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194d5615588076/Dokumenty/credit risk model 1/"/>
    </mc:Choice>
  </mc:AlternateContent>
  <xr:revisionPtr revIDLastSave="7700" documentId="8_{6D3C1490-6433-46E2-832B-59631AB33FD9}" xr6:coauthVersionLast="47" xr6:coauthVersionMax="47" xr10:uidLastSave="{2E5C9DB8-8981-4E27-819E-DF2CBD03D375}"/>
  <bookViews>
    <workbookView xWindow="-108" yWindow="-108" windowWidth="23256" windowHeight="12456" tabRatio="874" firstSheet="5" activeTab="14" xr2:uid="{69A43202-4F5C-4910-8279-284D02660E91}"/>
  </bookViews>
  <sheets>
    <sheet name="Dev_sample" sheetId="2" r:id="rId1"/>
    <sheet name="Binning_WOE_IV" sheetId="1" r:id="rId2"/>
    <sheet name="TRAIN_DATA" sheetId="17" r:id="rId3"/>
    <sheet name="TRAIN_AUC" sheetId="12" r:id="rId4"/>
    <sheet name="TRAIN_SUMMARY" sheetId="11" r:id="rId5"/>
    <sheet name="TRAIN_Histogram" sheetId="18" r:id="rId6"/>
    <sheet name="TEST_DATA" sheetId="14" r:id="rId7"/>
    <sheet name="TEST_AUC" sheetId="15" r:id="rId8"/>
    <sheet name="TEST_SUMMARY" sheetId="16" r:id="rId9"/>
    <sheet name="TEST_Histogram" sheetId="19" r:id="rId10"/>
    <sheet name="SCORECARD_SCALLING" sheetId="6" r:id="rId11"/>
    <sheet name="POINTS_TABLE" sheetId="7" r:id="rId12"/>
    <sheet name="PSI" sheetId="8" r:id="rId13"/>
    <sheet name="Summary" sheetId="20" r:id="rId14"/>
    <sheet name="Documentation" sheetId="21" r:id="rId15"/>
  </sheets>
  <definedNames>
    <definedName name="_xlnm._FilterDatabase" localSheetId="0" hidden="1">Dev_sample!$A$1:$U$1001</definedName>
    <definedName name="_xlnm._FilterDatabase" localSheetId="6" hidden="1">TEST_DATA!$A$1:$BE$301</definedName>
    <definedName name="_xlnm._FilterDatabase" localSheetId="2" hidden="1">TRAIN_DATA!$A$1:$BE$701</definedName>
    <definedName name="_xlnm.Criteria" localSheetId="6">TEST_DATA!$AS:$AS</definedName>
    <definedName name="solver_adj" localSheetId="4" hidden="1">TRAIN_SUMMARY!$C$2:$C$14</definedName>
    <definedName name="solver_cvg" localSheetId="4" hidden="1">0.0001</definedName>
    <definedName name="solver_drv" localSheetId="4" hidden="1">1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2</definedName>
    <definedName name="solver_nod" localSheetId="4" hidden="1">2147483647</definedName>
    <definedName name="solver_num" localSheetId="4" hidden="1">0</definedName>
    <definedName name="solver_nwt" localSheetId="4" hidden="1">1</definedName>
    <definedName name="solver_opt" localSheetId="4" hidden="1">TRAIN_SUMMARY!$G$2</definedName>
    <definedName name="solver_pre" localSheetId="4" hidden="1">0.000001</definedName>
    <definedName name="solver_rbv" localSheetId="4" hidden="1">1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2</definedName>
    <definedName name="solver_val" localSheetId="4" hidden="1">0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8" i="8" l="1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P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3" i="8"/>
  <c r="H2" i="19"/>
  <c r="G2" i="19"/>
  <c r="F2" i="19"/>
  <c r="E2" i="19"/>
  <c r="BT701" i="17"/>
  <c r="BT700" i="17"/>
  <c r="BT699" i="17"/>
  <c r="BT698" i="17"/>
  <c r="BT697" i="17"/>
  <c r="BT696" i="17"/>
  <c r="BT695" i="17"/>
  <c r="BT694" i="17"/>
  <c r="BT693" i="17"/>
  <c r="BT692" i="17"/>
  <c r="BT691" i="17"/>
  <c r="BT690" i="17"/>
  <c r="BT689" i="17"/>
  <c r="BT688" i="17"/>
  <c r="BT687" i="17"/>
  <c r="BT686" i="17"/>
  <c r="BT685" i="17"/>
  <c r="BT684" i="17"/>
  <c r="BT683" i="17"/>
  <c r="BT682" i="17"/>
  <c r="BT681" i="17"/>
  <c r="BT680" i="17"/>
  <c r="BT679" i="17"/>
  <c r="BT678" i="17"/>
  <c r="BT677" i="17"/>
  <c r="BT676" i="17"/>
  <c r="BT675" i="17"/>
  <c r="BT674" i="17"/>
  <c r="BT673" i="17"/>
  <c r="BT672" i="17"/>
  <c r="BT671" i="17"/>
  <c r="BT670" i="17"/>
  <c r="BT669" i="17"/>
  <c r="BT668" i="17"/>
  <c r="BT667" i="17"/>
  <c r="BT666" i="17"/>
  <c r="BT665" i="17"/>
  <c r="BT664" i="17"/>
  <c r="BT663" i="17"/>
  <c r="BT662" i="17"/>
  <c r="BT661" i="17"/>
  <c r="BT660" i="17"/>
  <c r="BT659" i="17"/>
  <c r="BT658" i="17"/>
  <c r="BT657" i="17"/>
  <c r="BT656" i="17"/>
  <c r="BT655" i="17"/>
  <c r="BT654" i="17"/>
  <c r="BT653" i="17"/>
  <c r="BT652" i="17"/>
  <c r="BT651" i="17"/>
  <c r="BT650" i="17"/>
  <c r="BT649" i="17"/>
  <c r="BT648" i="17"/>
  <c r="BT647" i="17"/>
  <c r="BT646" i="17"/>
  <c r="BT645" i="17"/>
  <c r="BT644" i="17"/>
  <c r="BT643" i="17"/>
  <c r="BT642" i="17"/>
  <c r="BT641" i="17"/>
  <c r="BT640" i="17"/>
  <c r="BT639" i="17"/>
  <c r="BT638" i="17"/>
  <c r="BT637" i="17"/>
  <c r="BT636" i="17"/>
  <c r="BT635" i="17"/>
  <c r="BT634" i="17"/>
  <c r="BT633" i="17"/>
  <c r="BT632" i="17"/>
  <c r="BT631" i="17"/>
  <c r="BT630" i="17"/>
  <c r="BT629" i="17"/>
  <c r="BT628" i="17"/>
  <c r="BT627" i="17"/>
  <c r="BT626" i="17"/>
  <c r="BT625" i="17"/>
  <c r="BT624" i="17"/>
  <c r="BT623" i="17"/>
  <c r="BT622" i="17"/>
  <c r="BT621" i="17"/>
  <c r="BT620" i="17"/>
  <c r="BT619" i="17"/>
  <c r="BT618" i="17"/>
  <c r="BT617" i="17"/>
  <c r="BT616" i="17"/>
  <c r="BT615" i="17"/>
  <c r="BT614" i="17"/>
  <c r="BT613" i="17"/>
  <c r="BT612" i="17"/>
  <c r="BT611" i="17"/>
  <c r="BT610" i="17"/>
  <c r="BT609" i="17"/>
  <c r="BT608" i="17"/>
  <c r="BT607" i="17"/>
  <c r="BT606" i="17"/>
  <c r="BT605" i="17"/>
  <c r="BT604" i="17"/>
  <c r="BT603" i="17"/>
  <c r="BT602" i="17"/>
  <c r="BT601" i="17"/>
  <c r="BT600" i="17"/>
  <c r="BT599" i="17"/>
  <c r="BT598" i="17"/>
  <c r="BT597" i="17"/>
  <c r="BT596" i="17"/>
  <c r="BT595" i="17"/>
  <c r="BT594" i="17"/>
  <c r="BT593" i="17"/>
  <c r="BT592" i="17"/>
  <c r="BT591" i="17"/>
  <c r="BT590" i="17"/>
  <c r="BT589" i="17"/>
  <c r="BT588" i="17"/>
  <c r="BT587" i="17"/>
  <c r="BT586" i="17"/>
  <c r="BT585" i="17"/>
  <c r="BT584" i="17"/>
  <c r="BT583" i="17"/>
  <c r="BT582" i="17"/>
  <c r="BT581" i="17"/>
  <c r="BT580" i="17"/>
  <c r="BT579" i="17"/>
  <c r="BT578" i="17"/>
  <c r="BT577" i="17"/>
  <c r="BT576" i="17"/>
  <c r="BT575" i="17"/>
  <c r="BT574" i="17"/>
  <c r="BT573" i="17"/>
  <c r="BT572" i="17"/>
  <c r="BT571" i="17"/>
  <c r="BT570" i="17"/>
  <c r="BT569" i="17"/>
  <c r="BT568" i="17"/>
  <c r="BT567" i="17"/>
  <c r="BT566" i="17"/>
  <c r="BT565" i="17"/>
  <c r="BT564" i="17"/>
  <c r="BT563" i="17"/>
  <c r="BT562" i="17"/>
  <c r="BT561" i="17"/>
  <c r="BT560" i="17"/>
  <c r="BT559" i="17"/>
  <c r="BT558" i="17"/>
  <c r="BT557" i="17"/>
  <c r="BT556" i="17"/>
  <c r="BT555" i="17"/>
  <c r="BT554" i="17"/>
  <c r="BT553" i="17"/>
  <c r="BT552" i="17"/>
  <c r="BT551" i="17"/>
  <c r="BT550" i="17"/>
  <c r="BT549" i="17"/>
  <c r="BT548" i="17"/>
  <c r="BT547" i="17"/>
  <c r="BT546" i="17"/>
  <c r="BT545" i="17"/>
  <c r="BT544" i="17"/>
  <c r="BT543" i="17"/>
  <c r="BT542" i="17"/>
  <c r="BT541" i="17"/>
  <c r="BT540" i="17"/>
  <c r="BT539" i="17"/>
  <c r="BT538" i="17"/>
  <c r="BT537" i="17"/>
  <c r="BT536" i="17"/>
  <c r="BT535" i="17"/>
  <c r="BT534" i="17"/>
  <c r="BT533" i="17"/>
  <c r="BT532" i="17"/>
  <c r="BT531" i="17"/>
  <c r="BT530" i="17"/>
  <c r="BT529" i="17"/>
  <c r="BT528" i="17"/>
  <c r="BT527" i="17"/>
  <c r="BT526" i="17"/>
  <c r="BT525" i="17"/>
  <c r="BT524" i="17"/>
  <c r="BT523" i="17"/>
  <c r="BT522" i="17"/>
  <c r="BT521" i="17"/>
  <c r="BT520" i="17"/>
  <c r="BT519" i="17"/>
  <c r="BT518" i="17"/>
  <c r="BT517" i="17"/>
  <c r="BT516" i="17"/>
  <c r="BT515" i="17"/>
  <c r="BT514" i="17"/>
  <c r="BT513" i="17"/>
  <c r="BT512" i="17"/>
  <c r="BT511" i="17"/>
  <c r="BT510" i="17"/>
  <c r="BT509" i="17"/>
  <c r="BT508" i="17"/>
  <c r="BT507" i="17"/>
  <c r="BT506" i="17"/>
  <c r="BT505" i="17"/>
  <c r="BT504" i="17"/>
  <c r="BT503" i="17"/>
  <c r="BT502" i="17"/>
  <c r="BT501" i="17"/>
  <c r="BT500" i="17"/>
  <c r="BT499" i="17"/>
  <c r="BT498" i="17"/>
  <c r="BT497" i="17"/>
  <c r="BT496" i="17"/>
  <c r="BT495" i="17"/>
  <c r="BT494" i="17"/>
  <c r="BT493" i="17"/>
  <c r="BT492" i="17"/>
  <c r="BT491" i="17"/>
  <c r="BT490" i="17"/>
  <c r="BT489" i="17"/>
  <c r="BT488" i="17"/>
  <c r="BT487" i="17"/>
  <c r="BT486" i="17"/>
  <c r="BT485" i="17"/>
  <c r="BT484" i="17"/>
  <c r="BT483" i="17"/>
  <c r="BT482" i="17"/>
  <c r="BT481" i="17"/>
  <c r="BT480" i="17"/>
  <c r="BT479" i="17"/>
  <c r="BT478" i="17"/>
  <c r="BT477" i="17"/>
  <c r="BT476" i="17"/>
  <c r="BT475" i="17"/>
  <c r="BT474" i="17"/>
  <c r="BT473" i="17"/>
  <c r="BT472" i="17"/>
  <c r="BT471" i="17"/>
  <c r="BT470" i="17"/>
  <c r="BT469" i="17"/>
  <c r="BT468" i="17"/>
  <c r="BT467" i="17"/>
  <c r="BT466" i="17"/>
  <c r="BT465" i="17"/>
  <c r="BT464" i="17"/>
  <c r="BT463" i="17"/>
  <c r="BT462" i="17"/>
  <c r="BT461" i="17"/>
  <c r="BT460" i="17"/>
  <c r="BT459" i="17"/>
  <c r="BT458" i="17"/>
  <c r="BT457" i="17"/>
  <c r="BT456" i="17"/>
  <c r="BT455" i="17"/>
  <c r="BT454" i="17"/>
  <c r="BT453" i="17"/>
  <c r="BT452" i="17"/>
  <c r="BT451" i="17"/>
  <c r="BT450" i="17"/>
  <c r="BT449" i="17"/>
  <c r="BT448" i="17"/>
  <c r="BT447" i="17"/>
  <c r="BT446" i="17"/>
  <c r="BT445" i="17"/>
  <c r="BT444" i="17"/>
  <c r="BT443" i="17"/>
  <c r="BT442" i="17"/>
  <c r="BT441" i="17"/>
  <c r="BT440" i="17"/>
  <c r="BT439" i="17"/>
  <c r="BT438" i="17"/>
  <c r="BT437" i="17"/>
  <c r="BT436" i="17"/>
  <c r="BT435" i="17"/>
  <c r="BT434" i="17"/>
  <c r="BT433" i="17"/>
  <c r="BT432" i="17"/>
  <c r="BT431" i="17"/>
  <c r="BT430" i="17"/>
  <c r="BT429" i="17"/>
  <c r="BT428" i="17"/>
  <c r="BT427" i="17"/>
  <c r="BT426" i="17"/>
  <c r="BT425" i="17"/>
  <c r="BT424" i="17"/>
  <c r="BT423" i="17"/>
  <c r="BT422" i="17"/>
  <c r="BT421" i="17"/>
  <c r="BT420" i="17"/>
  <c r="BT419" i="17"/>
  <c r="BT418" i="17"/>
  <c r="BT417" i="17"/>
  <c r="BT416" i="17"/>
  <c r="BT415" i="17"/>
  <c r="BT414" i="17"/>
  <c r="BT413" i="17"/>
  <c r="BT412" i="17"/>
  <c r="BT411" i="17"/>
  <c r="BT410" i="17"/>
  <c r="BT409" i="17"/>
  <c r="BT408" i="17"/>
  <c r="BT407" i="17"/>
  <c r="BT406" i="17"/>
  <c r="BT405" i="17"/>
  <c r="BT404" i="17"/>
  <c r="BT403" i="17"/>
  <c r="BT402" i="17"/>
  <c r="BT401" i="17"/>
  <c r="BT400" i="17"/>
  <c r="BT399" i="17"/>
  <c r="BT398" i="17"/>
  <c r="BT397" i="17"/>
  <c r="BT396" i="17"/>
  <c r="BT395" i="17"/>
  <c r="BT394" i="17"/>
  <c r="BT393" i="17"/>
  <c r="BT392" i="17"/>
  <c r="BT391" i="17"/>
  <c r="BT390" i="17"/>
  <c r="BT389" i="17"/>
  <c r="BT388" i="17"/>
  <c r="BT387" i="17"/>
  <c r="BT386" i="17"/>
  <c r="BT385" i="17"/>
  <c r="BT384" i="17"/>
  <c r="BT383" i="17"/>
  <c r="BT382" i="17"/>
  <c r="BT381" i="17"/>
  <c r="BT380" i="17"/>
  <c r="BT379" i="17"/>
  <c r="BT378" i="17"/>
  <c r="BT377" i="17"/>
  <c r="BT376" i="17"/>
  <c r="BT375" i="17"/>
  <c r="BT374" i="17"/>
  <c r="BT373" i="17"/>
  <c r="BT372" i="17"/>
  <c r="BT371" i="17"/>
  <c r="BT370" i="17"/>
  <c r="BT369" i="17"/>
  <c r="BT368" i="17"/>
  <c r="BT367" i="17"/>
  <c r="BT366" i="17"/>
  <c r="BT365" i="17"/>
  <c r="BT364" i="17"/>
  <c r="BT363" i="17"/>
  <c r="BT362" i="17"/>
  <c r="BT361" i="17"/>
  <c r="BT360" i="17"/>
  <c r="BT359" i="17"/>
  <c r="BT358" i="17"/>
  <c r="BT357" i="17"/>
  <c r="BT356" i="17"/>
  <c r="BT355" i="17"/>
  <c r="BT354" i="17"/>
  <c r="BT353" i="17"/>
  <c r="BT352" i="17"/>
  <c r="BT351" i="17"/>
  <c r="BT350" i="17"/>
  <c r="BT349" i="17"/>
  <c r="BT348" i="17"/>
  <c r="BT347" i="17"/>
  <c r="BT346" i="17"/>
  <c r="BT345" i="17"/>
  <c r="BT344" i="17"/>
  <c r="BT343" i="17"/>
  <c r="BT342" i="17"/>
  <c r="BT341" i="17"/>
  <c r="BT340" i="17"/>
  <c r="BT339" i="17"/>
  <c r="BT338" i="17"/>
  <c r="BT337" i="17"/>
  <c r="BT336" i="17"/>
  <c r="BT335" i="17"/>
  <c r="BT334" i="17"/>
  <c r="BT333" i="17"/>
  <c r="BT332" i="17"/>
  <c r="BT331" i="17"/>
  <c r="BT330" i="17"/>
  <c r="BT329" i="17"/>
  <c r="BT328" i="17"/>
  <c r="BT327" i="17"/>
  <c r="BT326" i="17"/>
  <c r="BT325" i="17"/>
  <c r="BT324" i="17"/>
  <c r="BT323" i="17"/>
  <c r="BT322" i="17"/>
  <c r="BT321" i="17"/>
  <c r="BT320" i="17"/>
  <c r="BT319" i="17"/>
  <c r="BT318" i="17"/>
  <c r="BT317" i="17"/>
  <c r="BT316" i="17"/>
  <c r="BT315" i="17"/>
  <c r="BT314" i="17"/>
  <c r="BT313" i="17"/>
  <c r="BT312" i="17"/>
  <c r="BT311" i="17"/>
  <c r="BT310" i="17"/>
  <c r="BT309" i="17"/>
  <c r="BT308" i="17"/>
  <c r="BT307" i="17"/>
  <c r="BT306" i="17"/>
  <c r="BT305" i="17"/>
  <c r="BT304" i="17"/>
  <c r="BT303" i="17"/>
  <c r="BT302" i="17"/>
  <c r="BT301" i="17"/>
  <c r="BT300" i="17"/>
  <c r="BT299" i="17"/>
  <c r="BT298" i="17"/>
  <c r="BT297" i="17"/>
  <c r="BT296" i="17"/>
  <c r="BT295" i="17"/>
  <c r="BT294" i="17"/>
  <c r="BT293" i="17"/>
  <c r="BT292" i="17"/>
  <c r="BT291" i="17"/>
  <c r="BT290" i="17"/>
  <c r="BT289" i="17"/>
  <c r="BT288" i="17"/>
  <c r="BT287" i="17"/>
  <c r="BT286" i="17"/>
  <c r="BT285" i="17"/>
  <c r="BT284" i="17"/>
  <c r="BT283" i="17"/>
  <c r="BT282" i="17"/>
  <c r="BT281" i="17"/>
  <c r="BT280" i="17"/>
  <c r="BT279" i="17"/>
  <c r="BT278" i="17"/>
  <c r="BT277" i="17"/>
  <c r="BT276" i="17"/>
  <c r="BT275" i="17"/>
  <c r="BT274" i="17"/>
  <c r="BT273" i="17"/>
  <c r="BT272" i="17"/>
  <c r="BT271" i="17"/>
  <c r="BT270" i="17"/>
  <c r="BT269" i="17"/>
  <c r="BT268" i="17"/>
  <c r="BT267" i="17"/>
  <c r="BT266" i="17"/>
  <c r="BT265" i="17"/>
  <c r="BT264" i="17"/>
  <c r="BT263" i="17"/>
  <c r="BT262" i="17"/>
  <c r="BT261" i="17"/>
  <c r="BT260" i="17"/>
  <c r="BT259" i="17"/>
  <c r="BT258" i="17"/>
  <c r="BT257" i="17"/>
  <c r="BT256" i="17"/>
  <c r="BT255" i="17"/>
  <c r="BT254" i="17"/>
  <c r="BT253" i="17"/>
  <c r="BT252" i="17"/>
  <c r="BT251" i="17"/>
  <c r="BT250" i="17"/>
  <c r="BT249" i="17"/>
  <c r="BT248" i="17"/>
  <c r="BT247" i="17"/>
  <c r="BT246" i="17"/>
  <c r="BT245" i="17"/>
  <c r="BT244" i="17"/>
  <c r="BT243" i="17"/>
  <c r="BT242" i="17"/>
  <c r="BT241" i="17"/>
  <c r="BT240" i="17"/>
  <c r="BT239" i="17"/>
  <c r="BT238" i="17"/>
  <c r="BT237" i="17"/>
  <c r="BT236" i="17"/>
  <c r="BT235" i="17"/>
  <c r="BT234" i="17"/>
  <c r="BT233" i="17"/>
  <c r="BT232" i="17"/>
  <c r="BT231" i="17"/>
  <c r="BT230" i="17"/>
  <c r="BT229" i="17"/>
  <c r="BT228" i="17"/>
  <c r="BT227" i="17"/>
  <c r="BT226" i="17"/>
  <c r="BT225" i="17"/>
  <c r="BT224" i="17"/>
  <c r="BT223" i="17"/>
  <c r="BT222" i="17"/>
  <c r="BT221" i="17"/>
  <c r="BT220" i="17"/>
  <c r="BT219" i="17"/>
  <c r="BT218" i="17"/>
  <c r="BT217" i="17"/>
  <c r="BT216" i="17"/>
  <c r="BT215" i="17"/>
  <c r="BT214" i="17"/>
  <c r="BT213" i="17"/>
  <c r="BT212" i="17"/>
  <c r="BT211" i="17"/>
  <c r="BT210" i="17"/>
  <c r="BT209" i="17"/>
  <c r="BT208" i="17"/>
  <c r="BT207" i="17"/>
  <c r="BT206" i="17"/>
  <c r="BT205" i="17"/>
  <c r="BT204" i="17"/>
  <c r="BT203" i="17"/>
  <c r="BT202" i="17"/>
  <c r="BT201" i="17"/>
  <c r="BT200" i="17"/>
  <c r="BT199" i="17"/>
  <c r="BT198" i="17"/>
  <c r="BT197" i="17"/>
  <c r="BT196" i="17"/>
  <c r="BT195" i="17"/>
  <c r="BT194" i="17"/>
  <c r="BT193" i="17"/>
  <c r="BT192" i="17"/>
  <c r="BT191" i="17"/>
  <c r="BT190" i="17"/>
  <c r="BT189" i="17"/>
  <c r="BT188" i="17"/>
  <c r="BT187" i="17"/>
  <c r="BT186" i="17"/>
  <c r="BT185" i="17"/>
  <c r="BT184" i="17"/>
  <c r="BT183" i="17"/>
  <c r="BT182" i="17"/>
  <c r="BT181" i="17"/>
  <c r="BT180" i="17"/>
  <c r="BT179" i="17"/>
  <c r="BT178" i="17"/>
  <c r="BT177" i="17"/>
  <c r="BT176" i="17"/>
  <c r="BT175" i="17"/>
  <c r="BT174" i="17"/>
  <c r="BT173" i="17"/>
  <c r="BT172" i="17"/>
  <c r="BT171" i="17"/>
  <c r="BT170" i="17"/>
  <c r="BT169" i="17"/>
  <c r="BT168" i="17"/>
  <c r="BT167" i="17"/>
  <c r="BT166" i="17"/>
  <c r="BT165" i="17"/>
  <c r="BT164" i="17"/>
  <c r="BT163" i="17"/>
  <c r="BT162" i="17"/>
  <c r="BT161" i="17"/>
  <c r="BT160" i="17"/>
  <c r="BT159" i="17"/>
  <c r="BT158" i="17"/>
  <c r="BT157" i="17"/>
  <c r="BT156" i="17"/>
  <c r="BT155" i="17"/>
  <c r="BT154" i="17"/>
  <c r="BT153" i="17"/>
  <c r="BT152" i="17"/>
  <c r="BT151" i="17"/>
  <c r="BT150" i="17"/>
  <c r="BT149" i="17"/>
  <c r="BT148" i="17"/>
  <c r="BT147" i="17"/>
  <c r="BT146" i="17"/>
  <c r="BT145" i="17"/>
  <c r="BT144" i="17"/>
  <c r="BT143" i="17"/>
  <c r="BT142" i="17"/>
  <c r="BT141" i="17"/>
  <c r="BT140" i="17"/>
  <c r="BT139" i="17"/>
  <c r="BT138" i="17"/>
  <c r="BT137" i="17"/>
  <c r="BT136" i="17"/>
  <c r="BT135" i="17"/>
  <c r="BT134" i="17"/>
  <c r="BT133" i="17"/>
  <c r="BT132" i="17"/>
  <c r="BT131" i="17"/>
  <c r="BT130" i="17"/>
  <c r="BT129" i="17"/>
  <c r="BT128" i="17"/>
  <c r="BT127" i="17"/>
  <c r="BT126" i="17"/>
  <c r="BT125" i="17"/>
  <c r="BT124" i="17"/>
  <c r="BT123" i="17"/>
  <c r="BT122" i="17"/>
  <c r="BT121" i="17"/>
  <c r="BT120" i="17"/>
  <c r="BT119" i="17"/>
  <c r="BT118" i="17"/>
  <c r="BT117" i="17"/>
  <c r="BT116" i="17"/>
  <c r="BT115" i="17"/>
  <c r="BT114" i="17"/>
  <c r="BT113" i="17"/>
  <c r="BT112" i="17"/>
  <c r="BT111" i="17"/>
  <c r="BT110" i="17"/>
  <c r="BT109" i="17"/>
  <c r="BT108" i="17"/>
  <c r="BT107" i="17"/>
  <c r="BT106" i="17"/>
  <c r="BT105" i="17"/>
  <c r="BT104" i="17"/>
  <c r="BT103" i="17"/>
  <c r="BT102" i="17"/>
  <c r="BT101" i="17"/>
  <c r="BT100" i="17"/>
  <c r="BT99" i="17"/>
  <c r="BT98" i="17"/>
  <c r="BT97" i="17"/>
  <c r="BT96" i="17"/>
  <c r="BT95" i="17"/>
  <c r="BT94" i="17"/>
  <c r="BT93" i="17"/>
  <c r="BT92" i="17"/>
  <c r="BT91" i="17"/>
  <c r="BT90" i="17"/>
  <c r="BT89" i="17"/>
  <c r="BT88" i="17"/>
  <c r="BT87" i="17"/>
  <c r="BT86" i="17"/>
  <c r="BT85" i="17"/>
  <c r="BT84" i="17"/>
  <c r="BT83" i="17"/>
  <c r="BT82" i="17"/>
  <c r="BT81" i="17"/>
  <c r="BT80" i="17"/>
  <c r="BT79" i="17"/>
  <c r="BT78" i="17"/>
  <c r="BT77" i="17"/>
  <c r="BT76" i="17"/>
  <c r="BT75" i="17"/>
  <c r="BT74" i="17"/>
  <c r="BT73" i="17"/>
  <c r="BT72" i="17"/>
  <c r="BT71" i="17"/>
  <c r="BT70" i="17"/>
  <c r="BT69" i="17"/>
  <c r="BT68" i="17"/>
  <c r="BT67" i="17"/>
  <c r="BT66" i="17"/>
  <c r="BT65" i="17"/>
  <c r="BT64" i="17"/>
  <c r="BT63" i="17"/>
  <c r="BT62" i="17"/>
  <c r="BT61" i="17"/>
  <c r="BT60" i="17"/>
  <c r="BT59" i="17"/>
  <c r="BT58" i="17"/>
  <c r="BT57" i="17"/>
  <c r="BT56" i="17"/>
  <c r="BT55" i="17"/>
  <c r="BT54" i="17"/>
  <c r="BT53" i="17"/>
  <c r="BT52" i="17"/>
  <c r="BT51" i="17"/>
  <c r="BT50" i="17"/>
  <c r="BT49" i="17"/>
  <c r="BT48" i="17"/>
  <c r="BT47" i="17"/>
  <c r="BT46" i="17"/>
  <c r="BT45" i="17"/>
  <c r="BT44" i="17"/>
  <c r="BT43" i="17"/>
  <c r="BT42" i="17"/>
  <c r="BT41" i="17"/>
  <c r="BT40" i="17"/>
  <c r="BT39" i="17"/>
  <c r="BT38" i="17"/>
  <c r="BT37" i="17"/>
  <c r="BT36" i="17"/>
  <c r="BT35" i="17"/>
  <c r="BT34" i="17"/>
  <c r="BT33" i="17"/>
  <c r="BT32" i="17"/>
  <c r="BT31" i="17"/>
  <c r="BT30" i="17"/>
  <c r="BT29" i="17"/>
  <c r="BT28" i="17"/>
  <c r="BT27" i="17"/>
  <c r="BT26" i="17"/>
  <c r="BT25" i="17"/>
  <c r="BT24" i="17"/>
  <c r="BT23" i="17"/>
  <c r="BT22" i="17"/>
  <c r="BT21" i="17"/>
  <c r="BT20" i="17"/>
  <c r="BT19" i="17"/>
  <c r="BT18" i="17"/>
  <c r="BT17" i="17"/>
  <c r="BT16" i="17"/>
  <c r="BT15" i="17"/>
  <c r="BT14" i="17"/>
  <c r="BT13" i="17"/>
  <c r="BT12" i="17"/>
  <c r="BT11" i="17"/>
  <c r="BT10" i="17"/>
  <c r="BT9" i="17"/>
  <c r="BT8" i="17"/>
  <c r="BT7" i="17"/>
  <c r="BT6" i="17"/>
  <c r="BT5" i="17"/>
  <c r="BT4" i="17"/>
  <c r="BT3" i="17"/>
  <c r="BT2" i="17"/>
  <c r="H6" i="19"/>
  <c r="H9" i="19"/>
  <c r="H11" i="19"/>
  <c r="H12" i="19"/>
  <c r="H13" i="19"/>
  <c r="H14" i="19"/>
  <c r="G3" i="19"/>
  <c r="H3" i="19" s="1"/>
  <c r="G4" i="19"/>
  <c r="H4" i="19" s="1"/>
  <c r="G5" i="19"/>
  <c r="H5" i="19" s="1"/>
  <c r="G6" i="19"/>
  <c r="G7" i="19"/>
  <c r="H7" i="19" s="1"/>
  <c r="G8" i="19"/>
  <c r="H8" i="19" s="1"/>
  <c r="G9" i="19"/>
  <c r="G10" i="19"/>
  <c r="H10" i="19" s="1"/>
  <c r="G11" i="19"/>
  <c r="G12" i="19"/>
  <c r="G13" i="19"/>
  <c r="G14" i="19"/>
  <c r="G15" i="19"/>
  <c r="H15" i="19" s="1"/>
  <c r="G16" i="19"/>
  <c r="H16" i="19" s="1"/>
  <c r="G17" i="19"/>
  <c r="H17" i="19" s="1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BS3" i="17"/>
  <c r="BS4" i="17"/>
  <c r="BS5" i="17"/>
  <c r="BS6" i="17"/>
  <c r="BS7" i="17"/>
  <c r="BS8" i="17"/>
  <c r="BS9" i="17"/>
  <c r="BS10" i="17"/>
  <c r="BS11" i="17"/>
  <c r="BS12" i="17"/>
  <c r="BS13" i="17"/>
  <c r="BS14" i="17"/>
  <c r="BS15" i="17"/>
  <c r="BS16" i="17"/>
  <c r="BS17" i="17"/>
  <c r="BS18" i="17"/>
  <c r="BS19" i="17"/>
  <c r="BS20" i="17"/>
  <c r="BS21" i="17"/>
  <c r="BS22" i="17"/>
  <c r="BS23" i="17"/>
  <c r="BS24" i="17"/>
  <c r="BS25" i="17"/>
  <c r="BS26" i="17"/>
  <c r="BS27" i="17"/>
  <c r="BS28" i="17"/>
  <c r="BS29" i="17"/>
  <c r="BS30" i="17"/>
  <c r="BS31" i="17"/>
  <c r="BS32" i="17"/>
  <c r="BS33" i="17"/>
  <c r="BS34" i="17"/>
  <c r="BS35" i="17"/>
  <c r="BS36" i="17"/>
  <c r="BS37" i="17"/>
  <c r="BS38" i="17"/>
  <c r="BS39" i="17"/>
  <c r="BS40" i="17"/>
  <c r="BS41" i="17"/>
  <c r="BS42" i="17"/>
  <c r="BS43" i="17"/>
  <c r="BS44" i="17"/>
  <c r="BS45" i="17"/>
  <c r="BS46" i="17"/>
  <c r="BS47" i="17"/>
  <c r="BS48" i="17"/>
  <c r="BS49" i="17"/>
  <c r="BS50" i="17"/>
  <c r="BS51" i="17"/>
  <c r="BS52" i="17"/>
  <c r="BS53" i="17"/>
  <c r="BS54" i="17"/>
  <c r="BS55" i="17"/>
  <c r="BS56" i="17"/>
  <c r="BS57" i="17"/>
  <c r="BS58" i="17"/>
  <c r="BS59" i="17"/>
  <c r="BS60" i="17"/>
  <c r="BS61" i="17"/>
  <c r="BS62" i="17"/>
  <c r="BS63" i="17"/>
  <c r="BS64" i="17"/>
  <c r="BS65" i="17"/>
  <c r="BS66" i="17"/>
  <c r="BS67" i="17"/>
  <c r="BS68" i="17"/>
  <c r="BS69" i="17"/>
  <c r="BS70" i="17"/>
  <c r="BS71" i="17"/>
  <c r="BS72" i="17"/>
  <c r="BS73" i="17"/>
  <c r="BS74" i="17"/>
  <c r="BS75" i="17"/>
  <c r="BS76" i="17"/>
  <c r="BS77" i="17"/>
  <c r="BS78" i="17"/>
  <c r="BS79" i="17"/>
  <c r="BS80" i="17"/>
  <c r="BS81" i="17"/>
  <c r="BS82" i="17"/>
  <c r="BS83" i="17"/>
  <c r="BS84" i="17"/>
  <c r="BS85" i="17"/>
  <c r="BS86" i="17"/>
  <c r="BS87" i="17"/>
  <c r="BS88" i="17"/>
  <c r="BS89" i="17"/>
  <c r="BS90" i="17"/>
  <c r="BS91" i="17"/>
  <c r="BS92" i="17"/>
  <c r="BS93" i="17"/>
  <c r="BS94" i="17"/>
  <c r="BS95" i="17"/>
  <c r="BS96" i="17"/>
  <c r="BS97" i="17"/>
  <c r="BS98" i="17"/>
  <c r="BS99" i="17"/>
  <c r="BS100" i="17"/>
  <c r="BS101" i="17"/>
  <c r="BS102" i="17"/>
  <c r="BS103" i="17"/>
  <c r="BS104" i="17"/>
  <c r="BS105" i="17"/>
  <c r="BS106" i="17"/>
  <c r="BS107" i="17"/>
  <c r="BS108" i="17"/>
  <c r="BS109" i="17"/>
  <c r="BS110" i="17"/>
  <c r="BS111" i="17"/>
  <c r="BS112" i="17"/>
  <c r="BS113" i="17"/>
  <c r="BS114" i="17"/>
  <c r="BS115" i="17"/>
  <c r="BS116" i="17"/>
  <c r="BS117" i="17"/>
  <c r="BS118" i="17"/>
  <c r="BS119" i="17"/>
  <c r="BS120" i="17"/>
  <c r="BS121" i="17"/>
  <c r="BS122" i="17"/>
  <c r="BS123" i="17"/>
  <c r="BS124" i="17"/>
  <c r="BS125" i="17"/>
  <c r="BS126" i="17"/>
  <c r="BS127" i="17"/>
  <c r="BS128" i="17"/>
  <c r="BS129" i="17"/>
  <c r="BS130" i="17"/>
  <c r="BS131" i="17"/>
  <c r="BS132" i="17"/>
  <c r="BS133" i="17"/>
  <c r="BS134" i="17"/>
  <c r="BS135" i="17"/>
  <c r="BS136" i="17"/>
  <c r="BS137" i="17"/>
  <c r="BS138" i="17"/>
  <c r="BS139" i="17"/>
  <c r="BS140" i="17"/>
  <c r="BS141" i="17"/>
  <c r="BS142" i="17"/>
  <c r="BS143" i="17"/>
  <c r="BS144" i="17"/>
  <c r="BS145" i="17"/>
  <c r="BS146" i="17"/>
  <c r="BS147" i="17"/>
  <c r="BS148" i="17"/>
  <c r="BS149" i="17"/>
  <c r="BS150" i="17"/>
  <c r="BS151" i="17"/>
  <c r="BS152" i="17"/>
  <c r="BS153" i="17"/>
  <c r="BS154" i="17"/>
  <c r="BS155" i="17"/>
  <c r="BS156" i="17"/>
  <c r="BS157" i="17"/>
  <c r="BS158" i="17"/>
  <c r="BS159" i="17"/>
  <c r="BS160" i="17"/>
  <c r="BS161" i="17"/>
  <c r="BS162" i="17"/>
  <c r="BS163" i="17"/>
  <c r="BS164" i="17"/>
  <c r="BS165" i="17"/>
  <c r="BS166" i="17"/>
  <c r="BS167" i="17"/>
  <c r="BS168" i="17"/>
  <c r="BS169" i="17"/>
  <c r="BS170" i="17"/>
  <c r="BS171" i="17"/>
  <c r="BS172" i="17"/>
  <c r="BS173" i="17"/>
  <c r="BS174" i="17"/>
  <c r="BS175" i="17"/>
  <c r="BS176" i="17"/>
  <c r="BS177" i="17"/>
  <c r="BS178" i="17"/>
  <c r="BS179" i="17"/>
  <c r="BS180" i="17"/>
  <c r="BS181" i="17"/>
  <c r="BS182" i="17"/>
  <c r="BS183" i="17"/>
  <c r="BS184" i="17"/>
  <c r="BS185" i="17"/>
  <c r="BS186" i="17"/>
  <c r="BS187" i="17"/>
  <c r="BS188" i="17"/>
  <c r="BS189" i="17"/>
  <c r="BS190" i="17"/>
  <c r="BS191" i="17"/>
  <c r="BS192" i="17"/>
  <c r="BS193" i="17"/>
  <c r="BS194" i="17"/>
  <c r="BS195" i="17"/>
  <c r="BS196" i="17"/>
  <c r="BS197" i="17"/>
  <c r="BS198" i="17"/>
  <c r="BS199" i="17"/>
  <c r="BS200" i="17"/>
  <c r="BS201" i="17"/>
  <c r="BS202" i="17"/>
  <c r="BS203" i="17"/>
  <c r="BS204" i="17"/>
  <c r="BS205" i="17"/>
  <c r="BS206" i="17"/>
  <c r="BS207" i="17"/>
  <c r="BS208" i="17"/>
  <c r="BS209" i="17"/>
  <c r="BS210" i="17"/>
  <c r="BS211" i="17"/>
  <c r="BS212" i="17"/>
  <c r="BS213" i="17"/>
  <c r="BS214" i="17"/>
  <c r="BS215" i="17"/>
  <c r="BS216" i="17"/>
  <c r="BS217" i="17"/>
  <c r="BS218" i="17"/>
  <c r="BS219" i="17"/>
  <c r="BS220" i="17"/>
  <c r="BS221" i="17"/>
  <c r="BS222" i="17"/>
  <c r="BS223" i="17"/>
  <c r="BS224" i="17"/>
  <c r="BS225" i="17"/>
  <c r="BS226" i="17"/>
  <c r="BS227" i="17"/>
  <c r="BS228" i="17"/>
  <c r="BS229" i="17"/>
  <c r="BS230" i="17"/>
  <c r="BS231" i="17"/>
  <c r="BS232" i="17"/>
  <c r="BS233" i="17"/>
  <c r="BS234" i="17"/>
  <c r="BS235" i="17"/>
  <c r="BS236" i="17"/>
  <c r="BS237" i="17"/>
  <c r="BS238" i="17"/>
  <c r="BS239" i="17"/>
  <c r="BS240" i="17"/>
  <c r="BS241" i="17"/>
  <c r="BS242" i="17"/>
  <c r="BS243" i="17"/>
  <c r="BS244" i="17"/>
  <c r="BS245" i="17"/>
  <c r="BS246" i="17"/>
  <c r="BS247" i="17"/>
  <c r="BS248" i="17"/>
  <c r="BS249" i="17"/>
  <c r="BS250" i="17"/>
  <c r="BS251" i="17"/>
  <c r="BS252" i="17"/>
  <c r="BS253" i="17"/>
  <c r="BS254" i="17"/>
  <c r="BS255" i="17"/>
  <c r="BS256" i="17"/>
  <c r="BS257" i="17"/>
  <c r="BS258" i="17"/>
  <c r="BS259" i="17"/>
  <c r="BS260" i="17"/>
  <c r="BS261" i="17"/>
  <c r="BS262" i="17"/>
  <c r="BS263" i="17"/>
  <c r="BS264" i="17"/>
  <c r="BS265" i="17"/>
  <c r="BS266" i="17"/>
  <c r="BS267" i="17"/>
  <c r="BS268" i="17"/>
  <c r="BS269" i="17"/>
  <c r="BS270" i="17"/>
  <c r="BS271" i="17"/>
  <c r="BS272" i="17"/>
  <c r="BS273" i="17"/>
  <c r="BS274" i="17"/>
  <c r="BS275" i="17"/>
  <c r="BS276" i="17"/>
  <c r="BS277" i="17"/>
  <c r="BS278" i="17"/>
  <c r="BS279" i="17"/>
  <c r="BS280" i="17"/>
  <c r="BS281" i="17"/>
  <c r="BS282" i="17"/>
  <c r="BS283" i="17"/>
  <c r="BS284" i="17"/>
  <c r="BS285" i="17"/>
  <c r="BS286" i="17"/>
  <c r="BS287" i="17"/>
  <c r="BS288" i="17"/>
  <c r="BS289" i="17"/>
  <c r="BS290" i="17"/>
  <c r="BS291" i="17"/>
  <c r="BS292" i="17"/>
  <c r="BS293" i="17"/>
  <c r="BS294" i="17"/>
  <c r="BS295" i="17"/>
  <c r="BS296" i="17"/>
  <c r="BS297" i="17"/>
  <c r="BS298" i="17"/>
  <c r="BS299" i="17"/>
  <c r="BS300" i="17"/>
  <c r="BS301" i="17"/>
  <c r="BS302" i="17"/>
  <c r="BS303" i="17"/>
  <c r="BS304" i="17"/>
  <c r="BS305" i="17"/>
  <c r="BS306" i="17"/>
  <c r="BS307" i="17"/>
  <c r="BS308" i="17"/>
  <c r="BS309" i="17"/>
  <c r="BS310" i="17"/>
  <c r="BS311" i="17"/>
  <c r="BS312" i="17"/>
  <c r="BS313" i="17"/>
  <c r="BS314" i="17"/>
  <c r="BS315" i="17"/>
  <c r="BS316" i="17"/>
  <c r="BS317" i="17"/>
  <c r="BS318" i="17"/>
  <c r="BS319" i="17"/>
  <c r="BS320" i="17"/>
  <c r="BS321" i="17"/>
  <c r="BS322" i="17"/>
  <c r="BS323" i="17"/>
  <c r="BS324" i="17"/>
  <c r="BS325" i="17"/>
  <c r="BS326" i="17"/>
  <c r="BS327" i="17"/>
  <c r="BS328" i="17"/>
  <c r="BS329" i="17"/>
  <c r="BS330" i="17"/>
  <c r="BS331" i="17"/>
  <c r="BS332" i="17"/>
  <c r="BS333" i="17"/>
  <c r="BS334" i="17"/>
  <c r="BS335" i="17"/>
  <c r="BS336" i="17"/>
  <c r="BS337" i="17"/>
  <c r="BS338" i="17"/>
  <c r="BS339" i="17"/>
  <c r="BS340" i="17"/>
  <c r="BS341" i="17"/>
  <c r="BS342" i="17"/>
  <c r="BS343" i="17"/>
  <c r="BS344" i="17"/>
  <c r="BS345" i="17"/>
  <c r="BS346" i="17"/>
  <c r="BS347" i="17"/>
  <c r="BS348" i="17"/>
  <c r="BS349" i="17"/>
  <c r="BS350" i="17"/>
  <c r="BS351" i="17"/>
  <c r="BS352" i="17"/>
  <c r="BS353" i="17"/>
  <c r="BS354" i="17"/>
  <c r="BS355" i="17"/>
  <c r="BS356" i="17"/>
  <c r="BS357" i="17"/>
  <c r="BS358" i="17"/>
  <c r="BS359" i="17"/>
  <c r="BS360" i="17"/>
  <c r="BS361" i="17"/>
  <c r="BS362" i="17"/>
  <c r="BS363" i="17"/>
  <c r="BS364" i="17"/>
  <c r="BS365" i="17"/>
  <c r="BS366" i="17"/>
  <c r="BS367" i="17"/>
  <c r="BS368" i="17"/>
  <c r="BS369" i="17"/>
  <c r="BS370" i="17"/>
  <c r="BS371" i="17"/>
  <c r="BS372" i="17"/>
  <c r="BS373" i="17"/>
  <c r="BS374" i="17"/>
  <c r="BS375" i="17"/>
  <c r="BS376" i="17"/>
  <c r="BS377" i="17"/>
  <c r="BS378" i="17"/>
  <c r="BS379" i="17"/>
  <c r="BS380" i="17"/>
  <c r="BS381" i="17"/>
  <c r="BS382" i="17"/>
  <c r="BS383" i="17"/>
  <c r="BS384" i="17"/>
  <c r="BS385" i="17"/>
  <c r="BS386" i="17"/>
  <c r="BS387" i="17"/>
  <c r="BS388" i="17"/>
  <c r="BS389" i="17"/>
  <c r="BS390" i="17"/>
  <c r="BS391" i="17"/>
  <c r="BS392" i="17"/>
  <c r="BS393" i="17"/>
  <c r="BS394" i="17"/>
  <c r="BS395" i="17"/>
  <c r="BS396" i="17"/>
  <c r="BS397" i="17"/>
  <c r="BS398" i="17"/>
  <c r="BS399" i="17"/>
  <c r="BS400" i="17"/>
  <c r="BS401" i="17"/>
  <c r="BS402" i="17"/>
  <c r="BS403" i="17"/>
  <c r="BS404" i="17"/>
  <c r="BS405" i="17"/>
  <c r="BS406" i="17"/>
  <c r="BS407" i="17"/>
  <c r="BS408" i="17"/>
  <c r="BS409" i="17"/>
  <c r="BS410" i="17"/>
  <c r="BS411" i="17"/>
  <c r="BS412" i="17"/>
  <c r="BS413" i="17"/>
  <c r="BS414" i="17"/>
  <c r="BS415" i="17"/>
  <c r="BS416" i="17"/>
  <c r="BS417" i="17"/>
  <c r="BS418" i="17"/>
  <c r="BS419" i="17"/>
  <c r="BS420" i="17"/>
  <c r="BS421" i="17"/>
  <c r="BS422" i="17"/>
  <c r="BS423" i="17"/>
  <c r="BS424" i="17"/>
  <c r="BS425" i="17"/>
  <c r="BS426" i="17"/>
  <c r="BS427" i="17"/>
  <c r="BS428" i="17"/>
  <c r="BS429" i="17"/>
  <c r="BS430" i="17"/>
  <c r="BS431" i="17"/>
  <c r="BS432" i="17"/>
  <c r="BS433" i="17"/>
  <c r="BS434" i="17"/>
  <c r="BS435" i="17"/>
  <c r="BS436" i="17"/>
  <c r="BS437" i="17"/>
  <c r="BS438" i="17"/>
  <c r="BS439" i="17"/>
  <c r="BS440" i="17"/>
  <c r="BS441" i="17"/>
  <c r="BS442" i="17"/>
  <c r="BS443" i="17"/>
  <c r="BS444" i="17"/>
  <c r="BS445" i="17"/>
  <c r="BS446" i="17"/>
  <c r="BS447" i="17"/>
  <c r="BS448" i="17"/>
  <c r="BS449" i="17"/>
  <c r="BS450" i="17"/>
  <c r="BS451" i="17"/>
  <c r="BS452" i="17"/>
  <c r="BS453" i="17"/>
  <c r="BS454" i="17"/>
  <c r="BS455" i="17"/>
  <c r="BS456" i="17"/>
  <c r="BS457" i="17"/>
  <c r="BS458" i="17"/>
  <c r="BS459" i="17"/>
  <c r="BS460" i="17"/>
  <c r="BS461" i="17"/>
  <c r="BS462" i="17"/>
  <c r="BS463" i="17"/>
  <c r="BS464" i="17"/>
  <c r="BS465" i="17"/>
  <c r="BS466" i="17"/>
  <c r="BS467" i="17"/>
  <c r="BS468" i="17"/>
  <c r="BS469" i="17"/>
  <c r="BS470" i="17"/>
  <c r="BS471" i="17"/>
  <c r="BS472" i="17"/>
  <c r="BS473" i="17"/>
  <c r="BS474" i="17"/>
  <c r="BS475" i="17"/>
  <c r="BS476" i="17"/>
  <c r="BS477" i="17"/>
  <c r="BS478" i="17"/>
  <c r="BS479" i="17"/>
  <c r="BS480" i="17"/>
  <c r="BS481" i="17"/>
  <c r="BS482" i="17"/>
  <c r="BS483" i="17"/>
  <c r="BS484" i="17"/>
  <c r="BS485" i="17"/>
  <c r="BS486" i="17"/>
  <c r="BS487" i="17"/>
  <c r="BS488" i="17"/>
  <c r="BS489" i="17"/>
  <c r="BS490" i="17"/>
  <c r="BS491" i="17"/>
  <c r="BS492" i="17"/>
  <c r="BS493" i="17"/>
  <c r="BS494" i="17"/>
  <c r="BS495" i="17"/>
  <c r="BS496" i="17"/>
  <c r="BS497" i="17"/>
  <c r="BS498" i="17"/>
  <c r="BS499" i="17"/>
  <c r="BS500" i="17"/>
  <c r="BS501" i="17"/>
  <c r="BS502" i="17"/>
  <c r="BS503" i="17"/>
  <c r="BS504" i="17"/>
  <c r="BS505" i="17"/>
  <c r="BS506" i="17"/>
  <c r="BS507" i="17"/>
  <c r="BS508" i="17"/>
  <c r="BS509" i="17"/>
  <c r="BS510" i="17"/>
  <c r="BS511" i="17"/>
  <c r="BS512" i="17"/>
  <c r="BS513" i="17"/>
  <c r="BS514" i="17"/>
  <c r="BS515" i="17"/>
  <c r="BS516" i="17"/>
  <c r="BS517" i="17"/>
  <c r="BS518" i="17"/>
  <c r="BS519" i="17"/>
  <c r="BS520" i="17"/>
  <c r="BS521" i="17"/>
  <c r="BS522" i="17"/>
  <c r="BS523" i="17"/>
  <c r="BS524" i="17"/>
  <c r="BS525" i="17"/>
  <c r="BS526" i="17"/>
  <c r="BS527" i="17"/>
  <c r="BS528" i="17"/>
  <c r="BS529" i="17"/>
  <c r="BS530" i="17"/>
  <c r="BS531" i="17"/>
  <c r="BS532" i="17"/>
  <c r="BS533" i="17"/>
  <c r="BS534" i="17"/>
  <c r="BS535" i="17"/>
  <c r="BS536" i="17"/>
  <c r="BS537" i="17"/>
  <c r="BS538" i="17"/>
  <c r="BS539" i="17"/>
  <c r="BS540" i="17"/>
  <c r="BS541" i="17"/>
  <c r="BS542" i="17"/>
  <c r="BS543" i="17"/>
  <c r="BS544" i="17"/>
  <c r="BS545" i="17"/>
  <c r="BS546" i="17"/>
  <c r="BS547" i="17"/>
  <c r="BS548" i="17"/>
  <c r="BS549" i="17"/>
  <c r="BS550" i="17"/>
  <c r="BS551" i="17"/>
  <c r="BS552" i="17"/>
  <c r="BS553" i="17"/>
  <c r="BS554" i="17"/>
  <c r="BS555" i="17"/>
  <c r="BS556" i="17"/>
  <c r="BS557" i="17"/>
  <c r="BS558" i="17"/>
  <c r="BS559" i="17"/>
  <c r="BS560" i="17"/>
  <c r="BS561" i="17"/>
  <c r="BS562" i="17"/>
  <c r="BS563" i="17"/>
  <c r="BS564" i="17"/>
  <c r="BS565" i="17"/>
  <c r="BS566" i="17"/>
  <c r="BS567" i="17"/>
  <c r="BS568" i="17"/>
  <c r="BS569" i="17"/>
  <c r="BS570" i="17"/>
  <c r="BS571" i="17"/>
  <c r="BS572" i="17"/>
  <c r="BS573" i="17"/>
  <c r="BS574" i="17"/>
  <c r="BS575" i="17"/>
  <c r="BS576" i="17"/>
  <c r="BS577" i="17"/>
  <c r="BS578" i="17"/>
  <c r="BS579" i="17"/>
  <c r="BS580" i="17"/>
  <c r="BS581" i="17"/>
  <c r="BS582" i="17"/>
  <c r="BS583" i="17"/>
  <c r="BS584" i="17"/>
  <c r="BS585" i="17"/>
  <c r="BS586" i="17"/>
  <c r="BS587" i="17"/>
  <c r="BS588" i="17"/>
  <c r="BS589" i="17"/>
  <c r="BS590" i="17"/>
  <c r="BS591" i="17"/>
  <c r="BS592" i="17"/>
  <c r="BS593" i="17"/>
  <c r="BS594" i="17"/>
  <c r="BS595" i="17"/>
  <c r="BS596" i="17"/>
  <c r="BS597" i="17"/>
  <c r="BS598" i="17"/>
  <c r="BS599" i="17"/>
  <c r="BS600" i="17"/>
  <c r="BS601" i="17"/>
  <c r="BS602" i="17"/>
  <c r="BS603" i="17"/>
  <c r="BS604" i="17"/>
  <c r="BS605" i="17"/>
  <c r="BS606" i="17"/>
  <c r="BS607" i="17"/>
  <c r="BS608" i="17"/>
  <c r="BS609" i="17"/>
  <c r="BS610" i="17"/>
  <c r="BS611" i="17"/>
  <c r="BS612" i="17"/>
  <c r="BS613" i="17"/>
  <c r="BS614" i="17"/>
  <c r="BS615" i="17"/>
  <c r="BS616" i="17"/>
  <c r="BS617" i="17"/>
  <c r="BS618" i="17"/>
  <c r="BS619" i="17"/>
  <c r="BS620" i="17"/>
  <c r="BS621" i="17"/>
  <c r="BS622" i="17"/>
  <c r="BS623" i="17"/>
  <c r="BS624" i="17"/>
  <c r="BS625" i="17"/>
  <c r="BS626" i="17"/>
  <c r="BS627" i="17"/>
  <c r="BS628" i="17"/>
  <c r="BS629" i="17"/>
  <c r="BS630" i="17"/>
  <c r="BS631" i="17"/>
  <c r="BS632" i="17"/>
  <c r="BS633" i="17"/>
  <c r="BS634" i="17"/>
  <c r="BS635" i="17"/>
  <c r="BS636" i="17"/>
  <c r="BS637" i="17"/>
  <c r="BS638" i="17"/>
  <c r="BS639" i="17"/>
  <c r="BS640" i="17"/>
  <c r="BS641" i="17"/>
  <c r="BS642" i="17"/>
  <c r="BS643" i="17"/>
  <c r="BS644" i="17"/>
  <c r="BS645" i="17"/>
  <c r="BS646" i="17"/>
  <c r="BS647" i="17"/>
  <c r="BS648" i="17"/>
  <c r="BS649" i="17"/>
  <c r="BS650" i="17"/>
  <c r="BS651" i="17"/>
  <c r="BS652" i="17"/>
  <c r="BS653" i="17"/>
  <c r="BS654" i="17"/>
  <c r="BS655" i="17"/>
  <c r="BS656" i="17"/>
  <c r="BS657" i="17"/>
  <c r="BS658" i="17"/>
  <c r="BS659" i="17"/>
  <c r="BS660" i="17"/>
  <c r="BS661" i="17"/>
  <c r="BS662" i="17"/>
  <c r="BS663" i="17"/>
  <c r="BS664" i="17"/>
  <c r="BS665" i="17"/>
  <c r="BS666" i="17"/>
  <c r="BS667" i="17"/>
  <c r="BS668" i="17"/>
  <c r="BS669" i="17"/>
  <c r="BS670" i="17"/>
  <c r="BS671" i="17"/>
  <c r="BS672" i="17"/>
  <c r="BS673" i="17"/>
  <c r="BS674" i="17"/>
  <c r="BS675" i="17"/>
  <c r="BS676" i="17"/>
  <c r="BS677" i="17"/>
  <c r="BS678" i="17"/>
  <c r="BS679" i="17"/>
  <c r="BS680" i="17"/>
  <c r="BS681" i="17"/>
  <c r="BS682" i="17"/>
  <c r="BS683" i="17"/>
  <c r="BS684" i="17"/>
  <c r="BS685" i="17"/>
  <c r="BS686" i="17"/>
  <c r="BS687" i="17"/>
  <c r="BS688" i="17"/>
  <c r="BS689" i="17"/>
  <c r="BS690" i="17"/>
  <c r="BS691" i="17"/>
  <c r="BS692" i="17"/>
  <c r="BS693" i="17"/>
  <c r="BS694" i="17"/>
  <c r="BS695" i="17"/>
  <c r="BS696" i="17"/>
  <c r="BS697" i="17"/>
  <c r="BS698" i="17"/>
  <c r="BS699" i="17"/>
  <c r="BS700" i="17"/>
  <c r="BS701" i="17"/>
  <c r="H2" i="18"/>
  <c r="H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G2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F2" i="18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E2" i="18"/>
  <c r="E3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C5" i="6"/>
  <c r="E17" i="7" s="1"/>
  <c r="D50" i="7"/>
  <c r="D46" i="7"/>
  <c r="E46" i="7" s="1"/>
  <c r="D38" i="7"/>
  <c r="E38" i="7" s="1"/>
  <c r="D34" i="7"/>
  <c r="D26" i="7"/>
  <c r="D22" i="7"/>
  <c r="D14" i="7"/>
  <c r="D12" i="7"/>
  <c r="D8" i="7"/>
  <c r="C52" i="7"/>
  <c r="D52" i="7" s="1"/>
  <c r="C51" i="7"/>
  <c r="D51" i="7" s="1"/>
  <c r="E51" i="7" s="1"/>
  <c r="C50" i="7"/>
  <c r="C49" i="7"/>
  <c r="D49" i="7" s="1"/>
  <c r="C48" i="7"/>
  <c r="D48" i="7" s="1"/>
  <c r="E48" i="7" s="1"/>
  <c r="C47" i="7"/>
  <c r="D47" i="7" s="1"/>
  <c r="E47" i="7" s="1"/>
  <c r="C46" i="7"/>
  <c r="C45" i="7"/>
  <c r="D45" i="7" s="1"/>
  <c r="C44" i="7"/>
  <c r="D44" i="7" s="1"/>
  <c r="C43" i="7"/>
  <c r="D43" i="7" s="1"/>
  <c r="C42" i="7"/>
  <c r="D42" i="7" s="1"/>
  <c r="C41" i="7"/>
  <c r="D41" i="7" s="1"/>
  <c r="C40" i="7"/>
  <c r="D40" i="7" s="1"/>
  <c r="C39" i="7"/>
  <c r="D39" i="7" s="1"/>
  <c r="E39" i="7" s="1"/>
  <c r="C38" i="7"/>
  <c r="C37" i="7"/>
  <c r="D37" i="7" s="1"/>
  <c r="E37" i="7" s="1"/>
  <c r="C36" i="7"/>
  <c r="D36" i="7" s="1"/>
  <c r="E36" i="7" s="1"/>
  <c r="C35" i="7"/>
  <c r="D35" i="7" s="1"/>
  <c r="E35" i="7" s="1"/>
  <c r="C34" i="7"/>
  <c r="C33" i="7"/>
  <c r="D33" i="7" s="1"/>
  <c r="C32" i="7"/>
  <c r="D32" i="7" s="1"/>
  <c r="C31" i="7"/>
  <c r="D31" i="7" s="1"/>
  <c r="C30" i="7"/>
  <c r="D30" i="7" s="1"/>
  <c r="C29" i="7"/>
  <c r="D29" i="7" s="1"/>
  <c r="C28" i="7"/>
  <c r="D28" i="7" s="1"/>
  <c r="C27" i="7"/>
  <c r="D27" i="7" s="1"/>
  <c r="E27" i="7" s="1"/>
  <c r="C26" i="7"/>
  <c r="C25" i="7"/>
  <c r="D25" i="7" s="1"/>
  <c r="E25" i="7" s="1"/>
  <c r="C24" i="7"/>
  <c r="D24" i="7" s="1"/>
  <c r="E24" i="7" s="1"/>
  <c r="C23" i="7"/>
  <c r="D23" i="7" s="1"/>
  <c r="E23" i="7" s="1"/>
  <c r="C22" i="7"/>
  <c r="C21" i="7"/>
  <c r="D21" i="7" s="1"/>
  <c r="C14" i="7"/>
  <c r="C15" i="7"/>
  <c r="D15" i="7" s="1"/>
  <c r="C16" i="7"/>
  <c r="D16" i="7" s="1"/>
  <c r="C17" i="7"/>
  <c r="D17" i="7" s="1"/>
  <c r="C18" i="7"/>
  <c r="D18" i="7" s="1"/>
  <c r="C13" i="7"/>
  <c r="D13" i="7" s="1"/>
  <c r="E13" i="7" s="1"/>
  <c r="C8" i="7"/>
  <c r="C9" i="7"/>
  <c r="D9" i="7" s="1"/>
  <c r="E9" i="7" s="1"/>
  <c r="C10" i="7"/>
  <c r="D10" i="7" s="1"/>
  <c r="E10" i="7" s="1"/>
  <c r="C11" i="7"/>
  <c r="D11" i="7" s="1"/>
  <c r="E11" i="7" s="1"/>
  <c r="C12" i="7"/>
  <c r="C7" i="7"/>
  <c r="D7" i="7" s="1"/>
  <c r="C3" i="7"/>
  <c r="D3" i="7" s="1"/>
  <c r="C4" i="7"/>
  <c r="D4" i="7" s="1"/>
  <c r="C5" i="7"/>
  <c r="D5" i="7" s="1"/>
  <c r="C6" i="7"/>
  <c r="D6" i="7" s="1"/>
  <c r="C2" i="7"/>
  <c r="D2" i="7" s="1"/>
  <c r="C6" i="6"/>
  <c r="G12" i="16"/>
  <c r="G12" i="11"/>
  <c r="AX5" i="14"/>
  <c r="AX6" i="14"/>
  <c r="AX8" i="14"/>
  <c r="AX9" i="14"/>
  <c r="AX7" i="14"/>
  <c r="AX2" i="14"/>
  <c r="AZ2" i="14" s="1"/>
  <c r="AX11" i="14"/>
  <c r="AX3" i="14"/>
  <c r="AX21" i="14"/>
  <c r="AX4" i="14"/>
  <c r="AX12" i="14"/>
  <c r="AX16" i="14"/>
  <c r="AX25" i="14"/>
  <c r="AX26" i="14"/>
  <c r="AX24" i="14"/>
  <c r="AX17" i="14"/>
  <c r="AX13" i="14"/>
  <c r="AX35" i="14"/>
  <c r="AX29" i="14"/>
  <c r="AX19" i="14"/>
  <c r="AX14" i="14"/>
  <c r="AX18" i="14"/>
  <c r="AX36" i="14"/>
  <c r="AX83" i="14"/>
  <c r="AX38" i="14"/>
  <c r="AX58" i="14"/>
  <c r="AX28" i="14"/>
  <c r="AX20" i="14"/>
  <c r="AX34" i="14"/>
  <c r="AX30" i="14"/>
  <c r="AX48" i="14"/>
  <c r="AX32" i="14"/>
  <c r="AX23" i="14"/>
  <c r="AX51" i="14"/>
  <c r="AX15" i="14"/>
  <c r="AX37" i="14"/>
  <c r="AX39" i="14"/>
  <c r="AX31" i="14"/>
  <c r="AX52" i="14"/>
  <c r="AX27" i="14"/>
  <c r="AX68" i="14"/>
  <c r="AX44" i="14"/>
  <c r="AX33" i="14"/>
  <c r="AX22" i="14"/>
  <c r="AX60" i="14"/>
  <c r="AX63" i="14"/>
  <c r="AX56" i="14"/>
  <c r="AX70" i="14"/>
  <c r="AX66" i="14"/>
  <c r="AX53" i="14"/>
  <c r="AX40" i="14"/>
  <c r="AX42" i="14"/>
  <c r="AX102" i="14"/>
  <c r="AX80" i="14"/>
  <c r="AX47" i="14"/>
  <c r="AX69" i="14"/>
  <c r="AX72" i="14"/>
  <c r="AX55" i="14"/>
  <c r="AX43" i="14"/>
  <c r="AX57" i="14"/>
  <c r="AX59" i="14"/>
  <c r="AX86" i="14"/>
  <c r="AX92" i="14"/>
  <c r="AX111" i="14"/>
  <c r="AX49" i="14"/>
  <c r="AX64" i="14"/>
  <c r="AX62" i="14"/>
  <c r="AX45" i="14"/>
  <c r="AX41" i="14"/>
  <c r="AX107" i="14"/>
  <c r="AX50" i="14"/>
  <c r="AX130" i="14"/>
  <c r="AX71" i="14"/>
  <c r="AX126" i="14"/>
  <c r="AX77" i="14"/>
  <c r="AX98" i="14"/>
  <c r="AX81" i="14"/>
  <c r="AX82" i="14"/>
  <c r="AX91" i="14"/>
  <c r="AX61" i="14"/>
  <c r="AX112" i="14"/>
  <c r="AX115" i="14"/>
  <c r="AX67" i="14"/>
  <c r="AX75" i="14"/>
  <c r="AX76" i="14"/>
  <c r="AX65" i="14"/>
  <c r="AX46" i="14"/>
  <c r="AX79" i="14"/>
  <c r="AX128" i="14"/>
  <c r="AX113" i="14"/>
  <c r="AX93" i="14"/>
  <c r="AX110" i="14"/>
  <c r="AX116" i="14"/>
  <c r="AX85" i="14"/>
  <c r="AX106" i="14"/>
  <c r="AX73" i="14"/>
  <c r="AX54" i="14"/>
  <c r="AX104" i="14"/>
  <c r="AX88" i="14"/>
  <c r="AX89" i="14"/>
  <c r="AX90" i="14"/>
  <c r="AX78" i="14"/>
  <c r="AX100" i="14"/>
  <c r="AX84" i="14"/>
  <c r="AX114" i="14"/>
  <c r="AX156" i="14"/>
  <c r="AX94" i="14"/>
  <c r="AX173" i="14"/>
  <c r="AX131" i="14"/>
  <c r="AX74" i="14"/>
  <c r="AX120" i="14"/>
  <c r="AX97" i="14"/>
  <c r="AX148" i="14"/>
  <c r="AX96" i="14"/>
  <c r="AX133" i="14"/>
  <c r="AX117" i="14"/>
  <c r="AX101" i="14"/>
  <c r="AX119" i="14"/>
  <c r="AX136" i="14"/>
  <c r="AX154" i="14"/>
  <c r="AX87" i="14"/>
  <c r="AX123" i="14"/>
  <c r="AX118" i="14"/>
  <c r="AX134" i="14"/>
  <c r="AX124" i="14"/>
  <c r="AX127" i="14"/>
  <c r="AX108" i="14"/>
  <c r="AX95" i="14"/>
  <c r="AX122" i="14"/>
  <c r="AX157" i="14"/>
  <c r="AX201" i="14"/>
  <c r="AX132" i="14"/>
  <c r="AX137" i="14"/>
  <c r="AX138" i="14"/>
  <c r="AX99" i="14"/>
  <c r="AX179" i="14"/>
  <c r="AX141" i="14"/>
  <c r="AX164" i="14"/>
  <c r="AX143" i="14"/>
  <c r="AX103" i="14"/>
  <c r="AX153" i="14"/>
  <c r="AX168" i="14"/>
  <c r="AX105" i="14"/>
  <c r="AX125" i="14"/>
  <c r="AX147" i="14"/>
  <c r="AX146" i="14"/>
  <c r="AX129" i="14"/>
  <c r="AX149" i="14"/>
  <c r="AX109" i="14"/>
  <c r="AX196" i="14"/>
  <c r="AX140" i="14"/>
  <c r="AX150" i="14"/>
  <c r="AX165" i="14"/>
  <c r="AX177" i="14"/>
  <c r="AX199" i="14"/>
  <c r="AX135" i="14"/>
  <c r="AX139" i="14"/>
  <c r="AX178" i="14"/>
  <c r="AX142" i="14"/>
  <c r="AX185" i="14"/>
  <c r="AX155" i="14"/>
  <c r="AX208" i="14"/>
  <c r="AX121" i="14"/>
  <c r="AX160" i="14"/>
  <c r="AX236" i="14"/>
  <c r="AX162" i="14"/>
  <c r="AX171" i="14"/>
  <c r="AX172" i="14"/>
  <c r="AX213" i="14"/>
  <c r="AX151" i="14"/>
  <c r="AX229" i="14"/>
  <c r="AX243" i="14"/>
  <c r="AX159" i="14"/>
  <c r="AX203" i="14"/>
  <c r="AX251" i="14"/>
  <c r="AX224" i="14"/>
  <c r="AX170" i="14"/>
  <c r="AX144" i="14"/>
  <c r="AX161" i="14"/>
  <c r="AX187" i="14"/>
  <c r="AX247" i="14"/>
  <c r="AX232" i="14"/>
  <c r="AX209" i="14"/>
  <c r="AX158" i="14"/>
  <c r="AX184" i="14"/>
  <c r="AX182" i="14"/>
  <c r="AX174" i="14"/>
  <c r="AX166" i="14"/>
  <c r="AX169" i="14"/>
  <c r="AX175" i="14"/>
  <c r="AX163" i="14"/>
  <c r="AX176" i="14"/>
  <c r="AX145" i="14"/>
  <c r="AX152" i="14"/>
  <c r="AX202" i="14"/>
  <c r="AX228" i="14"/>
  <c r="AX181" i="14"/>
  <c r="AX195" i="14"/>
  <c r="AX204" i="14"/>
  <c r="AX183" i="14"/>
  <c r="AX197" i="14"/>
  <c r="AX167" i="14"/>
  <c r="AX244" i="14"/>
  <c r="AX200" i="14"/>
  <c r="AX225" i="14"/>
  <c r="AX186" i="14"/>
  <c r="AX227" i="14"/>
  <c r="AX192" i="14"/>
  <c r="AX189" i="14"/>
  <c r="AX191" i="14"/>
  <c r="AX180" i="14"/>
  <c r="AX230" i="14"/>
  <c r="AX215" i="14"/>
  <c r="AX216" i="14"/>
  <c r="AX252" i="14"/>
  <c r="AX246" i="14"/>
  <c r="AX238" i="14"/>
  <c r="AX221" i="14"/>
  <c r="AX234" i="14"/>
  <c r="AX188" i="14"/>
  <c r="AX211" i="14"/>
  <c r="AX193" i="14"/>
  <c r="AX212" i="14"/>
  <c r="AX194" i="14"/>
  <c r="AX198" i="14"/>
  <c r="AX223" i="14"/>
  <c r="AX257" i="14"/>
  <c r="AX226" i="14"/>
  <c r="AX205" i="14"/>
  <c r="AX206" i="14"/>
  <c r="AX190" i="14"/>
  <c r="AX237" i="14"/>
  <c r="AX210" i="14"/>
  <c r="AX265" i="14"/>
  <c r="AX220" i="14"/>
  <c r="AX262" i="14"/>
  <c r="AX242" i="14"/>
  <c r="AX207" i="14"/>
  <c r="AX235" i="14"/>
  <c r="AX222" i="14"/>
  <c r="AX214" i="14"/>
  <c r="AX217" i="14"/>
  <c r="AX219" i="14"/>
  <c r="AX272" i="14"/>
  <c r="AX241" i="14"/>
  <c r="AX264" i="14"/>
  <c r="AX218" i="14"/>
  <c r="AX260" i="14"/>
  <c r="AX248" i="14"/>
  <c r="AX231" i="14"/>
  <c r="AX267" i="14"/>
  <c r="AX269" i="14"/>
  <c r="AX233" i="14"/>
  <c r="AX256" i="14"/>
  <c r="AX239" i="14"/>
  <c r="AX258" i="14"/>
  <c r="AX240" i="14"/>
  <c r="AX259" i="14"/>
  <c r="AX261" i="14"/>
  <c r="AX249" i="14"/>
  <c r="AX286" i="14"/>
  <c r="AX250" i="14"/>
  <c r="AX278" i="14"/>
  <c r="AX253" i="14"/>
  <c r="AX280" i="14"/>
  <c r="AX254" i="14"/>
  <c r="AX255" i="14"/>
  <c r="AX283" i="14"/>
  <c r="AX284" i="14"/>
  <c r="AX282" i="14"/>
  <c r="AX245" i="14"/>
  <c r="AX274" i="14"/>
  <c r="AX270" i="14"/>
  <c r="AX291" i="14"/>
  <c r="AX266" i="14"/>
  <c r="AX288" i="14"/>
  <c r="AX275" i="14"/>
  <c r="AX289" i="14"/>
  <c r="AX263" i="14"/>
  <c r="AX279" i="14"/>
  <c r="AX271" i="14"/>
  <c r="AX292" i="14"/>
  <c r="AX294" i="14"/>
  <c r="AX273" i="14"/>
  <c r="AX296" i="14"/>
  <c r="AX276" i="14"/>
  <c r="AX277" i="14"/>
  <c r="AX297" i="14"/>
  <c r="AX268" i="14"/>
  <c r="AX298" i="14"/>
  <c r="AX299" i="14"/>
  <c r="AX281" i="14"/>
  <c r="AX300" i="14"/>
  <c r="AX295" i="14"/>
  <c r="AX287" i="14"/>
  <c r="AX290" i="14"/>
  <c r="AX285" i="14"/>
  <c r="AX293" i="14"/>
  <c r="AX301" i="14"/>
  <c r="AX10" i="14"/>
  <c r="AW5" i="14"/>
  <c r="AW6" i="14"/>
  <c r="AW8" i="14"/>
  <c r="AW9" i="14"/>
  <c r="AW7" i="14"/>
  <c r="AW2" i="14"/>
  <c r="AY2" i="14" s="1"/>
  <c r="AW11" i="14"/>
  <c r="AW3" i="14"/>
  <c r="AW21" i="14"/>
  <c r="AW4" i="14"/>
  <c r="AW12" i="14"/>
  <c r="AW16" i="14"/>
  <c r="AW25" i="14"/>
  <c r="AW26" i="14"/>
  <c r="AW24" i="14"/>
  <c r="AW17" i="14"/>
  <c r="AW13" i="14"/>
  <c r="AW35" i="14"/>
  <c r="AW29" i="14"/>
  <c r="AW19" i="14"/>
  <c r="AW14" i="14"/>
  <c r="AW18" i="14"/>
  <c r="AW36" i="14"/>
  <c r="AW83" i="14"/>
  <c r="AW38" i="14"/>
  <c r="AW58" i="14"/>
  <c r="AW28" i="14"/>
  <c r="AW20" i="14"/>
  <c r="AW34" i="14"/>
  <c r="AW30" i="14"/>
  <c r="AW48" i="14"/>
  <c r="AW32" i="14"/>
  <c r="AW23" i="14"/>
  <c r="AW51" i="14"/>
  <c r="AW15" i="14"/>
  <c r="AW37" i="14"/>
  <c r="AW39" i="14"/>
  <c r="AW31" i="14"/>
  <c r="AW52" i="14"/>
  <c r="AW27" i="14"/>
  <c r="AW68" i="14"/>
  <c r="AW44" i="14"/>
  <c r="AW33" i="14"/>
  <c r="AW22" i="14"/>
  <c r="AW60" i="14"/>
  <c r="AW63" i="14"/>
  <c r="AW56" i="14"/>
  <c r="AW70" i="14"/>
  <c r="AW66" i="14"/>
  <c r="AW53" i="14"/>
  <c r="AW40" i="14"/>
  <c r="AW42" i="14"/>
  <c r="AW102" i="14"/>
  <c r="AW80" i="14"/>
  <c r="AW47" i="14"/>
  <c r="AW69" i="14"/>
  <c r="AW72" i="14"/>
  <c r="AW55" i="14"/>
  <c r="AW43" i="14"/>
  <c r="AW57" i="14"/>
  <c r="AW59" i="14"/>
  <c r="AW86" i="14"/>
  <c r="AW92" i="14"/>
  <c r="AW111" i="14"/>
  <c r="AW49" i="14"/>
  <c r="AW64" i="14"/>
  <c r="AW62" i="14"/>
  <c r="AW45" i="14"/>
  <c r="AW41" i="14"/>
  <c r="AW107" i="14"/>
  <c r="AW50" i="14"/>
  <c r="AW130" i="14"/>
  <c r="AW71" i="14"/>
  <c r="AW126" i="14"/>
  <c r="AW77" i="14"/>
  <c r="AW98" i="14"/>
  <c r="AW81" i="14"/>
  <c r="AW82" i="14"/>
  <c r="AW91" i="14"/>
  <c r="AW61" i="14"/>
  <c r="AW112" i="14"/>
  <c r="AW115" i="14"/>
  <c r="AW67" i="14"/>
  <c r="AW75" i="14"/>
  <c r="AW76" i="14"/>
  <c r="AW65" i="14"/>
  <c r="AW46" i="14"/>
  <c r="AW79" i="14"/>
  <c r="AW128" i="14"/>
  <c r="AW113" i="14"/>
  <c r="AW93" i="14"/>
  <c r="AW110" i="14"/>
  <c r="AW116" i="14"/>
  <c r="AW85" i="14"/>
  <c r="AW106" i="14"/>
  <c r="AW73" i="14"/>
  <c r="AW54" i="14"/>
  <c r="AW104" i="14"/>
  <c r="AW88" i="14"/>
  <c r="AW89" i="14"/>
  <c r="AW90" i="14"/>
  <c r="AW78" i="14"/>
  <c r="AW100" i="14"/>
  <c r="AW84" i="14"/>
  <c r="AW114" i="14"/>
  <c r="AW156" i="14"/>
  <c r="AW94" i="14"/>
  <c r="AW173" i="14"/>
  <c r="AW131" i="14"/>
  <c r="AW74" i="14"/>
  <c r="AW120" i="14"/>
  <c r="AW97" i="14"/>
  <c r="AW148" i="14"/>
  <c r="AW96" i="14"/>
  <c r="AW133" i="14"/>
  <c r="AW117" i="14"/>
  <c r="AW101" i="14"/>
  <c r="AW119" i="14"/>
  <c r="AW136" i="14"/>
  <c r="AW154" i="14"/>
  <c r="AW87" i="14"/>
  <c r="AW123" i="14"/>
  <c r="AW118" i="14"/>
  <c r="AW134" i="14"/>
  <c r="AW124" i="14"/>
  <c r="AW127" i="14"/>
  <c r="AW108" i="14"/>
  <c r="AW95" i="14"/>
  <c r="AW122" i="14"/>
  <c r="AW157" i="14"/>
  <c r="AW201" i="14"/>
  <c r="AW132" i="14"/>
  <c r="AW137" i="14"/>
  <c r="AW138" i="14"/>
  <c r="AW99" i="14"/>
  <c r="AW179" i="14"/>
  <c r="AW141" i="14"/>
  <c r="AW164" i="14"/>
  <c r="AW143" i="14"/>
  <c r="AW103" i="14"/>
  <c r="AW153" i="14"/>
  <c r="AW168" i="14"/>
  <c r="AW105" i="14"/>
  <c r="AW125" i="14"/>
  <c r="AW147" i="14"/>
  <c r="AW146" i="14"/>
  <c r="AW129" i="14"/>
  <c r="AW149" i="14"/>
  <c r="AW109" i="14"/>
  <c r="AW196" i="14"/>
  <c r="AW140" i="14"/>
  <c r="AW150" i="14"/>
  <c r="AW165" i="14"/>
  <c r="AW177" i="14"/>
  <c r="AW199" i="14"/>
  <c r="AW135" i="14"/>
  <c r="AW139" i="14"/>
  <c r="AW178" i="14"/>
  <c r="AW142" i="14"/>
  <c r="AW185" i="14"/>
  <c r="AW155" i="14"/>
  <c r="AW208" i="14"/>
  <c r="AW121" i="14"/>
  <c r="AW160" i="14"/>
  <c r="AW236" i="14"/>
  <c r="AW162" i="14"/>
  <c r="AW171" i="14"/>
  <c r="AW172" i="14"/>
  <c r="AW213" i="14"/>
  <c r="AW151" i="14"/>
  <c r="AW229" i="14"/>
  <c r="AW243" i="14"/>
  <c r="AW159" i="14"/>
  <c r="AW203" i="14"/>
  <c r="AW251" i="14"/>
  <c r="AW224" i="14"/>
  <c r="AW170" i="14"/>
  <c r="AW144" i="14"/>
  <c r="AW161" i="14"/>
  <c r="AW187" i="14"/>
  <c r="AW247" i="14"/>
  <c r="AW232" i="14"/>
  <c r="AW209" i="14"/>
  <c r="AW158" i="14"/>
  <c r="AW184" i="14"/>
  <c r="AW182" i="14"/>
  <c r="AW174" i="14"/>
  <c r="AW166" i="14"/>
  <c r="AW169" i="14"/>
  <c r="AW175" i="14"/>
  <c r="AW163" i="14"/>
  <c r="AW176" i="14"/>
  <c r="AW145" i="14"/>
  <c r="AW152" i="14"/>
  <c r="AW202" i="14"/>
  <c r="AW228" i="14"/>
  <c r="AW181" i="14"/>
  <c r="AW195" i="14"/>
  <c r="AW204" i="14"/>
  <c r="AW183" i="14"/>
  <c r="AW197" i="14"/>
  <c r="AW167" i="14"/>
  <c r="AW244" i="14"/>
  <c r="AW200" i="14"/>
  <c r="AW225" i="14"/>
  <c r="AW186" i="14"/>
  <c r="AW227" i="14"/>
  <c r="AW192" i="14"/>
  <c r="AW189" i="14"/>
  <c r="AW191" i="14"/>
  <c r="AW180" i="14"/>
  <c r="AW230" i="14"/>
  <c r="AW215" i="14"/>
  <c r="AW216" i="14"/>
  <c r="AW252" i="14"/>
  <c r="AW246" i="14"/>
  <c r="AW238" i="14"/>
  <c r="AW221" i="14"/>
  <c r="AW234" i="14"/>
  <c r="AW188" i="14"/>
  <c r="AW211" i="14"/>
  <c r="AW193" i="14"/>
  <c r="AW212" i="14"/>
  <c r="AW194" i="14"/>
  <c r="AW198" i="14"/>
  <c r="AW223" i="14"/>
  <c r="AW257" i="14"/>
  <c r="AW226" i="14"/>
  <c r="AW205" i="14"/>
  <c r="AW206" i="14"/>
  <c r="AW190" i="14"/>
  <c r="AW237" i="14"/>
  <c r="AW210" i="14"/>
  <c r="AW265" i="14"/>
  <c r="AW220" i="14"/>
  <c r="AW262" i="14"/>
  <c r="AW242" i="14"/>
  <c r="AW207" i="14"/>
  <c r="AW235" i="14"/>
  <c r="AW222" i="14"/>
  <c r="AW214" i="14"/>
  <c r="AW217" i="14"/>
  <c r="AW219" i="14"/>
  <c r="AW272" i="14"/>
  <c r="AW241" i="14"/>
  <c r="AW264" i="14"/>
  <c r="AW218" i="14"/>
  <c r="AW260" i="14"/>
  <c r="AW248" i="14"/>
  <c r="AW231" i="14"/>
  <c r="AW267" i="14"/>
  <c r="AW269" i="14"/>
  <c r="AW233" i="14"/>
  <c r="AW256" i="14"/>
  <c r="AW239" i="14"/>
  <c r="AW258" i="14"/>
  <c r="AW240" i="14"/>
  <c r="AW259" i="14"/>
  <c r="AW261" i="14"/>
  <c r="AW249" i="14"/>
  <c r="AW286" i="14"/>
  <c r="AW250" i="14"/>
  <c r="AW278" i="14"/>
  <c r="AW253" i="14"/>
  <c r="AW280" i="14"/>
  <c r="AW254" i="14"/>
  <c r="AW255" i="14"/>
  <c r="AW283" i="14"/>
  <c r="AW284" i="14"/>
  <c r="AW282" i="14"/>
  <c r="AW245" i="14"/>
  <c r="AW274" i="14"/>
  <c r="AW270" i="14"/>
  <c r="AW291" i="14"/>
  <c r="AW266" i="14"/>
  <c r="AW288" i="14"/>
  <c r="AW275" i="14"/>
  <c r="AW289" i="14"/>
  <c r="AW263" i="14"/>
  <c r="AW279" i="14"/>
  <c r="AW271" i="14"/>
  <c r="AW292" i="14"/>
  <c r="AW294" i="14"/>
  <c r="AW273" i="14"/>
  <c r="AW296" i="14"/>
  <c r="AW276" i="14"/>
  <c r="AW277" i="14"/>
  <c r="AW297" i="14"/>
  <c r="AW268" i="14"/>
  <c r="AW298" i="14"/>
  <c r="AW299" i="14"/>
  <c r="AW281" i="14"/>
  <c r="AW300" i="14"/>
  <c r="AW295" i="14"/>
  <c r="AW287" i="14"/>
  <c r="AW290" i="14"/>
  <c r="AW285" i="14"/>
  <c r="AW293" i="14"/>
  <c r="AW301" i="14"/>
  <c r="AW10" i="14"/>
  <c r="AG3" i="14"/>
  <c r="AS3" i="14" s="1"/>
  <c r="AG4" i="14"/>
  <c r="AS4" i="14" s="1"/>
  <c r="AG10" i="14"/>
  <c r="AS10" i="14" s="1"/>
  <c r="AG21" i="14"/>
  <c r="AS21" i="14" s="1"/>
  <c r="AG13" i="14"/>
  <c r="AS13" i="14" s="1"/>
  <c r="AG15" i="14"/>
  <c r="AS15" i="14" s="1"/>
  <c r="AG14" i="14"/>
  <c r="AS14" i="14" s="1"/>
  <c r="AG18" i="14"/>
  <c r="AS18" i="14" s="1"/>
  <c r="AG22" i="14"/>
  <c r="AS22" i="14" s="1"/>
  <c r="AG26" i="14"/>
  <c r="AS26" i="14" s="1"/>
  <c r="AG56" i="14"/>
  <c r="AS56" i="14" s="1"/>
  <c r="AG7" i="14"/>
  <c r="AS7" i="14" s="1"/>
  <c r="AG58" i="14"/>
  <c r="AS58" i="14" s="1"/>
  <c r="AG16" i="14"/>
  <c r="AS16" i="14" s="1"/>
  <c r="AG33" i="14"/>
  <c r="AS33" i="14" s="1"/>
  <c r="AG20" i="14"/>
  <c r="AS20" i="14" s="1"/>
  <c r="AG41" i="14"/>
  <c r="AS41" i="14" s="1"/>
  <c r="AG46" i="14"/>
  <c r="AS46" i="14" s="1"/>
  <c r="AG5" i="14"/>
  <c r="AS5" i="14" s="1"/>
  <c r="AG6" i="14"/>
  <c r="AS6" i="14" s="1"/>
  <c r="AG8" i="14"/>
  <c r="AS8" i="14" s="1"/>
  <c r="AG43" i="14"/>
  <c r="AS43" i="14" s="1"/>
  <c r="AG23" i="14"/>
  <c r="AS23" i="14" s="1"/>
  <c r="AG42" i="14"/>
  <c r="AS42" i="14" s="1"/>
  <c r="AG9" i="14"/>
  <c r="AS9" i="14" s="1"/>
  <c r="AG27" i="14"/>
  <c r="AS27" i="14" s="1"/>
  <c r="AG54" i="14"/>
  <c r="AS54" i="14" s="1"/>
  <c r="AG12" i="14"/>
  <c r="AS12" i="14" s="1"/>
  <c r="AG68" i="14"/>
  <c r="AS68" i="14" s="1"/>
  <c r="AG106" i="14"/>
  <c r="AS106" i="14" s="1"/>
  <c r="AG31" i="14"/>
  <c r="AS31" i="14" s="1"/>
  <c r="AG49" i="14"/>
  <c r="AS49" i="14" s="1"/>
  <c r="AG80" i="14"/>
  <c r="AS80" i="14" s="1"/>
  <c r="AG131" i="14"/>
  <c r="AS131" i="14" s="1"/>
  <c r="AG11" i="14"/>
  <c r="AS11" i="14" s="1"/>
  <c r="AG74" i="14"/>
  <c r="AS74" i="14" s="1"/>
  <c r="AG40" i="14"/>
  <c r="AS40" i="14" s="1"/>
  <c r="AG19" i="14"/>
  <c r="AS19" i="14" s="1"/>
  <c r="AG28" i="14"/>
  <c r="AS28" i="14" s="1"/>
  <c r="AG115" i="14"/>
  <c r="AS115" i="14" s="1"/>
  <c r="AG17" i="14"/>
  <c r="AS17" i="14" s="1"/>
  <c r="AG92" i="14"/>
  <c r="AS92" i="14" s="1"/>
  <c r="AG75" i="14"/>
  <c r="AS75" i="14" s="1"/>
  <c r="AG37" i="14"/>
  <c r="AS37" i="14" s="1"/>
  <c r="AG76" i="14"/>
  <c r="AS76" i="14" s="1"/>
  <c r="AG67" i="14"/>
  <c r="AS67" i="14" s="1"/>
  <c r="AG45" i="14"/>
  <c r="AS45" i="14" s="1"/>
  <c r="AG107" i="14"/>
  <c r="AS107" i="14" s="1"/>
  <c r="AG85" i="14"/>
  <c r="AS85" i="14" s="1"/>
  <c r="AG32" i="14"/>
  <c r="AS32" i="14" s="1"/>
  <c r="AG87" i="14"/>
  <c r="AS87" i="14" s="1"/>
  <c r="AG34" i="14"/>
  <c r="AS34" i="14" s="1"/>
  <c r="AG128" i="14"/>
  <c r="AS128" i="14" s="1"/>
  <c r="AG112" i="14"/>
  <c r="AS112" i="14" s="1"/>
  <c r="AG88" i="14"/>
  <c r="AS88" i="14" s="1"/>
  <c r="AG89" i="14"/>
  <c r="AS89" i="14" s="1"/>
  <c r="AG79" i="14"/>
  <c r="AS79" i="14" s="1"/>
  <c r="AG90" i="14"/>
  <c r="AS90" i="14" s="1"/>
  <c r="AG95" i="14"/>
  <c r="AS95" i="14" s="1"/>
  <c r="AG44" i="14"/>
  <c r="AS44" i="14" s="1"/>
  <c r="AG25" i="14"/>
  <c r="AS25" i="14" s="1"/>
  <c r="AG102" i="14"/>
  <c r="AS102" i="14" s="1"/>
  <c r="AG39" i="14"/>
  <c r="AS39" i="14" s="1"/>
  <c r="AG61" i="14"/>
  <c r="AS61" i="14" s="1"/>
  <c r="AG84" i="14"/>
  <c r="AS84" i="14" s="1"/>
  <c r="AG53" i="14"/>
  <c r="AS53" i="14" s="1"/>
  <c r="AG50" i="14"/>
  <c r="AS50" i="14" s="1"/>
  <c r="AG97" i="14"/>
  <c r="AS97" i="14" s="1"/>
  <c r="AG24" i="14"/>
  <c r="AS24" i="14" s="1"/>
  <c r="AG30" i="14"/>
  <c r="AS30" i="14" s="1"/>
  <c r="AG99" i="14"/>
  <c r="AS99" i="14" s="1"/>
  <c r="AG73" i="14"/>
  <c r="AS73" i="14" s="1"/>
  <c r="AG148" i="14"/>
  <c r="AS148" i="14" s="1"/>
  <c r="AG65" i="14"/>
  <c r="AS65" i="14" s="1"/>
  <c r="AG94" i="14"/>
  <c r="AS94" i="14" s="1"/>
  <c r="AG105" i="14"/>
  <c r="AS105" i="14" s="1"/>
  <c r="AG29" i="14"/>
  <c r="AS29" i="14" s="1"/>
  <c r="AG111" i="14"/>
  <c r="AS111" i="14" s="1"/>
  <c r="AG103" i="14"/>
  <c r="AS103" i="14" s="1"/>
  <c r="AG59" i="14"/>
  <c r="AS59" i="14" s="1"/>
  <c r="AG57" i="14"/>
  <c r="AS57" i="14" s="1"/>
  <c r="AG153" i="14"/>
  <c r="AS153" i="14" s="1"/>
  <c r="AG121" i="14"/>
  <c r="AS121" i="14" s="1"/>
  <c r="AG171" i="14"/>
  <c r="AS171" i="14" s="1"/>
  <c r="AG35" i="14"/>
  <c r="AS35" i="14" s="1"/>
  <c r="AG122" i="14"/>
  <c r="AS122" i="14" s="1"/>
  <c r="AG78" i="14"/>
  <c r="AS78" i="14" s="1"/>
  <c r="AG55" i="14"/>
  <c r="AS55" i="14" s="1"/>
  <c r="AG118" i="14"/>
  <c r="AS118" i="14" s="1"/>
  <c r="AG64" i="14"/>
  <c r="AS64" i="14" s="1"/>
  <c r="AG101" i="14"/>
  <c r="AS101" i="14" s="1"/>
  <c r="AG109" i="14"/>
  <c r="AS109" i="14" s="1"/>
  <c r="AG77" i="14"/>
  <c r="AS77" i="14" s="1"/>
  <c r="AG126" i="14"/>
  <c r="AS126" i="14" s="1"/>
  <c r="AG38" i="14"/>
  <c r="AS38" i="14" s="1"/>
  <c r="AG36" i="14"/>
  <c r="AS36" i="14" s="1"/>
  <c r="AG172" i="14"/>
  <c r="AS172" i="14" s="1"/>
  <c r="AG154" i="14"/>
  <c r="AS154" i="14" s="1"/>
  <c r="AG83" i="14"/>
  <c r="AS83" i="14" s="1"/>
  <c r="AG130" i="14"/>
  <c r="AS130" i="14" s="1"/>
  <c r="AG47" i="14"/>
  <c r="AS47" i="14" s="1"/>
  <c r="AG81" i="14"/>
  <c r="AS81" i="14" s="1"/>
  <c r="AG51" i="14"/>
  <c r="AS51" i="14" s="1"/>
  <c r="AG91" i="14"/>
  <c r="AS91" i="14" s="1"/>
  <c r="AG145" i="14"/>
  <c r="AS145" i="14" s="1"/>
  <c r="AG82" i="14"/>
  <c r="AS82" i="14" s="1"/>
  <c r="AG108" i="14"/>
  <c r="AS108" i="14" s="1"/>
  <c r="AG129" i="14"/>
  <c r="AS129" i="14" s="1"/>
  <c r="AG144" i="14"/>
  <c r="AS144" i="14" s="1"/>
  <c r="AG96" i="14"/>
  <c r="AS96" i="14" s="1"/>
  <c r="AG62" i="14"/>
  <c r="AS62" i="14" s="1"/>
  <c r="AG71" i="14"/>
  <c r="AS71" i="14" s="1"/>
  <c r="AG177" i="14"/>
  <c r="AS177" i="14" s="1"/>
  <c r="AG48" i="14"/>
  <c r="AS48" i="14" s="1"/>
  <c r="AG135" i="14"/>
  <c r="AS135" i="14" s="1"/>
  <c r="AG52" i="14"/>
  <c r="AS52" i="14" s="1"/>
  <c r="AG100" i="14"/>
  <c r="AS100" i="14" s="1"/>
  <c r="AG63" i="14"/>
  <c r="AS63" i="14" s="1"/>
  <c r="AG152" i="14"/>
  <c r="AS152" i="14" s="1"/>
  <c r="AG139" i="14"/>
  <c r="AS139" i="14" s="1"/>
  <c r="AG104" i="14"/>
  <c r="AS104" i="14" s="1"/>
  <c r="AG125" i="14"/>
  <c r="AS125" i="14" s="1"/>
  <c r="AG200" i="14"/>
  <c r="AS200" i="14" s="1"/>
  <c r="AG93" i="14"/>
  <c r="AS93" i="14" s="1"/>
  <c r="AG142" i="14"/>
  <c r="AS142" i="14" s="1"/>
  <c r="AG197" i="14"/>
  <c r="AS197" i="14" s="1"/>
  <c r="AG159" i="14"/>
  <c r="AS159" i="14" s="1"/>
  <c r="AG60" i="14"/>
  <c r="AS60" i="14" s="1"/>
  <c r="AG195" i="14"/>
  <c r="AS195" i="14" s="1"/>
  <c r="AG69" i="14"/>
  <c r="AS69" i="14" s="1"/>
  <c r="AG140" i="14"/>
  <c r="AS140" i="14" s="1"/>
  <c r="AG70" i="14"/>
  <c r="AS70" i="14" s="1"/>
  <c r="AG66" i="14"/>
  <c r="AS66" i="14" s="1"/>
  <c r="AG221" i="14"/>
  <c r="AS221" i="14" s="1"/>
  <c r="AG114" i="14"/>
  <c r="AS114" i="14" s="1"/>
  <c r="AG151" i="14"/>
  <c r="AS151" i="14" s="1"/>
  <c r="AG185" i="14"/>
  <c r="AS185" i="14" s="1"/>
  <c r="AG168" i="14"/>
  <c r="AS168" i="14" s="1"/>
  <c r="AG203" i="14"/>
  <c r="AS203" i="14" s="1"/>
  <c r="AG119" i="14"/>
  <c r="AS119" i="14" s="1"/>
  <c r="AG156" i="14"/>
  <c r="AS156" i="14" s="1"/>
  <c r="AG178" i="14"/>
  <c r="AS178" i="14" s="1"/>
  <c r="AG209" i="14"/>
  <c r="AS209" i="14" s="1"/>
  <c r="AG117" i="14"/>
  <c r="AS117" i="14" s="1"/>
  <c r="AG120" i="14"/>
  <c r="AS120" i="14" s="1"/>
  <c r="AG123" i="14"/>
  <c r="AS123" i="14" s="1"/>
  <c r="AG72" i="14"/>
  <c r="AS72" i="14" s="1"/>
  <c r="AG228" i="14"/>
  <c r="AS228" i="14" s="1"/>
  <c r="AG169" i="14"/>
  <c r="AS169" i="14" s="1"/>
  <c r="AG227" i="14"/>
  <c r="AS227" i="14" s="1"/>
  <c r="AG158" i="14"/>
  <c r="AS158" i="14" s="1"/>
  <c r="AG134" i="14"/>
  <c r="AS134" i="14" s="1"/>
  <c r="AG163" i="14"/>
  <c r="AS163" i="14" s="1"/>
  <c r="AG167" i="14"/>
  <c r="AS167" i="14" s="1"/>
  <c r="AG180" i="14"/>
  <c r="AS180" i="14" s="1"/>
  <c r="AG127" i="14"/>
  <c r="AS127" i="14" s="1"/>
  <c r="AG86" i="14"/>
  <c r="AS86" i="14" s="1"/>
  <c r="AG166" i="14"/>
  <c r="AS166" i="14" s="1"/>
  <c r="AG137" i="14"/>
  <c r="AS137" i="14" s="1"/>
  <c r="AG161" i="14"/>
  <c r="AS161" i="14" s="1"/>
  <c r="AG138" i="14"/>
  <c r="AS138" i="14" s="1"/>
  <c r="AG190" i="14"/>
  <c r="AS190" i="14" s="1"/>
  <c r="AG149" i="14"/>
  <c r="AS149" i="14" s="1"/>
  <c r="AG110" i="14"/>
  <c r="AS110" i="14" s="1"/>
  <c r="AG146" i="14"/>
  <c r="AS146" i="14" s="1"/>
  <c r="AG260" i="14"/>
  <c r="AS260" i="14" s="1"/>
  <c r="AG132" i="14"/>
  <c r="AS132" i="14" s="1"/>
  <c r="AG113" i="14"/>
  <c r="AS113" i="14" s="1"/>
  <c r="AG98" i="14"/>
  <c r="AS98" i="14" s="1"/>
  <c r="AG238" i="14"/>
  <c r="AS238" i="14" s="1"/>
  <c r="AG143" i="14"/>
  <c r="AS143" i="14" s="1"/>
  <c r="AG141" i="14"/>
  <c r="AS141" i="14" s="1"/>
  <c r="AG160" i="14"/>
  <c r="AS160" i="14" s="1"/>
  <c r="AG246" i="14"/>
  <c r="AS246" i="14" s="1"/>
  <c r="AG194" i="14"/>
  <c r="AS194" i="14" s="1"/>
  <c r="AG150" i="14"/>
  <c r="AS150" i="14" s="1"/>
  <c r="AG199" i="14"/>
  <c r="AS199" i="14" s="1"/>
  <c r="AG196" i="14"/>
  <c r="AS196" i="14" s="1"/>
  <c r="AG257" i="14"/>
  <c r="AS257" i="14" s="1"/>
  <c r="AG155" i="14"/>
  <c r="AS155" i="14" s="1"/>
  <c r="AG208" i="14"/>
  <c r="AS208" i="14" s="1"/>
  <c r="AG124" i="14"/>
  <c r="AS124" i="14" s="1"/>
  <c r="AG229" i="14"/>
  <c r="AS229" i="14" s="1"/>
  <c r="AG147" i="14"/>
  <c r="AS147" i="14" s="1"/>
  <c r="AG116" i="14"/>
  <c r="AS116" i="14" s="1"/>
  <c r="AG198" i="14"/>
  <c r="AS198" i="14" s="1"/>
  <c r="AG225" i="14"/>
  <c r="AS225" i="14" s="1"/>
  <c r="AG179" i="14"/>
  <c r="AS179" i="14" s="1"/>
  <c r="AG210" i="14"/>
  <c r="AS210" i="14" s="1"/>
  <c r="AG230" i="14"/>
  <c r="AS230" i="14" s="1"/>
  <c r="AG193" i="14"/>
  <c r="AS193" i="14" s="1"/>
  <c r="AG262" i="14"/>
  <c r="AS262" i="14" s="1"/>
  <c r="AG162" i="14"/>
  <c r="AS162" i="14" s="1"/>
  <c r="AG219" i="14"/>
  <c r="AS219" i="14" s="1"/>
  <c r="AG220" i="14"/>
  <c r="AS220" i="14" s="1"/>
  <c r="AG170" i="14"/>
  <c r="AS170" i="14" s="1"/>
  <c r="AG224" i="14"/>
  <c r="AS224" i="14" s="1"/>
  <c r="AG173" i="14"/>
  <c r="AS173" i="14" s="1"/>
  <c r="AG182" i="14"/>
  <c r="AS182" i="14" s="1"/>
  <c r="AG214" i="14"/>
  <c r="AS214" i="14" s="1"/>
  <c r="AG232" i="14"/>
  <c r="AS232" i="14" s="1"/>
  <c r="AG133" i="14"/>
  <c r="AS133" i="14" s="1"/>
  <c r="AG205" i="14"/>
  <c r="AS205" i="14" s="1"/>
  <c r="AG206" i="14"/>
  <c r="AS206" i="14" s="1"/>
  <c r="AG184" i="14"/>
  <c r="AS184" i="14" s="1"/>
  <c r="AG136" i="14"/>
  <c r="AS136" i="14" s="1"/>
  <c r="AG265" i="14"/>
  <c r="AS265" i="14" s="1"/>
  <c r="AG274" i="14"/>
  <c r="AS274" i="14" s="1"/>
  <c r="AG176" i="14"/>
  <c r="AS176" i="14" s="1"/>
  <c r="AG244" i="14"/>
  <c r="AS244" i="14" s="1"/>
  <c r="AG217" i="14"/>
  <c r="AS217" i="14" s="1"/>
  <c r="AG175" i="14"/>
  <c r="AS175" i="14" s="1"/>
  <c r="AG201" i="14"/>
  <c r="AS201" i="14" s="1"/>
  <c r="AG269" i="14"/>
  <c r="AS269" i="14" s="1"/>
  <c r="AG183" i="14"/>
  <c r="AS183" i="14" s="1"/>
  <c r="AG188" i="14"/>
  <c r="AS188" i="14" s="1"/>
  <c r="AG174" i="14"/>
  <c r="AS174" i="14" s="1"/>
  <c r="AG218" i="14"/>
  <c r="AS218" i="14" s="1"/>
  <c r="AG222" i="14"/>
  <c r="AS222" i="14" s="1"/>
  <c r="AG189" i="14"/>
  <c r="AS189" i="14" s="1"/>
  <c r="AG186" i="14"/>
  <c r="AS186" i="14" s="1"/>
  <c r="AG264" i="14"/>
  <c r="AS264" i="14" s="1"/>
  <c r="AG207" i="14"/>
  <c r="AS207" i="14" s="1"/>
  <c r="AG245" i="14"/>
  <c r="AS245" i="14" s="1"/>
  <c r="AG213" i="14"/>
  <c r="AS213" i="14" s="1"/>
  <c r="AG181" i="14"/>
  <c r="AS181" i="14" s="1"/>
  <c r="AG192" i="14"/>
  <c r="AS192" i="14" s="1"/>
  <c r="AG157" i="14"/>
  <c r="AS157" i="14" s="1"/>
  <c r="AG231" i="14"/>
  <c r="AS231" i="14" s="1"/>
  <c r="AG191" i="14"/>
  <c r="AS191" i="14" s="1"/>
  <c r="AG278" i="14"/>
  <c r="AS278" i="14" s="1"/>
  <c r="AG250" i="14"/>
  <c r="AS250" i="14" s="1"/>
  <c r="AG211" i="14"/>
  <c r="AS211" i="14" s="1"/>
  <c r="AG252" i="14"/>
  <c r="AS252" i="14" s="1"/>
  <c r="AG263" i="14"/>
  <c r="AS263" i="14" s="1"/>
  <c r="AG164" i="14"/>
  <c r="AS164" i="14" s="1"/>
  <c r="AG249" i="14"/>
  <c r="AS249" i="14" s="1"/>
  <c r="AG255" i="14"/>
  <c r="AS255" i="14" s="1"/>
  <c r="AG240" i="14"/>
  <c r="AS240" i="14" s="1"/>
  <c r="AG254" i="14"/>
  <c r="AS254" i="14" s="1"/>
  <c r="AG212" i="14"/>
  <c r="AS212" i="14" s="1"/>
  <c r="AG236" i="14"/>
  <c r="AS236" i="14" s="1"/>
  <c r="AG253" i="14"/>
  <c r="AS253" i="14" s="1"/>
  <c r="AG280" i="14"/>
  <c r="AS280" i="14" s="1"/>
  <c r="AG165" i="14"/>
  <c r="AS165" i="14" s="1"/>
  <c r="AG283" i="14"/>
  <c r="AS283" i="14" s="1"/>
  <c r="AG226" i="14"/>
  <c r="AS226" i="14" s="1"/>
  <c r="AG284" i="14"/>
  <c r="AS284" i="14" s="1"/>
  <c r="AG243" i="14"/>
  <c r="AS243" i="14" s="1"/>
  <c r="AG282" i="14"/>
  <c r="AS282" i="14" s="1"/>
  <c r="AG267" i="14"/>
  <c r="AS267" i="14" s="1"/>
  <c r="AG223" i="14"/>
  <c r="AS223" i="14" s="1"/>
  <c r="AG239" i="14"/>
  <c r="AS239" i="14" s="1"/>
  <c r="AG233" i="14"/>
  <c r="AS233" i="14" s="1"/>
  <c r="AG268" i="14"/>
  <c r="AS268" i="14" s="1"/>
  <c r="AG251" i="14"/>
  <c r="AS251" i="14" s="1"/>
  <c r="AG237" i="14"/>
  <c r="AS237" i="14" s="1"/>
  <c r="AG242" i="14"/>
  <c r="AS242" i="14" s="1"/>
  <c r="AG288" i="14"/>
  <c r="AS288" i="14" s="1"/>
  <c r="AG247" i="14"/>
  <c r="AS247" i="14" s="1"/>
  <c r="AG187" i="14"/>
  <c r="AS187" i="14" s="1"/>
  <c r="AG266" i="14"/>
  <c r="AS266" i="14" s="1"/>
  <c r="AG292" i="14"/>
  <c r="AS292" i="14" s="1"/>
  <c r="AG295" i="14"/>
  <c r="AS295" i="14" s="1"/>
  <c r="AG235" i="14"/>
  <c r="AS235" i="14" s="1"/>
  <c r="AG272" i="14"/>
  <c r="AS272" i="14" s="1"/>
  <c r="AG271" i="14"/>
  <c r="AS271" i="14" s="1"/>
  <c r="AG241" i="14"/>
  <c r="AS241" i="14" s="1"/>
  <c r="AG258" i="14"/>
  <c r="AS258" i="14" s="1"/>
  <c r="AG289" i="14"/>
  <c r="AS289" i="14" s="1"/>
  <c r="AG294" i="14"/>
  <c r="AS294" i="14" s="1"/>
  <c r="AG276" i="14"/>
  <c r="AS276" i="14" s="1"/>
  <c r="AG256" i="14"/>
  <c r="AS256" i="14" s="1"/>
  <c r="AG273" i="14"/>
  <c r="AS273" i="14" s="1"/>
  <c r="AG216" i="14"/>
  <c r="AS216" i="14" s="1"/>
  <c r="AG204" i="14"/>
  <c r="AS204" i="14" s="1"/>
  <c r="AG248" i="14"/>
  <c r="AS248" i="14" s="1"/>
  <c r="AG202" i="14"/>
  <c r="AS202" i="14" s="1"/>
  <c r="AG296" i="14"/>
  <c r="AS296" i="14" s="1"/>
  <c r="AG281" i="14"/>
  <c r="AS281" i="14" s="1"/>
  <c r="AG297" i="14"/>
  <c r="AS297" i="14" s="1"/>
  <c r="AG298" i="14"/>
  <c r="AS298" i="14" s="1"/>
  <c r="AG215" i="14"/>
  <c r="AS215" i="14" s="1"/>
  <c r="AG277" i="14"/>
  <c r="AS277" i="14" s="1"/>
  <c r="AG259" i="14"/>
  <c r="AS259" i="14" s="1"/>
  <c r="AG299" i="14"/>
  <c r="AS299" i="14" s="1"/>
  <c r="AG285" i="14"/>
  <c r="AS285" i="14" s="1"/>
  <c r="AG270" i="14"/>
  <c r="AS270" i="14" s="1"/>
  <c r="AG261" i="14"/>
  <c r="AS261" i="14" s="1"/>
  <c r="AG286" i="14"/>
  <c r="AS286" i="14" s="1"/>
  <c r="AG234" i="14"/>
  <c r="AS234" i="14" s="1"/>
  <c r="AG287" i="14"/>
  <c r="AS287" i="14" s="1"/>
  <c r="AG290" i="14"/>
  <c r="AS290" i="14" s="1"/>
  <c r="AG275" i="14"/>
  <c r="AS275" i="14" s="1"/>
  <c r="AG291" i="14"/>
  <c r="AS291" i="14" s="1"/>
  <c r="AG293" i="14"/>
  <c r="AS293" i="14" s="1"/>
  <c r="AG279" i="14"/>
  <c r="AS279" i="14" s="1"/>
  <c r="AG300" i="14"/>
  <c r="AS300" i="14" s="1"/>
  <c r="AG301" i="14"/>
  <c r="AS301" i="14" s="1"/>
  <c r="AF3" i="14"/>
  <c r="AR3" i="14" s="1"/>
  <c r="AF4" i="14"/>
  <c r="AR4" i="14" s="1"/>
  <c r="AF10" i="14"/>
  <c r="AR10" i="14" s="1"/>
  <c r="AF21" i="14"/>
  <c r="AR21" i="14" s="1"/>
  <c r="AF13" i="14"/>
  <c r="AR13" i="14" s="1"/>
  <c r="AF15" i="14"/>
  <c r="AR15" i="14" s="1"/>
  <c r="AF14" i="14"/>
  <c r="AR14" i="14" s="1"/>
  <c r="AF18" i="14"/>
  <c r="AR18" i="14" s="1"/>
  <c r="AF22" i="14"/>
  <c r="AR22" i="14" s="1"/>
  <c r="AF26" i="14"/>
  <c r="AR26" i="14" s="1"/>
  <c r="AF56" i="14"/>
  <c r="AR56" i="14" s="1"/>
  <c r="AF7" i="14"/>
  <c r="AR7" i="14" s="1"/>
  <c r="AF58" i="14"/>
  <c r="AR58" i="14" s="1"/>
  <c r="AF16" i="14"/>
  <c r="AR16" i="14" s="1"/>
  <c r="AF33" i="14"/>
  <c r="AR33" i="14" s="1"/>
  <c r="AF20" i="14"/>
  <c r="AR20" i="14" s="1"/>
  <c r="AF41" i="14"/>
  <c r="AR41" i="14" s="1"/>
  <c r="AF46" i="14"/>
  <c r="AR46" i="14" s="1"/>
  <c r="AF5" i="14"/>
  <c r="AR5" i="14" s="1"/>
  <c r="AF6" i="14"/>
  <c r="AR6" i="14" s="1"/>
  <c r="AF8" i="14"/>
  <c r="AR8" i="14" s="1"/>
  <c r="AF43" i="14"/>
  <c r="AR43" i="14" s="1"/>
  <c r="AF23" i="14"/>
  <c r="AR23" i="14" s="1"/>
  <c r="AF42" i="14"/>
  <c r="AR42" i="14" s="1"/>
  <c r="AF9" i="14"/>
  <c r="AR9" i="14" s="1"/>
  <c r="AF27" i="14"/>
  <c r="AR27" i="14" s="1"/>
  <c r="AF54" i="14"/>
  <c r="AR54" i="14" s="1"/>
  <c r="AF12" i="14"/>
  <c r="AR12" i="14" s="1"/>
  <c r="AF68" i="14"/>
  <c r="AR68" i="14" s="1"/>
  <c r="AF106" i="14"/>
  <c r="AR106" i="14" s="1"/>
  <c r="AF31" i="14"/>
  <c r="AR31" i="14" s="1"/>
  <c r="AF49" i="14"/>
  <c r="AR49" i="14" s="1"/>
  <c r="AF80" i="14"/>
  <c r="AR80" i="14" s="1"/>
  <c r="AF131" i="14"/>
  <c r="AR131" i="14" s="1"/>
  <c r="AF11" i="14"/>
  <c r="AR11" i="14" s="1"/>
  <c r="AF74" i="14"/>
  <c r="AR74" i="14" s="1"/>
  <c r="AF40" i="14"/>
  <c r="AR40" i="14" s="1"/>
  <c r="AF19" i="14"/>
  <c r="AR19" i="14" s="1"/>
  <c r="AF28" i="14"/>
  <c r="AR28" i="14" s="1"/>
  <c r="AF115" i="14"/>
  <c r="AR115" i="14" s="1"/>
  <c r="AF17" i="14"/>
  <c r="AR17" i="14" s="1"/>
  <c r="AF92" i="14"/>
  <c r="AR92" i="14" s="1"/>
  <c r="AF75" i="14"/>
  <c r="AR75" i="14" s="1"/>
  <c r="AF37" i="14"/>
  <c r="AR37" i="14" s="1"/>
  <c r="AF76" i="14"/>
  <c r="AR76" i="14" s="1"/>
  <c r="AF67" i="14"/>
  <c r="AR67" i="14" s="1"/>
  <c r="AF45" i="14"/>
  <c r="AR45" i="14" s="1"/>
  <c r="AF107" i="14"/>
  <c r="AR107" i="14" s="1"/>
  <c r="AF85" i="14"/>
  <c r="AR85" i="14" s="1"/>
  <c r="AF32" i="14"/>
  <c r="AR32" i="14" s="1"/>
  <c r="AF87" i="14"/>
  <c r="AR87" i="14" s="1"/>
  <c r="AF34" i="14"/>
  <c r="AR34" i="14" s="1"/>
  <c r="AF128" i="14"/>
  <c r="AR128" i="14" s="1"/>
  <c r="AF112" i="14"/>
  <c r="AR112" i="14" s="1"/>
  <c r="AF88" i="14"/>
  <c r="AR88" i="14" s="1"/>
  <c r="AF89" i="14"/>
  <c r="AR89" i="14" s="1"/>
  <c r="AF79" i="14"/>
  <c r="AR79" i="14" s="1"/>
  <c r="AF90" i="14"/>
  <c r="AR90" i="14" s="1"/>
  <c r="AF95" i="14"/>
  <c r="AR95" i="14" s="1"/>
  <c r="AF44" i="14"/>
  <c r="AR44" i="14" s="1"/>
  <c r="AF25" i="14"/>
  <c r="AR25" i="14" s="1"/>
  <c r="AF102" i="14"/>
  <c r="AR102" i="14" s="1"/>
  <c r="AF39" i="14"/>
  <c r="AR39" i="14" s="1"/>
  <c r="AF61" i="14"/>
  <c r="AR61" i="14" s="1"/>
  <c r="AF84" i="14"/>
  <c r="AR84" i="14" s="1"/>
  <c r="AF53" i="14"/>
  <c r="AR53" i="14" s="1"/>
  <c r="AF50" i="14"/>
  <c r="AR50" i="14" s="1"/>
  <c r="AF97" i="14"/>
  <c r="AR97" i="14" s="1"/>
  <c r="AF24" i="14"/>
  <c r="AR24" i="14" s="1"/>
  <c r="AF30" i="14"/>
  <c r="AR30" i="14" s="1"/>
  <c r="AF99" i="14"/>
  <c r="AR99" i="14" s="1"/>
  <c r="AF73" i="14"/>
  <c r="AR73" i="14" s="1"/>
  <c r="AF148" i="14"/>
  <c r="AR148" i="14" s="1"/>
  <c r="AF65" i="14"/>
  <c r="AR65" i="14" s="1"/>
  <c r="AF94" i="14"/>
  <c r="AR94" i="14" s="1"/>
  <c r="AF105" i="14"/>
  <c r="AR105" i="14" s="1"/>
  <c r="AF29" i="14"/>
  <c r="AR29" i="14" s="1"/>
  <c r="AF111" i="14"/>
  <c r="AR111" i="14" s="1"/>
  <c r="AF103" i="14"/>
  <c r="AR103" i="14" s="1"/>
  <c r="AF59" i="14"/>
  <c r="AR59" i="14" s="1"/>
  <c r="AF57" i="14"/>
  <c r="AR57" i="14" s="1"/>
  <c r="AF153" i="14"/>
  <c r="AR153" i="14" s="1"/>
  <c r="AF121" i="14"/>
  <c r="AR121" i="14" s="1"/>
  <c r="AF171" i="14"/>
  <c r="AR171" i="14" s="1"/>
  <c r="AF35" i="14"/>
  <c r="AR35" i="14" s="1"/>
  <c r="AF122" i="14"/>
  <c r="AR122" i="14" s="1"/>
  <c r="AF78" i="14"/>
  <c r="AR78" i="14" s="1"/>
  <c r="AF55" i="14"/>
  <c r="AR55" i="14" s="1"/>
  <c r="AF118" i="14"/>
  <c r="AR118" i="14" s="1"/>
  <c r="AF64" i="14"/>
  <c r="AR64" i="14" s="1"/>
  <c r="AF101" i="14"/>
  <c r="AR101" i="14" s="1"/>
  <c r="AF109" i="14"/>
  <c r="AR109" i="14" s="1"/>
  <c r="AF77" i="14"/>
  <c r="AR77" i="14" s="1"/>
  <c r="AF126" i="14"/>
  <c r="AR126" i="14" s="1"/>
  <c r="AF38" i="14"/>
  <c r="AR38" i="14" s="1"/>
  <c r="AF36" i="14"/>
  <c r="AR36" i="14" s="1"/>
  <c r="AF172" i="14"/>
  <c r="AR172" i="14" s="1"/>
  <c r="AF154" i="14"/>
  <c r="AR154" i="14" s="1"/>
  <c r="AF83" i="14"/>
  <c r="AR83" i="14" s="1"/>
  <c r="AF130" i="14"/>
  <c r="AR130" i="14" s="1"/>
  <c r="AF47" i="14"/>
  <c r="AR47" i="14" s="1"/>
  <c r="AF81" i="14"/>
  <c r="AR81" i="14" s="1"/>
  <c r="AF51" i="14"/>
  <c r="AR51" i="14" s="1"/>
  <c r="AF91" i="14"/>
  <c r="AR91" i="14" s="1"/>
  <c r="AF145" i="14"/>
  <c r="AR145" i="14" s="1"/>
  <c r="AF82" i="14"/>
  <c r="AR82" i="14" s="1"/>
  <c r="AF108" i="14"/>
  <c r="AR108" i="14" s="1"/>
  <c r="AF129" i="14"/>
  <c r="AR129" i="14" s="1"/>
  <c r="AF144" i="14"/>
  <c r="AR144" i="14" s="1"/>
  <c r="AF96" i="14"/>
  <c r="AR96" i="14" s="1"/>
  <c r="AF62" i="14"/>
  <c r="AR62" i="14" s="1"/>
  <c r="AF71" i="14"/>
  <c r="AR71" i="14" s="1"/>
  <c r="AF177" i="14"/>
  <c r="AR177" i="14" s="1"/>
  <c r="AF48" i="14"/>
  <c r="AR48" i="14" s="1"/>
  <c r="AF135" i="14"/>
  <c r="AR135" i="14" s="1"/>
  <c r="AF52" i="14"/>
  <c r="AR52" i="14" s="1"/>
  <c r="AF100" i="14"/>
  <c r="AR100" i="14" s="1"/>
  <c r="AF63" i="14"/>
  <c r="AR63" i="14" s="1"/>
  <c r="AF152" i="14"/>
  <c r="AR152" i="14" s="1"/>
  <c r="AF139" i="14"/>
  <c r="AR139" i="14" s="1"/>
  <c r="AF104" i="14"/>
  <c r="AR104" i="14" s="1"/>
  <c r="AF125" i="14"/>
  <c r="AR125" i="14" s="1"/>
  <c r="AF200" i="14"/>
  <c r="AR200" i="14" s="1"/>
  <c r="AF93" i="14"/>
  <c r="AR93" i="14" s="1"/>
  <c r="AF142" i="14"/>
  <c r="AR142" i="14" s="1"/>
  <c r="AF197" i="14"/>
  <c r="AR197" i="14" s="1"/>
  <c r="AF159" i="14"/>
  <c r="AR159" i="14" s="1"/>
  <c r="AF60" i="14"/>
  <c r="AR60" i="14" s="1"/>
  <c r="AF195" i="14"/>
  <c r="AR195" i="14" s="1"/>
  <c r="AF69" i="14"/>
  <c r="AR69" i="14" s="1"/>
  <c r="AF140" i="14"/>
  <c r="AR140" i="14" s="1"/>
  <c r="AF70" i="14"/>
  <c r="AR70" i="14" s="1"/>
  <c r="AF66" i="14"/>
  <c r="AR66" i="14" s="1"/>
  <c r="AF221" i="14"/>
  <c r="AR221" i="14" s="1"/>
  <c r="AF114" i="14"/>
  <c r="AR114" i="14" s="1"/>
  <c r="AF151" i="14"/>
  <c r="AR151" i="14" s="1"/>
  <c r="AF185" i="14"/>
  <c r="AR185" i="14" s="1"/>
  <c r="AF168" i="14"/>
  <c r="AR168" i="14" s="1"/>
  <c r="AF203" i="14"/>
  <c r="AR203" i="14" s="1"/>
  <c r="AF119" i="14"/>
  <c r="AR119" i="14" s="1"/>
  <c r="AF156" i="14"/>
  <c r="AR156" i="14" s="1"/>
  <c r="AF178" i="14"/>
  <c r="AR178" i="14" s="1"/>
  <c r="AF209" i="14"/>
  <c r="AR209" i="14" s="1"/>
  <c r="AF117" i="14"/>
  <c r="AR117" i="14" s="1"/>
  <c r="AF120" i="14"/>
  <c r="AR120" i="14" s="1"/>
  <c r="AF123" i="14"/>
  <c r="AR123" i="14" s="1"/>
  <c r="AF72" i="14"/>
  <c r="AR72" i="14" s="1"/>
  <c r="AF228" i="14"/>
  <c r="AR228" i="14" s="1"/>
  <c r="AF169" i="14"/>
  <c r="AR169" i="14" s="1"/>
  <c r="AF227" i="14"/>
  <c r="AR227" i="14" s="1"/>
  <c r="AF158" i="14"/>
  <c r="AR158" i="14" s="1"/>
  <c r="AF134" i="14"/>
  <c r="AR134" i="14" s="1"/>
  <c r="AF163" i="14"/>
  <c r="AR163" i="14" s="1"/>
  <c r="AF167" i="14"/>
  <c r="AR167" i="14" s="1"/>
  <c r="AF180" i="14"/>
  <c r="AR180" i="14" s="1"/>
  <c r="AF127" i="14"/>
  <c r="AR127" i="14" s="1"/>
  <c r="AF86" i="14"/>
  <c r="AR86" i="14" s="1"/>
  <c r="AF166" i="14"/>
  <c r="AR166" i="14" s="1"/>
  <c r="AF137" i="14"/>
  <c r="AR137" i="14" s="1"/>
  <c r="AF161" i="14"/>
  <c r="AR161" i="14" s="1"/>
  <c r="AF138" i="14"/>
  <c r="AR138" i="14" s="1"/>
  <c r="AF190" i="14"/>
  <c r="AR190" i="14" s="1"/>
  <c r="AF149" i="14"/>
  <c r="AR149" i="14" s="1"/>
  <c r="AF110" i="14"/>
  <c r="AR110" i="14" s="1"/>
  <c r="AF146" i="14"/>
  <c r="AR146" i="14" s="1"/>
  <c r="AF260" i="14"/>
  <c r="AR260" i="14" s="1"/>
  <c r="AF132" i="14"/>
  <c r="AR132" i="14" s="1"/>
  <c r="AF113" i="14"/>
  <c r="AR113" i="14" s="1"/>
  <c r="AF98" i="14"/>
  <c r="AR98" i="14" s="1"/>
  <c r="AF238" i="14"/>
  <c r="AR238" i="14" s="1"/>
  <c r="AF143" i="14"/>
  <c r="AR143" i="14" s="1"/>
  <c r="AF141" i="14"/>
  <c r="AR141" i="14" s="1"/>
  <c r="AF160" i="14"/>
  <c r="AR160" i="14" s="1"/>
  <c r="AF246" i="14"/>
  <c r="AR246" i="14" s="1"/>
  <c r="AF194" i="14"/>
  <c r="AR194" i="14" s="1"/>
  <c r="AF150" i="14"/>
  <c r="AR150" i="14" s="1"/>
  <c r="AF199" i="14"/>
  <c r="AR199" i="14" s="1"/>
  <c r="AF196" i="14"/>
  <c r="AR196" i="14" s="1"/>
  <c r="AF257" i="14"/>
  <c r="AR257" i="14" s="1"/>
  <c r="AF155" i="14"/>
  <c r="AR155" i="14" s="1"/>
  <c r="AF208" i="14"/>
  <c r="AR208" i="14" s="1"/>
  <c r="AF124" i="14"/>
  <c r="AR124" i="14" s="1"/>
  <c r="AF229" i="14"/>
  <c r="AR229" i="14" s="1"/>
  <c r="AF147" i="14"/>
  <c r="AR147" i="14" s="1"/>
  <c r="AF116" i="14"/>
  <c r="AR116" i="14" s="1"/>
  <c r="AF198" i="14"/>
  <c r="AR198" i="14" s="1"/>
  <c r="AF225" i="14"/>
  <c r="AR225" i="14" s="1"/>
  <c r="AF179" i="14"/>
  <c r="AR179" i="14" s="1"/>
  <c r="AF210" i="14"/>
  <c r="AR210" i="14" s="1"/>
  <c r="AF230" i="14"/>
  <c r="AR230" i="14" s="1"/>
  <c r="AF193" i="14"/>
  <c r="AR193" i="14" s="1"/>
  <c r="AF262" i="14"/>
  <c r="AR262" i="14" s="1"/>
  <c r="AF162" i="14"/>
  <c r="AR162" i="14" s="1"/>
  <c r="AF219" i="14"/>
  <c r="AR219" i="14" s="1"/>
  <c r="AF220" i="14"/>
  <c r="AR220" i="14" s="1"/>
  <c r="AF170" i="14"/>
  <c r="AR170" i="14" s="1"/>
  <c r="AF224" i="14"/>
  <c r="AR224" i="14" s="1"/>
  <c r="AF173" i="14"/>
  <c r="AR173" i="14" s="1"/>
  <c r="AF182" i="14"/>
  <c r="AR182" i="14" s="1"/>
  <c r="AF214" i="14"/>
  <c r="AR214" i="14" s="1"/>
  <c r="AF232" i="14"/>
  <c r="AR232" i="14" s="1"/>
  <c r="AF133" i="14"/>
  <c r="AR133" i="14" s="1"/>
  <c r="AF205" i="14"/>
  <c r="AR205" i="14" s="1"/>
  <c r="AF206" i="14"/>
  <c r="AR206" i="14" s="1"/>
  <c r="AF184" i="14"/>
  <c r="AR184" i="14" s="1"/>
  <c r="AF136" i="14"/>
  <c r="AR136" i="14" s="1"/>
  <c r="AF265" i="14"/>
  <c r="AR265" i="14" s="1"/>
  <c r="AF274" i="14"/>
  <c r="AR274" i="14" s="1"/>
  <c r="AF176" i="14"/>
  <c r="AR176" i="14" s="1"/>
  <c r="AF244" i="14"/>
  <c r="AR244" i="14" s="1"/>
  <c r="AF217" i="14"/>
  <c r="AR217" i="14" s="1"/>
  <c r="AF175" i="14"/>
  <c r="AR175" i="14" s="1"/>
  <c r="AF201" i="14"/>
  <c r="AR201" i="14" s="1"/>
  <c r="AF269" i="14"/>
  <c r="AR269" i="14" s="1"/>
  <c r="AF183" i="14"/>
  <c r="AR183" i="14" s="1"/>
  <c r="AF188" i="14"/>
  <c r="AR188" i="14" s="1"/>
  <c r="AF174" i="14"/>
  <c r="AR174" i="14" s="1"/>
  <c r="AF218" i="14"/>
  <c r="AR218" i="14" s="1"/>
  <c r="AF222" i="14"/>
  <c r="AR222" i="14" s="1"/>
  <c r="AF189" i="14"/>
  <c r="AR189" i="14" s="1"/>
  <c r="AF186" i="14"/>
  <c r="AR186" i="14" s="1"/>
  <c r="AF264" i="14"/>
  <c r="AR264" i="14" s="1"/>
  <c r="AF207" i="14"/>
  <c r="AR207" i="14" s="1"/>
  <c r="AF245" i="14"/>
  <c r="AR245" i="14" s="1"/>
  <c r="AF213" i="14"/>
  <c r="AR213" i="14" s="1"/>
  <c r="AF181" i="14"/>
  <c r="AR181" i="14" s="1"/>
  <c r="AF192" i="14"/>
  <c r="AR192" i="14" s="1"/>
  <c r="AF157" i="14"/>
  <c r="AR157" i="14" s="1"/>
  <c r="AF231" i="14"/>
  <c r="AR231" i="14" s="1"/>
  <c r="AF191" i="14"/>
  <c r="AR191" i="14" s="1"/>
  <c r="AF278" i="14"/>
  <c r="AR278" i="14" s="1"/>
  <c r="AF250" i="14"/>
  <c r="AR250" i="14" s="1"/>
  <c r="AF211" i="14"/>
  <c r="AR211" i="14" s="1"/>
  <c r="AF252" i="14"/>
  <c r="AR252" i="14" s="1"/>
  <c r="AF263" i="14"/>
  <c r="AR263" i="14" s="1"/>
  <c r="AF164" i="14"/>
  <c r="AR164" i="14" s="1"/>
  <c r="AF249" i="14"/>
  <c r="AR249" i="14" s="1"/>
  <c r="AF255" i="14"/>
  <c r="AR255" i="14" s="1"/>
  <c r="AF240" i="14"/>
  <c r="AR240" i="14" s="1"/>
  <c r="AF254" i="14"/>
  <c r="AR254" i="14" s="1"/>
  <c r="AF212" i="14"/>
  <c r="AR212" i="14" s="1"/>
  <c r="AF236" i="14"/>
  <c r="AR236" i="14" s="1"/>
  <c r="AF253" i="14"/>
  <c r="AR253" i="14" s="1"/>
  <c r="AF280" i="14"/>
  <c r="AR280" i="14" s="1"/>
  <c r="AF165" i="14"/>
  <c r="AR165" i="14" s="1"/>
  <c r="AF283" i="14"/>
  <c r="AR283" i="14" s="1"/>
  <c r="AF226" i="14"/>
  <c r="AR226" i="14" s="1"/>
  <c r="AF284" i="14"/>
  <c r="AR284" i="14" s="1"/>
  <c r="AF243" i="14"/>
  <c r="AR243" i="14" s="1"/>
  <c r="AF282" i="14"/>
  <c r="AR282" i="14" s="1"/>
  <c r="AF267" i="14"/>
  <c r="AR267" i="14" s="1"/>
  <c r="AF223" i="14"/>
  <c r="AR223" i="14" s="1"/>
  <c r="AF239" i="14"/>
  <c r="AR239" i="14" s="1"/>
  <c r="AF233" i="14"/>
  <c r="AR233" i="14" s="1"/>
  <c r="AF268" i="14"/>
  <c r="AR268" i="14" s="1"/>
  <c r="AF251" i="14"/>
  <c r="AR251" i="14" s="1"/>
  <c r="AF237" i="14"/>
  <c r="AR237" i="14" s="1"/>
  <c r="AF242" i="14"/>
  <c r="AR242" i="14" s="1"/>
  <c r="AF288" i="14"/>
  <c r="AR288" i="14" s="1"/>
  <c r="AF247" i="14"/>
  <c r="AR247" i="14" s="1"/>
  <c r="AF187" i="14"/>
  <c r="AR187" i="14" s="1"/>
  <c r="AF266" i="14"/>
  <c r="AR266" i="14" s="1"/>
  <c r="AF292" i="14"/>
  <c r="AR292" i="14" s="1"/>
  <c r="AF295" i="14"/>
  <c r="AR295" i="14" s="1"/>
  <c r="AF235" i="14"/>
  <c r="AR235" i="14" s="1"/>
  <c r="AF272" i="14"/>
  <c r="AR272" i="14" s="1"/>
  <c r="AF271" i="14"/>
  <c r="AR271" i="14" s="1"/>
  <c r="AF241" i="14"/>
  <c r="AR241" i="14" s="1"/>
  <c r="AF258" i="14"/>
  <c r="AR258" i="14" s="1"/>
  <c r="AF289" i="14"/>
  <c r="AR289" i="14" s="1"/>
  <c r="AF294" i="14"/>
  <c r="AR294" i="14" s="1"/>
  <c r="AF276" i="14"/>
  <c r="AR276" i="14" s="1"/>
  <c r="AF256" i="14"/>
  <c r="AR256" i="14" s="1"/>
  <c r="AF273" i="14"/>
  <c r="AR273" i="14" s="1"/>
  <c r="AF216" i="14"/>
  <c r="AR216" i="14" s="1"/>
  <c r="AF204" i="14"/>
  <c r="AR204" i="14" s="1"/>
  <c r="AF248" i="14"/>
  <c r="AR248" i="14" s="1"/>
  <c r="AF202" i="14"/>
  <c r="AR202" i="14" s="1"/>
  <c r="AF296" i="14"/>
  <c r="AR296" i="14" s="1"/>
  <c r="AF281" i="14"/>
  <c r="AR281" i="14" s="1"/>
  <c r="AF297" i="14"/>
  <c r="AR297" i="14" s="1"/>
  <c r="AF298" i="14"/>
  <c r="AR298" i="14" s="1"/>
  <c r="AF215" i="14"/>
  <c r="AR215" i="14" s="1"/>
  <c r="AF277" i="14"/>
  <c r="AR277" i="14" s="1"/>
  <c r="AF259" i="14"/>
  <c r="AR259" i="14" s="1"/>
  <c r="AF299" i="14"/>
  <c r="AR299" i="14" s="1"/>
  <c r="AF285" i="14"/>
  <c r="AR285" i="14" s="1"/>
  <c r="AF270" i="14"/>
  <c r="AR270" i="14" s="1"/>
  <c r="AF261" i="14"/>
  <c r="AR261" i="14" s="1"/>
  <c r="AF286" i="14"/>
  <c r="AR286" i="14" s="1"/>
  <c r="AF234" i="14"/>
  <c r="AR234" i="14" s="1"/>
  <c r="AF287" i="14"/>
  <c r="AR287" i="14" s="1"/>
  <c r="AF290" i="14"/>
  <c r="AR290" i="14" s="1"/>
  <c r="AF275" i="14"/>
  <c r="AR275" i="14" s="1"/>
  <c r="AF291" i="14"/>
  <c r="AR291" i="14" s="1"/>
  <c r="AF293" i="14"/>
  <c r="AR293" i="14" s="1"/>
  <c r="AF279" i="14"/>
  <c r="AR279" i="14" s="1"/>
  <c r="AF300" i="14"/>
  <c r="AR300" i="14" s="1"/>
  <c r="AF301" i="14"/>
  <c r="AR301" i="14" s="1"/>
  <c r="AE3" i="14"/>
  <c r="AQ3" i="14" s="1"/>
  <c r="AE4" i="14"/>
  <c r="AQ4" i="14" s="1"/>
  <c r="AE10" i="14"/>
  <c r="AQ10" i="14" s="1"/>
  <c r="AE21" i="14"/>
  <c r="AQ21" i="14" s="1"/>
  <c r="AE13" i="14"/>
  <c r="AQ13" i="14" s="1"/>
  <c r="AE15" i="14"/>
  <c r="AQ15" i="14" s="1"/>
  <c r="AE14" i="14"/>
  <c r="AQ14" i="14" s="1"/>
  <c r="AE18" i="14"/>
  <c r="AQ18" i="14" s="1"/>
  <c r="AE22" i="14"/>
  <c r="AQ22" i="14" s="1"/>
  <c r="AE26" i="14"/>
  <c r="AQ26" i="14" s="1"/>
  <c r="AE56" i="14"/>
  <c r="AQ56" i="14" s="1"/>
  <c r="AE7" i="14"/>
  <c r="AQ7" i="14" s="1"/>
  <c r="AE58" i="14"/>
  <c r="AQ58" i="14" s="1"/>
  <c r="AE16" i="14"/>
  <c r="AQ16" i="14" s="1"/>
  <c r="AE33" i="14"/>
  <c r="AQ33" i="14" s="1"/>
  <c r="AE20" i="14"/>
  <c r="AQ20" i="14" s="1"/>
  <c r="AE41" i="14"/>
  <c r="AQ41" i="14" s="1"/>
  <c r="AE46" i="14"/>
  <c r="AQ46" i="14" s="1"/>
  <c r="AE5" i="14"/>
  <c r="AQ5" i="14" s="1"/>
  <c r="AE6" i="14"/>
  <c r="AQ6" i="14" s="1"/>
  <c r="AE8" i="14"/>
  <c r="AQ8" i="14" s="1"/>
  <c r="AE43" i="14"/>
  <c r="AQ43" i="14" s="1"/>
  <c r="AE23" i="14"/>
  <c r="AQ23" i="14" s="1"/>
  <c r="AE42" i="14"/>
  <c r="AQ42" i="14" s="1"/>
  <c r="AE9" i="14"/>
  <c r="AQ9" i="14" s="1"/>
  <c r="AE27" i="14"/>
  <c r="AQ27" i="14" s="1"/>
  <c r="AE54" i="14"/>
  <c r="AQ54" i="14" s="1"/>
  <c r="AE12" i="14"/>
  <c r="AQ12" i="14" s="1"/>
  <c r="AE68" i="14"/>
  <c r="AQ68" i="14" s="1"/>
  <c r="AE106" i="14"/>
  <c r="AQ106" i="14" s="1"/>
  <c r="AE31" i="14"/>
  <c r="AQ31" i="14" s="1"/>
  <c r="AE49" i="14"/>
  <c r="AQ49" i="14" s="1"/>
  <c r="AE80" i="14"/>
  <c r="AQ80" i="14" s="1"/>
  <c r="AE131" i="14"/>
  <c r="AQ131" i="14" s="1"/>
  <c r="AE11" i="14"/>
  <c r="AQ11" i="14" s="1"/>
  <c r="AE74" i="14"/>
  <c r="AQ74" i="14" s="1"/>
  <c r="AE40" i="14"/>
  <c r="AQ40" i="14" s="1"/>
  <c r="AE19" i="14"/>
  <c r="AQ19" i="14" s="1"/>
  <c r="AE28" i="14"/>
  <c r="AQ28" i="14" s="1"/>
  <c r="AE115" i="14"/>
  <c r="AQ115" i="14" s="1"/>
  <c r="AE17" i="14"/>
  <c r="AQ17" i="14" s="1"/>
  <c r="AE92" i="14"/>
  <c r="AQ92" i="14" s="1"/>
  <c r="AE75" i="14"/>
  <c r="AQ75" i="14" s="1"/>
  <c r="AE37" i="14"/>
  <c r="AQ37" i="14" s="1"/>
  <c r="AE76" i="14"/>
  <c r="AQ76" i="14" s="1"/>
  <c r="AE67" i="14"/>
  <c r="AQ67" i="14" s="1"/>
  <c r="AE45" i="14"/>
  <c r="AQ45" i="14" s="1"/>
  <c r="AE107" i="14"/>
  <c r="AQ107" i="14" s="1"/>
  <c r="AE85" i="14"/>
  <c r="AQ85" i="14" s="1"/>
  <c r="AE32" i="14"/>
  <c r="AQ32" i="14" s="1"/>
  <c r="AE87" i="14"/>
  <c r="AQ87" i="14" s="1"/>
  <c r="AE34" i="14"/>
  <c r="AQ34" i="14" s="1"/>
  <c r="AE128" i="14"/>
  <c r="AQ128" i="14" s="1"/>
  <c r="AE112" i="14"/>
  <c r="AQ112" i="14" s="1"/>
  <c r="AE88" i="14"/>
  <c r="AQ88" i="14" s="1"/>
  <c r="AE89" i="14"/>
  <c r="AQ89" i="14" s="1"/>
  <c r="AE79" i="14"/>
  <c r="AQ79" i="14" s="1"/>
  <c r="AE90" i="14"/>
  <c r="AQ90" i="14" s="1"/>
  <c r="AE95" i="14"/>
  <c r="AQ95" i="14" s="1"/>
  <c r="AE44" i="14"/>
  <c r="AQ44" i="14" s="1"/>
  <c r="AE25" i="14"/>
  <c r="AQ25" i="14" s="1"/>
  <c r="AE102" i="14"/>
  <c r="AQ102" i="14" s="1"/>
  <c r="AE39" i="14"/>
  <c r="AQ39" i="14" s="1"/>
  <c r="AE61" i="14"/>
  <c r="AQ61" i="14" s="1"/>
  <c r="AE84" i="14"/>
  <c r="AQ84" i="14" s="1"/>
  <c r="AE53" i="14"/>
  <c r="AQ53" i="14" s="1"/>
  <c r="AE50" i="14"/>
  <c r="AQ50" i="14" s="1"/>
  <c r="AE97" i="14"/>
  <c r="AQ97" i="14" s="1"/>
  <c r="AE24" i="14"/>
  <c r="AQ24" i="14" s="1"/>
  <c r="AE30" i="14"/>
  <c r="AQ30" i="14" s="1"/>
  <c r="AE99" i="14"/>
  <c r="AQ99" i="14" s="1"/>
  <c r="AE73" i="14"/>
  <c r="AQ73" i="14" s="1"/>
  <c r="AE148" i="14"/>
  <c r="AQ148" i="14" s="1"/>
  <c r="AE65" i="14"/>
  <c r="AQ65" i="14" s="1"/>
  <c r="AE94" i="14"/>
  <c r="AQ94" i="14" s="1"/>
  <c r="AE105" i="14"/>
  <c r="AQ105" i="14" s="1"/>
  <c r="AE29" i="14"/>
  <c r="AQ29" i="14" s="1"/>
  <c r="AE111" i="14"/>
  <c r="AQ111" i="14" s="1"/>
  <c r="AE103" i="14"/>
  <c r="AQ103" i="14" s="1"/>
  <c r="AE59" i="14"/>
  <c r="AQ59" i="14" s="1"/>
  <c r="AE57" i="14"/>
  <c r="AQ57" i="14" s="1"/>
  <c r="AE153" i="14"/>
  <c r="AQ153" i="14" s="1"/>
  <c r="AE121" i="14"/>
  <c r="AQ121" i="14" s="1"/>
  <c r="AE171" i="14"/>
  <c r="AQ171" i="14" s="1"/>
  <c r="AE35" i="14"/>
  <c r="AQ35" i="14" s="1"/>
  <c r="AE122" i="14"/>
  <c r="AQ122" i="14" s="1"/>
  <c r="AE78" i="14"/>
  <c r="AQ78" i="14" s="1"/>
  <c r="AE55" i="14"/>
  <c r="AQ55" i="14" s="1"/>
  <c r="AE118" i="14"/>
  <c r="AQ118" i="14" s="1"/>
  <c r="AE64" i="14"/>
  <c r="AQ64" i="14" s="1"/>
  <c r="AE101" i="14"/>
  <c r="AQ101" i="14" s="1"/>
  <c r="AE109" i="14"/>
  <c r="AQ109" i="14" s="1"/>
  <c r="AE77" i="14"/>
  <c r="AQ77" i="14" s="1"/>
  <c r="AE126" i="14"/>
  <c r="AQ126" i="14" s="1"/>
  <c r="AE38" i="14"/>
  <c r="AQ38" i="14" s="1"/>
  <c r="AE36" i="14"/>
  <c r="AQ36" i="14" s="1"/>
  <c r="AE172" i="14"/>
  <c r="AQ172" i="14" s="1"/>
  <c r="AE154" i="14"/>
  <c r="AQ154" i="14" s="1"/>
  <c r="AE83" i="14"/>
  <c r="AQ83" i="14" s="1"/>
  <c r="AE130" i="14"/>
  <c r="AQ130" i="14" s="1"/>
  <c r="AE47" i="14"/>
  <c r="AQ47" i="14" s="1"/>
  <c r="AE81" i="14"/>
  <c r="AQ81" i="14" s="1"/>
  <c r="AE51" i="14"/>
  <c r="AQ51" i="14" s="1"/>
  <c r="AE91" i="14"/>
  <c r="AQ91" i="14" s="1"/>
  <c r="AE145" i="14"/>
  <c r="AQ145" i="14" s="1"/>
  <c r="AE82" i="14"/>
  <c r="AQ82" i="14" s="1"/>
  <c r="AE108" i="14"/>
  <c r="AQ108" i="14" s="1"/>
  <c r="AE129" i="14"/>
  <c r="AQ129" i="14" s="1"/>
  <c r="AE144" i="14"/>
  <c r="AQ144" i="14" s="1"/>
  <c r="AE96" i="14"/>
  <c r="AQ96" i="14" s="1"/>
  <c r="AE62" i="14"/>
  <c r="AQ62" i="14" s="1"/>
  <c r="AE71" i="14"/>
  <c r="AQ71" i="14" s="1"/>
  <c r="AE177" i="14"/>
  <c r="AQ177" i="14" s="1"/>
  <c r="AE48" i="14"/>
  <c r="AQ48" i="14" s="1"/>
  <c r="AE135" i="14"/>
  <c r="AQ135" i="14" s="1"/>
  <c r="AE52" i="14"/>
  <c r="AQ52" i="14" s="1"/>
  <c r="AE100" i="14"/>
  <c r="AQ100" i="14" s="1"/>
  <c r="AE63" i="14"/>
  <c r="AQ63" i="14" s="1"/>
  <c r="AE152" i="14"/>
  <c r="AQ152" i="14" s="1"/>
  <c r="AE139" i="14"/>
  <c r="AQ139" i="14" s="1"/>
  <c r="AE104" i="14"/>
  <c r="AQ104" i="14" s="1"/>
  <c r="AE125" i="14"/>
  <c r="AQ125" i="14" s="1"/>
  <c r="AE200" i="14"/>
  <c r="AQ200" i="14" s="1"/>
  <c r="AE93" i="14"/>
  <c r="AQ93" i="14" s="1"/>
  <c r="AE142" i="14"/>
  <c r="AQ142" i="14" s="1"/>
  <c r="AE197" i="14"/>
  <c r="AQ197" i="14" s="1"/>
  <c r="AE159" i="14"/>
  <c r="AQ159" i="14" s="1"/>
  <c r="AE60" i="14"/>
  <c r="AQ60" i="14" s="1"/>
  <c r="AE195" i="14"/>
  <c r="AQ195" i="14" s="1"/>
  <c r="AE69" i="14"/>
  <c r="AQ69" i="14" s="1"/>
  <c r="AE140" i="14"/>
  <c r="AQ140" i="14" s="1"/>
  <c r="AE70" i="14"/>
  <c r="AQ70" i="14" s="1"/>
  <c r="AE66" i="14"/>
  <c r="AQ66" i="14" s="1"/>
  <c r="AE221" i="14"/>
  <c r="AQ221" i="14" s="1"/>
  <c r="AE114" i="14"/>
  <c r="AQ114" i="14" s="1"/>
  <c r="AE151" i="14"/>
  <c r="AQ151" i="14" s="1"/>
  <c r="AE185" i="14"/>
  <c r="AQ185" i="14" s="1"/>
  <c r="AE168" i="14"/>
  <c r="AQ168" i="14" s="1"/>
  <c r="AE203" i="14"/>
  <c r="AQ203" i="14" s="1"/>
  <c r="AE119" i="14"/>
  <c r="AQ119" i="14" s="1"/>
  <c r="AE156" i="14"/>
  <c r="AQ156" i="14" s="1"/>
  <c r="AE178" i="14"/>
  <c r="AQ178" i="14" s="1"/>
  <c r="AE209" i="14"/>
  <c r="AQ209" i="14" s="1"/>
  <c r="AE117" i="14"/>
  <c r="AQ117" i="14" s="1"/>
  <c r="AE120" i="14"/>
  <c r="AQ120" i="14" s="1"/>
  <c r="AE123" i="14"/>
  <c r="AQ123" i="14" s="1"/>
  <c r="AE72" i="14"/>
  <c r="AQ72" i="14" s="1"/>
  <c r="AE228" i="14"/>
  <c r="AQ228" i="14" s="1"/>
  <c r="AE169" i="14"/>
  <c r="AQ169" i="14" s="1"/>
  <c r="AE227" i="14"/>
  <c r="AQ227" i="14" s="1"/>
  <c r="AE158" i="14"/>
  <c r="AQ158" i="14" s="1"/>
  <c r="AE134" i="14"/>
  <c r="AQ134" i="14" s="1"/>
  <c r="AE163" i="14"/>
  <c r="AQ163" i="14" s="1"/>
  <c r="AE167" i="14"/>
  <c r="AQ167" i="14" s="1"/>
  <c r="AE180" i="14"/>
  <c r="AQ180" i="14" s="1"/>
  <c r="AE127" i="14"/>
  <c r="AQ127" i="14" s="1"/>
  <c r="AE86" i="14"/>
  <c r="AQ86" i="14" s="1"/>
  <c r="AE166" i="14"/>
  <c r="AQ166" i="14" s="1"/>
  <c r="AE137" i="14"/>
  <c r="AQ137" i="14" s="1"/>
  <c r="AE161" i="14"/>
  <c r="AQ161" i="14" s="1"/>
  <c r="AE138" i="14"/>
  <c r="AQ138" i="14" s="1"/>
  <c r="AE190" i="14"/>
  <c r="AQ190" i="14" s="1"/>
  <c r="AE149" i="14"/>
  <c r="AQ149" i="14" s="1"/>
  <c r="AE110" i="14"/>
  <c r="AQ110" i="14" s="1"/>
  <c r="AE146" i="14"/>
  <c r="AQ146" i="14" s="1"/>
  <c r="AE260" i="14"/>
  <c r="AQ260" i="14" s="1"/>
  <c r="AE132" i="14"/>
  <c r="AQ132" i="14" s="1"/>
  <c r="AE113" i="14"/>
  <c r="AQ113" i="14" s="1"/>
  <c r="AE98" i="14"/>
  <c r="AQ98" i="14" s="1"/>
  <c r="AE238" i="14"/>
  <c r="AQ238" i="14" s="1"/>
  <c r="AE143" i="14"/>
  <c r="AQ143" i="14" s="1"/>
  <c r="AE141" i="14"/>
  <c r="AQ141" i="14" s="1"/>
  <c r="AE160" i="14"/>
  <c r="AQ160" i="14" s="1"/>
  <c r="AE246" i="14"/>
  <c r="AQ246" i="14" s="1"/>
  <c r="AE194" i="14"/>
  <c r="AQ194" i="14" s="1"/>
  <c r="AE150" i="14"/>
  <c r="AQ150" i="14" s="1"/>
  <c r="AE199" i="14"/>
  <c r="AQ199" i="14" s="1"/>
  <c r="AE196" i="14"/>
  <c r="AQ196" i="14" s="1"/>
  <c r="AE257" i="14"/>
  <c r="AQ257" i="14" s="1"/>
  <c r="AE155" i="14"/>
  <c r="AQ155" i="14" s="1"/>
  <c r="AE208" i="14"/>
  <c r="AQ208" i="14" s="1"/>
  <c r="AE124" i="14"/>
  <c r="AQ124" i="14" s="1"/>
  <c r="AE229" i="14"/>
  <c r="AQ229" i="14" s="1"/>
  <c r="AE147" i="14"/>
  <c r="AQ147" i="14" s="1"/>
  <c r="AE116" i="14"/>
  <c r="AQ116" i="14" s="1"/>
  <c r="AE198" i="14"/>
  <c r="AQ198" i="14" s="1"/>
  <c r="AE225" i="14"/>
  <c r="AQ225" i="14" s="1"/>
  <c r="AE179" i="14"/>
  <c r="AQ179" i="14" s="1"/>
  <c r="AE210" i="14"/>
  <c r="AQ210" i="14" s="1"/>
  <c r="AE230" i="14"/>
  <c r="AQ230" i="14" s="1"/>
  <c r="AE193" i="14"/>
  <c r="AQ193" i="14" s="1"/>
  <c r="AE262" i="14"/>
  <c r="AQ262" i="14" s="1"/>
  <c r="AE162" i="14"/>
  <c r="AQ162" i="14" s="1"/>
  <c r="AE219" i="14"/>
  <c r="AQ219" i="14" s="1"/>
  <c r="AE220" i="14"/>
  <c r="AQ220" i="14" s="1"/>
  <c r="AE170" i="14"/>
  <c r="AQ170" i="14" s="1"/>
  <c r="AE224" i="14"/>
  <c r="AQ224" i="14" s="1"/>
  <c r="AE173" i="14"/>
  <c r="AQ173" i="14" s="1"/>
  <c r="AE182" i="14"/>
  <c r="AQ182" i="14" s="1"/>
  <c r="AE214" i="14"/>
  <c r="AQ214" i="14" s="1"/>
  <c r="AE232" i="14"/>
  <c r="AQ232" i="14" s="1"/>
  <c r="AE133" i="14"/>
  <c r="AQ133" i="14" s="1"/>
  <c r="AE205" i="14"/>
  <c r="AQ205" i="14" s="1"/>
  <c r="AE206" i="14"/>
  <c r="AQ206" i="14" s="1"/>
  <c r="AE184" i="14"/>
  <c r="AQ184" i="14" s="1"/>
  <c r="AE136" i="14"/>
  <c r="AQ136" i="14" s="1"/>
  <c r="AE265" i="14"/>
  <c r="AQ265" i="14" s="1"/>
  <c r="AE274" i="14"/>
  <c r="AQ274" i="14" s="1"/>
  <c r="AE176" i="14"/>
  <c r="AQ176" i="14" s="1"/>
  <c r="AE244" i="14"/>
  <c r="AQ244" i="14" s="1"/>
  <c r="AE217" i="14"/>
  <c r="AQ217" i="14" s="1"/>
  <c r="AE175" i="14"/>
  <c r="AQ175" i="14" s="1"/>
  <c r="AE201" i="14"/>
  <c r="AQ201" i="14" s="1"/>
  <c r="AE269" i="14"/>
  <c r="AQ269" i="14" s="1"/>
  <c r="AE183" i="14"/>
  <c r="AQ183" i="14" s="1"/>
  <c r="AE188" i="14"/>
  <c r="AQ188" i="14" s="1"/>
  <c r="AE174" i="14"/>
  <c r="AQ174" i="14" s="1"/>
  <c r="AE218" i="14"/>
  <c r="AQ218" i="14" s="1"/>
  <c r="AE222" i="14"/>
  <c r="AQ222" i="14" s="1"/>
  <c r="AE189" i="14"/>
  <c r="AQ189" i="14" s="1"/>
  <c r="AE186" i="14"/>
  <c r="AQ186" i="14" s="1"/>
  <c r="AE264" i="14"/>
  <c r="AQ264" i="14" s="1"/>
  <c r="AE207" i="14"/>
  <c r="AQ207" i="14" s="1"/>
  <c r="AE245" i="14"/>
  <c r="AQ245" i="14" s="1"/>
  <c r="AE213" i="14"/>
  <c r="AQ213" i="14" s="1"/>
  <c r="AE181" i="14"/>
  <c r="AQ181" i="14" s="1"/>
  <c r="AE192" i="14"/>
  <c r="AQ192" i="14" s="1"/>
  <c r="AE157" i="14"/>
  <c r="AQ157" i="14" s="1"/>
  <c r="AE231" i="14"/>
  <c r="AQ231" i="14" s="1"/>
  <c r="AE191" i="14"/>
  <c r="AQ191" i="14" s="1"/>
  <c r="AE278" i="14"/>
  <c r="AQ278" i="14" s="1"/>
  <c r="AE250" i="14"/>
  <c r="AQ250" i="14" s="1"/>
  <c r="AE211" i="14"/>
  <c r="AQ211" i="14" s="1"/>
  <c r="AE252" i="14"/>
  <c r="AQ252" i="14" s="1"/>
  <c r="AE263" i="14"/>
  <c r="AQ263" i="14" s="1"/>
  <c r="AE164" i="14"/>
  <c r="AQ164" i="14" s="1"/>
  <c r="AE249" i="14"/>
  <c r="AQ249" i="14" s="1"/>
  <c r="AE255" i="14"/>
  <c r="AQ255" i="14" s="1"/>
  <c r="AE240" i="14"/>
  <c r="AQ240" i="14" s="1"/>
  <c r="AE254" i="14"/>
  <c r="AQ254" i="14" s="1"/>
  <c r="AE212" i="14"/>
  <c r="AQ212" i="14" s="1"/>
  <c r="AE236" i="14"/>
  <c r="AQ236" i="14" s="1"/>
  <c r="AE253" i="14"/>
  <c r="AQ253" i="14" s="1"/>
  <c r="AE280" i="14"/>
  <c r="AQ280" i="14" s="1"/>
  <c r="AE165" i="14"/>
  <c r="AQ165" i="14" s="1"/>
  <c r="AE283" i="14"/>
  <c r="AQ283" i="14" s="1"/>
  <c r="AE226" i="14"/>
  <c r="AQ226" i="14" s="1"/>
  <c r="AE284" i="14"/>
  <c r="AQ284" i="14" s="1"/>
  <c r="AE243" i="14"/>
  <c r="AQ243" i="14" s="1"/>
  <c r="AE282" i="14"/>
  <c r="AQ282" i="14" s="1"/>
  <c r="AE267" i="14"/>
  <c r="AQ267" i="14" s="1"/>
  <c r="AE223" i="14"/>
  <c r="AQ223" i="14" s="1"/>
  <c r="AE239" i="14"/>
  <c r="AQ239" i="14" s="1"/>
  <c r="AE233" i="14"/>
  <c r="AQ233" i="14" s="1"/>
  <c r="AE268" i="14"/>
  <c r="AQ268" i="14" s="1"/>
  <c r="AE251" i="14"/>
  <c r="AQ251" i="14" s="1"/>
  <c r="AE237" i="14"/>
  <c r="AQ237" i="14" s="1"/>
  <c r="AE242" i="14"/>
  <c r="AQ242" i="14" s="1"/>
  <c r="AE288" i="14"/>
  <c r="AQ288" i="14" s="1"/>
  <c r="AE247" i="14"/>
  <c r="AQ247" i="14" s="1"/>
  <c r="AE187" i="14"/>
  <c r="AQ187" i="14" s="1"/>
  <c r="AE266" i="14"/>
  <c r="AQ266" i="14" s="1"/>
  <c r="AE292" i="14"/>
  <c r="AQ292" i="14" s="1"/>
  <c r="AE295" i="14"/>
  <c r="AQ295" i="14" s="1"/>
  <c r="AE235" i="14"/>
  <c r="AQ235" i="14" s="1"/>
  <c r="AE272" i="14"/>
  <c r="AQ272" i="14" s="1"/>
  <c r="AE271" i="14"/>
  <c r="AQ271" i="14" s="1"/>
  <c r="AE241" i="14"/>
  <c r="AQ241" i="14" s="1"/>
  <c r="AE258" i="14"/>
  <c r="AQ258" i="14" s="1"/>
  <c r="AE289" i="14"/>
  <c r="AQ289" i="14" s="1"/>
  <c r="AE294" i="14"/>
  <c r="AQ294" i="14" s="1"/>
  <c r="AE276" i="14"/>
  <c r="AQ276" i="14" s="1"/>
  <c r="AE256" i="14"/>
  <c r="AQ256" i="14" s="1"/>
  <c r="AE273" i="14"/>
  <c r="AQ273" i="14" s="1"/>
  <c r="AE216" i="14"/>
  <c r="AQ216" i="14" s="1"/>
  <c r="AE204" i="14"/>
  <c r="AQ204" i="14" s="1"/>
  <c r="AE248" i="14"/>
  <c r="AQ248" i="14" s="1"/>
  <c r="AE202" i="14"/>
  <c r="AQ202" i="14" s="1"/>
  <c r="AE296" i="14"/>
  <c r="AQ296" i="14" s="1"/>
  <c r="AE281" i="14"/>
  <c r="AQ281" i="14" s="1"/>
  <c r="AE297" i="14"/>
  <c r="AQ297" i="14" s="1"/>
  <c r="AE298" i="14"/>
  <c r="AQ298" i="14" s="1"/>
  <c r="AE215" i="14"/>
  <c r="AQ215" i="14" s="1"/>
  <c r="AE277" i="14"/>
  <c r="AQ277" i="14" s="1"/>
  <c r="AE259" i="14"/>
  <c r="AQ259" i="14" s="1"/>
  <c r="AE299" i="14"/>
  <c r="AQ299" i="14" s="1"/>
  <c r="AE285" i="14"/>
  <c r="AQ285" i="14" s="1"/>
  <c r="AE270" i="14"/>
  <c r="AQ270" i="14" s="1"/>
  <c r="AE261" i="14"/>
  <c r="AQ261" i="14" s="1"/>
  <c r="AE286" i="14"/>
  <c r="AQ286" i="14" s="1"/>
  <c r="AE234" i="14"/>
  <c r="AQ234" i="14" s="1"/>
  <c r="AE287" i="14"/>
  <c r="AQ287" i="14" s="1"/>
  <c r="AE290" i="14"/>
  <c r="AQ290" i="14" s="1"/>
  <c r="AE275" i="14"/>
  <c r="AQ275" i="14" s="1"/>
  <c r="AE291" i="14"/>
  <c r="AQ291" i="14" s="1"/>
  <c r="AE293" i="14"/>
  <c r="AQ293" i="14" s="1"/>
  <c r="AE279" i="14"/>
  <c r="AQ279" i="14" s="1"/>
  <c r="AE300" i="14"/>
  <c r="AQ300" i="14" s="1"/>
  <c r="AE301" i="14"/>
  <c r="AQ301" i="14" s="1"/>
  <c r="AD3" i="14"/>
  <c r="AP3" i="14" s="1"/>
  <c r="AD4" i="14"/>
  <c r="AP4" i="14" s="1"/>
  <c r="AD10" i="14"/>
  <c r="AP10" i="14" s="1"/>
  <c r="AD21" i="14"/>
  <c r="AP21" i="14" s="1"/>
  <c r="AD13" i="14"/>
  <c r="AP13" i="14" s="1"/>
  <c r="AD15" i="14"/>
  <c r="AP15" i="14" s="1"/>
  <c r="AD14" i="14"/>
  <c r="AP14" i="14" s="1"/>
  <c r="AD18" i="14"/>
  <c r="AP18" i="14" s="1"/>
  <c r="AD22" i="14"/>
  <c r="AP22" i="14" s="1"/>
  <c r="AD26" i="14"/>
  <c r="AP26" i="14" s="1"/>
  <c r="AD56" i="14"/>
  <c r="AP56" i="14" s="1"/>
  <c r="AD7" i="14"/>
  <c r="AP7" i="14" s="1"/>
  <c r="AD58" i="14"/>
  <c r="AP58" i="14" s="1"/>
  <c r="AD16" i="14"/>
  <c r="AP16" i="14" s="1"/>
  <c r="AD33" i="14"/>
  <c r="AP33" i="14" s="1"/>
  <c r="AD20" i="14"/>
  <c r="AP20" i="14" s="1"/>
  <c r="AD41" i="14"/>
  <c r="AP41" i="14" s="1"/>
  <c r="AD46" i="14"/>
  <c r="AP46" i="14" s="1"/>
  <c r="AD5" i="14"/>
  <c r="AP5" i="14" s="1"/>
  <c r="AD6" i="14"/>
  <c r="AP6" i="14" s="1"/>
  <c r="AD8" i="14"/>
  <c r="AP8" i="14" s="1"/>
  <c r="AD43" i="14"/>
  <c r="AP43" i="14" s="1"/>
  <c r="AD23" i="14"/>
  <c r="AP23" i="14" s="1"/>
  <c r="AD42" i="14"/>
  <c r="AP42" i="14" s="1"/>
  <c r="AD9" i="14"/>
  <c r="AP9" i="14" s="1"/>
  <c r="AD27" i="14"/>
  <c r="AP27" i="14" s="1"/>
  <c r="AD54" i="14"/>
  <c r="AP54" i="14" s="1"/>
  <c r="AD12" i="14"/>
  <c r="AP12" i="14" s="1"/>
  <c r="AD68" i="14"/>
  <c r="AP68" i="14" s="1"/>
  <c r="AD106" i="14"/>
  <c r="AP106" i="14" s="1"/>
  <c r="AD31" i="14"/>
  <c r="AP31" i="14" s="1"/>
  <c r="AD49" i="14"/>
  <c r="AP49" i="14" s="1"/>
  <c r="AD80" i="14"/>
  <c r="AP80" i="14" s="1"/>
  <c r="AD131" i="14"/>
  <c r="AP131" i="14" s="1"/>
  <c r="AD11" i="14"/>
  <c r="AP11" i="14" s="1"/>
  <c r="AD74" i="14"/>
  <c r="AP74" i="14" s="1"/>
  <c r="AD40" i="14"/>
  <c r="AP40" i="14" s="1"/>
  <c r="AD19" i="14"/>
  <c r="AP19" i="14" s="1"/>
  <c r="AD28" i="14"/>
  <c r="AP28" i="14" s="1"/>
  <c r="AD115" i="14"/>
  <c r="AP115" i="14" s="1"/>
  <c r="AD17" i="14"/>
  <c r="AP17" i="14" s="1"/>
  <c r="AD92" i="14"/>
  <c r="AP92" i="14" s="1"/>
  <c r="AD75" i="14"/>
  <c r="AP75" i="14" s="1"/>
  <c r="AD37" i="14"/>
  <c r="AP37" i="14" s="1"/>
  <c r="AD76" i="14"/>
  <c r="AP76" i="14" s="1"/>
  <c r="AD67" i="14"/>
  <c r="AP67" i="14" s="1"/>
  <c r="AD45" i="14"/>
  <c r="AP45" i="14" s="1"/>
  <c r="AD107" i="14"/>
  <c r="AP107" i="14" s="1"/>
  <c r="AD85" i="14"/>
  <c r="AP85" i="14" s="1"/>
  <c r="AD32" i="14"/>
  <c r="AP32" i="14" s="1"/>
  <c r="AD87" i="14"/>
  <c r="AP87" i="14" s="1"/>
  <c r="AD34" i="14"/>
  <c r="AP34" i="14" s="1"/>
  <c r="AD128" i="14"/>
  <c r="AP128" i="14" s="1"/>
  <c r="AD112" i="14"/>
  <c r="AP112" i="14" s="1"/>
  <c r="AD88" i="14"/>
  <c r="AP88" i="14" s="1"/>
  <c r="AD89" i="14"/>
  <c r="AP89" i="14" s="1"/>
  <c r="AD79" i="14"/>
  <c r="AP79" i="14" s="1"/>
  <c r="AD90" i="14"/>
  <c r="AP90" i="14" s="1"/>
  <c r="AD95" i="14"/>
  <c r="AP95" i="14" s="1"/>
  <c r="AD44" i="14"/>
  <c r="AP44" i="14" s="1"/>
  <c r="AD25" i="14"/>
  <c r="AP25" i="14" s="1"/>
  <c r="AD102" i="14"/>
  <c r="AP102" i="14" s="1"/>
  <c r="AD39" i="14"/>
  <c r="AP39" i="14" s="1"/>
  <c r="AD61" i="14"/>
  <c r="AP61" i="14" s="1"/>
  <c r="AD84" i="14"/>
  <c r="AP84" i="14" s="1"/>
  <c r="AD53" i="14"/>
  <c r="AP53" i="14" s="1"/>
  <c r="AD50" i="14"/>
  <c r="AP50" i="14" s="1"/>
  <c r="AD97" i="14"/>
  <c r="AP97" i="14" s="1"/>
  <c r="AD24" i="14"/>
  <c r="AP24" i="14" s="1"/>
  <c r="AD30" i="14"/>
  <c r="AP30" i="14" s="1"/>
  <c r="AD99" i="14"/>
  <c r="AP99" i="14" s="1"/>
  <c r="AD73" i="14"/>
  <c r="AP73" i="14" s="1"/>
  <c r="AD148" i="14"/>
  <c r="AP148" i="14" s="1"/>
  <c r="AD65" i="14"/>
  <c r="AP65" i="14" s="1"/>
  <c r="AD94" i="14"/>
  <c r="AP94" i="14" s="1"/>
  <c r="AD105" i="14"/>
  <c r="AP105" i="14" s="1"/>
  <c r="AD29" i="14"/>
  <c r="AP29" i="14" s="1"/>
  <c r="AD111" i="14"/>
  <c r="AP111" i="14" s="1"/>
  <c r="AD103" i="14"/>
  <c r="AP103" i="14" s="1"/>
  <c r="AD59" i="14"/>
  <c r="AP59" i="14" s="1"/>
  <c r="AD57" i="14"/>
  <c r="AP57" i="14" s="1"/>
  <c r="AD153" i="14"/>
  <c r="AP153" i="14" s="1"/>
  <c r="AD121" i="14"/>
  <c r="AP121" i="14" s="1"/>
  <c r="AD171" i="14"/>
  <c r="AP171" i="14" s="1"/>
  <c r="AD35" i="14"/>
  <c r="AP35" i="14" s="1"/>
  <c r="AD122" i="14"/>
  <c r="AP122" i="14" s="1"/>
  <c r="AD78" i="14"/>
  <c r="AP78" i="14" s="1"/>
  <c r="AD55" i="14"/>
  <c r="AP55" i="14" s="1"/>
  <c r="AD118" i="14"/>
  <c r="AP118" i="14" s="1"/>
  <c r="AD64" i="14"/>
  <c r="AP64" i="14" s="1"/>
  <c r="AD101" i="14"/>
  <c r="AP101" i="14" s="1"/>
  <c r="AD109" i="14"/>
  <c r="AP109" i="14" s="1"/>
  <c r="AD77" i="14"/>
  <c r="AP77" i="14" s="1"/>
  <c r="AD126" i="14"/>
  <c r="AP126" i="14" s="1"/>
  <c r="AD38" i="14"/>
  <c r="AP38" i="14" s="1"/>
  <c r="AD36" i="14"/>
  <c r="AP36" i="14" s="1"/>
  <c r="AD172" i="14"/>
  <c r="AP172" i="14" s="1"/>
  <c r="AD154" i="14"/>
  <c r="AP154" i="14" s="1"/>
  <c r="AD83" i="14"/>
  <c r="AP83" i="14" s="1"/>
  <c r="AD130" i="14"/>
  <c r="AP130" i="14" s="1"/>
  <c r="AD47" i="14"/>
  <c r="AP47" i="14" s="1"/>
  <c r="AD81" i="14"/>
  <c r="AP81" i="14" s="1"/>
  <c r="AD51" i="14"/>
  <c r="AP51" i="14" s="1"/>
  <c r="AD91" i="14"/>
  <c r="AP91" i="14" s="1"/>
  <c r="AD145" i="14"/>
  <c r="AP145" i="14" s="1"/>
  <c r="AD82" i="14"/>
  <c r="AP82" i="14" s="1"/>
  <c r="AD108" i="14"/>
  <c r="AP108" i="14" s="1"/>
  <c r="AD129" i="14"/>
  <c r="AP129" i="14" s="1"/>
  <c r="AD144" i="14"/>
  <c r="AP144" i="14" s="1"/>
  <c r="AD96" i="14"/>
  <c r="AP96" i="14" s="1"/>
  <c r="AD62" i="14"/>
  <c r="AP62" i="14" s="1"/>
  <c r="AD71" i="14"/>
  <c r="AP71" i="14" s="1"/>
  <c r="AD177" i="14"/>
  <c r="AP177" i="14" s="1"/>
  <c r="AD48" i="14"/>
  <c r="AP48" i="14" s="1"/>
  <c r="AD135" i="14"/>
  <c r="AP135" i="14" s="1"/>
  <c r="AD52" i="14"/>
  <c r="AP52" i="14" s="1"/>
  <c r="AD100" i="14"/>
  <c r="AP100" i="14" s="1"/>
  <c r="AD63" i="14"/>
  <c r="AP63" i="14" s="1"/>
  <c r="AD152" i="14"/>
  <c r="AP152" i="14" s="1"/>
  <c r="AD139" i="14"/>
  <c r="AP139" i="14" s="1"/>
  <c r="AD104" i="14"/>
  <c r="AP104" i="14" s="1"/>
  <c r="AD125" i="14"/>
  <c r="AP125" i="14" s="1"/>
  <c r="AD200" i="14"/>
  <c r="AP200" i="14" s="1"/>
  <c r="AD93" i="14"/>
  <c r="AP93" i="14" s="1"/>
  <c r="AD142" i="14"/>
  <c r="AP142" i="14" s="1"/>
  <c r="AD197" i="14"/>
  <c r="AP197" i="14" s="1"/>
  <c r="AD159" i="14"/>
  <c r="AP159" i="14" s="1"/>
  <c r="AD60" i="14"/>
  <c r="AP60" i="14" s="1"/>
  <c r="AD195" i="14"/>
  <c r="AP195" i="14" s="1"/>
  <c r="AD69" i="14"/>
  <c r="AP69" i="14" s="1"/>
  <c r="AD140" i="14"/>
  <c r="AP140" i="14" s="1"/>
  <c r="AD70" i="14"/>
  <c r="AP70" i="14" s="1"/>
  <c r="AD66" i="14"/>
  <c r="AP66" i="14" s="1"/>
  <c r="AD221" i="14"/>
  <c r="AP221" i="14" s="1"/>
  <c r="AD114" i="14"/>
  <c r="AP114" i="14" s="1"/>
  <c r="AD151" i="14"/>
  <c r="AP151" i="14" s="1"/>
  <c r="AD185" i="14"/>
  <c r="AP185" i="14" s="1"/>
  <c r="AD168" i="14"/>
  <c r="AP168" i="14" s="1"/>
  <c r="AD203" i="14"/>
  <c r="AP203" i="14" s="1"/>
  <c r="AD119" i="14"/>
  <c r="AP119" i="14" s="1"/>
  <c r="AD156" i="14"/>
  <c r="AP156" i="14" s="1"/>
  <c r="AD178" i="14"/>
  <c r="AP178" i="14" s="1"/>
  <c r="AD209" i="14"/>
  <c r="AP209" i="14" s="1"/>
  <c r="AD117" i="14"/>
  <c r="AP117" i="14" s="1"/>
  <c r="AD120" i="14"/>
  <c r="AP120" i="14" s="1"/>
  <c r="AD123" i="14"/>
  <c r="AP123" i="14" s="1"/>
  <c r="AD72" i="14"/>
  <c r="AP72" i="14" s="1"/>
  <c r="AD228" i="14"/>
  <c r="AP228" i="14" s="1"/>
  <c r="AD169" i="14"/>
  <c r="AP169" i="14" s="1"/>
  <c r="AD227" i="14"/>
  <c r="AP227" i="14" s="1"/>
  <c r="AD158" i="14"/>
  <c r="AP158" i="14" s="1"/>
  <c r="AD134" i="14"/>
  <c r="AP134" i="14" s="1"/>
  <c r="AD163" i="14"/>
  <c r="AP163" i="14" s="1"/>
  <c r="AD167" i="14"/>
  <c r="AP167" i="14" s="1"/>
  <c r="AD180" i="14"/>
  <c r="AP180" i="14" s="1"/>
  <c r="AD127" i="14"/>
  <c r="AP127" i="14" s="1"/>
  <c r="AD86" i="14"/>
  <c r="AP86" i="14" s="1"/>
  <c r="AD166" i="14"/>
  <c r="AP166" i="14" s="1"/>
  <c r="AD137" i="14"/>
  <c r="AP137" i="14" s="1"/>
  <c r="AD161" i="14"/>
  <c r="AP161" i="14" s="1"/>
  <c r="AD138" i="14"/>
  <c r="AP138" i="14" s="1"/>
  <c r="AD190" i="14"/>
  <c r="AP190" i="14" s="1"/>
  <c r="AD149" i="14"/>
  <c r="AP149" i="14" s="1"/>
  <c r="AD110" i="14"/>
  <c r="AP110" i="14" s="1"/>
  <c r="AD146" i="14"/>
  <c r="AP146" i="14" s="1"/>
  <c r="AD260" i="14"/>
  <c r="AP260" i="14" s="1"/>
  <c r="AD132" i="14"/>
  <c r="AP132" i="14" s="1"/>
  <c r="AD113" i="14"/>
  <c r="AP113" i="14" s="1"/>
  <c r="AD98" i="14"/>
  <c r="AP98" i="14" s="1"/>
  <c r="AD238" i="14"/>
  <c r="AP238" i="14" s="1"/>
  <c r="AD143" i="14"/>
  <c r="AP143" i="14" s="1"/>
  <c r="AD141" i="14"/>
  <c r="AP141" i="14" s="1"/>
  <c r="AD160" i="14"/>
  <c r="AP160" i="14" s="1"/>
  <c r="AD246" i="14"/>
  <c r="AP246" i="14" s="1"/>
  <c r="AD194" i="14"/>
  <c r="AP194" i="14" s="1"/>
  <c r="AD150" i="14"/>
  <c r="AP150" i="14" s="1"/>
  <c r="AD199" i="14"/>
  <c r="AP199" i="14" s="1"/>
  <c r="AD196" i="14"/>
  <c r="AP196" i="14" s="1"/>
  <c r="AD257" i="14"/>
  <c r="AP257" i="14" s="1"/>
  <c r="AD155" i="14"/>
  <c r="AP155" i="14" s="1"/>
  <c r="AD208" i="14"/>
  <c r="AP208" i="14" s="1"/>
  <c r="AD124" i="14"/>
  <c r="AP124" i="14" s="1"/>
  <c r="AD229" i="14"/>
  <c r="AP229" i="14" s="1"/>
  <c r="AD147" i="14"/>
  <c r="AP147" i="14" s="1"/>
  <c r="AD116" i="14"/>
  <c r="AP116" i="14" s="1"/>
  <c r="AD198" i="14"/>
  <c r="AP198" i="14" s="1"/>
  <c r="AD225" i="14"/>
  <c r="AP225" i="14" s="1"/>
  <c r="AD179" i="14"/>
  <c r="AP179" i="14" s="1"/>
  <c r="AD210" i="14"/>
  <c r="AP210" i="14" s="1"/>
  <c r="AD230" i="14"/>
  <c r="AP230" i="14" s="1"/>
  <c r="AD193" i="14"/>
  <c r="AP193" i="14" s="1"/>
  <c r="AD262" i="14"/>
  <c r="AP262" i="14" s="1"/>
  <c r="AD162" i="14"/>
  <c r="AP162" i="14" s="1"/>
  <c r="AD219" i="14"/>
  <c r="AP219" i="14" s="1"/>
  <c r="AD220" i="14"/>
  <c r="AP220" i="14" s="1"/>
  <c r="AD170" i="14"/>
  <c r="AP170" i="14" s="1"/>
  <c r="AD224" i="14"/>
  <c r="AP224" i="14" s="1"/>
  <c r="AD173" i="14"/>
  <c r="AP173" i="14" s="1"/>
  <c r="AD182" i="14"/>
  <c r="AP182" i="14" s="1"/>
  <c r="AD214" i="14"/>
  <c r="AP214" i="14" s="1"/>
  <c r="AD232" i="14"/>
  <c r="AP232" i="14" s="1"/>
  <c r="AD133" i="14"/>
  <c r="AP133" i="14" s="1"/>
  <c r="AD205" i="14"/>
  <c r="AP205" i="14" s="1"/>
  <c r="AD206" i="14"/>
  <c r="AP206" i="14" s="1"/>
  <c r="AD184" i="14"/>
  <c r="AP184" i="14" s="1"/>
  <c r="AD136" i="14"/>
  <c r="AP136" i="14" s="1"/>
  <c r="AD265" i="14"/>
  <c r="AP265" i="14" s="1"/>
  <c r="AD274" i="14"/>
  <c r="AP274" i="14" s="1"/>
  <c r="AD176" i="14"/>
  <c r="AP176" i="14" s="1"/>
  <c r="AD244" i="14"/>
  <c r="AP244" i="14" s="1"/>
  <c r="AD217" i="14"/>
  <c r="AP217" i="14" s="1"/>
  <c r="AD175" i="14"/>
  <c r="AP175" i="14" s="1"/>
  <c r="AD201" i="14"/>
  <c r="AP201" i="14" s="1"/>
  <c r="AD269" i="14"/>
  <c r="AP269" i="14" s="1"/>
  <c r="AD183" i="14"/>
  <c r="AP183" i="14" s="1"/>
  <c r="AD188" i="14"/>
  <c r="AP188" i="14" s="1"/>
  <c r="AD174" i="14"/>
  <c r="AP174" i="14" s="1"/>
  <c r="AD218" i="14"/>
  <c r="AP218" i="14" s="1"/>
  <c r="AD222" i="14"/>
  <c r="AP222" i="14" s="1"/>
  <c r="AD189" i="14"/>
  <c r="AP189" i="14" s="1"/>
  <c r="AD186" i="14"/>
  <c r="AP186" i="14" s="1"/>
  <c r="AD264" i="14"/>
  <c r="AP264" i="14" s="1"/>
  <c r="AD207" i="14"/>
  <c r="AP207" i="14" s="1"/>
  <c r="AD245" i="14"/>
  <c r="AP245" i="14" s="1"/>
  <c r="AD213" i="14"/>
  <c r="AP213" i="14" s="1"/>
  <c r="AD181" i="14"/>
  <c r="AP181" i="14" s="1"/>
  <c r="AD192" i="14"/>
  <c r="AP192" i="14" s="1"/>
  <c r="AD157" i="14"/>
  <c r="AP157" i="14" s="1"/>
  <c r="AD231" i="14"/>
  <c r="AP231" i="14" s="1"/>
  <c r="AD191" i="14"/>
  <c r="AP191" i="14" s="1"/>
  <c r="AD278" i="14"/>
  <c r="AP278" i="14" s="1"/>
  <c r="AD250" i="14"/>
  <c r="AP250" i="14" s="1"/>
  <c r="AD211" i="14"/>
  <c r="AP211" i="14" s="1"/>
  <c r="AD252" i="14"/>
  <c r="AP252" i="14" s="1"/>
  <c r="AD263" i="14"/>
  <c r="AP263" i="14" s="1"/>
  <c r="AD164" i="14"/>
  <c r="AP164" i="14" s="1"/>
  <c r="AD249" i="14"/>
  <c r="AP249" i="14" s="1"/>
  <c r="AD255" i="14"/>
  <c r="AP255" i="14" s="1"/>
  <c r="AD240" i="14"/>
  <c r="AP240" i="14" s="1"/>
  <c r="AD254" i="14"/>
  <c r="AP254" i="14" s="1"/>
  <c r="AD212" i="14"/>
  <c r="AP212" i="14" s="1"/>
  <c r="AD236" i="14"/>
  <c r="AP236" i="14" s="1"/>
  <c r="AD253" i="14"/>
  <c r="AP253" i="14" s="1"/>
  <c r="AD280" i="14"/>
  <c r="AP280" i="14" s="1"/>
  <c r="AD165" i="14"/>
  <c r="AP165" i="14" s="1"/>
  <c r="AD283" i="14"/>
  <c r="AP283" i="14" s="1"/>
  <c r="AD226" i="14"/>
  <c r="AP226" i="14" s="1"/>
  <c r="AD284" i="14"/>
  <c r="AP284" i="14" s="1"/>
  <c r="AD243" i="14"/>
  <c r="AP243" i="14" s="1"/>
  <c r="AD282" i="14"/>
  <c r="AP282" i="14" s="1"/>
  <c r="AD267" i="14"/>
  <c r="AP267" i="14" s="1"/>
  <c r="AD223" i="14"/>
  <c r="AP223" i="14" s="1"/>
  <c r="AD239" i="14"/>
  <c r="AP239" i="14" s="1"/>
  <c r="AD233" i="14"/>
  <c r="AP233" i="14" s="1"/>
  <c r="AD268" i="14"/>
  <c r="AP268" i="14" s="1"/>
  <c r="AD251" i="14"/>
  <c r="AP251" i="14" s="1"/>
  <c r="AD237" i="14"/>
  <c r="AP237" i="14" s="1"/>
  <c r="AD242" i="14"/>
  <c r="AP242" i="14" s="1"/>
  <c r="AD288" i="14"/>
  <c r="AP288" i="14" s="1"/>
  <c r="AD247" i="14"/>
  <c r="AP247" i="14" s="1"/>
  <c r="AD187" i="14"/>
  <c r="AP187" i="14" s="1"/>
  <c r="AD266" i="14"/>
  <c r="AP266" i="14" s="1"/>
  <c r="AD292" i="14"/>
  <c r="AP292" i="14" s="1"/>
  <c r="AD295" i="14"/>
  <c r="AP295" i="14" s="1"/>
  <c r="AD235" i="14"/>
  <c r="AP235" i="14" s="1"/>
  <c r="AD272" i="14"/>
  <c r="AP272" i="14" s="1"/>
  <c r="AD271" i="14"/>
  <c r="AP271" i="14" s="1"/>
  <c r="AD241" i="14"/>
  <c r="AP241" i="14" s="1"/>
  <c r="AD258" i="14"/>
  <c r="AP258" i="14" s="1"/>
  <c r="AD289" i="14"/>
  <c r="AP289" i="14" s="1"/>
  <c r="AD294" i="14"/>
  <c r="AP294" i="14" s="1"/>
  <c r="AD276" i="14"/>
  <c r="AP276" i="14" s="1"/>
  <c r="AD256" i="14"/>
  <c r="AP256" i="14" s="1"/>
  <c r="AD273" i="14"/>
  <c r="AP273" i="14" s="1"/>
  <c r="AD216" i="14"/>
  <c r="AP216" i="14" s="1"/>
  <c r="AD204" i="14"/>
  <c r="AP204" i="14" s="1"/>
  <c r="AD248" i="14"/>
  <c r="AP248" i="14" s="1"/>
  <c r="AD202" i="14"/>
  <c r="AP202" i="14" s="1"/>
  <c r="AD296" i="14"/>
  <c r="AP296" i="14" s="1"/>
  <c r="AD281" i="14"/>
  <c r="AP281" i="14" s="1"/>
  <c r="AD297" i="14"/>
  <c r="AP297" i="14" s="1"/>
  <c r="AD298" i="14"/>
  <c r="AP298" i="14" s="1"/>
  <c r="AD215" i="14"/>
  <c r="AP215" i="14" s="1"/>
  <c r="AD277" i="14"/>
  <c r="AP277" i="14" s="1"/>
  <c r="AD259" i="14"/>
  <c r="AP259" i="14" s="1"/>
  <c r="AD299" i="14"/>
  <c r="AP299" i="14" s="1"/>
  <c r="AD285" i="14"/>
  <c r="AP285" i="14" s="1"/>
  <c r="AD270" i="14"/>
  <c r="AP270" i="14" s="1"/>
  <c r="AD261" i="14"/>
  <c r="AP261" i="14" s="1"/>
  <c r="AD286" i="14"/>
  <c r="AP286" i="14" s="1"/>
  <c r="AD234" i="14"/>
  <c r="AP234" i="14" s="1"/>
  <c r="AD287" i="14"/>
  <c r="AP287" i="14" s="1"/>
  <c r="AD290" i="14"/>
  <c r="AP290" i="14" s="1"/>
  <c r="AD275" i="14"/>
  <c r="AP275" i="14" s="1"/>
  <c r="AD291" i="14"/>
  <c r="AP291" i="14" s="1"/>
  <c r="AD293" i="14"/>
  <c r="AP293" i="14" s="1"/>
  <c r="AD279" i="14"/>
  <c r="AP279" i="14" s="1"/>
  <c r="AD300" i="14"/>
  <c r="AP300" i="14" s="1"/>
  <c r="AD301" i="14"/>
  <c r="AP301" i="14" s="1"/>
  <c r="AC3" i="14"/>
  <c r="AO3" i="14" s="1"/>
  <c r="AC4" i="14"/>
  <c r="AO4" i="14" s="1"/>
  <c r="AC10" i="14"/>
  <c r="AO10" i="14" s="1"/>
  <c r="AC21" i="14"/>
  <c r="AO21" i="14" s="1"/>
  <c r="AC13" i="14"/>
  <c r="AO13" i="14" s="1"/>
  <c r="AC15" i="14"/>
  <c r="AO15" i="14" s="1"/>
  <c r="AC14" i="14"/>
  <c r="AO14" i="14" s="1"/>
  <c r="AC18" i="14"/>
  <c r="AO18" i="14" s="1"/>
  <c r="AC22" i="14"/>
  <c r="AO22" i="14" s="1"/>
  <c r="AC26" i="14"/>
  <c r="AO26" i="14" s="1"/>
  <c r="AC56" i="14"/>
  <c r="AO56" i="14" s="1"/>
  <c r="AC7" i="14"/>
  <c r="AO7" i="14" s="1"/>
  <c r="AC58" i="14"/>
  <c r="AO58" i="14" s="1"/>
  <c r="AC16" i="14"/>
  <c r="AO16" i="14" s="1"/>
  <c r="AC33" i="14"/>
  <c r="AO33" i="14" s="1"/>
  <c r="AC20" i="14"/>
  <c r="AO20" i="14" s="1"/>
  <c r="AC41" i="14"/>
  <c r="AO41" i="14" s="1"/>
  <c r="AC46" i="14"/>
  <c r="AO46" i="14" s="1"/>
  <c r="AC5" i="14"/>
  <c r="AO5" i="14" s="1"/>
  <c r="AC6" i="14"/>
  <c r="AO6" i="14" s="1"/>
  <c r="AC8" i="14"/>
  <c r="AO8" i="14" s="1"/>
  <c r="AC43" i="14"/>
  <c r="AO43" i="14" s="1"/>
  <c r="AC23" i="14"/>
  <c r="AO23" i="14" s="1"/>
  <c r="AC42" i="14"/>
  <c r="AO42" i="14" s="1"/>
  <c r="AC9" i="14"/>
  <c r="AO9" i="14" s="1"/>
  <c r="AC27" i="14"/>
  <c r="AO27" i="14" s="1"/>
  <c r="AC54" i="14"/>
  <c r="AO54" i="14" s="1"/>
  <c r="AC12" i="14"/>
  <c r="AO12" i="14" s="1"/>
  <c r="AC68" i="14"/>
  <c r="AO68" i="14" s="1"/>
  <c r="AC106" i="14"/>
  <c r="AO106" i="14" s="1"/>
  <c r="AC31" i="14"/>
  <c r="AO31" i="14" s="1"/>
  <c r="AC49" i="14"/>
  <c r="AO49" i="14" s="1"/>
  <c r="AC80" i="14"/>
  <c r="AO80" i="14" s="1"/>
  <c r="AC131" i="14"/>
  <c r="AO131" i="14" s="1"/>
  <c r="AC11" i="14"/>
  <c r="AO11" i="14" s="1"/>
  <c r="AC74" i="14"/>
  <c r="AO74" i="14" s="1"/>
  <c r="AC40" i="14"/>
  <c r="AO40" i="14" s="1"/>
  <c r="AC19" i="14"/>
  <c r="AO19" i="14" s="1"/>
  <c r="AC28" i="14"/>
  <c r="AO28" i="14" s="1"/>
  <c r="AC115" i="14"/>
  <c r="AO115" i="14" s="1"/>
  <c r="AC17" i="14"/>
  <c r="AO17" i="14" s="1"/>
  <c r="AC92" i="14"/>
  <c r="AO92" i="14" s="1"/>
  <c r="AC75" i="14"/>
  <c r="AO75" i="14" s="1"/>
  <c r="AC37" i="14"/>
  <c r="AO37" i="14" s="1"/>
  <c r="AC76" i="14"/>
  <c r="AO76" i="14" s="1"/>
  <c r="AC67" i="14"/>
  <c r="AO67" i="14" s="1"/>
  <c r="AC45" i="14"/>
  <c r="AO45" i="14" s="1"/>
  <c r="AC107" i="14"/>
  <c r="AO107" i="14" s="1"/>
  <c r="AC85" i="14"/>
  <c r="AO85" i="14" s="1"/>
  <c r="AC32" i="14"/>
  <c r="AO32" i="14" s="1"/>
  <c r="AC87" i="14"/>
  <c r="AO87" i="14" s="1"/>
  <c r="AC34" i="14"/>
  <c r="AO34" i="14" s="1"/>
  <c r="AC128" i="14"/>
  <c r="AO128" i="14" s="1"/>
  <c r="AC112" i="14"/>
  <c r="AO112" i="14" s="1"/>
  <c r="AC88" i="14"/>
  <c r="AO88" i="14" s="1"/>
  <c r="AC89" i="14"/>
  <c r="AO89" i="14" s="1"/>
  <c r="AC79" i="14"/>
  <c r="AO79" i="14" s="1"/>
  <c r="AC90" i="14"/>
  <c r="AO90" i="14" s="1"/>
  <c r="AC95" i="14"/>
  <c r="AO95" i="14" s="1"/>
  <c r="AC44" i="14"/>
  <c r="AO44" i="14" s="1"/>
  <c r="AC25" i="14"/>
  <c r="AO25" i="14" s="1"/>
  <c r="AC102" i="14"/>
  <c r="AO102" i="14" s="1"/>
  <c r="AC39" i="14"/>
  <c r="AO39" i="14" s="1"/>
  <c r="AC61" i="14"/>
  <c r="AO61" i="14" s="1"/>
  <c r="AC84" i="14"/>
  <c r="AO84" i="14" s="1"/>
  <c r="AC53" i="14"/>
  <c r="AO53" i="14" s="1"/>
  <c r="AC50" i="14"/>
  <c r="AO50" i="14" s="1"/>
  <c r="AC97" i="14"/>
  <c r="AO97" i="14" s="1"/>
  <c r="AC24" i="14"/>
  <c r="AO24" i="14" s="1"/>
  <c r="AC30" i="14"/>
  <c r="AO30" i="14" s="1"/>
  <c r="AC99" i="14"/>
  <c r="AO99" i="14" s="1"/>
  <c r="AC73" i="14"/>
  <c r="AO73" i="14" s="1"/>
  <c r="AC148" i="14"/>
  <c r="AO148" i="14" s="1"/>
  <c r="AC65" i="14"/>
  <c r="AO65" i="14" s="1"/>
  <c r="AC94" i="14"/>
  <c r="AO94" i="14" s="1"/>
  <c r="AC105" i="14"/>
  <c r="AO105" i="14" s="1"/>
  <c r="AC29" i="14"/>
  <c r="AO29" i="14" s="1"/>
  <c r="AC111" i="14"/>
  <c r="AO111" i="14" s="1"/>
  <c r="AC103" i="14"/>
  <c r="AO103" i="14" s="1"/>
  <c r="AC59" i="14"/>
  <c r="AO59" i="14" s="1"/>
  <c r="AC57" i="14"/>
  <c r="AO57" i="14" s="1"/>
  <c r="AC153" i="14"/>
  <c r="AO153" i="14" s="1"/>
  <c r="AC121" i="14"/>
  <c r="AO121" i="14" s="1"/>
  <c r="AC171" i="14"/>
  <c r="AO171" i="14" s="1"/>
  <c r="AC35" i="14"/>
  <c r="AO35" i="14" s="1"/>
  <c r="AC122" i="14"/>
  <c r="AO122" i="14" s="1"/>
  <c r="AC78" i="14"/>
  <c r="AO78" i="14" s="1"/>
  <c r="AC55" i="14"/>
  <c r="AO55" i="14" s="1"/>
  <c r="AC118" i="14"/>
  <c r="AO118" i="14" s="1"/>
  <c r="AC64" i="14"/>
  <c r="AO64" i="14" s="1"/>
  <c r="BM64" i="14" s="1"/>
  <c r="AC101" i="14"/>
  <c r="AO101" i="14" s="1"/>
  <c r="AC109" i="14"/>
  <c r="AO109" i="14" s="1"/>
  <c r="AC77" i="14"/>
  <c r="AO77" i="14" s="1"/>
  <c r="AC126" i="14"/>
  <c r="AO126" i="14" s="1"/>
  <c r="AC38" i="14"/>
  <c r="AO38" i="14" s="1"/>
  <c r="AC36" i="14"/>
  <c r="AO36" i="14" s="1"/>
  <c r="AC172" i="14"/>
  <c r="AO172" i="14" s="1"/>
  <c r="AC154" i="14"/>
  <c r="AO154" i="14" s="1"/>
  <c r="AC83" i="14"/>
  <c r="AO83" i="14" s="1"/>
  <c r="AC130" i="14"/>
  <c r="AO130" i="14" s="1"/>
  <c r="AC47" i="14"/>
  <c r="AO47" i="14" s="1"/>
  <c r="AC81" i="14"/>
  <c r="AO81" i="14" s="1"/>
  <c r="BM81" i="14" s="1"/>
  <c r="AC51" i="14"/>
  <c r="AO51" i="14" s="1"/>
  <c r="AC91" i="14"/>
  <c r="AO91" i="14" s="1"/>
  <c r="AC145" i="14"/>
  <c r="AO145" i="14" s="1"/>
  <c r="AC82" i="14"/>
  <c r="AO82" i="14" s="1"/>
  <c r="AC108" i="14"/>
  <c r="AO108" i="14" s="1"/>
  <c r="AC129" i="14"/>
  <c r="AO129" i="14" s="1"/>
  <c r="AC144" i="14"/>
  <c r="AO144" i="14" s="1"/>
  <c r="AC96" i="14"/>
  <c r="AO96" i="14" s="1"/>
  <c r="AC62" i="14"/>
  <c r="AO62" i="14" s="1"/>
  <c r="AC71" i="14"/>
  <c r="AO71" i="14" s="1"/>
  <c r="AC177" i="14"/>
  <c r="AO177" i="14" s="1"/>
  <c r="AC48" i="14"/>
  <c r="AO48" i="14" s="1"/>
  <c r="AC135" i="14"/>
  <c r="AO135" i="14" s="1"/>
  <c r="AC52" i="14"/>
  <c r="AO52" i="14" s="1"/>
  <c r="AC100" i="14"/>
  <c r="AO100" i="14" s="1"/>
  <c r="AC63" i="14"/>
  <c r="AO63" i="14" s="1"/>
  <c r="AC152" i="14"/>
  <c r="AO152" i="14" s="1"/>
  <c r="AC139" i="14"/>
  <c r="AO139" i="14" s="1"/>
  <c r="AC104" i="14"/>
  <c r="AO104" i="14" s="1"/>
  <c r="AC125" i="14"/>
  <c r="AO125" i="14" s="1"/>
  <c r="AC200" i="14"/>
  <c r="AO200" i="14" s="1"/>
  <c r="AC93" i="14"/>
  <c r="AO93" i="14" s="1"/>
  <c r="AC142" i="14"/>
  <c r="AO142" i="14" s="1"/>
  <c r="AC197" i="14"/>
  <c r="AO197" i="14" s="1"/>
  <c r="AC159" i="14"/>
  <c r="AO159" i="14" s="1"/>
  <c r="AC60" i="14"/>
  <c r="AO60" i="14" s="1"/>
  <c r="AC195" i="14"/>
  <c r="AO195" i="14" s="1"/>
  <c r="AC69" i="14"/>
  <c r="AO69" i="14" s="1"/>
  <c r="AC140" i="14"/>
  <c r="AO140" i="14" s="1"/>
  <c r="AC70" i="14"/>
  <c r="AO70" i="14" s="1"/>
  <c r="AC66" i="14"/>
  <c r="AO66" i="14" s="1"/>
  <c r="AC221" i="14"/>
  <c r="AO221" i="14" s="1"/>
  <c r="AC114" i="14"/>
  <c r="AO114" i="14" s="1"/>
  <c r="AC151" i="14"/>
  <c r="AO151" i="14" s="1"/>
  <c r="AC185" i="14"/>
  <c r="AO185" i="14" s="1"/>
  <c r="AC168" i="14"/>
  <c r="AO168" i="14" s="1"/>
  <c r="AC203" i="14"/>
  <c r="AO203" i="14" s="1"/>
  <c r="AC119" i="14"/>
  <c r="AO119" i="14" s="1"/>
  <c r="AC156" i="14"/>
  <c r="AO156" i="14" s="1"/>
  <c r="AC178" i="14"/>
  <c r="AO178" i="14" s="1"/>
  <c r="AC209" i="14"/>
  <c r="AO209" i="14" s="1"/>
  <c r="AC117" i="14"/>
  <c r="AO117" i="14" s="1"/>
  <c r="AC120" i="14"/>
  <c r="AO120" i="14" s="1"/>
  <c r="AC123" i="14"/>
  <c r="AO123" i="14" s="1"/>
  <c r="AC72" i="14"/>
  <c r="AO72" i="14" s="1"/>
  <c r="AC228" i="14"/>
  <c r="AO228" i="14" s="1"/>
  <c r="AC169" i="14"/>
  <c r="AO169" i="14" s="1"/>
  <c r="AC227" i="14"/>
  <c r="AO227" i="14" s="1"/>
  <c r="AC158" i="14"/>
  <c r="AO158" i="14" s="1"/>
  <c r="AC134" i="14"/>
  <c r="AO134" i="14" s="1"/>
  <c r="AC163" i="14"/>
  <c r="AO163" i="14" s="1"/>
  <c r="AC167" i="14"/>
  <c r="AO167" i="14" s="1"/>
  <c r="AC180" i="14"/>
  <c r="AO180" i="14" s="1"/>
  <c r="AC127" i="14"/>
  <c r="AO127" i="14" s="1"/>
  <c r="AC86" i="14"/>
  <c r="AO86" i="14" s="1"/>
  <c r="AC166" i="14"/>
  <c r="AO166" i="14" s="1"/>
  <c r="AC137" i="14"/>
  <c r="AO137" i="14" s="1"/>
  <c r="AC161" i="14"/>
  <c r="AO161" i="14" s="1"/>
  <c r="AC138" i="14"/>
  <c r="AO138" i="14" s="1"/>
  <c r="AC190" i="14"/>
  <c r="AO190" i="14" s="1"/>
  <c r="AC149" i="14"/>
  <c r="AO149" i="14" s="1"/>
  <c r="AC110" i="14"/>
  <c r="AO110" i="14" s="1"/>
  <c r="AC146" i="14"/>
  <c r="AO146" i="14" s="1"/>
  <c r="AC260" i="14"/>
  <c r="AO260" i="14" s="1"/>
  <c r="AC132" i="14"/>
  <c r="AO132" i="14" s="1"/>
  <c r="AC113" i="14"/>
  <c r="AO113" i="14" s="1"/>
  <c r="AC98" i="14"/>
  <c r="AO98" i="14" s="1"/>
  <c r="AC238" i="14"/>
  <c r="AO238" i="14" s="1"/>
  <c r="AC143" i="14"/>
  <c r="AO143" i="14" s="1"/>
  <c r="AC141" i="14"/>
  <c r="AO141" i="14" s="1"/>
  <c r="AC160" i="14"/>
  <c r="AO160" i="14" s="1"/>
  <c r="AC246" i="14"/>
  <c r="AO246" i="14" s="1"/>
  <c r="AC194" i="14"/>
  <c r="AO194" i="14" s="1"/>
  <c r="AC150" i="14"/>
  <c r="AO150" i="14" s="1"/>
  <c r="AC199" i="14"/>
  <c r="AO199" i="14" s="1"/>
  <c r="AC196" i="14"/>
  <c r="AO196" i="14" s="1"/>
  <c r="AC257" i="14"/>
  <c r="AO257" i="14" s="1"/>
  <c r="AC155" i="14"/>
  <c r="AO155" i="14" s="1"/>
  <c r="AC208" i="14"/>
  <c r="AO208" i="14" s="1"/>
  <c r="AC124" i="14"/>
  <c r="AO124" i="14" s="1"/>
  <c r="AC229" i="14"/>
  <c r="AO229" i="14" s="1"/>
  <c r="AC147" i="14"/>
  <c r="AO147" i="14" s="1"/>
  <c r="AC116" i="14"/>
  <c r="AO116" i="14" s="1"/>
  <c r="AC198" i="14"/>
  <c r="AO198" i="14" s="1"/>
  <c r="AC225" i="14"/>
  <c r="AO225" i="14" s="1"/>
  <c r="AC179" i="14"/>
  <c r="AO179" i="14" s="1"/>
  <c r="AC210" i="14"/>
  <c r="AO210" i="14" s="1"/>
  <c r="AC230" i="14"/>
  <c r="AO230" i="14" s="1"/>
  <c r="AC193" i="14"/>
  <c r="AO193" i="14" s="1"/>
  <c r="AC262" i="14"/>
  <c r="AO262" i="14" s="1"/>
  <c r="AC162" i="14"/>
  <c r="AO162" i="14" s="1"/>
  <c r="AC219" i="14"/>
  <c r="AO219" i="14" s="1"/>
  <c r="AC220" i="14"/>
  <c r="AO220" i="14" s="1"/>
  <c r="AC170" i="14"/>
  <c r="AO170" i="14" s="1"/>
  <c r="AC224" i="14"/>
  <c r="AO224" i="14" s="1"/>
  <c r="AC173" i="14"/>
  <c r="AO173" i="14" s="1"/>
  <c r="AC182" i="14"/>
  <c r="AO182" i="14" s="1"/>
  <c r="AC214" i="14"/>
  <c r="AO214" i="14" s="1"/>
  <c r="AC232" i="14"/>
  <c r="AO232" i="14" s="1"/>
  <c r="AC133" i="14"/>
  <c r="AO133" i="14" s="1"/>
  <c r="AC205" i="14"/>
  <c r="AO205" i="14" s="1"/>
  <c r="AC206" i="14"/>
  <c r="AO206" i="14" s="1"/>
  <c r="AC184" i="14"/>
  <c r="AO184" i="14" s="1"/>
  <c r="AC136" i="14"/>
  <c r="AO136" i="14" s="1"/>
  <c r="AC265" i="14"/>
  <c r="AO265" i="14" s="1"/>
  <c r="AC274" i="14"/>
  <c r="AO274" i="14" s="1"/>
  <c r="AC176" i="14"/>
  <c r="AO176" i="14" s="1"/>
  <c r="AC244" i="14"/>
  <c r="AO244" i="14" s="1"/>
  <c r="AC217" i="14"/>
  <c r="AO217" i="14" s="1"/>
  <c r="AC175" i="14"/>
  <c r="AO175" i="14" s="1"/>
  <c r="AC201" i="14"/>
  <c r="AO201" i="14" s="1"/>
  <c r="AC269" i="14"/>
  <c r="AO269" i="14" s="1"/>
  <c r="AC183" i="14"/>
  <c r="AO183" i="14" s="1"/>
  <c r="AC188" i="14"/>
  <c r="AO188" i="14" s="1"/>
  <c r="AC174" i="14"/>
  <c r="AO174" i="14" s="1"/>
  <c r="AC218" i="14"/>
  <c r="AO218" i="14" s="1"/>
  <c r="AC222" i="14"/>
  <c r="AO222" i="14" s="1"/>
  <c r="AC189" i="14"/>
  <c r="AO189" i="14" s="1"/>
  <c r="AC186" i="14"/>
  <c r="AO186" i="14" s="1"/>
  <c r="AC264" i="14"/>
  <c r="AO264" i="14" s="1"/>
  <c r="AC207" i="14"/>
  <c r="AO207" i="14" s="1"/>
  <c r="AC245" i="14"/>
  <c r="AO245" i="14" s="1"/>
  <c r="AC213" i="14"/>
  <c r="AO213" i="14" s="1"/>
  <c r="AC181" i="14"/>
  <c r="AO181" i="14" s="1"/>
  <c r="AC192" i="14"/>
  <c r="AO192" i="14" s="1"/>
  <c r="AC157" i="14"/>
  <c r="AO157" i="14" s="1"/>
  <c r="AC231" i="14"/>
  <c r="AO231" i="14" s="1"/>
  <c r="AC191" i="14"/>
  <c r="AO191" i="14" s="1"/>
  <c r="AC278" i="14"/>
  <c r="AO278" i="14" s="1"/>
  <c r="AC250" i="14"/>
  <c r="AO250" i="14" s="1"/>
  <c r="AC211" i="14"/>
  <c r="AO211" i="14" s="1"/>
  <c r="AC252" i="14"/>
  <c r="AO252" i="14" s="1"/>
  <c r="AC263" i="14"/>
  <c r="AO263" i="14" s="1"/>
  <c r="AC164" i="14"/>
  <c r="AO164" i="14" s="1"/>
  <c r="AC249" i="14"/>
  <c r="AO249" i="14" s="1"/>
  <c r="AC255" i="14"/>
  <c r="AO255" i="14" s="1"/>
  <c r="AC240" i="14"/>
  <c r="AO240" i="14" s="1"/>
  <c r="AC254" i="14"/>
  <c r="AO254" i="14" s="1"/>
  <c r="AC212" i="14"/>
  <c r="AO212" i="14" s="1"/>
  <c r="AC236" i="14"/>
  <c r="AO236" i="14" s="1"/>
  <c r="AC253" i="14"/>
  <c r="AO253" i="14" s="1"/>
  <c r="AC280" i="14"/>
  <c r="AO280" i="14" s="1"/>
  <c r="AC165" i="14"/>
  <c r="AO165" i="14" s="1"/>
  <c r="AC283" i="14"/>
  <c r="AO283" i="14" s="1"/>
  <c r="AC226" i="14"/>
  <c r="AO226" i="14" s="1"/>
  <c r="AC284" i="14"/>
  <c r="AO284" i="14" s="1"/>
  <c r="AC243" i="14"/>
  <c r="AO243" i="14" s="1"/>
  <c r="AC282" i="14"/>
  <c r="AO282" i="14" s="1"/>
  <c r="AC267" i="14"/>
  <c r="AO267" i="14" s="1"/>
  <c r="AC223" i="14"/>
  <c r="AO223" i="14" s="1"/>
  <c r="AC239" i="14"/>
  <c r="AO239" i="14" s="1"/>
  <c r="AC233" i="14"/>
  <c r="AO233" i="14" s="1"/>
  <c r="AC268" i="14"/>
  <c r="AO268" i="14" s="1"/>
  <c r="AC251" i="14"/>
  <c r="AO251" i="14" s="1"/>
  <c r="AC237" i="14"/>
  <c r="AO237" i="14" s="1"/>
  <c r="AC242" i="14"/>
  <c r="AO242" i="14" s="1"/>
  <c r="AC288" i="14"/>
  <c r="AO288" i="14" s="1"/>
  <c r="AC247" i="14"/>
  <c r="AO247" i="14" s="1"/>
  <c r="AC187" i="14"/>
  <c r="AO187" i="14" s="1"/>
  <c r="AC266" i="14"/>
  <c r="AO266" i="14" s="1"/>
  <c r="AC292" i="14"/>
  <c r="AO292" i="14" s="1"/>
  <c r="AC295" i="14"/>
  <c r="AO295" i="14" s="1"/>
  <c r="AC235" i="14"/>
  <c r="AO235" i="14" s="1"/>
  <c r="AC272" i="14"/>
  <c r="AO272" i="14" s="1"/>
  <c r="AC271" i="14"/>
  <c r="AO271" i="14" s="1"/>
  <c r="AC241" i="14"/>
  <c r="AO241" i="14" s="1"/>
  <c r="AC258" i="14"/>
  <c r="AO258" i="14" s="1"/>
  <c r="AC289" i="14"/>
  <c r="AO289" i="14" s="1"/>
  <c r="AC294" i="14"/>
  <c r="AO294" i="14" s="1"/>
  <c r="AC276" i="14"/>
  <c r="AO276" i="14" s="1"/>
  <c r="AC256" i="14"/>
  <c r="AO256" i="14" s="1"/>
  <c r="AC273" i="14"/>
  <c r="AO273" i="14" s="1"/>
  <c r="AC216" i="14"/>
  <c r="AO216" i="14" s="1"/>
  <c r="AC204" i="14"/>
  <c r="AO204" i="14" s="1"/>
  <c r="AC248" i="14"/>
  <c r="AO248" i="14" s="1"/>
  <c r="AC202" i="14"/>
  <c r="AO202" i="14" s="1"/>
  <c r="AC296" i="14"/>
  <c r="AO296" i="14" s="1"/>
  <c r="AC281" i="14"/>
  <c r="AO281" i="14" s="1"/>
  <c r="AC297" i="14"/>
  <c r="AO297" i="14" s="1"/>
  <c r="AC298" i="14"/>
  <c r="AO298" i="14" s="1"/>
  <c r="AC215" i="14"/>
  <c r="AO215" i="14" s="1"/>
  <c r="AC277" i="14"/>
  <c r="AO277" i="14" s="1"/>
  <c r="AC259" i="14"/>
  <c r="AO259" i="14" s="1"/>
  <c r="AC299" i="14"/>
  <c r="AO299" i="14" s="1"/>
  <c r="AC285" i="14"/>
  <c r="AO285" i="14" s="1"/>
  <c r="AC270" i="14"/>
  <c r="AO270" i="14" s="1"/>
  <c r="AC261" i="14"/>
  <c r="AO261" i="14" s="1"/>
  <c r="AC286" i="14"/>
  <c r="AO286" i="14" s="1"/>
  <c r="AC234" i="14"/>
  <c r="AO234" i="14" s="1"/>
  <c r="AC287" i="14"/>
  <c r="AO287" i="14" s="1"/>
  <c r="AC290" i="14"/>
  <c r="AO290" i="14" s="1"/>
  <c r="AC275" i="14"/>
  <c r="AO275" i="14" s="1"/>
  <c r="AC291" i="14"/>
  <c r="AO291" i="14" s="1"/>
  <c r="AC293" i="14"/>
  <c r="AO293" i="14" s="1"/>
  <c r="AC279" i="14"/>
  <c r="AO279" i="14" s="1"/>
  <c r="AC300" i="14"/>
  <c r="AO300" i="14" s="1"/>
  <c r="AC301" i="14"/>
  <c r="AO301" i="14" s="1"/>
  <c r="AB3" i="14"/>
  <c r="AN3" i="14" s="1"/>
  <c r="AB4" i="14"/>
  <c r="AN4" i="14" s="1"/>
  <c r="AB10" i="14"/>
  <c r="AN10" i="14" s="1"/>
  <c r="AB21" i="14"/>
  <c r="AN21" i="14" s="1"/>
  <c r="AB13" i="14"/>
  <c r="AN13" i="14" s="1"/>
  <c r="AB15" i="14"/>
  <c r="AN15" i="14" s="1"/>
  <c r="AB14" i="14"/>
  <c r="AN14" i="14" s="1"/>
  <c r="AB18" i="14"/>
  <c r="AN18" i="14" s="1"/>
  <c r="AB22" i="14"/>
  <c r="AN22" i="14" s="1"/>
  <c r="AB26" i="14"/>
  <c r="AN26" i="14" s="1"/>
  <c r="AB56" i="14"/>
  <c r="AN56" i="14" s="1"/>
  <c r="AB7" i="14"/>
  <c r="AN7" i="14" s="1"/>
  <c r="AB58" i="14"/>
  <c r="AN58" i="14" s="1"/>
  <c r="AB16" i="14"/>
  <c r="AN16" i="14" s="1"/>
  <c r="AB33" i="14"/>
  <c r="AN33" i="14" s="1"/>
  <c r="AB20" i="14"/>
  <c r="AN20" i="14" s="1"/>
  <c r="AB41" i="14"/>
  <c r="AN41" i="14" s="1"/>
  <c r="AB46" i="14"/>
  <c r="AN46" i="14" s="1"/>
  <c r="AB5" i="14"/>
  <c r="AN5" i="14" s="1"/>
  <c r="AB6" i="14"/>
  <c r="AN6" i="14" s="1"/>
  <c r="AB8" i="14"/>
  <c r="AN8" i="14" s="1"/>
  <c r="AB43" i="14"/>
  <c r="AN43" i="14" s="1"/>
  <c r="AB23" i="14"/>
  <c r="AN23" i="14" s="1"/>
  <c r="AB42" i="14"/>
  <c r="AN42" i="14" s="1"/>
  <c r="AB9" i="14"/>
  <c r="AN9" i="14" s="1"/>
  <c r="AB27" i="14"/>
  <c r="AN27" i="14" s="1"/>
  <c r="AB54" i="14"/>
  <c r="AN54" i="14" s="1"/>
  <c r="AB12" i="14"/>
  <c r="AN12" i="14" s="1"/>
  <c r="AB68" i="14"/>
  <c r="AN68" i="14" s="1"/>
  <c r="AB106" i="14"/>
  <c r="AN106" i="14" s="1"/>
  <c r="AB31" i="14"/>
  <c r="AN31" i="14" s="1"/>
  <c r="AB49" i="14"/>
  <c r="AN49" i="14" s="1"/>
  <c r="AB80" i="14"/>
  <c r="AN80" i="14" s="1"/>
  <c r="AB131" i="14"/>
  <c r="AN131" i="14" s="1"/>
  <c r="AB11" i="14"/>
  <c r="AN11" i="14" s="1"/>
  <c r="AB74" i="14"/>
  <c r="AN74" i="14" s="1"/>
  <c r="AB40" i="14"/>
  <c r="AN40" i="14" s="1"/>
  <c r="AB19" i="14"/>
  <c r="AN19" i="14" s="1"/>
  <c r="AB28" i="14"/>
  <c r="AN28" i="14" s="1"/>
  <c r="AB115" i="14"/>
  <c r="AN115" i="14" s="1"/>
  <c r="AB17" i="14"/>
  <c r="AN17" i="14" s="1"/>
  <c r="AB92" i="14"/>
  <c r="AN92" i="14" s="1"/>
  <c r="AB75" i="14"/>
  <c r="AN75" i="14" s="1"/>
  <c r="AB37" i="14"/>
  <c r="AN37" i="14" s="1"/>
  <c r="AB76" i="14"/>
  <c r="AN76" i="14" s="1"/>
  <c r="AB67" i="14"/>
  <c r="AN67" i="14" s="1"/>
  <c r="AB45" i="14"/>
  <c r="AN45" i="14" s="1"/>
  <c r="AB107" i="14"/>
  <c r="AN107" i="14" s="1"/>
  <c r="AB85" i="14"/>
  <c r="AN85" i="14" s="1"/>
  <c r="AB32" i="14"/>
  <c r="AN32" i="14" s="1"/>
  <c r="AB87" i="14"/>
  <c r="AN87" i="14" s="1"/>
  <c r="AB34" i="14"/>
  <c r="AN34" i="14" s="1"/>
  <c r="AB128" i="14"/>
  <c r="AN128" i="14" s="1"/>
  <c r="AB112" i="14"/>
  <c r="AN112" i="14" s="1"/>
  <c r="AB88" i="14"/>
  <c r="AN88" i="14" s="1"/>
  <c r="AB89" i="14"/>
  <c r="AN89" i="14" s="1"/>
  <c r="AB79" i="14"/>
  <c r="AN79" i="14" s="1"/>
  <c r="AB90" i="14"/>
  <c r="AN90" i="14" s="1"/>
  <c r="AB95" i="14"/>
  <c r="AN95" i="14" s="1"/>
  <c r="AB44" i="14"/>
  <c r="AN44" i="14" s="1"/>
  <c r="AB25" i="14"/>
  <c r="AN25" i="14" s="1"/>
  <c r="AB102" i="14"/>
  <c r="AN102" i="14" s="1"/>
  <c r="AB39" i="14"/>
  <c r="AN39" i="14" s="1"/>
  <c r="AB61" i="14"/>
  <c r="AN61" i="14" s="1"/>
  <c r="AB84" i="14"/>
  <c r="AN84" i="14" s="1"/>
  <c r="AB53" i="14"/>
  <c r="AN53" i="14" s="1"/>
  <c r="AB50" i="14"/>
  <c r="AN50" i="14" s="1"/>
  <c r="AB97" i="14"/>
  <c r="AN97" i="14" s="1"/>
  <c r="AB24" i="14"/>
  <c r="AN24" i="14" s="1"/>
  <c r="AB30" i="14"/>
  <c r="AN30" i="14" s="1"/>
  <c r="AB99" i="14"/>
  <c r="AN99" i="14" s="1"/>
  <c r="AB73" i="14"/>
  <c r="AN73" i="14" s="1"/>
  <c r="AB148" i="14"/>
  <c r="AN148" i="14" s="1"/>
  <c r="AB65" i="14"/>
  <c r="AN65" i="14" s="1"/>
  <c r="AB94" i="14"/>
  <c r="AN94" i="14" s="1"/>
  <c r="AB105" i="14"/>
  <c r="AN105" i="14" s="1"/>
  <c r="AB29" i="14"/>
  <c r="AN29" i="14" s="1"/>
  <c r="AB111" i="14"/>
  <c r="AN111" i="14" s="1"/>
  <c r="AB103" i="14"/>
  <c r="AN103" i="14" s="1"/>
  <c r="AB59" i="14"/>
  <c r="AN59" i="14" s="1"/>
  <c r="AB57" i="14"/>
  <c r="AN57" i="14" s="1"/>
  <c r="AB153" i="14"/>
  <c r="AN153" i="14" s="1"/>
  <c r="AB121" i="14"/>
  <c r="AN121" i="14" s="1"/>
  <c r="AB171" i="14"/>
  <c r="AN171" i="14" s="1"/>
  <c r="AB35" i="14"/>
  <c r="AN35" i="14" s="1"/>
  <c r="AB122" i="14"/>
  <c r="AN122" i="14" s="1"/>
  <c r="AB78" i="14"/>
  <c r="AN78" i="14" s="1"/>
  <c r="AB55" i="14"/>
  <c r="AN55" i="14" s="1"/>
  <c r="AB118" i="14"/>
  <c r="AN118" i="14" s="1"/>
  <c r="AB64" i="14"/>
  <c r="AN64" i="14" s="1"/>
  <c r="AB101" i="14"/>
  <c r="AN101" i="14" s="1"/>
  <c r="AB109" i="14"/>
  <c r="AN109" i="14" s="1"/>
  <c r="AB77" i="14"/>
  <c r="AN77" i="14" s="1"/>
  <c r="AB126" i="14"/>
  <c r="AN126" i="14" s="1"/>
  <c r="AB38" i="14"/>
  <c r="AN38" i="14" s="1"/>
  <c r="AB36" i="14"/>
  <c r="AN36" i="14" s="1"/>
  <c r="AB172" i="14"/>
  <c r="AN172" i="14" s="1"/>
  <c r="AB154" i="14"/>
  <c r="AN154" i="14" s="1"/>
  <c r="AB83" i="14"/>
  <c r="AN83" i="14" s="1"/>
  <c r="AB130" i="14"/>
  <c r="AN130" i="14" s="1"/>
  <c r="AB47" i="14"/>
  <c r="AN47" i="14" s="1"/>
  <c r="AB81" i="14"/>
  <c r="AN81" i="14" s="1"/>
  <c r="AB51" i="14"/>
  <c r="AN51" i="14" s="1"/>
  <c r="AB91" i="14"/>
  <c r="AN91" i="14" s="1"/>
  <c r="AB145" i="14"/>
  <c r="AN145" i="14" s="1"/>
  <c r="AB82" i="14"/>
  <c r="AN82" i="14" s="1"/>
  <c r="AB108" i="14"/>
  <c r="AN108" i="14" s="1"/>
  <c r="AB129" i="14"/>
  <c r="AN129" i="14" s="1"/>
  <c r="AB144" i="14"/>
  <c r="AN144" i="14" s="1"/>
  <c r="AB96" i="14"/>
  <c r="AN96" i="14" s="1"/>
  <c r="AB62" i="14"/>
  <c r="AN62" i="14" s="1"/>
  <c r="AB71" i="14"/>
  <c r="AN71" i="14" s="1"/>
  <c r="AB177" i="14"/>
  <c r="AN177" i="14" s="1"/>
  <c r="AB48" i="14"/>
  <c r="AN48" i="14" s="1"/>
  <c r="AB135" i="14"/>
  <c r="AN135" i="14" s="1"/>
  <c r="AB52" i="14"/>
  <c r="AN52" i="14" s="1"/>
  <c r="AB100" i="14"/>
  <c r="AN100" i="14" s="1"/>
  <c r="AB63" i="14"/>
  <c r="AN63" i="14" s="1"/>
  <c r="AB152" i="14"/>
  <c r="AN152" i="14" s="1"/>
  <c r="AB139" i="14"/>
  <c r="AN139" i="14" s="1"/>
  <c r="AB104" i="14"/>
  <c r="AN104" i="14" s="1"/>
  <c r="AB125" i="14"/>
  <c r="AN125" i="14" s="1"/>
  <c r="AB200" i="14"/>
  <c r="AN200" i="14" s="1"/>
  <c r="AB93" i="14"/>
  <c r="AN93" i="14" s="1"/>
  <c r="AB142" i="14"/>
  <c r="AN142" i="14" s="1"/>
  <c r="AB197" i="14"/>
  <c r="AN197" i="14" s="1"/>
  <c r="AB159" i="14"/>
  <c r="AN159" i="14" s="1"/>
  <c r="AB60" i="14"/>
  <c r="AN60" i="14" s="1"/>
  <c r="AB195" i="14"/>
  <c r="AN195" i="14" s="1"/>
  <c r="AB69" i="14"/>
  <c r="AN69" i="14" s="1"/>
  <c r="AB140" i="14"/>
  <c r="AN140" i="14" s="1"/>
  <c r="AB70" i="14"/>
  <c r="AN70" i="14" s="1"/>
  <c r="AB66" i="14"/>
  <c r="AN66" i="14" s="1"/>
  <c r="AB221" i="14"/>
  <c r="AN221" i="14" s="1"/>
  <c r="AB114" i="14"/>
  <c r="AN114" i="14" s="1"/>
  <c r="AB151" i="14"/>
  <c r="AN151" i="14" s="1"/>
  <c r="AB185" i="14"/>
  <c r="AN185" i="14" s="1"/>
  <c r="BL185" i="14" s="1"/>
  <c r="AB168" i="14"/>
  <c r="AN168" i="14" s="1"/>
  <c r="BL168" i="14" s="1"/>
  <c r="AB203" i="14"/>
  <c r="AN203" i="14" s="1"/>
  <c r="AB119" i="14"/>
  <c r="AN119" i="14" s="1"/>
  <c r="AB156" i="14"/>
  <c r="AN156" i="14" s="1"/>
  <c r="AB178" i="14"/>
  <c r="AN178" i="14" s="1"/>
  <c r="AB209" i="14"/>
  <c r="AN209" i="14" s="1"/>
  <c r="AB117" i="14"/>
  <c r="AN117" i="14" s="1"/>
  <c r="AB120" i="14"/>
  <c r="AN120" i="14" s="1"/>
  <c r="AB123" i="14"/>
  <c r="AN123" i="14" s="1"/>
  <c r="AB72" i="14"/>
  <c r="AN72" i="14" s="1"/>
  <c r="AB228" i="14"/>
  <c r="AN228" i="14" s="1"/>
  <c r="AB169" i="14"/>
  <c r="AN169" i="14" s="1"/>
  <c r="AB227" i="14"/>
  <c r="AN227" i="14" s="1"/>
  <c r="BL227" i="14" s="1"/>
  <c r="AB158" i="14"/>
  <c r="AN158" i="14" s="1"/>
  <c r="AB134" i="14"/>
  <c r="AN134" i="14" s="1"/>
  <c r="AB163" i="14"/>
  <c r="AN163" i="14" s="1"/>
  <c r="AB167" i="14"/>
  <c r="AN167" i="14" s="1"/>
  <c r="AB180" i="14"/>
  <c r="AN180" i="14" s="1"/>
  <c r="AB127" i="14"/>
  <c r="AN127" i="14" s="1"/>
  <c r="AB86" i="14"/>
  <c r="AN86" i="14" s="1"/>
  <c r="AB166" i="14"/>
  <c r="AN166" i="14" s="1"/>
  <c r="AB137" i="14"/>
  <c r="AN137" i="14" s="1"/>
  <c r="AB161" i="14"/>
  <c r="AN161" i="14" s="1"/>
  <c r="AB138" i="14"/>
  <c r="AN138" i="14" s="1"/>
  <c r="AB190" i="14"/>
  <c r="AN190" i="14" s="1"/>
  <c r="AB149" i="14"/>
  <c r="AN149" i="14" s="1"/>
  <c r="AB110" i="14"/>
  <c r="AN110" i="14" s="1"/>
  <c r="AB146" i="14"/>
  <c r="AN146" i="14" s="1"/>
  <c r="AB260" i="14"/>
  <c r="AN260" i="14" s="1"/>
  <c r="AB132" i="14"/>
  <c r="AN132" i="14" s="1"/>
  <c r="AB113" i="14"/>
  <c r="AN113" i="14" s="1"/>
  <c r="AB98" i="14"/>
  <c r="AN98" i="14" s="1"/>
  <c r="AB238" i="14"/>
  <c r="AN238" i="14" s="1"/>
  <c r="AB143" i="14"/>
  <c r="AN143" i="14" s="1"/>
  <c r="AB141" i="14"/>
  <c r="AN141" i="14" s="1"/>
  <c r="AB160" i="14"/>
  <c r="AN160" i="14" s="1"/>
  <c r="AB246" i="14"/>
  <c r="AN246" i="14" s="1"/>
  <c r="AB194" i="14"/>
  <c r="AN194" i="14" s="1"/>
  <c r="AB150" i="14"/>
  <c r="AN150" i="14" s="1"/>
  <c r="AB199" i="14"/>
  <c r="AN199" i="14" s="1"/>
  <c r="AB196" i="14"/>
  <c r="AN196" i="14" s="1"/>
  <c r="AB257" i="14"/>
  <c r="AN257" i="14" s="1"/>
  <c r="AB155" i="14"/>
  <c r="AN155" i="14" s="1"/>
  <c r="AB208" i="14"/>
  <c r="AN208" i="14" s="1"/>
  <c r="AB124" i="14"/>
  <c r="AN124" i="14" s="1"/>
  <c r="AB229" i="14"/>
  <c r="AN229" i="14" s="1"/>
  <c r="AB147" i="14"/>
  <c r="AN147" i="14" s="1"/>
  <c r="AB116" i="14"/>
  <c r="AN116" i="14" s="1"/>
  <c r="AB198" i="14"/>
  <c r="AN198" i="14" s="1"/>
  <c r="AB225" i="14"/>
  <c r="AN225" i="14" s="1"/>
  <c r="AB179" i="14"/>
  <c r="AN179" i="14" s="1"/>
  <c r="AB210" i="14"/>
  <c r="AN210" i="14" s="1"/>
  <c r="AB230" i="14"/>
  <c r="AN230" i="14" s="1"/>
  <c r="AB193" i="14"/>
  <c r="AN193" i="14" s="1"/>
  <c r="AB262" i="14"/>
  <c r="AN262" i="14" s="1"/>
  <c r="AB162" i="14"/>
  <c r="AN162" i="14" s="1"/>
  <c r="AB219" i="14"/>
  <c r="AN219" i="14" s="1"/>
  <c r="AB220" i="14"/>
  <c r="AN220" i="14" s="1"/>
  <c r="AB170" i="14"/>
  <c r="AN170" i="14" s="1"/>
  <c r="AB224" i="14"/>
  <c r="AN224" i="14" s="1"/>
  <c r="AB173" i="14"/>
  <c r="AN173" i="14" s="1"/>
  <c r="BL173" i="14" s="1"/>
  <c r="AB182" i="14"/>
  <c r="AN182" i="14" s="1"/>
  <c r="AB214" i="14"/>
  <c r="AN214" i="14" s="1"/>
  <c r="AB232" i="14"/>
  <c r="AN232" i="14" s="1"/>
  <c r="AB133" i="14"/>
  <c r="AN133" i="14" s="1"/>
  <c r="AB205" i="14"/>
  <c r="AN205" i="14" s="1"/>
  <c r="AB206" i="14"/>
  <c r="AN206" i="14" s="1"/>
  <c r="AB184" i="14"/>
  <c r="AN184" i="14" s="1"/>
  <c r="AB136" i="14"/>
  <c r="AN136" i="14" s="1"/>
  <c r="BL136" i="14" s="1"/>
  <c r="AB265" i="14"/>
  <c r="AN265" i="14" s="1"/>
  <c r="AB274" i="14"/>
  <c r="AN274" i="14" s="1"/>
  <c r="AB176" i="14"/>
  <c r="AN176" i="14" s="1"/>
  <c r="AB244" i="14"/>
  <c r="AN244" i="14" s="1"/>
  <c r="BL244" i="14" s="1"/>
  <c r="AB217" i="14"/>
  <c r="AN217" i="14" s="1"/>
  <c r="AB175" i="14"/>
  <c r="AN175" i="14" s="1"/>
  <c r="AB201" i="14"/>
  <c r="AN201" i="14" s="1"/>
  <c r="AB269" i="14"/>
  <c r="AN269" i="14" s="1"/>
  <c r="AB183" i="14"/>
  <c r="AN183" i="14" s="1"/>
  <c r="AB188" i="14"/>
  <c r="AN188" i="14" s="1"/>
  <c r="AB174" i="14"/>
  <c r="AN174" i="14" s="1"/>
  <c r="AB218" i="14"/>
  <c r="AN218" i="14" s="1"/>
  <c r="AB222" i="14"/>
  <c r="AN222" i="14" s="1"/>
  <c r="AB189" i="14"/>
  <c r="AN189" i="14" s="1"/>
  <c r="AB186" i="14"/>
  <c r="AN186" i="14" s="1"/>
  <c r="AB264" i="14"/>
  <c r="AN264" i="14" s="1"/>
  <c r="BL264" i="14" s="1"/>
  <c r="AB207" i="14"/>
  <c r="AN207" i="14" s="1"/>
  <c r="AB245" i="14"/>
  <c r="AN245" i="14" s="1"/>
  <c r="AB213" i="14"/>
  <c r="AN213" i="14" s="1"/>
  <c r="AB181" i="14"/>
  <c r="AN181" i="14" s="1"/>
  <c r="AB192" i="14"/>
  <c r="AN192" i="14" s="1"/>
  <c r="AB157" i="14"/>
  <c r="AN157" i="14" s="1"/>
  <c r="AB231" i="14"/>
  <c r="AN231" i="14" s="1"/>
  <c r="AB191" i="14"/>
  <c r="AN191" i="14" s="1"/>
  <c r="AB278" i="14"/>
  <c r="AN278" i="14" s="1"/>
  <c r="AB250" i="14"/>
  <c r="AN250" i="14" s="1"/>
  <c r="AB211" i="14"/>
  <c r="AN211" i="14" s="1"/>
  <c r="AB252" i="14"/>
  <c r="AN252" i="14" s="1"/>
  <c r="BL252" i="14" s="1"/>
  <c r="AB263" i="14"/>
  <c r="AN263" i="14" s="1"/>
  <c r="AB164" i="14"/>
  <c r="AN164" i="14" s="1"/>
  <c r="AB249" i="14"/>
  <c r="AN249" i="14" s="1"/>
  <c r="AB255" i="14"/>
  <c r="AN255" i="14" s="1"/>
  <c r="AB240" i="14"/>
  <c r="AN240" i="14" s="1"/>
  <c r="BL240" i="14" s="1"/>
  <c r="AB254" i="14"/>
  <c r="AN254" i="14" s="1"/>
  <c r="AB212" i="14"/>
  <c r="AN212" i="14" s="1"/>
  <c r="AB236" i="14"/>
  <c r="AN236" i="14" s="1"/>
  <c r="AB253" i="14"/>
  <c r="AN253" i="14" s="1"/>
  <c r="AB280" i="14"/>
  <c r="AN280" i="14" s="1"/>
  <c r="AB165" i="14"/>
  <c r="AN165" i="14" s="1"/>
  <c r="AB283" i="14"/>
  <c r="AN283" i="14" s="1"/>
  <c r="BL283" i="14" s="1"/>
  <c r="AB226" i="14"/>
  <c r="AN226" i="14" s="1"/>
  <c r="AB284" i="14"/>
  <c r="AN284" i="14" s="1"/>
  <c r="AB243" i="14"/>
  <c r="AN243" i="14" s="1"/>
  <c r="AB282" i="14"/>
  <c r="AN282" i="14" s="1"/>
  <c r="AB267" i="14"/>
  <c r="AN267" i="14" s="1"/>
  <c r="AB223" i="14"/>
  <c r="AN223" i="14" s="1"/>
  <c r="AB239" i="14"/>
  <c r="AN239" i="14" s="1"/>
  <c r="AB233" i="14"/>
  <c r="AN233" i="14" s="1"/>
  <c r="AB268" i="14"/>
  <c r="AN268" i="14" s="1"/>
  <c r="AB251" i="14"/>
  <c r="AN251" i="14" s="1"/>
  <c r="AB237" i="14"/>
  <c r="AN237" i="14" s="1"/>
  <c r="AB242" i="14"/>
  <c r="AN242" i="14" s="1"/>
  <c r="AB288" i="14"/>
  <c r="AN288" i="14" s="1"/>
  <c r="AB247" i="14"/>
  <c r="AN247" i="14" s="1"/>
  <c r="AB187" i="14"/>
  <c r="AN187" i="14" s="1"/>
  <c r="AB266" i="14"/>
  <c r="AN266" i="14" s="1"/>
  <c r="AB292" i="14"/>
  <c r="AN292" i="14" s="1"/>
  <c r="AB295" i="14"/>
  <c r="AN295" i="14" s="1"/>
  <c r="AB235" i="14"/>
  <c r="AN235" i="14" s="1"/>
  <c r="AB272" i="14"/>
  <c r="AN272" i="14" s="1"/>
  <c r="AB271" i="14"/>
  <c r="AN271" i="14" s="1"/>
  <c r="AB241" i="14"/>
  <c r="AN241" i="14" s="1"/>
  <c r="AB258" i="14"/>
  <c r="AN258" i="14" s="1"/>
  <c r="AB289" i="14"/>
  <c r="AN289" i="14" s="1"/>
  <c r="AB294" i="14"/>
  <c r="AN294" i="14" s="1"/>
  <c r="AB276" i="14"/>
  <c r="AN276" i="14" s="1"/>
  <c r="AB256" i="14"/>
  <c r="AN256" i="14" s="1"/>
  <c r="AB273" i="14"/>
  <c r="AN273" i="14" s="1"/>
  <c r="AB216" i="14"/>
  <c r="AN216" i="14" s="1"/>
  <c r="AB204" i="14"/>
  <c r="AN204" i="14" s="1"/>
  <c r="AB248" i="14"/>
  <c r="AN248" i="14" s="1"/>
  <c r="AB202" i="14"/>
  <c r="AN202" i="14" s="1"/>
  <c r="AB296" i="14"/>
  <c r="AN296" i="14" s="1"/>
  <c r="AB281" i="14"/>
  <c r="AN281" i="14" s="1"/>
  <c r="AB297" i="14"/>
  <c r="AN297" i="14" s="1"/>
  <c r="AB298" i="14"/>
  <c r="AN298" i="14" s="1"/>
  <c r="AB215" i="14"/>
  <c r="AN215" i="14" s="1"/>
  <c r="AB277" i="14"/>
  <c r="AN277" i="14" s="1"/>
  <c r="AB259" i="14"/>
  <c r="AN259" i="14" s="1"/>
  <c r="AB299" i="14"/>
  <c r="AN299" i="14" s="1"/>
  <c r="AB285" i="14"/>
  <c r="AN285" i="14" s="1"/>
  <c r="AB270" i="14"/>
  <c r="AN270" i="14" s="1"/>
  <c r="AB261" i="14"/>
  <c r="AN261" i="14" s="1"/>
  <c r="AB286" i="14"/>
  <c r="AN286" i="14" s="1"/>
  <c r="AB234" i="14"/>
  <c r="AN234" i="14" s="1"/>
  <c r="AB287" i="14"/>
  <c r="AN287" i="14" s="1"/>
  <c r="AB290" i="14"/>
  <c r="AN290" i="14" s="1"/>
  <c r="AB275" i="14"/>
  <c r="AN275" i="14" s="1"/>
  <c r="AB291" i="14"/>
  <c r="AN291" i="14" s="1"/>
  <c r="AB293" i="14"/>
  <c r="AN293" i="14" s="1"/>
  <c r="AB279" i="14"/>
  <c r="AN279" i="14" s="1"/>
  <c r="AB300" i="14"/>
  <c r="AN300" i="14" s="1"/>
  <c r="AB301" i="14"/>
  <c r="AN301" i="14" s="1"/>
  <c r="AA3" i="14" a="1"/>
  <c r="AA3" i="14" s="1"/>
  <c r="AM3" i="14" s="1"/>
  <c r="AA4" i="14" a="1"/>
  <c r="AA4" i="14" s="1"/>
  <c r="AM4" i="14" s="1"/>
  <c r="AA10" i="14" a="1"/>
  <c r="AA10" i="14" s="1"/>
  <c r="AM10" i="14" s="1"/>
  <c r="AA21" i="14" a="1"/>
  <c r="AA21" i="14" s="1"/>
  <c r="AM21" i="14" s="1"/>
  <c r="AA13" i="14" a="1"/>
  <c r="AA13" i="14" s="1"/>
  <c r="AM13" i="14" s="1"/>
  <c r="AA15" i="14" a="1"/>
  <c r="AA15" i="14" s="1"/>
  <c r="AM15" i="14" s="1"/>
  <c r="AA14" i="14" a="1"/>
  <c r="AA14" i="14" s="1"/>
  <c r="AM14" i="14" s="1"/>
  <c r="AA18" i="14" a="1"/>
  <c r="AA18" i="14" s="1"/>
  <c r="AM18" i="14" s="1"/>
  <c r="AA22" i="14" a="1"/>
  <c r="AA22" i="14" s="1"/>
  <c r="AM22" i="14" s="1"/>
  <c r="AA26" i="14" a="1"/>
  <c r="AA26" i="14" s="1"/>
  <c r="AM26" i="14" s="1"/>
  <c r="AA56" i="14" a="1"/>
  <c r="AA56" i="14" s="1"/>
  <c r="AM56" i="14" s="1"/>
  <c r="AA7" i="14" a="1"/>
  <c r="AA7" i="14" s="1"/>
  <c r="AM7" i="14" s="1"/>
  <c r="AA58" i="14" a="1"/>
  <c r="AA58" i="14" s="1"/>
  <c r="AM58" i="14" s="1"/>
  <c r="AA16" i="14" a="1"/>
  <c r="AA16" i="14" s="1"/>
  <c r="AM16" i="14" s="1"/>
  <c r="AA33" i="14" a="1"/>
  <c r="AA33" i="14" s="1"/>
  <c r="AM33" i="14" s="1"/>
  <c r="AA20" i="14" a="1"/>
  <c r="AA20" i="14" s="1"/>
  <c r="AM20" i="14" s="1"/>
  <c r="AA41" i="14" a="1"/>
  <c r="AA41" i="14" s="1"/>
  <c r="AM41" i="14" s="1"/>
  <c r="AA46" i="14" a="1"/>
  <c r="AA46" i="14" s="1"/>
  <c r="AM46" i="14" s="1"/>
  <c r="AA5" i="14" a="1"/>
  <c r="AA5" i="14" s="1"/>
  <c r="AM5" i="14" s="1"/>
  <c r="AA6" i="14" a="1"/>
  <c r="AA6" i="14" s="1"/>
  <c r="AM6" i="14" s="1"/>
  <c r="AA8" i="14" a="1"/>
  <c r="AA8" i="14" s="1"/>
  <c r="AM8" i="14" s="1"/>
  <c r="AA43" i="14" a="1"/>
  <c r="AA43" i="14" s="1"/>
  <c r="AM43" i="14" s="1"/>
  <c r="AA23" i="14" a="1"/>
  <c r="AA23" i="14" s="1"/>
  <c r="AM23" i="14" s="1"/>
  <c r="AA42" i="14" a="1"/>
  <c r="AA42" i="14" s="1"/>
  <c r="AM42" i="14" s="1"/>
  <c r="AA9" i="14" a="1"/>
  <c r="AA9" i="14" s="1"/>
  <c r="AM9" i="14" s="1"/>
  <c r="AA27" i="14" a="1"/>
  <c r="AA27" i="14" s="1"/>
  <c r="AM27" i="14" s="1"/>
  <c r="AA54" i="14" a="1"/>
  <c r="AA54" i="14" s="1"/>
  <c r="AM54" i="14" s="1"/>
  <c r="AA12" i="14" a="1"/>
  <c r="AA12" i="14" s="1"/>
  <c r="AM12" i="14" s="1"/>
  <c r="AA68" i="14" a="1"/>
  <c r="AA68" i="14" s="1"/>
  <c r="AM68" i="14" s="1"/>
  <c r="AA106" i="14" a="1"/>
  <c r="AA106" i="14" s="1"/>
  <c r="AM106" i="14" s="1"/>
  <c r="AA31" i="14" a="1"/>
  <c r="AA31" i="14" s="1"/>
  <c r="AM31" i="14" s="1"/>
  <c r="AA49" i="14" a="1"/>
  <c r="AA49" i="14" s="1"/>
  <c r="AM49" i="14" s="1"/>
  <c r="AA80" i="14" a="1"/>
  <c r="AA80" i="14" s="1"/>
  <c r="AM80" i="14" s="1"/>
  <c r="AA131" i="14" a="1"/>
  <c r="AA131" i="14" s="1"/>
  <c r="AM131" i="14" s="1"/>
  <c r="AA11" i="14" a="1"/>
  <c r="AA11" i="14" s="1"/>
  <c r="AM11" i="14" s="1"/>
  <c r="AA74" i="14" a="1"/>
  <c r="AA74" i="14" s="1"/>
  <c r="AM74" i="14" s="1"/>
  <c r="AA40" i="14" a="1"/>
  <c r="AA40" i="14" s="1"/>
  <c r="AM40" i="14" s="1"/>
  <c r="AA19" i="14" a="1"/>
  <c r="AA19" i="14" s="1"/>
  <c r="AM19" i="14" s="1"/>
  <c r="AA28" i="14" a="1"/>
  <c r="AA28" i="14" s="1"/>
  <c r="AM28" i="14" s="1"/>
  <c r="AA115" i="14" a="1"/>
  <c r="AA115" i="14" s="1"/>
  <c r="AM115" i="14" s="1"/>
  <c r="AA17" i="14" a="1"/>
  <c r="AA17" i="14" s="1"/>
  <c r="AM17" i="14" s="1"/>
  <c r="AA92" i="14" a="1"/>
  <c r="AA92" i="14" s="1"/>
  <c r="AM92" i="14" s="1"/>
  <c r="AA75" i="14" a="1"/>
  <c r="AA75" i="14" s="1"/>
  <c r="AM75" i="14" s="1"/>
  <c r="AA37" i="14" a="1"/>
  <c r="AA37" i="14" s="1"/>
  <c r="AM37" i="14" s="1"/>
  <c r="AA76" i="14" a="1"/>
  <c r="AA76" i="14" s="1"/>
  <c r="AM76" i="14" s="1"/>
  <c r="AA67" i="14" a="1"/>
  <c r="AA67" i="14" s="1"/>
  <c r="AM67" i="14" s="1"/>
  <c r="AA45" i="14" a="1"/>
  <c r="AA45" i="14" s="1"/>
  <c r="AM45" i="14" s="1"/>
  <c r="AA107" i="14" a="1"/>
  <c r="AA107" i="14" s="1"/>
  <c r="AM107" i="14" s="1"/>
  <c r="AA85" i="14" a="1"/>
  <c r="AA85" i="14" s="1"/>
  <c r="AM85" i="14" s="1"/>
  <c r="AA32" i="14" a="1"/>
  <c r="AA32" i="14" s="1"/>
  <c r="AM32" i="14" s="1"/>
  <c r="AA87" i="14" a="1"/>
  <c r="AA87" i="14" s="1"/>
  <c r="AM87" i="14" s="1"/>
  <c r="AA34" i="14" a="1"/>
  <c r="AA34" i="14" s="1"/>
  <c r="AM34" i="14" s="1"/>
  <c r="AA128" i="14" a="1"/>
  <c r="AA128" i="14" s="1"/>
  <c r="AM128" i="14" s="1"/>
  <c r="AA112" i="14" a="1"/>
  <c r="AA112" i="14" s="1"/>
  <c r="AM112" i="14" s="1"/>
  <c r="AA88" i="14" a="1"/>
  <c r="AA88" i="14" s="1"/>
  <c r="AM88" i="14" s="1"/>
  <c r="AA89" i="14" a="1"/>
  <c r="AA89" i="14" s="1"/>
  <c r="AM89" i="14" s="1"/>
  <c r="AA79" i="14" a="1"/>
  <c r="AA79" i="14" s="1"/>
  <c r="AM79" i="14" s="1"/>
  <c r="AA90" i="14" a="1"/>
  <c r="AA90" i="14" s="1"/>
  <c r="AM90" i="14" s="1"/>
  <c r="AA95" i="14" a="1"/>
  <c r="AA95" i="14" s="1"/>
  <c r="AM95" i="14" s="1"/>
  <c r="AA44" i="14" a="1"/>
  <c r="AA44" i="14" s="1"/>
  <c r="AM44" i="14" s="1"/>
  <c r="AA25" i="14" a="1"/>
  <c r="AA25" i="14" s="1"/>
  <c r="AM25" i="14" s="1"/>
  <c r="AA102" i="14" a="1"/>
  <c r="AA102" i="14" s="1"/>
  <c r="AM102" i="14" s="1"/>
  <c r="AA39" i="14" a="1"/>
  <c r="AA39" i="14" s="1"/>
  <c r="AM39" i="14" s="1"/>
  <c r="AA61" i="14" a="1"/>
  <c r="AA61" i="14" s="1"/>
  <c r="AM61" i="14" s="1"/>
  <c r="AA84" i="14" a="1"/>
  <c r="AA84" i="14" s="1"/>
  <c r="AM84" i="14" s="1"/>
  <c r="AA53" i="14" a="1"/>
  <c r="AA53" i="14" s="1"/>
  <c r="AM53" i="14" s="1"/>
  <c r="AA50" i="14" a="1"/>
  <c r="AA50" i="14" s="1"/>
  <c r="AM50" i="14" s="1"/>
  <c r="AA97" i="14" a="1"/>
  <c r="AA97" i="14" s="1"/>
  <c r="AM97" i="14" s="1"/>
  <c r="AA24" i="14" a="1"/>
  <c r="AA24" i="14" s="1"/>
  <c r="AM24" i="14" s="1"/>
  <c r="AA30" i="14" a="1"/>
  <c r="AA30" i="14" s="1"/>
  <c r="AM30" i="14" s="1"/>
  <c r="AA99" i="14" a="1"/>
  <c r="AA99" i="14" s="1"/>
  <c r="AM99" i="14" s="1"/>
  <c r="AA73" i="14" a="1"/>
  <c r="AA73" i="14" s="1"/>
  <c r="AM73" i="14" s="1"/>
  <c r="AA148" i="14" a="1"/>
  <c r="AA148" i="14" s="1"/>
  <c r="AM148" i="14" s="1"/>
  <c r="AA65" i="14" a="1"/>
  <c r="AA65" i="14" s="1"/>
  <c r="AM65" i="14" s="1"/>
  <c r="AA94" i="14" a="1"/>
  <c r="AA94" i="14" s="1"/>
  <c r="AM94" i="14" s="1"/>
  <c r="AA105" i="14" a="1"/>
  <c r="AA105" i="14" s="1"/>
  <c r="AM105" i="14" s="1"/>
  <c r="AA29" i="14" a="1"/>
  <c r="AA29" i="14" s="1"/>
  <c r="AM29" i="14" s="1"/>
  <c r="AA111" i="14" a="1"/>
  <c r="AA111" i="14" s="1"/>
  <c r="AM111" i="14" s="1"/>
  <c r="AA103" i="14" a="1"/>
  <c r="AA103" i="14" s="1"/>
  <c r="AM103" i="14" s="1"/>
  <c r="AA59" i="14" a="1"/>
  <c r="AA59" i="14" s="1"/>
  <c r="AM59" i="14" s="1"/>
  <c r="AA57" i="14" a="1"/>
  <c r="AA57" i="14" s="1"/>
  <c r="AM57" i="14" s="1"/>
  <c r="AA153" i="14" a="1"/>
  <c r="AA153" i="14" s="1"/>
  <c r="AM153" i="14" s="1"/>
  <c r="AA121" i="14" a="1"/>
  <c r="AA121" i="14" s="1"/>
  <c r="AM121" i="14" s="1"/>
  <c r="AA171" i="14" a="1"/>
  <c r="AA171" i="14" s="1"/>
  <c r="AM171" i="14" s="1"/>
  <c r="AA35" i="14" a="1"/>
  <c r="AA35" i="14" s="1"/>
  <c r="AM35" i="14" s="1"/>
  <c r="AA122" i="14" a="1"/>
  <c r="AA122" i="14" s="1"/>
  <c r="AM122" i="14" s="1"/>
  <c r="AA78" i="14" a="1"/>
  <c r="AA78" i="14" s="1"/>
  <c r="AM78" i="14" s="1"/>
  <c r="AA55" i="14" a="1"/>
  <c r="AA55" i="14" s="1"/>
  <c r="AM55" i="14" s="1"/>
  <c r="AA118" i="14" a="1"/>
  <c r="AA118" i="14" s="1"/>
  <c r="AM118" i="14" s="1"/>
  <c r="AA64" i="14" a="1"/>
  <c r="AA64" i="14" s="1"/>
  <c r="AM64" i="14" s="1"/>
  <c r="AA101" i="14" a="1"/>
  <c r="AA101" i="14" s="1"/>
  <c r="AM101" i="14" s="1"/>
  <c r="AA109" i="14" a="1"/>
  <c r="AA109" i="14" s="1"/>
  <c r="AM109" i="14" s="1"/>
  <c r="AA77" i="14" a="1"/>
  <c r="AA77" i="14" s="1"/>
  <c r="AM77" i="14" s="1"/>
  <c r="AA126" i="14" a="1"/>
  <c r="AA126" i="14" s="1"/>
  <c r="AM126" i="14" s="1"/>
  <c r="AA38" i="14" a="1"/>
  <c r="AA38" i="14" s="1"/>
  <c r="AM38" i="14" s="1"/>
  <c r="AA36" i="14" a="1"/>
  <c r="AA36" i="14" s="1"/>
  <c r="AM36" i="14" s="1"/>
  <c r="AA172" i="14" a="1"/>
  <c r="AA172" i="14" s="1"/>
  <c r="AM172" i="14" s="1"/>
  <c r="AA154" i="14" a="1"/>
  <c r="AA154" i="14" s="1"/>
  <c r="AM154" i="14" s="1"/>
  <c r="AA83" i="14" a="1"/>
  <c r="AA83" i="14" s="1"/>
  <c r="AM83" i="14" s="1"/>
  <c r="AA130" i="14" a="1"/>
  <c r="AA130" i="14" s="1"/>
  <c r="AM130" i="14" s="1"/>
  <c r="AA47" i="14" a="1"/>
  <c r="AA47" i="14" s="1"/>
  <c r="AM47" i="14" s="1"/>
  <c r="AA81" i="14" a="1"/>
  <c r="AA81" i="14" s="1"/>
  <c r="AM81" i="14" s="1"/>
  <c r="AA51" i="14" a="1"/>
  <c r="AA51" i="14" s="1"/>
  <c r="AM51" i="14" s="1"/>
  <c r="AA91" i="14" a="1"/>
  <c r="AA91" i="14" s="1"/>
  <c r="AM91" i="14" s="1"/>
  <c r="AA145" i="14" a="1"/>
  <c r="AA145" i="14" s="1"/>
  <c r="AM145" i="14" s="1"/>
  <c r="AA82" i="14" a="1"/>
  <c r="AA82" i="14" s="1"/>
  <c r="AM82" i="14" s="1"/>
  <c r="AA108" i="14" a="1"/>
  <c r="AA108" i="14" s="1"/>
  <c r="AM108" i="14" s="1"/>
  <c r="AA129" i="14" a="1"/>
  <c r="AA129" i="14" s="1"/>
  <c r="AM129" i="14" s="1"/>
  <c r="AA144" i="14" a="1"/>
  <c r="AA144" i="14" s="1"/>
  <c r="AM144" i="14" s="1"/>
  <c r="AA96" i="14" a="1"/>
  <c r="AA96" i="14" s="1"/>
  <c r="AM96" i="14" s="1"/>
  <c r="AA62" i="14" a="1"/>
  <c r="AA62" i="14" s="1"/>
  <c r="AM62" i="14" s="1"/>
  <c r="AA71" i="14" a="1"/>
  <c r="AA71" i="14" s="1"/>
  <c r="AM71" i="14" s="1"/>
  <c r="AA177" i="14" a="1"/>
  <c r="AA177" i="14" s="1"/>
  <c r="AM177" i="14" s="1"/>
  <c r="AA48" i="14" a="1"/>
  <c r="AA48" i="14" s="1"/>
  <c r="AM48" i="14" s="1"/>
  <c r="AA135" i="14" a="1"/>
  <c r="AA135" i="14" s="1"/>
  <c r="AM135" i="14" s="1"/>
  <c r="AA52" i="14" a="1"/>
  <c r="AA52" i="14" s="1"/>
  <c r="AM52" i="14" s="1"/>
  <c r="AA100" i="14" a="1"/>
  <c r="AA100" i="14" s="1"/>
  <c r="AM100" i="14" s="1"/>
  <c r="AA63" i="14" a="1"/>
  <c r="AA63" i="14" s="1"/>
  <c r="AM63" i="14" s="1"/>
  <c r="AA152" i="14" a="1"/>
  <c r="AA152" i="14" s="1"/>
  <c r="AM152" i="14" s="1"/>
  <c r="AA139" i="14" a="1"/>
  <c r="AA139" i="14" s="1"/>
  <c r="AM139" i="14" s="1"/>
  <c r="AA104" i="14" a="1"/>
  <c r="AA104" i="14" s="1"/>
  <c r="AM104" i="14" s="1"/>
  <c r="AA125" i="14" a="1"/>
  <c r="AA125" i="14" s="1"/>
  <c r="AM125" i="14" s="1"/>
  <c r="AA200" i="14" a="1"/>
  <c r="AA200" i="14" s="1"/>
  <c r="AM200" i="14" s="1"/>
  <c r="AA93" i="14" a="1"/>
  <c r="AA93" i="14" s="1"/>
  <c r="AM93" i="14" s="1"/>
  <c r="AA142" i="14" a="1"/>
  <c r="AA142" i="14" s="1"/>
  <c r="AM142" i="14" s="1"/>
  <c r="AA197" i="14" a="1"/>
  <c r="AA197" i="14" s="1"/>
  <c r="AM197" i="14" s="1"/>
  <c r="AA159" i="14" a="1"/>
  <c r="AA159" i="14" s="1"/>
  <c r="AM159" i="14" s="1"/>
  <c r="AA60" i="14" a="1"/>
  <c r="AA60" i="14" s="1"/>
  <c r="AM60" i="14" s="1"/>
  <c r="AA195" i="14" a="1"/>
  <c r="AA195" i="14" s="1"/>
  <c r="AM195" i="14" s="1"/>
  <c r="AA69" i="14" a="1"/>
  <c r="AA69" i="14" s="1"/>
  <c r="AM69" i="14" s="1"/>
  <c r="AA140" i="14" a="1"/>
  <c r="AA140" i="14" s="1"/>
  <c r="AM140" i="14" s="1"/>
  <c r="AA70" i="14" a="1"/>
  <c r="AA70" i="14" s="1"/>
  <c r="AM70" i="14" s="1"/>
  <c r="AA66" i="14" a="1"/>
  <c r="AA66" i="14" s="1"/>
  <c r="AM66" i="14" s="1"/>
  <c r="AA221" i="14" a="1"/>
  <c r="AA221" i="14" s="1"/>
  <c r="AM221" i="14" s="1"/>
  <c r="AA114" i="14" a="1"/>
  <c r="AA114" i="14" s="1"/>
  <c r="AM114" i="14" s="1"/>
  <c r="AA151" i="14" a="1"/>
  <c r="AA151" i="14" s="1"/>
  <c r="AM151" i="14" s="1"/>
  <c r="AA185" i="14" a="1"/>
  <c r="AA185" i="14" s="1"/>
  <c r="AM185" i="14" s="1"/>
  <c r="AA168" i="14" a="1"/>
  <c r="AA168" i="14" s="1"/>
  <c r="AM168" i="14" s="1"/>
  <c r="AA203" i="14" a="1"/>
  <c r="AA203" i="14" s="1"/>
  <c r="AM203" i="14" s="1"/>
  <c r="AA119" i="14" a="1"/>
  <c r="AA119" i="14" s="1"/>
  <c r="AM119" i="14" s="1"/>
  <c r="AA156" i="14" a="1"/>
  <c r="AA156" i="14" s="1"/>
  <c r="AM156" i="14" s="1"/>
  <c r="AA178" i="14" a="1"/>
  <c r="AA178" i="14" s="1"/>
  <c r="AM178" i="14" s="1"/>
  <c r="AA209" i="14" a="1"/>
  <c r="AA209" i="14" s="1"/>
  <c r="AM209" i="14" s="1"/>
  <c r="AA117" i="14" a="1"/>
  <c r="AA117" i="14" s="1"/>
  <c r="AM117" i="14" s="1"/>
  <c r="AA120" i="14" a="1"/>
  <c r="AA120" i="14" s="1"/>
  <c r="AM120" i="14" s="1"/>
  <c r="AA123" i="14" a="1"/>
  <c r="AA123" i="14" s="1"/>
  <c r="AM123" i="14" s="1"/>
  <c r="AA72" i="14" a="1"/>
  <c r="AA72" i="14" s="1"/>
  <c r="AM72" i="14" s="1"/>
  <c r="AA228" i="14" a="1"/>
  <c r="AA228" i="14" s="1"/>
  <c r="AM228" i="14" s="1"/>
  <c r="AA169" i="14" a="1"/>
  <c r="AA169" i="14" s="1"/>
  <c r="AM169" i="14" s="1"/>
  <c r="AA227" i="14" a="1"/>
  <c r="AA227" i="14" s="1"/>
  <c r="AM227" i="14" s="1"/>
  <c r="AA158" i="14" a="1"/>
  <c r="AA158" i="14" s="1"/>
  <c r="AM158" i="14" s="1"/>
  <c r="AA134" i="14" a="1"/>
  <c r="AA134" i="14" s="1"/>
  <c r="AM134" i="14" s="1"/>
  <c r="AA163" i="14" a="1"/>
  <c r="AA163" i="14" s="1"/>
  <c r="AM163" i="14" s="1"/>
  <c r="AA167" i="14" a="1"/>
  <c r="AA167" i="14" s="1"/>
  <c r="AM167" i="14" s="1"/>
  <c r="AA180" i="14" a="1"/>
  <c r="AA180" i="14" s="1"/>
  <c r="AM180" i="14" s="1"/>
  <c r="AA127" i="14" a="1"/>
  <c r="AA127" i="14" s="1"/>
  <c r="AM127" i="14" s="1"/>
  <c r="AA86" i="14" a="1"/>
  <c r="AA86" i="14" s="1"/>
  <c r="AM86" i="14" s="1"/>
  <c r="AA166" i="14" a="1"/>
  <c r="AA166" i="14" s="1"/>
  <c r="AM166" i="14" s="1"/>
  <c r="AA137" i="14" a="1"/>
  <c r="AA137" i="14" s="1"/>
  <c r="AM137" i="14" s="1"/>
  <c r="AA161" i="14" a="1"/>
  <c r="AA161" i="14" s="1"/>
  <c r="AM161" i="14" s="1"/>
  <c r="AA138" i="14" a="1"/>
  <c r="AA138" i="14" s="1"/>
  <c r="AM138" i="14" s="1"/>
  <c r="AA190" i="14" a="1"/>
  <c r="AA190" i="14" s="1"/>
  <c r="AM190" i="14" s="1"/>
  <c r="AA149" i="14" a="1"/>
  <c r="AA149" i="14" s="1"/>
  <c r="AM149" i="14" s="1"/>
  <c r="AA110" i="14" a="1"/>
  <c r="AA110" i="14" s="1"/>
  <c r="AM110" i="14" s="1"/>
  <c r="AA146" i="14" a="1"/>
  <c r="AA146" i="14" s="1"/>
  <c r="AM146" i="14" s="1"/>
  <c r="AA260" i="14" a="1"/>
  <c r="AA260" i="14" s="1"/>
  <c r="AM260" i="14" s="1"/>
  <c r="AA132" i="14" a="1"/>
  <c r="AA132" i="14" s="1"/>
  <c r="AM132" i="14" s="1"/>
  <c r="AA113" i="14" a="1"/>
  <c r="AA113" i="14" s="1"/>
  <c r="AM113" i="14" s="1"/>
  <c r="AA98" i="14" a="1"/>
  <c r="AA98" i="14" s="1"/>
  <c r="AM98" i="14" s="1"/>
  <c r="AA238" i="14" a="1"/>
  <c r="AA238" i="14" s="1"/>
  <c r="AM238" i="14" s="1"/>
  <c r="AA143" i="14" a="1"/>
  <c r="AA143" i="14" s="1"/>
  <c r="AM143" i="14" s="1"/>
  <c r="AA141" i="14" a="1"/>
  <c r="AA141" i="14" s="1"/>
  <c r="AM141" i="14" s="1"/>
  <c r="AA160" i="14" a="1"/>
  <c r="AA160" i="14" s="1"/>
  <c r="AM160" i="14" s="1"/>
  <c r="AA246" i="14" a="1"/>
  <c r="AA246" i="14" s="1"/>
  <c r="AM246" i="14" s="1"/>
  <c r="AA194" i="14" a="1"/>
  <c r="AA194" i="14" s="1"/>
  <c r="AM194" i="14" s="1"/>
  <c r="AA150" i="14" a="1"/>
  <c r="AA150" i="14" s="1"/>
  <c r="AM150" i="14" s="1"/>
  <c r="AA199" i="14" a="1"/>
  <c r="AA199" i="14" s="1"/>
  <c r="AM199" i="14" s="1"/>
  <c r="AA196" i="14" a="1"/>
  <c r="AA196" i="14" s="1"/>
  <c r="AM196" i="14" s="1"/>
  <c r="AA257" i="14" a="1"/>
  <c r="AA257" i="14" s="1"/>
  <c r="AM257" i="14" s="1"/>
  <c r="AA155" i="14" a="1"/>
  <c r="AA155" i="14" s="1"/>
  <c r="AM155" i="14" s="1"/>
  <c r="AA208" i="14" a="1"/>
  <c r="AA208" i="14" s="1"/>
  <c r="AM208" i="14" s="1"/>
  <c r="AA124" i="14" a="1"/>
  <c r="AA124" i="14" s="1"/>
  <c r="AM124" i="14" s="1"/>
  <c r="AA229" i="14" a="1"/>
  <c r="AA229" i="14" s="1"/>
  <c r="AM229" i="14" s="1"/>
  <c r="AA147" i="14" a="1"/>
  <c r="AA147" i="14" s="1"/>
  <c r="AM147" i="14" s="1"/>
  <c r="AA116" i="14" a="1"/>
  <c r="AA116" i="14" s="1"/>
  <c r="AM116" i="14" s="1"/>
  <c r="AA198" i="14" a="1"/>
  <c r="AA198" i="14" s="1"/>
  <c r="AM198" i="14" s="1"/>
  <c r="AA225" i="14" a="1"/>
  <c r="AA225" i="14" s="1"/>
  <c r="AM225" i="14" s="1"/>
  <c r="AA179" i="14" a="1"/>
  <c r="AA179" i="14" s="1"/>
  <c r="AM179" i="14" s="1"/>
  <c r="AA210" i="14" a="1"/>
  <c r="AA210" i="14" s="1"/>
  <c r="AM210" i="14" s="1"/>
  <c r="AA230" i="14" a="1"/>
  <c r="AA230" i="14" s="1"/>
  <c r="AM230" i="14" s="1"/>
  <c r="AA193" i="14" a="1"/>
  <c r="AA193" i="14" s="1"/>
  <c r="AM193" i="14" s="1"/>
  <c r="AA262" i="14" a="1"/>
  <c r="AA262" i="14" s="1"/>
  <c r="AM262" i="14" s="1"/>
  <c r="AA162" i="14" a="1"/>
  <c r="AA162" i="14" s="1"/>
  <c r="AM162" i="14" s="1"/>
  <c r="AA219" i="14" a="1"/>
  <c r="AA219" i="14" s="1"/>
  <c r="AM219" i="14" s="1"/>
  <c r="AA220" i="14" a="1"/>
  <c r="AA220" i="14" s="1"/>
  <c r="AM220" i="14" s="1"/>
  <c r="AA170" i="14" a="1"/>
  <c r="AA170" i="14" s="1"/>
  <c r="AM170" i="14" s="1"/>
  <c r="AA224" i="14" a="1"/>
  <c r="AA224" i="14" s="1"/>
  <c r="AM224" i="14" s="1"/>
  <c r="AA173" i="14" a="1"/>
  <c r="AA173" i="14" s="1"/>
  <c r="AM173" i="14" s="1"/>
  <c r="AA182" i="14" a="1"/>
  <c r="AA182" i="14" s="1"/>
  <c r="AM182" i="14" s="1"/>
  <c r="AA214" i="14" a="1"/>
  <c r="AA214" i="14" s="1"/>
  <c r="AM214" i="14" s="1"/>
  <c r="AA232" i="14" a="1"/>
  <c r="AA232" i="14" s="1"/>
  <c r="AM232" i="14" s="1"/>
  <c r="AA133" i="14" a="1"/>
  <c r="AA133" i="14" s="1"/>
  <c r="AM133" i="14" s="1"/>
  <c r="AA205" i="14" a="1"/>
  <c r="AA205" i="14" s="1"/>
  <c r="AM205" i="14" s="1"/>
  <c r="AA206" i="14" a="1"/>
  <c r="AA206" i="14" s="1"/>
  <c r="AM206" i="14" s="1"/>
  <c r="AA184" i="14" a="1"/>
  <c r="AA184" i="14" s="1"/>
  <c r="AM184" i="14" s="1"/>
  <c r="AA136" i="14" a="1"/>
  <c r="AA136" i="14" s="1"/>
  <c r="AM136" i="14" s="1"/>
  <c r="AA265" i="14" a="1"/>
  <c r="AA265" i="14" s="1"/>
  <c r="AM265" i="14" s="1"/>
  <c r="AA274" i="14" a="1"/>
  <c r="AA274" i="14" s="1"/>
  <c r="AM274" i="14" s="1"/>
  <c r="AA176" i="14" a="1"/>
  <c r="AA176" i="14" s="1"/>
  <c r="AM176" i="14" s="1"/>
  <c r="AA244" i="14" a="1"/>
  <c r="AA244" i="14" s="1"/>
  <c r="AM244" i="14" s="1"/>
  <c r="AA217" i="14" a="1"/>
  <c r="AA217" i="14" s="1"/>
  <c r="AM217" i="14" s="1"/>
  <c r="AA175" i="14" a="1"/>
  <c r="AA175" i="14" s="1"/>
  <c r="AM175" i="14" s="1"/>
  <c r="AA201" i="14" a="1"/>
  <c r="AA201" i="14" s="1"/>
  <c r="AM201" i="14" s="1"/>
  <c r="AA269" i="14" a="1"/>
  <c r="AA269" i="14" s="1"/>
  <c r="AM269" i="14" s="1"/>
  <c r="AA183" i="14" a="1"/>
  <c r="AA183" i="14" s="1"/>
  <c r="AM183" i="14" s="1"/>
  <c r="AA188" i="14" a="1"/>
  <c r="AA188" i="14" s="1"/>
  <c r="AM188" i="14" s="1"/>
  <c r="AA174" i="14" a="1"/>
  <c r="AA174" i="14" s="1"/>
  <c r="AM174" i="14" s="1"/>
  <c r="AA218" i="14" a="1"/>
  <c r="AA218" i="14" s="1"/>
  <c r="AM218" i="14" s="1"/>
  <c r="AA222" i="14" a="1"/>
  <c r="AA222" i="14" s="1"/>
  <c r="AM222" i="14" s="1"/>
  <c r="AA189" i="14" a="1"/>
  <c r="AA189" i="14" s="1"/>
  <c r="AM189" i="14" s="1"/>
  <c r="AA186" i="14" a="1"/>
  <c r="AA186" i="14" s="1"/>
  <c r="AM186" i="14" s="1"/>
  <c r="AA264" i="14" a="1"/>
  <c r="AA264" i="14" s="1"/>
  <c r="AM264" i="14" s="1"/>
  <c r="AA207" i="14" a="1"/>
  <c r="AA207" i="14" s="1"/>
  <c r="AM207" i="14" s="1"/>
  <c r="AA245" i="14" a="1"/>
  <c r="AA245" i="14" s="1"/>
  <c r="AM245" i="14" s="1"/>
  <c r="AA213" i="14" a="1"/>
  <c r="AA213" i="14" s="1"/>
  <c r="AM213" i="14" s="1"/>
  <c r="AA181" i="14" a="1"/>
  <c r="AA181" i="14" s="1"/>
  <c r="AM181" i="14" s="1"/>
  <c r="AA192" i="14" a="1"/>
  <c r="AA192" i="14" s="1"/>
  <c r="AM192" i="14" s="1"/>
  <c r="AA157" i="14" a="1"/>
  <c r="AA157" i="14" s="1"/>
  <c r="AM157" i="14" s="1"/>
  <c r="AA231" i="14" a="1"/>
  <c r="AA231" i="14" s="1"/>
  <c r="AM231" i="14" s="1"/>
  <c r="AA191" i="14" a="1"/>
  <c r="AA191" i="14" s="1"/>
  <c r="AM191" i="14" s="1"/>
  <c r="AA278" i="14" a="1"/>
  <c r="AA278" i="14" s="1"/>
  <c r="AM278" i="14" s="1"/>
  <c r="AA250" i="14" a="1"/>
  <c r="AA250" i="14" s="1"/>
  <c r="AM250" i="14" s="1"/>
  <c r="AA211" i="14" a="1"/>
  <c r="AA211" i="14" s="1"/>
  <c r="AM211" i="14" s="1"/>
  <c r="AA252" i="14" a="1"/>
  <c r="AA252" i="14" s="1"/>
  <c r="AM252" i="14" s="1"/>
  <c r="AA263" i="14" a="1"/>
  <c r="AA263" i="14" s="1"/>
  <c r="AM263" i="14" s="1"/>
  <c r="AA164" i="14" a="1"/>
  <c r="AA164" i="14" s="1"/>
  <c r="AM164" i="14" s="1"/>
  <c r="AA249" i="14" a="1"/>
  <c r="AA249" i="14" s="1"/>
  <c r="AM249" i="14" s="1"/>
  <c r="AA255" i="14" a="1"/>
  <c r="AA255" i="14" s="1"/>
  <c r="AM255" i="14" s="1"/>
  <c r="AA240" i="14" a="1"/>
  <c r="AA240" i="14" s="1"/>
  <c r="AM240" i="14" s="1"/>
  <c r="AA254" i="14" a="1"/>
  <c r="AA254" i="14" s="1"/>
  <c r="AM254" i="14" s="1"/>
  <c r="AA212" i="14" a="1"/>
  <c r="AA212" i="14" s="1"/>
  <c r="AM212" i="14" s="1"/>
  <c r="AA236" i="14" a="1"/>
  <c r="AA236" i="14" s="1"/>
  <c r="AM236" i="14" s="1"/>
  <c r="AA253" i="14" a="1"/>
  <c r="AA253" i="14" s="1"/>
  <c r="AM253" i="14" s="1"/>
  <c r="AA280" i="14" a="1"/>
  <c r="AA280" i="14" s="1"/>
  <c r="AM280" i="14" s="1"/>
  <c r="AA165" i="14" a="1"/>
  <c r="AA165" i="14" s="1"/>
  <c r="AM165" i="14" s="1"/>
  <c r="AA283" i="14" a="1"/>
  <c r="AA283" i="14" s="1"/>
  <c r="AM283" i="14" s="1"/>
  <c r="AA226" i="14" a="1"/>
  <c r="AA226" i="14" s="1"/>
  <c r="AM226" i="14" s="1"/>
  <c r="AA284" i="14" a="1"/>
  <c r="AA284" i="14" s="1"/>
  <c r="AM284" i="14" s="1"/>
  <c r="AA243" i="14" a="1"/>
  <c r="AA243" i="14" s="1"/>
  <c r="AM243" i="14" s="1"/>
  <c r="AA282" i="14" a="1"/>
  <c r="AA282" i="14" s="1"/>
  <c r="AM282" i="14" s="1"/>
  <c r="AA267" i="14" a="1"/>
  <c r="AA267" i="14" s="1"/>
  <c r="AM267" i="14" s="1"/>
  <c r="AA223" i="14" a="1"/>
  <c r="AA223" i="14" s="1"/>
  <c r="AM223" i="14" s="1"/>
  <c r="AA239" i="14" a="1"/>
  <c r="AA239" i="14" s="1"/>
  <c r="AM239" i="14" s="1"/>
  <c r="AA233" i="14" a="1"/>
  <c r="AA233" i="14" s="1"/>
  <c r="AM233" i="14" s="1"/>
  <c r="AA268" i="14" a="1"/>
  <c r="AA268" i="14" s="1"/>
  <c r="AM268" i="14" s="1"/>
  <c r="AA251" i="14" a="1"/>
  <c r="AA251" i="14" s="1"/>
  <c r="AM251" i="14" s="1"/>
  <c r="AA237" i="14" a="1"/>
  <c r="AA237" i="14" s="1"/>
  <c r="AM237" i="14" s="1"/>
  <c r="AA242" i="14" a="1"/>
  <c r="AA242" i="14" s="1"/>
  <c r="AM242" i="14" s="1"/>
  <c r="AA288" i="14" a="1"/>
  <c r="AA288" i="14" s="1"/>
  <c r="AM288" i="14" s="1"/>
  <c r="AA247" i="14" a="1"/>
  <c r="AA247" i="14" s="1"/>
  <c r="AM247" i="14" s="1"/>
  <c r="AA187" i="14" a="1"/>
  <c r="AA187" i="14" s="1"/>
  <c r="AM187" i="14" s="1"/>
  <c r="AA266" i="14" a="1"/>
  <c r="AA266" i="14" s="1"/>
  <c r="AM266" i="14" s="1"/>
  <c r="AA292" i="14" a="1"/>
  <c r="AA292" i="14" s="1"/>
  <c r="AM292" i="14" s="1"/>
  <c r="AA295" i="14" a="1"/>
  <c r="AA295" i="14" s="1"/>
  <c r="AM295" i="14" s="1"/>
  <c r="AA235" i="14" a="1"/>
  <c r="AA235" i="14" s="1"/>
  <c r="AM235" i="14" s="1"/>
  <c r="AA272" i="14" a="1"/>
  <c r="AA272" i="14" s="1"/>
  <c r="AM272" i="14" s="1"/>
  <c r="AA271" i="14" a="1"/>
  <c r="AA271" i="14" s="1"/>
  <c r="AM271" i="14" s="1"/>
  <c r="AA241" i="14" a="1"/>
  <c r="AA241" i="14" s="1"/>
  <c r="AM241" i="14" s="1"/>
  <c r="AA258" i="14" a="1"/>
  <c r="AA258" i="14" s="1"/>
  <c r="AM258" i="14" s="1"/>
  <c r="AA289" i="14" a="1"/>
  <c r="AA289" i="14" s="1"/>
  <c r="AM289" i="14" s="1"/>
  <c r="AA294" i="14" a="1"/>
  <c r="AA294" i="14" s="1"/>
  <c r="AM294" i="14" s="1"/>
  <c r="AA276" i="14" a="1"/>
  <c r="AA276" i="14" s="1"/>
  <c r="AM276" i="14" s="1"/>
  <c r="AA256" i="14" a="1"/>
  <c r="AA256" i="14" s="1"/>
  <c r="AM256" i="14" s="1"/>
  <c r="AA273" i="14" a="1"/>
  <c r="AA273" i="14" s="1"/>
  <c r="AM273" i="14" s="1"/>
  <c r="AA216" i="14" a="1"/>
  <c r="AA216" i="14" s="1"/>
  <c r="AM216" i="14" s="1"/>
  <c r="AA204" i="14" a="1"/>
  <c r="AA204" i="14" s="1"/>
  <c r="AM204" i="14" s="1"/>
  <c r="AA248" i="14" a="1"/>
  <c r="AA248" i="14" s="1"/>
  <c r="AM248" i="14" s="1"/>
  <c r="AA202" i="14" a="1"/>
  <c r="AA202" i="14" s="1"/>
  <c r="AM202" i="14" s="1"/>
  <c r="AA296" i="14" a="1"/>
  <c r="AA296" i="14" s="1"/>
  <c r="AM296" i="14" s="1"/>
  <c r="AA281" i="14" a="1"/>
  <c r="AA281" i="14" s="1"/>
  <c r="AM281" i="14" s="1"/>
  <c r="AA297" i="14" a="1"/>
  <c r="AA297" i="14" s="1"/>
  <c r="AM297" i="14" s="1"/>
  <c r="AA298" i="14" a="1"/>
  <c r="AA298" i="14" s="1"/>
  <c r="AM298" i="14" s="1"/>
  <c r="AA215" i="14" a="1"/>
  <c r="AA215" i="14" s="1"/>
  <c r="AM215" i="14" s="1"/>
  <c r="AA277" i="14" a="1"/>
  <c r="AA277" i="14" s="1"/>
  <c r="AM277" i="14" s="1"/>
  <c r="AA259" i="14" a="1"/>
  <c r="AA259" i="14" s="1"/>
  <c r="AM259" i="14" s="1"/>
  <c r="AA299" i="14" a="1"/>
  <c r="AA299" i="14" s="1"/>
  <c r="AM299" i="14" s="1"/>
  <c r="AA285" i="14" a="1"/>
  <c r="AA285" i="14" s="1"/>
  <c r="AM285" i="14" s="1"/>
  <c r="AA270" i="14" a="1"/>
  <c r="AA270" i="14" s="1"/>
  <c r="AM270" i="14" s="1"/>
  <c r="AA261" i="14" a="1"/>
  <c r="AA261" i="14" s="1"/>
  <c r="AM261" i="14" s="1"/>
  <c r="AA286" i="14" a="1"/>
  <c r="AA286" i="14" s="1"/>
  <c r="AM286" i="14" s="1"/>
  <c r="AA234" i="14" a="1"/>
  <c r="AA234" i="14" s="1"/>
  <c r="AM234" i="14" s="1"/>
  <c r="AA287" i="14" a="1"/>
  <c r="AA287" i="14" s="1"/>
  <c r="AM287" i="14" s="1"/>
  <c r="AA290" i="14" a="1"/>
  <c r="AA290" i="14" s="1"/>
  <c r="AM290" i="14" s="1"/>
  <c r="AA275" i="14" a="1"/>
  <c r="AA275" i="14" s="1"/>
  <c r="AM275" i="14" s="1"/>
  <c r="AA291" i="14" a="1"/>
  <c r="AA291" i="14" s="1"/>
  <c r="AM291" i="14" s="1"/>
  <c r="AA293" i="14" a="1"/>
  <c r="AA293" i="14" s="1"/>
  <c r="AM293" i="14" s="1"/>
  <c r="AA279" i="14" a="1"/>
  <c r="AA279" i="14" s="1"/>
  <c r="AM279" i="14" s="1"/>
  <c r="AA300" i="14" a="1"/>
  <c r="AA300" i="14" s="1"/>
  <c r="AM300" i="14" s="1"/>
  <c r="AA301" i="14" a="1"/>
  <c r="AA301" i="14" s="1"/>
  <c r="AM301" i="14" s="1"/>
  <c r="Z3" i="14"/>
  <c r="AL3" i="14" s="1"/>
  <c r="Z4" i="14"/>
  <c r="AL4" i="14" s="1"/>
  <c r="Z10" i="14"/>
  <c r="AL10" i="14" s="1"/>
  <c r="Z21" i="14"/>
  <c r="AL21" i="14" s="1"/>
  <c r="Z13" i="14"/>
  <c r="AL13" i="14" s="1"/>
  <c r="Z15" i="14"/>
  <c r="AL15" i="14" s="1"/>
  <c r="Z14" i="14"/>
  <c r="AL14" i="14" s="1"/>
  <c r="Z18" i="14"/>
  <c r="AL18" i="14" s="1"/>
  <c r="Z22" i="14"/>
  <c r="AL22" i="14" s="1"/>
  <c r="Z26" i="14"/>
  <c r="AL26" i="14" s="1"/>
  <c r="Z56" i="14"/>
  <c r="AL56" i="14" s="1"/>
  <c r="Z7" i="14"/>
  <c r="AL7" i="14" s="1"/>
  <c r="Z58" i="14"/>
  <c r="AL58" i="14" s="1"/>
  <c r="Z16" i="14"/>
  <c r="AL16" i="14" s="1"/>
  <c r="Z33" i="14"/>
  <c r="AL33" i="14" s="1"/>
  <c r="Z20" i="14"/>
  <c r="AL20" i="14" s="1"/>
  <c r="Z41" i="14"/>
  <c r="AL41" i="14" s="1"/>
  <c r="Z46" i="14"/>
  <c r="AL46" i="14" s="1"/>
  <c r="Z5" i="14"/>
  <c r="AL5" i="14" s="1"/>
  <c r="Z6" i="14"/>
  <c r="AL6" i="14" s="1"/>
  <c r="Z8" i="14"/>
  <c r="AL8" i="14" s="1"/>
  <c r="Z43" i="14"/>
  <c r="AL43" i="14" s="1"/>
  <c r="Z23" i="14"/>
  <c r="AL23" i="14" s="1"/>
  <c r="Z42" i="14"/>
  <c r="AL42" i="14" s="1"/>
  <c r="Z9" i="14"/>
  <c r="AL9" i="14" s="1"/>
  <c r="Z27" i="14"/>
  <c r="AL27" i="14" s="1"/>
  <c r="Z54" i="14"/>
  <c r="AL54" i="14" s="1"/>
  <c r="Z12" i="14"/>
  <c r="AL12" i="14" s="1"/>
  <c r="Z68" i="14"/>
  <c r="AL68" i="14" s="1"/>
  <c r="Z106" i="14"/>
  <c r="AL106" i="14" s="1"/>
  <c r="Z31" i="14"/>
  <c r="AL31" i="14" s="1"/>
  <c r="Z49" i="14"/>
  <c r="AL49" i="14" s="1"/>
  <c r="Z80" i="14"/>
  <c r="AL80" i="14" s="1"/>
  <c r="Z131" i="14"/>
  <c r="AL131" i="14" s="1"/>
  <c r="Z11" i="14"/>
  <c r="AL11" i="14" s="1"/>
  <c r="Z74" i="14"/>
  <c r="AL74" i="14" s="1"/>
  <c r="Z40" i="14"/>
  <c r="AL40" i="14" s="1"/>
  <c r="Z19" i="14"/>
  <c r="AL19" i="14" s="1"/>
  <c r="Z28" i="14"/>
  <c r="AL28" i="14" s="1"/>
  <c r="Z115" i="14"/>
  <c r="AL115" i="14" s="1"/>
  <c r="Z17" i="14"/>
  <c r="AL17" i="14" s="1"/>
  <c r="Z92" i="14"/>
  <c r="AL92" i="14" s="1"/>
  <c r="Z75" i="14"/>
  <c r="AL75" i="14" s="1"/>
  <c r="Z37" i="14"/>
  <c r="AL37" i="14" s="1"/>
  <c r="Z76" i="14"/>
  <c r="AL76" i="14" s="1"/>
  <c r="Z67" i="14"/>
  <c r="AL67" i="14" s="1"/>
  <c r="Z45" i="14"/>
  <c r="AL45" i="14" s="1"/>
  <c r="Z107" i="14"/>
  <c r="AL107" i="14" s="1"/>
  <c r="Z85" i="14"/>
  <c r="AL85" i="14" s="1"/>
  <c r="Z32" i="14"/>
  <c r="AL32" i="14" s="1"/>
  <c r="Z87" i="14"/>
  <c r="AL87" i="14" s="1"/>
  <c r="Z34" i="14"/>
  <c r="AL34" i="14" s="1"/>
  <c r="Z128" i="14"/>
  <c r="AL128" i="14" s="1"/>
  <c r="Z112" i="14"/>
  <c r="AL112" i="14" s="1"/>
  <c r="Z88" i="14"/>
  <c r="AL88" i="14" s="1"/>
  <c r="Z89" i="14"/>
  <c r="AL89" i="14" s="1"/>
  <c r="Z79" i="14"/>
  <c r="AL79" i="14" s="1"/>
  <c r="Z90" i="14"/>
  <c r="AL90" i="14" s="1"/>
  <c r="Z95" i="14"/>
  <c r="AL95" i="14" s="1"/>
  <c r="Z44" i="14"/>
  <c r="AL44" i="14" s="1"/>
  <c r="Z25" i="14"/>
  <c r="AL25" i="14" s="1"/>
  <c r="Z102" i="14"/>
  <c r="AL102" i="14" s="1"/>
  <c r="Z39" i="14"/>
  <c r="AL39" i="14" s="1"/>
  <c r="Z61" i="14"/>
  <c r="AL61" i="14" s="1"/>
  <c r="Z84" i="14"/>
  <c r="AL84" i="14" s="1"/>
  <c r="Z53" i="14"/>
  <c r="AL53" i="14" s="1"/>
  <c r="Z50" i="14"/>
  <c r="AL50" i="14" s="1"/>
  <c r="Z97" i="14"/>
  <c r="AL97" i="14" s="1"/>
  <c r="Z24" i="14"/>
  <c r="AL24" i="14" s="1"/>
  <c r="Z30" i="14"/>
  <c r="AL30" i="14" s="1"/>
  <c r="Z99" i="14"/>
  <c r="AL99" i="14" s="1"/>
  <c r="Z73" i="14"/>
  <c r="AL73" i="14" s="1"/>
  <c r="Z148" i="14"/>
  <c r="AL148" i="14" s="1"/>
  <c r="Z65" i="14"/>
  <c r="AL65" i="14" s="1"/>
  <c r="Z94" i="14"/>
  <c r="AL94" i="14" s="1"/>
  <c r="Z105" i="14"/>
  <c r="AL105" i="14" s="1"/>
  <c r="Z29" i="14"/>
  <c r="AL29" i="14" s="1"/>
  <c r="Z111" i="14"/>
  <c r="AL111" i="14" s="1"/>
  <c r="Z103" i="14"/>
  <c r="AL103" i="14" s="1"/>
  <c r="BJ103" i="14" s="1"/>
  <c r="Z59" i="14"/>
  <c r="AL59" i="14" s="1"/>
  <c r="Z57" i="14"/>
  <c r="AL57" i="14" s="1"/>
  <c r="Z153" i="14"/>
  <c r="AL153" i="14" s="1"/>
  <c r="Z121" i="14"/>
  <c r="AL121" i="14" s="1"/>
  <c r="Z171" i="14"/>
  <c r="AL171" i="14" s="1"/>
  <c r="Z35" i="14"/>
  <c r="AL35" i="14" s="1"/>
  <c r="Z122" i="14"/>
  <c r="AL122" i="14" s="1"/>
  <c r="Z78" i="14"/>
  <c r="AL78" i="14" s="1"/>
  <c r="Z55" i="14"/>
  <c r="AL55" i="14" s="1"/>
  <c r="Z118" i="14"/>
  <c r="AL118" i="14" s="1"/>
  <c r="Z64" i="14"/>
  <c r="AL64" i="14" s="1"/>
  <c r="Z101" i="14"/>
  <c r="AL101" i="14" s="1"/>
  <c r="Z109" i="14"/>
  <c r="AL109" i="14" s="1"/>
  <c r="Z77" i="14"/>
  <c r="AL77" i="14" s="1"/>
  <c r="Z126" i="14"/>
  <c r="AL126" i="14" s="1"/>
  <c r="Z38" i="14"/>
  <c r="AL38" i="14" s="1"/>
  <c r="Z36" i="14"/>
  <c r="AL36" i="14" s="1"/>
  <c r="Z172" i="14"/>
  <c r="AL172" i="14" s="1"/>
  <c r="Z154" i="14"/>
  <c r="AL154" i="14" s="1"/>
  <c r="Z83" i="14"/>
  <c r="AL83" i="14" s="1"/>
  <c r="Z130" i="14"/>
  <c r="AL130" i="14" s="1"/>
  <c r="Z47" i="14"/>
  <c r="AL47" i="14" s="1"/>
  <c r="Z81" i="14"/>
  <c r="AL81" i="14" s="1"/>
  <c r="Z51" i="14"/>
  <c r="AL51" i="14" s="1"/>
  <c r="BJ51" i="14" s="1"/>
  <c r="Z91" i="14"/>
  <c r="AL91" i="14" s="1"/>
  <c r="Z145" i="14"/>
  <c r="AL145" i="14" s="1"/>
  <c r="Z82" i="14"/>
  <c r="AL82" i="14" s="1"/>
  <c r="Z108" i="14"/>
  <c r="AL108" i="14" s="1"/>
  <c r="Z129" i="14"/>
  <c r="AL129" i="14" s="1"/>
  <c r="Z144" i="14"/>
  <c r="AL144" i="14" s="1"/>
  <c r="Z96" i="14"/>
  <c r="AL96" i="14" s="1"/>
  <c r="Z62" i="14"/>
  <c r="AL62" i="14" s="1"/>
  <c r="Z71" i="14"/>
  <c r="AL71" i="14" s="1"/>
  <c r="Z177" i="14"/>
  <c r="AL177" i="14" s="1"/>
  <c r="Z48" i="14"/>
  <c r="AL48" i="14" s="1"/>
  <c r="Z135" i="14"/>
  <c r="AL135" i="14" s="1"/>
  <c r="BJ135" i="14" s="1"/>
  <c r="Z52" i="14"/>
  <c r="AL52" i="14" s="1"/>
  <c r="Z100" i="14"/>
  <c r="AL100" i="14" s="1"/>
  <c r="Z63" i="14"/>
  <c r="AL63" i="14" s="1"/>
  <c r="Z152" i="14"/>
  <c r="AL152" i="14" s="1"/>
  <c r="Z139" i="14"/>
  <c r="AL139" i="14" s="1"/>
  <c r="Z104" i="14"/>
  <c r="AL104" i="14" s="1"/>
  <c r="Z125" i="14"/>
  <c r="AL125" i="14" s="1"/>
  <c r="Z200" i="14"/>
  <c r="AL200" i="14" s="1"/>
  <c r="Z93" i="14"/>
  <c r="AL93" i="14" s="1"/>
  <c r="Z142" i="14"/>
  <c r="AL142" i="14" s="1"/>
  <c r="Z197" i="14"/>
  <c r="AL197" i="14" s="1"/>
  <c r="Z159" i="14"/>
  <c r="AL159" i="14" s="1"/>
  <c r="Z60" i="14"/>
  <c r="AL60" i="14" s="1"/>
  <c r="Z195" i="14"/>
  <c r="AL195" i="14" s="1"/>
  <c r="Z69" i="14"/>
  <c r="AL69" i="14" s="1"/>
  <c r="Z140" i="14"/>
  <c r="AL140" i="14" s="1"/>
  <c r="Z70" i="14"/>
  <c r="AL70" i="14" s="1"/>
  <c r="Z66" i="14"/>
  <c r="AL66" i="14" s="1"/>
  <c r="Z221" i="14"/>
  <c r="AL221" i="14" s="1"/>
  <c r="Z114" i="14"/>
  <c r="AL114" i="14" s="1"/>
  <c r="Z151" i="14"/>
  <c r="AL151" i="14" s="1"/>
  <c r="Z185" i="14"/>
  <c r="AL185" i="14" s="1"/>
  <c r="Z168" i="14"/>
  <c r="AL168" i="14" s="1"/>
  <c r="Z203" i="14"/>
  <c r="AL203" i="14" s="1"/>
  <c r="Z119" i="14"/>
  <c r="AL119" i="14" s="1"/>
  <c r="Z156" i="14"/>
  <c r="AL156" i="14" s="1"/>
  <c r="Z178" i="14"/>
  <c r="AL178" i="14" s="1"/>
  <c r="Z209" i="14"/>
  <c r="AL209" i="14" s="1"/>
  <c r="Z117" i="14"/>
  <c r="AL117" i="14" s="1"/>
  <c r="Z120" i="14"/>
  <c r="AL120" i="14" s="1"/>
  <c r="Z123" i="14"/>
  <c r="AL123" i="14" s="1"/>
  <c r="Z72" i="14"/>
  <c r="AL72" i="14" s="1"/>
  <c r="Z228" i="14"/>
  <c r="AL228" i="14" s="1"/>
  <c r="Z169" i="14"/>
  <c r="AL169" i="14" s="1"/>
  <c r="Z227" i="14"/>
  <c r="AL227" i="14" s="1"/>
  <c r="Z158" i="14"/>
  <c r="AL158" i="14" s="1"/>
  <c r="BJ158" i="14" s="1"/>
  <c r="Z134" i="14"/>
  <c r="AL134" i="14" s="1"/>
  <c r="Z163" i="14"/>
  <c r="AL163" i="14" s="1"/>
  <c r="Z167" i="14"/>
  <c r="AL167" i="14" s="1"/>
  <c r="Z180" i="14"/>
  <c r="AL180" i="14" s="1"/>
  <c r="Z127" i="14"/>
  <c r="AL127" i="14" s="1"/>
  <c r="Z86" i="14"/>
  <c r="AL86" i="14" s="1"/>
  <c r="Z166" i="14"/>
  <c r="AL166" i="14" s="1"/>
  <c r="Z137" i="14"/>
  <c r="AL137" i="14" s="1"/>
  <c r="Z161" i="14"/>
  <c r="AL161" i="14" s="1"/>
  <c r="Z138" i="14"/>
  <c r="AL138" i="14" s="1"/>
  <c r="Z190" i="14"/>
  <c r="AL190" i="14" s="1"/>
  <c r="Z149" i="14"/>
  <c r="AL149" i="14" s="1"/>
  <c r="Z110" i="14"/>
  <c r="AL110" i="14" s="1"/>
  <c r="Z146" i="14"/>
  <c r="AL146" i="14" s="1"/>
  <c r="Z260" i="14"/>
  <c r="AL260" i="14" s="1"/>
  <c r="Z132" i="14"/>
  <c r="AL132" i="14" s="1"/>
  <c r="Z113" i="14"/>
  <c r="AL113" i="14" s="1"/>
  <c r="Z98" i="14"/>
  <c r="AL98" i="14" s="1"/>
  <c r="Z238" i="14"/>
  <c r="AL238" i="14" s="1"/>
  <c r="Z143" i="14"/>
  <c r="AL143" i="14" s="1"/>
  <c r="Z141" i="14"/>
  <c r="AL141" i="14" s="1"/>
  <c r="Z160" i="14"/>
  <c r="AL160" i="14" s="1"/>
  <c r="Z246" i="14"/>
  <c r="AL246" i="14" s="1"/>
  <c r="BJ246" i="14" s="1"/>
  <c r="Z194" i="14"/>
  <c r="AL194" i="14" s="1"/>
  <c r="BJ194" i="14" s="1"/>
  <c r="Z150" i="14"/>
  <c r="AL150" i="14" s="1"/>
  <c r="Z199" i="14"/>
  <c r="AL199" i="14" s="1"/>
  <c r="Z196" i="14"/>
  <c r="AL196" i="14" s="1"/>
  <c r="Z257" i="14"/>
  <c r="AL257" i="14" s="1"/>
  <c r="Z155" i="14"/>
  <c r="AL155" i="14" s="1"/>
  <c r="Z208" i="14"/>
  <c r="AL208" i="14" s="1"/>
  <c r="Z124" i="14"/>
  <c r="AL124" i="14" s="1"/>
  <c r="Z229" i="14"/>
  <c r="AL229" i="14" s="1"/>
  <c r="Z147" i="14"/>
  <c r="AL147" i="14" s="1"/>
  <c r="Z116" i="14"/>
  <c r="AL116" i="14" s="1"/>
  <c r="Z198" i="14"/>
  <c r="AL198" i="14" s="1"/>
  <c r="Z225" i="14"/>
  <c r="AL225" i="14" s="1"/>
  <c r="Z179" i="14"/>
  <c r="AL179" i="14" s="1"/>
  <c r="Z210" i="14"/>
  <c r="AL210" i="14" s="1"/>
  <c r="Z230" i="14"/>
  <c r="AL230" i="14" s="1"/>
  <c r="Z193" i="14"/>
  <c r="AL193" i="14" s="1"/>
  <c r="Z262" i="14"/>
  <c r="AL262" i="14" s="1"/>
  <c r="Z162" i="14"/>
  <c r="AL162" i="14" s="1"/>
  <c r="Z219" i="14"/>
  <c r="AL219" i="14" s="1"/>
  <c r="Z220" i="14"/>
  <c r="AL220" i="14" s="1"/>
  <c r="Z170" i="14"/>
  <c r="AL170" i="14" s="1"/>
  <c r="Z224" i="14"/>
  <c r="AL224" i="14" s="1"/>
  <c r="Z173" i="14"/>
  <c r="AL173" i="14" s="1"/>
  <c r="Z182" i="14"/>
  <c r="AL182" i="14" s="1"/>
  <c r="BJ182" i="14" s="1"/>
  <c r="Z214" i="14"/>
  <c r="AL214" i="14" s="1"/>
  <c r="Z232" i="14"/>
  <c r="AL232" i="14" s="1"/>
  <c r="Z133" i="14"/>
  <c r="AL133" i="14" s="1"/>
  <c r="Z205" i="14"/>
  <c r="AL205" i="14" s="1"/>
  <c r="Z206" i="14"/>
  <c r="AL206" i="14" s="1"/>
  <c r="Z184" i="14"/>
  <c r="AL184" i="14" s="1"/>
  <c r="Z136" i="14"/>
  <c r="AL136" i="14" s="1"/>
  <c r="Z265" i="14"/>
  <c r="AL265" i="14" s="1"/>
  <c r="Z274" i="14"/>
  <c r="AL274" i="14" s="1"/>
  <c r="Z176" i="14"/>
  <c r="AL176" i="14" s="1"/>
  <c r="Z244" i="14"/>
  <c r="AL244" i="14" s="1"/>
  <c r="Z217" i="14"/>
  <c r="AL217" i="14" s="1"/>
  <c r="BJ217" i="14" s="1"/>
  <c r="Z175" i="14"/>
  <c r="AL175" i="14" s="1"/>
  <c r="Z201" i="14"/>
  <c r="AL201" i="14" s="1"/>
  <c r="Z269" i="14"/>
  <c r="AL269" i="14" s="1"/>
  <c r="Z183" i="14"/>
  <c r="AL183" i="14" s="1"/>
  <c r="Z188" i="14"/>
  <c r="AL188" i="14" s="1"/>
  <c r="Z174" i="14"/>
  <c r="AL174" i="14" s="1"/>
  <c r="Z218" i="14"/>
  <c r="AL218" i="14" s="1"/>
  <c r="Z222" i="14"/>
  <c r="AL222" i="14" s="1"/>
  <c r="Z189" i="14"/>
  <c r="AL189" i="14" s="1"/>
  <c r="Z186" i="14"/>
  <c r="AL186" i="14" s="1"/>
  <c r="Z264" i="14"/>
  <c r="AL264" i="14" s="1"/>
  <c r="Z207" i="14"/>
  <c r="AL207" i="14" s="1"/>
  <c r="Z245" i="14"/>
  <c r="AL245" i="14" s="1"/>
  <c r="Z213" i="14"/>
  <c r="AL213" i="14" s="1"/>
  <c r="Z181" i="14"/>
  <c r="AL181" i="14" s="1"/>
  <c r="Z192" i="14"/>
  <c r="AL192" i="14" s="1"/>
  <c r="Z157" i="14"/>
  <c r="AL157" i="14" s="1"/>
  <c r="Z231" i="14"/>
  <c r="AL231" i="14" s="1"/>
  <c r="Z191" i="14"/>
  <c r="AL191" i="14" s="1"/>
  <c r="Z278" i="14"/>
  <c r="AL278" i="14" s="1"/>
  <c r="Z250" i="14"/>
  <c r="AL250" i="14" s="1"/>
  <c r="Z211" i="14"/>
  <c r="AL211" i="14" s="1"/>
  <c r="Z252" i="14"/>
  <c r="AL252" i="14" s="1"/>
  <c r="Z263" i="14"/>
  <c r="AL263" i="14" s="1"/>
  <c r="Z164" i="14"/>
  <c r="AL164" i="14" s="1"/>
  <c r="Z249" i="14"/>
  <c r="AL249" i="14" s="1"/>
  <c r="Z255" i="14"/>
  <c r="AL255" i="14" s="1"/>
  <c r="Z240" i="14"/>
  <c r="AL240" i="14" s="1"/>
  <c r="Z254" i="14"/>
  <c r="AL254" i="14" s="1"/>
  <c r="Z212" i="14"/>
  <c r="AL212" i="14" s="1"/>
  <c r="Z236" i="14"/>
  <c r="AL236" i="14" s="1"/>
  <c r="Z253" i="14"/>
  <c r="AL253" i="14" s="1"/>
  <c r="Z280" i="14"/>
  <c r="AL280" i="14" s="1"/>
  <c r="Z165" i="14"/>
  <c r="AL165" i="14" s="1"/>
  <c r="Z283" i="14"/>
  <c r="AL283" i="14" s="1"/>
  <c r="Z226" i="14"/>
  <c r="AL226" i="14" s="1"/>
  <c r="Z284" i="14"/>
  <c r="AL284" i="14" s="1"/>
  <c r="Z243" i="14"/>
  <c r="AL243" i="14" s="1"/>
  <c r="Z282" i="14"/>
  <c r="AL282" i="14" s="1"/>
  <c r="Z267" i="14"/>
  <c r="AL267" i="14" s="1"/>
  <c r="Z223" i="14"/>
  <c r="AL223" i="14" s="1"/>
  <c r="Z239" i="14"/>
  <c r="AL239" i="14" s="1"/>
  <c r="Z233" i="14"/>
  <c r="AL233" i="14" s="1"/>
  <c r="Z268" i="14"/>
  <c r="AL268" i="14" s="1"/>
  <c r="Z251" i="14"/>
  <c r="AL251" i="14" s="1"/>
  <c r="Z237" i="14"/>
  <c r="AL237" i="14" s="1"/>
  <c r="Z242" i="14"/>
  <c r="AL242" i="14" s="1"/>
  <c r="Z288" i="14"/>
  <c r="AL288" i="14" s="1"/>
  <c r="Z247" i="14"/>
  <c r="AL247" i="14" s="1"/>
  <c r="Z187" i="14"/>
  <c r="AL187" i="14" s="1"/>
  <c r="Z266" i="14"/>
  <c r="AL266" i="14" s="1"/>
  <c r="Z292" i="14"/>
  <c r="AL292" i="14" s="1"/>
  <c r="Z295" i="14"/>
  <c r="AL295" i="14" s="1"/>
  <c r="Z235" i="14"/>
  <c r="AL235" i="14" s="1"/>
  <c r="Z272" i="14"/>
  <c r="AL272" i="14" s="1"/>
  <c r="Z271" i="14"/>
  <c r="AL271" i="14" s="1"/>
  <c r="Z241" i="14"/>
  <c r="AL241" i="14" s="1"/>
  <c r="Z258" i="14"/>
  <c r="AL258" i="14" s="1"/>
  <c r="Z289" i="14"/>
  <c r="AL289" i="14" s="1"/>
  <c r="BJ289" i="14" s="1"/>
  <c r="Z294" i="14"/>
  <c r="AL294" i="14" s="1"/>
  <c r="BJ294" i="14" s="1"/>
  <c r="Z276" i="14"/>
  <c r="AL276" i="14" s="1"/>
  <c r="Z256" i="14"/>
  <c r="AL256" i="14" s="1"/>
  <c r="Z273" i="14"/>
  <c r="AL273" i="14" s="1"/>
  <c r="Z216" i="14"/>
  <c r="AL216" i="14" s="1"/>
  <c r="Z204" i="14"/>
  <c r="AL204" i="14" s="1"/>
  <c r="Z248" i="14"/>
  <c r="AL248" i="14" s="1"/>
  <c r="Z202" i="14"/>
  <c r="AL202" i="14" s="1"/>
  <c r="Z296" i="14"/>
  <c r="AL296" i="14" s="1"/>
  <c r="Z281" i="14"/>
  <c r="AL281" i="14" s="1"/>
  <c r="Z297" i="14"/>
  <c r="AL297" i="14" s="1"/>
  <c r="Z298" i="14"/>
  <c r="AL298" i="14" s="1"/>
  <c r="BJ298" i="14" s="1"/>
  <c r="Z215" i="14"/>
  <c r="AL215" i="14" s="1"/>
  <c r="Z277" i="14"/>
  <c r="AL277" i="14" s="1"/>
  <c r="Z259" i="14"/>
  <c r="AL259" i="14" s="1"/>
  <c r="Z299" i="14"/>
  <c r="AL299" i="14" s="1"/>
  <c r="Z285" i="14"/>
  <c r="AL285" i="14" s="1"/>
  <c r="Z270" i="14"/>
  <c r="AL270" i="14" s="1"/>
  <c r="Z261" i="14"/>
  <c r="AL261" i="14" s="1"/>
  <c r="Z286" i="14"/>
  <c r="AL286" i="14" s="1"/>
  <c r="Z234" i="14"/>
  <c r="AL234" i="14" s="1"/>
  <c r="Z287" i="14"/>
  <c r="AL287" i="14" s="1"/>
  <c r="Z290" i="14"/>
  <c r="AL290" i="14" s="1"/>
  <c r="Z275" i="14"/>
  <c r="AL275" i="14" s="1"/>
  <c r="BJ275" i="14" s="1"/>
  <c r="Z291" i="14"/>
  <c r="AL291" i="14" s="1"/>
  <c r="BJ291" i="14" s="1"/>
  <c r="Z293" i="14"/>
  <c r="AL293" i="14" s="1"/>
  <c r="Z279" i="14"/>
  <c r="AL279" i="14" s="1"/>
  <c r="Z300" i="14"/>
  <c r="AL300" i="14" s="1"/>
  <c r="Z301" i="14"/>
  <c r="AL301" i="14" s="1"/>
  <c r="Y3" i="14"/>
  <c r="AK3" i="14" s="1"/>
  <c r="Y4" i="14"/>
  <c r="AK4" i="14" s="1"/>
  <c r="Y10" i="14"/>
  <c r="AK10" i="14" s="1"/>
  <c r="Y21" i="14"/>
  <c r="AK21" i="14" s="1"/>
  <c r="Y13" i="14"/>
  <c r="AK13" i="14" s="1"/>
  <c r="Y15" i="14"/>
  <c r="AK15" i="14" s="1"/>
  <c r="Y14" i="14"/>
  <c r="AK14" i="14" s="1"/>
  <c r="Y18" i="14"/>
  <c r="AK18" i="14" s="1"/>
  <c r="Y22" i="14"/>
  <c r="AK22" i="14" s="1"/>
  <c r="Y26" i="14"/>
  <c r="AK26" i="14" s="1"/>
  <c r="Y56" i="14"/>
  <c r="AK56" i="14" s="1"/>
  <c r="Y7" i="14"/>
  <c r="AK7" i="14" s="1"/>
  <c r="Y58" i="14"/>
  <c r="AK58" i="14" s="1"/>
  <c r="Y16" i="14"/>
  <c r="AK16" i="14" s="1"/>
  <c r="Y33" i="14"/>
  <c r="AK33" i="14" s="1"/>
  <c r="Y20" i="14"/>
  <c r="AK20" i="14" s="1"/>
  <c r="Y41" i="14"/>
  <c r="AK41" i="14" s="1"/>
  <c r="Y46" i="14"/>
  <c r="AK46" i="14" s="1"/>
  <c r="Y5" i="14"/>
  <c r="AK5" i="14" s="1"/>
  <c r="Y6" i="14"/>
  <c r="AK6" i="14" s="1"/>
  <c r="Y8" i="14"/>
  <c r="AK8" i="14" s="1"/>
  <c r="Y43" i="14"/>
  <c r="AK43" i="14" s="1"/>
  <c r="Y23" i="14"/>
  <c r="AK23" i="14" s="1"/>
  <c r="Y42" i="14"/>
  <c r="AK42" i="14" s="1"/>
  <c r="Y9" i="14"/>
  <c r="AK9" i="14" s="1"/>
  <c r="Y27" i="14"/>
  <c r="AK27" i="14" s="1"/>
  <c r="Y54" i="14"/>
  <c r="AK54" i="14" s="1"/>
  <c r="Y12" i="14"/>
  <c r="AK12" i="14" s="1"/>
  <c r="Y68" i="14"/>
  <c r="AK68" i="14" s="1"/>
  <c r="Y106" i="14"/>
  <c r="AK106" i="14" s="1"/>
  <c r="Y31" i="14"/>
  <c r="AK31" i="14" s="1"/>
  <c r="Y49" i="14"/>
  <c r="AK49" i="14" s="1"/>
  <c r="Y80" i="14"/>
  <c r="AK80" i="14" s="1"/>
  <c r="Y131" i="14"/>
  <c r="AK131" i="14" s="1"/>
  <c r="Y11" i="14"/>
  <c r="AK11" i="14" s="1"/>
  <c r="Y74" i="14"/>
  <c r="AK74" i="14" s="1"/>
  <c r="Y40" i="14"/>
  <c r="AK40" i="14" s="1"/>
  <c r="Y19" i="14"/>
  <c r="AK19" i="14" s="1"/>
  <c r="Y28" i="14"/>
  <c r="AK28" i="14" s="1"/>
  <c r="Y115" i="14"/>
  <c r="AK115" i="14" s="1"/>
  <c r="Y17" i="14"/>
  <c r="AK17" i="14" s="1"/>
  <c r="Y92" i="14"/>
  <c r="AK92" i="14" s="1"/>
  <c r="Y75" i="14"/>
  <c r="AK75" i="14" s="1"/>
  <c r="Y37" i="14"/>
  <c r="AK37" i="14" s="1"/>
  <c r="Y76" i="14"/>
  <c r="AK76" i="14" s="1"/>
  <c r="Y67" i="14"/>
  <c r="AK67" i="14" s="1"/>
  <c r="Y45" i="14"/>
  <c r="AK45" i="14" s="1"/>
  <c r="Y107" i="14"/>
  <c r="AK107" i="14" s="1"/>
  <c r="Y85" i="14"/>
  <c r="AK85" i="14" s="1"/>
  <c r="Y32" i="14"/>
  <c r="AK32" i="14" s="1"/>
  <c r="Y87" i="14"/>
  <c r="AK87" i="14" s="1"/>
  <c r="Y34" i="14"/>
  <c r="AK34" i="14" s="1"/>
  <c r="Y128" i="14"/>
  <c r="AK128" i="14" s="1"/>
  <c r="Y112" i="14"/>
  <c r="AK112" i="14" s="1"/>
  <c r="BI112" i="14" s="1"/>
  <c r="Y88" i="14"/>
  <c r="AK88" i="14" s="1"/>
  <c r="Y89" i="14"/>
  <c r="AK89" i="14" s="1"/>
  <c r="Y79" i="14"/>
  <c r="AK79" i="14" s="1"/>
  <c r="Y90" i="14"/>
  <c r="AK90" i="14" s="1"/>
  <c r="Y95" i="14"/>
  <c r="AK95" i="14" s="1"/>
  <c r="Y44" i="14"/>
  <c r="AK44" i="14" s="1"/>
  <c r="Y25" i="14"/>
  <c r="AK25" i="14" s="1"/>
  <c r="Y102" i="14"/>
  <c r="AK102" i="14" s="1"/>
  <c r="Y39" i="14"/>
  <c r="AK39" i="14" s="1"/>
  <c r="Y61" i="14"/>
  <c r="AK61" i="14" s="1"/>
  <c r="Y84" i="14"/>
  <c r="AK84" i="14" s="1"/>
  <c r="Y53" i="14"/>
  <c r="AK53" i="14" s="1"/>
  <c r="Y50" i="14"/>
  <c r="AK50" i="14" s="1"/>
  <c r="Y97" i="14"/>
  <c r="AK97" i="14" s="1"/>
  <c r="Y24" i="14"/>
  <c r="AK24" i="14" s="1"/>
  <c r="Y30" i="14"/>
  <c r="AK30" i="14" s="1"/>
  <c r="Y99" i="14"/>
  <c r="AK99" i="14" s="1"/>
  <c r="Y73" i="14"/>
  <c r="AK73" i="14" s="1"/>
  <c r="Y148" i="14"/>
  <c r="AK148" i="14" s="1"/>
  <c r="Y65" i="14"/>
  <c r="AK65" i="14" s="1"/>
  <c r="Y94" i="14"/>
  <c r="AK94" i="14" s="1"/>
  <c r="Y105" i="14"/>
  <c r="AK105" i="14" s="1"/>
  <c r="Y29" i="14"/>
  <c r="AK29" i="14" s="1"/>
  <c r="Y111" i="14"/>
  <c r="AK111" i="14" s="1"/>
  <c r="Y103" i="14"/>
  <c r="AK103" i="14" s="1"/>
  <c r="Y59" i="14"/>
  <c r="AK59" i="14" s="1"/>
  <c r="Y57" i="14"/>
  <c r="AK57" i="14" s="1"/>
  <c r="Y153" i="14"/>
  <c r="AK153" i="14" s="1"/>
  <c r="Y121" i="14"/>
  <c r="AK121" i="14" s="1"/>
  <c r="Y171" i="14"/>
  <c r="AK171" i="14" s="1"/>
  <c r="Y35" i="14"/>
  <c r="AK35" i="14" s="1"/>
  <c r="Y122" i="14"/>
  <c r="AK122" i="14" s="1"/>
  <c r="Y78" i="14"/>
  <c r="AK78" i="14" s="1"/>
  <c r="Y55" i="14"/>
  <c r="AK55" i="14" s="1"/>
  <c r="Y118" i="14"/>
  <c r="AK118" i="14" s="1"/>
  <c r="Y64" i="14"/>
  <c r="AK64" i="14" s="1"/>
  <c r="Y101" i="14"/>
  <c r="AK101" i="14" s="1"/>
  <c r="Y109" i="14"/>
  <c r="AK109" i="14" s="1"/>
  <c r="Y77" i="14"/>
  <c r="AK77" i="14" s="1"/>
  <c r="Y126" i="14"/>
  <c r="AK126" i="14" s="1"/>
  <c r="Y38" i="14"/>
  <c r="AK38" i="14" s="1"/>
  <c r="Y36" i="14"/>
  <c r="AK36" i="14" s="1"/>
  <c r="Y172" i="14"/>
  <c r="AK172" i="14" s="1"/>
  <c r="Y154" i="14"/>
  <c r="AK154" i="14" s="1"/>
  <c r="Y83" i="14"/>
  <c r="AK83" i="14" s="1"/>
  <c r="Y130" i="14"/>
  <c r="AK130" i="14" s="1"/>
  <c r="Y47" i="14"/>
  <c r="AK47" i="14" s="1"/>
  <c r="Y81" i="14"/>
  <c r="AK81" i="14" s="1"/>
  <c r="Y51" i="14"/>
  <c r="AK51" i="14" s="1"/>
  <c r="Y91" i="14"/>
  <c r="AK91" i="14" s="1"/>
  <c r="Y145" i="14"/>
  <c r="AK145" i="14" s="1"/>
  <c r="Y82" i="14"/>
  <c r="AK82" i="14" s="1"/>
  <c r="Y108" i="14"/>
  <c r="AK108" i="14" s="1"/>
  <c r="Y129" i="14"/>
  <c r="AK129" i="14" s="1"/>
  <c r="Y144" i="14"/>
  <c r="AK144" i="14" s="1"/>
  <c r="Y96" i="14"/>
  <c r="AK96" i="14" s="1"/>
  <c r="Y62" i="14"/>
  <c r="AK62" i="14" s="1"/>
  <c r="Y71" i="14"/>
  <c r="AK71" i="14" s="1"/>
  <c r="Y177" i="14"/>
  <c r="AK177" i="14" s="1"/>
  <c r="Y48" i="14"/>
  <c r="AK48" i="14" s="1"/>
  <c r="Y135" i="14"/>
  <c r="AK135" i="14" s="1"/>
  <c r="Y52" i="14"/>
  <c r="AK52" i="14" s="1"/>
  <c r="Y100" i="14"/>
  <c r="AK100" i="14" s="1"/>
  <c r="Y63" i="14"/>
  <c r="AK63" i="14" s="1"/>
  <c r="Y152" i="14"/>
  <c r="AK152" i="14" s="1"/>
  <c r="Y139" i="14"/>
  <c r="AK139" i="14" s="1"/>
  <c r="Y104" i="14"/>
  <c r="AK104" i="14" s="1"/>
  <c r="Y125" i="14"/>
  <c r="AK125" i="14" s="1"/>
  <c r="Y200" i="14"/>
  <c r="AK200" i="14" s="1"/>
  <c r="BI200" i="14" s="1"/>
  <c r="Y93" i="14"/>
  <c r="AK93" i="14" s="1"/>
  <c r="Y142" i="14"/>
  <c r="AK142" i="14" s="1"/>
  <c r="Y197" i="14"/>
  <c r="AK197" i="14" s="1"/>
  <c r="Y159" i="14"/>
  <c r="AK159" i="14" s="1"/>
  <c r="BI159" i="14" s="1"/>
  <c r="Y60" i="14"/>
  <c r="AK60" i="14" s="1"/>
  <c r="Y195" i="14"/>
  <c r="AK195" i="14" s="1"/>
  <c r="Y69" i="14"/>
  <c r="AK69" i="14" s="1"/>
  <c r="Y140" i="14"/>
  <c r="AK140" i="14" s="1"/>
  <c r="Y70" i="14"/>
  <c r="AK70" i="14" s="1"/>
  <c r="Y66" i="14"/>
  <c r="AK66" i="14" s="1"/>
  <c r="Y221" i="14"/>
  <c r="AK221" i="14" s="1"/>
  <c r="Y114" i="14"/>
  <c r="AK114" i="14" s="1"/>
  <c r="Y151" i="14"/>
  <c r="AK151" i="14" s="1"/>
  <c r="Y185" i="14"/>
  <c r="AK185" i="14" s="1"/>
  <c r="Y168" i="14"/>
  <c r="AK168" i="14" s="1"/>
  <c r="Y203" i="14"/>
  <c r="AK203" i="14" s="1"/>
  <c r="Y119" i="14"/>
  <c r="AK119" i="14" s="1"/>
  <c r="Y156" i="14"/>
  <c r="AK156" i="14" s="1"/>
  <c r="Y178" i="14"/>
  <c r="AK178" i="14" s="1"/>
  <c r="Y209" i="14"/>
  <c r="AK209" i="14" s="1"/>
  <c r="Y117" i="14"/>
  <c r="AK117" i="14" s="1"/>
  <c r="Y120" i="14"/>
  <c r="AK120" i="14" s="1"/>
  <c r="Y123" i="14"/>
  <c r="AK123" i="14" s="1"/>
  <c r="Y72" i="14"/>
  <c r="AK72" i="14" s="1"/>
  <c r="Y228" i="14"/>
  <c r="AK228" i="14" s="1"/>
  <c r="Y169" i="14"/>
  <c r="AK169" i="14" s="1"/>
  <c r="Y227" i="14"/>
  <c r="AK227" i="14" s="1"/>
  <c r="Y158" i="14"/>
  <c r="AK158" i="14" s="1"/>
  <c r="Y134" i="14"/>
  <c r="AK134" i="14" s="1"/>
  <c r="Y163" i="14"/>
  <c r="AK163" i="14" s="1"/>
  <c r="Y167" i="14"/>
  <c r="AK167" i="14" s="1"/>
  <c r="Y180" i="14"/>
  <c r="AK180" i="14" s="1"/>
  <c r="BI180" i="14" s="1"/>
  <c r="Y127" i="14"/>
  <c r="AK127" i="14" s="1"/>
  <c r="Y86" i="14"/>
  <c r="AK86" i="14" s="1"/>
  <c r="Y166" i="14"/>
  <c r="AK166" i="14" s="1"/>
  <c r="Y137" i="14"/>
  <c r="AK137" i="14" s="1"/>
  <c r="Y161" i="14"/>
  <c r="AK161" i="14" s="1"/>
  <c r="BI161" i="14" s="1"/>
  <c r="Y138" i="14"/>
  <c r="AK138" i="14" s="1"/>
  <c r="Y190" i="14"/>
  <c r="AK190" i="14" s="1"/>
  <c r="Y149" i="14"/>
  <c r="AK149" i="14" s="1"/>
  <c r="Y110" i="14"/>
  <c r="AK110" i="14" s="1"/>
  <c r="BI110" i="14" s="1"/>
  <c r="Y146" i="14"/>
  <c r="AK146" i="14" s="1"/>
  <c r="Y260" i="14"/>
  <c r="AK260" i="14" s="1"/>
  <c r="Y132" i="14"/>
  <c r="AK132" i="14" s="1"/>
  <c r="Y113" i="14"/>
  <c r="AK113" i="14" s="1"/>
  <c r="Y98" i="14"/>
  <c r="AK98" i="14" s="1"/>
  <c r="Y238" i="14"/>
  <c r="AK238" i="14" s="1"/>
  <c r="Y143" i="14"/>
  <c r="AK143" i="14" s="1"/>
  <c r="Y141" i="14"/>
  <c r="AK141" i="14" s="1"/>
  <c r="Y160" i="14"/>
  <c r="AK160" i="14" s="1"/>
  <c r="BI160" i="14" s="1"/>
  <c r="Y246" i="14"/>
  <c r="AK246" i="14" s="1"/>
  <c r="Y194" i="14"/>
  <c r="AK194" i="14" s="1"/>
  <c r="Y150" i="14"/>
  <c r="AK150" i="14" s="1"/>
  <c r="Y199" i="14"/>
  <c r="AK199" i="14" s="1"/>
  <c r="Y196" i="14"/>
  <c r="AK196" i="14" s="1"/>
  <c r="Y257" i="14"/>
  <c r="AK257" i="14" s="1"/>
  <c r="Y155" i="14"/>
  <c r="AK155" i="14" s="1"/>
  <c r="Y208" i="14"/>
  <c r="AK208" i="14" s="1"/>
  <c r="Y124" i="14"/>
  <c r="AK124" i="14" s="1"/>
  <c r="Y229" i="14"/>
  <c r="AK229" i="14" s="1"/>
  <c r="Y147" i="14"/>
  <c r="AK147" i="14" s="1"/>
  <c r="Y116" i="14"/>
  <c r="AK116" i="14" s="1"/>
  <c r="Y198" i="14"/>
  <c r="AK198" i="14" s="1"/>
  <c r="BI198" i="14" s="1"/>
  <c r="Y225" i="14"/>
  <c r="AK225" i="14" s="1"/>
  <c r="Y179" i="14"/>
  <c r="AK179" i="14" s="1"/>
  <c r="Y210" i="14"/>
  <c r="AK210" i="14" s="1"/>
  <c r="Y230" i="14"/>
  <c r="AK230" i="14" s="1"/>
  <c r="Y193" i="14"/>
  <c r="AK193" i="14" s="1"/>
  <c r="Y262" i="14"/>
  <c r="AK262" i="14" s="1"/>
  <c r="BI262" i="14" s="1"/>
  <c r="Y162" i="14"/>
  <c r="AK162" i="14" s="1"/>
  <c r="Y219" i="14"/>
  <c r="AK219" i="14" s="1"/>
  <c r="Y220" i="14"/>
  <c r="AK220" i="14" s="1"/>
  <c r="Y170" i="14"/>
  <c r="AK170" i="14" s="1"/>
  <c r="Y224" i="14"/>
  <c r="AK224" i="14" s="1"/>
  <c r="Y173" i="14"/>
  <c r="AK173" i="14" s="1"/>
  <c r="Y182" i="14"/>
  <c r="AK182" i="14" s="1"/>
  <c r="BI182" i="14" s="1"/>
  <c r="Y214" i="14"/>
  <c r="AK214" i="14" s="1"/>
  <c r="Y232" i="14"/>
  <c r="AK232" i="14" s="1"/>
  <c r="Y133" i="14"/>
  <c r="AK133" i="14" s="1"/>
  <c r="Y205" i="14"/>
  <c r="AK205" i="14" s="1"/>
  <c r="Y206" i="14"/>
  <c r="AK206" i="14" s="1"/>
  <c r="Y184" i="14"/>
  <c r="AK184" i="14" s="1"/>
  <c r="Y136" i="14"/>
  <c r="AK136" i="14" s="1"/>
  <c r="Y265" i="14"/>
  <c r="AK265" i="14" s="1"/>
  <c r="Y274" i="14"/>
  <c r="AK274" i="14" s="1"/>
  <c r="Y176" i="14"/>
  <c r="AK176" i="14" s="1"/>
  <c r="Y244" i="14"/>
  <c r="AK244" i="14" s="1"/>
  <c r="Y217" i="14"/>
  <c r="AK217" i="14" s="1"/>
  <c r="Y175" i="14"/>
  <c r="AK175" i="14" s="1"/>
  <c r="Y201" i="14"/>
  <c r="AK201" i="14" s="1"/>
  <c r="Y269" i="14"/>
  <c r="AK269" i="14" s="1"/>
  <c r="Y183" i="14"/>
  <c r="AK183" i="14" s="1"/>
  <c r="Y188" i="14"/>
  <c r="AK188" i="14" s="1"/>
  <c r="Y174" i="14"/>
  <c r="AK174" i="14" s="1"/>
  <c r="Y218" i="14"/>
  <c r="AK218" i="14" s="1"/>
  <c r="BI218" i="14" s="1"/>
  <c r="Y222" i="14"/>
  <c r="AK222" i="14" s="1"/>
  <c r="Y189" i="14"/>
  <c r="AK189" i="14" s="1"/>
  <c r="Y186" i="14"/>
  <c r="AK186" i="14" s="1"/>
  <c r="Y264" i="14"/>
  <c r="AK264" i="14" s="1"/>
  <c r="Y207" i="14"/>
  <c r="AK207" i="14" s="1"/>
  <c r="Y245" i="14"/>
  <c r="AK245" i="14" s="1"/>
  <c r="Y213" i="14"/>
  <c r="AK213" i="14" s="1"/>
  <c r="Y181" i="14"/>
  <c r="AK181" i="14" s="1"/>
  <c r="BI181" i="14" s="1"/>
  <c r="Y192" i="14"/>
  <c r="AK192" i="14" s="1"/>
  <c r="Y157" i="14"/>
  <c r="AK157" i="14" s="1"/>
  <c r="Y231" i="14"/>
  <c r="AK231" i="14" s="1"/>
  <c r="Y191" i="14"/>
  <c r="AK191" i="14" s="1"/>
  <c r="Y278" i="14"/>
  <c r="AK278" i="14" s="1"/>
  <c r="Y250" i="14"/>
  <c r="AK250" i="14" s="1"/>
  <c r="Y211" i="14"/>
  <c r="AK211" i="14" s="1"/>
  <c r="Y252" i="14"/>
  <c r="AK252" i="14" s="1"/>
  <c r="Y263" i="14"/>
  <c r="AK263" i="14" s="1"/>
  <c r="Y164" i="14"/>
  <c r="AK164" i="14" s="1"/>
  <c r="Y249" i="14"/>
  <c r="AK249" i="14" s="1"/>
  <c r="Y255" i="14"/>
  <c r="AK255" i="14" s="1"/>
  <c r="Y240" i="14"/>
  <c r="AK240" i="14" s="1"/>
  <c r="Y254" i="14"/>
  <c r="AK254" i="14" s="1"/>
  <c r="Y212" i="14"/>
  <c r="AK212" i="14" s="1"/>
  <c r="Y236" i="14"/>
  <c r="AK236" i="14" s="1"/>
  <c r="BI236" i="14" s="1"/>
  <c r="Y253" i="14"/>
  <c r="AK253" i="14" s="1"/>
  <c r="Y280" i="14"/>
  <c r="AK280" i="14" s="1"/>
  <c r="Y165" i="14"/>
  <c r="AK165" i="14" s="1"/>
  <c r="Y283" i="14"/>
  <c r="AK283" i="14" s="1"/>
  <c r="Y226" i="14"/>
  <c r="AK226" i="14" s="1"/>
  <c r="Y284" i="14"/>
  <c r="AK284" i="14" s="1"/>
  <c r="Y243" i="14"/>
  <c r="AK243" i="14" s="1"/>
  <c r="Y282" i="14"/>
  <c r="AK282" i="14" s="1"/>
  <c r="BI282" i="14" s="1"/>
  <c r="Y267" i="14"/>
  <c r="AK267" i="14" s="1"/>
  <c r="Y223" i="14"/>
  <c r="AK223" i="14" s="1"/>
  <c r="Y239" i="14"/>
  <c r="AK239" i="14" s="1"/>
  <c r="Y233" i="14"/>
  <c r="AK233" i="14" s="1"/>
  <c r="Y268" i="14"/>
  <c r="AK268" i="14" s="1"/>
  <c r="Y251" i="14"/>
  <c r="AK251" i="14" s="1"/>
  <c r="Y237" i="14"/>
  <c r="AK237" i="14" s="1"/>
  <c r="BI237" i="14" s="1"/>
  <c r="Y242" i="14"/>
  <c r="AK242" i="14" s="1"/>
  <c r="Y288" i="14"/>
  <c r="AK288" i="14" s="1"/>
  <c r="Y247" i="14"/>
  <c r="AK247" i="14" s="1"/>
  <c r="Y187" i="14"/>
  <c r="AK187" i="14" s="1"/>
  <c r="Y266" i="14"/>
  <c r="AK266" i="14" s="1"/>
  <c r="Y292" i="14"/>
  <c r="AK292" i="14" s="1"/>
  <c r="Y295" i="14"/>
  <c r="AK295" i="14" s="1"/>
  <c r="BI295" i="14" s="1"/>
  <c r="Y235" i="14"/>
  <c r="AK235" i="14" s="1"/>
  <c r="BI235" i="14" s="1"/>
  <c r="Y272" i="14"/>
  <c r="AK272" i="14" s="1"/>
  <c r="Y271" i="14"/>
  <c r="AK271" i="14" s="1"/>
  <c r="Y241" i="14"/>
  <c r="AK241" i="14" s="1"/>
  <c r="Y258" i="14"/>
  <c r="AK258" i="14" s="1"/>
  <c r="Y289" i="14"/>
  <c r="AK289" i="14" s="1"/>
  <c r="Y294" i="14"/>
  <c r="AK294" i="14" s="1"/>
  <c r="Y276" i="14"/>
  <c r="AK276" i="14" s="1"/>
  <c r="Y256" i="14"/>
  <c r="AK256" i="14" s="1"/>
  <c r="Y273" i="14"/>
  <c r="AK273" i="14" s="1"/>
  <c r="Y216" i="14"/>
  <c r="AK216" i="14" s="1"/>
  <c r="BI216" i="14" s="1"/>
  <c r="Y204" i="14"/>
  <c r="AK204" i="14" s="1"/>
  <c r="Y248" i="14"/>
  <c r="AK248" i="14" s="1"/>
  <c r="Y202" i="14"/>
  <c r="AK202" i="14" s="1"/>
  <c r="Y296" i="14"/>
  <c r="AK296" i="14" s="1"/>
  <c r="Y281" i="14"/>
  <c r="AK281" i="14" s="1"/>
  <c r="Y297" i="14"/>
  <c r="AK297" i="14" s="1"/>
  <c r="Y298" i="14"/>
  <c r="AK298" i="14" s="1"/>
  <c r="Y215" i="14"/>
  <c r="AK215" i="14" s="1"/>
  <c r="Y277" i="14"/>
  <c r="AK277" i="14" s="1"/>
  <c r="Y259" i="14"/>
  <c r="AK259" i="14" s="1"/>
  <c r="Y299" i="14"/>
  <c r="AK299" i="14" s="1"/>
  <c r="Y285" i="14"/>
  <c r="AK285" i="14" s="1"/>
  <c r="Y270" i="14"/>
  <c r="AK270" i="14" s="1"/>
  <c r="Y261" i="14"/>
  <c r="AK261" i="14" s="1"/>
  <c r="BI261" i="14" s="1"/>
  <c r="Y286" i="14"/>
  <c r="AK286" i="14" s="1"/>
  <c r="Y234" i="14"/>
  <c r="AK234" i="14" s="1"/>
  <c r="BI234" i="14" s="1"/>
  <c r="Y287" i="14"/>
  <c r="AK287" i="14" s="1"/>
  <c r="Y290" i="14"/>
  <c r="AK290" i="14" s="1"/>
  <c r="Y275" i="14"/>
  <c r="AK275" i="14" s="1"/>
  <c r="Y291" i="14"/>
  <c r="AK291" i="14" s="1"/>
  <c r="Y293" i="14"/>
  <c r="AK293" i="14" s="1"/>
  <c r="Y279" i="14"/>
  <c r="AK279" i="14" s="1"/>
  <c r="Y300" i="14"/>
  <c r="AK300" i="14" s="1"/>
  <c r="Y301" i="14"/>
  <c r="AK301" i="14" s="1"/>
  <c r="X3" i="14"/>
  <c r="AJ3" i="14" s="1"/>
  <c r="X4" i="14"/>
  <c r="AJ4" i="14" s="1"/>
  <c r="X10" i="14"/>
  <c r="AJ10" i="14" s="1"/>
  <c r="X21" i="14"/>
  <c r="AJ21" i="14" s="1"/>
  <c r="BH21" i="14" s="1"/>
  <c r="X13" i="14"/>
  <c r="AJ13" i="14" s="1"/>
  <c r="X15" i="14"/>
  <c r="AJ15" i="14" s="1"/>
  <c r="X14" i="14"/>
  <c r="AJ14" i="14" s="1"/>
  <c r="BH14" i="14" s="1"/>
  <c r="X18" i="14"/>
  <c r="AJ18" i="14" s="1"/>
  <c r="X22" i="14"/>
  <c r="AJ22" i="14" s="1"/>
  <c r="X26" i="14"/>
  <c r="AJ26" i="14" s="1"/>
  <c r="BH26" i="14" s="1"/>
  <c r="X56" i="14"/>
  <c r="AJ56" i="14" s="1"/>
  <c r="X7" i="14"/>
  <c r="AJ7" i="14" s="1"/>
  <c r="BH7" i="14" s="1"/>
  <c r="X58" i="14"/>
  <c r="AJ58" i="14" s="1"/>
  <c r="X16" i="14"/>
  <c r="AJ16" i="14" s="1"/>
  <c r="X33" i="14"/>
  <c r="AJ33" i="14" s="1"/>
  <c r="X20" i="14"/>
  <c r="AJ20" i="14" s="1"/>
  <c r="BH20" i="14" s="1"/>
  <c r="X41" i="14"/>
  <c r="AJ41" i="14" s="1"/>
  <c r="X46" i="14"/>
  <c r="AJ46" i="14" s="1"/>
  <c r="BH46" i="14" s="1"/>
  <c r="X5" i="14"/>
  <c r="AJ5" i="14" s="1"/>
  <c r="X6" i="14"/>
  <c r="AJ6" i="14" s="1"/>
  <c r="BH6" i="14" s="1"/>
  <c r="X8" i="14"/>
  <c r="AJ8" i="14" s="1"/>
  <c r="X43" i="14"/>
  <c r="AJ43" i="14" s="1"/>
  <c r="X23" i="14"/>
  <c r="AJ23" i="14" s="1"/>
  <c r="X42" i="14"/>
  <c r="AJ42" i="14" s="1"/>
  <c r="X9" i="14"/>
  <c r="AJ9" i="14" s="1"/>
  <c r="X27" i="14"/>
  <c r="AJ27" i="14" s="1"/>
  <c r="X54" i="14"/>
  <c r="AJ54" i="14" s="1"/>
  <c r="X12" i="14"/>
  <c r="AJ12" i="14" s="1"/>
  <c r="BH12" i="14" s="1"/>
  <c r="X68" i="14"/>
  <c r="AJ68" i="14" s="1"/>
  <c r="BH68" i="14" s="1"/>
  <c r="X106" i="14"/>
  <c r="AJ106" i="14" s="1"/>
  <c r="X31" i="14"/>
  <c r="AJ31" i="14" s="1"/>
  <c r="BH31" i="14" s="1"/>
  <c r="X49" i="14"/>
  <c r="AJ49" i="14" s="1"/>
  <c r="X80" i="14"/>
  <c r="AJ80" i="14" s="1"/>
  <c r="BH80" i="14" s="1"/>
  <c r="X131" i="14"/>
  <c r="AJ131" i="14" s="1"/>
  <c r="X11" i="14"/>
  <c r="AJ11" i="14" s="1"/>
  <c r="X74" i="14"/>
  <c r="AJ74" i="14" s="1"/>
  <c r="X40" i="14"/>
  <c r="AJ40" i="14" s="1"/>
  <c r="BH40" i="14" s="1"/>
  <c r="X19" i="14"/>
  <c r="AJ19" i="14" s="1"/>
  <c r="BH19" i="14" s="1"/>
  <c r="X28" i="14"/>
  <c r="AJ28" i="14" s="1"/>
  <c r="X115" i="14"/>
  <c r="AJ115" i="14" s="1"/>
  <c r="X17" i="14"/>
  <c r="AJ17" i="14" s="1"/>
  <c r="BH17" i="14" s="1"/>
  <c r="X92" i="14"/>
  <c r="AJ92" i="14" s="1"/>
  <c r="X75" i="14"/>
  <c r="AJ75" i="14" s="1"/>
  <c r="X37" i="14"/>
  <c r="AJ37" i="14" s="1"/>
  <c r="X76" i="14"/>
  <c r="AJ76" i="14" s="1"/>
  <c r="X67" i="14"/>
  <c r="AJ67" i="14" s="1"/>
  <c r="X45" i="14"/>
  <c r="AJ45" i="14" s="1"/>
  <c r="BH45" i="14" s="1"/>
  <c r="X107" i="14"/>
  <c r="AJ107" i="14" s="1"/>
  <c r="X85" i="14"/>
  <c r="AJ85" i="14" s="1"/>
  <c r="X32" i="14"/>
  <c r="AJ32" i="14" s="1"/>
  <c r="BH32" i="14" s="1"/>
  <c r="X87" i="14"/>
  <c r="AJ87" i="14" s="1"/>
  <c r="BH87" i="14" s="1"/>
  <c r="X34" i="14"/>
  <c r="AJ34" i="14" s="1"/>
  <c r="X128" i="14"/>
  <c r="AJ128" i="14" s="1"/>
  <c r="X112" i="14"/>
  <c r="AJ112" i="14" s="1"/>
  <c r="X88" i="14"/>
  <c r="AJ88" i="14" s="1"/>
  <c r="X89" i="14"/>
  <c r="AJ89" i="14" s="1"/>
  <c r="X79" i="14"/>
  <c r="AJ79" i="14" s="1"/>
  <c r="X90" i="14"/>
  <c r="AJ90" i="14" s="1"/>
  <c r="X95" i="14"/>
  <c r="AJ95" i="14" s="1"/>
  <c r="BH95" i="14" s="1"/>
  <c r="X44" i="14"/>
  <c r="AJ44" i="14" s="1"/>
  <c r="X25" i="14"/>
  <c r="AJ25" i="14" s="1"/>
  <c r="X102" i="14"/>
  <c r="AJ102" i="14" s="1"/>
  <c r="X39" i="14"/>
  <c r="AJ39" i="14" s="1"/>
  <c r="X61" i="14"/>
  <c r="AJ61" i="14" s="1"/>
  <c r="X84" i="14"/>
  <c r="AJ84" i="14" s="1"/>
  <c r="X53" i="14"/>
  <c r="AJ53" i="14" s="1"/>
  <c r="X50" i="14"/>
  <c r="AJ50" i="14" s="1"/>
  <c r="X97" i="14"/>
  <c r="AJ97" i="14" s="1"/>
  <c r="X24" i="14"/>
  <c r="AJ24" i="14" s="1"/>
  <c r="X30" i="14"/>
  <c r="AJ30" i="14" s="1"/>
  <c r="X99" i="14"/>
  <c r="AJ99" i="14" s="1"/>
  <c r="BH99" i="14" s="1"/>
  <c r="X73" i="14"/>
  <c r="AJ73" i="14" s="1"/>
  <c r="X148" i="14"/>
  <c r="AJ148" i="14" s="1"/>
  <c r="X65" i="14"/>
  <c r="AJ65" i="14" s="1"/>
  <c r="BH65" i="14" s="1"/>
  <c r="X94" i="14"/>
  <c r="AJ94" i="14" s="1"/>
  <c r="X105" i="14"/>
  <c r="AJ105" i="14" s="1"/>
  <c r="X29" i="14"/>
  <c r="AJ29" i="14" s="1"/>
  <c r="X111" i="14"/>
  <c r="AJ111" i="14" s="1"/>
  <c r="X103" i="14"/>
  <c r="AJ103" i="14" s="1"/>
  <c r="X59" i="14"/>
  <c r="AJ59" i="14" s="1"/>
  <c r="X57" i="14"/>
  <c r="AJ57" i="14" s="1"/>
  <c r="X153" i="14"/>
  <c r="AJ153" i="14" s="1"/>
  <c r="X121" i="14"/>
  <c r="AJ121" i="14" s="1"/>
  <c r="X171" i="14"/>
  <c r="AJ171" i="14" s="1"/>
  <c r="BH171" i="14" s="1"/>
  <c r="X35" i="14"/>
  <c r="AJ35" i="14" s="1"/>
  <c r="BH35" i="14" s="1"/>
  <c r="X122" i="14"/>
  <c r="AJ122" i="14" s="1"/>
  <c r="X78" i="14"/>
  <c r="AJ78" i="14" s="1"/>
  <c r="X55" i="14"/>
  <c r="AJ55" i="14" s="1"/>
  <c r="BH55" i="14" s="1"/>
  <c r="X118" i="14"/>
  <c r="AJ118" i="14" s="1"/>
  <c r="X64" i="14"/>
  <c r="AJ64" i="14" s="1"/>
  <c r="X101" i="14"/>
  <c r="AJ101" i="14" s="1"/>
  <c r="BH101" i="14" s="1"/>
  <c r="X109" i="14"/>
  <c r="AJ109" i="14" s="1"/>
  <c r="X77" i="14"/>
  <c r="AJ77" i="14" s="1"/>
  <c r="X126" i="14"/>
  <c r="AJ126" i="14" s="1"/>
  <c r="X38" i="14"/>
  <c r="AJ38" i="14" s="1"/>
  <c r="X36" i="14"/>
  <c r="AJ36" i="14" s="1"/>
  <c r="BH36" i="14" s="1"/>
  <c r="X172" i="14"/>
  <c r="AJ172" i="14" s="1"/>
  <c r="BH172" i="14" s="1"/>
  <c r="X154" i="14"/>
  <c r="AJ154" i="14" s="1"/>
  <c r="BH154" i="14" s="1"/>
  <c r="X83" i="14"/>
  <c r="AJ83" i="14" s="1"/>
  <c r="X130" i="14"/>
  <c r="AJ130" i="14" s="1"/>
  <c r="X47" i="14"/>
  <c r="AJ47" i="14" s="1"/>
  <c r="BH47" i="14" s="1"/>
  <c r="X81" i="14"/>
  <c r="AJ81" i="14" s="1"/>
  <c r="X51" i="14"/>
  <c r="AJ51" i="14" s="1"/>
  <c r="X91" i="14"/>
  <c r="AJ91" i="14" s="1"/>
  <c r="X145" i="14"/>
  <c r="AJ145" i="14" s="1"/>
  <c r="X82" i="14"/>
  <c r="AJ82" i="14" s="1"/>
  <c r="X108" i="14"/>
  <c r="AJ108" i="14" s="1"/>
  <c r="BH108" i="14" s="1"/>
  <c r="X129" i="14"/>
  <c r="AJ129" i="14" s="1"/>
  <c r="X144" i="14"/>
  <c r="AJ144" i="14" s="1"/>
  <c r="X96" i="14"/>
  <c r="AJ96" i="14" s="1"/>
  <c r="BH96" i="14" s="1"/>
  <c r="X62" i="14"/>
  <c r="AJ62" i="14" s="1"/>
  <c r="X71" i="14"/>
  <c r="AJ71" i="14" s="1"/>
  <c r="X177" i="14"/>
  <c r="AJ177" i="14" s="1"/>
  <c r="X48" i="14"/>
  <c r="AJ48" i="14" s="1"/>
  <c r="X135" i="14"/>
  <c r="AJ135" i="14" s="1"/>
  <c r="X52" i="14"/>
  <c r="AJ52" i="14" s="1"/>
  <c r="X100" i="14"/>
  <c r="AJ100" i="14" s="1"/>
  <c r="X63" i="14"/>
  <c r="AJ63" i="14" s="1"/>
  <c r="X152" i="14"/>
  <c r="AJ152" i="14" s="1"/>
  <c r="BH152" i="14" s="1"/>
  <c r="X139" i="14"/>
  <c r="AJ139" i="14" s="1"/>
  <c r="X104" i="14"/>
  <c r="AJ104" i="14" s="1"/>
  <c r="BH104" i="14" s="1"/>
  <c r="X125" i="14"/>
  <c r="AJ125" i="14" s="1"/>
  <c r="BH125" i="14" s="1"/>
  <c r="X200" i="14"/>
  <c r="AJ200" i="14" s="1"/>
  <c r="X93" i="14"/>
  <c r="AJ93" i="14" s="1"/>
  <c r="X142" i="14"/>
  <c r="AJ142" i="14" s="1"/>
  <c r="X197" i="14"/>
  <c r="AJ197" i="14" s="1"/>
  <c r="X159" i="14"/>
  <c r="AJ159" i="14" s="1"/>
  <c r="X60" i="14"/>
  <c r="AJ60" i="14" s="1"/>
  <c r="X195" i="14"/>
  <c r="AJ195" i="14" s="1"/>
  <c r="X69" i="14"/>
  <c r="AJ69" i="14" s="1"/>
  <c r="BH69" i="14" s="1"/>
  <c r="X140" i="14"/>
  <c r="AJ140" i="14" s="1"/>
  <c r="X70" i="14"/>
  <c r="AJ70" i="14" s="1"/>
  <c r="X66" i="14"/>
  <c r="AJ66" i="14" s="1"/>
  <c r="X221" i="14"/>
  <c r="AJ221" i="14" s="1"/>
  <c r="X114" i="14"/>
  <c r="AJ114" i="14" s="1"/>
  <c r="X151" i="14"/>
  <c r="AJ151" i="14" s="1"/>
  <c r="X185" i="14"/>
  <c r="AJ185" i="14" s="1"/>
  <c r="X168" i="14"/>
  <c r="AJ168" i="14" s="1"/>
  <c r="X203" i="14"/>
  <c r="AJ203" i="14" s="1"/>
  <c r="X119" i="14"/>
  <c r="AJ119" i="14" s="1"/>
  <c r="X156" i="14"/>
  <c r="AJ156" i="14" s="1"/>
  <c r="X178" i="14"/>
  <c r="AJ178" i="14" s="1"/>
  <c r="BH178" i="14" s="1"/>
  <c r="X209" i="14"/>
  <c r="AJ209" i="14" s="1"/>
  <c r="X117" i="14"/>
  <c r="AJ117" i="14" s="1"/>
  <c r="BH117" i="14" s="1"/>
  <c r="X120" i="14"/>
  <c r="AJ120" i="14" s="1"/>
  <c r="X123" i="14"/>
  <c r="AJ123" i="14" s="1"/>
  <c r="X72" i="14"/>
  <c r="AJ72" i="14" s="1"/>
  <c r="X228" i="14"/>
  <c r="AJ228" i="14" s="1"/>
  <c r="X169" i="14"/>
  <c r="AJ169" i="14" s="1"/>
  <c r="BH169" i="14" s="1"/>
  <c r="X227" i="14"/>
  <c r="AJ227" i="14" s="1"/>
  <c r="X158" i="14"/>
  <c r="AJ158" i="14" s="1"/>
  <c r="BH158" i="14" s="1"/>
  <c r="X134" i="14"/>
  <c r="AJ134" i="14" s="1"/>
  <c r="BH134" i="14" s="1"/>
  <c r="X163" i="14"/>
  <c r="AJ163" i="14" s="1"/>
  <c r="X167" i="14"/>
  <c r="AJ167" i="14" s="1"/>
  <c r="X180" i="14"/>
  <c r="AJ180" i="14" s="1"/>
  <c r="X127" i="14"/>
  <c r="AJ127" i="14" s="1"/>
  <c r="X86" i="14"/>
  <c r="AJ86" i="14" s="1"/>
  <c r="X166" i="14"/>
  <c r="AJ166" i="14" s="1"/>
  <c r="X137" i="14"/>
  <c r="AJ137" i="14" s="1"/>
  <c r="X161" i="14"/>
  <c r="AJ161" i="14" s="1"/>
  <c r="X138" i="14"/>
  <c r="AJ138" i="14" s="1"/>
  <c r="X190" i="14"/>
  <c r="AJ190" i="14" s="1"/>
  <c r="X149" i="14"/>
  <c r="AJ149" i="14" s="1"/>
  <c r="X110" i="14"/>
  <c r="AJ110" i="14" s="1"/>
  <c r="X146" i="14"/>
  <c r="AJ146" i="14" s="1"/>
  <c r="BH146" i="14" s="1"/>
  <c r="X260" i="14"/>
  <c r="AJ260" i="14" s="1"/>
  <c r="X132" i="14"/>
  <c r="AJ132" i="14" s="1"/>
  <c r="X113" i="14"/>
  <c r="AJ113" i="14" s="1"/>
  <c r="X98" i="14"/>
  <c r="AJ98" i="14" s="1"/>
  <c r="X238" i="14"/>
  <c r="AJ238" i="14" s="1"/>
  <c r="X143" i="14"/>
  <c r="AJ143" i="14" s="1"/>
  <c r="X141" i="14"/>
  <c r="AJ141" i="14" s="1"/>
  <c r="X160" i="14"/>
  <c r="AJ160" i="14" s="1"/>
  <c r="X246" i="14"/>
  <c r="AJ246" i="14" s="1"/>
  <c r="X194" i="14"/>
  <c r="AJ194" i="14" s="1"/>
  <c r="X150" i="14"/>
  <c r="AJ150" i="14" s="1"/>
  <c r="BH150" i="14" s="1"/>
  <c r="X199" i="14"/>
  <c r="AJ199" i="14" s="1"/>
  <c r="X196" i="14"/>
  <c r="AJ196" i="14" s="1"/>
  <c r="BH196" i="14" s="1"/>
  <c r="X257" i="14"/>
  <c r="AJ257" i="14" s="1"/>
  <c r="X155" i="14"/>
  <c r="AJ155" i="14" s="1"/>
  <c r="X208" i="14"/>
  <c r="AJ208" i="14" s="1"/>
  <c r="X124" i="14"/>
  <c r="AJ124" i="14" s="1"/>
  <c r="X229" i="14"/>
  <c r="AJ229" i="14" s="1"/>
  <c r="X147" i="14"/>
  <c r="AJ147" i="14" s="1"/>
  <c r="X116" i="14"/>
  <c r="AJ116" i="14" s="1"/>
  <c r="X198" i="14"/>
  <c r="AJ198" i="14" s="1"/>
  <c r="BH198" i="14" s="1"/>
  <c r="X225" i="14"/>
  <c r="AJ225" i="14" s="1"/>
  <c r="X179" i="14"/>
  <c r="AJ179" i="14" s="1"/>
  <c r="X210" i="14"/>
  <c r="AJ210" i="14" s="1"/>
  <c r="X230" i="14"/>
  <c r="AJ230" i="14" s="1"/>
  <c r="X193" i="14"/>
  <c r="AJ193" i="14" s="1"/>
  <c r="X262" i="14"/>
  <c r="AJ262" i="14" s="1"/>
  <c r="X162" i="14"/>
  <c r="AJ162" i="14" s="1"/>
  <c r="BH162" i="14" s="1"/>
  <c r="X219" i="14"/>
  <c r="AJ219" i="14" s="1"/>
  <c r="X220" i="14"/>
  <c r="AJ220" i="14" s="1"/>
  <c r="X170" i="14"/>
  <c r="AJ170" i="14" s="1"/>
  <c r="X224" i="14"/>
  <c r="AJ224" i="14" s="1"/>
  <c r="X173" i="14"/>
  <c r="AJ173" i="14" s="1"/>
  <c r="BH173" i="14" s="1"/>
  <c r="X182" i="14"/>
  <c r="AJ182" i="14" s="1"/>
  <c r="X214" i="14"/>
  <c r="AJ214" i="14" s="1"/>
  <c r="X232" i="14"/>
  <c r="AJ232" i="14" s="1"/>
  <c r="X133" i="14"/>
  <c r="AJ133" i="14" s="1"/>
  <c r="X205" i="14"/>
  <c r="AJ205" i="14" s="1"/>
  <c r="X206" i="14"/>
  <c r="AJ206" i="14" s="1"/>
  <c r="X184" i="14"/>
  <c r="AJ184" i="14" s="1"/>
  <c r="X136" i="14"/>
  <c r="AJ136" i="14" s="1"/>
  <c r="X265" i="14"/>
  <c r="AJ265" i="14" s="1"/>
  <c r="X274" i="14"/>
  <c r="AJ274" i="14" s="1"/>
  <c r="X176" i="14"/>
  <c r="AJ176" i="14" s="1"/>
  <c r="X244" i="14"/>
  <c r="AJ244" i="14" s="1"/>
  <c r="X217" i="14"/>
  <c r="AJ217" i="14" s="1"/>
  <c r="X175" i="14"/>
  <c r="AJ175" i="14" s="1"/>
  <c r="X201" i="14"/>
  <c r="AJ201" i="14" s="1"/>
  <c r="X269" i="14"/>
  <c r="AJ269" i="14" s="1"/>
  <c r="X183" i="14"/>
  <c r="AJ183" i="14" s="1"/>
  <c r="BH183" i="14" s="1"/>
  <c r="X188" i="14"/>
  <c r="AJ188" i="14" s="1"/>
  <c r="BH188" i="14" s="1"/>
  <c r="X174" i="14"/>
  <c r="AJ174" i="14" s="1"/>
  <c r="X218" i="14"/>
  <c r="AJ218" i="14" s="1"/>
  <c r="X222" i="14"/>
  <c r="AJ222" i="14" s="1"/>
  <c r="BH222" i="14" s="1"/>
  <c r="X189" i="14"/>
  <c r="AJ189" i="14" s="1"/>
  <c r="X186" i="14"/>
  <c r="AJ186" i="14" s="1"/>
  <c r="X264" i="14"/>
  <c r="AJ264" i="14" s="1"/>
  <c r="X207" i="14"/>
  <c r="AJ207" i="14" s="1"/>
  <c r="X245" i="14"/>
  <c r="AJ245" i="14" s="1"/>
  <c r="X213" i="14"/>
  <c r="AJ213" i="14" s="1"/>
  <c r="X181" i="14"/>
  <c r="AJ181" i="14" s="1"/>
  <c r="X192" i="14"/>
  <c r="AJ192" i="14" s="1"/>
  <c r="X157" i="14"/>
  <c r="AJ157" i="14" s="1"/>
  <c r="X231" i="14"/>
  <c r="AJ231" i="14" s="1"/>
  <c r="X191" i="14"/>
  <c r="AJ191" i="14" s="1"/>
  <c r="X278" i="14"/>
  <c r="AJ278" i="14" s="1"/>
  <c r="X250" i="14"/>
  <c r="AJ250" i="14" s="1"/>
  <c r="X211" i="14"/>
  <c r="AJ211" i="14" s="1"/>
  <c r="X252" i="14"/>
  <c r="AJ252" i="14" s="1"/>
  <c r="X263" i="14"/>
  <c r="AJ263" i="14" s="1"/>
  <c r="X164" i="14"/>
  <c r="AJ164" i="14" s="1"/>
  <c r="X249" i="14"/>
  <c r="AJ249" i="14" s="1"/>
  <c r="X255" i="14"/>
  <c r="AJ255" i="14" s="1"/>
  <c r="X240" i="14"/>
  <c r="AJ240" i="14" s="1"/>
  <c r="X254" i="14"/>
  <c r="AJ254" i="14" s="1"/>
  <c r="X212" i="14"/>
  <c r="AJ212" i="14" s="1"/>
  <c r="X236" i="14"/>
  <c r="AJ236" i="14" s="1"/>
  <c r="X253" i="14"/>
  <c r="AJ253" i="14" s="1"/>
  <c r="X280" i="14"/>
  <c r="AJ280" i="14" s="1"/>
  <c r="X165" i="14"/>
  <c r="AJ165" i="14" s="1"/>
  <c r="X283" i="14"/>
  <c r="AJ283" i="14" s="1"/>
  <c r="X226" i="14"/>
  <c r="AJ226" i="14" s="1"/>
  <c r="X284" i="14"/>
  <c r="AJ284" i="14" s="1"/>
  <c r="X243" i="14"/>
  <c r="AJ243" i="14" s="1"/>
  <c r="X282" i="14"/>
  <c r="AJ282" i="14" s="1"/>
  <c r="X267" i="14"/>
  <c r="AJ267" i="14" s="1"/>
  <c r="X223" i="14"/>
  <c r="AJ223" i="14" s="1"/>
  <c r="X239" i="14"/>
  <c r="AJ239" i="14" s="1"/>
  <c r="X233" i="14"/>
  <c r="AJ233" i="14" s="1"/>
  <c r="X268" i="14"/>
  <c r="AJ268" i="14" s="1"/>
  <c r="BH268" i="14" s="1"/>
  <c r="X251" i="14"/>
  <c r="AJ251" i="14" s="1"/>
  <c r="X237" i="14"/>
  <c r="AJ237" i="14" s="1"/>
  <c r="X242" i="14"/>
  <c r="AJ242" i="14" s="1"/>
  <c r="X288" i="14"/>
  <c r="AJ288" i="14" s="1"/>
  <c r="X247" i="14"/>
  <c r="AJ247" i="14" s="1"/>
  <c r="X187" i="14"/>
  <c r="AJ187" i="14" s="1"/>
  <c r="X266" i="14"/>
  <c r="AJ266" i="14" s="1"/>
  <c r="X292" i="14"/>
  <c r="AJ292" i="14" s="1"/>
  <c r="BH292" i="14" s="1"/>
  <c r="X295" i="14"/>
  <c r="AJ295" i="14" s="1"/>
  <c r="X235" i="14"/>
  <c r="AJ235" i="14" s="1"/>
  <c r="X272" i="14"/>
  <c r="AJ272" i="14" s="1"/>
  <c r="X271" i="14"/>
  <c r="AJ271" i="14" s="1"/>
  <c r="X241" i="14"/>
  <c r="AJ241" i="14" s="1"/>
  <c r="X258" i="14"/>
  <c r="AJ258" i="14" s="1"/>
  <c r="X289" i="14"/>
  <c r="AJ289" i="14" s="1"/>
  <c r="X294" i="14"/>
  <c r="AJ294" i="14" s="1"/>
  <c r="X276" i="14"/>
  <c r="AJ276" i="14" s="1"/>
  <c r="X256" i="14"/>
  <c r="AJ256" i="14" s="1"/>
  <c r="X273" i="14"/>
  <c r="AJ273" i="14" s="1"/>
  <c r="X216" i="14"/>
  <c r="AJ216" i="14" s="1"/>
  <c r="X204" i="14"/>
  <c r="AJ204" i="14" s="1"/>
  <c r="BH204" i="14" s="1"/>
  <c r="X248" i="14"/>
  <c r="AJ248" i="14" s="1"/>
  <c r="X202" i="14"/>
  <c r="AJ202" i="14" s="1"/>
  <c r="X296" i="14"/>
  <c r="AJ296" i="14" s="1"/>
  <c r="X281" i="14"/>
  <c r="AJ281" i="14" s="1"/>
  <c r="BH281" i="14" s="1"/>
  <c r="X297" i="14"/>
  <c r="AJ297" i="14" s="1"/>
  <c r="X298" i="14"/>
  <c r="AJ298" i="14" s="1"/>
  <c r="X215" i="14"/>
  <c r="AJ215" i="14" s="1"/>
  <c r="X277" i="14"/>
  <c r="AJ277" i="14" s="1"/>
  <c r="X259" i="14"/>
  <c r="AJ259" i="14" s="1"/>
  <c r="X299" i="14"/>
  <c r="AJ299" i="14" s="1"/>
  <c r="X285" i="14"/>
  <c r="AJ285" i="14" s="1"/>
  <c r="X270" i="14"/>
  <c r="AJ270" i="14" s="1"/>
  <c r="X261" i="14"/>
  <c r="AJ261" i="14" s="1"/>
  <c r="X286" i="14"/>
  <c r="AJ286" i="14" s="1"/>
  <c r="X234" i="14"/>
  <c r="AJ234" i="14" s="1"/>
  <c r="X287" i="14"/>
  <c r="AJ287" i="14" s="1"/>
  <c r="X290" i="14"/>
  <c r="AJ290" i="14" s="1"/>
  <c r="X275" i="14"/>
  <c r="AJ275" i="14" s="1"/>
  <c r="X291" i="14"/>
  <c r="AJ291" i="14" s="1"/>
  <c r="X293" i="14"/>
  <c r="AJ293" i="14" s="1"/>
  <c r="X279" i="14"/>
  <c r="AJ279" i="14" s="1"/>
  <c r="X300" i="14"/>
  <c r="AJ300" i="14" s="1"/>
  <c r="X301" i="14"/>
  <c r="AJ301" i="14" s="1"/>
  <c r="W3" i="14"/>
  <c r="AI3" i="14" s="1"/>
  <c r="W4" i="14"/>
  <c r="AI4" i="14" s="1"/>
  <c r="W10" i="14"/>
  <c r="AI10" i="14" s="1"/>
  <c r="W21" i="14"/>
  <c r="AI21" i="14" s="1"/>
  <c r="W13" i="14"/>
  <c r="AI13" i="14" s="1"/>
  <c r="W15" i="14"/>
  <c r="AI15" i="14" s="1"/>
  <c r="W14" i="14"/>
  <c r="AI14" i="14" s="1"/>
  <c r="W18" i="14"/>
  <c r="AI18" i="14" s="1"/>
  <c r="W22" i="14"/>
  <c r="AI22" i="14" s="1"/>
  <c r="W26" i="14"/>
  <c r="AI26" i="14" s="1"/>
  <c r="W56" i="14"/>
  <c r="AI56" i="14" s="1"/>
  <c r="W7" i="14"/>
  <c r="AI7" i="14" s="1"/>
  <c r="W58" i="14"/>
  <c r="AI58" i="14" s="1"/>
  <c r="W16" i="14"/>
  <c r="AI16" i="14" s="1"/>
  <c r="W33" i="14"/>
  <c r="AI33" i="14" s="1"/>
  <c r="W20" i="14"/>
  <c r="AI20" i="14" s="1"/>
  <c r="W41" i="14"/>
  <c r="AI41" i="14" s="1"/>
  <c r="W46" i="14"/>
  <c r="AI46" i="14" s="1"/>
  <c r="W5" i="14"/>
  <c r="AI5" i="14" s="1"/>
  <c r="W6" i="14"/>
  <c r="AI6" i="14" s="1"/>
  <c r="W8" i="14"/>
  <c r="AI8" i="14" s="1"/>
  <c r="W43" i="14"/>
  <c r="AI43" i="14" s="1"/>
  <c r="W23" i="14"/>
  <c r="AI23" i="14" s="1"/>
  <c r="W42" i="14"/>
  <c r="AI42" i="14" s="1"/>
  <c r="W9" i="14"/>
  <c r="AI9" i="14" s="1"/>
  <c r="W27" i="14"/>
  <c r="AI27" i="14" s="1"/>
  <c r="W54" i="14"/>
  <c r="AI54" i="14" s="1"/>
  <c r="W12" i="14"/>
  <c r="AI12" i="14" s="1"/>
  <c r="W68" i="14"/>
  <c r="AI68" i="14" s="1"/>
  <c r="W106" i="14"/>
  <c r="AI106" i="14" s="1"/>
  <c r="W31" i="14"/>
  <c r="AI31" i="14" s="1"/>
  <c r="W49" i="14"/>
  <c r="AI49" i="14" s="1"/>
  <c r="W80" i="14"/>
  <c r="AI80" i="14" s="1"/>
  <c r="W131" i="14"/>
  <c r="AI131" i="14" s="1"/>
  <c r="W11" i="14"/>
  <c r="AI11" i="14" s="1"/>
  <c r="W74" i="14"/>
  <c r="AI74" i="14" s="1"/>
  <c r="W40" i="14"/>
  <c r="AI40" i="14" s="1"/>
  <c r="W19" i="14"/>
  <c r="AI19" i="14" s="1"/>
  <c r="W28" i="14"/>
  <c r="AI28" i="14" s="1"/>
  <c r="W115" i="14"/>
  <c r="AI115" i="14" s="1"/>
  <c r="W17" i="14"/>
  <c r="AI17" i="14" s="1"/>
  <c r="W92" i="14"/>
  <c r="AI92" i="14" s="1"/>
  <c r="W75" i="14"/>
  <c r="AI75" i="14" s="1"/>
  <c r="W37" i="14"/>
  <c r="AI37" i="14" s="1"/>
  <c r="W76" i="14"/>
  <c r="AI76" i="14" s="1"/>
  <c r="W67" i="14"/>
  <c r="AI67" i="14" s="1"/>
  <c r="W45" i="14"/>
  <c r="AI45" i="14" s="1"/>
  <c r="W107" i="14"/>
  <c r="AI107" i="14" s="1"/>
  <c r="W85" i="14"/>
  <c r="AI85" i="14" s="1"/>
  <c r="W32" i="14"/>
  <c r="AI32" i="14" s="1"/>
  <c r="W87" i="14"/>
  <c r="AI87" i="14" s="1"/>
  <c r="W34" i="14"/>
  <c r="AI34" i="14" s="1"/>
  <c r="W128" i="14"/>
  <c r="AI128" i="14" s="1"/>
  <c r="W112" i="14"/>
  <c r="AI112" i="14" s="1"/>
  <c r="W88" i="14"/>
  <c r="AI88" i="14" s="1"/>
  <c r="W89" i="14"/>
  <c r="AI89" i="14" s="1"/>
  <c r="W79" i="14"/>
  <c r="AI79" i="14" s="1"/>
  <c r="BG79" i="14" s="1"/>
  <c r="W90" i="14"/>
  <c r="AI90" i="14" s="1"/>
  <c r="BG90" i="14" s="1"/>
  <c r="W95" i="14"/>
  <c r="AI95" i="14" s="1"/>
  <c r="W44" i="14"/>
  <c r="AI44" i="14" s="1"/>
  <c r="W25" i="14"/>
  <c r="AI25" i="14" s="1"/>
  <c r="W102" i="14"/>
  <c r="AI102" i="14" s="1"/>
  <c r="W39" i="14"/>
  <c r="AI39" i="14" s="1"/>
  <c r="W61" i="14"/>
  <c r="AI61" i="14" s="1"/>
  <c r="W84" i="14"/>
  <c r="AI84" i="14" s="1"/>
  <c r="W53" i="14"/>
  <c r="AI53" i="14" s="1"/>
  <c r="W50" i="14"/>
  <c r="AI50" i="14" s="1"/>
  <c r="W97" i="14"/>
  <c r="AI97" i="14" s="1"/>
  <c r="W24" i="14"/>
  <c r="AI24" i="14" s="1"/>
  <c r="BG24" i="14" s="1"/>
  <c r="W30" i="14"/>
  <c r="AI30" i="14" s="1"/>
  <c r="BG30" i="14" s="1"/>
  <c r="W99" i="14"/>
  <c r="AI99" i="14" s="1"/>
  <c r="W73" i="14"/>
  <c r="AI73" i="14" s="1"/>
  <c r="W148" i="14"/>
  <c r="AI148" i="14" s="1"/>
  <c r="W65" i="14"/>
  <c r="AI65" i="14" s="1"/>
  <c r="W94" i="14"/>
  <c r="AI94" i="14" s="1"/>
  <c r="W105" i="14"/>
  <c r="AI105" i="14" s="1"/>
  <c r="W29" i="14"/>
  <c r="AI29" i="14" s="1"/>
  <c r="W111" i="14"/>
  <c r="AI111" i="14" s="1"/>
  <c r="W103" i="14"/>
  <c r="AI103" i="14" s="1"/>
  <c r="W59" i="14"/>
  <c r="AI59" i="14" s="1"/>
  <c r="W57" i="14"/>
  <c r="AI57" i="14" s="1"/>
  <c r="W153" i="14"/>
  <c r="AI153" i="14" s="1"/>
  <c r="W121" i="14"/>
  <c r="AI121" i="14" s="1"/>
  <c r="W171" i="14"/>
  <c r="AI171" i="14" s="1"/>
  <c r="W35" i="14"/>
  <c r="AI35" i="14" s="1"/>
  <c r="W122" i="14"/>
  <c r="AI122" i="14" s="1"/>
  <c r="W78" i="14"/>
  <c r="AI78" i="14" s="1"/>
  <c r="W55" i="14"/>
  <c r="AI55" i="14" s="1"/>
  <c r="W118" i="14"/>
  <c r="AI118" i="14" s="1"/>
  <c r="W64" i="14"/>
  <c r="AI64" i="14" s="1"/>
  <c r="W101" i="14"/>
  <c r="AI101" i="14" s="1"/>
  <c r="W109" i="14"/>
  <c r="AI109" i="14" s="1"/>
  <c r="W77" i="14"/>
  <c r="AI77" i="14" s="1"/>
  <c r="W126" i="14"/>
  <c r="AI126" i="14" s="1"/>
  <c r="BG126" i="14" s="1"/>
  <c r="W38" i="14"/>
  <c r="AI38" i="14" s="1"/>
  <c r="W36" i="14"/>
  <c r="AI36" i="14" s="1"/>
  <c r="W172" i="14"/>
  <c r="AI172" i="14" s="1"/>
  <c r="W154" i="14"/>
  <c r="AI154" i="14" s="1"/>
  <c r="W83" i="14"/>
  <c r="AI83" i="14" s="1"/>
  <c r="W130" i="14"/>
  <c r="AI130" i="14" s="1"/>
  <c r="W47" i="14"/>
  <c r="AI47" i="14" s="1"/>
  <c r="W81" i="14"/>
  <c r="AI81" i="14" s="1"/>
  <c r="W51" i="14"/>
  <c r="AI51" i="14" s="1"/>
  <c r="W91" i="14"/>
  <c r="AI91" i="14" s="1"/>
  <c r="W145" i="14"/>
  <c r="AI145" i="14" s="1"/>
  <c r="W82" i="14"/>
  <c r="AI82" i="14" s="1"/>
  <c r="BG82" i="14" s="1"/>
  <c r="W108" i="14"/>
  <c r="AI108" i="14" s="1"/>
  <c r="W129" i="14"/>
  <c r="AI129" i="14" s="1"/>
  <c r="W144" i="14"/>
  <c r="AI144" i="14" s="1"/>
  <c r="W96" i="14"/>
  <c r="AI96" i="14" s="1"/>
  <c r="W62" i="14"/>
  <c r="AI62" i="14" s="1"/>
  <c r="W71" i="14"/>
  <c r="AI71" i="14" s="1"/>
  <c r="W177" i="14"/>
  <c r="AI177" i="14" s="1"/>
  <c r="W48" i="14"/>
  <c r="AI48" i="14" s="1"/>
  <c r="W135" i="14"/>
  <c r="AI135" i="14" s="1"/>
  <c r="W52" i="14"/>
  <c r="AI52" i="14" s="1"/>
  <c r="W100" i="14"/>
  <c r="AI100" i="14" s="1"/>
  <c r="BG100" i="14" s="1"/>
  <c r="W63" i="14"/>
  <c r="AI63" i="14" s="1"/>
  <c r="BG63" i="14" s="1"/>
  <c r="W152" i="14"/>
  <c r="AI152" i="14" s="1"/>
  <c r="W139" i="14"/>
  <c r="AI139" i="14" s="1"/>
  <c r="W104" i="14"/>
  <c r="AI104" i="14" s="1"/>
  <c r="W125" i="14"/>
  <c r="AI125" i="14" s="1"/>
  <c r="W200" i="14"/>
  <c r="AI200" i="14" s="1"/>
  <c r="W93" i="14"/>
  <c r="AI93" i="14" s="1"/>
  <c r="W142" i="14"/>
  <c r="AI142" i="14" s="1"/>
  <c r="W197" i="14"/>
  <c r="AI197" i="14" s="1"/>
  <c r="W159" i="14"/>
  <c r="AI159" i="14" s="1"/>
  <c r="W60" i="14"/>
  <c r="AI60" i="14" s="1"/>
  <c r="W195" i="14"/>
  <c r="AI195" i="14" s="1"/>
  <c r="W69" i="14"/>
  <c r="AI69" i="14" s="1"/>
  <c r="W140" i="14"/>
  <c r="AI140" i="14" s="1"/>
  <c r="W70" i="14"/>
  <c r="AI70" i="14" s="1"/>
  <c r="W66" i="14"/>
  <c r="AI66" i="14" s="1"/>
  <c r="W221" i="14"/>
  <c r="AI221" i="14" s="1"/>
  <c r="W114" i="14"/>
  <c r="AI114" i="14" s="1"/>
  <c r="W151" i="14"/>
  <c r="AI151" i="14" s="1"/>
  <c r="W185" i="14"/>
  <c r="AI185" i="14" s="1"/>
  <c r="W168" i="14"/>
  <c r="AI168" i="14" s="1"/>
  <c r="W203" i="14"/>
  <c r="AI203" i="14" s="1"/>
  <c r="W119" i="14"/>
  <c r="AI119" i="14" s="1"/>
  <c r="W156" i="14"/>
  <c r="AI156" i="14" s="1"/>
  <c r="W178" i="14"/>
  <c r="AI178" i="14" s="1"/>
  <c r="BG178" i="14" s="1"/>
  <c r="W209" i="14"/>
  <c r="AI209" i="14" s="1"/>
  <c r="W117" i="14"/>
  <c r="AI117" i="14" s="1"/>
  <c r="W120" i="14"/>
  <c r="AI120" i="14" s="1"/>
  <c r="W123" i="14"/>
  <c r="AI123" i="14" s="1"/>
  <c r="W72" i="14"/>
  <c r="AI72" i="14" s="1"/>
  <c r="W228" i="14"/>
  <c r="AI228" i="14" s="1"/>
  <c r="W169" i="14"/>
  <c r="AI169" i="14" s="1"/>
  <c r="W227" i="14"/>
  <c r="AI227" i="14" s="1"/>
  <c r="W158" i="14"/>
  <c r="AI158" i="14" s="1"/>
  <c r="W134" i="14"/>
  <c r="AI134" i="14" s="1"/>
  <c r="W163" i="14"/>
  <c r="AI163" i="14" s="1"/>
  <c r="W167" i="14"/>
  <c r="AI167" i="14" s="1"/>
  <c r="W180" i="14"/>
  <c r="AI180" i="14" s="1"/>
  <c r="W127" i="14"/>
  <c r="AI127" i="14" s="1"/>
  <c r="W86" i="14"/>
  <c r="AI86" i="14" s="1"/>
  <c r="W166" i="14"/>
  <c r="AI166" i="14" s="1"/>
  <c r="W137" i="14"/>
  <c r="AI137" i="14" s="1"/>
  <c r="W161" i="14"/>
  <c r="AI161" i="14" s="1"/>
  <c r="W138" i="14"/>
  <c r="AI138" i="14" s="1"/>
  <c r="W190" i="14"/>
  <c r="AI190" i="14" s="1"/>
  <c r="W149" i="14"/>
  <c r="AI149" i="14" s="1"/>
  <c r="W110" i="14"/>
  <c r="AI110" i="14" s="1"/>
  <c r="W146" i="14"/>
  <c r="AI146" i="14" s="1"/>
  <c r="W260" i="14"/>
  <c r="AI260" i="14" s="1"/>
  <c r="W132" i="14"/>
  <c r="AI132" i="14" s="1"/>
  <c r="W113" i="14"/>
  <c r="AI113" i="14" s="1"/>
  <c r="W98" i="14"/>
  <c r="AI98" i="14" s="1"/>
  <c r="W238" i="14"/>
  <c r="AI238" i="14" s="1"/>
  <c r="W143" i="14"/>
  <c r="AI143" i="14" s="1"/>
  <c r="W141" i="14"/>
  <c r="AI141" i="14" s="1"/>
  <c r="W160" i="14"/>
  <c r="AI160" i="14" s="1"/>
  <c r="W246" i="14"/>
  <c r="AI246" i="14" s="1"/>
  <c r="W194" i="14"/>
  <c r="AI194" i="14" s="1"/>
  <c r="W150" i="14"/>
  <c r="AI150" i="14" s="1"/>
  <c r="W199" i="14"/>
  <c r="AI199" i="14" s="1"/>
  <c r="W196" i="14"/>
  <c r="AI196" i="14" s="1"/>
  <c r="BG196" i="14" s="1"/>
  <c r="W257" i="14"/>
  <c r="AI257" i="14" s="1"/>
  <c r="W155" i="14"/>
  <c r="AI155" i="14" s="1"/>
  <c r="W208" i="14"/>
  <c r="AI208" i="14" s="1"/>
  <c r="W124" i="14"/>
  <c r="AI124" i="14" s="1"/>
  <c r="W229" i="14"/>
  <c r="AI229" i="14" s="1"/>
  <c r="W147" i="14"/>
  <c r="AI147" i="14" s="1"/>
  <c r="W116" i="14"/>
  <c r="AI116" i="14" s="1"/>
  <c r="W198" i="14"/>
  <c r="AI198" i="14" s="1"/>
  <c r="W225" i="14"/>
  <c r="AI225" i="14" s="1"/>
  <c r="W179" i="14"/>
  <c r="AI179" i="14" s="1"/>
  <c r="W210" i="14"/>
  <c r="AI210" i="14" s="1"/>
  <c r="W230" i="14"/>
  <c r="AI230" i="14" s="1"/>
  <c r="BG230" i="14" s="1"/>
  <c r="W193" i="14"/>
  <c r="AI193" i="14" s="1"/>
  <c r="W262" i="14"/>
  <c r="AI262" i="14" s="1"/>
  <c r="W162" i="14"/>
  <c r="AI162" i="14" s="1"/>
  <c r="W219" i="14"/>
  <c r="AI219" i="14" s="1"/>
  <c r="W220" i="14"/>
  <c r="AI220" i="14" s="1"/>
  <c r="W170" i="14"/>
  <c r="AI170" i="14" s="1"/>
  <c r="W224" i="14"/>
  <c r="AI224" i="14" s="1"/>
  <c r="W173" i="14"/>
  <c r="AI173" i="14" s="1"/>
  <c r="W182" i="14"/>
  <c r="AI182" i="14" s="1"/>
  <c r="W214" i="14"/>
  <c r="AI214" i="14" s="1"/>
  <c r="W232" i="14"/>
  <c r="AI232" i="14" s="1"/>
  <c r="W133" i="14"/>
  <c r="AI133" i="14" s="1"/>
  <c r="W205" i="14"/>
  <c r="AI205" i="14" s="1"/>
  <c r="W206" i="14"/>
  <c r="AI206" i="14" s="1"/>
  <c r="W184" i="14"/>
  <c r="AI184" i="14" s="1"/>
  <c r="W136" i="14"/>
  <c r="AI136" i="14" s="1"/>
  <c r="W265" i="14"/>
  <c r="AI265" i="14" s="1"/>
  <c r="W274" i="14"/>
  <c r="AI274" i="14" s="1"/>
  <c r="W176" i="14"/>
  <c r="AI176" i="14" s="1"/>
  <c r="W244" i="14"/>
  <c r="AI244" i="14" s="1"/>
  <c r="W217" i="14"/>
  <c r="AI217" i="14" s="1"/>
  <c r="W175" i="14"/>
  <c r="AI175" i="14" s="1"/>
  <c r="W201" i="14"/>
  <c r="AI201" i="14" s="1"/>
  <c r="W269" i="14"/>
  <c r="AI269" i="14" s="1"/>
  <c r="BG269" i="14" s="1"/>
  <c r="W183" i="14"/>
  <c r="AI183" i="14" s="1"/>
  <c r="W188" i="14"/>
  <c r="AI188" i="14" s="1"/>
  <c r="W174" i="14"/>
  <c r="AI174" i="14" s="1"/>
  <c r="W218" i="14"/>
  <c r="AI218" i="14" s="1"/>
  <c r="W222" i="14"/>
  <c r="AI222" i="14" s="1"/>
  <c r="W189" i="14"/>
  <c r="AI189" i="14" s="1"/>
  <c r="W186" i="14"/>
  <c r="AI186" i="14" s="1"/>
  <c r="W264" i="14"/>
  <c r="AI264" i="14" s="1"/>
  <c r="W207" i="14"/>
  <c r="AI207" i="14" s="1"/>
  <c r="W245" i="14"/>
  <c r="AI245" i="14" s="1"/>
  <c r="W213" i="14"/>
  <c r="AI213" i="14" s="1"/>
  <c r="W181" i="14"/>
  <c r="AI181" i="14" s="1"/>
  <c r="BG181" i="14" s="1"/>
  <c r="W192" i="14"/>
  <c r="AI192" i="14" s="1"/>
  <c r="W157" i="14"/>
  <c r="AI157" i="14" s="1"/>
  <c r="W231" i="14"/>
  <c r="AI231" i="14" s="1"/>
  <c r="W191" i="14"/>
  <c r="AI191" i="14" s="1"/>
  <c r="W278" i="14"/>
  <c r="AI278" i="14" s="1"/>
  <c r="W250" i="14"/>
  <c r="AI250" i="14" s="1"/>
  <c r="W211" i="14"/>
  <c r="AI211" i="14" s="1"/>
  <c r="W252" i="14"/>
  <c r="AI252" i="14" s="1"/>
  <c r="W263" i="14"/>
  <c r="AI263" i="14" s="1"/>
  <c r="W164" i="14"/>
  <c r="AI164" i="14" s="1"/>
  <c r="W249" i="14"/>
  <c r="AI249" i="14" s="1"/>
  <c r="W255" i="14"/>
  <c r="AI255" i="14" s="1"/>
  <c r="BG255" i="14" s="1"/>
  <c r="W240" i="14"/>
  <c r="AI240" i="14" s="1"/>
  <c r="W254" i="14"/>
  <c r="AI254" i="14" s="1"/>
  <c r="W212" i="14"/>
  <c r="AI212" i="14" s="1"/>
  <c r="W236" i="14"/>
  <c r="AI236" i="14" s="1"/>
  <c r="W253" i="14"/>
  <c r="AI253" i="14" s="1"/>
  <c r="W280" i="14"/>
  <c r="AI280" i="14" s="1"/>
  <c r="W165" i="14"/>
  <c r="AI165" i="14" s="1"/>
  <c r="W283" i="14"/>
  <c r="AI283" i="14" s="1"/>
  <c r="W226" i="14"/>
  <c r="AI226" i="14" s="1"/>
  <c r="W284" i="14"/>
  <c r="AI284" i="14" s="1"/>
  <c r="W243" i="14"/>
  <c r="AI243" i="14" s="1"/>
  <c r="W282" i="14"/>
  <c r="AI282" i="14" s="1"/>
  <c r="W267" i="14"/>
  <c r="AI267" i="14" s="1"/>
  <c r="W223" i="14"/>
  <c r="AI223" i="14" s="1"/>
  <c r="W239" i="14"/>
  <c r="AI239" i="14" s="1"/>
  <c r="W233" i="14"/>
  <c r="AI233" i="14" s="1"/>
  <c r="W268" i="14"/>
  <c r="AI268" i="14" s="1"/>
  <c r="W251" i="14"/>
  <c r="AI251" i="14" s="1"/>
  <c r="W237" i="14"/>
  <c r="AI237" i="14" s="1"/>
  <c r="W242" i="14"/>
  <c r="AI242" i="14" s="1"/>
  <c r="W288" i="14"/>
  <c r="AI288" i="14" s="1"/>
  <c r="W247" i="14"/>
  <c r="AI247" i="14" s="1"/>
  <c r="W187" i="14"/>
  <c r="AI187" i="14" s="1"/>
  <c r="W266" i="14"/>
  <c r="AI266" i="14" s="1"/>
  <c r="BG266" i="14" s="1"/>
  <c r="W292" i="14"/>
  <c r="AI292" i="14" s="1"/>
  <c r="W295" i="14"/>
  <c r="AI295" i="14" s="1"/>
  <c r="W235" i="14"/>
  <c r="AI235" i="14" s="1"/>
  <c r="W272" i="14"/>
  <c r="AI272" i="14" s="1"/>
  <c r="W271" i="14"/>
  <c r="AI271" i="14" s="1"/>
  <c r="W241" i="14"/>
  <c r="AI241" i="14" s="1"/>
  <c r="W258" i="14"/>
  <c r="AI258" i="14" s="1"/>
  <c r="W289" i="14"/>
  <c r="AI289" i="14" s="1"/>
  <c r="W294" i="14"/>
  <c r="AI294" i="14" s="1"/>
  <c r="W276" i="14"/>
  <c r="AI276" i="14" s="1"/>
  <c r="W256" i="14"/>
  <c r="AI256" i="14" s="1"/>
  <c r="W273" i="14"/>
  <c r="AI273" i="14" s="1"/>
  <c r="BG273" i="14" s="1"/>
  <c r="W216" i="14"/>
  <c r="AI216" i="14" s="1"/>
  <c r="W204" i="14"/>
  <c r="AI204" i="14" s="1"/>
  <c r="W248" i="14"/>
  <c r="AI248" i="14" s="1"/>
  <c r="W202" i="14"/>
  <c r="AI202" i="14" s="1"/>
  <c r="W296" i="14"/>
  <c r="AI296" i="14" s="1"/>
  <c r="W281" i="14"/>
  <c r="AI281" i="14" s="1"/>
  <c r="W297" i="14"/>
  <c r="AI297" i="14" s="1"/>
  <c r="W298" i="14"/>
  <c r="AI298" i="14" s="1"/>
  <c r="W215" i="14"/>
  <c r="AI215" i="14" s="1"/>
  <c r="W277" i="14"/>
  <c r="AI277" i="14" s="1"/>
  <c r="W259" i="14"/>
  <c r="AI259" i="14" s="1"/>
  <c r="W299" i="14"/>
  <c r="AI299" i="14" s="1"/>
  <c r="W285" i="14"/>
  <c r="AI285" i="14" s="1"/>
  <c r="W270" i="14"/>
  <c r="AI270" i="14" s="1"/>
  <c r="W261" i="14"/>
  <c r="AI261" i="14" s="1"/>
  <c r="W286" i="14"/>
  <c r="AI286" i="14" s="1"/>
  <c r="W234" i="14"/>
  <c r="AI234" i="14" s="1"/>
  <c r="W287" i="14"/>
  <c r="AI287" i="14" s="1"/>
  <c r="W290" i="14"/>
  <c r="AI290" i="14" s="1"/>
  <c r="W275" i="14"/>
  <c r="AI275" i="14" s="1"/>
  <c r="W291" i="14"/>
  <c r="AI291" i="14" s="1"/>
  <c r="W293" i="14"/>
  <c r="AI293" i="14" s="1"/>
  <c r="W279" i="14"/>
  <c r="AI279" i="14" s="1"/>
  <c r="W300" i="14"/>
  <c r="AI300" i="14" s="1"/>
  <c r="W301" i="14"/>
  <c r="AI301" i="14" s="1"/>
  <c r="V3" i="14"/>
  <c r="AH3" i="14" s="1"/>
  <c r="V4" i="14"/>
  <c r="AH4" i="14" s="1"/>
  <c r="V10" i="14"/>
  <c r="AH10" i="14" s="1"/>
  <c r="V21" i="14"/>
  <c r="AH21" i="14" s="1"/>
  <c r="V13" i="14"/>
  <c r="AH13" i="14" s="1"/>
  <c r="V15" i="14"/>
  <c r="AH15" i="14" s="1"/>
  <c r="V14" i="14"/>
  <c r="AH14" i="14" s="1"/>
  <c r="V18" i="14"/>
  <c r="AH18" i="14" s="1"/>
  <c r="V22" i="14"/>
  <c r="AH22" i="14" s="1"/>
  <c r="V26" i="14"/>
  <c r="AH26" i="14" s="1"/>
  <c r="V56" i="14"/>
  <c r="AH56" i="14" s="1"/>
  <c r="V7" i="14"/>
  <c r="AH7" i="14" s="1"/>
  <c r="V58" i="14"/>
  <c r="AH58" i="14" s="1"/>
  <c r="V16" i="14"/>
  <c r="AH16" i="14" s="1"/>
  <c r="V33" i="14"/>
  <c r="AH33" i="14" s="1"/>
  <c r="V20" i="14"/>
  <c r="AH20" i="14" s="1"/>
  <c r="V41" i="14"/>
  <c r="AH41" i="14" s="1"/>
  <c r="V46" i="14"/>
  <c r="AH46" i="14" s="1"/>
  <c r="V5" i="14"/>
  <c r="AH5" i="14" s="1"/>
  <c r="V6" i="14"/>
  <c r="AH6" i="14" s="1"/>
  <c r="V8" i="14"/>
  <c r="AH8" i="14" s="1"/>
  <c r="V43" i="14"/>
  <c r="AH43" i="14" s="1"/>
  <c r="V23" i="14"/>
  <c r="AH23" i="14" s="1"/>
  <c r="V42" i="14"/>
  <c r="AH42" i="14" s="1"/>
  <c r="V9" i="14"/>
  <c r="AH9" i="14" s="1"/>
  <c r="V27" i="14"/>
  <c r="AH27" i="14" s="1"/>
  <c r="V54" i="14"/>
  <c r="AH54" i="14" s="1"/>
  <c r="V12" i="14"/>
  <c r="AH12" i="14" s="1"/>
  <c r="V68" i="14"/>
  <c r="AH68" i="14" s="1"/>
  <c r="V106" i="14"/>
  <c r="AH106" i="14" s="1"/>
  <c r="V31" i="14"/>
  <c r="AH31" i="14" s="1"/>
  <c r="V49" i="14"/>
  <c r="AH49" i="14" s="1"/>
  <c r="V80" i="14"/>
  <c r="AH80" i="14" s="1"/>
  <c r="V131" i="14"/>
  <c r="AH131" i="14" s="1"/>
  <c r="V11" i="14"/>
  <c r="AH11" i="14" s="1"/>
  <c r="V74" i="14"/>
  <c r="AH74" i="14" s="1"/>
  <c r="V40" i="14"/>
  <c r="AH40" i="14" s="1"/>
  <c r="V19" i="14"/>
  <c r="AH19" i="14" s="1"/>
  <c r="V28" i="14"/>
  <c r="AH28" i="14" s="1"/>
  <c r="V115" i="14"/>
  <c r="AH115" i="14" s="1"/>
  <c r="V17" i="14"/>
  <c r="AH17" i="14" s="1"/>
  <c r="V92" i="14"/>
  <c r="AH92" i="14" s="1"/>
  <c r="V75" i="14"/>
  <c r="AH75" i="14" s="1"/>
  <c r="V37" i="14"/>
  <c r="AH37" i="14" s="1"/>
  <c r="V76" i="14"/>
  <c r="AH76" i="14" s="1"/>
  <c r="V67" i="14"/>
  <c r="AH67" i="14" s="1"/>
  <c r="V45" i="14"/>
  <c r="AH45" i="14" s="1"/>
  <c r="V107" i="14"/>
  <c r="AH107" i="14" s="1"/>
  <c r="V85" i="14"/>
  <c r="AH85" i="14" s="1"/>
  <c r="V32" i="14"/>
  <c r="AH32" i="14" s="1"/>
  <c r="V87" i="14"/>
  <c r="AH87" i="14" s="1"/>
  <c r="V34" i="14"/>
  <c r="AH34" i="14" s="1"/>
  <c r="V128" i="14"/>
  <c r="AH128" i="14" s="1"/>
  <c r="V112" i="14"/>
  <c r="AH112" i="14" s="1"/>
  <c r="V88" i="14"/>
  <c r="AH88" i="14" s="1"/>
  <c r="V89" i="14"/>
  <c r="AH89" i="14" s="1"/>
  <c r="V79" i="14"/>
  <c r="AH79" i="14" s="1"/>
  <c r="V90" i="14"/>
  <c r="AH90" i="14" s="1"/>
  <c r="V95" i="14"/>
  <c r="AH95" i="14" s="1"/>
  <c r="V44" i="14"/>
  <c r="AH44" i="14" s="1"/>
  <c r="V25" i="14"/>
  <c r="AH25" i="14" s="1"/>
  <c r="V102" i="14"/>
  <c r="AH102" i="14" s="1"/>
  <c r="V39" i="14"/>
  <c r="AH39" i="14" s="1"/>
  <c r="V61" i="14"/>
  <c r="AH61" i="14" s="1"/>
  <c r="V84" i="14"/>
  <c r="AH84" i="14" s="1"/>
  <c r="V53" i="14"/>
  <c r="AH53" i="14" s="1"/>
  <c r="V50" i="14"/>
  <c r="AH50" i="14" s="1"/>
  <c r="V97" i="14"/>
  <c r="AH97" i="14" s="1"/>
  <c r="V24" i="14"/>
  <c r="AH24" i="14" s="1"/>
  <c r="V30" i="14"/>
  <c r="AH30" i="14" s="1"/>
  <c r="V99" i="14"/>
  <c r="AH99" i="14" s="1"/>
  <c r="V73" i="14"/>
  <c r="AH73" i="14" s="1"/>
  <c r="V148" i="14"/>
  <c r="AH148" i="14" s="1"/>
  <c r="V65" i="14"/>
  <c r="AH65" i="14" s="1"/>
  <c r="V94" i="14"/>
  <c r="AH94" i="14" s="1"/>
  <c r="V105" i="14"/>
  <c r="AH105" i="14" s="1"/>
  <c r="V29" i="14"/>
  <c r="AH29" i="14" s="1"/>
  <c r="V111" i="14"/>
  <c r="AH111" i="14" s="1"/>
  <c r="V103" i="14"/>
  <c r="AH103" i="14" s="1"/>
  <c r="V59" i="14"/>
  <c r="AH59" i="14" s="1"/>
  <c r="V57" i="14"/>
  <c r="AH57" i="14" s="1"/>
  <c r="V153" i="14"/>
  <c r="AH153" i="14" s="1"/>
  <c r="V121" i="14"/>
  <c r="AH121" i="14" s="1"/>
  <c r="V171" i="14"/>
  <c r="AH171" i="14" s="1"/>
  <c r="V35" i="14"/>
  <c r="AH35" i="14" s="1"/>
  <c r="V122" i="14"/>
  <c r="AH122" i="14" s="1"/>
  <c r="V78" i="14"/>
  <c r="AH78" i="14" s="1"/>
  <c r="V55" i="14"/>
  <c r="AH55" i="14" s="1"/>
  <c r="V118" i="14"/>
  <c r="AH118" i="14" s="1"/>
  <c r="V64" i="14"/>
  <c r="AH64" i="14" s="1"/>
  <c r="V101" i="14"/>
  <c r="AH101" i="14" s="1"/>
  <c r="V109" i="14"/>
  <c r="AH109" i="14" s="1"/>
  <c r="V77" i="14"/>
  <c r="AH77" i="14" s="1"/>
  <c r="V126" i="14"/>
  <c r="AH126" i="14" s="1"/>
  <c r="V38" i="14"/>
  <c r="AH38" i="14" s="1"/>
  <c r="V36" i="14"/>
  <c r="AH36" i="14" s="1"/>
  <c r="V172" i="14"/>
  <c r="AH172" i="14" s="1"/>
  <c r="V154" i="14"/>
  <c r="AH154" i="14" s="1"/>
  <c r="V83" i="14"/>
  <c r="AH83" i="14" s="1"/>
  <c r="V130" i="14"/>
  <c r="AH130" i="14" s="1"/>
  <c r="V47" i="14"/>
  <c r="AH47" i="14" s="1"/>
  <c r="V81" i="14"/>
  <c r="AH81" i="14" s="1"/>
  <c r="V51" i="14"/>
  <c r="AH51" i="14" s="1"/>
  <c r="V91" i="14"/>
  <c r="AH91" i="14" s="1"/>
  <c r="V145" i="14"/>
  <c r="AH145" i="14" s="1"/>
  <c r="V82" i="14"/>
  <c r="AH82" i="14" s="1"/>
  <c r="V108" i="14"/>
  <c r="AH108" i="14" s="1"/>
  <c r="V129" i="14"/>
  <c r="AH129" i="14" s="1"/>
  <c r="V144" i="14"/>
  <c r="AH144" i="14" s="1"/>
  <c r="V96" i="14"/>
  <c r="AH96" i="14" s="1"/>
  <c r="V62" i="14"/>
  <c r="AH62" i="14" s="1"/>
  <c r="V71" i="14"/>
  <c r="AH71" i="14" s="1"/>
  <c r="V177" i="14"/>
  <c r="AH177" i="14" s="1"/>
  <c r="V48" i="14"/>
  <c r="AH48" i="14" s="1"/>
  <c r="V135" i="14"/>
  <c r="AH135" i="14" s="1"/>
  <c r="V52" i="14"/>
  <c r="AH52" i="14" s="1"/>
  <c r="V100" i="14"/>
  <c r="AH100" i="14" s="1"/>
  <c r="V63" i="14"/>
  <c r="AH63" i="14" s="1"/>
  <c r="V152" i="14"/>
  <c r="AH152" i="14" s="1"/>
  <c r="V139" i="14"/>
  <c r="AH139" i="14" s="1"/>
  <c r="V104" i="14"/>
  <c r="AH104" i="14" s="1"/>
  <c r="V125" i="14"/>
  <c r="AH125" i="14" s="1"/>
  <c r="V200" i="14"/>
  <c r="AH200" i="14" s="1"/>
  <c r="V93" i="14"/>
  <c r="AH93" i="14" s="1"/>
  <c r="V142" i="14"/>
  <c r="AH142" i="14" s="1"/>
  <c r="V197" i="14"/>
  <c r="AH197" i="14" s="1"/>
  <c r="V159" i="14"/>
  <c r="AH159" i="14" s="1"/>
  <c r="V60" i="14"/>
  <c r="AH60" i="14" s="1"/>
  <c r="V195" i="14"/>
  <c r="AH195" i="14" s="1"/>
  <c r="V69" i="14"/>
  <c r="AH69" i="14" s="1"/>
  <c r="V140" i="14"/>
  <c r="AH140" i="14" s="1"/>
  <c r="V70" i="14"/>
  <c r="AH70" i="14" s="1"/>
  <c r="V66" i="14"/>
  <c r="AH66" i="14" s="1"/>
  <c r="V221" i="14"/>
  <c r="AH221" i="14" s="1"/>
  <c r="V114" i="14"/>
  <c r="AH114" i="14" s="1"/>
  <c r="V151" i="14"/>
  <c r="AH151" i="14" s="1"/>
  <c r="V185" i="14"/>
  <c r="AH185" i="14" s="1"/>
  <c r="V168" i="14"/>
  <c r="AH168" i="14" s="1"/>
  <c r="V203" i="14"/>
  <c r="AH203" i="14" s="1"/>
  <c r="V119" i="14"/>
  <c r="AH119" i="14" s="1"/>
  <c r="V156" i="14"/>
  <c r="AH156" i="14" s="1"/>
  <c r="V178" i="14"/>
  <c r="AH178" i="14" s="1"/>
  <c r="V209" i="14"/>
  <c r="AH209" i="14" s="1"/>
  <c r="V117" i="14"/>
  <c r="AH117" i="14" s="1"/>
  <c r="V120" i="14"/>
  <c r="AH120" i="14" s="1"/>
  <c r="V123" i="14"/>
  <c r="AH123" i="14" s="1"/>
  <c r="V72" i="14"/>
  <c r="AH72" i="14" s="1"/>
  <c r="V228" i="14"/>
  <c r="AH228" i="14" s="1"/>
  <c r="V169" i="14"/>
  <c r="AH169" i="14" s="1"/>
  <c r="V227" i="14"/>
  <c r="AH227" i="14" s="1"/>
  <c r="V158" i="14"/>
  <c r="AH158" i="14" s="1"/>
  <c r="V134" i="14"/>
  <c r="AH134" i="14" s="1"/>
  <c r="V163" i="14"/>
  <c r="AH163" i="14" s="1"/>
  <c r="V167" i="14"/>
  <c r="AH167" i="14" s="1"/>
  <c r="V180" i="14"/>
  <c r="AH180" i="14" s="1"/>
  <c r="V127" i="14"/>
  <c r="AH127" i="14" s="1"/>
  <c r="V86" i="14"/>
  <c r="AH86" i="14" s="1"/>
  <c r="V166" i="14"/>
  <c r="AH166" i="14" s="1"/>
  <c r="V137" i="14"/>
  <c r="AH137" i="14" s="1"/>
  <c r="V161" i="14"/>
  <c r="AH161" i="14" s="1"/>
  <c r="V138" i="14"/>
  <c r="AH138" i="14" s="1"/>
  <c r="V190" i="14"/>
  <c r="AH190" i="14" s="1"/>
  <c r="V149" i="14"/>
  <c r="AH149" i="14" s="1"/>
  <c r="V110" i="14"/>
  <c r="AH110" i="14" s="1"/>
  <c r="V146" i="14"/>
  <c r="AH146" i="14" s="1"/>
  <c r="V260" i="14"/>
  <c r="AH260" i="14" s="1"/>
  <c r="V132" i="14"/>
  <c r="AH132" i="14" s="1"/>
  <c r="V113" i="14"/>
  <c r="AH113" i="14" s="1"/>
  <c r="V98" i="14"/>
  <c r="AH98" i="14" s="1"/>
  <c r="V238" i="14"/>
  <c r="AH238" i="14" s="1"/>
  <c r="V143" i="14"/>
  <c r="AH143" i="14" s="1"/>
  <c r="V141" i="14"/>
  <c r="AH141" i="14" s="1"/>
  <c r="V160" i="14"/>
  <c r="AH160" i="14" s="1"/>
  <c r="V246" i="14"/>
  <c r="AH246" i="14" s="1"/>
  <c r="V194" i="14"/>
  <c r="AH194" i="14" s="1"/>
  <c r="V150" i="14"/>
  <c r="AH150" i="14" s="1"/>
  <c r="V199" i="14"/>
  <c r="AH199" i="14" s="1"/>
  <c r="V196" i="14"/>
  <c r="AH196" i="14" s="1"/>
  <c r="V257" i="14"/>
  <c r="AH257" i="14" s="1"/>
  <c r="V155" i="14"/>
  <c r="AH155" i="14" s="1"/>
  <c r="V208" i="14"/>
  <c r="AH208" i="14" s="1"/>
  <c r="V124" i="14"/>
  <c r="AH124" i="14" s="1"/>
  <c r="V229" i="14"/>
  <c r="AH229" i="14" s="1"/>
  <c r="V147" i="14"/>
  <c r="AH147" i="14" s="1"/>
  <c r="V116" i="14"/>
  <c r="AH116" i="14" s="1"/>
  <c r="V198" i="14"/>
  <c r="AH198" i="14" s="1"/>
  <c r="V225" i="14"/>
  <c r="AH225" i="14" s="1"/>
  <c r="V179" i="14"/>
  <c r="AH179" i="14" s="1"/>
  <c r="V210" i="14"/>
  <c r="AH210" i="14" s="1"/>
  <c r="V230" i="14"/>
  <c r="AH230" i="14" s="1"/>
  <c r="V193" i="14"/>
  <c r="AH193" i="14" s="1"/>
  <c r="V262" i="14"/>
  <c r="AH262" i="14" s="1"/>
  <c r="V162" i="14"/>
  <c r="AH162" i="14" s="1"/>
  <c r="V219" i="14"/>
  <c r="AH219" i="14" s="1"/>
  <c r="V220" i="14"/>
  <c r="AH220" i="14" s="1"/>
  <c r="V170" i="14"/>
  <c r="AH170" i="14" s="1"/>
  <c r="V224" i="14"/>
  <c r="AH224" i="14" s="1"/>
  <c r="V173" i="14"/>
  <c r="AH173" i="14" s="1"/>
  <c r="V182" i="14"/>
  <c r="AH182" i="14" s="1"/>
  <c r="V214" i="14"/>
  <c r="AH214" i="14" s="1"/>
  <c r="V232" i="14"/>
  <c r="AH232" i="14" s="1"/>
  <c r="V133" i="14"/>
  <c r="AH133" i="14" s="1"/>
  <c r="V205" i="14"/>
  <c r="AH205" i="14" s="1"/>
  <c r="V206" i="14"/>
  <c r="AH206" i="14" s="1"/>
  <c r="V184" i="14"/>
  <c r="AH184" i="14" s="1"/>
  <c r="V136" i="14"/>
  <c r="AH136" i="14" s="1"/>
  <c r="V265" i="14"/>
  <c r="AH265" i="14" s="1"/>
  <c r="V274" i="14"/>
  <c r="AH274" i="14" s="1"/>
  <c r="V176" i="14"/>
  <c r="AH176" i="14" s="1"/>
  <c r="V244" i="14"/>
  <c r="AH244" i="14" s="1"/>
  <c r="V217" i="14"/>
  <c r="AH217" i="14" s="1"/>
  <c r="V175" i="14"/>
  <c r="AH175" i="14" s="1"/>
  <c r="V201" i="14"/>
  <c r="AH201" i="14" s="1"/>
  <c r="V269" i="14"/>
  <c r="AH269" i="14" s="1"/>
  <c r="V183" i="14"/>
  <c r="AH183" i="14" s="1"/>
  <c r="V188" i="14"/>
  <c r="AH188" i="14" s="1"/>
  <c r="V174" i="14"/>
  <c r="AH174" i="14" s="1"/>
  <c r="V218" i="14"/>
  <c r="AH218" i="14" s="1"/>
  <c r="V222" i="14"/>
  <c r="AH222" i="14" s="1"/>
  <c r="V189" i="14"/>
  <c r="AH189" i="14" s="1"/>
  <c r="V186" i="14"/>
  <c r="AH186" i="14" s="1"/>
  <c r="V264" i="14"/>
  <c r="AH264" i="14" s="1"/>
  <c r="V207" i="14"/>
  <c r="AH207" i="14" s="1"/>
  <c r="V245" i="14"/>
  <c r="AH245" i="14" s="1"/>
  <c r="V213" i="14"/>
  <c r="AH213" i="14" s="1"/>
  <c r="V181" i="14"/>
  <c r="AH181" i="14" s="1"/>
  <c r="V192" i="14"/>
  <c r="AH192" i="14" s="1"/>
  <c r="V157" i="14"/>
  <c r="AH157" i="14" s="1"/>
  <c r="V231" i="14"/>
  <c r="AH231" i="14" s="1"/>
  <c r="V191" i="14"/>
  <c r="AH191" i="14" s="1"/>
  <c r="V278" i="14"/>
  <c r="AH278" i="14" s="1"/>
  <c r="V250" i="14"/>
  <c r="AH250" i="14" s="1"/>
  <c r="V211" i="14"/>
  <c r="AH211" i="14" s="1"/>
  <c r="V252" i="14"/>
  <c r="AH252" i="14" s="1"/>
  <c r="V263" i="14"/>
  <c r="AH263" i="14" s="1"/>
  <c r="V164" i="14"/>
  <c r="AH164" i="14" s="1"/>
  <c r="V249" i="14"/>
  <c r="AH249" i="14" s="1"/>
  <c r="V255" i="14"/>
  <c r="AH255" i="14" s="1"/>
  <c r="V240" i="14"/>
  <c r="AH240" i="14" s="1"/>
  <c r="V254" i="14"/>
  <c r="AH254" i="14" s="1"/>
  <c r="V212" i="14"/>
  <c r="AH212" i="14" s="1"/>
  <c r="V236" i="14"/>
  <c r="AH236" i="14" s="1"/>
  <c r="V253" i="14"/>
  <c r="AH253" i="14" s="1"/>
  <c r="V280" i="14"/>
  <c r="AH280" i="14" s="1"/>
  <c r="V165" i="14"/>
  <c r="AH165" i="14" s="1"/>
  <c r="V283" i="14"/>
  <c r="AH283" i="14" s="1"/>
  <c r="V226" i="14"/>
  <c r="AH226" i="14" s="1"/>
  <c r="V284" i="14"/>
  <c r="AH284" i="14" s="1"/>
  <c r="V243" i="14"/>
  <c r="AH243" i="14" s="1"/>
  <c r="V282" i="14"/>
  <c r="AH282" i="14" s="1"/>
  <c r="V267" i="14"/>
  <c r="AH267" i="14" s="1"/>
  <c r="V223" i="14"/>
  <c r="AH223" i="14" s="1"/>
  <c r="V239" i="14"/>
  <c r="AH239" i="14" s="1"/>
  <c r="V233" i="14"/>
  <c r="AH233" i="14" s="1"/>
  <c r="V268" i="14"/>
  <c r="AH268" i="14" s="1"/>
  <c r="V251" i="14"/>
  <c r="AH251" i="14" s="1"/>
  <c r="V237" i="14"/>
  <c r="AH237" i="14" s="1"/>
  <c r="V242" i="14"/>
  <c r="AH242" i="14" s="1"/>
  <c r="V288" i="14"/>
  <c r="AH288" i="14" s="1"/>
  <c r="V247" i="14"/>
  <c r="AH247" i="14" s="1"/>
  <c r="V187" i="14"/>
  <c r="AH187" i="14" s="1"/>
  <c r="V266" i="14"/>
  <c r="AH266" i="14" s="1"/>
  <c r="V292" i="14"/>
  <c r="AH292" i="14" s="1"/>
  <c r="V295" i="14"/>
  <c r="AH295" i="14" s="1"/>
  <c r="V235" i="14"/>
  <c r="AH235" i="14" s="1"/>
  <c r="V272" i="14"/>
  <c r="AH272" i="14" s="1"/>
  <c r="V271" i="14"/>
  <c r="AH271" i="14" s="1"/>
  <c r="V241" i="14"/>
  <c r="AH241" i="14" s="1"/>
  <c r="V258" i="14"/>
  <c r="AH258" i="14" s="1"/>
  <c r="V289" i="14"/>
  <c r="AH289" i="14" s="1"/>
  <c r="V294" i="14"/>
  <c r="AH294" i="14" s="1"/>
  <c r="V276" i="14"/>
  <c r="AH276" i="14" s="1"/>
  <c r="V256" i="14"/>
  <c r="AH256" i="14" s="1"/>
  <c r="V273" i="14"/>
  <c r="AH273" i="14" s="1"/>
  <c r="V216" i="14"/>
  <c r="AH216" i="14" s="1"/>
  <c r="V204" i="14"/>
  <c r="AH204" i="14" s="1"/>
  <c r="V248" i="14"/>
  <c r="AH248" i="14" s="1"/>
  <c r="V202" i="14"/>
  <c r="AH202" i="14" s="1"/>
  <c r="V296" i="14"/>
  <c r="AH296" i="14" s="1"/>
  <c r="V281" i="14"/>
  <c r="AH281" i="14" s="1"/>
  <c r="V297" i="14"/>
  <c r="AH297" i="14" s="1"/>
  <c r="V298" i="14"/>
  <c r="AH298" i="14" s="1"/>
  <c r="V215" i="14"/>
  <c r="AH215" i="14" s="1"/>
  <c r="V277" i="14"/>
  <c r="AH277" i="14" s="1"/>
  <c r="V259" i="14"/>
  <c r="AH259" i="14" s="1"/>
  <c r="V299" i="14"/>
  <c r="AH299" i="14" s="1"/>
  <c r="V285" i="14"/>
  <c r="AH285" i="14" s="1"/>
  <c r="V270" i="14"/>
  <c r="AH270" i="14" s="1"/>
  <c r="V261" i="14"/>
  <c r="AH261" i="14" s="1"/>
  <c r="V286" i="14"/>
  <c r="AH286" i="14" s="1"/>
  <c r="V234" i="14"/>
  <c r="AH234" i="14" s="1"/>
  <c r="V287" i="14"/>
  <c r="AH287" i="14" s="1"/>
  <c r="V290" i="14"/>
  <c r="AH290" i="14" s="1"/>
  <c r="V275" i="14"/>
  <c r="AH275" i="14" s="1"/>
  <c r="V291" i="14"/>
  <c r="AH291" i="14" s="1"/>
  <c r="V293" i="14"/>
  <c r="AH293" i="14" s="1"/>
  <c r="V279" i="14"/>
  <c r="AH279" i="14" s="1"/>
  <c r="V300" i="14"/>
  <c r="AH300" i="14" s="1"/>
  <c r="V301" i="14"/>
  <c r="AH301" i="14" s="1"/>
  <c r="AG2" i="14"/>
  <c r="AS2" i="14" s="1"/>
  <c r="AF2" i="14"/>
  <c r="AR2" i="14" s="1"/>
  <c r="AE2" i="14"/>
  <c r="AQ2" i="14" s="1"/>
  <c r="AD2" i="14"/>
  <c r="AP2" i="14" s="1"/>
  <c r="AC2" i="14"/>
  <c r="AO2" i="14" s="1"/>
  <c r="AB2" i="14"/>
  <c r="AN2" i="14" s="1"/>
  <c r="AA2" i="14" a="1"/>
  <c r="AA2" i="14" s="1"/>
  <c r="AM2" i="14" s="1"/>
  <c r="Z2" i="14"/>
  <c r="AL2" i="14" s="1"/>
  <c r="Y2" i="14"/>
  <c r="AK2" i="14" s="1"/>
  <c r="X2" i="14"/>
  <c r="AJ2" i="14" s="1"/>
  <c r="W2" i="14"/>
  <c r="AI2" i="14" s="1"/>
  <c r="V2" i="14"/>
  <c r="AH2" i="14" s="1"/>
  <c r="P19" i="8" l="1"/>
  <c r="BF259" i="14"/>
  <c r="BF187" i="14"/>
  <c r="BI2" i="14"/>
  <c r="BF276" i="14"/>
  <c r="BF293" i="14"/>
  <c r="BF243" i="14"/>
  <c r="BF247" i="14"/>
  <c r="BF277" i="14"/>
  <c r="BF211" i="14"/>
  <c r="BF161" i="14"/>
  <c r="BF234" i="14"/>
  <c r="BF253" i="14"/>
  <c r="BF78" i="14"/>
  <c r="BF218" i="14"/>
  <c r="BF86" i="14"/>
  <c r="BF40" i="14"/>
  <c r="BH192" i="14"/>
  <c r="BH121" i="14"/>
  <c r="BQ2" i="14"/>
  <c r="BF262" i="14"/>
  <c r="BF113" i="14"/>
  <c r="BF127" i="14"/>
  <c r="BF117" i="14"/>
  <c r="BF129" i="14"/>
  <c r="BF171" i="14"/>
  <c r="BF297" i="14"/>
  <c r="BF176" i="14"/>
  <c r="BF169" i="14"/>
  <c r="BF147" i="14"/>
  <c r="BF143" i="14"/>
  <c r="BF166" i="14"/>
  <c r="BF154" i="14"/>
  <c r="BF248" i="14"/>
  <c r="BF231" i="14"/>
  <c r="BF104" i="14"/>
  <c r="BF35" i="14"/>
  <c r="BF9" i="14"/>
  <c r="BH140" i="14"/>
  <c r="BF2" i="14"/>
  <c r="BF285" i="14"/>
  <c r="BF292" i="14"/>
  <c r="BF192" i="14"/>
  <c r="BF183" i="14"/>
  <c r="BF193" i="14"/>
  <c r="BF152" i="14"/>
  <c r="BF121" i="14"/>
  <c r="BF99" i="14"/>
  <c r="BF217" i="14"/>
  <c r="BF290" i="14"/>
  <c r="BF138" i="14"/>
  <c r="BF281" i="14"/>
  <c r="BF286" i="14"/>
  <c r="BF236" i="14"/>
  <c r="BF235" i="14"/>
  <c r="BF98" i="14"/>
  <c r="BF58" i="14"/>
  <c r="BH180" i="14"/>
  <c r="BF181" i="14"/>
  <c r="BF269" i="14"/>
  <c r="BF230" i="14"/>
  <c r="BF196" i="14"/>
  <c r="BF178" i="14"/>
  <c r="BF63" i="14"/>
  <c r="BF153" i="14"/>
  <c r="BF249" i="14"/>
  <c r="BF156" i="14"/>
  <c r="BF145" i="14"/>
  <c r="BF77" i="14"/>
  <c r="BF214" i="14"/>
  <c r="BF150" i="14"/>
  <c r="BF134" i="14"/>
  <c r="BF225" i="14"/>
  <c r="BF194" i="14"/>
  <c r="BF158" i="14"/>
  <c r="BF203" i="14"/>
  <c r="BF135" i="14"/>
  <c r="BF252" i="14"/>
  <c r="BF227" i="14"/>
  <c r="BF197" i="14"/>
  <c r="BF81" i="14"/>
  <c r="BF237" i="14"/>
  <c r="BF177" i="14"/>
  <c r="BF47" i="14"/>
  <c r="BF118" i="14"/>
  <c r="BF298" i="14"/>
  <c r="BF190" i="14"/>
  <c r="BF224" i="14"/>
  <c r="BF173" i="14"/>
  <c r="BF170" i="14"/>
  <c r="BF265" i="14"/>
  <c r="BF137" i="14"/>
  <c r="BF62" i="14"/>
  <c r="BF202" i="14"/>
  <c r="BH267" i="14"/>
  <c r="BH132" i="14"/>
  <c r="BI63" i="14"/>
  <c r="BI67" i="14"/>
  <c r="BI43" i="14"/>
  <c r="BI26" i="14"/>
  <c r="BK245" i="14"/>
  <c r="BK119" i="14"/>
  <c r="BK60" i="14"/>
  <c r="BK109" i="14"/>
  <c r="BF11" i="14"/>
  <c r="BF23" i="14"/>
  <c r="BF56" i="14"/>
  <c r="BH259" i="14"/>
  <c r="BH256" i="14"/>
  <c r="BH232" i="14"/>
  <c r="BH210" i="14"/>
  <c r="BH163" i="14"/>
  <c r="BH195" i="14"/>
  <c r="BH145" i="14"/>
  <c r="BH76" i="14"/>
  <c r="BH22" i="14"/>
  <c r="BI179" i="14"/>
  <c r="BI150" i="14"/>
  <c r="BI119" i="14"/>
  <c r="BI52" i="14"/>
  <c r="BI109" i="14"/>
  <c r="BI18" i="14"/>
  <c r="BK275" i="14"/>
  <c r="BK298" i="14"/>
  <c r="BK244" i="14"/>
  <c r="BK53" i="14"/>
  <c r="BK92" i="14"/>
  <c r="E50" i="7"/>
  <c r="BF67" i="14"/>
  <c r="BF131" i="14"/>
  <c r="BF43" i="14"/>
  <c r="BH293" i="14"/>
  <c r="BH277" i="14"/>
  <c r="BH247" i="14"/>
  <c r="BH164" i="14"/>
  <c r="BH214" i="14"/>
  <c r="BH119" i="14"/>
  <c r="BH60" i="14"/>
  <c r="BH52" i="14"/>
  <c r="BH109" i="14"/>
  <c r="BH59" i="14"/>
  <c r="BH49" i="14"/>
  <c r="BI51" i="14"/>
  <c r="BI101" i="14"/>
  <c r="BI103" i="14"/>
  <c r="BK142" i="14"/>
  <c r="BK84" i="14"/>
  <c r="BK68" i="14"/>
  <c r="BF24" i="14"/>
  <c r="BF79" i="14"/>
  <c r="BF8" i="14"/>
  <c r="BF22" i="14"/>
  <c r="BH291" i="14"/>
  <c r="BH288" i="14"/>
  <c r="BH226" i="14"/>
  <c r="BH263" i="14"/>
  <c r="BH217" i="14"/>
  <c r="BH203" i="14"/>
  <c r="BH135" i="14"/>
  <c r="BH103" i="14"/>
  <c r="BH50" i="14"/>
  <c r="BH88" i="14"/>
  <c r="BH75" i="14"/>
  <c r="BH5" i="14"/>
  <c r="BI48" i="14"/>
  <c r="BI106" i="14"/>
  <c r="BI15" i="14"/>
  <c r="BK147" i="14"/>
  <c r="BK141" i="14"/>
  <c r="BK105" i="14"/>
  <c r="BF97" i="14"/>
  <c r="BF37" i="14"/>
  <c r="BF49" i="14"/>
  <c r="BF6" i="14"/>
  <c r="BF18" i="14"/>
  <c r="BH289" i="14"/>
  <c r="BH283" i="14"/>
  <c r="BH264" i="14"/>
  <c r="BH190" i="14"/>
  <c r="BH64" i="14"/>
  <c r="BH92" i="14"/>
  <c r="BH106" i="14"/>
  <c r="BH15" i="14"/>
  <c r="BI185" i="14"/>
  <c r="BI142" i="14"/>
  <c r="BI177" i="14"/>
  <c r="BI47" i="14"/>
  <c r="BI29" i="14"/>
  <c r="BI84" i="14"/>
  <c r="BI128" i="14"/>
  <c r="BK39" i="14"/>
  <c r="E2" i="7"/>
  <c r="E18" i="7"/>
  <c r="BH294" i="14" s="1"/>
  <c r="E28" i="7"/>
  <c r="BK150" i="14" s="1"/>
  <c r="E40" i="7"/>
  <c r="E52" i="7"/>
  <c r="BF103" i="14"/>
  <c r="BF88" i="14"/>
  <c r="BF31" i="14"/>
  <c r="BF5" i="14"/>
  <c r="BF14" i="14"/>
  <c r="BH290" i="14"/>
  <c r="BH176" i="14"/>
  <c r="BH116" i="14"/>
  <c r="BH160" i="14"/>
  <c r="BH118" i="14"/>
  <c r="BH128" i="14"/>
  <c r="BH41" i="14"/>
  <c r="BI105" i="14"/>
  <c r="BI61" i="14"/>
  <c r="BI34" i="14"/>
  <c r="BI115" i="14"/>
  <c r="BI20" i="14"/>
  <c r="BK236" i="14"/>
  <c r="BK191" i="14"/>
  <c r="BK218" i="14"/>
  <c r="BK136" i="14"/>
  <c r="BK219" i="14"/>
  <c r="BK124" i="14"/>
  <c r="BK166" i="14"/>
  <c r="E6" i="7"/>
  <c r="E29" i="7"/>
  <c r="BK110" i="14" s="1"/>
  <c r="E41" i="7"/>
  <c r="BM289" i="14" s="1"/>
  <c r="E8" i="7"/>
  <c r="BG133" i="14" s="1"/>
  <c r="BF111" i="14"/>
  <c r="BF53" i="14"/>
  <c r="BF112" i="14"/>
  <c r="BF46" i="14"/>
  <c r="BH287" i="14"/>
  <c r="BH274" i="14"/>
  <c r="BH170" i="14"/>
  <c r="BH141" i="14"/>
  <c r="BH161" i="14"/>
  <c r="BH151" i="14"/>
  <c r="BH34" i="14"/>
  <c r="BI83" i="14"/>
  <c r="BI28" i="14"/>
  <c r="BI54" i="14"/>
  <c r="BI33" i="14"/>
  <c r="BK261" i="14"/>
  <c r="BK248" i="14"/>
  <c r="BK239" i="14"/>
  <c r="BK86" i="14"/>
  <c r="BK144" i="14"/>
  <c r="BK25" i="14"/>
  <c r="BK85" i="14"/>
  <c r="BK58" i="14"/>
  <c r="E5" i="7"/>
  <c r="BF120" i="14" s="1"/>
  <c r="E16" i="7"/>
  <c r="BH193" i="14" s="1"/>
  <c r="E30" i="7"/>
  <c r="BK177" i="14" s="1"/>
  <c r="E12" i="7"/>
  <c r="BG26" i="14" s="1"/>
  <c r="BF29" i="14"/>
  <c r="BF84" i="14"/>
  <c r="BF128" i="14"/>
  <c r="BF17" i="14"/>
  <c r="BF68" i="14"/>
  <c r="BF41" i="14"/>
  <c r="BF13" i="14"/>
  <c r="BH234" i="14"/>
  <c r="BH296" i="14"/>
  <c r="BH271" i="14"/>
  <c r="BH253" i="14"/>
  <c r="BH278" i="14"/>
  <c r="BH265" i="14"/>
  <c r="BH220" i="14"/>
  <c r="BH94" i="14"/>
  <c r="BH39" i="14"/>
  <c r="BH28" i="14"/>
  <c r="BH33" i="14"/>
  <c r="BH10" i="14"/>
  <c r="BI166" i="14"/>
  <c r="BI125" i="14"/>
  <c r="BI65" i="14"/>
  <c r="BI27" i="14"/>
  <c r="BI16" i="14"/>
  <c r="BK204" i="14"/>
  <c r="BK295" i="14"/>
  <c r="BK223" i="14"/>
  <c r="BK157" i="14"/>
  <c r="BK206" i="14"/>
  <c r="BK113" i="14"/>
  <c r="BK139" i="14"/>
  <c r="BK171" i="14"/>
  <c r="BK73" i="14"/>
  <c r="BK44" i="14"/>
  <c r="BK42" i="14"/>
  <c r="E4" i="7"/>
  <c r="BF136" i="14" s="1"/>
  <c r="E15" i="7"/>
  <c r="BH126" i="14" s="1"/>
  <c r="E31" i="7"/>
  <c r="E43" i="7"/>
  <c r="BN186" i="14" s="1"/>
  <c r="E14" i="7"/>
  <c r="BH215" i="14" s="1"/>
  <c r="BF105" i="14"/>
  <c r="BF34" i="14"/>
  <c r="BF115" i="14"/>
  <c r="BF12" i="14"/>
  <c r="BF20" i="14"/>
  <c r="BF21" i="14"/>
  <c r="BH286" i="14"/>
  <c r="BH202" i="14"/>
  <c r="BH272" i="14"/>
  <c r="BH233" i="14"/>
  <c r="BH236" i="14"/>
  <c r="BH136" i="14"/>
  <c r="BH219" i="14"/>
  <c r="BH124" i="14"/>
  <c r="BH238" i="14"/>
  <c r="BH122" i="14"/>
  <c r="BH102" i="14"/>
  <c r="BH16" i="14"/>
  <c r="BI174" i="14"/>
  <c r="BI98" i="14"/>
  <c r="BI86" i="14"/>
  <c r="BI66" i="14"/>
  <c r="BI144" i="14"/>
  <c r="BI40" i="14"/>
  <c r="BI9" i="14"/>
  <c r="BK285" i="14"/>
  <c r="BK216" i="14"/>
  <c r="BK292" i="14"/>
  <c r="BK267" i="14"/>
  <c r="BK240" i="14"/>
  <c r="BK193" i="14"/>
  <c r="BK257" i="14"/>
  <c r="BK209" i="14"/>
  <c r="BK95" i="14"/>
  <c r="BK45" i="14"/>
  <c r="BK11" i="14"/>
  <c r="BK23" i="14"/>
  <c r="BK56" i="14"/>
  <c r="E3" i="7"/>
  <c r="BF151" i="14" s="1"/>
  <c r="E32" i="7"/>
  <c r="BK242" i="14" s="1"/>
  <c r="E44" i="7"/>
  <c r="E22" i="7"/>
  <c r="BI60" i="14" s="1"/>
  <c r="BF94" i="14"/>
  <c r="BF39" i="14"/>
  <c r="BF87" i="14"/>
  <c r="BF28" i="14"/>
  <c r="BF54" i="14"/>
  <c r="BF10" i="14"/>
  <c r="BG122" i="14"/>
  <c r="BG4" i="14"/>
  <c r="BH248" i="14"/>
  <c r="BH235" i="14"/>
  <c r="BH239" i="14"/>
  <c r="BH212" i="14"/>
  <c r="BH231" i="14"/>
  <c r="BH174" i="14"/>
  <c r="BH184" i="14"/>
  <c r="BH208" i="14"/>
  <c r="BH86" i="14"/>
  <c r="BH120" i="14"/>
  <c r="BH66" i="14"/>
  <c r="BH144" i="14"/>
  <c r="BH148" i="14"/>
  <c r="BH25" i="14"/>
  <c r="BH85" i="14"/>
  <c r="BI113" i="14"/>
  <c r="BI139" i="14"/>
  <c r="BI129" i="14"/>
  <c r="BI73" i="14"/>
  <c r="BI44" i="14"/>
  <c r="BI74" i="14"/>
  <c r="BI42" i="14"/>
  <c r="BK266" i="14"/>
  <c r="BK282" i="14"/>
  <c r="BK255" i="14"/>
  <c r="BK181" i="14"/>
  <c r="BK133" i="14"/>
  <c r="BK230" i="14"/>
  <c r="BK63" i="14"/>
  <c r="BK126" i="14"/>
  <c r="BK153" i="14"/>
  <c r="BK30" i="14"/>
  <c r="BK67" i="14"/>
  <c r="BK131" i="14"/>
  <c r="BK43" i="14"/>
  <c r="E21" i="7"/>
  <c r="BI59" i="14" s="1"/>
  <c r="E33" i="7"/>
  <c r="BK90" i="14" s="1"/>
  <c r="E45" i="7"/>
  <c r="E26" i="7"/>
  <c r="BJ14" i="14" s="1"/>
  <c r="BF65" i="14"/>
  <c r="BF102" i="14"/>
  <c r="BF27" i="14"/>
  <c r="BF16" i="14"/>
  <c r="BF4" i="14"/>
  <c r="BG66" i="14"/>
  <c r="BH270" i="14"/>
  <c r="BH295" i="14"/>
  <c r="BH223" i="14"/>
  <c r="BH254" i="14"/>
  <c r="BH262" i="14"/>
  <c r="BH155" i="14"/>
  <c r="BH113" i="14"/>
  <c r="BH127" i="14"/>
  <c r="BH129" i="14"/>
  <c r="BH73" i="14"/>
  <c r="BH107" i="14"/>
  <c r="BI205" i="14"/>
  <c r="BI193" i="14"/>
  <c r="BI132" i="14"/>
  <c r="BI140" i="14"/>
  <c r="BI121" i="14"/>
  <c r="BI95" i="14"/>
  <c r="BI45" i="14"/>
  <c r="BI11" i="14"/>
  <c r="BI23" i="14"/>
  <c r="BK256" i="14"/>
  <c r="BK243" i="14"/>
  <c r="BK249" i="14"/>
  <c r="BK213" i="14"/>
  <c r="BK201" i="14"/>
  <c r="BK232" i="14"/>
  <c r="BK210" i="14"/>
  <c r="BK199" i="14"/>
  <c r="BK156" i="14"/>
  <c r="BK57" i="14"/>
  <c r="BK24" i="14"/>
  <c r="BK79" i="14"/>
  <c r="BK76" i="14"/>
  <c r="BK80" i="14"/>
  <c r="E34" i="7"/>
  <c r="BL292" i="14" s="1"/>
  <c r="BF73" i="14"/>
  <c r="BF107" i="14"/>
  <c r="BF42" i="14"/>
  <c r="BF7" i="14"/>
  <c r="BG140" i="14"/>
  <c r="BH300" i="14"/>
  <c r="BH299" i="14"/>
  <c r="BH273" i="14"/>
  <c r="BH266" i="14"/>
  <c r="BH282" i="14"/>
  <c r="BH181" i="14"/>
  <c r="BH260" i="14"/>
  <c r="BH82" i="14"/>
  <c r="BH153" i="14"/>
  <c r="BH90" i="14"/>
  <c r="BH67" i="14"/>
  <c r="BH43" i="14"/>
  <c r="BI163" i="14"/>
  <c r="BI195" i="14"/>
  <c r="BI100" i="14"/>
  <c r="BI57" i="14"/>
  <c r="BI24" i="14"/>
  <c r="BI79" i="14"/>
  <c r="BK291" i="14"/>
  <c r="BK288" i="14"/>
  <c r="BK226" i="14"/>
  <c r="BK182" i="14"/>
  <c r="BK225" i="14"/>
  <c r="BK194" i="14"/>
  <c r="BK149" i="14"/>
  <c r="BK135" i="14"/>
  <c r="BK103" i="14"/>
  <c r="BK50" i="14"/>
  <c r="BK88" i="14"/>
  <c r="BK31" i="14"/>
  <c r="BK5" i="14"/>
  <c r="BK14" i="14"/>
  <c r="BL275" i="14"/>
  <c r="BL242" i="14"/>
  <c r="BL198" i="14"/>
  <c r="BL190" i="14"/>
  <c r="BL48" i="14"/>
  <c r="BL81" i="14"/>
  <c r="BL64" i="14"/>
  <c r="BK215" i="14"/>
  <c r="BK263" i="14"/>
  <c r="BK217" i="14"/>
  <c r="BK283" i="14"/>
  <c r="BK190" i="14"/>
  <c r="BK168" i="14"/>
  <c r="BK197" i="14"/>
  <c r="BK48" i="14"/>
  <c r="BJ168" i="14"/>
  <c r="BK237" i="14"/>
  <c r="BK116" i="14"/>
  <c r="BK40" i="14"/>
  <c r="BM275" i="14"/>
  <c r="BM242" i="14"/>
  <c r="BM252" i="14"/>
  <c r="BM264" i="14"/>
  <c r="BM244" i="14"/>
  <c r="BM173" i="14"/>
  <c r="BM168" i="14"/>
  <c r="BM48" i="14"/>
  <c r="BM111" i="14"/>
  <c r="BM53" i="14"/>
  <c r="BM112" i="14"/>
  <c r="BM92" i="14"/>
  <c r="BN165" i="14"/>
  <c r="BO250" i="14"/>
  <c r="BO170" i="14"/>
  <c r="BO61" i="14"/>
  <c r="BO115" i="14"/>
  <c r="BO12" i="14"/>
  <c r="BQ233" i="14"/>
  <c r="BQ218" i="14"/>
  <c r="BQ124" i="14"/>
  <c r="BQ221" i="14"/>
  <c r="BQ96" i="14"/>
  <c r="BQ65" i="14"/>
  <c r="BQ19" i="14"/>
  <c r="BQ27" i="14"/>
  <c r="BQ4" i="14"/>
  <c r="BH30" i="14"/>
  <c r="BM70" i="14"/>
  <c r="BG276" i="14"/>
  <c r="BG247" i="14"/>
  <c r="BG245" i="14"/>
  <c r="BG150" i="14"/>
  <c r="BG60" i="14"/>
  <c r="BG59" i="14"/>
  <c r="BG89" i="14"/>
  <c r="BJ290" i="14"/>
  <c r="BJ297" i="14"/>
  <c r="BJ258" i="14"/>
  <c r="BJ237" i="14"/>
  <c r="BJ211" i="14"/>
  <c r="BJ176" i="14"/>
  <c r="BJ224" i="14"/>
  <c r="BJ116" i="14"/>
  <c r="BJ138" i="14"/>
  <c r="BJ169" i="14"/>
  <c r="BJ185" i="14"/>
  <c r="BJ142" i="14"/>
  <c r="BJ177" i="14"/>
  <c r="BJ47" i="14"/>
  <c r="BJ118" i="14"/>
  <c r="BJ84" i="14"/>
  <c r="BJ128" i="14"/>
  <c r="BJ17" i="14"/>
  <c r="BJ41" i="14"/>
  <c r="BJ13" i="14"/>
  <c r="BK41" i="14"/>
  <c r="BK13" i="14"/>
  <c r="BL251" i="14"/>
  <c r="BL274" i="14"/>
  <c r="BL93" i="14"/>
  <c r="BG194" i="14"/>
  <c r="BG158" i="14"/>
  <c r="BG135" i="14"/>
  <c r="BG75" i="14"/>
  <c r="BG5" i="14"/>
  <c r="BJ287" i="14"/>
  <c r="BJ281" i="14"/>
  <c r="BJ241" i="14"/>
  <c r="BJ251" i="14"/>
  <c r="BJ280" i="14"/>
  <c r="BJ250" i="14"/>
  <c r="BJ189" i="14"/>
  <c r="BJ274" i="14"/>
  <c r="BJ147" i="14"/>
  <c r="BJ141" i="14"/>
  <c r="BJ228" i="14"/>
  <c r="BJ151" i="14"/>
  <c r="BJ71" i="14"/>
  <c r="BJ55" i="14"/>
  <c r="BJ61" i="14"/>
  <c r="BJ115" i="14"/>
  <c r="BJ12" i="14"/>
  <c r="BJ21" i="14"/>
  <c r="BK220" i="14"/>
  <c r="BK137" i="14"/>
  <c r="BK200" i="14"/>
  <c r="BK62" i="14"/>
  <c r="BK83" i="14"/>
  <c r="BK78" i="14"/>
  <c r="BK115" i="14"/>
  <c r="BK20" i="14"/>
  <c r="BL278" i="14"/>
  <c r="BJ2" i="14"/>
  <c r="BG289" i="14"/>
  <c r="BG190" i="14"/>
  <c r="BJ296" i="14"/>
  <c r="BJ271" i="14"/>
  <c r="BJ268" i="14"/>
  <c r="BJ253" i="14"/>
  <c r="BJ278" i="14"/>
  <c r="BJ222" i="14"/>
  <c r="BJ265" i="14"/>
  <c r="BJ220" i="14"/>
  <c r="BJ229" i="14"/>
  <c r="BJ143" i="14"/>
  <c r="BJ200" i="14"/>
  <c r="BJ83" i="14"/>
  <c r="BJ78" i="14"/>
  <c r="BJ94" i="14"/>
  <c r="BJ39" i="14"/>
  <c r="BJ87" i="14"/>
  <c r="BJ28" i="14"/>
  <c r="BJ10" i="14"/>
  <c r="BL286" i="14"/>
  <c r="BL272" i="14"/>
  <c r="BL221" i="14"/>
  <c r="BG160" i="14"/>
  <c r="BG138" i="14"/>
  <c r="BG13" i="14"/>
  <c r="BJ286" i="14"/>
  <c r="BJ202" i="14"/>
  <c r="BJ272" i="14"/>
  <c r="BJ236" i="14"/>
  <c r="BJ136" i="14"/>
  <c r="BJ238" i="14"/>
  <c r="BJ123" i="14"/>
  <c r="BJ221" i="14"/>
  <c r="BJ125" i="14"/>
  <c r="BJ154" i="14"/>
  <c r="BJ122" i="14"/>
  <c r="BJ65" i="14"/>
  <c r="BJ102" i="14"/>
  <c r="BJ32" i="14"/>
  <c r="BJ16" i="14"/>
  <c r="BJ4" i="14"/>
  <c r="BK174" i="14"/>
  <c r="BK184" i="14"/>
  <c r="BK162" i="14"/>
  <c r="BK208" i="14"/>
  <c r="BK104" i="14"/>
  <c r="BK172" i="14"/>
  <c r="BK65" i="14"/>
  <c r="BK102" i="14"/>
  <c r="BK19" i="14"/>
  <c r="BK27" i="14"/>
  <c r="BL208" i="14"/>
  <c r="BG251" i="14"/>
  <c r="BG147" i="14"/>
  <c r="BG130" i="14"/>
  <c r="BG34" i="14"/>
  <c r="BG21" i="14"/>
  <c r="BJ248" i="14"/>
  <c r="BJ235" i="14"/>
  <c r="BJ239" i="14"/>
  <c r="BJ212" i="14"/>
  <c r="BJ231" i="14"/>
  <c r="BJ174" i="14"/>
  <c r="BJ184" i="14"/>
  <c r="BJ162" i="14"/>
  <c r="BJ208" i="14"/>
  <c r="BJ86" i="14"/>
  <c r="BJ120" i="14"/>
  <c r="BJ104" i="14"/>
  <c r="BJ172" i="14"/>
  <c r="BJ35" i="14"/>
  <c r="BJ148" i="14"/>
  <c r="BJ25" i="14"/>
  <c r="BJ85" i="14"/>
  <c r="BJ40" i="14"/>
  <c r="BJ58" i="14"/>
  <c r="BJ3" i="14"/>
  <c r="BL171" i="14"/>
  <c r="BG253" i="14"/>
  <c r="BG265" i="14"/>
  <c r="BG220" i="14"/>
  <c r="BG200" i="14"/>
  <c r="BG62" i="14"/>
  <c r="BG94" i="14"/>
  <c r="BG39" i="14"/>
  <c r="BG28" i="14"/>
  <c r="BG54" i="14"/>
  <c r="BG10" i="14"/>
  <c r="BJ270" i="14"/>
  <c r="BJ295" i="14"/>
  <c r="BJ223" i="14"/>
  <c r="BJ157" i="14"/>
  <c r="BJ206" i="14"/>
  <c r="BJ262" i="14"/>
  <c r="BJ155" i="14"/>
  <c r="BJ113" i="14"/>
  <c r="BJ127" i="14"/>
  <c r="BJ70" i="14"/>
  <c r="BJ139" i="14"/>
  <c r="BJ171" i="14"/>
  <c r="BJ107" i="14"/>
  <c r="BJ74" i="14"/>
  <c r="BJ42" i="14"/>
  <c r="BJ7" i="14"/>
  <c r="BL209" i="14"/>
  <c r="BG218" i="14"/>
  <c r="BG221" i="14"/>
  <c r="BG125" i="14"/>
  <c r="BJ301" i="14"/>
  <c r="BJ285" i="14"/>
  <c r="BJ216" i="14"/>
  <c r="BJ267" i="14"/>
  <c r="BJ240" i="14"/>
  <c r="BJ192" i="14"/>
  <c r="BJ183" i="14"/>
  <c r="BJ205" i="14"/>
  <c r="BJ193" i="14"/>
  <c r="BJ132" i="14"/>
  <c r="BJ209" i="14"/>
  <c r="BJ152" i="14"/>
  <c r="BJ108" i="14"/>
  <c r="BJ38" i="14"/>
  <c r="BJ121" i="14"/>
  <c r="BJ99" i="14"/>
  <c r="BJ95" i="14"/>
  <c r="BJ45" i="14"/>
  <c r="BJ11" i="14"/>
  <c r="BJ23" i="14"/>
  <c r="BL300" i="14"/>
  <c r="BL269" i="14"/>
  <c r="BL230" i="14"/>
  <c r="BL178" i="14"/>
  <c r="BL126" i="14"/>
  <c r="BL153" i="14"/>
  <c r="BG172" i="14"/>
  <c r="BG35" i="14"/>
  <c r="BG85" i="14"/>
  <c r="BG9" i="14"/>
  <c r="BG3" i="14"/>
  <c r="BJ300" i="14"/>
  <c r="BJ299" i="14"/>
  <c r="BJ273" i="14"/>
  <c r="BJ266" i="14"/>
  <c r="BJ255" i="14"/>
  <c r="BJ269" i="14"/>
  <c r="BJ133" i="14"/>
  <c r="BJ230" i="14"/>
  <c r="BJ196" i="14"/>
  <c r="BJ260" i="14"/>
  <c r="BJ167" i="14"/>
  <c r="BJ63" i="14"/>
  <c r="BJ82" i="14"/>
  <c r="BJ153" i="14"/>
  <c r="BJ90" i="14"/>
  <c r="BJ67" i="14"/>
  <c r="BJ131" i="14"/>
  <c r="BJ43" i="14"/>
  <c r="BL156" i="14"/>
  <c r="BL195" i="14"/>
  <c r="BG254" i="14"/>
  <c r="BG113" i="14"/>
  <c r="BG36" i="14"/>
  <c r="BG171" i="14"/>
  <c r="BG44" i="14"/>
  <c r="BG74" i="14"/>
  <c r="BG7" i="14"/>
  <c r="BJ279" i="14"/>
  <c r="BJ259" i="14"/>
  <c r="BJ256" i="14"/>
  <c r="BJ243" i="14"/>
  <c r="BJ249" i="14"/>
  <c r="BJ213" i="14"/>
  <c r="BJ210" i="14"/>
  <c r="BJ146" i="14"/>
  <c r="BJ163" i="14"/>
  <c r="BJ195" i="14"/>
  <c r="BJ145" i="14"/>
  <c r="BJ77" i="14"/>
  <c r="BJ57" i="14"/>
  <c r="BJ79" i="14"/>
  <c r="BJ8" i="14"/>
  <c r="BL284" i="14"/>
  <c r="BG240" i="14"/>
  <c r="BG121" i="14"/>
  <c r="BG45" i="14"/>
  <c r="BJ293" i="14"/>
  <c r="BJ277" i="14"/>
  <c r="BJ247" i="14"/>
  <c r="BJ284" i="14"/>
  <c r="BJ245" i="14"/>
  <c r="BJ175" i="14"/>
  <c r="BJ214" i="14"/>
  <c r="BJ179" i="14"/>
  <c r="BJ110" i="14"/>
  <c r="BJ134" i="14"/>
  <c r="BJ119" i="14"/>
  <c r="BJ60" i="14"/>
  <c r="BJ91" i="14"/>
  <c r="BJ109" i="14"/>
  <c r="BJ97" i="14"/>
  <c r="BJ37" i="14"/>
  <c r="BJ49" i="14"/>
  <c r="BJ6" i="14"/>
  <c r="BJ18" i="14"/>
  <c r="BL203" i="14"/>
  <c r="BL106" i="14"/>
  <c r="BL46" i="14"/>
  <c r="BL15" i="14"/>
  <c r="BM258" i="14"/>
  <c r="BM237" i="14"/>
  <c r="BM165" i="14"/>
  <c r="BM211" i="14"/>
  <c r="BM186" i="14"/>
  <c r="BM176" i="14"/>
  <c r="BM224" i="14"/>
  <c r="BM116" i="14"/>
  <c r="BM160" i="14"/>
  <c r="BM138" i="14"/>
  <c r="BM169" i="14"/>
  <c r="BM47" i="14"/>
  <c r="BM29" i="14"/>
  <c r="BM84" i="14"/>
  <c r="BM128" i="14"/>
  <c r="BM17" i="14"/>
  <c r="BM68" i="14"/>
  <c r="BM41" i="14"/>
  <c r="BM13" i="14"/>
  <c r="BN189" i="14"/>
  <c r="BN130" i="14"/>
  <c r="BN55" i="14"/>
  <c r="BN34" i="14"/>
  <c r="BN12" i="14"/>
  <c r="BN20" i="14"/>
  <c r="BN21" i="14"/>
  <c r="BO234" i="14"/>
  <c r="BO296" i="14"/>
  <c r="BO271" i="14"/>
  <c r="BO268" i="14"/>
  <c r="BO253" i="14"/>
  <c r="BO278" i="14"/>
  <c r="BO222" i="14"/>
  <c r="BO265" i="14"/>
  <c r="BO220" i="14"/>
  <c r="BO229" i="14"/>
  <c r="BO143" i="14"/>
  <c r="BO137" i="14"/>
  <c r="BO72" i="14"/>
  <c r="BO114" i="14"/>
  <c r="BO62" i="14"/>
  <c r="BO83" i="14"/>
  <c r="BO78" i="14"/>
  <c r="BO94" i="14"/>
  <c r="BO39" i="14"/>
  <c r="BO87" i="14"/>
  <c r="BO28" i="14"/>
  <c r="BO54" i="14"/>
  <c r="BO10" i="14"/>
  <c r="BP166" i="14"/>
  <c r="BP122" i="14"/>
  <c r="BQ239" i="14"/>
  <c r="BQ144" i="14"/>
  <c r="BQ172" i="14"/>
  <c r="BQ40" i="14"/>
  <c r="BQ3" i="14"/>
  <c r="BL68" i="14"/>
  <c r="BL13" i="14"/>
  <c r="BM287" i="14"/>
  <c r="BM281" i="14"/>
  <c r="BM241" i="14"/>
  <c r="BM251" i="14"/>
  <c r="BM280" i="14"/>
  <c r="BM250" i="14"/>
  <c r="BM189" i="14"/>
  <c r="BM274" i="14"/>
  <c r="BM170" i="14"/>
  <c r="BM147" i="14"/>
  <c r="BM141" i="14"/>
  <c r="BM161" i="14"/>
  <c r="BM228" i="14"/>
  <c r="BM151" i="14"/>
  <c r="BM93" i="14"/>
  <c r="BM71" i="14"/>
  <c r="BM130" i="14"/>
  <c r="BM55" i="14"/>
  <c r="BM105" i="14"/>
  <c r="BM61" i="14"/>
  <c r="BM34" i="14"/>
  <c r="BM12" i="14"/>
  <c r="BM20" i="14"/>
  <c r="BM21" i="14"/>
  <c r="BN234" i="14"/>
  <c r="BN268" i="14"/>
  <c r="BN143" i="14"/>
  <c r="BN137" i="14"/>
  <c r="BN72" i="14"/>
  <c r="BN83" i="14"/>
  <c r="BN39" i="14"/>
  <c r="BO286" i="14"/>
  <c r="BO236" i="14"/>
  <c r="BO191" i="14"/>
  <c r="BO218" i="14"/>
  <c r="BO65" i="14"/>
  <c r="BO102" i="14"/>
  <c r="BO16" i="14"/>
  <c r="BQ295" i="14"/>
  <c r="BQ188" i="14"/>
  <c r="BQ171" i="14"/>
  <c r="BQ73" i="14"/>
  <c r="BQ107" i="14"/>
  <c r="BQ74" i="14"/>
  <c r="BL21" i="14"/>
  <c r="BM234" i="14"/>
  <c r="BM271" i="14"/>
  <c r="BM268" i="14"/>
  <c r="BM253" i="14"/>
  <c r="BM278" i="14"/>
  <c r="BM222" i="14"/>
  <c r="BM265" i="14"/>
  <c r="BM220" i="14"/>
  <c r="BM229" i="14"/>
  <c r="BM143" i="14"/>
  <c r="BM137" i="14"/>
  <c r="BM72" i="14"/>
  <c r="BM114" i="14"/>
  <c r="BM200" i="14"/>
  <c r="BM62" i="14"/>
  <c r="BM83" i="14"/>
  <c r="BM78" i="14"/>
  <c r="BM94" i="14"/>
  <c r="BM39" i="14"/>
  <c r="BM87" i="14"/>
  <c r="BM28" i="14"/>
  <c r="BM54" i="14"/>
  <c r="BM10" i="14"/>
  <c r="BN286" i="14"/>
  <c r="BN202" i="14"/>
  <c r="BN233" i="14"/>
  <c r="BN191" i="14"/>
  <c r="BN136" i="14"/>
  <c r="BN124" i="14"/>
  <c r="BN238" i="14"/>
  <c r="BN166" i="14"/>
  <c r="BN125" i="14"/>
  <c r="BN96" i="14"/>
  <c r="BN154" i="14"/>
  <c r="BN65" i="14"/>
  <c r="BN19" i="14"/>
  <c r="BN27" i="14"/>
  <c r="BN4" i="14"/>
  <c r="BO261" i="14"/>
  <c r="BO248" i="14"/>
  <c r="BO235" i="14"/>
  <c r="BO212" i="14"/>
  <c r="BO231" i="14"/>
  <c r="BO162" i="14"/>
  <c r="BO98" i="14"/>
  <c r="BO86" i="14"/>
  <c r="BO66" i="14"/>
  <c r="BO104" i="14"/>
  <c r="BO144" i="14"/>
  <c r="BO25" i="14"/>
  <c r="BO9" i="14"/>
  <c r="BQ301" i="14"/>
  <c r="BQ285" i="14"/>
  <c r="BQ216" i="14"/>
  <c r="BQ292" i="14"/>
  <c r="BQ267" i="14"/>
  <c r="BQ240" i="14"/>
  <c r="BQ192" i="14"/>
  <c r="BQ183" i="14"/>
  <c r="BQ205" i="14"/>
  <c r="BQ193" i="14"/>
  <c r="BQ257" i="14"/>
  <c r="BQ132" i="14"/>
  <c r="BQ180" i="14"/>
  <c r="BQ209" i="14"/>
  <c r="BQ140" i="14"/>
  <c r="BQ152" i="14"/>
  <c r="BQ108" i="14"/>
  <c r="BQ38" i="14"/>
  <c r="BQ121" i="14"/>
  <c r="BQ99" i="14"/>
  <c r="BQ95" i="14"/>
  <c r="BQ45" i="14"/>
  <c r="BQ11" i="14"/>
  <c r="BQ23" i="14"/>
  <c r="BQ56" i="14"/>
  <c r="BL10" i="14"/>
  <c r="BM286" i="14"/>
  <c r="BM202" i="14"/>
  <c r="BM272" i="14"/>
  <c r="BM233" i="14"/>
  <c r="BM236" i="14"/>
  <c r="BM191" i="14"/>
  <c r="BM218" i="14"/>
  <c r="BM136" i="14"/>
  <c r="BM124" i="14"/>
  <c r="BM123" i="14"/>
  <c r="BM96" i="14"/>
  <c r="BM65" i="14"/>
  <c r="BM102" i="14"/>
  <c r="BM32" i="14"/>
  <c r="BM19" i="14"/>
  <c r="BM27" i="14"/>
  <c r="BN261" i="14"/>
  <c r="BN248" i="14"/>
  <c r="BN235" i="14"/>
  <c r="BN212" i="14"/>
  <c r="BN231" i="14"/>
  <c r="BN208" i="14"/>
  <c r="BN98" i="14"/>
  <c r="BN120" i="14"/>
  <c r="BN66" i="14"/>
  <c r="BN35" i="14"/>
  <c r="BN40" i="14"/>
  <c r="BN9" i="14"/>
  <c r="BN58" i="14"/>
  <c r="BN3" i="14"/>
  <c r="BO270" i="14"/>
  <c r="BO254" i="14"/>
  <c r="BO157" i="14"/>
  <c r="BO206" i="14"/>
  <c r="BO70" i="14"/>
  <c r="BQ230" i="14"/>
  <c r="BM261" i="14"/>
  <c r="BM248" i="14"/>
  <c r="BM235" i="14"/>
  <c r="BM239" i="14"/>
  <c r="BM212" i="14"/>
  <c r="BM174" i="14"/>
  <c r="BM184" i="14"/>
  <c r="BM162" i="14"/>
  <c r="BM208" i="14"/>
  <c r="BM98" i="14"/>
  <c r="BM86" i="14"/>
  <c r="BM120" i="14"/>
  <c r="BM66" i="14"/>
  <c r="BM104" i="14"/>
  <c r="BM35" i="14"/>
  <c r="BM25" i="14"/>
  <c r="BM40" i="14"/>
  <c r="BM9" i="14"/>
  <c r="BN204" i="14"/>
  <c r="BN223" i="14"/>
  <c r="BN157" i="14"/>
  <c r="BN188" i="14"/>
  <c r="BN70" i="14"/>
  <c r="BN44" i="14"/>
  <c r="BO292" i="14"/>
  <c r="BO192" i="14"/>
  <c r="BO257" i="14"/>
  <c r="BO108" i="14"/>
  <c r="BO121" i="14"/>
  <c r="BQ213" i="14"/>
  <c r="BQ195" i="14"/>
  <c r="BQ145" i="14"/>
  <c r="BQ80" i="14"/>
  <c r="BQ22" i="14"/>
  <c r="BL58" i="14"/>
  <c r="BM270" i="14"/>
  <c r="BM204" i="14"/>
  <c r="BM295" i="14"/>
  <c r="BM223" i="14"/>
  <c r="BM254" i="14"/>
  <c r="BM157" i="14"/>
  <c r="BM188" i="14"/>
  <c r="BM206" i="14"/>
  <c r="BM262" i="14"/>
  <c r="BM155" i="14"/>
  <c r="BM113" i="14"/>
  <c r="BM127" i="14"/>
  <c r="BM117" i="14"/>
  <c r="BM139" i="14"/>
  <c r="BM129" i="14"/>
  <c r="BM36" i="14"/>
  <c r="BM171" i="14"/>
  <c r="BM73" i="14"/>
  <c r="BM44" i="14"/>
  <c r="BM107" i="14"/>
  <c r="BM74" i="14"/>
  <c r="BM42" i="14"/>
  <c r="BM7" i="14"/>
  <c r="BN285" i="14"/>
  <c r="BN192" i="14"/>
  <c r="BN205" i="14"/>
  <c r="BN152" i="14"/>
  <c r="BN108" i="14"/>
  <c r="BN38" i="14"/>
  <c r="BN11" i="14"/>
  <c r="BN56" i="14"/>
  <c r="BO266" i="14"/>
  <c r="BO69" i="14"/>
  <c r="BQ245" i="14"/>
  <c r="BQ179" i="14"/>
  <c r="BL107" i="14"/>
  <c r="BM301" i="14"/>
  <c r="BM285" i="14"/>
  <c r="BM216" i="14"/>
  <c r="BM292" i="14"/>
  <c r="BM267" i="14"/>
  <c r="BM240" i="14"/>
  <c r="BM192" i="14"/>
  <c r="BM183" i="14"/>
  <c r="BM205" i="14"/>
  <c r="BM257" i="14"/>
  <c r="BM132" i="14"/>
  <c r="BM180" i="14"/>
  <c r="BM209" i="14"/>
  <c r="BM140" i="14"/>
  <c r="BM152" i="14"/>
  <c r="BM108" i="14"/>
  <c r="BM38" i="14"/>
  <c r="BM121" i="14"/>
  <c r="BM99" i="14"/>
  <c r="BM95" i="14"/>
  <c r="BM45" i="14"/>
  <c r="BM11" i="14"/>
  <c r="BM23" i="14"/>
  <c r="BM56" i="14"/>
  <c r="BN273" i="14"/>
  <c r="BN181" i="14"/>
  <c r="BN269" i="14"/>
  <c r="BN133" i="14"/>
  <c r="BN230" i="14"/>
  <c r="BN196" i="14"/>
  <c r="BN178" i="14"/>
  <c r="BN69" i="14"/>
  <c r="BN30" i="14"/>
  <c r="BO279" i="14"/>
  <c r="BO249" i="14"/>
  <c r="BO210" i="14"/>
  <c r="BO163" i="14"/>
  <c r="BO195" i="14"/>
  <c r="BO100" i="14"/>
  <c r="BO24" i="14"/>
  <c r="BO79" i="14"/>
  <c r="BO76" i="14"/>
  <c r="BO8" i="14"/>
  <c r="BQ263" i="14"/>
  <c r="BQ207" i="14"/>
  <c r="BQ225" i="14"/>
  <c r="BQ103" i="14"/>
  <c r="BQ50" i="14"/>
  <c r="BQ31" i="14"/>
  <c r="BL56" i="14"/>
  <c r="BM300" i="14"/>
  <c r="BM299" i="14"/>
  <c r="BM273" i="14"/>
  <c r="BM266" i="14"/>
  <c r="BM255" i="14"/>
  <c r="BM181" i="14"/>
  <c r="BM269" i="14"/>
  <c r="BM133" i="14"/>
  <c r="BM230" i="14"/>
  <c r="BM196" i="14"/>
  <c r="BM260" i="14"/>
  <c r="BM167" i="14"/>
  <c r="BM178" i="14"/>
  <c r="BM69" i="14"/>
  <c r="BM63" i="14"/>
  <c r="BM82" i="14"/>
  <c r="BM126" i="14"/>
  <c r="BM30" i="14"/>
  <c r="BM90" i="14"/>
  <c r="BM67" i="14"/>
  <c r="BM131" i="14"/>
  <c r="BM43" i="14"/>
  <c r="BM26" i="14"/>
  <c r="BN279" i="14"/>
  <c r="BN259" i="14"/>
  <c r="BN256" i="14"/>
  <c r="BN213" i="14"/>
  <c r="BN156" i="14"/>
  <c r="BN195" i="14"/>
  <c r="BN24" i="14"/>
  <c r="BN80" i="14"/>
  <c r="BN8" i="14"/>
  <c r="BO293" i="14"/>
  <c r="BO277" i="14"/>
  <c r="BO276" i="14"/>
  <c r="BO247" i="14"/>
  <c r="BO284" i="14"/>
  <c r="BO179" i="14"/>
  <c r="BO150" i="14"/>
  <c r="BO134" i="14"/>
  <c r="BO119" i="14"/>
  <c r="BO52" i="14"/>
  <c r="BO91" i="14"/>
  <c r="BO89" i="14"/>
  <c r="BO37" i="14"/>
  <c r="BO49" i="14"/>
  <c r="BO6" i="14"/>
  <c r="BQ264" i="14"/>
  <c r="BQ190" i="14"/>
  <c r="BQ168" i="14"/>
  <c r="BQ197" i="14"/>
  <c r="BQ112" i="14"/>
  <c r="BQ92" i="14"/>
  <c r="BQ106" i="14"/>
  <c r="BQ46" i="14"/>
  <c r="BQ15" i="14"/>
  <c r="BL131" i="14"/>
  <c r="BM279" i="14"/>
  <c r="BM259" i="14"/>
  <c r="BM256" i="14"/>
  <c r="BM187" i="14"/>
  <c r="BM243" i="14"/>
  <c r="BM249" i="14"/>
  <c r="BM213" i="14"/>
  <c r="BM201" i="14"/>
  <c r="BM232" i="14"/>
  <c r="BM210" i="14"/>
  <c r="BM199" i="14"/>
  <c r="BM146" i="14"/>
  <c r="BM163" i="14"/>
  <c r="BM156" i="14"/>
  <c r="BM100" i="14"/>
  <c r="BM77" i="14"/>
  <c r="BM57" i="14"/>
  <c r="BM24" i="14"/>
  <c r="BM79" i="14"/>
  <c r="BM76" i="14"/>
  <c r="BM80" i="14"/>
  <c r="BM8" i="14"/>
  <c r="BM22" i="14"/>
  <c r="BN247" i="14"/>
  <c r="BN245" i="14"/>
  <c r="BN214" i="14"/>
  <c r="BN179" i="14"/>
  <c r="BN110" i="14"/>
  <c r="BN52" i="14"/>
  <c r="BN109" i="14"/>
  <c r="BN49" i="14"/>
  <c r="BN6" i="14"/>
  <c r="BO291" i="14"/>
  <c r="BO294" i="14"/>
  <c r="BO288" i="14"/>
  <c r="BO217" i="14"/>
  <c r="BO182" i="14"/>
  <c r="BO225" i="14"/>
  <c r="BO149" i="14"/>
  <c r="BO135" i="14"/>
  <c r="BO51" i="14"/>
  <c r="BO101" i="14"/>
  <c r="BQ47" i="14"/>
  <c r="BQ17" i="14"/>
  <c r="BQ68" i="14"/>
  <c r="BQ41" i="14"/>
  <c r="BM293" i="14"/>
  <c r="BM276" i="14"/>
  <c r="BM247" i="14"/>
  <c r="BM284" i="14"/>
  <c r="BM164" i="14"/>
  <c r="BM245" i="14"/>
  <c r="BM175" i="14"/>
  <c r="BM214" i="14"/>
  <c r="BM179" i="14"/>
  <c r="BM150" i="14"/>
  <c r="BM110" i="14"/>
  <c r="BM134" i="14"/>
  <c r="BM119" i="14"/>
  <c r="BM60" i="14"/>
  <c r="BM52" i="14"/>
  <c r="BM91" i="14"/>
  <c r="BM109" i="14"/>
  <c r="BM59" i="14"/>
  <c r="BM97" i="14"/>
  <c r="BM89" i="14"/>
  <c r="BM37" i="14"/>
  <c r="BM49" i="14"/>
  <c r="BM6" i="14"/>
  <c r="BM18" i="14"/>
  <c r="BN225" i="14"/>
  <c r="BN149" i="14"/>
  <c r="BN203" i="14"/>
  <c r="BN101" i="14"/>
  <c r="BN50" i="14"/>
  <c r="BN31" i="14"/>
  <c r="BN5" i="14"/>
  <c r="BO275" i="14"/>
  <c r="BO289" i="14"/>
  <c r="BO242" i="14"/>
  <c r="BO283" i="14"/>
  <c r="BO252" i="14"/>
  <c r="BO173" i="14"/>
  <c r="BO198" i="14"/>
  <c r="BO246" i="14"/>
  <c r="BO227" i="14"/>
  <c r="BO168" i="14"/>
  <c r="BO197" i="14"/>
  <c r="BO64" i="14"/>
  <c r="BO111" i="14"/>
  <c r="BO46" i="14"/>
  <c r="BQ274" i="14"/>
  <c r="BQ161" i="14"/>
  <c r="BQ71" i="14"/>
  <c r="BQ105" i="14"/>
  <c r="BQ61" i="14"/>
  <c r="BQ12" i="14"/>
  <c r="BQ20" i="14"/>
  <c r="BL6" i="14"/>
  <c r="BM291" i="14"/>
  <c r="BM215" i="14"/>
  <c r="BM288" i="14"/>
  <c r="BM226" i="14"/>
  <c r="BM207" i="14"/>
  <c r="BM182" i="14"/>
  <c r="BM225" i="14"/>
  <c r="BM194" i="14"/>
  <c r="BM149" i="14"/>
  <c r="BM158" i="14"/>
  <c r="BM203" i="14"/>
  <c r="BM159" i="14"/>
  <c r="BM135" i="14"/>
  <c r="BM51" i="14"/>
  <c r="BM103" i="14"/>
  <c r="BM50" i="14"/>
  <c r="BM88" i="14"/>
  <c r="BM75" i="14"/>
  <c r="BM31" i="14"/>
  <c r="BM5" i="14"/>
  <c r="BM14" i="14"/>
  <c r="BN173" i="14"/>
  <c r="BN198" i="14"/>
  <c r="BN190" i="14"/>
  <c r="BN168" i="14"/>
  <c r="BN81" i="14"/>
  <c r="BN111" i="14"/>
  <c r="BN53" i="14"/>
  <c r="BN92" i="14"/>
  <c r="BN46" i="14"/>
  <c r="BO290" i="14"/>
  <c r="BO258" i="14"/>
  <c r="BO237" i="14"/>
  <c r="BO165" i="14"/>
  <c r="BO186" i="14"/>
  <c r="BO160" i="14"/>
  <c r="BO185" i="14"/>
  <c r="BO47" i="14"/>
  <c r="BO29" i="14"/>
  <c r="BO68" i="14"/>
  <c r="BQ268" i="14"/>
  <c r="BQ222" i="14"/>
  <c r="BQ200" i="14"/>
  <c r="BQ62" i="14"/>
  <c r="BQ78" i="14"/>
  <c r="BQ87" i="14"/>
  <c r="BQ54" i="14"/>
  <c r="BG232" i="14"/>
  <c r="BG76" i="14"/>
  <c r="BI226" i="14"/>
  <c r="BL290" i="14"/>
  <c r="BL237" i="14"/>
  <c r="BL165" i="14"/>
  <c r="BL211" i="14"/>
  <c r="BL186" i="14"/>
  <c r="BL176" i="14"/>
  <c r="BL138" i="14"/>
  <c r="BL169" i="14"/>
  <c r="BL142" i="14"/>
  <c r="BL47" i="14"/>
  <c r="BL118" i="14"/>
  <c r="BL29" i="14"/>
  <c r="BL84" i="14"/>
  <c r="BL17" i="14"/>
  <c r="BL41" i="14"/>
  <c r="BG179" i="14"/>
  <c r="BG18" i="14"/>
  <c r="BI168" i="14"/>
  <c r="BI53" i="14"/>
  <c r="BL287" i="14"/>
  <c r="BL281" i="14"/>
  <c r="BL241" i="14"/>
  <c r="BL250" i="14"/>
  <c r="BL189" i="14"/>
  <c r="BL170" i="14"/>
  <c r="BL147" i="14"/>
  <c r="BL141" i="14"/>
  <c r="BL161" i="14"/>
  <c r="BL151" i="14"/>
  <c r="BL71" i="14"/>
  <c r="BL55" i="14"/>
  <c r="BL105" i="14"/>
  <c r="BL61" i="14"/>
  <c r="BL34" i="14"/>
  <c r="BL12" i="14"/>
  <c r="BL20" i="14"/>
  <c r="BN32" i="14"/>
  <c r="BO174" i="14"/>
  <c r="BO184" i="14"/>
  <c r="BO208" i="14"/>
  <c r="BO120" i="14"/>
  <c r="BO35" i="14"/>
  <c r="BO40" i="14"/>
  <c r="BO58" i="14"/>
  <c r="BP157" i="14"/>
  <c r="BP113" i="14"/>
  <c r="BP70" i="14"/>
  <c r="BP107" i="14"/>
  <c r="BP42" i="14"/>
  <c r="E49" i="7"/>
  <c r="BP168" i="14" s="1"/>
  <c r="BG163" i="14"/>
  <c r="BG31" i="14"/>
  <c r="BI138" i="14"/>
  <c r="BL234" i="14"/>
  <c r="BL271" i="14"/>
  <c r="BL268" i="14"/>
  <c r="BL253" i="14"/>
  <c r="BL222" i="14"/>
  <c r="BL220" i="14"/>
  <c r="BL143" i="14"/>
  <c r="BL137" i="14"/>
  <c r="BL72" i="14"/>
  <c r="BL114" i="14"/>
  <c r="BL62" i="14"/>
  <c r="BL78" i="14"/>
  <c r="BL94" i="14"/>
  <c r="BL39" i="14"/>
  <c r="BL87" i="14"/>
  <c r="BL28" i="14"/>
  <c r="BL54" i="14"/>
  <c r="BL33" i="14"/>
  <c r="BM219" i="14"/>
  <c r="BM238" i="14"/>
  <c r="BM166" i="14"/>
  <c r="BM221" i="14"/>
  <c r="BM125" i="14"/>
  <c r="BM154" i="14"/>
  <c r="BM122" i="14"/>
  <c r="BM16" i="14"/>
  <c r="BG213" i="14"/>
  <c r="BG242" i="14"/>
  <c r="BG246" i="14"/>
  <c r="BG48" i="14"/>
  <c r="BG53" i="14"/>
  <c r="BL202" i="14"/>
  <c r="BL233" i="14"/>
  <c r="BL191" i="14"/>
  <c r="BL218" i="14"/>
  <c r="BL219" i="14"/>
  <c r="BL124" i="14"/>
  <c r="BL166" i="14"/>
  <c r="BL123" i="14"/>
  <c r="BL125" i="14"/>
  <c r="BL96" i="14"/>
  <c r="BL122" i="14"/>
  <c r="BL65" i="14"/>
  <c r="BL19" i="14"/>
  <c r="BL27" i="14"/>
  <c r="BL16" i="14"/>
  <c r="BL4" i="14"/>
  <c r="BM231" i="14"/>
  <c r="BM144" i="14"/>
  <c r="BM148" i="14"/>
  <c r="BM58" i="14"/>
  <c r="BM3" i="14"/>
  <c r="BN155" i="14"/>
  <c r="BQ44" i="14"/>
  <c r="BQ14" i="14"/>
  <c r="BQ6" i="14"/>
  <c r="BG297" i="14"/>
  <c r="BG176" i="14"/>
  <c r="BG169" i="14"/>
  <c r="BG177" i="14"/>
  <c r="BG29" i="14"/>
  <c r="BI253" i="14"/>
  <c r="BI265" i="14"/>
  <c r="BL248" i="14"/>
  <c r="BL239" i="14"/>
  <c r="BL212" i="14"/>
  <c r="BL231" i="14"/>
  <c r="BL174" i="14"/>
  <c r="BL184" i="14"/>
  <c r="BL98" i="14"/>
  <c r="BL86" i="14"/>
  <c r="BL120" i="14"/>
  <c r="BL66" i="14"/>
  <c r="BL104" i="14"/>
  <c r="BL144" i="14"/>
  <c r="BL35" i="14"/>
  <c r="BL85" i="14"/>
  <c r="BL40" i="14"/>
  <c r="BL9" i="14"/>
  <c r="BG199" i="14"/>
  <c r="BL2" i="14"/>
  <c r="BG241" i="14"/>
  <c r="BG280" i="14"/>
  <c r="BG250" i="14"/>
  <c r="BG105" i="14"/>
  <c r="BG12" i="14"/>
  <c r="BG20" i="14"/>
  <c r="BI272" i="14"/>
  <c r="BI238" i="14"/>
  <c r="BL270" i="14"/>
  <c r="BL204" i="14"/>
  <c r="BL223" i="14"/>
  <c r="BL254" i="14"/>
  <c r="BL157" i="14"/>
  <c r="BL188" i="14"/>
  <c r="BL206" i="14"/>
  <c r="BL155" i="14"/>
  <c r="BL113" i="14"/>
  <c r="BL127" i="14"/>
  <c r="BL117" i="14"/>
  <c r="BL70" i="14"/>
  <c r="BL139" i="14"/>
  <c r="BL129" i="14"/>
  <c r="BL36" i="14"/>
  <c r="BL73" i="14"/>
  <c r="BL44" i="14"/>
  <c r="BL7" i="14"/>
  <c r="BG87" i="14"/>
  <c r="BI212" i="14"/>
  <c r="BI172" i="14"/>
  <c r="BL285" i="14"/>
  <c r="BL216" i="14"/>
  <c r="BL192" i="14"/>
  <c r="BL183" i="14"/>
  <c r="BL205" i="14"/>
  <c r="BL193" i="14"/>
  <c r="BL132" i="14"/>
  <c r="BL180" i="14"/>
  <c r="BL140" i="14"/>
  <c r="BL152" i="14"/>
  <c r="BL38" i="14"/>
  <c r="BL121" i="14"/>
  <c r="BL99" i="14"/>
  <c r="BL95" i="14"/>
  <c r="BL45" i="14"/>
  <c r="BL11" i="14"/>
  <c r="BL23" i="14"/>
  <c r="BO164" i="14"/>
  <c r="BO245" i="14"/>
  <c r="BO214" i="14"/>
  <c r="BO110" i="14"/>
  <c r="BO60" i="14"/>
  <c r="BO59" i="14"/>
  <c r="BO97" i="14"/>
  <c r="BO18" i="14"/>
  <c r="BP215" i="14"/>
  <c r="BP294" i="14"/>
  <c r="BP288" i="14"/>
  <c r="BP263" i="14"/>
  <c r="BP182" i="14"/>
  <c r="BP159" i="14"/>
  <c r="BP51" i="14"/>
  <c r="BP50" i="14"/>
  <c r="BP88" i="14"/>
  <c r="BP75" i="14"/>
  <c r="BP31" i="14"/>
  <c r="BN57" i="14"/>
  <c r="BG271" i="14"/>
  <c r="BG222" i="14"/>
  <c r="BG114" i="14"/>
  <c r="BG202" i="14"/>
  <c r="BG272" i="14"/>
  <c r="BG236" i="14"/>
  <c r="BG124" i="14"/>
  <c r="BG123" i="14"/>
  <c r="BG154" i="14"/>
  <c r="BI157" i="14"/>
  <c r="BI117" i="14"/>
  <c r="BI70" i="14"/>
  <c r="BL273" i="14"/>
  <c r="BL255" i="14"/>
  <c r="BL181" i="14"/>
  <c r="BL133" i="14"/>
  <c r="BL167" i="14"/>
  <c r="BL69" i="14"/>
  <c r="BL63" i="14"/>
  <c r="BL82" i="14"/>
  <c r="BL30" i="14"/>
  <c r="BL90" i="14"/>
  <c r="BL67" i="14"/>
  <c r="BL43" i="14"/>
  <c r="BG184" i="14"/>
  <c r="BG98" i="14"/>
  <c r="BG144" i="14"/>
  <c r="BG148" i="14"/>
  <c r="BI38" i="14"/>
  <c r="BI99" i="14"/>
  <c r="BL259" i="14"/>
  <c r="BL187" i="14"/>
  <c r="BL249" i="14"/>
  <c r="BL210" i="14"/>
  <c r="BL146" i="14"/>
  <c r="BL163" i="14"/>
  <c r="BL100" i="14"/>
  <c r="BL145" i="14"/>
  <c r="BL57" i="14"/>
  <c r="BL24" i="14"/>
  <c r="BL79" i="14"/>
  <c r="BL8" i="14"/>
  <c r="BL22" i="14"/>
  <c r="BO298" i="14"/>
  <c r="BO244" i="14"/>
  <c r="BO190" i="14"/>
  <c r="BO48" i="14"/>
  <c r="BO81" i="14"/>
  <c r="BO53" i="14"/>
  <c r="BO92" i="14"/>
  <c r="BP237" i="14"/>
  <c r="BP116" i="14"/>
  <c r="BP169" i="14"/>
  <c r="BP118" i="14"/>
  <c r="BP128" i="14"/>
  <c r="BP68" i="14"/>
  <c r="BP41" i="14"/>
  <c r="BP13" i="14"/>
  <c r="BO2" i="14"/>
  <c r="BG235" i="14"/>
  <c r="BG206" i="14"/>
  <c r="BG129" i="14"/>
  <c r="BL293" i="14"/>
  <c r="BL277" i="14"/>
  <c r="BL276" i="14"/>
  <c r="BL164" i="14"/>
  <c r="BL245" i="14"/>
  <c r="BL175" i="14"/>
  <c r="BL150" i="14"/>
  <c r="BL110" i="14"/>
  <c r="BL134" i="14"/>
  <c r="BL119" i="14"/>
  <c r="BL52" i="14"/>
  <c r="BL91" i="14"/>
  <c r="BL109" i="14"/>
  <c r="BL59" i="14"/>
  <c r="BL97" i="14"/>
  <c r="BL89" i="14"/>
  <c r="BL49" i="14"/>
  <c r="BN197" i="14"/>
  <c r="BO297" i="14"/>
  <c r="BO211" i="14"/>
  <c r="BO176" i="14"/>
  <c r="BO224" i="14"/>
  <c r="BO138" i="14"/>
  <c r="BO169" i="14"/>
  <c r="BO177" i="14"/>
  <c r="BO118" i="14"/>
  <c r="BO84" i="14"/>
  <c r="BO128" i="14"/>
  <c r="BO13" i="14"/>
  <c r="BP287" i="14"/>
  <c r="BP251" i="14"/>
  <c r="BP161" i="14"/>
  <c r="BP228" i="14"/>
  <c r="BP130" i="14"/>
  <c r="BP34" i="14"/>
  <c r="BP115" i="14"/>
  <c r="BP12" i="14"/>
  <c r="BG120" i="14"/>
  <c r="BG193" i="14"/>
  <c r="BG257" i="14"/>
  <c r="BG209" i="14"/>
  <c r="BG152" i="14"/>
  <c r="BG99" i="14"/>
  <c r="BG23" i="14"/>
  <c r="BI243" i="14"/>
  <c r="BI145" i="14"/>
  <c r="BI8" i="14"/>
  <c r="BL215" i="14"/>
  <c r="BL226" i="14"/>
  <c r="BL217" i="14"/>
  <c r="BL182" i="14"/>
  <c r="BL194" i="14"/>
  <c r="BL149" i="14"/>
  <c r="BL158" i="14"/>
  <c r="BL159" i="14"/>
  <c r="BL135" i="14"/>
  <c r="BL51" i="14"/>
  <c r="BL103" i="14"/>
  <c r="BL50" i="14"/>
  <c r="BL88" i="14"/>
  <c r="BL31" i="14"/>
  <c r="BL5" i="14"/>
  <c r="BL14" i="14"/>
  <c r="BN86" i="14"/>
  <c r="BO204" i="14"/>
  <c r="BO223" i="14"/>
  <c r="BO188" i="14"/>
  <c r="BO262" i="14"/>
  <c r="BO155" i="14"/>
  <c r="BO113" i="14"/>
  <c r="BO127" i="14"/>
  <c r="BO117" i="14"/>
  <c r="BO139" i="14"/>
  <c r="BO129" i="14"/>
  <c r="BO36" i="14"/>
  <c r="BO171" i="14"/>
  <c r="BO73" i="14"/>
  <c r="BO44" i="14"/>
  <c r="BO42" i="14"/>
  <c r="BP205" i="14"/>
  <c r="BP132" i="14"/>
  <c r="BP180" i="14"/>
  <c r="BP209" i="14"/>
  <c r="BP140" i="14"/>
  <c r="BP152" i="14"/>
  <c r="BP95" i="14"/>
  <c r="BQ300" i="14"/>
  <c r="BQ299" i="14"/>
  <c r="BQ273" i="14"/>
  <c r="BQ266" i="14"/>
  <c r="BQ282" i="14"/>
  <c r="BQ255" i="14"/>
  <c r="BQ181" i="14"/>
  <c r="BQ269" i="14"/>
  <c r="BQ133" i="14"/>
  <c r="BQ196" i="14"/>
  <c r="BQ260" i="14"/>
  <c r="BQ167" i="14"/>
  <c r="BQ178" i="14"/>
  <c r="BQ69" i="14"/>
  <c r="BQ63" i="14"/>
  <c r="BQ82" i="14"/>
  <c r="BQ126" i="14"/>
  <c r="BQ153" i="14"/>
  <c r="BQ30" i="14"/>
  <c r="BQ90" i="14"/>
  <c r="BQ67" i="14"/>
  <c r="BQ131" i="14"/>
  <c r="BQ43" i="14"/>
  <c r="BQ26" i="14"/>
  <c r="BO267" i="14"/>
  <c r="BN36" i="14"/>
  <c r="BN42" i="14"/>
  <c r="BO301" i="14"/>
  <c r="BO285" i="14"/>
  <c r="BO216" i="14"/>
  <c r="BO240" i="14"/>
  <c r="BO183" i="14"/>
  <c r="BO205" i="14"/>
  <c r="BO193" i="14"/>
  <c r="BO132" i="14"/>
  <c r="BO180" i="14"/>
  <c r="BO209" i="14"/>
  <c r="BO140" i="14"/>
  <c r="BO38" i="14"/>
  <c r="BO11" i="14"/>
  <c r="BP266" i="14"/>
  <c r="BP133" i="14"/>
  <c r="BP260" i="14"/>
  <c r="BP167" i="14"/>
  <c r="BP30" i="14"/>
  <c r="BP90" i="14"/>
  <c r="BP67" i="14"/>
  <c r="BP131" i="14"/>
  <c r="BQ279" i="14"/>
  <c r="BQ259" i="14"/>
  <c r="BQ256" i="14"/>
  <c r="BQ187" i="14"/>
  <c r="BQ243" i="14"/>
  <c r="BQ249" i="14"/>
  <c r="BQ201" i="14"/>
  <c r="BQ232" i="14"/>
  <c r="BQ210" i="14"/>
  <c r="BQ199" i="14"/>
  <c r="BQ146" i="14"/>
  <c r="BQ163" i="14"/>
  <c r="BQ156" i="14"/>
  <c r="BQ100" i="14"/>
  <c r="BQ77" i="14"/>
  <c r="BQ57" i="14"/>
  <c r="BQ24" i="14"/>
  <c r="BQ79" i="14"/>
  <c r="BQ76" i="14"/>
  <c r="BQ8" i="14"/>
  <c r="BN267" i="14"/>
  <c r="BN183" i="14"/>
  <c r="BN132" i="14"/>
  <c r="BN140" i="14"/>
  <c r="BN99" i="14"/>
  <c r="BN23" i="14"/>
  <c r="BO300" i="14"/>
  <c r="BO273" i="14"/>
  <c r="BO282" i="14"/>
  <c r="BO255" i="14"/>
  <c r="BO181" i="14"/>
  <c r="BO269" i="14"/>
  <c r="BO133" i="14"/>
  <c r="BO230" i="14"/>
  <c r="BO196" i="14"/>
  <c r="BO167" i="14"/>
  <c r="BO178" i="14"/>
  <c r="BO63" i="14"/>
  <c r="BO82" i="14"/>
  <c r="BO126" i="14"/>
  <c r="BO30" i="14"/>
  <c r="BO90" i="14"/>
  <c r="BO67" i="14"/>
  <c r="BO43" i="14"/>
  <c r="BO26" i="14"/>
  <c r="BP187" i="14"/>
  <c r="BP156" i="14"/>
  <c r="BP100" i="14"/>
  <c r="BP145" i="14"/>
  <c r="BP77" i="14"/>
  <c r="BP79" i="14"/>
  <c r="BP76" i="14"/>
  <c r="BQ293" i="14"/>
  <c r="BQ277" i="14"/>
  <c r="BQ276" i="14"/>
  <c r="BQ247" i="14"/>
  <c r="BQ284" i="14"/>
  <c r="BQ164" i="14"/>
  <c r="BQ175" i="14"/>
  <c r="BQ214" i="14"/>
  <c r="BQ150" i="14"/>
  <c r="BQ110" i="14"/>
  <c r="BQ134" i="14"/>
  <c r="BQ119" i="14"/>
  <c r="BQ60" i="14"/>
  <c r="BQ52" i="14"/>
  <c r="BQ91" i="14"/>
  <c r="BQ109" i="14"/>
  <c r="BQ59" i="14"/>
  <c r="BQ97" i="14"/>
  <c r="BQ89" i="14"/>
  <c r="BQ37" i="14"/>
  <c r="BQ49" i="14"/>
  <c r="BQ18" i="14"/>
  <c r="BN82" i="14"/>
  <c r="BN43" i="14"/>
  <c r="BO259" i="14"/>
  <c r="BO256" i="14"/>
  <c r="BO187" i="14"/>
  <c r="BO243" i="14"/>
  <c r="BO213" i="14"/>
  <c r="BO201" i="14"/>
  <c r="BO199" i="14"/>
  <c r="BO146" i="14"/>
  <c r="BO156" i="14"/>
  <c r="BO145" i="14"/>
  <c r="BO77" i="14"/>
  <c r="BO57" i="14"/>
  <c r="BO80" i="14"/>
  <c r="BP277" i="14"/>
  <c r="BP284" i="14"/>
  <c r="BP164" i="14"/>
  <c r="BP134" i="14"/>
  <c r="BP91" i="14"/>
  <c r="BP109" i="14"/>
  <c r="BP59" i="14"/>
  <c r="BP97" i="14"/>
  <c r="BP89" i="14"/>
  <c r="BP49" i="14"/>
  <c r="BP18" i="14"/>
  <c r="BQ291" i="14"/>
  <c r="BQ215" i="14"/>
  <c r="BQ294" i="14"/>
  <c r="BQ288" i="14"/>
  <c r="BQ226" i="14"/>
  <c r="BQ217" i="14"/>
  <c r="BQ182" i="14"/>
  <c r="BQ194" i="14"/>
  <c r="BQ149" i="14"/>
  <c r="BQ158" i="14"/>
  <c r="BQ203" i="14"/>
  <c r="BQ159" i="14"/>
  <c r="BQ135" i="14"/>
  <c r="BQ51" i="14"/>
  <c r="BQ101" i="14"/>
  <c r="BQ88" i="14"/>
  <c r="BQ75" i="14"/>
  <c r="BQ5" i="14"/>
  <c r="E42" i="7"/>
  <c r="BN265" i="14" s="1"/>
  <c r="BP5" i="14"/>
  <c r="BQ275" i="14"/>
  <c r="BQ298" i="14"/>
  <c r="BQ289" i="14"/>
  <c r="BQ242" i="14"/>
  <c r="BQ283" i="14"/>
  <c r="BQ252" i="14"/>
  <c r="BQ244" i="14"/>
  <c r="BQ173" i="14"/>
  <c r="BQ198" i="14"/>
  <c r="BQ246" i="14"/>
  <c r="BQ227" i="14"/>
  <c r="BQ48" i="14"/>
  <c r="BQ81" i="14"/>
  <c r="BQ64" i="14"/>
  <c r="BQ111" i="14"/>
  <c r="BQ53" i="14"/>
  <c r="BN60" i="14"/>
  <c r="BN91" i="14"/>
  <c r="BO215" i="14"/>
  <c r="BO226" i="14"/>
  <c r="BO207" i="14"/>
  <c r="BO194" i="14"/>
  <c r="BO158" i="14"/>
  <c r="BO203" i="14"/>
  <c r="BO159" i="14"/>
  <c r="BO88" i="14"/>
  <c r="BO75" i="14"/>
  <c r="BO31" i="14"/>
  <c r="BO5" i="14"/>
  <c r="BO14" i="14"/>
  <c r="BP275" i="14"/>
  <c r="BP242" i="14"/>
  <c r="BP283" i="14"/>
  <c r="BP246" i="14"/>
  <c r="BP190" i="14"/>
  <c r="BP227" i="14"/>
  <c r="BP197" i="14"/>
  <c r="BP48" i="14"/>
  <c r="BP53" i="14"/>
  <c r="BQ290" i="14"/>
  <c r="BQ297" i="14"/>
  <c r="BQ258" i="14"/>
  <c r="BQ237" i="14"/>
  <c r="BQ165" i="14"/>
  <c r="BQ211" i="14"/>
  <c r="BQ186" i="14"/>
  <c r="BQ176" i="14"/>
  <c r="BQ224" i="14"/>
  <c r="BQ116" i="14"/>
  <c r="BQ160" i="14"/>
  <c r="BQ138" i="14"/>
  <c r="BQ169" i="14"/>
  <c r="BQ185" i="14"/>
  <c r="BQ142" i="14"/>
  <c r="BQ177" i="14"/>
  <c r="BQ118" i="14"/>
  <c r="BQ29" i="14"/>
  <c r="BQ84" i="14"/>
  <c r="BQ128" i="14"/>
  <c r="BQ13" i="14"/>
  <c r="BQ287" i="14"/>
  <c r="BQ281" i="14"/>
  <c r="BQ241" i="14"/>
  <c r="BQ251" i="14"/>
  <c r="BQ280" i="14"/>
  <c r="BQ250" i="14"/>
  <c r="BQ189" i="14"/>
  <c r="BQ170" i="14"/>
  <c r="BQ147" i="14"/>
  <c r="BQ141" i="14"/>
  <c r="BQ228" i="14"/>
  <c r="BQ151" i="14"/>
  <c r="BQ93" i="14"/>
  <c r="BQ130" i="14"/>
  <c r="BQ55" i="14"/>
  <c r="BQ34" i="14"/>
  <c r="BQ115" i="14"/>
  <c r="BQ21" i="14"/>
  <c r="E7" i="7"/>
  <c r="BG274" i="14" s="1"/>
  <c r="BP20" i="14"/>
  <c r="BP21" i="14"/>
  <c r="BQ234" i="14"/>
  <c r="BQ296" i="14"/>
  <c r="BQ271" i="14"/>
  <c r="BQ253" i="14"/>
  <c r="BQ278" i="14"/>
  <c r="BQ265" i="14"/>
  <c r="BQ220" i="14"/>
  <c r="BQ229" i="14"/>
  <c r="BQ143" i="14"/>
  <c r="BQ137" i="14"/>
  <c r="BQ72" i="14"/>
  <c r="BQ114" i="14"/>
  <c r="BQ83" i="14"/>
  <c r="BQ94" i="14"/>
  <c r="BQ39" i="14"/>
  <c r="BQ28" i="14"/>
  <c r="BQ33" i="14"/>
  <c r="BQ10" i="14"/>
  <c r="BN185" i="14"/>
  <c r="BN84" i="14"/>
  <c r="BO287" i="14"/>
  <c r="BO281" i="14"/>
  <c r="BO241" i="14"/>
  <c r="BO251" i="14"/>
  <c r="BO280" i="14"/>
  <c r="BO189" i="14"/>
  <c r="BO147" i="14"/>
  <c r="BO141" i="14"/>
  <c r="BO228" i="14"/>
  <c r="BO93" i="14"/>
  <c r="BO130" i="14"/>
  <c r="BO55" i="14"/>
  <c r="BO34" i="14"/>
  <c r="BO20" i="14"/>
  <c r="BO21" i="14"/>
  <c r="BP234" i="14"/>
  <c r="BP296" i="14"/>
  <c r="BP222" i="14"/>
  <c r="BP265" i="14"/>
  <c r="BP220" i="14"/>
  <c r="BP229" i="14"/>
  <c r="BP137" i="14"/>
  <c r="BP114" i="14"/>
  <c r="BP200" i="14"/>
  <c r="BP39" i="14"/>
  <c r="BP87" i="14"/>
  <c r="BP10" i="14"/>
  <c r="BQ286" i="14"/>
  <c r="BQ202" i="14"/>
  <c r="BQ272" i="14"/>
  <c r="BQ236" i="14"/>
  <c r="BQ191" i="14"/>
  <c r="BQ136" i="14"/>
  <c r="BQ219" i="14"/>
  <c r="BQ238" i="14"/>
  <c r="BQ166" i="14"/>
  <c r="BQ123" i="14"/>
  <c r="BQ125" i="14"/>
  <c r="BQ154" i="14"/>
  <c r="BQ122" i="14"/>
  <c r="BQ102" i="14"/>
  <c r="BQ32" i="14"/>
  <c r="BQ16" i="14"/>
  <c r="BP16" i="14"/>
  <c r="BP4" i="14"/>
  <c r="BQ261" i="14"/>
  <c r="BQ248" i="14"/>
  <c r="BQ235" i="14"/>
  <c r="BQ212" i="14"/>
  <c r="BQ231" i="14"/>
  <c r="BQ174" i="14"/>
  <c r="BQ184" i="14"/>
  <c r="BQ162" i="14"/>
  <c r="BQ208" i="14"/>
  <c r="BQ98" i="14"/>
  <c r="BQ86" i="14"/>
  <c r="BQ120" i="14"/>
  <c r="BQ66" i="14"/>
  <c r="BQ104" i="14"/>
  <c r="BQ35" i="14"/>
  <c r="BQ148" i="14"/>
  <c r="BQ25" i="14"/>
  <c r="BQ85" i="14"/>
  <c r="BQ9" i="14"/>
  <c r="BQ58" i="14"/>
  <c r="BN94" i="14"/>
  <c r="BN28" i="14"/>
  <c r="BO202" i="14"/>
  <c r="BO272" i="14"/>
  <c r="BO233" i="14"/>
  <c r="BO136" i="14"/>
  <c r="BO219" i="14"/>
  <c r="BO124" i="14"/>
  <c r="BO238" i="14"/>
  <c r="BO166" i="14"/>
  <c r="BO123" i="14"/>
  <c r="BO125" i="14"/>
  <c r="BO96" i="14"/>
  <c r="BO154" i="14"/>
  <c r="BO122" i="14"/>
  <c r="BO32" i="14"/>
  <c r="BO19" i="14"/>
  <c r="BO27" i="14"/>
  <c r="BP248" i="14"/>
  <c r="BP212" i="14"/>
  <c r="BP184" i="14"/>
  <c r="BP162" i="14"/>
  <c r="BP208" i="14"/>
  <c r="BP86" i="14"/>
  <c r="BP120" i="14"/>
  <c r="BP66" i="14"/>
  <c r="BP104" i="14"/>
  <c r="BP144" i="14"/>
  <c r="BP35" i="14"/>
  <c r="BP25" i="14"/>
  <c r="BP85" i="14"/>
  <c r="BP40" i="14"/>
  <c r="BP9" i="14"/>
  <c r="BP58" i="14"/>
  <c r="BP3" i="14"/>
  <c r="BQ270" i="14"/>
  <c r="BQ204" i="14"/>
  <c r="BQ223" i="14"/>
  <c r="BQ254" i="14"/>
  <c r="BQ157" i="14"/>
  <c r="BQ206" i="14"/>
  <c r="BQ262" i="14"/>
  <c r="BQ155" i="14"/>
  <c r="BQ113" i="14"/>
  <c r="BQ127" i="14"/>
  <c r="BQ117" i="14"/>
  <c r="BQ70" i="14"/>
  <c r="BQ139" i="14"/>
  <c r="BQ129" i="14"/>
  <c r="BQ36" i="14"/>
  <c r="BQ42" i="14"/>
  <c r="BQ7" i="14"/>
  <c r="BB2" i="14"/>
  <c r="BA2" i="14"/>
  <c r="BM294" i="14"/>
  <c r="BK299" i="14"/>
  <c r="BK294" i="14"/>
  <c r="BO299" i="14"/>
  <c r="BG299" i="14"/>
  <c r="BI290" i="14"/>
  <c r="BL279" i="14"/>
  <c r="BO263" i="14"/>
  <c r="BO22" i="14"/>
  <c r="BO41" i="14"/>
  <c r="BL108" i="14"/>
  <c r="BI152" i="14"/>
  <c r="BO161" i="14"/>
  <c r="BI169" i="14"/>
  <c r="BI189" i="14"/>
  <c r="BI190" i="14"/>
  <c r="BL214" i="14"/>
  <c r="BI227" i="14"/>
  <c r="BI255" i="14"/>
  <c r="BI274" i="14"/>
  <c r="BI288" i="14"/>
  <c r="BI289" i="14"/>
  <c r="BO295" i="14"/>
  <c r="BL32" i="14"/>
  <c r="BO74" i="14"/>
  <c r="BO112" i="14"/>
  <c r="BO116" i="14"/>
  <c r="BI149" i="14"/>
  <c r="BI188" i="14"/>
  <c r="BO200" i="14"/>
  <c r="BI249" i="14"/>
  <c r="BI250" i="14"/>
  <c r="BI251" i="14"/>
  <c r="BL258" i="14"/>
  <c r="BI270" i="14"/>
  <c r="BI271" i="14"/>
  <c r="BI273" i="14"/>
  <c r="BI287" i="14"/>
  <c r="BI301" i="14"/>
  <c r="BL25" i="14"/>
  <c r="BO71" i="14"/>
  <c r="BL101" i="14"/>
  <c r="BO109" i="14"/>
  <c r="BO175" i="14"/>
  <c r="BI187" i="14"/>
  <c r="BI207" i="14"/>
  <c r="BI225" i="14"/>
  <c r="BI248" i="14"/>
  <c r="BL256" i="14"/>
  <c r="BO260" i="14"/>
  <c r="BI268" i="14"/>
  <c r="BI269" i="14"/>
  <c r="BI286" i="14"/>
  <c r="BI300" i="14"/>
  <c r="BO17" i="14"/>
  <c r="BO151" i="14"/>
  <c r="BO56" i="14"/>
  <c r="BO148" i="14"/>
  <c r="BL18" i="14"/>
  <c r="BO33" i="14"/>
  <c r="BL60" i="14"/>
  <c r="BO105" i="14"/>
  <c r="BO106" i="14"/>
  <c r="BO107" i="14"/>
  <c r="BI133" i="14"/>
  <c r="BI136" i="14"/>
  <c r="BI186" i="14"/>
  <c r="BI224" i="14"/>
  <c r="BO232" i="14"/>
  <c r="BI244" i="14"/>
  <c r="BI245" i="14"/>
  <c r="BI247" i="14"/>
  <c r="BI267" i="14"/>
  <c r="BI285" i="14"/>
  <c r="BI299" i="14"/>
  <c r="BO274" i="14"/>
  <c r="BI281" i="14"/>
  <c r="BO103" i="14"/>
  <c r="BI130" i="14"/>
  <c r="BI131" i="14"/>
  <c r="BI164" i="14"/>
  <c r="BI204" i="14"/>
  <c r="BI223" i="14"/>
  <c r="BI239" i="14"/>
  <c r="BI240" i="14"/>
  <c r="BI241" i="14"/>
  <c r="BI242" i="14"/>
  <c r="BI264" i="14"/>
  <c r="BI266" i="14"/>
  <c r="BI284" i="14"/>
  <c r="BI298" i="14"/>
  <c r="BO99" i="14"/>
  <c r="BL266" i="14"/>
  <c r="BL53" i="14"/>
  <c r="BI81" i="14"/>
  <c r="BI120" i="14"/>
  <c r="BI122" i="14"/>
  <c r="BI123" i="14"/>
  <c r="BO153" i="14"/>
  <c r="BO172" i="14"/>
  <c r="BI183" i="14"/>
  <c r="BI184" i="14"/>
  <c r="BI203" i="14"/>
  <c r="BL207" i="14"/>
  <c r="BI219" i="14"/>
  <c r="BI220" i="14"/>
  <c r="BI221" i="14"/>
  <c r="BI222" i="14"/>
  <c r="BI263" i="14"/>
  <c r="BI283" i="14"/>
  <c r="BI296" i="14"/>
  <c r="BI297" i="14"/>
  <c r="BL3" i="14"/>
  <c r="BO15" i="14"/>
  <c r="BL42" i="14"/>
  <c r="BO95" i="14"/>
  <c r="BL162" i="14"/>
  <c r="BI175" i="14"/>
  <c r="BI176" i="14"/>
  <c r="BI178" i="14"/>
  <c r="BI197" i="14"/>
  <c r="BI215" i="14"/>
  <c r="BI233" i="14"/>
  <c r="BI260" i="14"/>
  <c r="BL263" i="14"/>
  <c r="BI279" i="14"/>
  <c r="BI280" i="14"/>
  <c r="BI293" i="14"/>
  <c r="BO152" i="14"/>
  <c r="BO50" i="14"/>
  <c r="BL77" i="14"/>
  <c r="BI104" i="14"/>
  <c r="BI107" i="14"/>
  <c r="BI108" i="14"/>
  <c r="BI196" i="14"/>
  <c r="BI214" i="14"/>
  <c r="BI232" i="14"/>
  <c r="BI259" i="14"/>
  <c r="BI278" i="14"/>
  <c r="BI292" i="14"/>
  <c r="BM297" i="14"/>
  <c r="BI294" i="14"/>
  <c r="BO7" i="14"/>
  <c r="BL74" i="14"/>
  <c r="BL75" i="14"/>
  <c r="BL76" i="14"/>
  <c r="BO85" i="14"/>
  <c r="BL116" i="14"/>
  <c r="BO131" i="14"/>
  <c r="BI155" i="14"/>
  <c r="BL160" i="14"/>
  <c r="BI192" i="14"/>
  <c r="BI194" i="14"/>
  <c r="BI213" i="14"/>
  <c r="BI229" i="14"/>
  <c r="BI230" i="14"/>
  <c r="BL235" i="14"/>
  <c r="BO239" i="14"/>
  <c r="BI258" i="14"/>
  <c r="BL261" i="14"/>
  <c r="BO264" i="14"/>
  <c r="BI291" i="14"/>
  <c r="BO23" i="14"/>
  <c r="BO142" i="14"/>
  <c r="BO3" i="14"/>
  <c r="BO4" i="14"/>
  <c r="BL37" i="14"/>
  <c r="BO45" i="14"/>
  <c r="BI171" i="14"/>
  <c r="BI191" i="14"/>
  <c r="BI211" i="14"/>
  <c r="BO221" i="14"/>
  <c r="BI228" i="14"/>
  <c r="BI256" i="14"/>
  <c r="BI257" i="14"/>
  <c r="BI275" i="14"/>
  <c r="BI276" i="14"/>
  <c r="BG301" i="14"/>
  <c r="BG300" i="14"/>
  <c r="BG294" i="14"/>
  <c r="BG292" i="14"/>
  <c r="BG290" i="14"/>
  <c r="BG287" i="14"/>
  <c r="BG286" i="14"/>
  <c r="BG285" i="14"/>
  <c r="BG283" i="14"/>
  <c r="BG281" i="14"/>
  <c r="BG278" i="14"/>
  <c r="BG277" i="14"/>
  <c r="BG275" i="14"/>
  <c r="BG268" i="14"/>
  <c r="BG267" i="14"/>
  <c r="BG264" i="14"/>
  <c r="BG263" i="14"/>
  <c r="BG261" i="14"/>
  <c r="BG260" i="14"/>
  <c r="BG259" i="14"/>
  <c r="BG258" i="14"/>
  <c r="BG243" i="14"/>
  <c r="BG239" i="14"/>
  <c r="BG238" i="14"/>
  <c r="BG234" i="14"/>
  <c r="BG233" i="14"/>
  <c r="BG226" i="14"/>
  <c r="BG224" i="14"/>
  <c r="BG223" i="14"/>
  <c r="BG219" i="14"/>
  <c r="BG217" i="14"/>
  <c r="BG216" i="14"/>
  <c r="BG212" i="14"/>
  <c r="BG210" i="14"/>
  <c r="BG208" i="14"/>
  <c r="BG207" i="14"/>
  <c r="BG205" i="14"/>
  <c r="BG204" i="14"/>
  <c r="BG201" i="14"/>
  <c r="BG198" i="14"/>
  <c r="BG195" i="14"/>
  <c r="BG191" i="14"/>
  <c r="BG189" i="14"/>
  <c r="BG185" i="14"/>
  <c r="BG182" i="14"/>
  <c r="BG175" i="14"/>
  <c r="BG174" i="14"/>
  <c r="BG173" i="14"/>
  <c r="BG295" i="14"/>
  <c r="BG284" i="14"/>
  <c r="BG298" i="14"/>
  <c r="BG291" i="14"/>
  <c r="BG288" i="14"/>
  <c r="BG282" i="14"/>
  <c r="BG270" i="14"/>
  <c r="BG262" i="14"/>
  <c r="BG249" i="14"/>
  <c r="BG225" i="14"/>
  <c r="BG203" i="14"/>
  <c r="BG197" i="14"/>
  <c r="BG6" i="14"/>
  <c r="BG8" i="14"/>
  <c r="BG15" i="14"/>
  <c r="BG16" i="14"/>
  <c r="BG17" i="14"/>
  <c r="BG32" i="14"/>
  <c r="BG33" i="14"/>
  <c r="BG37" i="14"/>
  <c r="BG41" i="14"/>
  <c r="BG42" i="14"/>
  <c r="BG49" i="14"/>
  <c r="BG55" i="14"/>
  <c r="BG58" i="14"/>
  <c r="BG61" i="14"/>
  <c r="BG67" i="14"/>
  <c r="BG69" i="14"/>
  <c r="BG77" i="14"/>
  <c r="BG78" i="14"/>
  <c r="BG83" i="14"/>
  <c r="BG95" i="14"/>
  <c r="BG97" i="14"/>
  <c r="BG103" i="14"/>
  <c r="BG104" i="14"/>
  <c r="BG109" i="14"/>
  <c r="BG110" i="14"/>
  <c r="BG117" i="14"/>
  <c r="BG127" i="14"/>
  <c r="BG151" i="14"/>
  <c r="BG153" i="14"/>
  <c r="BG155" i="14"/>
  <c r="BG159" i="14"/>
  <c r="BG161" i="14"/>
  <c r="BG162" i="14"/>
  <c r="BG164" i="14"/>
  <c r="BG170" i="14"/>
  <c r="BG296" i="14"/>
  <c r="AT2" i="14"/>
  <c r="AU2" i="14" s="1"/>
  <c r="AX680" i="17"/>
  <c r="AW680" i="17"/>
  <c r="AX699" i="17"/>
  <c r="AW699" i="17"/>
  <c r="AX698" i="17"/>
  <c r="AW698" i="17"/>
  <c r="AX700" i="17"/>
  <c r="AW700" i="17"/>
  <c r="AX671" i="17"/>
  <c r="AW671" i="17"/>
  <c r="AX670" i="17"/>
  <c r="AW670" i="17"/>
  <c r="AX668" i="17"/>
  <c r="AW668" i="17"/>
  <c r="AX683" i="17"/>
  <c r="AW683" i="17"/>
  <c r="AX686" i="17"/>
  <c r="AW686" i="17"/>
  <c r="AX697" i="17"/>
  <c r="AW697" i="17"/>
  <c r="AX696" i="17"/>
  <c r="AW696" i="17"/>
  <c r="AX678" i="17"/>
  <c r="AW678" i="17"/>
  <c r="AX701" i="17"/>
  <c r="AW701" i="17"/>
  <c r="AX636" i="17"/>
  <c r="AW636" i="17"/>
  <c r="AX692" i="17"/>
  <c r="AW692" i="17"/>
  <c r="AX568" i="17"/>
  <c r="AW568" i="17"/>
  <c r="AX623" i="17"/>
  <c r="AW623" i="17"/>
  <c r="AX621" i="17"/>
  <c r="AW621" i="17"/>
  <c r="AX664" i="17"/>
  <c r="AW664" i="17"/>
  <c r="AX627" i="17"/>
  <c r="AW627" i="17"/>
  <c r="AX645" i="17"/>
  <c r="AW645" i="17"/>
  <c r="AX667" i="17"/>
  <c r="AW667" i="17"/>
  <c r="AX676" i="17"/>
  <c r="AW676" i="17"/>
  <c r="AX629" i="17"/>
  <c r="AW629" i="17"/>
  <c r="AX612" i="17"/>
  <c r="AW612" i="17"/>
  <c r="AX694" i="17"/>
  <c r="AW694" i="17"/>
  <c r="AX674" i="17"/>
  <c r="AW674" i="17"/>
  <c r="AX663" i="17"/>
  <c r="AW663" i="17"/>
  <c r="AX693" i="17"/>
  <c r="AW693" i="17"/>
  <c r="AX672" i="17"/>
  <c r="AW672" i="17"/>
  <c r="AX586" i="17"/>
  <c r="AW586" i="17"/>
  <c r="AX598" i="17"/>
  <c r="AW598" i="17"/>
  <c r="AX690" i="17"/>
  <c r="AW690" i="17"/>
  <c r="AX656" i="17"/>
  <c r="AW656" i="17"/>
  <c r="AX688" i="17"/>
  <c r="AW688" i="17"/>
  <c r="AX687" i="17"/>
  <c r="AW687" i="17"/>
  <c r="AX665" i="17"/>
  <c r="AW665" i="17"/>
  <c r="AX649" i="17"/>
  <c r="AW649" i="17"/>
  <c r="AX695" i="17"/>
  <c r="AW695" i="17"/>
  <c r="AX508" i="17"/>
  <c r="AW508" i="17"/>
  <c r="AX655" i="17"/>
  <c r="AW655" i="17"/>
  <c r="AX581" i="17"/>
  <c r="AW581" i="17"/>
  <c r="AX691" i="17"/>
  <c r="AW691" i="17"/>
  <c r="AX689" i="17"/>
  <c r="AW689" i="17"/>
  <c r="AX633" i="17"/>
  <c r="AW633" i="17"/>
  <c r="AX682" i="17"/>
  <c r="AW682" i="17"/>
  <c r="AX626" i="17"/>
  <c r="AW626" i="17"/>
  <c r="AX583" i="17"/>
  <c r="AW583" i="17"/>
  <c r="AX567" i="17"/>
  <c r="AW567" i="17"/>
  <c r="AX512" i="17"/>
  <c r="AW512" i="17"/>
  <c r="AX573" i="17"/>
  <c r="AW573" i="17"/>
  <c r="AX658" i="17"/>
  <c r="AW658" i="17"/>
  <c r="AX639" i="17"/>
  <c r="AW639" i="17"/>
  <c r="AX634" i="17"/>
  <c r="AW634" i="17"/>
  <c r="AX684" i="17"/>
  <c r="AW684" i="17"/>
  <c r="AX685" i="17"/>
  <c r="AW685" i="17"/>
  <c r="AX648" i="17"/>
  <c r="AW648" i="17"/>
  <c r="AX681" i="17"/>
  <c r="AW681" i="17"/>
  <c r="AX572" i="17"/>
  <c r="AW572" i="17"/>
  <c r="AX527" i="17"/>
  <c r="AW527" i="17"/>
  <c r="AX582" i="17"/>
  <c r="AW582" i="17"/>
  <c r="AX564" i="17"/>
  <c r="AW564" i="17"/>
  <c r="AX593" i="17"/>
  <c r="AW593" i="17"/>
  <c r="AX654" i="17"/>
  <c r="AW654" i="17"/>
  <c r="AX647" i="17"/>
  <c r="AW647" i="17"/>
  <c r="AX624" i="17"/>
  <c r="AW624" i="17"/>
  <c r="AX625" i="17"/>
  <c r="AW625" i="17"/>
  <c r="AX495" i="17"/>
  <c r="AW495" i="17"/>
  <c r="AX641" i="17"/>
  <c r="AW641" i="17"/>
  <c r="AX563" i="17"/>
  <c r="AW563" i="17"/>
  <c r="AX679" i="17"/>
  <c r="AW679" i="17"/>
  <c r="AX643" i="17"/>
  <c r="AW643" i="17"/>
  <c r="AX640" i="17"/>
  <c r="AW640" i="17"/>
  <c r="AX565" i="17"/>
  <c r="AW565" i="17"/>
  <c r="AX562" i="17"/>
  <c r="AW562" i="17"/>
  <c r="AX614" i="17"/>
  <c r="AW614" i="17"/>
  <c r="AX615" i="17"/>
  <c r="AW615" i="17"/>
  <c r="AX677" i="17"/>
  <c r="AW677" i="17"/>
  <c r="AX594" i="17"/>
  <c r="AW594" i="17"/>
  <c r="AX555" i="17"/>
  <c r="AW555" i="17"/>
  <c r="AX662" i="17"/>
  <c r="AW662" i="17"/>
  <c r="AX675" i="17"/>
  <c r="AW675" i="17"/>
  <c r="AX618" i="17"/>
  <c r="AW618" i="17"/>
  <c r="AX537" i="17"/>
  <c r="AW537" i="17"/>
  <c r="AX673" i="17"/>
  <c r="AW673" i="17"/>
  <c r="AX604" i="17"/>
  <c r="AW604" i="17"/>
  <c r="AX520" i="17"/>
  <c r="AW520" i="17"/>
  <c r="AX611" i="17"/>
  <c r="AW611" i="17"/>
  <c r="AX552" i="17"/>
  <c r="AW552" i="17"/>
  <c r="AX456" i="17"/>
  <c r="AW456" i="17"/>
  <c r="AX669" i="17"/>
  <c r="AW669" i="17"/>
  <c r="AX617" i="17"/>
  <c r="AW617" i="17"/>
  <c r="AX597" i="17"/>
  <c r="AW597" i="17"/>
  <c r="AX659" i="17"/>
  <c r="AW659" i="17"/>
  <c r="AX533" i="17"/>
  <c r="AW533" i="17"/>
  <c r="AX434" i="17"/>
  <c r="AW434" i="17"/>
  <c r="AX523" i="17"/>
  <c r="AW523" i="17"/>
  <c r="AX603" i="17"/>
  <c r="AW603" i="17"/>
  <c r="AX631" i="17"/>
  <c r="AW631" i="17"/>
  <c r="AX599" i="17"/>
  <c r="AW599" i="17"/>
  <c r="AX529" i="17"/>
  <c r="AW529" i="17"/>
  <c r="AX528" i="17"/>
  <c r="AW528" i="17"/>
  <c r="AX521" i="17"/>
  <c r="AW521" i="17"/>
  <c r="AX542" i="17"/>
  <c r="AW542" i="17"/>
  <c r="AX620" i="17"/>
  <c r="AW620" i="17"/>
  <c r="AX558" i="17"/>
  <c r="AW558" i="17"/>
  <c r="AX616" i="17"/>
  <c r="AW616" i="17"/>
  <c r="AX661" i="17"/>
  <c r="AW661" i="17"/>
  <c r="AX600" i="17"/>
  <c r="AW600" i="17"/>
  <c r="AX609" i="17"/>
  <c r="AW609" i="17"/>
  <c r="AX515" i="17"/>
  <c r="AW515" i="17"/>
  <c r="AX595" i="17"/>
  <c r="AW595" i="17"/>
  <c r="AX510" i="17"/>
  <c r="AW510" i="17"/>
  <c r="AX632" i="17"/>
  <c r="AW632" i="17"/>
  <c r="AX602" i="17"/>
  <c r="AW602" i="17"/>
  <c r="AX666" i="17"/>
  <c r="AW666" i="17"/>
  <c r="AX517" i="17"/>
  <c r="AW517" i="17"/>
  <c r="AX578" i="17"/>
  <c r="AW578" i="17"/>
  <c r="AX524" i="17"/>
  <c r="AW524" i="17"/>
  <c r="AX530" i="17"/>
  <c r="AW530" i="17"/>
  <c r="AX575" i="17"/>
  <c r="AW575" i="17"/>
  <c r="AX652" i="17"/>
  <c r="AW652" i="17"/>
  <c r="AX413" i="17"/>
  <c r="AW413" i="17"/>
  <c r="AX467" i="17"/>
  <c r="AW467" i="17"/>
  <c r="AX587" i="17"/>
  <c r="AW587" i="17"/>
  <c r="AX433" i="17"/>
  <c r="AW433" i="17"/>
  <c r="AX550" i="17"/>
  <c r="AW550" i="17"/>
  <c r="AX650" i="17"/>
  <c r="AW650" i="17"/>
  <c r="AX653" i="17"/>
  <c r="AW653" i="17"/>
  <c r="AX576" i="17"/>
  <c r="AW576" i="17"/>
  <c r="AX451" i="17"/>
  <c r="AW451" i="17"/>
  <c r="AX536" i="17"/>
  <c r="AW536" i="17"/>
  <c r="AX574" i="17"/>
  <c r="AW574" i="17"/>
  <c r="AX554" i="17"/>
  <c r="AW554" i="17"/>
  <c r="AX660" i="17"/>
  <c r="AW660" i="17"/>
  <c r="AX392" i="17"/>
  <c r="AW392" i="17"/>
  <c r="AX642" i="17"/>
  <c r="AW642" i="17"/>
  <c r="AX657" i="17"/>
  <c r="AW657" i="17"/>
  <c r="AX531" i="17"/>
  <c r="AW531" i="17"/>
  <c r="AX414" i="17"/>
  <c r="AW414" i="17"/>
  <c r="AX585" i="17"/>
  <c r="AW585" i="17"/>
  <c r="AX395" i="17"/>
  <c r="AW395" i="17"/>
  <c r="AX398" i="17"/>
  <c r="AW398" i="17"/>
  <c r="AX383" i="17"/>
  <c r="AW383" i="17"/>
  <c r="AX497" i="17"/>
  <c r="AW497" i="17"/>
  <c r="AX389" i="17"/>
  <c r="AW389" i="17"/>
  <c r="AX532" i="17"/>
  <c r="AW532" i="17"/>
  <c r="AX425" i="17"/>
  <c r="AW425" i="17"/>
  <c r="AX401" i="17"/>
  <c r="AW401" i="17"/>
  <c r="AX482" i="17"/>
  <c r="AW482" i="17"/>
  <c r="AX596" i="17"/>
  <c r="AW596" i="17"/>
  <c r="AX360" i="17"/>
  <c r="AW360" i="17"/>
  <c r="AX543" i="17"/>
  <c r="AW543" i="17"/>
  <c r="AX545" i="17"/>
  <c r="AW545" i="17"/>
  <c r="AX561" i="17"/>
  <c r="AW561" i="17"/>
  <c r="AX566" i="17"/>
  <c r="AW566" i="17"/>
  <c r="AX579" i="17"/>
  <c r="AW579" i="17"/>
  <c r="AX559" i="17"/>
  <c r="AW559" i="17"/>
  <c r="AX635" i="17"/>
  <c r="AW635" i="17"/>
  <c r="AX637" i="17"/>
  <c r="AW637" i="17"/>
  <c r="AX557" i="17"/>
  <c r="AW557" i="17"/>
  <c r="AX547" i="17"/>
  <c r="AW547" i="17"/>
  <c r="AX584" i="17"/>
  <c r="AW584" i="17"/>
  <c r="AX375" i="17"/>
  <c r="AW375" i="17"/>
  <c r="AX570" i="17"/>
  <c r="AW570" i="17"/>
  <c r="AX651" i="17"/>
  <c r="AW651" i="17"/>
  <c r="AX549" i="17"/>
  <c r="AW549" i="17"/>
  <c r="AX638" i="17"/>
  <c r="AW638" i="17"/>
  <c r="AX569" i="17"/>
  <c r="AW569" i="17"/>
  <c r="AX491" i="17"/>
  <c r="AW491" i="17"/>
  <c r="AX458" i="17"/>
  <c r="AW458" i="17"/>
  <c r="AX407" i="17"/>
  <c r="AW407" i="17"/>
  <c r="AX610" i="17"/>
  <c r="AW610" i="17"/>
  <c r="AX462" i="17"/>
  <c r="AW462" i="17"/>
  <c r="AX644" i="17"/>
  <c r="AW644" i="17"/>
  <c r="AX478" i="17"/>
  <c r="AW478" i="17"/>
  <c r="AX630" i="17"/>
  <c r="AW630" i="17"/>
  <c r="AX468" i="17"/>
  <c r="AW468" i="17"/>
  <c r="AX457" i="17"/>
  <c r="AW457" i="17"/>
  <c r="AX646" i="17"/>
  <c r="AW646" i="17"/>
  <c r="AX619" i="17"/>
  <c r="AW619" i="17"/>
  <c r="AX355" i="17"/>
  <c r="AW355" i="17"/>
  <c r="AX399" i="17"/>
  <c r="AW399" i="17"/>
  <c r="AX390" i="17"/>
  <c r="AW390" i="17"/>
  <c r="AX556" i="17"/>
  <c r="AW556" i="17"/>
  <c r="AX502" i="17"/>
  <c r="AW502" i="17"/>
  <c r="AX443" i="17"/>
  <c r="AW443" i="17"/>
  <c r="AX548" i="17"/>
  <c r="AW548" i="17"/>
  <c r="AX331" i="17"/>
  <c r="AW331" i="17"/>
  <c r="AX445" i="17"/>
  <c r="AW445" i="17"/>
  <c r="AX343" i="17"/>
  <c r="AW343" i="17"/>
  <c r="AX431" i="17"/>
  <c r="AW431" i="17"/>
  <c r="AX477" i="17"/>
  <c r="AW477" i="17"/>
  <c r="AX446" i="17"/>
  <c r="AW446" i="17"/>
  <c r="AX607" i="17"/>
  <c r="AW607" i="17"/>
  <c r="AX608" i="17"/>
  <c r="AW608" i="17"/>
  <c r="AX450" i="17"/>
  <c r="AW450" i="17"/>
  <c r="AX613" i="17"/>
  <c r="AW613" i="17"/>
  <c r="AX605" i="17"/>
  <c r="AW605" i="17"/>
  <c r="AX560" i="17"/>
  <c r="AW560" i="17"/>
  <c r="AX359" i="17"/>
  <c r="AW359" i="17"/>
  <c r="AX534" i="17"/>
  <c r="AW534" i="17"/>
  <c r="AX345" i="17"/>
  <c r="AW345" i="17"/>
  <c r="AX546" i="17"/>
  <c r="AW546" i="17"/>
  <c r="AX606" i="17"/>
  <c r="AW606" i="17"/>
  <c r="AX511" i="17"/>
  <c r="AW511" i="17"/>
  <c r="AX540" i="17"/>
  <c r="AW540" i="17"/>
  <c r="AX551" i="17"/>
  <c r="AW551" i="17"/>
  <c r="AX622" i="17"/>
  <c r="AW622" i="17"/>
  <c r="AX321" i="17"/>
  <c r="AW321" i="17"/>
  <c r="AX318" i="17"/>
  <c r="AW318" i="17"/>
  <c r="AX332" i="17"/>
  <c r="AW332" i="17"/>
  <c r="AX518" i="17"/>
  <c r="AW518" i="17"/>
  <c r="AX438" i="17"/>
  <c r="AW438" i="17"/>
  <c r="AX476" i="17"/>
  <c r="AW476" i="17"/>
  <c r="AX514" i="17"/>
  <c r="AW514" i="17"/>
  <c r="AX513" i="17"/>
  <c r="AW513" i="17"/>
  <c r="AX423" i="17"/>
  <c r="AW423" i="17"/>
  <c r="AX442" i="17"/>
  <c r="AW442" i="17"/>
  <c r="AX494" i="17"/>
  <c r="AW494" i="17"/>
  <c r="AX352" i="17"/>
  <c r="AW352" i="17"/>
  <c r="AX591" i="17"/>
  <c r="AW591" i="17"/>
  <c r="AX544" i="17"/>
  <c r="AW544" i="17"/>
  <c r="AX376" i="17"/>
  <c r="AW376" i="17"/>
  <c r="AX580" i="17"/>
  <c r="AW580" i="17"/>
  <c r="AX499" i="17"/>
  <c r="AW499" i="17"/>
  <c r="AX541" i="17"/>
  <c r="AW541" i="17"/>
  <c r="AX628" i="17"/>
  <c r="AW628" i="17"/>
  <c r="AX454" i="17"/>
  <c r="AW454" i="17"/>
  <c r="AX505" i="17"/>
  <c r="AW505" i="17"/>
  <c r="AX441" i="17"/>
  <c r="AW441" i="17"/>
  <c r="AX428" i="17"/>
  <c r="AW428" i="17"/>
  <c r="AX601" i="17"/>
  <c r="AW601" i="17"/>
  <c r="AX500" i="17"/>
  <c r="AW500" i="17"/>
  <c r="AX439" i="17"/>
  <c r="AW439" i="17"/>
  <c r="AX504" i="17"/>
  <c r="AW504" i="17"/>
  <c r="AX394" i="17"/>
  <c r="AW394" i="17"/>
  <c r="AX522" i="17"/>
  <c r="AW522" i="17"/>
  <c r="AX453" i="17"/>
  <c r="AW453" i="17"/>
  <c r="AX489" i="17"/>
  <c r="AW489" i="17"/>
  <c r="AX589" i="17"/>
  <c r="AW589" i="17"/>
  <c r="AX588" i="17"/>
  <c r="AW588" i="17"/>
  <c r="AX506" i="17"/>
  <c r="AW506" i="17"/>
  <c r="AX475" i="17"/>
  <c r="AW475" i="17"/>
  <c r="AX466" i="17"/>
  <c r="AW466" i="17"/>
  <c r="AX571" i="17"/>
  <c r="AW571" i="17"/>
  <c r="AX577" i="17"/>
  <c r="AW577" i="17"/>
  <c r="AX525" i="17"/>
  <c r="AW525" i="17"/>
  <c r="AX461" i="17"/>
  <c r="AW461" i="17"/>
  <c r="AX276" i="17"/>
  <c r="AW276" i="17"/>
  <c r="AX302" i="17"/>
  <c r="AW302" i="17"/>
  <c r="AX393" i="17"/>
  <c r="AW393" i="17"/>
  <c r="AX426" i="17"/>
  <c r="AW426" i="17"/>
  <c r="AX590" i="17"/>
  <c r="AW590" i="17"/>
  <c r="AX374" i="17"/>
  <c r="AW374" i="17"/>
  <c r="AX402" i="17"/>
  <c r="AW402" i="17"/>
  <c r="AX493" i="17"/>
  <c r="AW493" i="17"/>
  <c r="AX347" i="17"/>
  <c r="AW347" i="17"/>
  <c r="AX490" i="17"/>
  <c r="AW490" i="17"/>
  <c r="AX455" i="17"/>
  <c r="AW455" i="17"/>
  <c r="AX592" i="17"/>
  <c r="AW592" i="17"/>
  <c r="AX484" i="17"/>
  <c r="AW484" i="17"/>
  <c r="AX483" i="17"/>
  <c r="AW483" i="17"/>
  <c r="AX373" i="17"/>
  <c r="AW373" i="17"/>
  <c r="AX417" i="17"/>
  <c r="AW417" i="17"/>
  <c r="AX416" i="17"/>
  <c r="AW416" i="17"/>
  <c r="AX380" i="17"/>
  <c r="AW380" i="17"/>
  <c r="AX362" i="17"/>
  <c r="AW362" i="17"/>
  <c r="AX463" i="17"/>
  <c r="AW463" i="17"/>
  <c r="AX487" i="17"/>
  <c r="AW487" i="17"/>
  <c r="AX264" i="17"/>
  <c r="AW264" i="17"/>
  <c r="AX440" i="17"/>
  <c r="AW440" i="17"/>
  <c r="AX368" i="17"/>
  <c r="AW368" i="17"/>
  <c r="AX256" i="17"/>
  <c r="AW256" i="17"/>
  <c r="AX233" i="17"/>
  <c r="AW233" i="17"/>
  <c r="AX498" i="17"/>
  <c r="AW498" i="17"/>
  <c r="AX448" i="17"/>
  <c r="AW448" i="17"/>
  <c r="AX526" i="17"/>
  <c r="AW526" i="17"/>
  <c r="AX435" i="17"/>
  <c r="AW435" i="17"/>
  <c r="AX322" i="17"/>
  <c r="AW322" i="17"/>
  <c r="AX485" i="17"/>
  <c r="AW485" i="17"/>
  <c r="AX365" i="17"/>
  <c r="AW365" i="17"/>
  <c r="AX474" i="17"/>
  <c r="AW474" i="17"/>
  <c r="AX249" i="17"/>
  <c r="AW249" i="17"/>
  <c r="AX553" i="17"/>
  <c r="AW553" i="17"/>
  <c r="AX472" i="17"/>
  <c r="AW472" i="17"/>
  <c r="AX336" i="17"/>
  <c r="AW336" i="17"/>
  <c r="AX239" i="17"/>
  <c r="AW239" i="17"/>
  <c r="AX481" i="17"/>
  <c r="AW481" i="17"/>
  <c r="AX357" i="17"/>
  <c r="AW357" i="17"/>
  <c r="AX469" i="17"/>
  <c r="AW469" i="17"/>
  <c r="AX339" i="17"/>
  <c r="AW339" i="17"/>
  <c r="AX538" i="17"/>
  <c r="AW538" i="17"/>
  <c r="AX429" i="17"/>
  <c r="AW429" i="17"/>
  <c r="AX420" i="17"/>
  <c r="AW420" i="17"/>
  <c r="AX328" i="17"/>
  <c r="AW328" i="17"/>
  <c r="AX535" i="17"/>
  <c r="AW535" i="17"/>
  <c r="AX437" i="17"/>
  <c r="AW437" i="17"/>
  <c r="AX447" i="17"/>
  <c r="AW447" i="17"/>
  <c r="AX341" i="17"/>
  <c r="AW341" i="17"/>
  <c r="AX436" i="17"/>
  <c r="AW436" i="17"/>
  <c r="AX252" i="17"/>
  <c r="AW252" i="17"/>
  <c r="AX421" i="17"/>
  <c r="AW421" i="17"/>
  <c r="AX412" i="17"/>
  <c r="AW412" i="17"/>
  <c r="AX320" i="17"/>
  <c r="AW320" i="17"/>
  <c r="AX410" i="17"/>
  <c r="AW410" i="17"/>
  <c r="AX218" i="17"/>
  <c r="AW218" i="17"/>
  <c r="AX298" i="17"/>
  <c r="AW298" i="17"/>
  <c r="AX229" i="17"/>
  <c r="AW229" i="17"/>
  <c r="AX288" i="17"/>
  <c r="AW288" i="17"/>
  <c r="AX452" i="17"/>
  <c r="AW452" i="17"/>
  <c r="AX225" i="17"/>
  <c r="AW225" i="17"/>
  <c r="AX199" i="17"/>
  <c r="AW199" i="17"/>
  <c r="AX313" i="17"/>
  <c r="AW313" i="17"/>
  <c r="AX325" i="17"/>
  <c r="AW325" i="17"/>
  <c r="AX519" i="17"/>
  <c r="AW519" i="17"/>
  <c r="AX539" i="17"/>
  <c r="AW539" i="17"/>
  <c r="AX358" i="17"/>
  <c r="AW358" i="17"/>
  <c r="AX465" i="17"/>
  <c r="AW465" i="17"/>
  <c r="AX292" i="17"/>
  <c r="AW292" i="17"/>
  <c r="AX223" i="17"/>
  <c r="AW223" i="17"/>
  <c r="AX405" i="17"/>
  <c r="AW405" i="17"/>
  <c r="AX310" i="17"/>
  <c r="AW310" i="17"/>
  <c r="AX408" i="17"/>
  <c r="AW408" i="17"/>
  <c r="AX387" i="17"/>
  <c r="AW387" i="17"/>
  <c r="AX315" i="17"/>
  <c r="AW315" i="17"/>
  <c r="AX403" i="17"/>
  <c r="AW403" i="17"/>
  <c r="AX384" i="17"/>
  <c r="AW384" i="17"/>
  <c r="AX411" i="17"/>
  <c r="AW411" i="17"/>
  <c r="AX409" i="17"/>
  <c r="AW409" i="17"/>
  <c r="AX422" i="17"/>
  <c r="AW422" i="17"/>
  <c r="AX214" i="17"/>
  <c r="AW214" i="17"/>
  <c r="AX396" i="17"/>
  <c r="AW396" i="17"/>
  <c r="AX296" i="17"/>
  <c r="AW296" i="17"/>
  <c r="AX287" i="17"/>
  <c r="AW287" i="17"/>
  <c r="AX404" i="17"/>
  <c r="AW404" i="17"/>
  <c r="AX432" i="17"/>
  <c r="AW432" i="17"/>
  <c r="AX354" i="17"/>
  <c r="AW354" i="17"/>
  <c r="AX295" i="17"/>
  <c r="AW295" i="17"/>
  <c r="AX230" i="17"/>
  <c r="AW230" i="17"/>
  <c r="AX377" i="17"/>
  <c r="AW377" i="17"/>
  <c r="AX516" i="17"/>
  <c r="AW516" i="17"/>
  <c r="AX265" i="17"/>
  <c r="AW265" i="17"/>
  <c r="AX501" i="17"/>
  <c r="AW501" i="17"/>
  <c r="AX388" i="17"/>
  <c r="AW388" i="17"/>
  <c r="AX348" i="17"/>
  <c r="AW348" i="17"/>
  <c r="AX372" i="17"/>
  <c r="AW372" i="17"/>
  <c r="AX503" i="17"/>
  <c r="AW503" i="17"/>
  <c r="AX173" i="17"/>
  <c r="AW173" i="17"/>
  <c r="AX300" i="17"/>
  <c r="AW300" i="17"/>
  <c r="AX369" i="17"/>
  <c r="AW369" i="17"/>
  <c r="AX419" i="17"/>
  <c r="AW419" i="17"/>
  <c r="AX371" i="17"/>
  <c r="AW371" i="17"/>
  <c r="AX316" i="17"/>
  <c r="AW316" i="17"/>
  <c r="AX509" i="17"/>
  <c r="AW509" i="17"/>
  <c r="AX258" i="17"/>
  <c r="AW258" i="17"/>
  <c r="AX277" i="17"/>
  <c r="AW277" i="17"/>
  <c r="AX342" i="17"/>
  <c r="AW342" i="17"/>
  <c r="AX507" i="17"/>
  <c r="AW507" i="17"/>
  <c r="AX273" i="17"/>
  <c r="AW273" i="17"/>
  <c r="AX367" i="17"/>
  <c r="AW367" i="17"/>
  <c r="AX274" i="17"/>
  <c r="AW274" i="17"/>
  <c r="AX195" i="17"/>
  <c r="AW195" i="17"/>
  <c r="AX269" i="17"/>
  <c r="AW269" i="17"/>
  <c r="AX400" i="17"/>
  <c r="AW400" i="17"/>
  <c r="AX280" i="17"/>
  <c r="AW280" i="17"/>
  <c r="AX370" i="17"/>
  <c r="AW370" i="17"/>
  <c r="AX172" i="17"/>
  <c r="AW172" i="17"/>
  <c r="AX245" i="17"/>
  <c r="AW245" i="17"/>
  <c r="AX353" i="17"/>
  <c r="AW353" i="17"/>
  <c r="AX150" i="17"/>
  <c r="AW150" i="17"/>
  <c r="AX247" i="17"/>
  <c r="AW247" i="17"/>
  <c r="AX182" i="17"/>
  <c r="AW182" i="17"/>
  <c r="AX241" i="17"/>
  <c r="AW241" i="17"/>
  <c r="AX179" i="17"/>
  <c r="AW179" i="17"/>
  <c r="AX270" i="17"/>
  <c r="AW270" i="17"/>
  <c r="AX290" i="17"/>
  <c r="AW290" i="17"/>
  <c r="AX382" i="17"/>
  <c r="AW382" i="17"/>
  <c r="AX363" i="17"/>
  <c r="AW363" i="17"/>
  <c r="AX381" i="17"/>
  <c r="AW381" i="17"/>
  <c r="AX279" i="17"/>
  <c r="AW279" i="17"/>
  <c r="AX470" i="17"/>
  <c r="AW470" i="17"/>
  <c r="AX397" i="17"/>
  <c r="AW397" i="17"/>
  <c r="AX488" i="17"/>
  <c r="AW488" i="17"/>
  <c r="AX283" i="17"/>
  <c r="AW283" i="17"/>
  <c r="AX479" i="17"/>
  <c r="AW479" i="17"/>
  <c r="AX155" i="17"/>
  <c r="AW155" i="17"/>
  <c r="AX293" i="17"/>
  <c r="AW293" i="17"/>
  <c r="AX492" i="17"/>
  <c r="AW492" i="17"/>
  <c r="AX378" i="17"/>
  <c r="AW378" i="17"/>
  <c r="AX333" i="17"/>
  <c r="AW333" i="17"/>
  <c r="AX337" i="17"/>
  <c r="AW337" i="17"/>
  <c r="AX289" i="17"/>
  <c r="AW289" i="17"/>
  <c r="AX147" i="17"/>
  <c r="AW147" i="17"/>
  <c r="AX255" i="17"/>
  <c r="AW255" i="17"/>
  <c r="AX346" i="17"/>
  <c r="AW346" i="17"/>
  <c r="AX349" i="17"/>
  <c r="AW349" i="17"/>
  <c r="AX473" i="17"/>
  <c r="AW473" i="17"/>
  <c r="AX278" i="17"/>
  <c r="AW278" i="17"/>
  <c r="AX231" i="17"/>
  <c r="AW231" i="17"/>
  <c r="AX121" i="17"/>
  <c r="AW121" i="17"/>
  <c r="AX480" i="17"/>
  <c r="AW480" i="17"/>
  <c r="AX282" i="17"/>
  <c r="AW282" i="17"/>
  <c r="AX235" i="17"/>
  <c r="AW235" i="17"/>
  <c r="AX175" i="17"/>
  <c r="AW175" i="17"/>
  <c r="AX248" i="17"/>
  <c r="AW248" i="17"/>
  <c r="AX263" i="17"/>
  <c r="AW263" i="17"/>
  <c r="AX496" i="17"/>
  <c r="AW496" i="17"/>
  <c r="AX306" i="17"/>
  <c r="AW306" i="17"/>
  <c r="AX460" i="17"/>
  <c r="AW460" i="17"/>
  <c r="AX327" i="17"/>
  <c r="AW327" i="17"/>
  <c r="AX486" i="17"/>
  <c r="AW486" i="17"/>
  <c r="AX145" i="17"/>
  <c r="AW145" i="17"/>
  <c r="AX305" i="17"/>
  <c r="AW305" i="17"/>
  <c r="AX326" i="17"/>
  <c r="AW326" i="17"/>
  <c r="AX415" i="17"/>
  <c r="AW415" i="17"/>
  <c r="AX323" i="17"/>
  <c r="AW323" i="17"/>
  <c r="AX134" i="17"/>
  <c r="AW134" i="17"/>
  <c r="AX329" i="17"/>
  <c r="AW329" i="17"/>
  <c r="AX471" i="17"/>
  <c r="AW471" i="17"/>
  <c r="AX444" i="17"/>
  <c r="AW444" i="17"/>
  <c r="AX449" i="17"/>
  <c r="AW449" i="17"/>
  <c r="AX136" i="17"/>
  <c r="AW136" i="17"/>
  <c r="AX227" i="17"/>
  <c r="AW227" i="17"/>
  <c r="AX338" i="17"/>
  <c r="AW338" i="17"/>
  <c r="AX201" i="17"/>
  <c r="AW201" i="17"/>
  <c r="AX303" i="17"/>
  <c r="AW303" i="17"/>
  <c r="AX271" i="17"/>
  <c r="AW271" i="17"/>
  <c r="AX464" i="17"/>
  <c r="AW464" i="17"/>
  <c r="AX286" i="17"/>
  <c r="AW286" i="17"/>
  <c r="AX254" i="17"/>
  <c r="AW254" i="17"/>
  <c r="AX260" i="17"/>
  <c r="AW260" i="17"/>
  <c r="AX211" i="17"/>
  <c r="AW211" i="17"/>
  <c r="AX299" i="17"/>
  <c r="AW299" i="17"/>
  <c r="AX334" i="17"/>
  <c r="AW334" i="17"/>
  <c r="AX213" i="17"/>
  <c r="AW213" i="17"/>
  <c r="AX189" i="17"/>
  <c r="AW189" i="17"/>
  <c r="AX361" i="17"/>
  <c r="AW361" i="17"/>
  <c r="AX308" i="17"/>
  <c r="AW308" i="17"/>
  <c r="AX312" i="17"/>
  <c r="AW312" i="17"/>
  <c r="AX224" i="17"/>
  <c r="AW224" i="17"/>
  <c r="AX330" i="17"/>
  <c r="AW330" i="17"/>
  <c r="AX128" i="17"/>
  <c r="AW128" i="17"/>
  <c r="AX221" i="17"/>
  <c r="AW221" i="17"/>
  <c r="AX210" i="17"/>
  <c r="AW210" i="17"/>
  <c r="AX311" i="17"/>
  <c r="AW311" i="17"/>
  <c r="AX240" i="17"/>
  <c r="AW240" i="17"/>
  <c r="AX386" i="17"/>
  <c r="AW386" i="17"/>
  <c r="AX418" i="17"/>
  <c r="AW418" i="17"/>
  <c r="AX237" i="17"/>
  <c r="AW237" i="17"/>
  <c r="AX146" i="17"/>
  <c r="AW146" i="17"/>
  <c r="AX314" i="17"/>
  <c r="AW314" i="17"/>
  <c r="AX284" i="17"/>
  <c r="AW284" i="17"/>
  <c r="AX267" i="17"/>
  <c r="AW267" i="17"/>
  <c r="AX197" i="17"/>
  <c r="AW197" i="17"/>
  <c r="AX161" i="17"/>
  <c r="AW161" i="17"/>
  <c r="AX117" i="17"/>
  <c r="AW117" i="17"/>
  <c r="AX301" i="17"/>
  <c r="AW301" i="17"/>
  <c r="AX94" i="17"/>
  <c r="AW94" i="17"/>
  <c r="AX319" i="17"/>
  <c r="AW319" i="17"/>
  <c r="AX459" i="17"/>
  <c r="AW459" i="17"/>
  <c r="AX406" i="17"/>
  <c r="AW406" i="17"/>
  <c r="AX427" i="17"/>
  <c r="AW427" i="17"/>
  <c r="AX116" i="17"/>
  <c r="AW116" i="17"/>
  <c r="AX294" i="17"/>
  <c r="AW294" i="17"/>
  <c r="AX281" i="17"/>
  <c r="AW281" i="17"/>
  <c r="AX180" i="17"/>
  <c r="AW180" i="17"/>
  <c r="AX168" i="17"/>
  <c r="AW168" i="17"/>
  <c r="AX166" i="17"/>
  <c r="AW166" i="17"/>
  <c r="AX174" i="17"/>
  <c r="AW174" i="17"/>
  <c r="AX324" i="17"/>
  <c r="AW324" i="17"/>
  <c r="AX186" i="17"/>
  <c r="AW186" i="17"/>
  <c r="AX317" i="17"/>
  <c r="AW317" i="17"/>
  <c r="AX170" i="17"/>
  <c r="AW170" i="17"/>
  <c r="AX187" i="17"/>
  <c r="AW187" i="17"/>
  <c r="AX307" i="17"/>
  <c r="AW307" i="17"/>
  <c r="AX391" i="17"/>
  <c r="AW391" i="17"/>
  <c r="AX430" i="17"/>
  <c r="AW430" i="17"/>
  <c r="AX152" i="17"/>
  <c r="AW152" i="17"/>
  <c r="AX190" i="17"/>
  <c r="AW190" i="17"/>
  <c r="AX424" i="17"/>
  <c r="AW424" i="17"/>
  <c r="AX95" i="17"/>
  <c r="AW95" i="17"/>
  <c r="AX222" i="17"/>
  <c r="AW222" i="17"/>
  <c r="AX364" i="17"/>
  <c r="AW364" i="17"/>
  <c r="AX162" i="17"/>
  <c r="AW162" i="17"/>
  <c r="AX157" i="17"/>
  <c r="AW157" i="17"/>
  <c r="AX242" i="17"/>
  <c r="AW242" i="17"/>
  <c r="AX385" i="17"/>
  <c r="AW385" i="17"/>
  <c r="AX181" i="17"/>
  <c r="AW181" i="17"/>
  <c r="AX356" i="17"/>
  <c r="AW356" i="17"/>
  <c r="AX204" i="17"/>
  <c r="AW204" i="17"/>
  <c r="AX105" i="17"/>
  <c r="AW105" i="17"/>
  <c r="AX191" i="17"/>
  <c r="AW191" i="17"/>
  <c r="AX188" i="17"/>
  <c r="AW188" i="17"/>
  <c r="AX366" i="17"/>
  <c r="AW366" i="17"/>
  <c r="AX171" i="17"/>
  <c r="AW171" i="17"/>
  <c r="AX139" i="17"/>
  <c r="AW139" i="17"/>
  <c r="AX272" i="17"/>
  <c r="AW272" i="17"/>
  <c r="AX163" i="17"/>
  <c r="AW163" i="17"/>
  <c r="AX253" i="17"/>
  <c r="AW253" i="17"/>
  <c r="AX164" i="17"/>
  <c r="AW164" i="17"/>
  <c r="AX167" i="17"/>
  <c r="AW167" i="17"/>
  <c r="AX104" i="17"/>
  <c r="AW104" i="17"/>
  <c r="AX262" i="17"/>
  <c r="AW262" i="17"/>
  <c r="AX203" i="17"/>
  <c r="AW203" i="17"/>
  <c r="AX261" i="17"/>
  <c r="AW261" i="17"/>
  <c r="AX232" i="17"/>
  <c r="AW232" i="17"/>
  <c r="AX109" i="17"/>
  <c r="AW109" i="17"/>
  <c r="AX207" i="17"/>
  <c r="AW207" i="17"/>
  <c r="AX304" i="17"/>
  <c r="AW304" i="17"/>
  <c r="AX259" i="17"/>
  <c r="AW259" i="17"/>
  <c r="AX228" i="17"/>
  <c r="AW228" i="17"/>
  <c r="AX151" i="17"/>
  <c r="AW151" i="17"/>
  <c r="AX148" i="17"/>
  <c r="AW148" i="17"/>
  <c r="AX285" i="17"/>
  <c r="AW285" i="17"/>
  <c r="AX220" i="17"/>
  <c r="AW220" i="17"/>
  <c r="AX131" i="17"/>
  <c r="AW131" i="17"/>
  <c r="AX250" i="17"/>
  <c r="AW250" i="17"/>
  <c r="AX246" i="17"/>
  <c r="AW246" i="17"/>
  <c r="AX257" i="17"/>
  <c r="AW257" i="17"/>
  <c r="AX156" i="17"/>
  <c r="AW156" i="17"/>
  <c r="AX379" i="17"/>
  <c r="AW379" i="17"/>
  <c r="AX344" i="17"/>
  <c r="AW344" i="17"/>
  <c r="AX351" i="17"/>
  <c r="AW351" i="17"/>
  <c r="AX114" i="17"/>
  <c r="AW114" i="17"/>
  <c r="AX127" i="17"/>
  <c r="AW127" i="17"/>
  <c r="AX85" i="17"/>
  <c r="AW85" i="17"/>
  <c r="AX124" i="17"/>
  <c r="AW124" i="17"/>
  <c r="AX126" i="17"/>
  <c r="AW126" i="17"/>
  <c r="AX119" i="17"/>
  <c r="AW119" i="17"/>
  <c r="AX58" i="17"/>
  <c r="AW58" i="17"/>
  <c r="AX64" i="17"/>
  <c r="AW64" i="17"/>
  <c r="AX113" i="17"/>
  <c r="AW113" i="17"/>
  <c r="AX122" i="17"/>
  <c r="AW122" i="17"/>
  <c r="AX340" i="17"/>
  <c r="AW340" i="17"/>
  <c r="AX154" i="17"/>
  <c r="AW154" i="17"/>
  <c r="AX135" i="17"/>
  <c r="AW135" i="17"/>
  <c r="AX268" i="17"/>
  <c r="AW268" i="17"/>
  <c r="AX244" i="17"/>
  <c r="AW244" i="17"/>
  <c r="AX118" i="17"/>
  <c r="AW118" i="17"/>
  <c r="AX169" i="17"/>
  <c r="AW169" i="17"/>
  <c r="AX192" i="17"/>
  <c r="AW192" i="17"/>
  <c r="AX350" i="17"/>
  <c r="AW350" i="17"/>
  <c r="AX275" i="17"/>
  <c r="AW275" i="17"/>
  <c r="AX129" i="17"/>
  <c r="AW129" i="17"/>
  <c r="AX216" i="17"/>
  <c r="AW216" i="17"/>
  <c r="AX236" i="17"/>
  <c r="AW236" i="17"/>
  <c r="AX198" i="17"/>
  <c r="AW198" i="17"/>
  <c r="AX59" i="17"/>
  <c r="AW59" i="17"/>
  <c r="AX251" i="17"/>
  <c r="AW251" i="17"/>
  <c r="AX196" i="17"/>
  <c r="AW196" i="17"/>
  <c r="AX193" i="17"/>
  <c r="AW193" i="17"/>
  <c r="AX335" i="17"/>
  <c r="AW335" i="17"/>
  <c r="AX184" i="17"/>
  <c r="AW184" i="17"/>
  <c r="AX209" i="17"/>
  <c r="AW209" i="17"/>
  <c r="AX309" i="17"/>
  <c r="AW309" i="17"/>
  <c r="AX219" i="17"/>
  <c r="AW219" i="17"/>
  <c r="AX206" i="17"/>
  <c r="AW206" i="17"/>
  <c r="AX200" i="17"/>
  <c r="AW200" i="17"/>
  <c r="AX110" i="17"/>
  <c r="AW110" i="17"/>
  <c r="AX243" i="17"/>
  <c r="AW243" i="17"/>
  <c r="AX149" i="17"/>
  <c r="AW149" i="17"/>
  <c r="AX106" i="17"/>
  <c r="AW106" i="17"/>
  <c r="AX208" i="17"/>
  <c r="AW208" i="17"/>
  <c r="AX111" i="17"/>
  <c r="AW111" i="17"/>
  <c r="AX217" i="17"/>
  <c r="AW217" i="17"/>
  <c r="AX97" i="17"/>
  <c r="AW97" i="17"/>
  <c r="AX115" i="17"/>
  <c r="AW115" i="17"/>
  <c r="AX53" i="17"/>
  <c r="AW53" i="17"/>
  <c r="AX71" i="17"/>
  <c r="AW71" i="17"/>
  <c r="AX226" i="17"/>
  <c r="AW226" i="17"/>
  <c r="AX63" i="17"/>
  <c r="AW63" i="17"/>
  <c r="AX183" i="17"/>
  <c r="AW183" i="17"/>
  <c r="AX202" i="17"/>
  <c r="AW202" i="17"/>
  <c r="AX266" i="17"/>
  <c r="AW266" i="17"/>
  <c r="AX212" i="17"/>
  <c r="AW212" i="17"/>
  <c r="AX178" i="17"/>
  <c r="AW178" i="17"/>
  <c r="AX194" i="17"/>
  <c r="AW194" i="17"/>
  <c r="AX103" i="17"/>
  <c r="AW103" i="17"/>
  <c r="AX177" i="17"/>
  <c r="AW177" i="17"/>
  <c r="AX176" i="17"/>
  <c r="AW176" i="17"/>
  <c r="AX57" i="17"/>
  <c r="AW57" i="17"/>
  <c r="AX297" i="17"/>
  <c r="AW297" i="17"/>
  <c r="AX153" i="17"/>
  <c r="AW153" i="17"/>
  <c r="AX107" i="17"/>
  <c r="AW107" i="17"/>
  <c r="AX215" i="17"/>
  <c r="AW215" i="17"/>
  <c r="AX88" i="17"/>
  <c r="AW88" i="17"/>
  <c r="AX205" i="17"/>
  <c r="AW205" i="17"/>
  <c r="AX123" i="17"/>
  <c r="AW123" i="17"/>
  <c r="AX291" i="17"/>
  <c r="AW291" i="17"/>
  <c r="AX93" i="17"/>
  <c r="AW93" i="17"/>
  <c r="AX102" i="17"/>
  <c r="AW102" i="17"/>
  <c r="AX99" i="17"/>
  <c r="AW99" i="17"/>
  <c r="AX41" i="17"/>
  <c r="AW41" i="17"/>
  <c r="AX51" i="17"/>
  <c r="AW51" i="17"/>
  <c r="AX47" i="17"/>
  <c r="AW47" i="17"/>
  <c r="AX140" i="17"/>
  <c r="AW140" i="17"/>
  <c r="AX185" i="17"/>
  <c r="AW185" i="17"/>
  <c r="AX138" i="17"/>
  <c r="AW138" i="17"/>
  <c r="AX159" i="17"/>
  <c r="AW159" i="17"/>
  <c r="AX32" i="17"/>
  <c r="AW32" i="17"/>
  <c r="AX77" i="17"/>
  <c r="AW77" i="17"/>
  <c r="AX91" i="17"/>
  <c r="AW91" i="17"/>
  <c r="AX165" i="17"/>
  <c r="AW165" i="17"/>
  <c r="AX87" i="17"/>
  <c r="AW87" i="17"/>
  <c r="AX35" i="17"/>
  <c r="AW35" i="17"/>
  <c r="AX234" i="17"/>
  <c r="AW234" i="17"/>
  <c r="AX132" i="17"/>
  <c r="AW132" i="17"/>
  <c r="AX141" i="17"/>
  <c r="AW141" i="17"/>
  <c r="AX40" i="17"/>
  <c r="AW40" i="17"/>
  <c r="AX89" i="17"/>
  <c r="AW89" i="17"/>
  <c r="AX82" i="17"/>
  <c r="AW82" i="17"/>
  <c r="AX238" i="17"/>
  <c r="AW238" i="17"/>
  <c r="AX158" i="17"/>
  <c r="AW158" i="17"/>
  <c r="AX133" i="17"/>
  <c r="AW133" i="17"/>
  <c r="AX38" i="17"/>
  <c r="AW38" i="17"/>
  <c r="AX160" i="17"/>
  <c r="AW160" i="17"/>
  <c r="AX72" i="17"/>
  <c r="AW72" i="17"/>
  <c r="AX144" i="17"/>
  <c r="AW144" i="17"/>
  <c r="AX143" i="17"/>
  <c r="AW143" i="17"/>
  <c r="AX23" i="17"/>
  <c r="AW23" i="17"/>
  <c r="AX31" i="17"/>
  <c r="AW31" i="17"/>
  <c r="AX76" i="17"/>
  <c r="AW76" i="17"/>
  <c r="AX120" i="17"/>
  <c r="AW120" i="17"/>
  <c r="AX142" i="17"/>
  <c r="AW142" i="17"/>
  <c r="AX25" i="17"/>
  <c r="AW25" i="17"/>
  <c r="AX130" i="17"/>
  <c r="AW130" i="17"/>
  <c r="AX28" i="17"/>
  <c r="AW28" i="17"/>
  <c r="AX75" i="17"/>
  <c r="AW75" i="17"/>
  <c r="AX86" i="17"/>
  <c r="AW86" i="17"/>
  <c r="AX55" i="17"/>
  <c r="AW55" i="17"/>
  <c r="AX30" i="17"/>
  <c r="AW30" i="17"/>
  <c r="AX69" i="17"/>
  <c r="AW69" i="17"/>
  <c r="AX112" i="17"/>
  <c r="AW112" i="17"/>
  <c r="AX60" i="17"/>
  <c r="AW60" i="17"/>
  <c r="AX98" i="17"/>
  <c r="AW98" i="17"/>
  <c r="AX62" i="17"/>
  <c r="AW62" i="17"/>
  <c r="AX125" i="17"/>
  <c r="AW125" i="17"/>
  <c r="AX49" i="17"/>
  <c r="AW49" i="17"/>
  <c r="AX18" i="17"/>
  <c r="AW18" i="17"/>
  <c r="AX100" i="17"/>
  <c r="AW100" i="17"/>
  <c r="AX46" i="17"/>
  <c r="AW46" i="17"/>
  <c r="AX52" i="17"/>
  <c r="AW52" i="17"/>
  <c r="AX36" i="17"/>
  <c r="AW36" i="17"/>
  <c r="AX81" i="17"/>
  <c r="AW81" i="17"/>
  <c r="AX80" i="17"/>
  <c r="AW80" i="17"/>
  <c r="AX96" i="17"/>
  <c r="AW96" i="17"/>
  <c r="AX29" i="17"/>
  <c r="AW29" i="17"/>
  <c r="AX42" i="17"/>
  <c r="AW42" i="17"/>
  <c r="AX84" i="17"/>
  <c r="AW84" i="17"/>
  <c r="AX92" i="17"/>
  <c r="AW92" i="17"/>
  <c r="AX27" i="17"/>
  <c r="AW27" i="17"/>
  <c r="AX108" i="17"/>
  <c r="AW108" i="17"/>
  <c r="AX137" i="17"/>
  <c r="AW137" i="17"/>
  <c r="AX79" i="17"/>
  <c r="AW79" i="17"/>
  <c r="AX68" i="17"/>
  <c r="AW68" i="17"/>
  <c r="AX73" i="17"/>
  <c r="AW73" i="17"/>
  <c r="AX70" i="17"/>
  <c r="AW70" i="17"/>
  <c r="AX83" i="17"/>
  <c r="AW83" i="17"/>
  <c r="AX78" i="17"/>
  <c r="AW78" i="17"/>
  <c r="AX101" i="17"/>
  <c r="AW101" i="17"/>
  <c r="AX37" i="17"/>
  <c r="AW37" i="17"/>
  <c r="AX66" i="17"/>
  <c r="AW66" i="17"/>
  <c r="AX65" i="17"/>
  <c r="AW65" i="17"/>
  <c r="AX90" i="17"/>
  <c r="AW90" i="17"/>
  <c r="AX26" i="17"/>
  <c r="AW26" i="17"/>
  <c r="AX61" i="17"/>
  <c r="AW61" i="17"/>
  <c r="AX67" i="17"/>
  <c r="AW67" i="17"/>
  <c r="AX74" i="17"/>
  <c r="AW74" i="17"/>
  <c r="AX22" i="17"/>
  <c r="AW22" i="17"/>
  <c r="AX48" i="17"/>
  <c r="AW48" i="17"/>
  <c r="AX19" i="17"/>
  <c r="AW19" i="17"/>
  <c r="AX56" i="17"/>
  <c r="AW56" i="17"/>
  <c r="AX14" i="17"/>
  <c r="AW14" i="17"/>
  <c r="AX21" i="17"/>
  <c r="AW21" i="17"/>
  <c r="AX16" i="17"/>
  <c r="AW16" i="17"/>
  <c r="AX15" i="17"/>
  <c r="AW15" i="17"/>
  <c r="AX50" i="17"/>
  <c r="AW50" i="17"/>
  <c r="AX4" i="17"/>
  <c r="AW4" i="17"/>
  <c r="AX54" i="17"/>
  <c r="AW54" i="17"/>
  <c r="AX43" i="17"/>
  <c r="AW43" i="17"/>
  <c r="AX39" i="17"/>
  <c r="AW39" i="17"/>
  <c r="AX13" i="17"/>
  <c r="AW13" i="17"/>
  <c r="AX33" i="17"/>
  <c r="AW33" i="17"/>
  <c r="AX9" i="17"/>
  <c r="AW9" i="17"/>
  <c r="AX45" i="17"/>
  <c r="AW45" i="17"/>
  <c r="AX44" i="17"/>
  <c r="AW44" i="17"/>
  <c r="AX8" i="17"/>
  <c r="AW8" i="17"/>
  <c r="AX34" i="17"/>
  <c r="AW34" i="17"/>
  <c r="AX12" i="17"/>
  <c r="AW12" i="17"/>
  <c r="AX7" i="17"/>
  <c r="AW7" i="17"/>
  <c r="AX2" i="17"/>
  <c r="AZ2" i="17" s="1"/>
  <c r="AW2" i="17"/>
  <c r="AY2" i="17" s="1"/>
  <c r="AX24" i="17"/>
  <c r="AW24" i="17"/>
  <c r="AX20" i="17"/>
  <c r="AW20" i="17"/>
  <c r="AX3" i="17"/>
  <c r="AW3" i="17"/>
  <c r="AX17" i="17"/>
  <c r="AW17" i="17"/>
  <c r="AX11" i="17"/>
  <c r="AW11" i="17"/>
  <c r="AX10" i="17"/>
  <c r="AW10" i="17"/>
  <c r="AW6" i="17"/>
  <c r="AX6" i="17"/>
  <c r="AW5" i="17"/>
  <c r="AX5" i="17"/>
  <c r="BP261" i="14" l="1"/>
  <c r="BP62" i="14"/>
  <c r="BP245" i="14"/>
  <c r="BP195" i="14"/>
  <c r="BP273" i="14"/>
  <c r="BP193" i="14"/>
  <c r="BP160" i="14"/>
  <c r="BM85" i="14"/>
  <c r="BN64" i="14"/>
  <c r="BM217" i="14"/>
  <c r="BN215" i="14"/>
  <c r="BM277" i="14"/>
  <c r="BN175" i="14"/>
  <c r="BM145" i="14"/>
  <c r="BN146" i="14"/>
  <c r="BM153" i="14"/>
  <c r="BN26" i="14"/>
  <c r="BN216" i="14"/>
  <c r="BN7" i="14"/>
  <c r="BN25" i="14"/>
  <c r="BM33" i="14"/>
  <c r="BL115" i="14"/>
  <c r="BJ22" i="14"/>
  <c r="BJ199" i="14"/>
  <c r="BG107" i="14"/>
  <c r="BJ30" i="14"/>
  <c r="BJ181" i="14"/>
  <c r="BJ292" i="14"/>
  <c r="BJ44" i="14"/>
  <c r="BJ144" i="14"/>
  <c r="BK16" i="14"/>
  <c r="BJ166" i="14"/>
  <c r="BJ62" i="14"/>
  <c r="BK278" i="14"/>
  <c r="BJ161" i="14"/>
  <c r="BG14" i="14"/>
  <c r="BK3" i="14"/>
  <c r="BK246" i="14"/>
  <c r="BG56" i="14"/>
  <c r="BG40" i="14"/>
  <c r="BR40" i="14" s="1"/>
  <c r="BS40" i="14" s="1"/>
  <c r="BT40" i="14" s="1"/>
  <c r="BL199" i="14"/>
  <c r="BK69" i="14"/>
  <c r="BH261" i="14"/>
  <c r="BK152" i="14"/>
  <c r="BR152" i="14" s="1"/>
  <c r="BS152" i="14" s="1"/>
  <c r="BT152" i="14" s="1"/>
  <c r="BK247" i="14"/>
  <c r="BK214" i="14"/>
  <c r="BK290" i="14"/>
  <c r="BK118" i="14"/>
  <c r="BK71" i="14"/>
  <c r="BK192" i="14"/>
  <c r="BK121" i="14"/>
  <c r="BK167" i="14"/>
  <c r="BK37" i="14"/>
  <c r="BK264" i="14"/>
  <c r="BK270" i="14"/>
  <c r="BK183" i="14"/>
  <c r="BK22" i="14"/>
  <c r="BK18" i="14"/>
  <c r="BK97" i="14"/>
  <c r="BK176" i="14"/>
  <c r="BK107" i="14"/>
  <c r="BK273" i="14"/>
  <c r="BK21" i="14"/>
  <c r="BK6" i="14"/>
  <c r="BK227" i="14"/>
  <c r="BK170" i="14"/>
  <c r="BK77" i="14"/>
  <c r="BK75" i="14"/>
  <c r="BK229" i="14"/>
  <c r="BK66" i="14"/>
  <c r="BK129" i="14"/>
  <c r="BL295" i="14"/>
  <c r="BI10" i="14"/>
  <c r="BH61" i="14"/>
  <c r="BF55" i="14"/>
  <c r="BF280" i="14"/>
  <c r="BF200" i="14"/>
  <c r="BF130" i="14"/>
  <c r="BF32" i="14"/>
  <c r="BF289" i="14"/>
  <c r="BF3" i="14"/>
  <c r="BF15" i="14"/>
  <c r="BF33" i="14"/>
  <c r="BF59" i="14"/>
  <c r="BK286" i="14"/>
  <c r="BF208" i="14"/>
  <c r="BF210" i="14"/>
  <c r="BF165" i="14"/>
  <c r="BF256" i="14"/>
  <c r="BF295" i="14"/>
  <c r="BF301" i="14"/>
  <c r="BF254" i="14"/>
  <c r="BF216" i="14"/>
  <c r="BF273" i="14"/>
  <c r="BF69" i="14"/>
  <c r="BF275" i="14"/>
  <c r="BF124" i="14"/>
  <c r="BF226" i="14"/>
  <c r="BF264" i="14"/>
  <c r="BF240" i="14"/>
  <c r="BF25" i="14"/>
  <c r="BF91" i="14"/>
  <c r="BF142" i="14"/>
  <c r="BF263" i="14"/>
  <c r="BF71" i="14"/>
  <c r="BF279" i="14"/>
  <c r="BF146" i="14"/>
  <c r="BF205" i="14"/>
  <c r="BF157" i="14"/>
  <c r="BF222" i="14"/>
  <c r="BF201" i="14"/>
  <c r="BF258" i="14"/>
  <c r="BF212" i="14"/>
  <c r="BF229" i="14"/>
  <c r="BF85" i="14"/>
  <c r="BK268" i="14"/>
  <c r="BK287" i="14"/>
  <c r="BK258" i="14"/>
  <c r="BJ252" i="14"/>
  <c r="BG22" i="14"/>
  <c r="BK112" i="14"/>
  <c r="BJ207" i="14"/>
  <c r="BI134" i="14"/>
  <c r="BN17" i="14"/>
  <c r="BL288" i="14"/>
  <c r="BF268" i="14"/>
  <c r="BF179" i="14"/>
  <c r="BF133" i="14"/>
  <c r="BF270" i="14"/>
  <c r="BP155" i="14"/>
  <c r="BL296" i="14"/>
  <c r="BL232" i="14"/>
  <c r="BK260" i="14"/>
  <c r="BH301" i="14"/>
  <c r="BH285" i="14"/>
  <c r="BH8" i="14"/>
  <c r="BH89" i="14"/>
  <c r="BH72" i="14"/>
  <c r="BH74" i="14"/>
  <c r="BH209" i="14"/>
  <c r="BH199" i="14"/>
  <c r="BH37" i="14"/>
  <c r="BH149" i="14"/>
  <c r="BH258" i="14"/>
  <c r="BH250" i="14"/>
  <c r="BH105" i="14"/>
  <c r="BH4" i="14"/>
  <c r="BH42" i="14"/>
  <c r="BR42" i="14" s="1"/>
  <c r="BS42" i="14" s="1"/>
  <c r="BT42" i="14" s="1"/>
  <c r="BH201" i="14"/>
  <c r="BH284" i="14"/>
  <c r="BH13" i="14"/>
  <c r="BH62" i="14"/>
  <c r="BH9" i="14"/>
  <c r="BH255" i="14"/>
  <c r="BH249" i="14"/>
  <c r="BH182" i="14"/>
  <c r="BH257" i="14"/>
  <c r="BH97" i="14"/>
  <c r="BH224" i="14"/>
  <c r="BH78" i="14"/>
  <c r="BI19" i="14"/>
  <c r="BH83" i="14"/>
  <c r="BH71" i="14"/>
  <c r="BG68" i="14"/>
  <c r="BK4" i="14"/>
  <c r="BH84" i="14"/>
  <c r="BG92" i="14"/>
  <c r="BL102" i="14"/>
  <c r="BK271" i="14"/>
  <c r="BK55" i="14"/>
  <c r="BH159" i="14"/>
  <c r="BJ15" i="14"/>
  <c r="BJ283" i="14"/>
  <c r="BH91" i="14"/>
  <c r="BG80" i="14"/>
  <c r="BJ263" i="14"/>
  <c r="BN29" i="14"/>
  <c r="BL294" i="14"/>
  <c r="BI82" i="14"/>
  <c r="BG156" i="14"/>
  <c r="BG187" i="14"/>
  <c r="BG215" i="14"/>
  <c r="BG248" i="14"/>
  <c r="BR248" i="14" s="1"/>
  <c r="BS248" i="14" s="1"/>
  <c r="BT248" i="14" s="1"/>
  <c r="BG279" i="14"/>
  <c r="BM296" i="14"/>
  <c r="BP163" i="14"/>
  <c r="BP183" i="14"/>
  <c r="BP224" i="14"/>
  <c r="BP103" i="14"/>
  <c r="BM172" i="14"/>
  <c r="BM4" i="14"/>
  <c r="BN48" i="14"/>
  <c r="BM101" i="14"/>
  <c r="BM263" i="14"/>
  <c r="BL80" i="14"/>
  <c r="BN164" i="14"/>
  <c r="BM195" i="14"/>
  <c r="BN187" i="14"/>
  <c r="BM282" i="14"/>
  <c r="BN153" i="14"/>
  <c r="BM193" i="14"/>
  <c r="BN171" i="14"/>
  <c r="BN104" i="14"/>
  <c r="BR104" i="14" s="1"/>
  <c r="BS104" i="14" s="1"/>
  <c r="BT104" i="14" s="1"/>
  <c r="BN123" i="14"/>
  <c r="BN54" i="14"/>
  <c r="BM115" i="14"/>
  <c r="BL128" i="14"/>
  <c r="BM142" i="14"/>
  <c r="BJ59" i="14"/>
  <c r="BJ164" i="14"/>
  <c r="BJ80" i="14"/>
  <c r="BJ232" i="14"/>
  <c r="BJ126" i="14"/>
  <c r="BJ282" i="14"/>
  <c r="BJ129" i="14"/>
  <c r="BJ204" i="14"/>
  <c r="BJ66" i="14"/>
  <c r="BJ27" i="14"/>
  <c r="BJ124" i="14"/>
  <c r="BJ114" i="14"/>
  <c r="BG106" i="14"/>
  <c r="BJ20" i="14"/>
  <c r="BR20" i="14" s="1"/>
  <c r="BS20" i="14" s="1"/>
  <c r="BT20" i="14" s="1"/>
  <c r="BJ160" i="14"/>
  <c r="BK32" i="14"/>
  <c r="BK101" i="14"/>
  <c r="BK159" i="14"/>
  <c r="BI77" i="14"/>
  <c r="BH63" i="14"/>
  <c r="BK145" i="14"/>
  <c r="BH139" i="14"/>
  <c r="BG86" i="14"/>
  <c r="BR86" i="14" s="1"/>
  <c r="BS86" i="14" s="1"/>
  <c r="BT86" i="14" s="1"/>
  <c r="BL201" i="14"/>
  <c r="BK196" i="14"/>
  <c r="BI36" i="14"/>
  <c r="BG27" i="14"/>
  <c r="BF215" i="14"/>
  <c r="BF220" i="14"/>
  <c r="BF66" i="14"/>
  <c r="BF204" i="14"/>
  <c r="BF70" i="14"/>
  <c r="BF132" i="14"/>
  <c r="BF186" i="14"/>
  <c r="BF219" i="14"/>
  <c r="BF260" i="14"/>
  <c r="BF149" i="14"/>
  <c r="BF241" i="14"/>
  <c r="BF294" i="14"/>
  <c r="BF180" i="14"/>
  <c r="BF125" i="14"/>
  <c r="BF300" i="14"/>
  <c r="BF167" i="14"/>
  <c r="BF199" i="14"/>
  <c r="BF64" i="14"/>
  <c r="BF238" i="14"/>
  <c r="BF246" i="14"/>
  <c r="BF272" i="14"/>
  <c r="BF278" i="14"/>
  <c r="BF140" i="14"/>
  <c r="BF189" i="14"/>
  <c r="BF174" i="14"/>
  <c r="BF119" i="14"/>
  <c r="BF159" i="14"/>
  <c r="BF198" i="14"/>
  <c r="BF239" i="14"/>
  <c r="BF185" i="14"/>
  <c r="BF188" i="14"/>
  <c r="BF267" i="14"/>
  <c r="BF108" i="14"/>
  <c r="BF82" i="14"/>
  <c r="BF52" i="14"/>
  <c r="BF51" i="14"/>
  <c r="BF26" i="14"/>
  <c r="BF233" i="14"/>
  <c r="BF38" i="14"/>
  <c r="BF271" i="14"/>
  <c r="BF126" i="14"/>
  <c r="BF100" i="14"/>
  <c r="BF101" i="14"/>
  <c r="BF19" i="14"/>
  <c r="BF242" i="14"/>
  <c r="BF162" i="14"/>
  <c r="BF155" i="14"/>
  <c r="BF209" i="14"/>
  <c r="BF114" i="14"/>
  <c r="BF182" i="14"/>
  <c r="BF96" i="14"/>
  <c r="BF223" i="14"/>
  <c r="BF287" i="14"/>
  <c r="BF141" i="14"/>
  <c r="BF213" i="14"/>
  <c r="BF283" i="14"/>
  <c r="BF50" i="14"/>
  <c r="BF61" i="14"/>
  <c r="BF44" i="14"/>
  <c r="BF175" i="14"/>
  <c r="BF261" i="14"/>
  <c r="BF48" i="14"/>
  <c r="BF184" i="14"/>
  <c r="BF95" i="14"/>
  <c r="BF80" i="14"/>
  <c r="BF284" i="14"/>
  <c r="BF257" i="14"/>
  <c r="BF232" i="14"/>
  <c r="BF89" i="14"/>
  <c r="BK132" i="14"/>
  <c r="BI148" i="14"/>
  <c r="BH221" i="14"/>
  <c r="BG72" i="14"/>
  <c r="BF191" i="14"/>
  <c r="BF72" i="14"/>
  <c r="BF148" i="14"/>
  <c r="BF139" i="14"/>
  <c r="BF93" i="14"/>
  <c r="BF110" i="14"/>
  <c r="BF160" i="14"/>
  <c r="BF291" i="14"/>
  <c r="BF36" i="14"/>
  <c r="BF163" i="14"/>
  <c r="BF164" i="14"/>
  <c r="BF207" i="14"/>
  <c r="BF144" i="14"/>
  <c r="BF282" i="14"/>
  <c r="BF195" i="14"/>
  <c r="BF116" i="14"/>
  <c r="BF83" i="14"/>
  <c r="BF228" i="14"/>
  <c r="BF92" i="14"/>
  <c r="BF251" i="14"/>
  <c r="BF123" i="14"/>
  <c r="BF206" i="14"/>
  <c r="BF255" i="14"/>
  <c r="BF172" i="14"/>
  <c r="BF296" i="14"/>
  <c r="BF288" i="14"/>
  <c r="BF90" i="14"/>
  <c r="BF245" i="14"/>
  <c r="BF60" i="14"/>
  <c r="BF122" i="14"/>
  <c r="BF76" i="14"/>
  <c r="BF250" i="14"/>
  <c r="BF299" i="14"/>
  <c r="BF109" i="14"/>
  <c r="BR109" i="14" s="1"/>
  <c r="BS109" i="14" s="1"/>
  <c r="BT109" i="14" s="1"/>
  <c r="BF266" i="14"/>
  <c r="BF221" i="14"/>
  <c r="BF45" i="14"/>
  <c r="BF30" i="14"/>
  <c r="BF75" i="14"/>
  <c r="BF74" i="14"/>
  <c r="BK70" i="14"/>
  <c r="BI32" i="14"/>
  <c r="BH200" i="14"/>
  <c r="BK9" i="14"/>
  <c r="BH93" i="14"/>
  <c r="BG128" i="14"/>
  <c r="BK154" i="14"/>
  <c r="BI12" i="14"/>
  <c r="BH29" i="14"/>
  <c r="BG111" i="14"/>
  <c r="BL154" i="14"/>
  <c r="BK234" i="14"/>
  <c r="BH242" i="14"/>
  <c r="BK93" i="14"/>
  <c r="BI46" i="14"/>
  <c r="BJ46" i="14"/>
  <c r="BI50" i="14"/>
  <c r="BG57" i="14"/>
  <c r="BK111" i="14"/>
  <c r="BJ226" i="14"/>
  <c r="BH187" i="14"/>
  <c r="BN169" i="14"/>
  <c r="BL291" i="14"/>
  <c r="BM2" i="14"/>
  <c r="BF168" i="14"/>
  <c r="BF57" i="14"/>
  <c r="BF244" i="14"/>
  <c r="BH11" i="14"/>
  <c r="BK277" i="14"/>
  <c r="BF274" i="14"/>
  <c r="BP72" i="14"/>
  <c r="BP276" i="14"/>
  <c r="BP210" i="14"/>
  <c r="BP170" i="14"/>
  <c r="BP186" i="14"/>
  <c r="BN93" i="14"/>
  <c r="BM185" i="14"/>
  <c r="BM290" i="14"/>
  <c r="BJ76" i="14"/>
  <c r="BJ201" i="14"/>
  <c r="BJ261" i="14"/>
  <c r="BJ19" i="14"/>
  <c r="BJ219" i="14"/>
  <c r="BJ137" i="14"/>
  <c r="BG81" i="14"/>
  <c r="BK12" i="14"/>
  <c r="BJ170" i="14"/>
  <c r="BG50" i="14"/>
  <c r="BJ68" i="14"/>
  <c r="BK185" i="14"/>
  <c r="BK158" i="14"/>
  <c r="BK203" i="14"/>
  <c r="BH167" i="14"/>
  <c r="BK195" i="14"/>
  <c r="BH70" i="14"/>
  <c r="BL213" i="14"/>
  <c r="BH98" i="14"/>
  <c r="BG19" i="14"/>
  <c r="BL196" i="14"/>
  <c r="BI35" i="14"/>
  <c r="BH123" i="14"/>
  <c r="BG143" i="14"/>
  <c r="BL257" i="14"/>
  <c r="BH137" i="14"/>
  <c r="BG84" i="14"/>
  <c r="BK123" i="14"/>
  <c r="BL238" i="14"/>
  <c r="BI17" i="14"/>
  <c r="BH112" i="14"/>
  <c r="BK151" i="14"/>
  <c r="BJ106" i="14"/>
  <c r="BG145" i="14"/>
  <c r="BK64" i="14"/>
  <c r="BJ288" i="14"/>
  <c r="BI277" i="14"/>
  <c r="BN224" i="14"/>
  <c r="BI153" i="14"/>
  <c r="BH38" i="14"/>
  <c r="BH56" i="14"/>
  <c r="BP274" i="14"/>
  <c r="BP211" i="14"/>
  <c r="BP135" i="14"/>
  <c r="BL289" i="14"/>
  <c r="BL299" i="14"/>
  <c r="BH166" i="14"/>
  <c r="BL267" i="14"/>
  <c r="BK155" i="14"/>
  <c r="BI96" i="14"/>
  <c r="BH143" i="14"/>
  <c r="BI87" i="14"/>
  <c r="BH228" i="14"/>
  <c r="BG116" i="14"/>
  <c r="BH185" i="14"/>
  <c r="BK10" i="14"/>
  <c r="BH53" i="14"/>
  <c r="BH298" i="14"/>
  <c r="BK228" i="14"/>
  <c r="BI92" i="14"/>
  <c r="BH207" i="14"/>
  <c r="BJ92" i="14"/>
  <c r="BJ215" i="14"/>
  <c r="BN176" i="14"/>
  <c r="BK91" i="14"/>
  <c r="BH216" i="14"/>
  <c r="BP111" i="14"/>
  <c r="BP293" i="14"/>
  <c r="BP279" i="14"/>
  <c r="BP23" i="14"/>
  <c r="BP189" i="14"/>
  <c r="BP165" i="14"/>
  <c r="BL26" i="14"/>
  <c r="BN62" i="14"/>
  <c r="BN241" i="14"/>
  <c r="BJ52" i="14"/>
  <c r="BJ276" i="14"/>
  <c r="BJ24" i="14"/>
  <c r="BJ178" i="14"/>
  <c r="BJ257" i="14"/>
  <c r="BJ117" i="14"/>
  <c r="BJ9" i="14"/>
  <c r="BJ98" i="14"/>
  <c r="BG115" i="14"/>
  <c r="BK35" i="14"/>
  <c r="BJ218" i="14"/>
  <c r="BJ33" i="14"/>
  <c r="BG244" i="14"/>
  <c r="BK94" i="14"/>
  <c r="BJ34" i="14"/>
  <c r="BR34" i="14" s="1"/>
  <c r="BS34" i="14" s="1"/>
  <c r="BT34" i="14" s="1"/>
  <c r="BK165" i="14"/>
  <c r="BK207" i="14"/>
  <c r="BL298" i="14"/>
  <c r="BI156" i="14"/>
  <c r="BH133" i="14"/>
  <c r="BK269" i="14"/>
  <c r="BI127" i="14"/>
  <c r="BK205" i="14"/>
  <c r="BH229" i="14"/>
  <c r="BK148" i="14"/>
  <c r="BI78" i="14"/>
  <c r="BK238" i="14"/>
  <c r="BH138" i="14"/>
  <c r="BK54" i="14"/>
  <c r="BH111" i="14"/>
  <c r="BH275" i="14"/>
  <c r="BK161" i="14"/>
  <c r="BK17" i="14"/>
  <c r="BJ112" i="14"/>
  <c r="BH110" i="14"/>
  <c r="BH279" i="14"/>
  <c r="BK2" i="14"/>
  <c r="BG70" i="14"/>
  <c r="BL301" i="14"/>
  <c r="BL243" i="14"/>
  <c r="BL246" i="14"/>
  <c r="BL177" i="14"/>
  <c r="BL262" i="14"/>
  <c r="BL282" i="14"/>
  <c r="BL197" i="14"/>
  <c r="BL228" i="14"/>
  <c r="BL172" i="14"/>
  <c r="BL236" i="14"/>
  <c r="BL260" i="14"/>
  <c r="BL130" i="14"/>
  <c r="BJ48" i="14"/>
  <c r="BI135" i="14"/>
  <c r="BH179" i="14"/>
  <c r="BI6" i="14"/>
  <c r="BH77" i="14"/>
  <c r="BM15" i="14"/>
  <c r="BH205" i="14"/>
  <c r="BP82" i="14"/>
  <c r="BP281" i="14"/>
  <c r="BL92" i="14"/>
  <c r="BJ105" i="14"/>
  <c r="BJ165" i="14"/>
  <c r="BI146" i="14"/>
  <c r="BL179" i="14"/>
  <c r="BI209" i="14"/>
  <c r="BH58" i="14"/>
  <c r="BK74" i="14"/>
  <c r="BK254" i="14"/>
  <c r="BK120" i="14"/>
  <c r="BR120" i="14" s="1"/>
  <c r="BS120" i="14" s="1"/>
  <c r="BT120" i="14" s="1"/>
  <c r="BI114" i="14"/>
  <c r="BI55" i="14"/>
  <c r="BK114" i="14"/>
  <c r="BI118" i="14"/>
  <c r="BH81" i="14"/>
  <c r="BK47" i="14"/>
  <c r="BJ190" i="14"/>
  <c r="BI158" i="14"/>
  <c r="BI49" i="14"/>
  <c r="BM190" i="14"/>
  <c r="BK134" i="14"/>
  <c r="BP202" i="14"/>
  <c r="BL83" i="14"/>
  <c r="BL112" i="14"/>
  <c r="BL247" i="14"/>
  <c r="BJ149" i="14"/>
  <c r="BJ227" i="14"/>
  <c r="BJ203" i="14"/>
  <c r="BJ197" i="14"/>
  <c r="BJ50" i="14"/>
  <c r="BJ242" i="14"/>
  <c r="BJ53" i="14"/>
  <c r="BJ225" i="14"/>
  <c r="BJ81" i="14"/>
  <c r="BJ186" i="14"/>
  <c r="BJ29" i="14"/>
  <c r="BJ93" i="14"/>
  <c r="BJ54" i="14"/>
  <c r="BJ233" i="14"/>
  <c r="BJ96" i="14"/>
  <c r="BJ254" i="14"/>
  <c r="BJ36" i="14"/>
  <c r="BJ180" i="14"/>
  <c r="BJ56" i="14"/>
  <c r="BJ26" i="14"/>
  <c r="BJ156" i="14"/>
  <c r="BJ89" i="14"/>
  <c r="BJ159" i="14"/>
  <c r="BJ64" i="14"/>
  <c r="BJ101" i="14"/>
  <c r="BJ111" i="14"/>
  <c r="BJ130" i="14"/>
  <c r="BJ234" i="14"/>
  <c r="BJ72" i="14"/>
  <c r="BJ191" i="14"/>
  <c r="BJ188" i="14"/>
  <c r="BJ73" i="14"/>
  <c r="BJ140" i="14"/>
  <c r="BJ69" i="14"/>
  <c r="BJ187" i="14"/>
  <c r="BJ100" i="14"/>
  <c r="BJ150" i="14"/>
  <c r="BI208" i="14"/>
  <c r="BG2" i="14"/>
  <c r="BG131" i="14"/>
  <c r="BG43" i="14"/>
  <c r="BG112" i="14"/>
  <c r="BI137" i="14"/>
  <c r="BI151" i="14"/>
  <c r="BK72" i="14"/>
  <c r="BH48" i="14"/>
  <c r="BK274" i="14"/>
  <c r="BJ198" i="14"/>
  <c r="BI217" i="14"/>
  <c r="BL224" i="14"/>
  <c r="BJ5" i="14"/>
  <c r="BH100" i="14"/>
  <c r="BM283" i="14"/>
  <c r="BL200" i="14"/>
  <c r="BL280" i="14"/>
  <c r="BL111" i="14"/>
  <c r="BH54" i="14"/>
  <c r="BK59" i="14"/>
  <c r="BK251" i="14"/>
  <c r="BK146" i="14"/>
  <c r="BK179" i="14"/>
  <c r="BK28" i="14"/>
  <c r="BK99" i="14"/>
  <c r="BK178" i="14"/>
  <c r="BK81" i="14"/>
  <c r="BK169" i="14"/>
  <c r="BR169" i="14" s="1"/>
  <c r="BS169" i="14" s="1"/>
  <c r="BT169" i="14" s="1"/>
  <c r="BK173" i="14"/>
  <c r="BK221" i="14"/>
  <c r="BK100" i="14"/>
  <c r="BK222" i="14"/>
  <c r="BK198" i="14"/>
  <c r="BI143" i="14"/>
  <c r="BH189" i="14"/>
  <c r="BG119" i="14"/>
  <c r="BG149" i="14"/>
  <c r="BG93" i="14"/>
  <c r="BG65" i="14"/>
  <c r="BG108" i="14"/>
  <c r="BG146" i="14"/>
  <c r="BG91" i="14"/>
  <c r="BG51" i="14"/>
  <c r="BG71" i="14"/>
  <c r="BG102" i="14"/>
  <c r="BG11" i="14"/>
  <c r="BG141" i="14"/>
  <c r="BG139" i="14"/>
  <c r="BG47" i="14"/>
  <c r="BG136" i="14"/>
  <c r="BI141" i="14"/>
  <c r="BH211" i="14"/>
  <c r="BK143" i="14"/>
  <c r="BH197" i="14"/>
  <c r="BK250" i="14"/>
  <c r="BJ173" i="14"/>
  <c r="BH18" i="14"/>
  <c r="BL297" i="14"/>
  <c r="BJ31" i="14"/>
  <c r="BL148" i="14"/>
  <c r="BL229" i="14"/>
  <c r="BK89" i="14"/>
  <c r="BK8" i="14"/>
  <c r="BK51" i="14"/>
  <c r="BK46" i="14"/>
  <c r="BK29" i="14"/>
  <c r="BK130" i="14"/>
  <c r="BK189" i="14"/>
  <c r="BK33" i="14"/>
  <c r="BK82" i="14"/>
  <c r="BK276" i="14"/>
  <c r="BK49" i="14"/>
  <c r="BK160" i="14"/>
  <c r="BK122" i="14"/>
  <c r="BK262" i="14"/>
  <c r="BK38" i="14"/>
  <c r="BH2" i="14"/>
  <c r="BH23" i="14"/>
  <c r="BH191" i="14"/>
  <c r="BH157" i="14"/>
  <c r="BH230" i="14"/>
  <c r="BH240" i="14"/>
  <c r="BH175" i="14"/>
  <c r="BH114" i="14"/>
  <c r="BH218" i="14"/>
  <c r="BH243" i="14"/>
  <c r="BH57" i="14"/>
  <c r="BH186" i="14"/>
  <c r="BH44" i="14"/>
  <c r="BH24" i="14"/>
  <c r="BH213" i="14"/>
  <c r="BH79" i="14"/>
  <c r="BH225" i="14"/>
  <c r="BH244" i="14"/>
  <c r="BH269" i="14"/>
  <c r="BH115" i="14"/>
  <c r="BH251" i="14"/>
  <c r="BM198" i="14"/>
  <c r="BM246" i="14"/>
  <c r="BM46" i="14"/>
  <c r="BM227" i="14"/>
  <c r="BM177" i="14"/>
  <c r="BM197" i="14"/>
  <c r="BM106" i="14"/>
  <c r="BM118" i="14"/>
  <c r="BI170" i="14"/>
  <c r="BH165" i="14"/>
  <c r="BK284" i="14"/>
  <c r="BK87" i="14"/>
  <c r="BK125" i="14"/>
  <c r="BK231" i="14"/>
  <c r="BK96" i="14"/>
  <c r="BK98" i="14"/>
  <c r="BK117" i="14"/>
  <c r="BK300" i="14"/>
  <c r="BK279" i="14"/>
  <c r="BK163" i="14"/>
  <c r="BK293" i="14"/>
  <c r="BK34" i="14"/>
  <c r="BK235" i="14"/>
  <c r="BK188" i="14"/>
  <c r="BK259" i="14"/>
  <c r="BK289" i="14"/>
  <c r="BK138" i="14"/>
  <c r="BK164" i="14"/>
  <c r="BK296" i="14"/>
  <c r="BK202" i="14"/>
  <c r="BK301" i="14"/>
  <c r="BK140" i="14"/>
  <c r="BK187" i="14"/>
  <c r="BK252" i="14"/>
  <c r="BK128" i="14"/>
  <c r="BK265" i="14"/>
  <c r="BR265" i="14" s="1"/>
  <c r="BS265" i="14" s="1"/>
  <c r="BT265" i="14" s="1"/>
  <c r="BK241" i="14"/>
  <c r="BK186" i="14"/>
  <c r="BJ244" i="14"/>
  <c r="BK15" i="14"/>
  <c r="BJ75" i="14"/>
  <c r="BH156" i="14"/>
  <c r="BM298" i="14"/>
  <c r="BK175" i="14"/>
  <c r="BL265" i="14"/>
  <c r="BI97" i="14"/>
  <c r="BI75" i="14"/>
  <c r="BI173" i="14"/>
  <c r="BI165" i="14"/>
  <c r="BI94" i="14"/>
  <c r="BI202" i="14"/>
  <c r="BI4" i="14"/>
  <c r="BI25" i="14"/>
  <c r="BI89" i="14"/>
  <c r="BI246" i="14"/>
  <c r="BI116" i="14"/>
  <c r="BI13" i="14"/>
  <c r="BI39" i="14"/>
  <c r="BR39" i="14" s="1"/>
  <c r="BS39" i="14" s="1"/>
  <c r="BT39" i="14" s="1"/>
  <c r="BI124" i="14"/>
  <c r="BI254" i="14"/>
  <c r="BI199" i="14"/>
  <c r="BI22" i="14"/>
  <c r="BI37" i="14"/>
  <c r="BI111" i="14"/>
  <c r="BI91" i="14"/>
  <c r="BI88" i="14"/>
  <c r="BI252" i="14"/>
  <c r="BI21" i="14"/>
  <c r="BR21" i="14" s="1"/>
  <c r="BS21" i="14" s="1"/>
  <c r="BT21" i="14" s="1"/>
  <c r="BI154" i="14"/>
  <c r="BI231" i="14"/>
  <c r="BI76" i="14"/>
  <c r="BI5" i="14"/>
  <c r="BR5" i="14" s="1"/>
  <c r="BS5" i="14" s="1"/>
  <c r="BT5" i="14" s="1"/>
  <c r="BI62" i="14"/>
  <c r="BI162" i="14"/>
  <c r="BI201" i="14"/>
  <c r="BK108" i="14"/>
  <c r="BI3" i="14"/>
  <c r="BH27" i="14"/>
  <c r="BN142" i="14"/>
  <c r="BN47" i="14"/>
  <c r="BN41" i="14"/>
  <c r="BN141" i="14"/>
  <c r="BK36" i="14"/>
  <c r="BH241" i="14"/>
  <c r="BK52" i="14"/>
  <c r="BK7" i="14"/>
  <c r="BK26" i="14"/>
  <c r="BK180" i="14"/>
  <c r="BK224" i="14"/>
  <c r="BK212" i="14"/>
  <c r="BH237" i="14"/>
  <c r="BH3" i="14"/>
  <c r="BH206" i="14"/>
  <c r="BH252" i="14"/>
  <c r="BH147" i="14"/>
  <c r="BH131" i="14"/>
  <c r="BH276" i="14"/>
  <c r="BK253" i="14"/>
  <c r="BH246" i="14"/>
  <c r="BK61" i="14"/>
  <c r="BK281" i="14"/>
  <c r="BH51" i="14"/>
  <c r="BG134" i="14"/>
  <c r="BK211" i="14"/>
  <c r="BJ264" i="14"/>
  <c r="BJ88" i="14"/>
  <c r="BN68" i="14"/>
  <c r="BL225" i="14"/>
  <c r="BI206" i="14"/>
  <c r="BI102" i="14"/>
  <c r="BI147" i="14"/>
  <c r="BI64" i="14"/>
  <c r="BI14" i="14"/>
  <c r="BI167" i="14"/>
  <c r="BI126" i="14"/>
  <c r="BI30" i="14"/>
  <c r="BI41" i="14"/>
  <c r="BR41" i="14" s="1"/>
  <c r="BS41" i="14" s="1"/>
  <c r="BT41" i="14" s="1"/>
  <c r="BI93" i="14"/>
  <c r="BI7" i="14"/>
  <c r="BI56" i="14"/>
  <c r="BI210" i="14"/>
  <c r="BI80" i="14"/>
  <c r="BI90" i="14"/>
  <c r="BI31" i="14"/>
  <c r="BR31" i="14" s="1"/>
  <c r="BS31" i="14" s="1"/>
  <c r="BT31" i="14" s="1"/>
  <c r="BI71" i="14"/>
  <c r="BI85" i="14"/>
  <c r="BI58" i="14"/>
  <c r="BI72" i="14"/>
  <c r="BI68" i="14"/>
  <c r="BI69" i="14"/>
  <c r="BF106" i="14"/>
  <c r="BK233" i="14"/>
  <c r="BH177" i="14"/>
  <c r="BH168" i="14"/>
  <c r="BK280" i="14"/>
  <c r="BK297" i="14"/>
  <c r="BK127" i="14"/>
  <c r="BH130" i="14"/>
  <c r="BH280" i="14"/>
  <c r="BK272" i="14"/>
  <c r="BH142" i="14"/>
  <c r="BH297" i="14"/>
  <c r="BH227" i="14"/>
  <c r="BH194" i="14"/>
  <c r="BH245" i="14"/>
  <c r="BK106" i="14"/>
  <c r="BG180" i="14"/>
  <c r="BP15" i="14"/>
  <c r="BP289" i="14"/>
  <c r="BP60" i="14"/>
  <c r="BP232" i="14"/>
  <c r="BP196" i="14"/>
  <c r="BP11" i="14"/>
  <c r="BP267" i="14"/>
  <c r="BP151" i="14"/>
  <c r="BP84" i="14"/>
  <c r="BP297" i="14"/>
  <c r="BP194" i="14"/>
  <c r="BG96" i="14"/>
  <c r="BG52" i="14"/>
  <c r="BG188" i="14"/>
  <c r="BP231" i="14"/>
  <c r="BP298" i="14"/>
  <c r="BP119" i="14"/>
  <c r="BN126" i="14"/>
  <c r="BP22" i="14"/>
  <c r="BP243" i="14"/>
  <c r="BP230" i="14"/>
  <c r="BP45" i="14"/>
  <c r="BP292" i="14"/>
  <c r="BP29" i="14"/>
  <c r="BP225" i="14"/>
  <c r="BG168" i="14"/>
  <c r="BG142" i="14"/>
  <c r="BG88" i="14"/>
  <c r="BG211" i="14"/>
  <c r="BP239" i="14"/>
  <c r="BP64" i="14"/>
  <c r="BP110" i="14"/>
  <c r="BP256" i="14"/>
  <c r="BP26" i="14"/>
  <c r="BP269" i="14"/>
  <c r="BP99" i="14"/>
  <c r="BP141" i="14"/>
  <c r="BP47" i="14"/>
  <c r="BP207" i="14"/>
  <c r="BG167" i="14"/>
  <c r="BG137" i="14"/>
  <c r="BG214" i="14"/>
  <c r="BP172" i="14"/>
  <c r="BP235" i="14"/>
  <c r="BP33" i="14"/>
  <c r="BP271" i="14"/>
  <c r="BP81" i="14"/>
  <c r="BP150" i="14"/>
  <c r="BP57" i="14"/>
  <c r="BP259" i="14"/>
  <c r="BP43" i="14"/>
  <c r="BP282" i="14"/>
  <c r="BP147" i="14"/>
  <c r="BP238" i="14"/>
  <c r="BG166" i="14"/>
  <c r="BG132" i="14"/>
  <c r="BG38" i="14"/>
  <c r="BG227" i="14"/>
  <c r="BG192" i="14"/>
  <c r="BG165" i="14"/>
  <c r="BG228" i="14"/>
  <c r="BP125" i="14"/>
  <c r="BG73" i="14"/>
  <c r="BG252" i="14"/>
  <c r="BG293" i="14"/>
  <c r="BG157" i="14"/>
  <c r="BG229" i="14"/>
  <c r="BP94" i="14"/>
  <c r="BP278" i="14"/>
  <c r="BP46" i="14"/>
  <c r="BP198" i="14"/>
  <c r="BP6" i="14"/>
  <c r="BP179" i="14"/>
  <c r="BP201" i="14"/>
  <c r="BP63" i="14"/>
  <c r="BP299" i="14"/>
  <c r="BP108" i="14"/>
  <c r="BP216" i="14"/>
  <c r="BP61" i="14"/>
  <c r="BP250" i="14"/>
  <c r="BP2" i="14"/>
  <c r="BP185" i="14"/>
  <c r="BP290" i="14"/>
  <c r="BP203" i="14"/>
  <c r="BP291" i="14"/>
  <c r="BP262" i="14"/>
  <c r="BG64" i="14"/>
  <c r="BG25" i="14"/>
  <c r="BG231" i="14"/>
  <c r="BP78" i="14"/>
  <c r="BP253" i="14"/>
  <c r="BP106" i="14"/>
  <c r="BP173" i="14"/>
  <c r="BP214" i="14"/>
  <c r="BP213" i="14"/>
  <c r="BP69" i="14"/>
  <c r="BP300" i="14"/>
  <c r="BP285" i="14"/>
  <c r="BR285" i="14" s="1"/>
  <c r="BS285" i="14" s="1"/>
  <c r="BT285" i="14" s="1"/>
  <c r="BP105" i="14"/>
  <c r="BP280" i="14"/>
  <c r="BP158" i="14"/>
  <c r="BP154" i="14"/>
  <c r="BG101" i="14"/>
  <c r="BG237" i="14"/>
  <c r="BP98" i="14"/>
  <c r="BP83" i="14"/>
  <c r="BP268" i="14"/>
  <c r="BP92" i="14"/>
  <c r="BP252" i="14"/>
  <c r="BP14" i="14"/>
  <c r="BP175" i="14"/>
  <c r="BP24" i="14"/>
  <c r="BP249" i="14"/>
  <c r="BP178" i="14"/>
  <c r="BP301" i="14"/>
  <c r="BP55" i="14"/>
  <c r="BP138" i="14"/>
  <c r="BP149" i="14"/>
  <c r="BP221" i="14"/>
  <c r="BP124" i="14"/>
  <c r="BP136" i="14"/>
  <c r="BP191" i="14"/>
  <c r="BP56" i="14"/>
  <c r="BP257" i="14"/>
  <c r="BP17" i="14"/>
  <c r="BP176" i="14"/>
  <c r="BP217" i="14"/>
  <c r="BP286" i="14"/>
  <c r="BR286" i="14" s="1"/>
  <c r="BS286" i="14" s="1"/>
  <c r="BT286" i="14" s="1"/>
  <c r="BP74" i="14"/>
  <c r="BP19" i="14"/>
  <c r="BP171" i="14"/>
  <c r="BP102" i="14"/>
  <c r="BN89" i="14"/>
  <c r="BN107" i="14"/>
  <c r="BN85" i="14"/>
  <c r="BN210" i="14"/>
  <c r="BN121" i="14"/>
  <c r="BN73" i="14"/>
  <c r="BN148" i="14"/>
  <c r="BN237" i="14"/>
  <c r="BN252" i="14"/>
  <c r="BN14" i="14"/>
  <c r="BN263" i="14"/>
  <c r="BN134" i="14"/>
  <c r="BN232" i="14"/>
  <c r="BN115" i="14"/>
  <c r="BN270" i="14"/>
  <c r="BN147" i="14"/>
  <c r="BN272" i="14"/>
  <c r="BN278" i="14"/>
  <c r="BG46" i="14"/>
  <c r="BG183" i="14"/>
  <c r="BG256" i="14"/>
  <c r="BN10" i="14"/>
  <c r="BP54" i="14"/>
  <c r="BP143" i="14"/>
  <c r="BP112" i="14"/>
  <c r="BP244" i="14"/>
  <c r="BN59" i="14"/>
  <c r="BN63" i="14"/>
  <c r="BP8" i="14"/>
  <c r="BP146" i="14"/>
  <c r="BP153" i="14"/>
  <c r="BP181" i="14"/>
  <c r="BR181" i="14" s="1"/>
  <c r="BS181" i="14" s="1"/>
  <c r="BT181" i="14" s="1"/>
  <c r="BP121" i="14"/>
  <c r="BP192" i="14"/>
  <c r="BN172" i="14"/>
  <c r="BN258" i="14"/>
  <c r="BP71" i="14"/>
  <c r="BN283" i="14"/>
  <c r="BP177" i="14"/>
  <c r="BN75" i="14"/>
  <c r="BN226" i="14"/>
  <c r="BN150" i="14"/>
  <c r="BP101" i="14"/>
  <c r="BN201" i="14"/>
  <c r="BN167" i="14"/>
  <c r="BN71" i="14"/>
  <c r="BN250" i="14"/>
  <c r="BP218" i="14"/>
  <c r="BP44" i="14"/>
  <c r="BP206" i="14"/>
  <c r="BP219" i="14"/>
  <c r="BN253" i="14"/>
  <c r="BN254" i="14"/>
  <c r="BN151" i="14"/>
  <c r="BN97" i="14"/>
  <c r="BG118" i="14"/>
  <c r="BG186" i="14"/>
  <c r="BP148" i="14"/>
  <c r="BP174" i="14"/>
  <c r="BN33" i="14"/>
  <c r="BP28" i="14"/>
  <c r="BP264" i="14"/>
  <c r="BP52" i="14"/>
  <c r="BP247" i="14"/>
  <c r="BP80" i="14"/>
  <c r="BP199" i="14"/>
  <c r="BN209" i="14"/>
  <c r="BP126" i="14"/>
  <c r="BP255" i="14"/>
  <c r="BN129" i="14"/>
  <c r="BP38" i="14"/>
  <c r="BP240" i="14"/>
  <c r="BN144" i="14"/>
  <c r="BN297" i="14"/>
  <c r="BP93" i="14"/>
  <c r="BP241" i="14"/>
  <c r="BN242" i="14"/>
  <c r="BP142" i="14"/>
  <c r="BP258" i="14"/>
  <c r="BN88" i="14"/>
  <c r="BN288" i="14"/>
  <c r="BN284" i="14"/>
  <c r="BP226" i="14"/>
  <c r="BN249" i="14"/>
  <c r="BN260" i="14"/>
  <c r="BN301" i="14"/>
  <c r="BP123" i="14"/>
  <c r="BN287" i="14"/>
  <c r="BP272" i="14"/>
  <c r="BP73" i="14"/>
  <c r="BP188" i="14"/>
  <c r="BP236" i="14"/>
  <c r="BN271" i="14"/>
  <c r="BN264" i="14"/>
  <c r="BN207" i="14"/>
  <c r="BN222" i="14"/>
  <c r="BN13" i="14"/>
  <c r="BN180" i="14"/>
  <c r="BN139" i="14"/>
  <c r="BN290" i="14"/>
  <c r="BN289" i="14"/>
  <c r="BN103" i="14"/>
  <c r="BN294" i="14"/>
  <c r="BN276" i="14"/>
  <c r="BN2" i="14"/>
  <c r="BN22" i="14"/>
  <c r="BN243" i="14"/>
  <c r="BN255" i="14"/>
  <c r="BN105" i="14"/>
  <c r="BN228" i="14"/>
  <c r="BN296" i="14"/>
  <c r="BN87" i="14"/>
  <c r="BN128" i="14"/>
  <c r="BN119" i="14"/>
  <c r="BN117" i="14"/>
  <c r="BN162" i="14"/>
  <c r="BN15" i="14"/>
  <c r="BN275" i="14"/>
  <c r="BN51" i="14"/>
  <c r="BN291" i="14"/>
  <c r="BN277" i="14"/>
  <c r="BN76" i="14"/>
  <c r="BN282" i="14"/>
  <c r="BN170" i="14"/>
  <c r="BP36" i="14"/>
  <c r="BP254" i="14"/>
  <c r="BN16" i="14"/>
  <c r="BN61" i="14"/>
  <c r="BN257" i="14"/>
  <c r="BN127" i="14"/>
  <c r="BN184" i="14"/>
  <c r="BN106" i="14"/>
  <c r="BN135" i="14"/>
  <c r="BN293" i="14"/>
  <c r="BN79" i="14"/>
  <c r="BN266" i="14"/>
  <c r="BP27" i="14"/>
  <c r="BN280" i="14"/>
  <c r="BP129" i="14"/>
  <c r="BP223" i="14"/>
  <c r="BN161" i="14"/>
  <c r="BN295" i="14"/>
  <c r="BN78" i="14"/>
  <c r="BN118" i="14"/>
  <c r="BN193" i="14"/>
  <c r="BN174" i="14"/>
  <c r="BN112" i="14"/>
  <c r="BN159" i="14"/>
  <c r="BN77" i="14"/>
  <c r="BN299" i="14"/>
  <c r="BP65" i="14"/>
  <c r="BN281" i="14"/>
  <c r="BP139" i="14"/>
  <c r="BP295" i="14"/>
  <c r="BN102" i="14"/>
  <c r="BN274" i="14"/>
  <c r="BN211" i="14"/>
  <c r="BN236" i="14"/>
  <c r="BN200" i="14"/>
  <c r="BN177" i="14"/>
  <c r="BN239" i="14"/>
  <c r="BN158" i="14"/>
  <c r="BN145" i="14"/>
  <c r="BN300" i="14"/>
  <c r="BN113" i="14"/>
  <c r="BR113" i="14" s="1"/>
  <c r="BS113" i="14" s="1"/>
  <c r="BT113" i="14" s="1"/>
  <c r="BP96" i="14"/>
  <c r="BP37" i="14"/>
  <c r="BP204" i="14"/>
  <c r="BN122" i="14"/>
  <c r="BN251" i="14"/>
  <c r="BN114" i="14"/>
  <c r="BN131" i="14"/>
  <c r="BN240" i="14"/>
  <c r="BN138" i="14"/>
  <c r="BN227" i="14"/>
  <c r="BN194" i="14"/>
  <c r="BN100" i="14"/>
  <c r="BP117" i="14"/>
  <c r="BP270" i="14"/>
  <c r="BN221" i="14"/>
  <c r="BN229" i="14"/>
  <c r="BN18" i="14"/>
  <c r="BN67" i="14"/>
  <c r="BR67" i="14" s="1"/>
  <c r="BS67" i="14" s="1"/>
  <c r="BT67" i="14" s="1"/>
  <c r="BN45" i="14"/>
  <c r="BN160" i="14"/>
  <c r="BN246" i="14"/>
  <c r="BN182" i="14"/>
  <c r="BN163" i="14"/>
  <c r="BN262" i="14"/>
  <c r="BP233" i="14"/>
  <c r="BP32" i="14"/>
  <c r="BP7" i="14"/>
  <c r="BP127" i="14"/>
  <c r="BN219" i="14"/>
  <c r="BN220" i="14"/>
  <c r="BN298" i="14"/>
  <c r="BN37" i="14"/>
  <c r="BN90" i="14"/>
  <c r="BN95" i="14"/>
  <c r="BN292" i="14"/>
  <c r="BN74" i="14"/>
  <c r="BN116" i="14"/>
  <c r="BN244" i="14"/>
  <c r="BN217" i="14"/>
  <c r="BN199" i="14"/>
  <c r="BN206" i="14"/>
  <c r="BN218" i="14"/>
  <c r="AV2" i="14"/>
  <c r="BR58" i="14" l="1"/>
  <c r="BS58" i="14" s="1"/>
  <c r="BT58" i="14" s="1"/>
  <c r="BR99" i="14"/>
  <c r="BS99" i="14" s="1"/>
  <c r="BT99" i="14" s="1"/>
  <c r="BR253" i="14"/>
  <c r="BS253" i="14" s="1"/>
  <c r="BT253" i="14" s="1"/>
  <c r="BR65" i="14"/>
  <c r="BS65" i="14" s="1"/>
  <c r="BT65" i="14" s="1"/>
  <c r="BR30" i="14"/>
  <c r="BS30" i="14" s="1"/>
  <c r="BT30" i="14" s="1"/>
  <c r="BR62" i="14"/>
  <c r="BS62" i="14" s="1"/>
  <c r="BT62" i="14" s="1"/>
  <c r="BR136" i="14"/>
  <c r="BS136" i="14" s="1"/>
  <c r="BT136" i="14" s="1"/>
  <c r="BR247" i="14"/>
  <c r="BS247" i="14" s="1"/>
  <c r="BT247" i="14" s="1"/>
  <c r="BR27" i="14"/>
  <c r="BS27" i="14" s="1"/>
  <c r="BT27" i="14" s="1"/>
  <c r="BR173" i="14"/>
  <c r="BS173" i="14" s="1"/>
  <c r="BT173" i="14" s="1"/>
  <c r="BR79" i="14"/>
  <c r="BS79" i="14" s="1"/>
  <c r="BT79" i="14" s="1"/>
  <c r="BR35" i="14"/>
  <c r="BS35" i="14" s="1"/>
  <c r="BT35" i="14" s="1"/>
  <c r="BR147" i="14"/>
  <c r="BS147" i="14" s="1"/>
  <c r="BT147" i="14" s="1"/>
  <c r="BR28" i="14"/>
  <c r="BS28" i="14" s="1"/>
  <c r="BT28" i="14" s="1"/>
  <c r="BR16" i="14"/>
  <c r="BS16" i="14" s="1"/>
  <c r="BT16" i="14" s="1"/>
  <c r="BR183" i="14"/>
  <c r="BS183" i="14" s="1"/>
  <c r="BT183" i="14" s="1"/>
  <c r="BR7" i="14"/>
  <c r="BS7" i="14" s="1"/>
  <c r="BT7" i="14" s="1"/>
  <c r="BR117" i="14"/>
  <c r="BS117" i="14" s="1"/>
  <c r="BT117" i="14" s="1"/>
  <c r="BR46" i="14"/>
  <c r="BS46" i="14" s="1"/>
  <c r="BT46" i="14" s="1"/>
  <c r="BR166" i="14"/>
  <c r="BS166" i="14" s="1"/>
  <c r="BT166" i="14" s="1"/>
  <c r="BR121" i="14"/>
  <c r="BS121" i="14" s="1"/>
  <c r="BT121" i="14" s="1"/>
  <c r="BR137" i="14"/>
  <c r="BS137" i="14" s="1"/>
  <c r="BT137" i="14" s="1"/>
  <c r="BR211" i="14"/>
  <c r="BS211" i="14" s="1"/>
  <c r="BT211" i="14" s="1"/>
  <c r="BR225" i="14"/>
  <c r="BS225" i="14" s="1"/>
  <c r="BT225" i="14" s="1"/>
  <c r="BR73" i="14"/>
  <c r="BS73" i="14" s="1"/>
  <c r="BT73" i="14" s="1"/>
  <c r="BR197" i="14"/>
  <c r="BS197" i="14" s="1"/>
  <c r="BT197" i="14" s="1"/>
  <c r="BR17" i="14"/>
  <c r="BS17" i="14" s="1"/>
  <c r="BT17" i="14" s="1"/>
  <c r="BR97" i="14"/>
  <c r="BS97" i="14" s="1"/>
  <c r="BT97" i="14" s="1"/>
  <c r="BR2" i="14"/>
  <c r="BS2" i="14" s="1"/>
  <c r="BT2" i="14" s="1"/>
  <c r="BR161" i="14"/>
  <c r="BS161" i="14" s="1"/>
  <c r="BT161" i="14" s="1"/>
  <c r="BR192" i="14"/>
  <c r="BS192" i="14" s="1"/>
  <c r="BT192" i="14" s="1"/>
  <c r="BR262" i="14"/>
  <c r="BS262" i="14" s="1"/>
  <c r="BT262" i="14" s="1"/>
  <c r="BR158" i="14"/>
  <c r="BS158" i="14" s="1"/>
  <c r="BT158" i="14" s="1"/>
  <c r="BR288" i="14"/>
  <c r="BS288" i="14" s="1"/>
  <c r="BT288" i="14" s="1"/>
  <c r="BR66" i="14"/>
  <c r="BS66" i="14" s="1"/>
  <c r="BT66" i="14" s="1"/>
  <c r="BR273" i="14"/>
  <c r="BS273" i="14" s="1"/>
  <c r="BT273" i="14" s="1"/>
  <c r="BR235" i="14"/>
  <c r="BS235" i="14" s="1"/>
  <c r="BT235" i="14" s="1"/>
  <c r="BR150" i="14"/>
  <c r="BS150" i="14" s="1"/>
  <c r="BT150" i="14" s="1"/>
  <c r="BR138" i="14"/>
  <c r="BS138" i="14" s="1"/>
  <c r="BT138" i="14" s="1"/>
  <c r="BR103" i="14"/>
  <c r="BS103" i="14" s="1"/>
  <c r="BT103" i="14" s="1"/>
  <c r="BR214" i="14"/>
  <c r="BS214" i="14" s="1"/>
  <c r="BT214" i="14" s="1"/>
  <c r="BR68" i="14"/>
  <c r="BS68" i="14" s="1"/>
  <c r="BT68" i="14" s="1"/>
  <c r="BR154" i="14"/>
  <c r="BS154" i="14" s="1"/>
  <c r="BT154" i="14" s="1"/>
  <c r="BR13" i="14"/>
  <c r="BS13" i="14" s="1"/>
  <c r="BT13" i="14" s="1"/>
  <c r="BR11" i="14"/>
  <c r="BS11" i="14" s="1"/>
  <c r="BT11" i="14" s="1"/>
  <c r="BR236" i="14"/>
  <c r="BS236" i="14" s="1"/>
  <c r="BT236" i="14" s="1"/>
  <c r="BR84" i="14"/>
  <c r="BS84" i="14" s="1"/>
  <c r="BT84" i="14" s="1"/>
  <c r="BR196" i="14"/>
  <c r="BS196" i="14" s="1"/>
  <c r="BT196" i="14" s="1"/>
  <c r="BR297" i="14"/>
  <c r="BS297" i="14" s="1"/>
  <c r="BT297" i="14" s="1"/>
  <c r="BR269" i="14"/>
  <c r="BS269" i="14" s="1"/>
  <c r="BT269" i="14" s="1"/>
  <c r="BR217" i="14"/>
  <c r="BS217" i="14" s="1"/>
  <c r="BT217" i="14" s="1"/>
  <c r="BR87" i="14"/>
  <c r="BS87" i="14" s="1"/>
  <c r="BT87" i="14" s="1"/>
  <c r="BR128" i="14"/>
  <c r="BS128" i="14" s="1"/>
  <c r="BT128" i="14" s="1"/>
  <c r="BR231" i="14"/>
  <c r="BS231" i="14" s="1"/>
  <c r="BT231" i="14" s="1"/>
  <c r="BR293" i="14"/>
  <c r="BS293" i="14" s="1"/>
  <c r="BT293" i="14" s="1"/>
  <c r="BR118" i="14"/>
  <c r="BS118" i="14" s="1"/>
  <c r="BT118" i="14" s="1"/>
  <c r="BR230" i="14"/>
  <c r="BS230" i="14" s="1"/>
  <c r="BT230" i="14" s="1"/>
  <c r="BR18" i="14"/>
  <c r="BS18" i="14" s="1"/>
  <c r="BT18" i="14" s="1"/>
  <c r="BR102" i="14"/>
  <c r="BS102" i="14" s="1"/>
  <c r="BT102" i="14" s="1"/>
  <c r="BR281" i="14"/>
  <c r="BS281" i="14" s="1"/>
  <c r="BT281" i="14" s="1"/>
  <c r="BR218" i="14"/>
  <c r="BS218" i="14" s="1"/>
  <c r="BT218" i="14" s="1"/>
  <c r="BR291" i="14"/>
  <c r="BS291" i="14" s="1"/>
  <c r="BT291" i="14" s="1"/>
  <c r="BR260" i="14"/>
  <c r="BS260" i="14" s="1"/>
  <c r="BT260" i="14" s="1"/>
  <c r="BR78" i="14"/>
  <c r="BS78" i="14" s="1"/>
  <c r="BT78" i="14" s="1"/>
  <c r="BR8" i="14"/>
  <c r="BS8" i="14" s="1"/>
  <c r="BT8" i="14" s="1"/>
  <c r="BR153" i="14"/>
  <c r="BS153" i="14" s="1"/>
  <c r="BT153" i="14" s="1"/>
  <c r="BR252" i="14"/>
  <c r="BS252" i="14" s="1"/>
  <c r="BT252" i="14" s="1"/>
  <c r="BR88" i="14"/>
  <c r="BS88" i="14" s="1"/>
  <c r="BT88" i="14" s="1"/>
  <c r="BR134" i="14"/>
  <c r="BS134" i="14" s="1"/>
  <c r="BT134" i="14" s="1"/>
  <c r="BR127" i="14"/>
  <c r="BS127" i="14" s="1"/>
  <c r="BT127" i="14" s="1"/>
  <c r="BR277" i="14"/>
  <c r="BS277" i="14" s="1"/>
  <c r="BT277" i="14" s="1"/>
  <c r="BR4" i="14"/>
  <c r="BS4" i="14" s="1"/>
  <c r="BT4" i="14" s="1"/>
  <c r="BR56" i="14"/>
  <c r="BS56" i="14" s="1"/>
  <c r="BT56" i="14" s="1"/>
  <c r="BR54" i="14"/>
  <c r="BS54" i="14" s="1"/>
  <c r="BT54" i="14" s="1"/>
  <c r="BR115" i="14"/>
  <c r="BS115" i="14" s="1"/>
  <c r="BT115" i="14" s="1"/>
  <c r="BR143" i="14"/>
  <c r="BS143" i="14" s="1"/>
  <c r="BT143" i="14" s="1"/>
  <c r="BR122" i="14"/>
  <c r="BS122" i="14" s="1"/>
  <c r="BT122" i="14" s="1"/>
  <c r="BR228" i="14"/>
  <c r="BS228" i="14" s="1"/>
  <c r="BT228" i="14" s="1"/>
  <c r="BR110" i="14"/>
  <c r="BS110" i="14" s="1"/>
  <c r="BT110" i="14" s="1"/>
  <c r="BR101" i="14"/>
  <c r="BS101" i="14" s="1"/>
  <c r="BT101" i="14" s="1"/>
  <c r="BR188" i="14"/>
  <c r="BS188" i="14" s="1"/>
  <c r="BT188" i="14" s="1"/>
  <c r="BR238" i="14"/>
  <c r="BS238" i="14" s="1"/>
  <c r="BT238" i="14" s="1"/>
  <c r="BR105" i="14"/>
  <c r="BS105" i="14" s="1"/>
  <c r="BT105" i="14" s="1"/>
  <c r="BR222" i="14"/>
  <c r="BS222" i="14" s="1"/>
  <c r="BT222" i="14" s="1"/>
  <c r="BR208" i="14"/>
  <c r="BS208" i="14" s="1"/>
  <c r="BT208" i="14" s="1"/>
  <c r="BR145" i="14"/>
  <c r="BS145" i="14" s="1"/>
  <c r="BT145" i="14" s="1"/>
  <c r="BR237" i="14"/>
  <c r="BS237" i="14" s="1"/>
  <c r="BT237" i="14" s="1"/>
  <c r="BR202" i="14"/>
  <c r="BS202" i="14" s="1"/>
  <c r="BT202" i="14" s="1"/>
  <c r="BR224" i="14"/>
  <c r="BS224" i="14" s="1"/>
  <c r="BT224" i="14" s="1"/>
  <c r="BR24" i="14"/>
  <c r="BS24" i="14" s="1"/>
  <c r="BT24" i="14" s="1"/>
  <c r="BR23" i="14"/>
  <c r="BS23" i="14" s="1"/>
  <c r="BT23" i="14" s="1"/>
  <c r="BR10" i="14"/>
  <c r="BS10" i="14" s="1"/>
  <c r="BT10" i="14" s="1"/>
  <c r="BR107" i="14"/>
  <c r="BS107" i="14" s="1"/>
  <c r="BT107" i="14" s="1"/>
  <c r="BR77" i="14"/>
  <c r="BS77" i="14" s="1"/>
  <c r="BT77" i="14" s="1"/>
  <c r="BR298" i="14"/>
  <c r="BS298" i="14" s="1"/>
  <c r="BT298" i="14" s="1"/>
  <c r="BR63" i="14"/>
  <c r="BS63" i="14" s="1"/>
  <c r="BT63" i="14" s="1"/>
  <c r="BR156" i="14"/>
  <c r="BS156" i="14" s="1"/>
  <c r="BT156" i="14" s="1"/>
  <c r="BR22" i="14"/>
  <c r="BS22" i="14" s="1"/>
  <c r="BT22" i="14" s="1"/>
  <c r="BR176" i="14"/>
  <c r="BS176" i="14" s="1"/>
  <c r="BT176" i="14" s="1"/>
  <c r="BR14" i="14"/>
  <c r="BS14" i="14" s="1"/>
  <c r="BT14" i="14" s="1"/>
  <c r="BR112" i="14"/>
  <c r="BS112" i="14" s="1"/>
  <c r="BT112" i="14" s="1"/>
  <c r="BR49" i="14"/>
  <c r="BS49" i="14" s="1"/>
  <c r="BT49" i="14" s="1"/>
  <c r="BR6" i="14"/>
  <c r="BS6" i="14" s="1"/>
  <c r="BT6" i="14" s="1"/>
  <c r="BR53" i="14"/>
  <c r="BS53" i="14" s="1"/>
  <c r="BT53" i="14" s="1"/>
  <c r="BR249" i="14"/>
  <c r="BS249" i="14" s="1"/>
  <c r="BT249" i="14" s="1"/>
  <c r="BR290" i="14"/>
  <c r="BS290" i="14" s="1"/>
  <c r="BT290" i="14" s="1"/>
  <c r="BR151" i="14"/>
  <c r="BS151" i="14" s="1"/>
  <c r="BT151" i="14" s="1"/>
  <c r="BR170" i="14"/>
  <c r="BS170" i="14" s="1"/>
  <c r="BT170" i="14" s="1"/>
  <c r="BR282" i="14"/>
  <c r="BS282" i="14" s="1"/>
  <c r="BT282" i="14" s="1"/>
  <c r="BR96" i="14"/>
  <c r="BS96" i="14" s="1"/>
  <c r="BT96" i="14" s="1"/>
  <c r="BR159" i="14"/>
  <c r="BS159" i="14" s="1"/>
  <c r="BT159" i="14" s="1"/>
  <c r="BR300" i="14"/>
  <c r="BS300" i="14" s="1"/>
  <c r="BT300" i="14" s="1"/>
  <c r="BR171" i="14"/>
  <c r="BS171" i="14" s="1"/>
  <c r="BT171" i="14" s="1"/>
  <c r="BR37" i="14"/>
  <c r="BS37" i="14" s="1"/>
  <c r="BT37" i="14" s="1"/>
  <c r="BR279" i="14"/>
  <c r="BS279" i="14" s="1"/>
  <c r="BT279" i="14" s="1"/>
  <c r="BR15" i="14"/>
  <c r="BS15" i="14" s="1"/>
  <c r="BT15" i="14" s="1"/>
  <c r="BR292" i="14"/>
  <c r="BS292" i="14" s="1"/>
  <c r="BT292" i="14" s="1"/>
  <c r="BR43" i="14"/>
  <c r="BS43" i="14" s="1"/>
  <c r="BT43" i="14" s="1"/>
  <c r="BR111" i="14"/>
  <c r="BS111" i="14" s="1"/>
  <c r="BT111" i="14" s="1"/>
  <c r="BR129" i="14"/>
  <c r="BS129" i="14" s="1"/>
  <c r="BT129" i="14" s="1"/>
  <c r="BR227" i="14"/>
  <c r="BS227" i="14" s="1"/>
  <c r="BT227" i="14" s="1"/>
  <c r="BR259" i="14"/>
  <c r="BS259" i="14" s="1"/>
  <c r="BT259" i="14" s="1"/>
  <c r="BR243" i="14"/>
  <c r="BS243" i="14" s="1"/>
  <c r="BT243" i="14" s="1"/>
  <c r="BR234" i="14"/>
  <c r="BS234" i="14" s="1"/>
  <c r="BT234" i="14" s="1"/>
  <c r="BR190" i="14"/>
  <c r="BS190" i="14" s="1"/>
  <c r="BT190" i="14" s="1"/>
  <c r="BR98" i="14"/>
  <c r="BS98" i="14" s="1"/>
  <c r="BT98" i="14" s="1"/>
  <c r="BR81" i="14"/>
  <c r="BS81" i="14" s="1"/>
  <c r="BT81" i="14" s="1"/>
  <c r="BR187" i="14"/>
  <c r="BS187" i="14" s="1"/>
  <c r="BT187" i="14" s="1"/>
  <c r="BR29" i="14"/>
  <c r="BS29" i="14" s="1"/>
  <c r="BT29" i="14" s="1"/>
  <c r="BR48" i="14"/>
  <c r="BS48" i="14" s="1"/>
  <c r="BT48" i="14" s="1"/>
  <c r="BR193" i="14"/>
  <c r="BS193" i="14" s="1"/>
  <c r="BT193" i="14" s="1"/>
  <c r="BR9" i="14"/>
  <c r="BS9" i="14" s="1"/>
  <c r="BT9" i="14" s="1"/>
  <c r="BR94" i="14"/>
  <c r="BS94" i="14" s="1"/>
  <c r="BT94" i="14" s="1"/>
  <c r="BR177" i="14"/>
  <c r="BS177" i="14" s="1"/>
  <c r="BT177" i="14" s="1"/>
  <c r="BR276" i="14"/>
  <c r="BS276" i="14" s="1"/>
  <c r="BT276" i="14" s="1"/>
  <c r="BR131" i="14"/>
  <c r="BS131" i="14" s="1"/>
  <c r="BT131" i="14" s="1"/>
  <c r="BR135" i="14"/>
  <c r="BS135" i="14" s="1"/>
  <c r="BT135" i="14" s="1"/>
  <c r="BR178" i="14"/>
  <c r="BS178" i="14" s="1"/>
  <c r="BT178" i="14" s="1"/>
  <c r="BR144" i="14"/>
  <c r="BS144" i="14" s="1"/>
  <c r="BT144" i="14" s="1"/>
  <c r="BR194" i="14"/>
  <c r="BS194" i="14" s="1"/>
  <c r="BT194" i="14" s="1"/>
  <c r="BR47" i="14"/>
  <c r="BS47" i="14" s="1"/>
  <c r="BT47" i="14" s="1"/>
  <c r="BR203" i="14"/>
  <c r="BS203" i="14" s="1"/>
  <c r="BT203" i="14" s="1"/>
  <c r="BR12" i="14"/>
  <c r="BS12" i="14" s="1"/>
  <c r="BT12" i="14" s="1"/>
  <c r="BR57" i="14"/>
  <c r="BS57" i="14" s="1"/>
  <c r="BT57" i="14" s="1"/>
  <c r="BR213" i="14"/>
  <c r="BS213" i="14" s="1"/>
  <c r="BT213" i="14" s="1"/>
  <c r="BR168" i="14"/>
  <c r="BS168" i="14" s="1"/>
  <c r="BT168" i="14" s="1"/>
  <c r="BR60" i="14"/>
  <c r="BS60" i="14" s="1"/>
  <c r="BT60" i="14" s="1"/>
  <c r="BR83" i="14"/>
  <c r="BS83" i="14" s="1"/>
  <c r="BT83" i="14" s="1"/>
  <c r="BR93" i="14"/>
  <c r="BS93" i="14" s="1"/>
  <c r="BT93" i="14" s="1"/>
  <c r="BR284" i="14"/>
  <c r="BS284" i="14" s="1"/>
  <c r="BT284" i="14" s="1"/>
  <c r="BR141" i="14"/>
  <c r="BS141" i="14" s="1"/>
  <c r="BT141" i="14" s="1"/>
  <c r="BR100" i="14"/>
  <c r="BS100" i="14" s="1"/>
  <c r="BT100" i="14" s="1"/>
  <c r="BR185" i="14"/>
  <c r="BS185" i="14" s="1"/>
  <c r="BT185" i="14" s="1"/>
  <c r="BR64" i="14"/>
  <c r="BS64" i="14" s="1"/>
  <c r="BT64" i="14" s="1"/>
  <c r="BR132" i="14"/>
  <c r="BS132" i="14" s="1"/>
  <c r="BT132" i="14" s="1"/>
  <c r="BR157" i="14"/>
  <c r="BS157" i="14" s="1"/>
  <c r="BT157" i="14" s="1"/>
  <c r="BR124" i="14"/>
  <c r="BS124" i="14" s="1"/>
  <c r="BT124" i="14" s="1"/>
  <c r="BR257" i="14"/>
  <c r="BS257" i="14" s="1"/>
  <c r="BT257" i="14" s="1"/>
  <c r="BR186" i="14"/>
  <c r="BS186" i="14" s="1"/>
  <c r="BT186" i="14" s="1"/>
  <c r="BR74" i="14"/>
  <c r="BS74" i="14" s="1"/>
  <c r="BT74" i="14" s="1"/>
  <c r="BR245" i="14"/>
  <c r="BS245" i="14" s="1"/>
  <c r="BT245" i="14" s="1"/>
  <c r="BR116" i="14"/>
  <c r="BS116" i="14" s="1"/>
  <c r="BT116" i="14" s="1"/>
  <c r="BR139" i="14"/>
  <c r="BS139" i="14" s="1"/>
  <c r="BT139" i="14" s="1"/>
  <c r="BR80" i="14"/>
  <c r="BS80" i="14" s="1"/>
  <c r="BT80" i="14" s="1"/>
  <c r="BR287" i="14"/>
  <c r="BS287" i="14" s="1"/>
  <c r="BT287" i="14" s="1"/>
  <c r="BR126" i="14"/>
  <c r="BS126" i="14" s="1"/>
  <c r="BT126" i="14" s="1"/>
  <c r="BR239" i="14"/>
  <c r="BS239" i="14" s="1"/>
  <c r="BT239" i="14" s="1"/>
  <c r="BR199" i="14"/>
  <c r="BS199" i="14" s="1"/>
  <c r="BT199" i="14" s="1"/>
  <c r="BR70" i="14"/>
  <c r="BS70" i="14" s="1"/>
  <c r="BT70" i="14" s="1"/>
  <c r="BR205" i="14"/>
  <c r="BS205" i="14" s="1"/>
  <c r="BT205" i="14" s="1"/>
  <c r="BR275" i="14"/>
  <c r="BS275" i="14" s="1"/>
  <c r="BT275" i="14" s="1"/>
  <c r="BR59" i="14"/>
  <c r="BS59" i="14" s="1"/>
  <c r="BT59" i="14" s="1"/>
  <c r="BR226" i="14"/>
  <c r="BS226" i="14" s="1"/>
  <c r="BT226" i="14" s="1"/>
  <c r="BR75" i="14"/>
  <c r="BS75" i="14" s="1"/>
  <c r="BT75" i="14" s="1"/>
  <c r="BR90" i="14"/>
  <c r="BS90" i="14" s="1"/>
  <c r="BT90" i="14" s="1"/>
  <c r="BR195" i="14"/>
  <c r="BS195" i="14" s="1"/>
  <c r="BT195" i="14" s="1"/>
  <c r="BR148" i="14"/>
  <c r="BS148" i="14" s="1"/>
  <c r="BT148" i="14" s="1"/>
  <c r="BR95" i="14"/>
  <c r="BS95" i="14" s="1"/>
  <c r="BT95" i="14" s="1"/>
  <c r="BR223" i="14"/>
  <c r="BS223" i="14" s="1"/>
  <c r="BT223" i="14" s="1"/>
  <c r="BR271" i="14"/>
  <c r="BS271" i="14" s="1"/>
  <c r="BT271" i="14" s="1"/>
  <c r="BR198" i="14"/>
  <c r="BS198" i="14" s="1"/>
  <c r="BT198" i="14" s="1"/>
  <c r="BR167" i="14"/>
  <c r="BS167" i="14" s="1"/>
  <c r="BT167" i="14" s="1"/>
  <c r="BR204" i="14"/>
  <c r="BS204" i="14" s="1"/>
  <c r="BT204" i="14" s="1"/>
  <c r="BR146" i="14"/>
  <c r="BS146" i="14" s="1"/>
  <c r="BT146" i="14" s="1"/>
  <c r="BR69" i="14"/>
  <c r="BS69" i="14" s="1"/>
  <c r="BT69" i="14" s="1"/>
  <c r="BR33" i="14"/>
  <c r="BS33" i="14" s="1"/>
  <c r="BT33" i="14" s="1"/>
  <c r="BR182" i="14"/>
  <c r="BS182" i="14" s="1"/>
  <c r="BT182" i="14" s="1"/>
  <c r="BR220" i="14"/>
  <c r="BS220" i="14" s="1"/>
  <c r="BT220" i="14" s="1"/>
  <c r="BR71" i="14"/>
  <c r="BS71" i="14" s="1"/>
  <c r="BT71" i="14" s="1"/>
  <c r="BR72" i="14"/>
  <c r="BS72" i="14" s="1"/>
  <c r="BT72" i="14" s="1"/>
  <c r="BR119" i="14"/>
  <c r="BS119" i="14" s="1"/>
  <c r="BT119" i="14" s="1"/>
  <c r="BR3" i="14"/>
  <c r="BS3" i="14" s="1"/>
  <c r="BT3" i="14" s="1"/>
  <c r="BR221" i="14"/>
  <c r="BS221" i="14" s="1"/>
  <c r="BT221" i="14" s="1"/>
  <c r="BR172" i="14"/>
  <c r="BS172" i="14" s="1"/>
  <c r="BT172" i="14" s="1"/>
  <c r="BR207" i="14"/>
  <c r="BS207" i="14" s="1"/>
  <c r="BT207" i="14" s="1"/>
  <c r="BR261" i="14"/>
  <c r="BS261" i="14" s="1"/>
  <c r="BT261" i="14" s="1"/>
  <c r="BR114" i="14"/>
  <c r="BS114" i="14" s="1"/>
  <c r="BT114" i="14" s="1"/>
  <c r="BR26" i="14"/>
  <c r="BS26" i="14" s="1"/>
  <c r="BT26" i="14" s="1"/>
  <c r="BR174" i="14"/>
  <c r="BS174" i="14" s="1"/>
  <c r="BT174" i="14" s="1"/>
  <c r="BR180" i="14"/>
  <c r="BS180" i="14" s="1"/>
  <c r="BT180" i="14" s="1"/>
  <c r="BR215" i="14"/>
  <c r="BS215" i="14" s="1"/>
  <c r="BT215" i="14" s="1"/>
  <c r="BR133" i="14"/>
  <c r="BS133" i="14" s="1"/>
  <c r="BT133" i="14" s="1"/>
  <c r="BR263" i="14"/>
  <c r="BS263" i="14" s="1"/>
  <c r="BT263" i="14" s="1"/>
  <c r="BR254" i="14"/>
  <c r="BS254" i="14" s="1"/>
  <c r="BT254" i="14" s="1"/>
  <c r="BR289" i="14"/>
  <c r="BS289" i="14" s="1"/>
  <c r="BT289" i="14" s="1"/>
  <c r="BR184" i="14"/>
  <c r="BS184" i="14" s="1"/>
  <c r="BT184" i="14" s="1"/>
  <c r="BR45" i="14"/>
  <c r="BS45" i="14" s="1"/>
  <c r="BT45" i="14" s="1"/>
  <c r="BR296" i="14"/>
  <c r="BS296" i="14" s="1"/>
  <c r="BT296" i="14" s="1"/>
  <c r="BR191" i="14"/>
  <c r="BS191" i="14" s="1"/>
  <c r="BT191" i="14" s="1"/>
  <c r="BR233" i="14"/>
  <c r="BS233" i="14" s="1"/>
  <c r="BT233" i="14" s="1"/>
  <c r="BR125" i="14"/>
  <c r="BS125" i="14" s="1"/>
  <c r="BT125" i="14" s="1"/>
  <c r="BR270" i="14"/>
  <c r="BS270" i="14" s="1"/>
  <c r="BT270" i="14" s="1"/>
  <c r="BR216" i="14"/>
  <c r="BS216" i="14" s="1"/>
  <c r="BT216" i="14" s="1"/>
  <c r="BR106" i="14"/>
  <c r="BS106" i="14" s="1"/>
  <c r="BT106" i="14" s="1"/>
  <c r="BR266" i="14"/>
  <c r="BS266" i="14" s="1"/>
  <c r="BT266" i="14" s="1"/>
  <c r="BR255" i="14"/>
  <c r="BS255" i="14" s="1"/>
  <c r="BT255" i="14" s="1"/>
  <c r="BR164" i="14"/>
  <c r="BS164" i="14" s="1"/>
  <c r="BT164" i="14" s="1"/>
  <c r="BR175" i="14"/>
  <c r="BS175" i="14" s="1"/>
  <c r="BT175" i="14" s="1"/>
  <c r="BR209" i="14"/>
  <c r="BS209" i="14" s="1"/>
  <c r="BT209" i="14" s="1"/>
  <c r="BR51" i="14"/>
  <c r="BS51" i="14" s="1"/>
  <c r="BT51" i="14" s="1"/>
  <c r="BR189" i="14"/>
  <c r="BS189" i="14" s="1"/>
  <c r="BT189" i="14" s="1"/>
  <c r="BR294" i="14"/>
  <c r="BS294" i="14" s="1"/>
  <c r="BT294" i="14" s="1"/>
  <c r="BR179" i="14"/>
  <c r="BS179" i="14" s="1"/>
  <c r="BT179" i="14" s="1"/>
  <c r="BR85" i="14"/>
  <c r="BS85" i="14" s="1"/>
  <c r="BT85" i="14" s="1"/>
  <c r="BR142" i="14"/>
  <c r="BS142" i="14" s="1"/>
  <c r="BT142" i="14" s="1"/>
  <c r="BR301" i="14"/>
  <c r="BS301" i="14" s="1"/>
  <c r="BT301" i="14" s="1"/>
  <c r="BR32" i="14"/>
  <c r="BS32" i="14" s="1"/>
  <c r="BT32" i="14" s="1"/>
  <c r="BR274" i="14"/>
  <c r="BS274" i="14" s="1"/>
  <c r="BT274" i="14" s="1"/>
  <c r="BR206" i="14"/>
  <c r="BS206" i="14" s="1"/>
  <c r="BT206" i="14" s="1"/>
  <c r="BR163" i="14"/>
  <c r="BS163" i="14" s="1"/>
  <c r="BT163" i="14" s="1"/>
  <c r="BR44" i="14"/>
  <c r="BS44" i="14" s="1"/>
  <c r="BT44" i="14" s="1"/>
  <c r="BR155" i="14"/>
  <c r="BS155" i="14" s="1"/>
  <c r="BT155" i="14" s="1"/>
  <c r="BR52" i="14"/>
  <c r="BS52" i="14" s="1"/>
  <c r="BT52" i="14" s="1"/>
  <c r="BR140" i="14"/>
  <c r="BS140" i="14" s="1"/>
  <c r="BT140" i="14" s="1"/>
  <c r="BR241" i="14"/>
  <c r="BS241" i="14" s="1"/>
  <c r="BT241" i="14" s="1"/>
  <c r="BR268" i="14"/>
  <c r="BS268" i="14" s="1"/>
  <c r="BT268" i="14" s="1"/>
  <c r="BR229" i="14"/>
  <c r="BS229" i="14" s="1"/>
  <c r="BT229" i="14" s="1"/>
  <c r="BR91" i="14"/>
  <c r="BS91" i="14" s="1"/>
  <c r="BT91" i="14" s="1"/>
  <c r="BR295" i="14"/>
  <c r="BS295" i="14" s="1"/>
  <c r="BT295" i="14" s="1"/>
  <c r="BR130" i="14"/>
  <c r="BS130" i="14" s="1"/>
  <c r="BT130" i="14" s="1"/>
  <c r="BR38" i="14"/>
  <c r="BS38" i="14" s="1"/>
  <c r="BT38" i="14" s="1"/>
  <c r="BR299" i="14"/>
  <c r="BS299" i="14" s="1"/>
  <c r="BT299" i="14" s="1"/>
  <c r="BR123" i="14"/>
  <c r="BS123" i="14" s="1"/>
  <c r="BT123" i="14" s="1"/>
  <c r="BR36" i="14"/>
  <c r="BS36" i="14" s="1"/>
  <c r="BT36" i="14" s="1"/>
  <c r="BR61" i="14"/>
  <c r="BS61" i="14" s="1"/>
  <c r="BT61" i="14" s="1"/>
  <c r="BR162" i="14"/>
  <c r="BS162" i="14" s="1"/>
  <c r="BT162" i="14" s="1"/>
  <c r="BR82" i="14"/>
  <c r="BS82" i="14" s="1"/>
  <c r="BT82" i="14" s="1"/>
  <c r="BR278" i="14"/>
  <c r="BS278" i="14" s="1"/>
  <c r="BT278" i="14" s="1"/>
  <c r="BR149" i="14"/>
  <c r="BS149" i="14" s="1"/>
  <c r="BT149" i="14" s="1"/>
  <c r="BR212" i="14"/>
  <c r="BS212" i="14" s="1"/>
  <c r="BT212" i="14" s="1"/>
  <c r="BR25" i="14"/>
  <c r="BS25" i="14" s="1"/>
  <c r="BT25" i="14" s="1"/>
  <c r="BR256" i="14"/>
  <c r="BS256" i="14" s="1"/>
  <c r="BT256" i="14" s="1"/>
  <c r="BR200" i="14"/>
  <c r="BS200" i="14" s="1"/>
  <c r="BT200" i="14" s="1"/>
  <c r="BR250" i="14"/>
  <c r="BS250" i="14" s="1"/>
  <c r="BT250" i="14" s="1"/>
  <c r="BR251" i="14"/>
  <c r="BS251" i="14" s="1"/>
  <c r="BT251" i="14" s="1"/>
  <c r="BR89" i="14"/>
  <c r="BS89" i="14" s="1"/>
  <c r="BT89" i="14" s="1"/>
  <c r="BR240" i="14"/>
  <c r="BS240" i="14" s="1"/>
  <c r="BT240" i="14" s="1"/>
  <c r="BR165" i="14"/>
  <c r="BS165" i="14" s="1"/>
  <c r="BT165" i="14" s="1"/>
  <c r="BR50" i="14"/>
  <c r="BS50" i="14" s="1"/>
  <c r="BT50" i="14" s="1"/>
  <c r="BR242" i="14"/>
  <c r="BS242" i="14" s="1"/>
  <c r="BT242" i="14" s="1"/>
  <c r="BR108" i="14"/>
  <c r="BS108" i="14" s="1"/>
  <c r="BT108" i="14" s="1"/>
  <c r="BR272" i="14"/>
  <c r="BS272" i="14" s="1"/>
  <c r="BT272" i="14" s="1"/>
  <c r="BR258" i="14"/>
  <c r="BS258" i="14" s="1"/>
  <c r="BT258" i="14" s="1"/>
  <c r="BR280" i="14"/>
  <c r="BS280" i="14" s="1"/>
  <c r="BT280" i="14" s="1"/>
  <c r="BR244" i="14"/>
  <c r="BS244" i="14" s="1"/>
  <c r="BT244" i="14" s="1"/>
  <c r="BR76" i="14"/>
  <c r="BS76" i="14" s="1"/>
  <c r="BT76" i="14" s="1"/>
  <c r="BR92" i="14"/>
  <c r="BS92" i="14" s="1"/>
  <c r="BT92" i="14" s="1"/>
  <c r="BR160" i="14"/>
  <c r="BS160" i="14" s="1"/>
  <c r="BT160" i="14" s="1"/>
  <c r="BR232" i="14"/>
  <c r="BS232" i="14" s="1"/>
  <c r="BT232" i="14" s="1"/>
  <c r="BR283" i="14"/>
  <c r="BS283" i="14" s="1"/>
  <c r="BT283" i="14" s="1"/>
  <c r="BR19" i="14"/>
  <c r="BS19" i="14" s="1"/>
  <c r="BT19" i="14" s="1"/>
  <c r="BR267" i="14"/>
  <c r="BS267" i="14" s="1"/>
  <c r="BT267" i="14" s="1"/>
  <c r="BR246" i="14"/>
  <c r="BS246" i="14" s="1"/>
  <c r="BT246" i="14" s="1"/>
  <c r="BR219" i="14"/>
  <c r="BS219" i="14" s="1"/>
  <c r="BT219" i="14" s="1"/>
  <c r="BR201" i="14"/>
  <c r="BS201" i="14" s="1"/>
  <c r="BT201" i="14" s="1"/>
  <c r="BR264" i="14"/>
  <c r="BS264" i="14" s="1"/>
  <c r="BT264" i="14" s="1"/>
  <c r="BR210" i="14"/>
  <c r="BS210" i="14" s="1"/>
  <c r="BT210" i="14" s="1"/>
  <c r="BR55" i="14"/>
  <c r="BS55" i="14" s="1"/>
  <c r="BT55" i="14" s="1"/>
  <c r="BA2" i="17"/>
  <c r="C8" i="20" l="1"/>
  <c r="C7" i="20"/>
  <c r="C9" i="20"/>
  <c r="BE2" i="17"/>
  <c r="C52" i="1" l="1"/>
  <c r="F21" i="1" l="1"/>
  <c r="F20" i="1"/>
  <c r="F19" i="1"/>
  <c r="E21" i="1"/>
  <c r="E20" i="1"/>
  <c r="E19" i="1"/>
  <c r="D73" i="1"/>
  <c r="C73" i="1"/>
  <c r="D72" i="1"/>
  <c r="C72" i="1"/>
  <c r="D71" i="1"/>
  <c r="C71" i="1"/>
  <c r="D70" i="1"/>
  <c r="C70" i="1"/>
  <c r="D68" i="1"/>
  <c r="D56" i="1"/>
  <c r="C56" i="1"/>
  <c r="D54" i="1"/>
  <c r="C54" i="1"/>
  <c r="D53" i="1"/>
  <c r="C53" i="1"/>
  <c r="D51" i="1"/>
  <c r="D49" i="1"/>
  <c r="D50" i="1"/>
  <c r="C51" i="1"/>
  <c r="C49" i="1"/>
  <c r="C50" i="1"/>
  <c r="D46" i="1"/>
  <c r="D47" i="1"/>
  <c r="C46" i="1"/>
  <c r="C47" i="1"/>
  <c r="D45" i="1"/>
  <c r="C45" i="1"/>
  <c r="D44" i="1"/>
  <c r="C44" i="1"/>
  <c r="D42" i="1"/>
  <c r="C42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D62" i="1" l="1"/>
  <c r="D64" i="1"/>
  <c r="D52" i="1"/>
  <c r="F51" i="1" s="1"/>
  <c r="C37" i="1"/>
  <c r="D37" i="1"/>
  <c r="C66" i="1"/>
  <c r="C69" i="1"/>
  <c r="D66" i="1"/>
  <c r="D69" i="1"/>
  <c r="E72" i="1"/>
  <c r="E70" i="1"/>
  <c r="F70" i="1"/>
  <c r="F73" i="1"/>
  <c r="E71" i="1"/>
  <c r="F71" i="1"/>
  <c r="D57" i="1"/>
  <c r="F57" i="1" s="1"/>
  <c r="F72" i="1"/>
  <c r="E73" i="1"/>
  <c r="D48" i="1"/>
  <c r="L46" i="1" s="1"/>
  <c r="D55" i="1"/>
  <c r="F54" i="1" s="1"/>
  <c r="D59" i="1"/>
  <c r="C68" i="1"/>
  <c r="C55" i="1"/>
  <c r="E55" i="1" s="1"/>
  <c r="D61" i="1"/>
  <c r="C67" i="1"/>
  <c r="D67" i="1"/>
  <c r="C48" i="1"/>
  <c r="K47" i="1" s="1"/>
  <c r="C57" i="1"/>
  <c r="C60" i="1"/>
  <c r="C62" i="1"/>
  <c r="C64" i="1"/>
  <c r="C61" i="1"/>
  <c r="C59" i="1"/>
  <c r="C63" i="1"/>
  <c r="C65" i="1"/>
  <c r="D60" i="1"/>
  <c r="D63" i="1"/>
  <c r="F63" i="1" s="1"/>
  <c r="D65" i="1"/>
  <c r="F65" i="1" s="1"/>
  <c r="D38" i="1"/>
  <c r="C38" i="1"/>
  <c r="D39" i="1"/>
  <c r="C40" i="1"/>
  <c r="D40" i="1"/>
  <c r="C41" i="1"/>
  <c r="D41" i="1"/>
  <c r="C43" i="1"/>
  <c r="D43" i="1"/>
  <c r="G25" i="1"/>
  <c r="H27" i="1"/>
  <c r="G27" i="1"/>
  <c r="H20" i="1"/>
  <c r="G20" i="1"/>
  <c r="G24" i="1"/>
  <c r="H25" i="1"/>
  <c r="H22" i="1"/>
  <c r="H19" i="1"/>
  <c r="H28" i="1"/>
  <c r="G23" i="1"/>
  <c r="G26" i="1"/>
  <c r="G21" i="1"/>
  <c r="H21" i="1"/>
  <c r="G22" i="1"/>
  <c r="H24" i="1"/>
  <c r="H26" i="1"/>
  <c r="G19" i="1"/>
  <c r="H23" i="1"/>
  <c r="G28" i="1"/>
  <c r="F14" i="1"/>
  <c r="F15" i="1"/>
  <c r="F16" i="1"/>
  <c r="F17" i="1"/>
  <c r="E14" i="1"/>
  <c r="E15" i="1"/>
  <c r="E16" i="1"/>
  <c r="E17" i="1"/>
  <c r="F18" i="1"/>
  <c r="E18" i="1"/>
  <c r="F13" i="1"/>
  <c r="E13" i="1"/>
  <c r="F12" i="1"/>
  <c r="F6" i="1"/>
  <c r="E6" i="1"/>
  <c r="E12" i="1"/>
  <c r="F8" i="1"/>
  <c r="F9" i="1"/>
  <c r="F10" i="1"/>
  <c r="F11" i="1"/>
  <c r="F7" i="1"/>
  <c r="E8" i="1"/>
  <c r="E9" i="1"/>
  <c r="E10" i="1"/>
  <c r="E11" i="1"/>
  <c r="E7" i="1"/>
  <c r="F3" i="1"/>
  <c r="F4" i="1"/>
  <c r="F5" i="1"/>
  <c r="E3" i="1"/>
  <c r="E4" i="1"/>
  <c r="E5" i="1"/>
  <c r="F2" i="1"/>
  <c r="E2" i="1"/>
  <c r="C58" i="1" l="1"/>
  <c r="E59" i="1" s="1"/>
  <c r="K51" i="1"/>
  <c r="C39" i="1"/>
  <c r="E39" i="1" s="1"/>
  <c r="E64" i="1"/>
  <c r="D58" i="1"/>
  <c r="F61" i="1" s="1"/>
  <c r="C36" i="1"/>
  <c r="E36" i="1" s="1"/>
  <c r="D36" i="1"/>
  <c r="F38" i="1" s="1"/>
  <c r="E65" i="1"/>
  <c r="F64" i="1"/>
  <c r="F49" i="1"/>
  <c r="F52" i="1"/>
  <c r="L52" i="1"/>
  <c r="L51" i="1"/>
  <c r="L50" i="1"/>
  <c r="F50" i="1"/>
  <c r="F48" i="1"/>
  <c r="L48" i="1"/>
  <c r="E48" i="1"/>
  <c r="K48" i="1"/>
  <c r="L47" i="1"/>
  <c r="K46" i="1"/>
  <c r="E68" i="1"/>
  <c r="F66" i="1"/>
  <c r="F68" i="1"/>
  <c r="F67" i="1"/>
  <c r="E67" i="1"/>
  <c r="F69" i="1"/>
  <c r="E69" i="1"/>
  <c r="E66" i="1"/>
  <c r="G72" i="1"/>
  <c r="H72" i="1" s="1"/>
  <c r="G70" i="1"/>
  <c r="H70" i="1" s="1"/>
  <c r="E63" i="1"/>
  <c r="G63" i="1" s="1"/>
  <c r="G73" i="1"/>
  <c r="H73" i="1" s="1"/>
  <c r="G71" i="1"/>
  <c r="H71" i="1" s="1"/>
  <c r="F46" i="1"/>
  <c r="F40" i="1"/>
  <c r="F45" i="1"/>
  <c r="F47" i="1"/>
  <c r="E47" i="1"/>
  <c r="F56" i="1"/>
  <c r="E62" i="1"/>
  <c r="F41" i="1"/>
  <c r="F62" i="1"/>
  <c r="E45" i="1"/>
  <c r="F39" i="1"/>
  <c r="F42" i="1"/>
  <c r="E57" i="1"/>
  <c r="E56" i="1"/>
  <c r="F53" i="1"/>
  <c r="F55" i="1"/>
  <c r="E53" i="1"/>
  <c r="F43" i="1"/>
  <c r="E54" i="1"/>
  <c r="E46" i="1"/>
  <c r="F44" i="1"/>
  <c r="I25" i="1"/>
  <c r="D33" i="1"/>
  <c r="D35" i="1"/>
  <c r="D34" i="1"/>
  <c r="C33" i="1"/>
  <c r="C35" i="1"/>
  <c r="C34" i="1"/>
  <c r="I27" i="1"/>
  <c r="I24" i="1"/>
  <c r="I20" i="1"/>
  <c r="H2" i="1"/>
  <c r="I21" i="1"/>
  <c r="I22" i="1"/>
  <c r="G12" i="1"/>
  <c r="H16" i="1"/>
  <c r="H17" i="1"/>
  <c r="G10" i="1"/>
  <c r="H15" i="1"/>
  <c r="H14" i="1"/>
  <c r="H10" i="1"/>
  <c r="G13" i="1"/>
  <c r="H18" i="1"/>
  <c r="G18" i="1"/>
  <c r="I23" i="1"/>
  <c r="H9" i="1"/>
  <c r="H3" i="1"/>
  <c r="H8" i="1"/>
  <c r="G2" i="1"/>
  <c r="G9" i="1"/>
  <c r="G8" i="1"/>
  <c r="G7" i="1"/>
  <c r="H4" i="1"/>
  <c r="H6" i="1"/>
  <c r="G11" i="1"/>
  <c r="G5" i="1"/>
  <c r="G4" i="1"/>
  <c r="H5" i="1"/>
  <c r="H7" i="1"/>
  <c r="H12" i="1"/>
  <c r="H11" i="1"/>
  <c r="G17" i="1"/>
  <c r="G16" i="1"/>
  <c r="G15" i="1"/>
  <c r="G14" i="1"/>
  <c r="I26" i="1"/>
  <c r="I28" i="1"/>
  <c r="H13" i="1"/>
  <c r="I19" i="1"/>
  <c r="G6" i="1"/>
  <c r="G3" i="1"/>
  <c r="AF660" i="17" l="1"/>
  <c r="AR660" i="17" s="1"/>
  <c r="BP660" i="17" s="1"/>
  <c r="AF502" i="17"/>
  <c r="AR502" i="17" s="1"/>
  <c r="BP502" i="17" s="1"/>
  <c r="AF483" i="17"/>
  <c r="AR483" i="17" s="1"/>
  <c r="BP483" i="17" s="1"/>
  <c r="AF592" i="17"/>
  <c r="AR592" i="17" s="1"/>
  <c r="BP592" i="17" s="1"/>
  <c r="AF359" i="17"/>
  <c r="AR359" i="17" s="1"/>
  <c r="BP359" i="17" s="1"/>
  <c r="AF507" i="17"/>
  <c r="AR507" i="17" s="1"/>
  <c r="BP507" i="17" s="1"/>
  <c r="AF608" i="17"/>
  <c r="AR608" i="17" s="1"/>
  <c r="BP608" i="17" s="1"/>
  <c r="AF631" i="17"/>
  <c r="AR631" i="17" s="1"/>
  <c r="BP631" i="17" s="1"/>
  <c r="AF504" i="17"/>
  <c r="AR504" i="17" s="1"/>
  <c r="BP504" i="17" s="1"/>
  <c r="AF408" i="17"/>
  <c r="AR408" i="17" s="1"/>
  <c r="BP408" i="17" s="1"/>
  <c r="AF556" i="17"/>
  <c r="AR556" i="17" s="1"/>
  <c r="BP556" i="17" s="1"/>
  <c r="AF458" i="17"/>
  <c r="AR458" i="17" s="1"/>
  <c r="BP458" i="17" s="1"/>
  <c r="AF472" i="17"/>
  <c r="AR472" i="17" s="1"/>
  <c r="BP472" i="17" s="1"/>
  <c r="AF461" i="17"/>
  <c r="AR461" i="17" s="1"/>
  <c r="BP461" i="17" s="1"/>
  <c r="AF449" i="17"/>
  <c r="AR449" i="17" s="1"/>
  <c r="BP449" i="17" s="1"/>
  <c r="AF457" i="17"/>
  <c r="AR457" i="17" s="1"/>
  <c r="BP457" i="17" s="1"/>
  <c r="AF380" i="17"/>
  <c r="AR380" i="17" s="1"/>
  <c r="BP380" i="17" s="1"/>
  <c r="AF516" i="17"/>
  <c r="AR516" i="17" s="1"/>
  <c r="BP516" i="17" s="1"/>
  <c r="AF496" i="17"/>
  <c r="AR496" i="17" s="1"/>
  <c r="BP496" i="17" s="1"/>
  <c r="AF191" i="17"/>
  <c r="AR191" i="17" s="1"/>
  <c r="BP191" i="17" s="1"/>
  <c r="AF350" i="17"/>
  <c r="AR350" i="17" s="1"/>
  <c r="BP350" i="17" s="1"/>
  <c r="AF589" i="17"/>
  <c r="AR589" i="17" s="1"/>
  <c r="BP589" i="17" s="1"/>
  <c r="AF355" i="17"/>
  <c r="AR355" i="17" s="1"/>
  <c r="BP355" i="17" s="1"/>
  <c r="AF176" i="17"/>
  <c r="AR176" i="17" s="1"/>
  <c r="BP176" i="17" s="1"/>
  <c r="AF384" i="17"/>
  <c r="AR384" i="17" s="1"/>
  <c r="BP384" i="17" s="1"/>
  <c r="AF214" i="17"/>
  <c r="AR214" i="17" s="1"/>
  <c r="BP214" i="17" s="1"/>
  <c r="AF312" i="17"/>
  <c r="AR312" i="17" s="1"/>
  <c r="BP312" i="17" s="1"/>
  <c r="AF203" i="17"/>
  <c r="AR203" i="17" s="1"/>
  <c r="BP203" i="17" s="1"/>
  <c r="AF460" i="17"/>
  <c r="AR460" i="17" s="1"/>
  <c r="BP460" i="17" s="1"/>
  <c r="AF240" i="17"/>
  <c r="AR240" i="17" s="1"/>
  <c r="BP240" i="17" s="1"/>
  <c r="AF424" i="17"/>
  <c r="AR424" i="17" s="1"/>
  <c r="BP424" i="17" s="1"/>
  <c r="AF244" i="17"/>
  <c r="AR244" i="17" s="1"/>
  <c r="BP244" i="17" s="1"/>
  <c r="AF471" i="17"/>
  <c r="AR471" i="17" s="1"/>
  <c r="BP471" i="17" s="1"/>
  <c r="AF488" i="17"/>
  <c r="AR488" i="17" s="1"/>
  <c r="BP488" i="17" s="1"/>
  <c r="AF316" i="17"/>
  <c r="AR316" i="17" s="1"/>
  <c r="BP316" i="17" s="1"/>
  <c r="AF427" i="17"/>
  <c r="AR427" i="17" s="1"/>
  <c r="BP427" i="17" s="1"/>
  <c r="AF257" i="17"/>
  <c r="AR257" i="17" s="1"/>
  <c r="BP257" i="17" s="1"/>
  <c r="AF474" i="17"/>
  <c r="AR474" i="17" s="1"/>
  <c r="BP474" i="17" s="1"/>
  <c r="AF351" i="17"/>
  <c r="AR351" i="17" s="1"/>
  <c r="BP351" i="17" s="1"/>
  <c r="AF235" i="17"/>
  <c r="AR235" i="17" s="1"/>
  <c r="BP235" i="17" s="1"/>
  <c r="AF146" i="17"/>
  <c r="AR146" i="17" s="1"/>
  <c r="BP146" i="17" s="1"/>
  <c r="AF280" i="17"/>
  <c r="AR280" i="17" s="1"/>
  <c r="BP280" i="17" s="1"/>
  <c r="AF444" i="17"/>
  <c r="AR444" i="17" s="1"/>
  <c r="BP444" i="17" s="1"/>
  <c r="AF243" i="17"/>
  <c r="AR243" i="17" s="1"/>
  <c r="BP243" i="17" s="1"/>
  <c r="AF72" i="17"/>
  <c r="AR72" i="17" s="1"/>
  <c r="BP72" i="17" s="1"/>
  <c r="AF363" i="17"/>
  <c r="AR363" i="17" s="1"/>
  <c r="BP363" i="17" s="1"/>
  <c r="AF202" i="17"/>
  <c r="AR202" i="17" s="1"/>
  <c r="BP202" i="17" s="1"/>
  <c r="AF462" i="17"/>
  <c r="AR462" i="17" s="1"/>
  <c r="BP462" i="17" s="1"/>
  <c r="AF285" i="17"/>
  <c r="AR285" i="17" s="1"/>
  <c r="BP285" i="17" s="1"/>
  <c r="AF447" i="17"/>
  <c r="AR447" i="17" s="1"/>
  <c r="BP447" i="17" s="1"/>
  <c r="AF325" i="17"/>
  <c r="AR325" i="17" s="1"/>
  <c r="BP325" i="17" s="1"/>
  <c r="AF588" i="17"/>
  <c r="AR588" i="17" s="1"/>
  <c r="BP588" i="17" s="1"/>
  <c r="AF267" i="17"/>
  <c r="AR267" i="17" s="1"/>
  <c r="BP267" i="17" s="1"/>
  <c r="AF22" i="17"/>
  <c r="AR22" i="17" s="1"/>
  <c r="BP22" i="17" s="1"/>
  <c r="AF335" i="17"/>
  <c r="AR335" i="17" s="1"/>
  <c r="BP335" i="17" s="1"/>
  <c r="AF123" i="17"/>
  <c r="AR123" i="17" s="1"/>
  <c r="BP123" i="17" s="1"/>
  <c r="AF154" i="17"/>
  <c r="AR154" i="17" s="1"/>
  <c r="BP154" i="17" s="1"/>
  <c r="AF147" i="17"/>
  <c r="AR147" i="17" s="1"/>
  <c r="BP147" i="17" s="1"/>
  <c r="AF301" i="17"/>
  <c r="AR301" i="17" s="1"/>
  <c r="BP301" i="17" s="1"/>
  <c r="AF71" i="17"/>
  <c r="AR71" i="17" s="1"/>
  <c r="BP71" i="17" s="1"/>
  <c r="AF207" i="17"/>
  <c r="AR207" i="17" s="1"/>
  <c r="BP207" i="17" s="1"/>
  <c r="AF56" i="17"/>
  <c r="AR56" i="17" s="1"/>
  <c r="BP56" i="17" s="1"/>
  <c r="AF215" i="17"/>
  <c r="AR215" i="17" s="1"/>
  <c r="BP215" i="17" s="1"/>
  <c r="AF83" i="17"/>
  <c r="AR83" i="17" s="1"/>
  <c r="BP83" i="17" s="1"/>
  <c r="AF370" i="17"/>
  <c r="AR370" i="17" s="1"/>
  <c r="BP370" i="17" s="1"/>
  <c r="AF143" i="17"/>
  <c r="AR143" i="17" s="1"/>
  <c r="BP143" i="17" s="1"/>
  <c r="AF104" i="17"/>
  <c r="AR104" i="17" s="1"/>
  <c r="BP104" i="17" s="1"/>
  <c r="AF92" i="17"/>
  <c r="AR92" i="17" s="1"/>
  <c r="BP92" i="17" s="1"/>
  <c r="AF227" i="17"/>
  <c r="AR227" i="17" s="1"/>
  <c r="BP227" i="17" s="1"/>
  <c r="AF173" i="17"/>
  <c r="AR173" i="17" s="1"/>
  <c r="BP173" i="17" s="1"/>
  <c r="AF213" i="17"/>
  <c r="AR213" i="17" s="1"/>
  <c r="BP213" i="17" s="1"/>
  <c r="AF36" i="17"/>
  <c r="AR36" i="17" s="1"/>
  <c r="BP36" i="17" s="1"/>
  <c r="AF50" i="17"/>
  <c r="AR50" i="17" s="1"/>
  <c r="BP50" i="17" s="1"/>
  <c r="AF237" i="17"/>
  <c r="AR237" i="17" s="1"/>
  <c r="BP237" i="17" s="1"/>
  <c r="AF167" i="17"/>
  <c r="AR167" i="17" s="1"/>
  <c r="BP167" i="17" s="1"/>
  <c r="AF195" i="17"/>
  <c r="AR195" i="17" s="1"/>
  <c r="BP195" i="17" s="1"/>
  <c r="AF102" i="17"/>
  <c r="AR102" i="17" s="1"/>
  <c r="BP102" i="17" s="1"/>
  <c r="AF221" i="17"/>
  <c r="AR221" i="17" s="1"/>
  <c r="BP221" i="17" s="1"/>
  <c r="AF160" i="17"/>
  <c r="AR160" i="17" s="1"/>
  <c r="BP160" i="17" s="1"/>
  <c r="AF224" i="17"/>
  <c r="AR224" i="17" s="1"/>
  <c r="BP224" i="17" s="1"/>
  <c r="AF49" i="17"/>
  <c r="AR49" i="17" s="1"/>
  <c r="BP49" i="17" s="1"/>
  <c r="AF23" i="17"/>
  <c r="AR23" i="17" s="1"/>
  <c r="BP23" i="17" s="1"/>
  <c r="AF48" i="17"/>
  <c r="AR48" i="17" s="1"/>
  <c r="BP48" i="17" s="1"/>
  <c r="AF43" i="17"/>
  <c r="AR43" i="17" s="1"/>
  <c r="BP43" i="17" s="1"/>
  <c r="AF75" i="17"/>
  <c r="AR75" i="17" s="1"/>
  <c r="BP75" i="17" s="1"/>
  <c r="AF27" i="17"/>
  <c r="AR27" i="17" s="1"/>
  <c r="BP27" i="17" s="1"/>
  <c r="AF20" i="17"/>
  <c r="AR20" i="17" s="1"/>
  <c r="BP20" i="17" s="1"/>
  <c r="AF73" i="17"/>
  <c r="AR73" i="17" s="1"/>
  <c r="BP73" i="17" s="1"/>
  <c r="AF115" i="17"/>
  <c r="AR115" i="17" s="1"/>
  <c r="BP115" i="17" s="1"/>
  <c r="AF67" i="17"/>
  <c r="AR67" i="17" s="1"/>
  <c r="BP67" i="17" s="1"/>
  <c r="AF30" i="17"/>
  <c r="AR30" i="17" s="1"/>
  <c r="BP30" i="17" s="1"/>
  <c r="AF165" i="17"/>
  <c r="AR165" i="17" s="1"/>
  <c r="BP165" i="17" s="1"/>
  <c r="AF88" i="17"/>
  <c r="AR88" i="17" s="1"/>
  <c r="BP88" i="17" s="1"/>
  <c r="AF251" i="17"/>
  <c r="AR251" i="17" s="1"/>
  <c r="BP251" i="17" s="1"/>
  <c r="AF26" i="17"/>
  <c r="AR26" i="17" s="1"/>
  <c r="BP26" i="17" s="1"/>
  <c r="AF68" i="17"/>
  <c r="AR68" i="17" s="1"/>
  <c r="BP68" i="17" s="1"/>
  <c r="AF137" i="17"/>
  <c r="AR137" i="17" s="1"/>
  <c r="BP137" i="17" s="1"/>
  <c r="AF12" i="17"/>
  <c r="AR12" i="17" s="1"/>
  <c r="BP12" i="17" s="1"/>
  <c r="AF101" i="17"/>
  <c r="AR101" i="17" s="1"/>
  <c r="BP101" i="17" s="1"/>
  <c r="AF144" i="17"/>
  <c r="AR144" i="17" s="1"/>
  <c r="BP144" i="17" s="1"/>
  <c r="AF169" i="17"/>
  <c r="AR169" i="17" s="1"/>
  <c r="BP169" i="17" s="1"/>
  <c r="AF138" i="17"/>
  <c r="AR138" i="17" s="1"/>
  <c r="BP138" i="17" s="1"/>
  <c r="AF238" i="17"/>
  <c r="AR238" i="17" s="1"/>
  <c r="BP238" i="17" s="1"/>
  <c r="AF76" i="17"/>
  <c r="AR76" i="17" s="1"/>
  <c r="BP76" i="17" s="1"/>
  <c r="AF46" i="17"/>
  <c r="AR46" i="17" s="1"/>
  <c r="BP46" i="17" s="1"/>
  <c r="AF135" i="17"/>
  <c r="AR135" i="17" s="1"/>
  <c r="BP135" i="17" s="1"/>
  <c r="AF9" i="17"/>
  <c r="AR9" i="17" s="1"/>
  <c r="BP9" i="17" s="1"/>
  <c r="AF47" i="17"/>
  <c r="AR47" i="17" s="1"/>
  <c r="BP47" i="17" s="1"/>
  <c r="AF41" i="17"/>
  <c r="AR41" i="17" s="1"/>
  <c r="BP41" i="17" s="1"/>
  <c r="AF98" i="17"/>
  <c r="AR98" i="17" s="1"/>
  <c r="BP98" i="17" s="1"/>
  <c r="AF51" i="17"/>
  <c r="AR51" i="17" s="1"/>
  <c r="BP51" i="17" s="1"/>
  <c r="AF44" i="17"/>
  <c r="AR44" i="17" s="1"/>
  <c r="BP44" i="17" s="1"/>
  <c r="AF361" i="17"/>
  <c r="AR361" i="17" s="1"/>
  <c r="BP361" i="17" s="1"/>
  <c r="AF308" i="17"/>
  <c r="AR308" i="17" s="1"/>
  <c r="BP308" i="17" s="1"/>
  <c r="AF15" i="17"/>
  <c r="AR15" i="17" s="1"/>
  <c r="BP15" i="17" s="1"/>
  <c r="AF130" i="17"/>
  <c r="AR130" i="17" s="1"/>
  <c r="BP130" i="17" s="1"/>
  <c r="AF127" i="17"/>
  <c r="AR127" i="17" s="1"/>
  <c r="BP127" i="17" s="1"/>
  <c r="AF201" i="17"/>
  <c r="AR201" i="17" s="1"/>
  <c r="BP201" i="17" s="1"/>
  <c r="AF142" i="17"/>
  <c r="AR142" i="17" s="1"/>
  <c r="BP142" i="17" s="1"/>
  <c r="AF24" i="17"/>
  <c r="AR24" i="17" s="1"/>
  <c r="BP24" i="17" s="1"/>
  <c r="AF55" i="17"/>
  <c r="AR55" i="17" s="1"/>
  <c r="BP55" i="17" s="1"/>
  <c r="AF14" i="17"/>
  <c r="AR14" i="17" s="1"/>
  <c r="BP14" i="17" s="1"/>
  <c r="E40" i="1"/>
  <c r="G40" i="1" s="1"/>
  <c r="E43" i="1"/>
  <c r="K59" i="1"/>
  <c r="E51" i="1"/>
  <c r="G51" i="1" s="1"/>
  <c r="E52" i="1"/>
  <c r="E58" i="1"/>
  <c r="E44" i="1"/>
  <c r="E50" i="1"/>
  <c r="K58" i="1"/>
  <c r="M58" i="1" s="1"/>
  <c r="K52" i="1"/>
  <c r="E60" i="1"/>
  <c r="E42" i="1"/>
  <c r="G42" i="1" s="1"/>
  <c r="E49" i="1"/>
  <c r="G49" i="1" s="1"/>
  <c r="K60" i="1"/>
  <c r="K50" i="1"/>
  <c r="E61" i="1"/>
  <c r="G61" i="1" s="1"/>
  <c r="M51" i="1"/>
  <c r="H63" i="1"/>
  <c r="E41" i="1"/>
  <c r="G41" i="1" s="1"/>
  <c r="F59" i="1"/>
  <c r="G59" i="1" s="1"/>
  <c r="L60" i="1"/>
  <c r="M60" i="1" s="1"/>
  <c r="L59" i="1"/>
  <c r="F60" i="1"/>
  <c r="G60" i="1" s="1"/>
  <c r="L58" i="1"/>
  <c r="F58" i="1"/>
  <c r="G58" i="1" s="1"/>
  <c r="N51" i="1"/>
  <c r="E38" i="1"/>
  <c r="F36" i="1"/>
  <c r="G36" i="1" s="1"/>
  <c r="E37" i="1"/>
  <c r="F37" i="1"/>
  <c r="M50" i="1"/>
  <c r="G50" i="1"/>
  <c r="J22" i="1"/>
  <c r="J19" i="1"/>
  <c r="J21" i="1"/>
  <c r="J23" i="1"/>
  <c r="J28" i="1"/>
  <c r="J20" i="1"/>
  <c r="J26" i="1"/>
  <c r="J24" i="1"/>
  <c r="J27" i="1"/>
  <c r="J25" i="1"/>
  <c r="G52" i="1"/>
  <c r="M52" i="1"/>
  <c r="G65" i="1"/>
  <c r="G48" i="1"/>
  <c r="M46" i="1"/>
  <c r="M48" i="1"/>
  <c r="M47" i="1"/>
  <c r="G43" i="1"/>
  <c r="G69" i="1"/>
  <c r="H69" i="1" s="1"/>
  <c r="G67" i="1"/>
  <c r="H67" i="1" s="1"/>
  <c r="G66" i="1"/>
  <c r="H66" i="1" s="1"/>
  <c r="I70" i="1"/>
  <c r="G44" i="1"/>
  <c r="I72" i="1"/>
  <c r="G62" i="1"/>
  <c r="G47" i="1"/>
  <c r="G64" i="1"/>
  <c r="G55" i="1"/>
  <c r="G57" i="1"/>
  <c r="H57" i="1" s="1"/>
  <c r="G45" i="1"/>
  <c r="G46" i="1"/>
  <c r="G53" i="1"/>
  <c r="G68" i="1"/>
  <c r="H68" i="1" s="1"/>
  <c r="G54" i="1"/>
  <c r="G56" i="1"/>
  <c r="H56" i="1" s="1"/>
  <c r="G39" i="1"/>
  <c r="G38" i="1"/>
  <c r="D32" i="1"/>
  <c r="L33" i="1" s="1"/>
  <c r="C32" i="1"/>
  <c r="I4" i="1"/>
  <c r="I2" i="1"/>
  <c r="I10" i="1"/>
  <c r="I5" i="1"/>
  <c r="I18" i="1"/>
  <c r="I13" i="1"/>
  <c r="I15" i="1"/>
  <c r="I11" i="1"/>
  <c r="I16" i="1"/>
  <c r="I17" i="1"/>
  <c r="I7" i="1"/>
  <c r="I8" i="1"/>
  <c r="I9" i="1"/>
  <c r="I12" i="1"/>
  <c r="I14" i="1"/>
  <c r="I3" i="1"/>
  <c r="I6" i="1"/>
  <c r="AE6" i="17" l="1"/>
  <c r="AQ6" i="17" s="1"/>
  <c r="BO6" i="17" s="1"/>
  <c r="AE44" i="17"/>
  <c r="AQ44" i="17" s="1"/>
  <c r="BO44" i="17" s="1"/>
  <c r="AE66" i="17"/>
  <c r="AQ66" i="17" s="1"/>
  <c r="BO66" i="17" s="1"/>
  <c r="AE103" i="17"/>
  <c r="AQ103" i="17" s="1"/>
  <c r="BO103" i="17" s="1"/>
  <c r="AE350" i="17"/>
  <c r="AQ350" i="17" s="1"/>
  <c r="BO350" i="17" s="1"/>
  <c r="AE58" i="17"/>
  <c r="AQ58" i="17" s="1"/>
  <c r="BO58" i="17" s="1"/>
  <c r="AE94" i="17"/>
  <c r="AQ94" i="17" s="1"/>
  <c r="BO94" i="17" s="1"/>
  <c r="AE327" i="17"/>
  <c r="AQ327" i="17" s="1"/>
  <c r="BO327" i="17" s="1"/>
  <c r="AE403" i="17"/>
  <c r="AQ403" i="17" s="1"/>
  <c r="BO403" i="17" s="1"/>
  <c r="AE695" i="17"/>
  <c r="AQ695" i="17" s="1"/>
  <c r="BO695" i="17" s="1"/>
  <c r="AE10" i="17"/>
  <c r="AQ10" i="17" s="1"/>
  <c r="BO10" i="17" s="1"/>
  <c r="AE45" i="17"/>
  <c r="AQ45" i="17" s="1"/>
  <c r="BO45" i="17" s="1"/>
  <c r="AE84" i="17"/>
  <c r="AQ84" i="17" s="1"/>
  <c r="BO84" i="17" s="1"/>
  <c r="AE125" i="17"/>
  <c r="AQ125" i="17" s="1"/>
  <c r="BO125" i="17" s="1"/>
  <c r="AE25" i="17"/>
  <c r="AQ25" i="17" s="1"/>
  <c r="BO25" i="17" s="1"/>
  <c r="AE217" i="17"/>
  <c r="AQ217" i="17" s="1"/>
  <c r="BO217" i="17" s="1"/>
  <c r="AE192" i="17"/>
  <c r="AQ192" i="17" s="1"/>
  <c r="BO192" i="17" s="1"/>
  <c r="AE250" i="17"/>
  <c r="AQ250" i="17" s="1"/>
  <c r="BO250" i="17" s="1"/>
  <c r="AE357" i="17"/>
  <c r="AQ357" i="17" s="1"/>
  <c r="BO357" i="17" s="1"/>
  <c r="AE11" i="17"/>
  <c r="AQ11" i="17" s="1"/>
  <c r="BO11" i="17" s="1"/>
  <c r="AE42" i="17"/>
  <c r="AQ42" i="17" s="1"/>
  <c r="BO42" i="17" s="1"/>
  <c r="AE178" i="17"/>
  <c r="AQ178" i="17" s="1"/>
  <c r="BO178" i="17" s="1"/>
  <c r="AE111" i="17"/>
  <c r="AQ111" i="17" s="1"/>
  <c r="BO111" i="17" s="1"/>
  <c r="AE335" i="17"/>
  <c r="AQ335" i="17" s="1"/>
  <c r="BO335" i="17" s="1"/>
  <c r="AE169" i="17"/>
  <c r="AQ169" i="17" s="1"/>
  <c r="BO169" i="17" s="1"/>
  <c r="AE203" i="17"/>
  <c r="AQ203" i="17" s="1"/>
  <c r="BO203" i="17" s="1"/>
  <c r="AE432" i="17"/>
  <c r="AQ432" i="17" s="1"/>
  <c r="BO432" i="17" s="1"/>
  <c r="AE481" i="17"/>
  <c r="AQ481" i="17" s="1"/>
  <c r="BO481" i="17" s="1"/>
  <c r="AE448" i="17"/>
  <c r="AQ448" i="17" s="1"/>
  <c r="BO448" i="17" s="1"/>
  <c r="AE477" i="17"/>
  <c r="AQ477" i="17" s="1"/>
  <c r="BO477" i="17" s="1"/>
  <c r="AE569" i="17"/>
  <c r="AQ569" i="17" s="1"/>
  <c r="BO569" i="17" s="1"/>
  <c r="AE17" i="17"/>
  <c r="AQ17" i="17" s="1"/>
  <c r="BO17" i="17" s="1"/>
  <c r="AE33" i="17"/>
  <c r="AQ33" i="17" s="1"/>
  <c r="BO33" i="17" s="1"/>
  <c r="AE19" i="17"/>
  <c r="AQ19" i="17" s="1"/>
  <c r="BO19" i="17" s="1"/>
  <c r="AE78" i="17"/>
  <c r="AQ78" i="17" s="1"/>
  <c r="BO78" i="17" s="1"/>
  <c r="AE212" i="17"/>
  <c r="AQ212" i="17" s="1"/>
  <c r="BO212" i="17" s="1"/>
  <c r="AE208" i="17"/>
  <c r="AQ208" i="17" s="1"/>
  <c r="BO208" i="17" s="1"/>
  <c r="AE273" i="17"/>
  <c r="AQ273" i="17" s="1"/>
  <c r="BO273" i="17" s="1"/>
  <c r="AE498" i="17"/>
  <c r="AQ498" i="17" s="1"/>
  <c r="BO498" i="17" s="1"/>
  <c r="AE628" i="17"/>
  <c r="AQ628" i="17" s="1"/>
  <c r="BO628" i="17" s="1"/>
  <c r="AE96" i="17"/>
  <c r="AQ96" i="17" s="1"/>
  <c r="BO96" i="17" s="1"/>
  <c r="AE244" i="17"/>
  <c r="AQ244" i="17" s="1"/>
  <c r="BO244" i="17" s="1"/>
  <c r="AE397" i="17"/>
  <c r="AQ397" i="17" s="1"/>
  <c r="BO397" i="17" s="1"/>
  <c r="AE310" i="17"/>
  <c r="AQ310" i="17" s="1"/>
  <c r="BO310" i="17" s="1"/>
  <c r="AE447" i="17"/>
  <c r="AQ447" i="17" s="1"/>
  <c r="BO447" i="17" s="1"/>
  <c r="AE20" i="17"/>
  <c r="AQ20" i="17" s="1"/>
  <c r="BO20" i="17" s="1"/>
  <c r="AE39" i="17"/>
  <c r="AQ39" i="17" s="1"/>
  <c r="BO39" i="17" s="1"/>
  <c r="AE22" i="17"/>
  <c r="AQ22" i="17" s="1"/>
  <c r="BO22" i="17" s="1"/>
  <c r="AE202" i="17"/>
  <c r="AQ202" i="17" s="1"/>
  <c r="BO202" i="17" s="1"/>
  <c r="AE267" i="17"/>
  <c r="AQ267" i="17" s="1"/>
  <c r="BO267" i="17" s="1"/>
  <c r="AE147" i="17"/>
  <c r="AQ147" i="17" s="1"/>
  <c r="BO147" i="17" s="1"/>
  <c r="AE24" i="17"/>
  <c r="AQ24" i="17" s="1"/>
  <c r="BO24" i="17" s="1"/>
  <c r="AE69" i="17"/>
  <c r="AQ69" i="17" s="1"/>
  <c r="BO69" i="17" s="1"/>
  <c r="AE107" i="17"/>
  <c r="AQ107" i="17" s="1"/>
  <c r="BO107" i="17" s="1"/>
  <c r="AE464" i="17"/>
  <c r="AQ464" i="17" s="1"/>
  <c r="BO464" i="17" s="1"/>
  <c r="AE279" i="17"/>
  <c r="AQ279" i="17" s="1"/>
  <c r="BO279" i="17" s="1"/>
  <c r="AE396" i="17"/>
  <c r="AQ396" i="17" s="1"/>
  <c r="BO396" i="17" s="1"/>
  <c r="AE592" i="17"/>
  <c r="AQ592" i="17" s="1"/>
  <c r="BO592" i="17" s="1"/>
  <c r="AE597" i="17"/>
  <c r="AQ597" i="17" s="1"/>
  <c r="BO597" i="17" s="1"/>
  <c r="AE2" i="17"/>
  <c r="AQ2" i="17" s="1"/>
  <c r="BO2" i="17" s="1"/>
  <c r="AE54" i="17"/>
  <c r="AQ54" i="17" s="1"/>
  <c r="BO54" i="17" s="1"/>
  <c r="AE67" i="17"/>
  <c r="AQ67" i="17" s="1"/>
  <c r="BO67" i="17" s="1"/>
  <c r="AE30" i="17"/>
  <c r="AQ30" i="17" s="1"/>
  <c r="BO30" i="17" s="1"/>
  <c r="AE132" i="17"/>
  <c r="AQ132" i="17" s="1"/>
  <c r="BO132" i="17" s="1"/>
  <c r="AE116" i="17"/>
  <c r="AQ116" i="17" s="1"/>
  <c r="BO116" i="17" s="1"/>
  <c r="AE271" i="17"/>
  <c r="AQ271" i="17" s="1"/>
  <c r="BO271" i="17" s="1"/>
  <c r="AE235" i="17"/>
  <c r="AQ235" i="17" s="1"/>
  <c r="BO235" i="17" s="1"/>
  <c r="AE560" i="17"/>
  <c r="AQ560" i="17" s="1"/>
  <c r="BO560" i="17" s="1"/>
  <c r="AE360" i="17"/>
  <c r="AQ360" i="17" s="1"/>
  <c r="BO360" i="17" s="1"/>
  <c r="AE414" i="17"/>
  <c r="AQ414" i="17" s="1"/>
  <c r="BO414" i="17" s="1"/>
  <c r="AE617" i="17"/>
  <c r="AQ617" i="17" s="1"/>
  <c r="BO617" i="17" s="1"/>
  <c r="AE52" i="17"/>
  <c r="AQ52" i="17" s="1"/>
  <c r="BO52" i="17" s="1"/>
  <c r="AE55" i="17"/>
  <c r="AQ55" i="17" s="1"/>
  <c r="BO55" i="17" s="1"/>
  <c r="AE234" i="17"/>
  <c r="AQ234" i="17" s="1"/>
  <c r="BO234" i="17" s="1"/>
  <c r="AE259" i="17"/>
  <c r="AQ259" i="17" s="1"/>
  <c r="BO259" i="17" s="1"/>
  <c r="AE163" i="17"/>
  <c r="AQ163" i="17" s="1"/>
  <c r="BO163" i="17" s="1"/>
  <c r="AE439" i="17"/>
  <c r="AQ439" i="17" s="1"/>
  <c r="BO439" i="17" s="1"/>
  <c r="AE644" i="17"/>
  <c r="AQ644" i="17" s="1"/>
  <c r="BO644" i="17" s="1"/>
  <c r="AE596" i="17"/>
  <c r="AQ596" i="17" s="1"/>
  <c r="BO596" i="17" s="1"/>
  <c r="AE50" i="17"/>
  <c r="AQ50" i="17" s="1"/>
  <c r="BO50" i="17" s="1"/>
  <c r="AE137" i="17"/>
  <c r="AQ137" i="17" s="1"/>
  <c r="BO137" i="17" s="1"/>
  <c r="AE86" i="17"/>
  <c r="AQ86" i="17" s="1"/>
  <c r="BO86" i="17" s="1"/>
  <c r="AE71" i="17"/>
  <c r="AQ71" i="17" s="1"/>
  <c r="BO71" i="17" s="1"/>
  <c r="AE122" i="17"/>
  <c r="AQ122" i="17" s="1"/>
  <c r="BO122" i="17" s="1"/>
  <c r="AE379" i="17"/>
  <c r="AQ379" i="17" s="1"/>
  <c r="BO379" i="17" s="1"/>
  <c r="AE304" i="17"/>
  <c r="AQ304" i="17" s="1"/>
  <c r="BO304" i="17" s="1"/>
  <c r="AE361" i="17"/>
  <c r="AQ361" i="17" s="1"/>
  <c r="BO361" i="17" s="1"/>
  <c r="AE365" i="17"/>
  <c r="AQ365" i="17" s="1"/>
  <c r="BO365" i="17" s="1"/>
  <c r="AE462" i="17"/>
  <c r="AQ462" i="17" s="1"/>
  <c r="BO462" i="17" s="1"/>
  <c r="AE547" i="17"/>
  <c r="AQ547" i="17" s="1"/>
  <c r="BO547" i="17" s="1"/>
  <c r="AE456" i="17"/>
  <c r="AQ456" i="17" s="1"/>
  <c r="BO456" i="17" s="1"/>
  <c r="AE34" i="17"/>
  <c r="AQ34" i="17" s="1"/>
  <c r="BO34" i="17" s="1"/>
  <c r="AE160" i="17"/>
  <c r="AQ160" i="17" s="1"/>
  <c r="BO160" i="17" s="1"/>
  <c r="AE121" i="17"/>
  <c r="AQ121" i="17" s="1"/>
  <c r="BO121" i="17" s="1"/>
  <c r="AE8" i="17"/>
  <c r="AQ8" i="17" s="1"/>
  <c r="BO8" i="17" s="1"/>
  <c r="AE275" i="17"/>
  <c r="AQ275" i="17" s="1"/>
  <c r="BO275" i="17" s="1"/>
  <c r="AE15" i="17"/>
  <c r="AQ15" i="17" s="1"/>
  <c r="BO15" i="17" s="1"/>
  <c r="AE459" i="17"/>
  <c r="AQ459" i="17" s="1"/>
  <c r="BO459" i="17" s="1"/>
  <c r="AE539" i="17"/>
  <c r="AQ539" i="17" s="1"/>
  <c r="BO539" i="17" s="1"/>
  <c r="AE165" i="17"/>
  <c r="AQ165" i="17" s="1"/>
  <c r="BO165" i="17" s="1"/>
  <c r="AE319" i="17"/>
  <c r="AQ319" i="17" s="1"/>
  <c r="BO319" i="17" s="1"/>
  <c r="AE663" i="17"/>
  <c r="AQ663" i="17" s="1"/>
  <c r="BO663" i="17" s="1"/>
  <c r="AE90" i="17"/>
  <c r="AQ90" i="17" s="1"/>
  <c r="BO90" i="17" s="1"/>
  <c r="AE65" i="17"/>
  <c r="AQ65" i="17" s="1"/>
  <c r="BO65" i="17" s="1"/>
  <c r="AE108" i="17"/>
  <c r="AQ108" i="17" s="1"/>
  <c r="BO108" i="17" s="1"/>
  <c r="AE207" i="17"/>
  <c r="AQ207" i="17" s="1"/>
  <c r="BO207" i="17" s="1"/>
  <c r="AE27" i="17"/>
  <c r="AQ27" i="17" s="1"/>
  <c r="BO27" i="17" s="1"/>
  <c r="AE338" i="17"/>
  <c r="AQ338" i="17" s="1"/>
  <c r="BO338" i="17" s="1"/>
  <c r="AE485" i="17"/>
  <c r="AQ485" i="17" s="1"/>
  <c r="BO485" i="17" s="1"/>
  <c r="AE622" i="17"/>
  <c r="AQ622" i="17" s="1"/>
  <c r="BO622" i="17" s="1"/>
  <c r="AE18" i="17"/>
  <c r="AQ18" i="17" s="1"/>
  <c r="BO18" i="17" s="1"/>
  <c r="AE486" i="17"/>
  <c r="AQ486" i="17" s="1"/>
  <c r="BO486" i="17" s="1"/>
  <c r="AC163" i="17"/>
  <c r="AO163" i="17" s="1"/>
  <c r="BM163" i="17" s="1"/>
  <c r="AC113" i="17"/>
  <c r="AO113" i="17" s="1"/>
  <c r="BM113" i="17" s="1"/>
  <c r="AC8" i="17"/>
  <c r="AO8" i="17" s="1"/>
  <c r="BM8" i="17" s="1"/>
  <c r="AC165" i="17"/>
  <c r="AO165" i="17" s="1"/>
  <c r="BM165" i="17" s="1"/>
  <c r="AC103" i="17"/>
  <c r="AO103" i="17" s="1"/>
  <c r="BM103" i="17" s="1"/>
  <c r="AC324" i="17"/>
  <c r="AO324" i="17" s="1"/>
  <c r="BM324" i="17" s="1"/>
  <c r="AC217" i="17"/>
  <c r="AO217" i="17" s="1"/>
  <c r="BM217" i="17" s="1"/>
  <c r="AC119" i="17"/>
  <c r="AO119" i="17" s="1"/>
  <c r="BM119" i="17" s="1"/>
  <c r="AC188" i="17"/>
  <c r="AO188" i="17" s="1"/>
  <c r="BM188" i="17" s="1"/>
  <c r="AC123" i="17"/>
  <c r="AO123" i="17" s="1"/>
  <c r="BM123" i="17" s="1"/>
  <c r="AC111" i="17"/>
  <c r="AO111" i="17" s="1"/>
  <c r="BM111" i="17" s="1"/>
  <c r="AC131" i="17"/>
  <c r="AO131" i="17" s="1"/>
  <c r="BM131" i="17" s="1"/>
  <c r="AC203" i="17"/>
  <c r="AO203" i="17" s="1"/>
  <c r="BM203" i="17" s="1"/>
  <c r="AC17" i="17"/>
  <c r="AO17" i="17" s="1"/>
  <c r="BM17" i="17" s="1"/>
  <c r="AC124" i="17"/>
  <c r="AO124" i="17" s="1"/>
  <c r="BM124" i="17" s="1"/>
  <c r="AC152" i="17"/>
  <c r="AO152" i="17" s="1"/>
  <c r="BM152" i="17" s="1"/>
  <c r="AC180" i="17"/>
  <c r="AO180" i="17" s="1"/>
  <c r="BM180" i="17" s="1"/>
  <c r="AC22" i="17"/>
  <c r="AO22" i="17" s="1"/>
  <c r="BM22" i="17" s="1"/>
  <c r="AC185" i="17"/>
  <c r="AO185" i="17" s="1"/>
  <c r="BM185" i="17" s="1"/>
  <c r="AC114" i="17"/>
  <c r="AO114" i="17" s="1"/>
  <c r="BM114" i="17" s="1"/>
  <c r="AC419" i="17"/>
  <c r="AO419" i="17" s="1"/>
  <c r="BM419" i="17" s="1"/>
  <c r="AC322" i="17"/>
  <c r="AO322" i="17" s="1"/>
  <c r="BM322" i="17" s="1"/>
  <c r="AC475" i="17"/>
  <c r="AO475" i="17" s="1"/>
  <c r="BM475" i="17" s="1"/>
  <c r="AC658" i="17"/>
  <c r="AO658" i="17" s="1"/>
  <c r="BM658" i="17" s="1"/>
  <c r="AC663" i="17"/>
  <c r="AO663" i="17" s="1"/>
  <c r="BM663" i="17" s="1"/>
  <c r="AC325" i="17"/>
  <c r="AO325" i="17" s="1"/>
  <c r="BM325" i="17" s="1"/>
  <c r="AC520" i="17"/>
  <c r="AO520" i="17" s="1"/>
  <c r="BM520" i="17" s="1"/>
  <c r="AC278" i="17"/>
  <c r="AO278" i="17" s="1"/>
  <c r="BM278" i="17" s="1"/>
  <c r="AC361" i="17"/>
  <c r="AO361" i="17" s="1"/>
  <c r="BM361" i="17" s="1"/>
  <c r="AC448" i="17"/>
  <c r="AO448" i="17" s="1"/>
  <c r="BM448" i="17" s="1"/>
  <c r="AC680" i="17"/>
  <c r="AO680" i="17" s="1"/>
  <c r="BM680" i="17" s="1"/>
  <c r="AC273" i="17"/>
  <c r="AO273" i="17" s="1"/>
  <c r="BM273" i="17" s="1"/>
  <c r="AC213" i="17"/>
  <c r="AO213" i="17" s="1"/>
  <c r="BM213" i="17" s="1"/>
  <c r="AC310" i="17"/>
  <c r="AO310" i="17" s="1"/>
  <c r="BM310" i="17" s="1"/>
  <c r="AC483" i="17"/>
  <c r="AO483" i="17" s="1"/>
  <c r="BM483" i="17" s="1"/>
  <c r="AC69" i="17"/>
  <c r="AO69" i="17" s="1"/>
  <c r="BM69" i="17" s="1"/>
  <c r="AC563" i="17"/>
  <c r="AO563" i="17" s="1"/>
  <c r="BM563" i="17" s="1"/>
  <c r="AC139" i="17"/>
  <c r="AO139" i="17" s="1"/>
  <c r="BM139" i="17" s="1"/>
  <c r="AC298" i="17"/>
  <c r="AO298" i="17" s="1"/>
  <c r="BM298" i="17" s="1"/>
  <c r="AC627" i="17"/>
  <c r="AO627" i="17" s="1"/>
  <c r="BM627" i="17" s="1"/>
  <c r="AC586" i="17"/>
  <c r="AO586" i="17" s="1"/>
  <c r="BM586" i="17" s="1"/>
  <c r="AC462" i="17"/>
  <c r="AO462" i="17" s="1"/>
  <c r="BM462" i="17" s="1"/>
  <c r="AC280" i="17"/>
  <c r="AO280" i="17" s="1"/>
  <c r="BM280" i="17" s="1"/>
  <c r="AC365" i="17"/>
  <c r="AO365" i="17" s="1"/>
  <c r="BM365" i="17" s="1"/>
  <c r="AC411" i="17"/>
  <c r="AO411" i="17" s="1"/>
  <c r="BM411" i="17" s="1"/>
  <c r="AA606" i="17" a="1"/>
  <c r="AA606" i="17" s="1"/>
  <c r="AM606" i="17" s="1"/>
  <c r="BK606" i="17" s="1"/>
  <c r="AA423" i="17" a="1"/>
  <c r="AA423" i="17" s="1"/>
  <c r="AM423" i="17" s="1"/>
  <c r="BK423" i="17" s="1"/>
  <c r="AA485" i="17" a="1"/>
  <c r="AA485" i="17" s="1"/>
  <c r="AM485" i="17" s="1"/>
  <c r="BK485" i="17" s="1"/>
  <c r="AA486" i="17" a="1"/>
  <c r="AA486" i="17" s="1"/>
  <c r="AM486" i="17" s="1"/>
  <c r="BK486" i="17" s="1"/>
  <c r="AA304" i="17" a="1"/>
  <c r="AA304" i="17" s="1"/>
  <c r="AM304" i="17" s="1"/>
  <c r="BK304" i="17" s="1"/>
  <c r="AA140" i="17" a="1"/>
  <c r="AA140" i="17" s="1"/>
  <c r="AM140" i="17" s="1"/>
  <c r="BK140" i="17" s="1"/>
  <c r="AA377" i="17" a="1"/>
  <c r="AA377" i="17" s="1"/>
  <c r="AM377" i="17" s="1"/>
  <c r="BK377" i="17" s="1"/>
  <c r="AA175" i="17" a="1"/>
  <c r="AA175" i="17" s="1"/>
  <c r="AM175" i="17" s="1"/>
  <c r="BK175" i="17" s="1"/>
  <c r="AA169" i="17" a="1"/>
  <c r="AA169" i="17" s="1"/>
  <c r="AM169" i="17" s="1"/>
  <c r="BK169" i="17" s="1"/>
  <c r="AA84" i="17" a="1"/>
  <c r="AA84" i="17" s="1"/>
  <c r="AM84" i="17" s="1"/>
  <c r="BK84" i="17" s="1"/>
  <c r="AA689" i="17" a="1"/>
  <c r="AA689" i="17" s="1"/>
  <c r="AM689" i="17" s="1"/>
  <c r="BK689" i="17" s="1"/>
  <c r="AA593" i="17" a="1"/>
  <c r="AA593" i="17" s="1"/>
  <c r="AM593" i="17" s="1"/>
  <c r="BK593" i="17" s="1"/>
  <c r="AA474" i="17" a="1"/>
  <c r="AA474" i="17" s="1"/>
  <c r="AM474" i="17" s="1"/>
  <c r="BK474" i="17" s="1"/>
  <c r="AA96" i="17" a="1"/>
  <c r="AA96" i="17" s="1"/>
  <c r="AM96" i="17" s="1"/>
  <c r="BK96" i="17" s="1"/>
  <c r="AA101" i="17" a="1"/>
  <c r="AA101" i="17" s="1"/>
  <c r="AM101" i="17" s="1"/>
  <c r="BK101" i="17" s="1"/>
  <c r="AA482" i="17" a="1"/>
  <c r="AA482" i="17" s="1"/>
  <c r="AM482" i="17" s="1"/>
  <c r="BK482" i="17" s="1"/>
  <c r="AA651" i="17" a="1"/>
  <c r="AA651" i="17" s="1"/>
  <c r="AM651" i="17" s="1"/>
  <c r="BK651" i="17" s="1"/>
  <c r="AA34" i="17" a="1"/>
  <c r="AA34" i="17" s="1"/>
  <c r="AM34" i="17" s="1"/>
  <c r="BK34" i="17" s="1"/>
  <c r="AA234" i="17" a="1"/>
  <c r="AA234" i="17" s="1"/>
  <c r="AM234" i="17" s="1"/>
  <c r="BK234" i="17" s="1"/>
  <c r="AA42" i="17" a="1"/>
  <c r="AA42" i="17" s="1"/>
  <c r="AM42" i="17" s="1"/>
  <c r="BK42" i="17" s="1"/>
  <c r="AA658" i="17" a="1"/>
  <c r="AA658" i="17" s="1"/>
  <c r="AM658" i="17" s="1"/>
  <c r="BK658" i="17" s="1"/>
  <c r="AA151" i="17" a="1"/>
  <c r="AA151" i="17" s="1"/>
  <c r="AM151" i="17" s="1"/>
  <c r="BK151" i="17" s="1"/>
  <c r="AA98" i="17" a="1"/>
  <c r="AA98" i="17" s="1"/>
  <c r="AM98" i="17" s="1"/>
  <c r="BK98" i="17" s="1"/>
  <c r="AA65" i="17" a="1"/>
  <c r="AA65" i="17" s="1"/>
  <c r="AM65" i="17" s="1"/>
  <c r="BK65" i="17" s="1"/>
  <c r="AA478" i="17" a="1"/>
  <c r="AA478" i="17" s="1"/>
  <c r="AM478" i="17" s="1"/>
  <c r="BK478" i="17" s="1"/>
  <c r="AA638" i="17" a="1"/>
  <c r="AA638" i="17" s="1"/>
  <c r="AM638" i="17" s="1"/>
  <c r="BK638" i="17" s="1"/>
  <c r="AA120" i="17" a="1"/>
  <c r="AA120" i="17" s="1"/>
  <c r="AM120" i="17" s="1"/>
  <c r="BK120" i="17" s="1"/>
  <c r="AA49" i="17" a="1"/>
  <c r="AA49" i="17" s="1"/>
  <c r="AM49" i="17" s="1"/>
  <c r="BK49" i="17" s="1"/>
  <c r="AA456" i="17" a="1"/>
  <c r="AA456" i="17" s="1"/>
  <c r="AM456" i="17" s="1"/>
  <c r="BK456" i="17" s="1"/>
  <c r="AA691" i="17" a="1"/>
  <c r="AA691" i="17" s="1"/>
  <c r="AM691" i="17" s="1"/>
  <c r="BK691" i="17" s="1"/>
  <c r="AA367" i="17" a="1"/>
  <c r="AA367" i="17" s="1"/>
  <c r="AM367" i="17" s="1"/>
  <c r="BK367" i="17" s="1"/>
  <c r="AA55" i="17" a="1"/>
  <c r="AA55" i="17" s="1"/>
  <c r="AM55" i="17" s="1"/>
  <c r="BK55" i="17" s="1"/>
  <c r="AA535" i="17" a="1"/>
  <c r="AA535" i="17" s="1"/>
  <c r="AM535" i="17" s="1"/>
  <c r="BK535" i="17" s="1"/>
  <c r="AA48" i="17" a="1"/>
  <c r="AA48" i="17" s="1"/>
  <c r="AM48" i="17" s="1"/>
  <c r="BK48" i="17" s="1"/>
  <c r="AA79" i="17" a="1"/>
  <c r="AA79" i="17" s="1"/>
  <c r="AM79" i="17" s="1"/>
  <c r="BK79" i="17" s="1"/>
  <c r="AA400" i="17" a="1"/>
  <c r="AA400" i="17" s="1"/>
  <c r="AM400" i="17" s="1"/>
  <c r="BK400" i="17" s="1"/>
  <c r="AA52" i="17" a="1"/>
  <c r="AA52" i="17" s="1"/>
  <c r="AM52" i="17" s="1"/>
  <c r="BK52" i="17" s="1"/>
  <c r="AA418" i="17" a="1"/>
  <c r="AA418" i="17" s="1"/>
  <c r="AM418" i="17" s="1"/>
  <c r="BK418" i="17" s="1"/>
  <c r="AA109" i="17" a="1"/>
  <c r="AA109" i="17" s="1"/>
  <c r="AM109" i="17" s="1"/>
  <c r="BK109" i="17" s="1"/>
  <c r="AA207" i="17" a="1"/>
  <c r="AA207" i="17" s="1"/>
  <c r="AM207" i="17" s="1"/>
  <c r="BK207" i="17" s="1"/>
  <c r="AA629" i="17" a="1"/>
  <c r="AA629" i="17" s="1"/>
  <c r="AM629" i="17" s="1"/>
  <c r="BK629" i="17" s="1"/>
  <c r="AA611" i="17" a="1"/>
  <c r="AA611" i="17" s="1"/>
  <c r="AM611" i="17" s="1"/>
  <c r="BK611" i="17" s="1"/>
  <c r="AA433" i="17" a="1"/>
  <c r="AA433" i="17" s="1"/>
  <c r="AM433" i="17" s="1"/>
  <c r="BK433" i="17" s="1"/>
  <c r="AA505" i="17" a="1"/>
  <c r="AA505" i="17" s="1"/>
  <c r="AM505" i="17" s="1"/>
  <c r="BK505" i="17" s="1"/>
  <c r="AA374" i="17" a="1"/>
  <c r="AA374" i="17" s="1"/>
  <c r="AM374" i="17" s="1"/>
  <c r="BK374" i="17" s="1"/>
  <c r="AA404" i="17" a="1"/>
  <c r="AA404" i="17" s="1"/>
  <c r="AM404" i="17" s="1"/>
  <c r="BK404" i="17" s="1"/>
  <c r="AA503" i="17" a="1"/>
  <c r="AA503" i="17" s="1"/>
  <c r="AM503" i="17" s="1"/>
  <c r="BK503" i="17" s="1"/>
  <c r="AA170" i="17" a="1"/>
  <c r="AA170" i="17" s="1"/>
  <c r="AM170" i="17" s="1"/>
  <c r="BK170" i="17" s="1"/>
  <c r="AA272" i="17" a="1"/>
  <c r="AA272" i="17" s="1"/>
  <c r="AM272" i="17" s="1"/>
  <c r="BK272" i="17" s="1"/>
  <c r="AA340" i="17" a="1"/>
  <c r="AA340" i="17" s="1"/>
  <c r="AM340" i="17" s="1"/>
  <c r="BK340" i="17" s="1"/>
  <c r="AA110" i="17" a="1"/>
  <c r="AA110" i="17" s="1"/>
  <c r="AM110" i="17" s="1"/>
  <c r="BK110" i="17" s="1"/>
  <c r="AA40" i="17" a="1"/>
  <c r="AA40" i="17" s="1"/>
  <c r="AM40" i="17" s="1"/>
  <c r="BK40" i="17" s="1"/>
  <c r="AA69" i="17" a="1"/>
  <c r="AA69" i="17" s="1"/>
  <c r="AM69" i="17" s="1"/>
  <c r="BK69" i="17" s="1"/>
  <c r="AA81" i="17" a="1"/>
  <c r="AA81" i="17" s="1"/>
  <c r="AM81" i="17" s="1"/>
  <c r="BK81" i="17" s="1"/>
  <c r="AA655" i="17" a="1"/>
  <c r="AA655" i="17" s="1"/>
  <c r="AM655" i="17" s="1"/>
  <c r="BK655" i="17" s="1"/>
  <c r="AA617" i="17" a="1"/>
  <c r="AA617" i="17" s="1"/>
  <c r="AM617" i="17" s="1"/>
  <c r="BK617" i="17" s="1"/>
  <c r="AA390" i="17" a="1"/>
  <c r="AA390" i="17" s="1"/>
  <c r="AM390" i="17" s="1"/>
  <c r="BK390" i="17" s="1"/>
  <c r="AA450" i="17" a="1"/>
  <c r="AA450" i="17" s="1"/>
  <c r="AM450" i="17" s="1"/>
  <c r="BK450" i="17" s="1"/>
  <c r="AA490" i="17" a="1"/>
  <c r="AA490" i="17" s="1"/>
  <c r="AM490" i="17" s="1"/>
  <c r="BK490" i="17" s="1"/>
  <c r="AA577" i="17" a="1"/>
  <c r="AA577" i="17" s="1"/>
  <c r="AM577" i="17" s="1"/>
  <c r="BK577" i="17" s="1"/>
  <c r="AA472" i="17" a="1"/>
  <c r="AA472" i="17" s="1"/>
  <c r="AM472" i="17" s="1"/>
  <c r="BK472" i="17" s="1"/>
  <c r="AA421" i="17" a="1"/>
  <c r="AA421" i="17" s="1"/>
  <c r="AM421" i="17" s="1"/>
  <c r="BK421" i="17" s="1"/>
  <c r="AA411" i="17" a="1"/>
  <c r="AA411" i="17" s="1"/>
  <c r="AM411" i="17" s="1"/>
  <c r="BK411" i="17" s="1"/>
  <c r="AA289" i="17" a="1"/>
  <c r="AA289" i="17" s="1"/>
  <c r="AM289" i="17" s="1"/>
  <c r="BK289" i="17" s="1"/>
  <c r="AA204" i="17" a="1"/>
  <c r="AA204" i="17" s="1"/>
  <c r="AM204" i="17" s="1"/>
  <c r="BK204" i="17" s="1"/>
  <c r="AA104" i="17" a="1"/>
  <c r="AA104" i="17" s="1"/>
  <c r="AM104" i="17" s="1"/>
  <c r="BK104" i="17" s="1"/>
  <c r="AA428" i="17" a="1"/>
  <c r="AA428" i="17" s="1"/>
  <c r="AM428" i="17" s="1"/>
  <c r="BK428" i="17" s="1"/>
  <c r="AA417" i="17" a="1"/>
  <c r="AA417" i="17" s="1"/>
  <c r="AM417" i="17" s="1"/>
  <c r="BK417" i="17" s="1"/>
  <c r="AA361" i="17" a="1"/>
  <c r="AA361" i="17" s="1"/>
  <c r="AM361" i="17" s="1"/>
  <c r="BK361" i="17" s="1"/>
  <c r="AA601" i="17" a="1"/>
  <c r="AA601" i="17" s="1"/>
  <c r="AM601" i="17" s="1"/>
  <c r="BK601" i="17" s="1"/>
  <c r="AA302" i="17" a="1"/>
  <c r="AA302" i="17" s="1"/>
  <c r="AM302" i="17" s="1"/>
  <c r="BK302" i="17" s="1"/>
  <c r="AA416" i="17" a="1"/>
  <c r="AA416" i="17" s="1"/>
  <c r="AM416" i="17" s="1"/>
  <c r="BK416" i="17" s="1"/>
  <c r="AA136" i="17" a="1"/>
  <c r="AA136" i="17" s="1"/>
  <c r="AM136" i="17" s="1"/>
  <c r="BK136" i="17" s="1"/>
  <c r="AA267" i="17" a="1"/>
  <c r="AA267" i="17" s="1"/>
  <c r="AM267" i="17" s="1"/>
  <c r="BK267" i="17" s="1"/>
  <c r="AA219" i="17" a="1"/>
  <c r="AA219" i="17" s="1"/>
  <c r="AM219" i="17" s="1"/>
  <c r="BK219" i="17" s="1"/>
  <c r="AA226" i="17" a="1"/>
  <c r="AA226" i="17" s="1"/>
  <c r="AM226" i="17" s="1"/>
  <c r="BK226" i="17" s="1"/>
  <c r="AA32" i="17" a="1"/>
  <c r="AA32" i="17" s="1"/>
  <c r="AM32" i="17" s="1"/>
  <c r="BK32" i="17" s="1"/>
  <c r="AA38" i="17" a="1"/>
  <c r="AA38" i="17" s="1"/>
  <c r="AM38" i="17" s="1"/>
  <c r="BK38" i="17" s="1"/>
  <c r="AA647" i="17" a="1"/>
  <c r="AA647" i="17" s="1"/>
  <c r="AM647" i="17" s="1"/>
  <c r="BK647" i="17" s="1"/>
  <c r="AA632" i="17" a="1"/>
  <c r="AA632" i="17" s="1"/>
  <c r="AM632" i="17" s="1"/>
  <c r="BK632" i="17" s="1"/>
  <c r="AA536" i="17" a="1"/>
  <c r="AA536" i="17" s="1"/>
  <c r="AM536" i="17" s="1"/>
  <c r="BK536" i="17" s="1"/>
  <c r="AA425" i="17" a="1"/>
  <c r="AA425" i="17" s="1"/>
  <c r="AM425" i="17" s="1"/>
  <c r="BK425" i="17" s="1"/>
  <c r="AA375" i="17" a="1"/>
  <c r="AA375" i="17" s="1"/>
  <c r="AM375" i="17" s="1"/>
  <c r="BK375" i="17" s="1"/>
  <c r="AA583" i="17" a="1"/>
  <c r="AA583" i="17" s="1"/>
  <c r="AM583" i="17" s="1"/>
  <c r="BK583" i="17" s="1"/>
  <c r="AA618" i="17" a="1"/>
  <c r="AA618" i="17" s="1"/>
  <c r="AM618" i="17" s="1"/>
  <c r="BK618" i="17" s="1"/>
  <c r="AA631" i="17" a="1"/>
  <c r="AA631" i="17" s="1"/>
  <c r="AM631" i="17" s="1"/>
  <c r="BK631" i="17" s="1"/>
  <c r="AA602" i="17" a="1"/>
  <c r="AA602" i="17" s="1"/>
  <c r="AM602" i="17" s="1"/>
  <c r="BK602" i="17" s="1"/>
  <c r="AA345" i="17" a="1"/>
  <c r="AA345" i="17" s="1"/>
  <c r="AM345" i="17" s="1"/>
  <c r="BK345" i="17" s="1"/>
  <c r="AA426" i="17" a="1"/>
  <c r="AA426" i="17" s="1"/>
  <c r="AM426" i="17" s="1"/>
  <c r="BK426" i="17" s="1"/>
  <c r="AA223" i="17" a="1"/>
  <c r="AA223" i="17" s="1"/>
  <c r="AM223" i="17" s="1"/>
  <c r="BK223" i="17" s="1"/>
  <c r="AA397" i="17" a="1"/>
  <c r="AA397" i="17" s="1"/>
  <c r="AM397" i="17" s="1"/>
  <c r="BK397" i="17" s="1"/>
  <c r="AA324" i="17" a="1"/>
  <c r="AA324" i="17" s="1"/>
  <c r="AM324" i="17" s="1"/>
  <c r="BK324" i="17" s="1"/>
  <c r="AA253" i="17" a="1"/>
  <c r="AA253" i="17" s="1"/>
  <c r="AM253" i="17" s="1"/>
  <c r="BK253" i="17" s="1"/>
  <c r="AA666" i="17" a="1"/>
  <c r="AA666" i="17" s="1"/>
  <c r="AM666" i="17" s="1"/>
  <c r="BK666" i="17" s="1"/>
  <c r="AA554" i="17" a="1"/>
  <c r="AA554" i="17" s="1"/>
  <c r="AM554" i="17" s="1"/>
  <c r="BK554" i="17" s="1"/>
  <c r="AA522" i="17" a="1"/>
  <c r="AA522" i="17" s="1"/>
  <c r="AM522" i="17" s="1"/>
  <c r="BK522" i="17" s="1"/>
  <c r="AA410" i="17" a="1"/>
  <c r="AA410" i="17" s="1"/>
  <c r="AM410" i="17" s="1"/>
  <c r="BK410" i="17" s="1"/>
  <c r="AA369" i="17" a="1"/>
  <c r="AA369" i="17" s="1"/>
  <c r="AM369" i="17" s="1"/>
  <c r="BK369" i="17" s="1"/>
  <c r="AA473" i="17" a="1"/>
  <c r="AA473" i="17" s="1"/>
  <c r="AM473" i="17" s="1"/>
  <c r="BK473" i="17" s="1"/>
  <c r="AA301" i="17" a="1"/>
  <c r="AA301" i="17" s="1"/>
  <c r="AM301" i="17" s="1"/>
  <c r="BK301" i="17" s="1"/>
  <c r="AA131" i="17" a="1"/>
  <c r="AA131" i="17" s="1"/>
  <c r="AM131" i="17" s="1"/>
  <c r="BK131" i="17" s="1"/>
  <c r="AA119" i="17" a="1"/>
  <c r="AA119" i="17" s="1"/>
  <c r="AM119" i="17" s="1"/>
  <c r="BK119" i="17" s="1"/>
  <c r="AA216" i="17" a="1"/>
  <c r="AA216" i="17" s="1"/>
  <c r="AM216" i="17" s="1"/>
  <c r="BK216" i="17" s="1"/>
  <c r="AA21" i="17" a="1"/>
  <c r="AA21" i="17" s="1"/>
  <c r="AM21" i="17" s="1"/>
  <c r="BK21" i="17" s="1"/>
  <c r="AA563" i="17" a="1"/>
  <c r="AA563" i="17" s="1"/>
  <c r="AM563" i="17" s="1"/>
  <c r="BK563" i="17" s="1"/>
  <c r="AA402" i="17" a="1"/>
  <c r="AA402" i="17" s="1"/>
  <c r="AM402" i="17" s="1"/>
  <c r="BK402" i="17" s="1"/>
  <c r="AA481" i="17" a="1"/>
  <c r="AA481" i="17" s="1"/>
  <c r="AM481" i="17" s="1"/>
  <c r="BK481" i="17" s="1"/>
  <c r="AA283" i="17" a="1"/>
  <c r="AA283" i="17" s="1"/>
  <c r="AM283" i="17" s="1"/>
  <c r="BK283" i="17" s="1"/>
  <c r="AA278" i="17" a="1"/>
  <c r="AA278" i="17" s="1"/>
  <c r="AM278" i="17" s="1"/>
  <c r="BK278" i="17" s="1"/>
  <c r="AA464" i="17" a="1"/>
  <c r="AA464" i="17" s="1"/>
  <c r="AM464" i="17" s="1"/>
  <c r="BK464" i="17" s="1"/>
  <c r="AA221" i="17" a="1"/>
  <c r="AA221" i="17" s="1"/>
  <c r="AM221" i="17" s="1"/>
  <c r="BK221" i="17" s="1"/>
  <c r="AA167" i="17" a="1"/>
  <c r="AA167" i="17" s="1"/>
  <c r="AM167" i="17" s="1"/>
  <c r="BK167" i="17" s="1"/>
  <c r="AA212" i="17" a="1"/>
  <c r="AA212" i="17" s="1"/>
  <c r="AM212" i="17" s="1"/>
  <c r="BK212" i="17" s="1"/>
  <c r="AA60" i="17" a="1"/>
  <c r="AA60" i="17" s="1"/>
  <c r="AM60" i="17" s="1"/>
  <c r="BK60" i="17" s="1"/>
  <c r="AA66" i="17" a="1"/>
  <c r="AA66" i="17" s="1"/>
  <c r="AM66" i="17" s="1"/>
  <c r="BK66" i="17" s="1"/>
  <c r="AA530" i="17" a="1"/>
  <c r="AA530" i="17" s="1"/>
  <c r="AM530" i="17" s="1"/>
  <c r="BK530" i="17" s="1"/>
  <c r="AA479" i="17" a="1"/>
  <c r="AA479" i="17" s="1"/>
  <c r="AM479" i="17" s="1"/>
  <c r="BK479" i="17" s="1"/>
  <c r="AA319" i="17" a="1"/>
  <c r="AA319" i="17" s="1"/>
  <c r="AM319" i="17" s="1"/>
  <c r="BK319" i="17" s="1"/>
  <c r="AA187" i="17" a="1"/>
  <c r="AA187" i="17" s="1"/>
  <c r="AM187" i="17" s="1"/>
  <c r="BK187" i="17" s="1"/>
  <c r="AA246" i="17" a="1"/>
  <c r="AA246" i="17" s="1"/>
  <c r="AM246" i="17" s="1"/>
  <c r="BK246" i="17" s="1"/>
  <c r="AA64" i="17" a="1"/>
  <c r="AA64" i="17" s="1"/>
  <c r="AM64" i="17" s="1"/>
  <c r="BK64" i="17" s="1"/>
  <c r="AA59" i="17" a="1"/>
  <c r="AA59" i="17" s="1"/>
  <c r="AM59" i="17" s="1"/>
  <c r="BK59" i="17" s="1"/>
  <c r="AA194" i="17" a="1"/>
  <c r="AA194" i="17" s="1"/>
  <c r="AM194" i="17" s="1"/>
  <c r="BK194" i="17" s="1"/>
  <c r="AA31" i="17" a="1"/>
  <c r="AA31" i="17" s="1"/>
  <c r="AM31" i="17" s="1"/>
  <c r="BK31" i="17" s="1"/>
  <c r="AA7" i="17" a="1"/>
  <c r="AA7" i="17" s="1"/>
  <c r="AM7" i="17" s="1"/>
  <c r="BK7" i="17" s="1"/>
  <c r="AA469" i="17" a="1"/>
  <c r="AA469" i="17" s="1"/>
  <c r="AM469" i="17" s="1"/>
  <c r="BK469" i="17" s="1"/>
  <c r="AA229" i="17" a="1"/>
  <c r="AA229" i="17" s="1"/>
  <c r="AM229" i="17" s="1"/>
  <c r="BK229" i="17" s="1"/>
  <c r="AA459" i="17" a="1"/>
  <c r="AA459" i="17" s="1"/>
  <c r="AM459" i="17" s="1"/>
  <c r="BK459" i="17" s="1"/>
  <c r="AA203" i="17" a="1"/>
  <c r="AA203" i="17" s="1"/>
  <c r="AM203" i="17" s="1"/>
  <c r="BK203" i="17" s="1"/>
  <c r="AA251" i="17" a="1"/>
  <c r="AA251" i="17" s="1"/>
  <c r="AM251" i="17" s="1"/>
  <c r="BK251" i="17" s="1"/>
  <c r="AA208" i="17" a="1"/>
  <c r="AA208" i="17" s="1"/>
  <c r="AM208" i="17" s="1"/>
  <c r="BK208" i="17" s="1"/>
  <c r="AA41" i="17" a="1"/>
  <c r="AA41" i="17" s="1"/>
  <c r="AM41" i="17" s="1"/>
  <c r="BK41" i="17" s="1"/>
  <c r="AA141" i="17" a="1"/>
  <c r="AA141" i="17" s="1"/>
  <c r="AM141" i="17" s="1"/>
  <c r="BK141" i="17" s="1"/>
  <c r="AA76" i="17" a="1"/>
  <c r="AA76" i="17" s="1"/>
  <c r="AM76" i="17" s="1"/>
  <c r="BK76" i="17" s="1"/>
  <c r="AA62" i="17" a="1"/>
  <c r="AA62" i="17" s="1"/>
  <c r="AM62" i="17" s="1"/>
  <c r="BK62" i="17" s="1"/>
  <c r="AA27" i="17" a="1"/>
  <c r="AA27" i="17" s="1"/>
  <c r="AM27" i="17" s="1"/>
  <c r="BK27" i="17" s="1"/>
  <c r="AA90" i="17" a="1"/>
  <c r="AA90" i="17" s="1"/>
  <c r="AM90" i="17" s="1"/>
  <c r="BK90" i="17" s="1"/>
  <c r="AA579" i="17" a="1"/>
  <c r="AA579" i="17" s="1"/>
  <c r="AM579" i="17" s="1"/>
  <c r="BK579" i="17" s="1"/>
  <c r="AA538" i="17" a="1"/>
  <c r="AA538" i="17" s="1"/>
  <c r="AM538" i="17" s="1"/>
  <c r="BK538" i="17" s="1"/>
  <c r="AA516" i="17" a="1"/>
  <c r="AA516" i="17" s="1"/>
  <c r="AM516" i="17" s="1"/>
  <c r="BK516" i="17" s="1"/>
  <c r="AA282" i="17" a="1"/>
  <c r="AA282" i="17" s="1"/>
  <c r="AM282" i="17" s="1"/>
  <c r="BK282" i="17" s="1"/>
  <c r="AA211" i="17" a="1"/>
  <c r="AA211" i="17" s="1"/>
  <c r="AM211" i="17" s="1"/>
  <c r="BK211" i="17" s="1"/>
  <c r="AA391" i="17" a="1"/>
  <c r="AA391" i="17" s="1"/>
  <c r="AM391" i="17" s="1"/>
  <c r="BK391" i="17" s="1"/>
  <c r="AA54" i="17" a="1"/>
  <c r="AA54" i="17" s="1"/>
  <c r="AM54" i="17" s="1"/>
  <c r="BK54" i="17" s="1"/>
  <c r="AA24" i="17" a="1"/>
  <c r="AA24" i="17" s="1"/>
  <c r="AM24" i="17" s="1"/>
  <c r="BK24" i="17" s="1"/>
  <c r="AA468" i="17" a="1"/>
  <c r="AA468" i="17" s="1"/>
  <c r="AM468" i="17" s="1"/>
  <c r="BK468" i="17" s="1"/>
  <c r="AA607" i="17" a="1"/>
  <c r="AA607" i="17" s="1"/>
  <c r="AM607" i="17" s="1"/>
  <c r="BK607" i="17" s="1"/>
  <c r="AA518" i="17" a="1"/>
  <c r="AA518" i="17" s="1"/>
  <c r="AM518" i="17" s="1"/>
  <c r="BK518" i="17" s="1"/>
  <c r="AA628" i="17" a="1"/>
  <c r="AA628" i="17" s="1"/>
  <c r="AM628" i="17" s="1"/>
  <c r="BK628" i="17" s="1"/>
  <c r="AA498" i="17" a="1"/>
  <c r="AA498" i="17" s="1"/>
  <c r="AM498" i="17" s="1"/>
  <c r="BK498" i="17" s="1"/>
  <c r="AA429" i="17" a="1"/>
  <c r="AA429" i="17" s="1"/>
  <c r="AM429" i="17" s="1"/>
  <c r="BK429" i="17" s="1"/>
  <c r="AA179" i="17" a="1"/>
  <c r="AA179" i="17" s="1"/>
  <c r="AM179" i="17" s="1"/>
  <c r="BK179" i="17" s="1"/>
  <c r="AA427" i="17" a="1"/>
  <c r="AA427" i="17" s="1"/>
  <c r="AM427" i="17" s="1"/>
  <c r="BK427" i="17" s="1"/>
  <c r="AA430" i="17" a="1"/>
  <c r="AA430" i="17" s="1"/>
  <c r="AM430" i="17" s="1"/>
  <c r="BK430" i="17" s="1"/>
  <c r="AA379" i="17" a="1"/>
  <c r="AA379" i="17" s="1"/>
  <c r="AM379" i="17" s="1"/>
  <c r="BK379" i="17" s="1"/>
  <c r="AA47" i="17" a="1"/>
  <c r="AA47" i="17" s="1"/>
  <c r="AM47" i="17" s="1"/>
  <c r="BK47" i="17" s="1"/>
  <c r="AA89" i="17" a="1"/>
  <c r="AA89" i="17" s="1"/>
  <c r="AM89" i="17" s="1"/>
  <c r="BK89" i="17" s="1"/>
  <c r="AA61" i="17" a="1"/>
  <c r="AA61" i="17" s="1"/>
  <c r="AM61" i="17" s="1"/>
  <c r="BK61" i="17" s="1"/>
  <c r="AA442" i="17" a="1"/>
  <c r="AA442" i="17" s="1"/>
  <c r="AM442" i="17" s="1"/>
  <c r="BK442" i="17" s="1"/>
  <c r="AA153" i="17" a="1"/>
  <c r="AA153" i="17" s="1"/>
  <c r="AM153" i="17" s="1"/>
  <c r="BK153" i="17" s="1"/>
  <c r="AA74" i="17" a="1"/>
  <c r="AA74" i="17" s="1"/>
  <c r="AM74" i="17" s="1"/>
  <c r="BK74" i="17" s="1"/>
  <c r="AA244" i="17" a="1"/>
  <c r="AA244" i="17" s="1"/>
  <c r="AM244" i="17" s="1"/>
  <c r="BK244" i="17" s="1"/>
  <c r="AA215" i="17" a="1"/>
  <c r="AA215" i="17" s="1"/>
  <c r="AM215" i="17" s="1"/>
  <c r="BK215" i="17" s="1"/>
  <c r="AA75" i="17" a="1"/>
  <c r="AA75" i="17" s="1"/>
  <c r="AM75" i="17" s="1"/>
  <c r="BK75" i="17" s="1"/>
  <c r="AA118" i="17" a="1"/>
  <c r="AA118" i="17" s="1"/>
  <c r="AM118" i="17" s="1"/>
  <c r="BK118" i="17" s="1"/>
  <c r="AA205" i="17" a="1"/>
  <c r="AA205" i="17" s="1"/>
  <c r="AM205" i="17" s="1"/>
  <c r="BK205" i="17" s="1"/>
  <c r="AA582" i="17" a="1"/>
  <c r="AA582" i="17" s="1"/>
  <c r="AM582" i="17" s="1"/>
  <c r="BK582" i="17" s="1"/>
  <c r="AA338" i="17" a="1"/>
  <c r="AA338" i="17" s="1"/>
  <c r="AM338" i="17" s="1"/>
  <c r="BK338" i="17" s="1"/>
  <c r="AA364" i="17" a="1"/>
  <c r="AA364" i="17" s="1"/>
  <c r="AM364" i="17" s="1"/>
  <c r="BK364" i="17" s="1"/>
  <c r="AA275" i="17" a="1"/>
  <c r="AA275" i="17" s="1"/>
  <c r="AM275" i="17" s="1"/>
  <c r="BK275" i="17" s="1"/>
  <c r="AA185" i="17" a="1"/>
  <c r="AA185" i="17" s="1"/>
  <c r="AM185" i="17" s="1"/>
  <c r="BK185" i="17" s="1"/>
  <c r="AA100" i="17" a="1"/>
  <c r="AA100" i="17" s="1"/>
  <c r="AM100" i="17" s="1"/>
  <c r="BK100" i="17" s="1"/>
  <c r="AA188" i="17" a="1"/>
  <c r="AA188" i="17" s="1"/>
  <c r="AM188" i="17" s="1"/>
  <c r="BK188" i="17" s="1"/>
  <c r="AA382" i="17" a="1"/>
  <c r="AA382" i="17" s="1"/>
  <c r="AM382" i="17" s="1"/>
  <c r="BK382" i="17" s="1"/>
  <c r="AA33" i="17" a="1"/>
  <c r="AA33" i="17" s="1"/>
  <c r="AM33" i="17" s="1"/>
  <c r="BK33" i="17" s="1"/>
  <c r="AA470" i="17" a="1"/>
  <c r="AA470" i="17" s="1"/>
  <c r="AM470" i="17" s="1"/>
  <c r="BK470" i="17" s="1"/>
  <c r="AA206" i="17" a="1"/>
  <c r="AA206" i="17" s="1"/>
  <c r="AM206" i="17" s="1"/>
  <c r="BK206" i="17" s="1"/>
  <c r="AA44" i="17" a="1"/>
  <c r="AA44" i="17" s="1"/>
  <c r="AM44" i="17" s="1"/>
  <c r="BK44" i="17" s="1"/>
  <c r="AA68" i="17" a="1"/>
  <c r="AA68" i="17" s="1"/>
  <c r="AM68" i="17" s="1"/>
  <c r="BK68" i="17" s="1"/>
  <c r="AA8" i="17" a="1"/>
  <c r="AA8" i="17" s="1"/>
  <c r="AM8" i="17" s="1"/>
  <c r="BK8" i="17" s="1"/>
  <c r="AA422" i="17" a="1"/>
  <c r="AA422" i="17" s="1"/>
  <c r="AM422" i="17" s="1"/>
  <c r="BK422" i="17" s="1"/>
  <c r="AA314" i="17" a="1"/>
  <c r="AA314" i="17" s="1"/>
  <c r="AM314" i="17" s="1"/>
  <c r="BK314" i="17" s="1"/>
  <c r="AA53" i="17" a="1"/>
  <c r="AA53" i="17" s="1"/>
  <c r="AM53" i="17" s="1"/>
  <c r="BK53" i="17" s="1"/>
  <c r="AA148" i="17" a="1"/>
  <c r="AA148" i="17" s="1"/>
  <c r="AM148" i="17" s="1"/>
  <c r="BK148" i="17" s="1"/>
  <c r="AA17" i="17" a="1"/>
  <c r="AA17" i="17" s="1"/>
  <c r="AM17" i="17" s="1"/>
  <c r="BK17" i="17" s="1"/>
  <c r="AA501" i="17" a="1"/>
  <c r="AA501" i="17" s="1"/>
  <c r="AM501" i="17" s="1"/>
  <c r="BK501" i="17" s="1"/>
  <c r="AA248" i="17" a="1"/>
  <c r="AA248" i="17" s="1"/>
  <c r="AM248" i="17" s="1"/>
  <c r="BK248" i="17" s="1"/>
  <c r="AA183" i="17" a="1"/>
  <c r="AA183" i="17" s="1"/>
  <c r="AM183" i="17" s="1"/>
  <c r="BK183" i="17" s="1"/>
  <c r="AA160" i="17" a="1"/>
  <c r="AA160" i="17" s="1"/>
  <c r="AM160" i="17" s="1"/>
  <c r="BK160" i="17" s="1"/>
  <c r="AA78" i="17" a="1"/>
  <c r="AA78" i="17" s="1"/>
  <c r="AM78" i="17" s="1"/>
  <c r="BK78" i="17" s="1"/>
  <c r="AA550" i="17" a="1"/>
  <c r="AA550" i="17" s="1"/>
  <c r="AM550" i="17" s="1"/>
  <c r="BK550" i="17" s="1"/>
  <c r="AA526" i="17" a="1"/>
  <c r="AA526" i="17" s="1"/>
  <c r="AM526" i="17" s="1"/>
  <c r="BK526" i="17" s="1"/>
  <c r="AA388" i="17" a="1"/>
  <c r="AA388" i="17" s="1"/>
  <c r="AM388" i="17" s="1"/>
  <c r="BK388" i="17" s="1"/>
  <c r="AA281" i="17" a="1"/>
  <c r="AA281" i="17" s="1"/>
  <c r="AM281" i="17" s="1"/>
  <c r="BK281" i="17" s="1"/>
  <c r="AA130" i="17" a="1"/>
  <c r="AA130" i="17" s="1"/>
  <c r="AM130" i="17" s="1"/>
  <c r="BK130" i="17" s="1"/>
  <c r="AA67" i="17" a="1"/>
  <c r="AA67" i="17" s="1"/>
  <c r="AM67" i="17" s="1"/>
  <c r="BK67" i="17" s="1"/>
  <c r="V491" i="17"/>
  <c r="AH491" i="17" s="1"/>
  <c r="BF491" i="17" s="1"/>
  <c r="V502" i="17"/>
  <c r="AH502" i="17" s="1"/>
  <c r="BF502" i="17" s="1"/>
  <c r="V568" i="17"/>
  <c r="AH568" i="17" s="1"/>
  <c r="BF568" i="17" s="1"/>
  <c r="V662" i="17"/>
  <c r="AH662" i="17" s="1"/>
  <c r="BF662" i="17" s="1"/>
  <c r="V649" i="17"/>
  <c r="AH649" i="17" s="1"/>
  <c r="BF649" i="17" s="1"/>
  <c r="V639" i="17"/>
  <c r="AH639" i="17" s="1"/>
  <c r="BF639" i="17" s="1"/>
  <c r="V625" i="17"/>
  <c r="AH625" i="17" s="1"/>
  <c r="BF625" i="17" s="1"/>
  <c r="V696" i="17"/>
  <c r="AH696" i="17" s="1"/>
  <c r="BF696" i="17" s="1"/>
  <c r="V678" i="17"/>
  <c r="AH678" i="17" s="1"/>
  <c r="BF678" i="17" s="1"/>
  <c r="V690" i="17"/>
  <c r="AH690" i="17" s="1"/>
  <c r="BF690" i="17" s="1"/>
  <c r="V693" i="17"/>
  <c r="AH693" i="17" s="1"/>
  <c r="BF693" i="17" s="1"/>
  <c r="V683" i="17"/>
  <c r="AH683" i="17" s="1"/>
  <c r="BF683" i="17" s="1"/>
  <c r="V663" i="17"/>
  <c r="AH663" i="17" s="1"/>
  <c r="BF663" i="17" s="1"/>
  <c r="V694" i="17"/>
  <c r="AH694" i="17" s="1"/>
  <c r="BF694" i="17" s="1"/>
  <c r="V612" i="17"/>
  <c r="AH612" i="17" s="1"/>
  <c r="BF612" i="17" s="1"/>
  <c r="V555" i="17"/>
  <c r="AH555" i="17" s="1"/>
  <c r="BF555" i="17" s="1"/>
  <c r="V574" i="17"/>
  <c r="AH574" i="17" s="1"/>
  <c r="BF574" i="17" s="1"/>
  <c r="V687" i="17"/>
  <c r="AH687" i="17" s="1"/>
  <c r="BF687" i="17" s="1"/>
  <c r="V684" i="17"/>
  <c r="AH684" i="17" s="1"/>
  <c r="BF684" i="17" s="1"/>
  <c r="V487" i="17"/>
  <c r="AH487" i="17" s="1"/>
  <c r="BF487" i="17" s="1"/>
  <c r="V572" i="17"/>
  <c r="AH572" i="17" s="1"/>
  <c r="BF572" i="17" s="1"/>
  <c r="V640" i="17"/>
  <c r="AH640" i="17" s="1"/>
  <c r="BF640" i="17" s="1"/>
  <c r="V543" i="17"/>
  <c r="AH543" i="17" s="1"/>
  <c r="BF543" i="17" s="1"/>
  <c r="V507" i="17"/>
  <c r="AH507" i="17" s="1"/>
  <c r="BF507" i="17" s="1"/>
  <c r="V601" i="17"/>
  <c r="AH601" i="17" s="1"/>
  <c r="BF601" i="17" s="1"/>
  <c r="V375" i="17"/>
  <c r="AH375" i="17" s="1"/>
  <c r="BF375" i="17" s="1"/>
  <c r="V566" i="17"/>
  <c r="AH566" i="17" s="1"/>
  <c r="BF566" i="17" s="1"/>
  <c r="V392" i="17"/>
  <c r="AH392" i="17" s="1"/>
  <c r="BF392" i="17" s="1"/>
  <c r="V371" i="17"/>
  <c r="AH371" i="17" s="1"/>
  <c r="BF371" i="17" s="1"/>
  <c r="V653" i="17"/>
  <c r="AH653" i="17" s="1"/>
  <c r="BF653" i="17" s="1"/>
  <c r="V547" i="17"/>
  <c r="AH547" i="17" s="1"/>
  <c r="BF547" i="17" s="1"/>
  <c r="V642" i="17"/>
  <c r="AH642" i="17" s="1"/>
  <c r="BF642" i="17" s="1"/>
  <c r="V606" i="17"/>
  <c r="AH606" i="17" s="1"/>
  <c r="BF606" i="17" s="1"/>
  <c r="V476" i="17"/>
  <c r="AH476" i="17" s="1"/>
  <c r="BF476" i="17" s="1"/>
  <c r="V577" i="17"/>
  <c r="AH577" i="17" s="1"/>
  <c r="BF577" i="17" s="1"/>
  <c r="V478" i="17"/>
  <c r="AH478" i="17" s="1"/>
  <c r="BF478" i="17" s="1"/>
  <c r="V591" i="17"/>
  <c r="AH591" i="17" s="1"/>
  <c r="BF591" i="17" s="1"/>
  <c r="V674" i="17"/>
  <c r="AH674" i="17" s="1"/>
  <c r="BF674" i="17" s="1"/>
  <c r="V408" i="17"/>
  <c r="AH408" i="17" s="1"/>
  <c r="BF408" i="17" s="1"/>
  <c r="V620" i="17"/>
  <c r="AH620" i="17" s="1"/>
  <c r="BF620" i="17" s="1"/>
  <c r="V673" i="17"/>
  <c r="AH673" i="17" s="1"/>
  <c r="BF673" i="17" s="1"/>
  <c r="V603" i="17"/>
  <c r="AH603" i="17" s="1"/>
  <c r="BF603" i="17" s="1"/>
  <c r="V499" i="17"/>
  <c r="AH499" i="17" s="1"/>
  <c r="BF499" i="17" s="1"/>
  <c r="V556" i="17"/>
  <c r="AH556" i="17" s="1"/>
  <c r="BF556" i="17" s="1"/>
  <c r="V389" i="17"/>
  <c r="AH389" i="17" s="1"/>
  <c r="BF389" i="17" s="1"/>
  <c r="V458" i="17"/>
  <c r="AH458" i="17" s="1"/>
  <c r="BF458" i="17" s="1"/>
  <c r="V400" i="17"/>
  <c r="AH400" i="17" s="1"/>
  <c r="BF400" i="17" s="1"/>
  <c r="V618" i="17"/>
  <c r="AH618" i="17" s="1"/>
  <c r="BF618" i="17" s="1"/>
  <c r="V647" i="17"/>
  <c r="AH647" i="17" s="1"/>
  <c r="BF647" i="17" s="1"/>
  <c r="V602" i="17"/>
  <c r="AH602" i="17" s="1"/>
  <c r="BF602" i="17" s="1"/>
  <c r="V475" i="17"/>
  <c r="AH475" i="17" s="1"/>
  <c r="BF475" i="17" s="1"/>
  <c r="V402" i="17"/>
  <c r="AH402" i="17" s="1"/>
  <c r="BF402" i="17" s="1"/>
  <c r="V472" i="17"/>
  <c r="AH472" i="17" s="1"/>
  <c r="BF472" i="17" s="1"/>
  <c r="V508" i="17"/>
  <c r="AH508" i="17" s="1"/>
  <c r="BF508" i="17" s="1"/>
  <c r="V586" i="17"/>
  <c r="AH586" i="17" s="1"/>
  <c r="BF586" i="17" s="1"/>
  <c r="V520" i="17"/>
  <c r="AH520" i="17" s="1"/>
  <c r="BF520" i="17" s="1"/>
  <c r="V597" i="17"/>
  <c r="AH597" i="17" s="1"/>
  <c r="BF597" i="17" s="1"/>
  <c r="V524" i="17"/>
  <c r="AH524" i="17" s="1"/>
  <c r="BF524" i="17" s="1"/>
  <c r="V398" i="17"/>
  <c r="AH398" i="17" s="1"/>
  <c r="BF398" i="17" s="1"/>
  <c r="V439" i="17"/>
  <c r="AH439" i="17" s="1"/>
  <c r="BF439" i="17" s="1"/>
  <c r="V659" i="17"/>
  <c r="AH659" i="17" s="1"/>
  <c r="BF659" i="17" s="1"/>
  <c r="V565" i="17"/>
  <c r="AH565" i="17" s="1"/>
  <c r="BF565" i="17" s="1"/>
  <c r="V581" i="17"/>
  <c r="AH581" i="17" s="1"/>
  <c r="BF581" i="17" s="1"/>
  <c r="V679" i="17"/>
  <c r="AH679" i="17" s="1"/>
  <c r="BF679" i="17" s="1"/>
  <c r="V605" i="17"/>
  <c r="AH605" i="17" s="1"/>
  <c r="BF605" i="17" s="1"/>
  <c r="V323" i="17"/>
  <c r="AH323" i="17" s="1"/>
  <c r="BF323" i="17" s="1"/>
  <c r="V560" i="17"/>
  <c r="AH560" i="17" s="1"/>
  <c r="BF560" i="17" s="1"/>
  <c r="V482" i="17"/>
  <c r="AH482" i="17" s="1"/>
  <c r="BF482" i="17" s="1"/>
  <c r="V677" i="17"/>
  <c r="AH677" i="17" s="1"/>
  <c r="BF677" i="17" s="1"/>
  <c r="V646" i="17"/>
  <c r="AH646" i="17" s="1"/>
  <c r="BF646" i="17" s="1"/>
  <c r="V247" i="17"/>
  <c r="AH247" i="17" s="1"/>
  <c r="BF247" i="17" s="1"/>
  <c r="V600" i="17"/>
  <c r="AH600" i="17" s="1"/>
  <c r="BF600" i="17" s="1"/>
  <c r="V532" i="17"/>
  <c r="AH532" i="17" s="1"/>
  <c r="BF532" i="17" s="1"/>
  <c r="V697" i="17"/>
  <c r="AH697" i="17" s="1"/>
  <c r="BF697" i="17" s="1"/>
  <c r="V434" i="17"/>
  <c r="AH434" i="17" s="1"/>
  <c r="BF434" i="17" s="1"/>
  <c r="V615" i="17"/>
  <c r="AH615" i="17" s="1"/>
  <c r="BF615" i="17" s="1"/>
  <c r="V512" i="17"/>
  <c r="AH512" i="17" s="1"/>
  <c r="BF512" i="17" s="1"/>
  <c r="V593" i="17"/>
  <c r="AH593" i="17" s="1"/>
  <c r="BF593" i="17" s="1"/>
  <c r="V596" i="17"/>
  <c r="AH596" i="17" s="1"/>
  <c r="BF596" i="17" s="1"/>
  <c r="V300" i="17"/>
  <c r="AH300" i="17" s="1"/>
  <c r="BF300" i="17" s="1"/>
  <c r="V551" i="17"/>
  <c r="AH551" i="17" s="1"/>
  <c r="BF551" i="17" s="1"/>
  <c r="V395" i="17"/>
  <c r="AH395" i="17" s="1"/>
  <c r="BF395" i="17" s="1"/>
  <c r="V517" i="17"/>
  <c r="AH517" i="17" s="1"/>
  <c r="BF517" i="17" s="1"/>
  <c r="V445" i="17"/>
  <c r="AH445" i="17" s="1"/>
  <c r="BF445" i="17" s="1"/>
  <c r="V592" i="17"/>
  <c r="AH592" i="17" s="1"/>
  <c r="BF592" i="17" s="1"/>
  <c r="V477" i="17"/>
  <c r="AH477" i="17" s="1"/>
  <c r="BF477" i="17" s="1"/>
  <c r="V644" i="17"/>
  <c r="AH644" i="17" s="1"/>
  <c r="BF644" i="17" s="1"/>
  <c r="V403" i="17"/>
  <c r="AH403" i="17" s="1"/>
  <c r="BF403" i="17" s="1"/>
  <c r="V453" i="17"/>
  <c r="AH453" i="17" s="1"/>
  <c r="BF453" i="17" s="1"/>
  <c r="V608" i="17"/>
  <c r="AH608" i="17" s="1"/>
  <c r="BF608" i="17" s="1"/>
  <c r="V385" i="17"/>
  <c r="AH385" i="17" s="1"/>
  <c r="BF385" i="17" s="1"/>
  <c r="V424" i="17"/>
  <c r="AH424" i="17" s="1"/>
  <c r="BF424" i="17" s="1"/>
  <c r="V268" i="17"/>
  <c r="AH268" i="17" s="1"/>
  <c r="BF268" i="17" s="1"/>
  <c r="V470" i="17"/>
  <c r="AH470" i="17" s="1"/>
  <c r="BF470" i="17" s="1"/>
  <c r="V320" i="17"/>
  <c r="AH320" i="17" s="1"/>
  <c r="BF320" i="17" s="1"/>
  <c r="V372" i="17"/>
  <c r="AH372" i="17" s="1"/>
  <c r="BF372" i="17" s="1"/>
  <c r="V479" i="17"/>
  <c r="AH479" i="17" s="1"/>
  <c r="BF479" i="17" s="1"/>
  <c r="V343" i="17"/>
  <c r="AH343" i="17" s="1"/>
  <c r="BF343" i="17" s="1"/>
  <c r="V352" i="17"/>
  <c r="AH352" i="17" s="1"/>
  <c r="BF352" i="17" s="1"/>
  <c r="V427" i="17"/>
  <c r="AH427" i="17" s="1"/>
  <c r="BF427" i="17" s="1"/>
  <c r="V341" i="17"/>
  <c r="AH341" i="17" s="1"/>
  <c r="BF341" i="17" s="1"/>
  <c r="V292" i="17"/>
  <c r="AH292" i="17" s="1"/>
  <c r="BF292" i="17" s="1"/>
  <c r="V315" i="17"/>
  <c r="AH315" i="17" s="1"/>
  <c r="BF315" i="17" s="1"/>
  <c r="V454" i="17"/>
  <c r="AH454" i="17" s="1"/>
  <c r="BF454" i="17" s="1"/>
  <c r="V474" i="17"/>
  <c r="AH474" i="17" s="1"/>
  <c r="BF474" i="17" s="1"/>
  <c r="V469" i="17"/>
  <c r="AH469" i="17" s="1"/>
  <c r="BF469" i="17" s="1"/>
  <c r="V347" i="17"/>
  <c r="AH347" i="17" s="1"/>
  <c r="BF347" i="17" s="1"/>
  <c r="V280" i="17"/>
  <c r="AH280" i="17" s="1"/>
  <c r="BF280" i="17" s="1"/>
  <c r="V287" i="17"/>
  <c r="AH287" i="17" s="1"/>
  <c r="BF287" i="17" s="1"/>
  <c r="V515" i="17"/>
  <c r="AH515" i="17" s="1"/>
  <c r="BF515" i="17" s="1"/>
  <c r="V359" i="17"/>
  <c r="AH359" i="17" s="1"/>
  <c r="BF359" i="17" s="1"/>
  <c r="V548" i="17"/>
  <c r="AH548" i="17" s="1"/>
  <c r="BF548" i="17" s="1"/>
  <c r="V526" i="17"/>
  <c r="AH526" i="17" s="1"/>
  <c r="BF526" i="17" s="1"/>
  <c r="V279" i="17"/>
  <c r="AH279" i="17" s="1"/>
  <c r="BF279" i="17" s="1"/>
  <c r="V348" i="17"/>
  <c r="AH348" i="17" s="1"/>
  <c r="BF348" i="17" s="1"/>
  <c r="V364" i="17"/>
  <c r="AH364" i="17" s="1"/>
  <c r="BF364" i="17" s="1"/>
  <c r="V550" i="17"/>
  <c r="AH550" i="17" s="1"/>
  <c r="BF550" i="17" s="1"/>
  <c r="V590" i="17"/>
  <c r="AH590" i="17" s="1"/>
  <c r="BF590" i="17" s="1"/>
  <c r="V354" i="17"/>
  <c r="AH354" i="17" s="1"/>
  <c r="BF354" i="17" s="1"/>
  <c r="V342" i="17"/>
  <c r="AH342" i="17" s="1"/>
  <c r="BF342" i="17" s="1"/>
  <c r="V363" i="17"/>
  <c r="AH363" i="17" s="1"/>
  <c r="BF363" i="17" s="1"/>
  <c r="V440" i="17"/>
  <c r="AH440" i="17" s="1"/>
  <c r="BF440" i="17" s="1"/>
  <c r="V394" i="17"/>
  <c r="AH394" i="17" s="1"/>
  <c r="BF394" i="17" s="1"/>
  <c r="V481" i="17"/>
  <c r="AH481" i="17" s="1"/>
  <c r="BF481" i="17" s="1"/>
  <c r="V465" i="17"/>
  <c r="AH465" i="17" s="1"/>
  <c r="BF465" i="17" s="1"/>
  <c r="V113" i="17"/>
  <c r="AH113" i="17" s="1"/>
  <c r="BF113" i="17" s="1"/>
  <c r="V333" i="17"/>
  <c r="AH333" i="17" s="1"/>
  <c r="BF333" i="17" s="1"/>
  <c r="V198" i="17"/>
  <c r="AH198" i="17" s="1"/>
  <c r="BF198" i="17" s="1"/>
  <c r="V309" i="17"/>
  <c r="AH309" i="17" s="1"/>
  <c r="BF309" i="17" s="1"/>
  <c r="V285" i="17"/>
  <c r="AH285" i="17" s="1"/>
  <c r="BF285" i="17" s="1"/>
  <c r="V379" i="17"/>
  <c r="AH379" i="17" s="1"/>
  <c r="BF379" i="17" s="1"/>
  <c r="V553" i="17"/>
  <c r="AH553" i="17" s="1"/>
  <c r="BF553" i="17" s="1"/>
  <c r="V383" i="17"/>
  <c r="AH383" i="17" s="1"/>
  <c r="BF383" i="17" s="1"/>
  <c r="V331" i="17"/>
  <c r="AH331" i="17" s="1"/>
  <c r="BF331" i="17" s="1"/>
  <c r="V278" i="17"/>
  <c r="AH278" i="17" s="1"/>
  <c r="BF278" i="17" s="1"/>
  <c r="V431" i="17"/>
  <c r="AH431" i="17" s="1"/>
  <c r="BF431" i="17" s="1"/>
  <c r="V223" i="17"/>
  <c r="AH223" i="17" s="1"/>
  <c r="BF223" i="17" s="1"/>
  <c r="V253" i="17"/>
  <c r="AH253" i="17" s="1"/>
  <c r="BF253" i="17" s="1"/>
  <c r="V480" i="17"/>
  <c r="AH480" i="17" s="1"/>
  <c r="BF480" i="17" s="1"/>
  <c r="V448" i="17"/>
  <c r="AH448" i="17" s="1"/>
  <c r="BF448" i="17" s="1"/>
  <c r="V313" i="17"/>
  <c r="AH313" i="17" s="1"/>
  <c r="BF313" i="17" s="1"/>
  <c r="V384" i="17"/>
  <c r="AH384" i="17" s="1"/>
  <c r="BF384" i="17" s="1"/>
  <c r="V361" i="17"/>
  <c r="AH361" i="17" s="1"/>
  <c r="BF361" i="17" s="1"/>
  <c r="V459" i="17"/>
  <c r="AH459" i="17" s="1"/>
  <c r="BF459" i="17" s="1"/>
  <c r="V457" i="17"/>
  <c r="AH457" i="17" s="1"/>
  <c r="BF457" i="17" s="1"/>
  <c r="V412" i="17"/>
  <c r="AH412" i="17" s="1"/>
  <c r="BF412" i="17" s="1"/>
  <c r="V496" i="17"/>
  <c r="AH496" i="17" s="1"/>
  <c r="BF496" i="17" s="1"/>
  <c r="V420" i="17"/>
  <c r="AH420" i="17" s="1"/>
  <c r="BF420" i="17" s="1"/>
  <c r="V393" i="17"/>
  <c r="AH393" i="17" s="1"/>
  <c r="BF393" i="17" s="1"/>
  <c r="V418" i="17"/>
  <c r="AH418" i="17" s="1"/>
  <c r="BF418" i="17" s="1"/>
  <c r="V191" i="17"/>
  <c r="AH191" i="17" s="1"/>
  <c r="BF191" i="17" s="1"/>
  <c r="V179" i="17"/>
  <c r="AH179" i="17" s="1"/>
  <c r="BF179" i="17" s="1"/>
  <c r="V622" i="17"/>
  <c r="AH622" i="17" s="1"/>
  <c r="BF622" i="17" s="1"/>
  <c r="V460" i="17"/>
  <c r="AH460" i="17" s="1"/>
  <c r="BF460" i="17" s="1"/>
  <c r="V294" i="17"/>
  <c r="AH294" i="17" s="1"/>
  <c r="BF294" i="17" s="1"/>
  <c r="V355" i="17"/>
  <c r="AH355" i="17" s="1"/>
  <c r="BF355" i="17" s="1"/>
  <c r="V302" i="17"/>
  <c r="AH302" i="17" s="1"/>
  <c r="BF302" i="17" s="1"/>
  <c r="V171" i="17"/>
  <c r="AH171" i="17" s="1"/>
  <c r="BF171" i="17" s="1"/>
  <c r="V218" i="17"/>
  <c r="AH218" i="17" s="1"/>
  <c r="BF218" i="17" s="1"/>
  <c r="V233" i="17"/>
  <c r="AH233" i="17" s="1"/>
  <c r="BF233" i="17" s="1"/>
  <c r="V214" i="17"/>
  <c r="AH214" i="17" s="1"/>
  <c r="BF214" i="17" s="1"/>
  <c r="V430" i="17"/>
  <c r="AH430" i="17" s="1"/>
  <c r="BF430" i="17" s="1"/>
  <c r="V255" i="17"/>
  <c r="AH255" i="17" s="1"/>
  <c r="BF255" i="17" s="1"/>
  <c r="V573" i="17"/>
  <c r="AH573" i="17" s="1"/>
  <c r="BF573" i="17" s="1"/>
  <c r="V374" i="17"/>
  <c r="AH374" i="17" s="1"/>
  <c r="BF374" i="17" s="1"/>
  <c r="V199" i="17"/>
  <c r="AH199" i="17" s="1"/>
  <c r="BF199" i="17" s="1"/>
  <c r="V54" i="17"/>
  <c r="AH54" i="17" s="1"/>
  <c r="BF54" i="17" s="1"/>
  <c r="V421" i="17"/>
  <c r="AH421" i="17" s="1"/>
  <c r="BF421" i="17" s="1"/>
  <c r="V317" i="17"/>
  <c r="AH317" i="17" s="1"/>
  <c r="BF317" i="17" s="1"/>
  <c r="V180" i="17"/>
  <c r="AH180" i="17" s="1"/>
  <c r="BF180" i="17" s="1"/>
  <c r="V301" i="17"/>
  <c r="AH301" i="17" s="1"/>
  <c r="BF301" i="17" s="1"/>
  <c r="V71" i="17"/>
  <c r="AH71" i="17" s="1"/>
  <c r="BF71" i="17" s="1"/>
  <c r="V293" i="17"/>
  <c r="AH293" i="17" s="1"/>
  <c r="BF293" i="17" s="1"/>
  <c r="V228" i="17"/>
  <c r="AH228" i="17" s="1"/>
  <c r="BF228" i="17" s="1"/>
  <c r="V157" i="17"/>
  <c r="AH157" i="17" s="1"/>
  <c r="BF157" i="17" s="1"/>
  <c r="V56" i="17"/>
  <c r="AH56" i="17" s="1"/>
  <c r="BF56" i="17" s="1"/>
  <c r="V215" i="17"/>
  <c r="AH215" i="17" s="1"/>
  <c r="BF215" i="17" s="1"/>
  <c r="V79" i="17"/>
  <c r="AH79" i="17" s="1"/>
  <c r="BF79" i="17" s="1"/>
  <c r="V128" i="17"/>
  <c r="AH128" i="17" s="1"/>
  <c r="BF128" i="17" s="1"/>
  <c r="V370" i="17"/>
  <c r="AH370" i="17" s="1"/>
  <c r="BF370" i="17" s="1"/>
  <c r="V219" i="17"/>
  <c r="AH219" i="17" s="1"/>
  <c r="BF219" i="17" s="1"/>
  <c r="V376" i="17"/>
  <c r="AH376" i="17" s="1"/>
  <c r="BF376" i="17" s="1"/>
  <c r="V406" i="17"/>
  <c r="AH406" i="17" s="1"/>
  <c r="BF406" i="17" s="1"/>
  <c r="V173" i="17"/>
  <c r="AH173" i="17" s="1"/>
  <c r="BF173" i="17" s="1"/>
  <c r="V192" i="17"/>
  <c r="AH192" i="17" s="1"/>
  <c r="BF192" i="17" s="1"/>
  <c r="V102" i="17"/>
  <c r="AH102" i="17" s="1"/>
  <c r="BF102" i="17" s="1"/>
  <c r="V304" i="17"/>
  <c r="AH304" i="17" s="1"/>
  <c r="BF304" i="17" s="1"/>
  <c r="V77" i="17"/>
  <c r="AH77" i="17" s="1"/>
  <c r="BF77" i="17" s="1"/>
  <c r="V423" i="17"/>
  <c r="AH423" i="17" s="1"/>
  <c r="BF423" i="17" s="1"/>
  <c r="V464" i="17"/>
  <c r="AH464" i="17" s="1"/>
  <c r="BF464" i="17" s="1"/>
  <c r="V229" i="17"/>
  <c r="AH229" i="17" s="1"/>
  <c r="BF229" i="17" s="1"/>
  <c r="V170" i="17"/>
  <c r="AH170" i="17" s="1"/>
  <c r="BF170" i="17" s="1"/>
  <c r="V290" i="17"/>
  <c r="AH290" i="17" s="1"/>
  <c r="BF290" i="17" s="1"/>
  <c r="V145" i="17"/>
  <c r="AH145" i="17" s="1"/>
  <c r="BF145" i="17" s="1"/>
  <c r="V205" i="17"/>
  <c r="AH205" i="17" s="1"/>
  <c r="BF205" i="17" s="1"/>
  <c r="V391" i="17"/>
  <c r="AH391" i="17" s="1"/>
  <c r="BF391" i="17" s="1"/>
  <c r="V261" i="17"/>
  <c r="AH261" i="17" s="1"/>
  <c r="BF261" i="17" s="1"/>
  <c r="V248" i="17"/>
  <c r="AH248" i="17" s="1"/>
  <c r="BF248" i="17" s="1"/>
  <c r="V167" i="17"/>
  <c r="AH167" i="17" s="1"/>
  <c r="BF167" i="17" s="1"/>
  <c r="V195" i="17"/>
  <c r="AH195" i="17" s="1"/>
  <c r="BF195" i="17" s="1"/>
  <c r="V182" i="17"/>
  <c r="AH182" i="17" s="1"/>
  <c r="BF182" i="17" s="1"/>
  <c r="V111" i="17"/>
  <c r="AH111" i="17" s="1"/>
  <c r="BF111" i="17" s="1"/>
  <c r="V139" i="17"/>
  <c r="AH139" i="17" s="1"/>
  <c r="BF139" i="17" s="1"/>
  <c r="V151" i="17"/>
  <c r="AH151" i="17" s="1"/>
  <c r="BF151" i="17" s="1"/>
  <c r="V221" i="17"/>
  <c r="AH221" i="17" s="1"/>
  <c r="BF221" i="17" s="1"/>
  <c r="V63" i="17"/>
  <c r="AH63" i="17" s="1"/>
  <c r="BF63" i="17" s="1"/>
  <c r="V240" i="17"/>
  <c r="AH240" i="17" s="1"/>
  <c r="BF240" i="17" s="1"/>
  <c r="V387" i="17"/>
  <c r="AH387" i="17" s="1"/>
  <c r="BF387" i="17" s="1"/>
  <c r="V322" i="17"/>
  <c r="AH322" i="17" s="1"/>
  <c r="BF322" i="17" s="1"/>
  <c r="V273" i="17"/>
  <c r="AH273" i="17" s="1"/>
  <c r="BF273" i="17" s="1"/>
  <c r="V224" i="17"/>
  <c r="AH224" i="17" s="1"/>
  <c r="BF224" i="17" s="1"/>
  <c r="V48" i="17"/>
  <c r="AH48" i="17" s="1"/>
  <c r="BF48" i="17" s="1"/>
  <c r="V127" i="17"/>
  <c r="AH127" i="17" s="1"/>
  <c r="BF127" i="17" s="1"/>
  <c r="V277" i="17"/>
  <c r="AH277" i="17" s="1"/>
  <c r="BF277" i="17" s="1"/>
  <c r="V435" i="17"/>
  <c r="AH435" i="17" s="1"/>
  <c r="BF435" i="17" s="1"/>
  <c r="V245" i="17"/>
  <c r="AH245" i="17" s="1"/>
  <c r="BF245" i="17" s="1"/>
  <c r="V340" i="17"/>
  <c r="AH340" i="17" s="1"/>
  <c r="BF340" i="17" s="1"/>
  <c r="V210" i="17"/>
  <c r="AH210" i="17" s="1"/>
  <c r="BF210" i="17" s="1"/>
  <c r="V206" i="17"/>
  <c r="AH206" i="17" s="1"/>
  <c r="BF206" i="17" s="1"/>
  <c r="V226" i="17"/>
  <c r="AH226" i="17" s="1"/>
  <c r="BF226" i="17" s="1"/>
  <c r="V336" i="17"/>
  <c r="AH336" i="17" s="1"/>
  <c r="BF336" i="17" s="1"/>
  <c r="V201" i="17"/>
  <c r="AH201" i="17" s="1"/>
  <c r="BF201" i="17" s="1"/>
  <c r="V121" i="17"/>
  <c r="AH121" i="17" s="1"/>
  <c r="BF121" i="17" s="1"/>
  <c r="V47" i="17"/>
  <c r="AH47" i="17" s="1"/>
  <c r="BF47" i="17" s="1"/>
  <c r="V110" i="17"/>
  <c r="AH110" i="17" s="1"/>
  <c r="BF110" i="17" s="1"/>
  <c r="V251" i="17"/>
  <c r="AH251" i="17" s="1"/>
  <c r="BF251" i="17" s="1"/>
  <c r="V409" i="17"/>
  <c r="AH409" i="17" s="1"/>
  <c r="BF409" i="17" s="1"/>
  <c r="V265" i="17"/>
  <c r="AH265" i="17" s="1"/>
  <c r="BF265" i="17" s="1"/>
  <c r="V258" i="17"/>
  <c r="AH258" i="17" s="1"/>
  <c r="BF258" i="17" s="1"/>
  <c r="V244" i="17"/>
  <c r="AH244" i="17" s="1"/>
  <c r="BF244" i="17" s="1"/>
  <c r="V257" i="17"/>
  <c r="AH257" i="17" s="1"/>
  <c r="BF257" i="17" s="1"/>
  <c r="V356" i="17"/>
  <c r="AH356" i="17" s="1"/>
  <c r="BF356" i="17" s="1"/>
  <c r="V281" i="17"/>
  <c r="AH281" i="17" s="1"/>
  <c r="BF281" i="17" s="1"/>
  <c r="V164" i="17"/>
  <c r="AH164" i="17" s="1"/>
  <c r="BF164" i="17" s="1"/>
  <c r="V260" i="17"/>
  <c r="AH260" i="17" s="1"/>
  <c r="BF260" i="17" s="1"/>
  <c r="V211" i="17"/>
  <c r="AH211" i="17" s="1"/>
  <c r="BF211" i="17" s="1"/>
  <c r="V166" i="17"/>
  <c r="AH166" i="17" s="1"/>
  <c r="BF166" i="17" s="1"/>
  <c r="V186" i="17"/>
  <c r="AH186" i="17" s="1"/>
  <c r="BF186" i="17" s="1"/>
  <c r="V212" i="17"/>
  <c r="AH212" i="17" s="1"/>
  <c r="BF212" i="17" s="1"/>
  <c r="V190" i="17"/>
  <c r="AH190" i="17" s="1"/>
  <c r="BF190" i="17" s="1"/>
  <c r="V216" i="17"/>
  <c r="AH216" i="17" s="1"/>
  <c r="BF216" i="17" s="1"/>
  <c r="V109" i="17"/>
  <c r="AH109" i="17" s="1"/>
  <c r="BF109" i="17" s="1"/>
  <c r="V259" i="17"/>
  <c r="AH259" i="17" s="1"/>
  <c r="BF259" i="17" s="1"/>
  <c r="V270" i="17"/>
  <c r="AH270" i="17" s="1"/>
  <c r="BF270" i="17" s="1"/>
  <c r="V148" i="17"/>
  <c r="AH148" i="17" s="1"/>
  <c r="BF148" i="17" s="1"/>
  <c r="V92" i="17"/>
  <c r="AH92" i="17" s="1"/>
  <c r="BF92" i="17" s="1"/>
  <c r="V76" i="17"/>
  <c r="AH76" i="17" s="1"/>
  <c r="BF76" i="17" s="1"/>
  <c r="V46" i="17"/>
  <c r="AH46" i="17" s="1"/>
  <c r="BF46" i="17" s="1"/>
  <c r="V69" i="17"/>
  <c r="AH69" i="17" s="1"/>
  <c r="BF69" i="17" s="1"/>
  <c r="V41" i="17"/>
  <c r="AH41" i="17" s="1"/>
  <c r="BF41" i="17" s="1"/>
  <c r="V222" i="17"/>
  <c r="AH222" i="17" s="1"/>
  <c r="BF222" i="17" s="1"/>
  <c r="V51" i="17"/>
  <c r="AH51" i="17" s="1"/>
  <c r="BF51" i="17" s="1"/>
  <c r="V38" i="17"/>
  <c r="AH38" i="17" s="1"/>
  <c r="BF38" i="17" s="1"/>
  <c r="V185" i="17"/>
  <c r="AH185" i="17" s="1"/>
  <c r="BF185" i="17" s="1"/>
  <c r="V130" i="17"/>
  <c r="AH130" i="17" s="1"/>
  <c r="BF130" i="17" s="1"/>
  <c r="V231" i="17"/>
  <c r="AH231" i="17" s="1"/>
  <c r="BF231" i="17" s="1"/>
  <c r="V141" i="17"/>
  <c r="AH141" i="17" s="1"/>
  <c r="BF141" i="17" s="1"/>
  <c r="V28" i="17"/>
  <c r="AH28" i="17" s="1"/>
  <c r="BF28" i="17" s="1"/>
  <c r="V289" i="17"/>
  <c r="AH289" i="17" s="1"/>
  <c r="BF289" i="17" s="1"/>
  <c r="V297" i="17"/>
  <c r="AH297" i="17" s="1"/>
  <c r="BF297" i="17" s="1"/>
  <c r="V118" i="17"/>
  <c r="AH118" i="17" s="1"/>
  <c r="BF118" i="17" s="1"/>
  <c r="V53" i="17"/>
  <c r="AH53" i="17" s="1"/>
  <c r="BF53" i="17" s="1"/>
  <c r="V57" i="17"/>
  <c r="AH57" i="17" s="1"/>
  <c r="BF57" i="17" s="1"/>
  <c r="V91" i="17"/>
  <c r="AH91" i="17" s="1"/>
  <c r="BF91" i="17" s="1"/>
  <c r="V40" i="17"/>
  <c r="AH40" i="17" s="1"/>
  <c r="BF40" i="17" s="1"/>
  <c r="V153" i="17"/>
  <c r="AH153" i="17" s="1"/>
  <c r="BF153" i="17" s="1"/>
  <c r="V88" i="17"/>
  <c r="AH88" i="17" s="1"/>
  <c r="BF88" i="17" s="1"/>
  <c r="V303" i="17"/>
  <c r="AH303" i="17" s="1"/>
  <c r="BF303" i="17" s="1"/>
  <c r="V89" i="17"/>
  <c r="AH89" i="17" s="1"/>
  <c r="BF89" i="17" s="1"/>
  <c r="V32" i="17"/>
  <c r="AH32" i="17" s="1"/>
  <c r="BF32" i="17" s="1"/>
  <c r="V246" i="17"/>
  <c r="AH246" i="17" s="1"/>
  <c r="BF246" i="17" s="1"/>
  <c r="V21" i="17"/>
  <c r="AH21" i="17" s="1"/>
  <c r="BF21" i="17" s="1"/>
  <c r="V184" i="17"/>
  <c r="AH184" i="17" s="1"/>
  <c r="BF184" i="17" s="1"/>
  <c r="V168" i="17"/>
  <c r="AH168" i="17" s="1"/>
  <c r="BF168" i="17" s="1"/>
  <c r="V75" i="17"/>
  <c r="AH75" i="17" s="1"/>
  <c r="BF75" i="17" s="1"/>
  <c r="V74" i="17"/>
  <c r="AH74" i="17" s="1"/>
  <c r="BF74" i="17" s="1"/>
  <c r="V175" i="17"/>
  <c r="AH175" i="17" s="1"/>
  <c r="BF175" i="17" s="1"/>
  <c r="V112" i="17"/>
  <c r="AH112" i="17" s="1"/>
  <c r="BF112" i="17" s="1"/>
  <c r="V334" i="17"/>
  <c r="AH334" i="17" s="1"/>
  <c r="BF334" i="17" s="1"/>
  <c r="V307" i="17"/>
  <c r="AH307" i="17" s="1"/>
  <c r="BF307" i="17" s="1"/>
  <c r="V288" i="17"/>
  <c r="AH288" i="17" s="1"/>
  <c r="BF288" i="17" s="1"/>
  <c r="V238" i="17"/>
  <c r="AH238" i="17" s="1"/>
  <c r="BF238" i="17" s="1"/>
  <c r="V68" i="17"/>
  <c r="AH68" i="17" s="1"/>
  <c r="BF68" i="17" s="1"/>
  <c r="V101" i="17"/>
  <c r="AH101" i="17" s="1"/>
  <c r="BF101" i="17" s="1"/>
  <c r="V650" i="17"/>
  <c r="AH650" i="17" s="1"/>
  <c r="BF650" i="17" s="1"/>
  <c r="V463" i="17"/>
  <c r="AH463" i="17" s="1"/>
  <c r="BF463" i="17" s="1"/>
  <c r="V540" i="17"/>
  <c r="AH540" i="17" s="1"/>
  <c r="BF540" i="17" s="1"/>
  <c r="V546" i="17"/>
  <c r="AH546" i="17" s="1"/>
  <c r="BF546" i="17" s="1"/>
  <c r="V396" i="17"/>
  <c r="AH396" i="17" s="1"/>
  <c r="BF396" i="17" s="1"/>
  <c r="V610" i="17"/>
  <c r="AH610" i="17" s="1"/>
  <c r="BF610" i="17" s="1"/>
  <c r="V311" i="17"/>
  <c r="AH311" i="17" s="1"/>
  <c r="BF311" i="17" s="1"/>
  <c r="V616" i="17"/>
  <c r="AH616" i="17" s="1"/>
  <c r="BF616" i="17" s="1"/>
  <c r="V539" i="17"/>
  <c r="AH539" i="17" s="1"/>
  <c r="BF539" i="17" s="1"/>
  <c r="V449" i="17"/>
  <c r="AH449" i="17" s="1"/>
  <c r="BF449" i="17" s="1"/>
  <c r="V619" i="17"/>
  <c r="AH619" i="17" s="1"/>
  <c r="BF619" i="17" s="1"/>
  <c r="V443" i="17"/>
  <c r="AH443" i="17" s="1"/>
  <c r="BF443" i="17" s="1"/>
  <c r="V357" i="17"/>
  <c r="AH357" i="17" s="1"/>
  <c r="BF357" i="17" s="1"/>
  <c r="V661" i="17"/>
  <c r="AH661" i="17" s="1"/>
  <c r="BF661" i="17" s="1"/>
  <c r="V492" i="17"/>
  <c r="AH492" i="17" s="1"/>
  <c r="BF492" i="17" s="1"/>
  <c r="V489" i="17"/>
  <c r="AH489" i="17" s="1"/>
  <c r="BF489" i="17" s="1"/>
  <c r="V274" i="17"/>
  <c r="AH274" i="17" s="1"/>
  <c r="BF274" i="17" s="1"/>
  <c r="V298" i="17"/>
  <c r="AH298" i="17" s="1"/>
  <c r="BF298" i="17" s="1"/>
  <c r="V227" i="17"/>
  <c r="AH227" i="17" s="1"/>
  <c r="BF227" i="17" s="1"/>
  <c r="V353" i="17"/>
  <c r="AH353" i="17" s="1"/>
  <c r="BF353" i="17" s="1"/>
  <c r="V299" i="17"/>
  <c r="AH299" i="17" s="1"/>
  <c r="BF299" i="17" s="1"/>
  <c r="V404" i="17"/>
  <c r="AH404" i="17" s="1"/>
  <c r="BF404" i="17" s="1"/>
  <c r="V85" i="17"/>
  <c r="AH85" i="17" s="1"/>
  <c r="BF85" i="17" s="1"/>
  <c r="V314" i="17"/>
  <c r="AH314" i="17" s="1"/>
  <c r="BF314" i="17" s="1"/>
  <c r="V122" i="17"/>
  <c r="AH122" i="17" s="1"/>
  <c r="BF122" i="17" s="1"/>
  <c r="V239" i="17"/>
  <c r="AH239" i="17" s="1"/>
  <c r="BF239" i="17" s="1"/>
  <c r="V155" i="17"/>
  <c r="AH155" i="17" s="1"/>
  <c r="BF155" i="17" s="1"/>
  <c r="V207" i="17"/>
  <c r="AH207" i="17" s="1"/>
  <c r="BF207" i="17" s="1"/>
  <c r="V126" i="17"/>
  <c r="AH126" i="17" s="1"/>
  <c r="BF126" i="17" s="1"/>
  <c r="V80" i="17"/>
  <c r="AH80" i="17" s="1"/>
  <c r="BF80" i="17" s="1"/>
  <c r="V178" i="17"/>
  <c r="AH178" i="17" s="1"/>
  <c r="BF178" i="17" s="1"/>
  <c r="V196" i="17"/>
  <c r="AH196" i="17" s="1"/>
  <c r="BF196" i="17" s="1"/>
  <c r="V162" i="17"/>
  <c r="AH162" i="17" s="1"/>
  <c r="BF162" i="17" s="1"/>
  <c r="V36" i="17"/>
  <c r="AH36" i="17" s="1"/>
  <c r="BF36" i="17" s="1"/>
  <c r="V70" i="17"/>
  <c r="AH70" i="17" s="1"/>
  <c r="BF70" i="17" s="1"/>
  <c r="V230" i="17"/>
  <c r="AH230" i="17" s="1"/>
  <c r="BF230" i="17" s="1"/>
  <c r="V94" i="17"/>
  <c r="AH94" i="17" s="1"/>
  <c r="BF94" i="17" s="1"/>
  <c r="V124" i="17"/>
  <c r="AH124" i="17" s="1"/>
  <c r="BF124" i="17" s="1"/>
  <c r="V161" i="17"/>
  <c r="AH161" i="17" s="1"/>
  <c r="BF161" i="17" s="1"/>
  <c r="V174" i="17"/>
  <c r="AH174" i="17" s="1"/>
  <c r="BF174" i="17" s="1"/>
  <c r="V159" i="17"/>
  <c r="AH159" i="17" s="1"/>
  <c r="BF159" i="17" s="1"/>
  <c r="V140" i="17"/>
  <c r="AH140" i="17" s="1"/>
  <c r="BF140" i="17" s="1"/>
  <c r="V45" i="17"/>
  <c r="AH45" i="17" s="1"/>
  <c r="BF45" i="17" s="1"/>
  <c r="V266" i="17"/>
  <c r="AH266" i="17" s="1"/>
  <c r="BF266" i="17" s="1"/>
  <c r="V100" i="17"/>
  <c r="AH100" i="17" s="1"/>
  <c r="BF100" i="17" s="1"/>
  <c r="V522" i="17"/>
  <c r="AH522" i="17" s="1"/>
  <c r="BF522" i="17" s="1"/>
  <c r="V116" i="17"/>
  <c r="AH116" i="17" s="1"/>
  <c r="BF116" i="17" s="1"/>
  <c r="V107" i="17"/>
  <c r="AH107" i="17" s="1"/>
  <c r="BF107" i="17" s="1"/>
  <c r="V35" i="17"/>
  <c r="AH35" i="17" s="1"/>
  <c r="BF35" i="17" s="1"/>
  <c r="V44" i="17"/>
  <c r="AH44" i="17" s="1"/>
  <c r="BF44" i="17" s="1"/>
  <c r="V90" i="17"/>
  <c r="AH90" i="17" s="1"/>
  <c r="BF90" i="17" s="1"/>
  <c r="V25" i="17"/>
  <c r="AH25" i="17" s="1"/>
  <c r="BF25" i="17" s="1"/>
  <c r="V339" i="17"/>
  <c r="AH339" i="17" s="1"/>
  <c r="BF339" i="17" s="1"/>
  <c r="V34" i="17"/>
  <c r="AH34" i="17" s="1"/>
  <c r="BF34" i="17" s="1"/>
  <c r="V193" i="17"/>
  <c r="AH193" i="17" s="1"/>
  <c r="BF193" i="17" s="1"/>
  <c r="V64" i="17"/>
  <c r="AH64" i="17" s="1"/>
  <c r="BF64" i="17" s="1"/>
  <c r="V120" i="17"/>
  <c r="AH120" i="17" s="1"/>
  <c r="BF120" i="17" s="1"/>
  <c r="V42" i="17"/>
  <c r="AH42" i="17" s="1"/>
  <c r="BF42" i="17" s="1"/>
  <c r="V234" i="17"/>
  <c r="AH234" i="17" s="1"/>
  <c r="BF234" i="17" s="1"/>
  <c r="V93" i="17"/>
  <c r="AH93" i="17" s="1"/>
  <c r="BF93" i="17" s="1"/>
  <c r="V156" i="17"/>
  <c r="AH156" i="17" s="1"/>
  <c r="BF156" i="17" s="1"/>
  <c r="V55" i="17"/>
  <c r="AH55" i="17" s="1"/>
  <c r="BF55" i="17" s="1"/>
  <c r="V138" i="17"/>
  <c r="AH138" i="17" s="1"/>
  <c r="BF138" i="17" s="1"/>
  <c r="V78" i="17"/>
  <c r="AH78" i="17" s="1"/>
  <c r="BF78" i="17" s="1"/>
  <c r="V60" i="17"/>
  <c r="AH60" i="17" s="1"/>
  <c r="BF60" i="17" s="1"/>
  <c r="V49" i="17"/>
  <c r="AH49" i="17" s="1"/>
  <c r="BF49" i="17" s="1"/>
  <c r="V22" i="17"/>
  <c r="AH22" i="17" s="1"/>
  <c r="BF22" i="17" s="1"/>
  <c r="V43" i="17"/>
  <c r="AH43" i="17" s="1"/>
  <c r="BF43" i="17" s="1"/>
  <c r="V67" i="17"/>
  <c r="AH67" i="17" s="1"/>
  <c r="BF67" i="17" s="1"/>
  <c r="V18" i="17"/>
  <c r="AH18" i="17" s="1"/>
  <c r="BF18" i="17" s="1"/>
  <c r="V15" i="17"/>
  <c r="AH15" i="17" s="1"/>
  <c r="BF15" i="17" s="1"/>
  <c r="AD693" i="17"/>
  <c r="AP693" i="17" s="1"/>
  <c r="BN693" i="17" s="1"/>
  <c r="AD587" i="17"/>
  <c r="AP587" i="17" s="1"/>
  <c r="BN587" i="17" s="1"/>
  <c r="AD683" i="17"/>
  <c r="AP683" i="17" s="1"/>
  <c r="BN683" i="17" s="1"/>
  <c r="AD694" i="17"/>
  <c r="AP694" i="17" s="1"/>
  <c r="BN694" i="17" s="1"/>
  <c r="AD624" i="17"/>
  <c r="AP624" i="17" s="1"/>
  <c r="BN624" i="17" s="1"/>
  <c r="AD623" i="17"/>
  <c r="AP623" i="17" s="1"/>
  <c r="BN623" i="17" s="1"/>
  <c r="AD612" i="17"/>
  <c r="AP612" i="17" s="1"/>
  <c r="BN612" i="17" s="1"/>
  <c r="AD692" i="17"/>
  <c r="AP692" i="17" s="1"/>
  <c r="BN692" i="17" s="1"/>
  <c r="AD663" i="17"/>
  <c r="AP663" i="17" s="1"/>
  <c r="BN663" i="17" s="1"/>
  <c r="AD658" i="17"/>
  <c r="AP658" i="17" s="1"/>
  <c r="BN658" i="17" s="1"/>
  <c r="AD599" i="17"/>
  <c r="AP599" i="17" s="1"/>
  <c r="BN599" i="17" s="1"/>
  <c r="AD660" i="17"/>
  <c r="AP660" i="17" s="1"/>
  <c r="BN660" i="17" s="1"/>
  <c r="AD555" i="17"/>
  <c r="AP555" i="17" s="1"/>
  <c r="BN555" i="17" s="1"/>
  <c r="AD654" i="17"/>
  <c r="AP654" i="17" s="1"/>
  <c r="BN654" i="17" s="1"/>
  <c r="AD670" i="17"/>
  <c r="AP670" i="17" s="1"/>
  <c r="BN670" i="17" s="1"/>
  <c r="AD574" i="17"/>
  <c r="AP574" i="17" s="1"/>
  <c r="BN574" i="17" s="1"/>
  <c r="AD656" i="17"/>
  <c r="AP656" i="17" s="1"/>
  <c r="BN656" i="17" s="1"/>
  <c r="AD689" i="17"/>
  <c r="AP689" i="17" s="1"/>
  <c r="BN689" i="17" s="1"/>
  <c r="AD634" i="17"/>
  <c r="AP634" i="17" s="1"/>
  <c r="BN634" i="17" s="1"/>
  <c r="AD671" i="17"/>
  <c r="AP671" i="17" s="1"/>
  <c r="BN671" i="17" s="1"/>
  <c r="AD684" i="17"/>
  <c r="AP684" i="17" s="1"/>
  <c r="BN684" i="17" s="1"/>
  <c r="AD681" i="17"/>
  <c r="AP681" i="17" s="1"/>
  <c r="BN681" i="17" s="1"/>
  <c r="AD487" i="17"/>
  <c r="AP487" i="17" s="1"/>
  <c r="BN487" i="17" s="1"/>
  <c r="AD572" i="17"/>
  <c r="AP572" i="17" s="1"/>
  <c r="BN572" i="17" s="1"/>
  <c r="AD697" i="17"/>
  <c r="AP697" i="17" s="1"/>
  <c r="BN697" i="17" s="1"/>
  <c r="AD561" i="17"/>
  <c r="AP561" i="17" s="1"/>
  <c r="BN561" i="17" s="1"/>
  <c r="AD695" i="17"/>
  <c r="AP695" i="17" s="1"/>
  <c r="BN695" i="17" s="1"/>
  <c r="AD566" i="17"/>
  <c r="AP566" i="17" s="1"/>
  <c r="BN566" i="17" s="1"/>
  <c r="AD685" i="17"/>
  <c r="AP685" i="17" s="1"/>
  <c r="BN685" i="17" s="1"/>
  <c r="AD640" i="17"/>
  <c r="AP640" i="17" s="1"/>
  <c r="BN640" i="17" s="1"/>
  <c r="AD698" i="17"/>
  <c r="AP698" i="17" s="1"/>
  <c r="BN698" i="17" s="1"/>
  <c r="AD691" i="17"/>
  <c r="AP691" i="17" s="1"/>
  <c r="BN691" i="17" s="1"/>
  <c r="AD700" i="17"/>
  <c r="AP700" i="17" s="1"/>
  <c r="BN700" i="17" s="1"/>
  <c r="AD701" i="17"/>
  <c r="AP701" i="17" s="1"/>
  <c r="BN701" i="17" s="1"/>
  <c r="AD655" i="17"/>
  <c r="AP655" i="17" s="1"/>
  <c r="BN655" i="17" s="1"/>
  <c r="AD502" i="17"/>
  <c r="AP502" i="17" s="1"/>
  <c r="BN502" i="17" s="1"/>
  <c r="AD688" i="17"/>
  <c r="AP688" i="17" s="1"/>
  <c r="BN688" i="17" s="1"/>
  <c r="AD699" i="17"/>
  <c r="AP699" i="17" s="1"/>
  <c r="BN699" i="17" s="1"/>
  <c r="AD614" i="17"/>
  <c r="AP614" i="17" s="1"/>
  <c r="BN614" i="17" s="1"/>
  <c r="AD665" i="17"/>
  <c r="AP665" i="17" s="1"/>
  <c r="BN665" i="17" s="1"/>
  <c r="AD568" i="17"/>
  <c r="AP568" i="17" s="1"/>
  <c r="BN568" i="17" s="1"/>
  <c r="AD649" i="17"/>
  <c r="AP649" i="17" s="1"/>
  <c r="BN649" i="17" s="1"/>
  <c r="AD627" i="17"/>
  <c r="AP627" i="17" s="1"/>
  <c r="BN627" i="17" s="1"/>
  <c r="AD676" i="17"/>
  <c r="AP676" i="17" s="1"/>
  <c r="BN676" i="17" s="1"/>
  <c r="AD576" i="17"/>
  <c r="AP576" i="17" s="1"/>
  <c r="BN576" i="17" s="1"/>
  <c r="AD629" i="17"/>
  <c r="AP629" i="17" s="1"/>
  <c r="BN629" i="17" s="1"/>
  <c r="AD639" i="17"/>
  <c r="AP639" i="17" s="1"/>
  <c r="BN639" i="17" s="1"/>
  <c r="AD617" i="17"/>
  <c r="AP617" i="17" s="1"/>
  <c r="BN617" i="17" s="1"/>
  <c r="AD650" i="17"/>
  <c r="AP650" i="17" s="1"/>
  <c r="BN650" i="17" s="1"/>
  <c r="AD582" i="17"/>
  <c r="AP582" i="17" s="1"/>
  <c r="BN582" i="17" s="1"/>
  <c r="AD686" i="17"/>
  <c r="AP686" i="17" s="1"/>
  <c r="BN686" i="17" s="1"/>
  <c r="AD583" i="17"/>
  <c r="AP583" i="17" s="1"/>
  <c r="BN583" i="17" s="1"/>
  <c r="AD565" i="17"/>
  <c r="AP565" i="17" s="1"/>
  <c r="BN565" i="17" s="1"/>
  <c r="AD581" i="17"/>
  <c r="AP581" i="17" s="1"/>
  <c r="BN581" i="17" s="1"/>
  <c r="AD679" i="17"/>
  <c r="AP679" i="17" s="1"/>
  <c r="BN679" i="17" s="1"/>
  <c r="AD461" i="17"/>
  <c r="AP461" i="17" s="1"/>
  <c r="BN461" i="17" s="1"/>
  <c r="AD616" i="17"/>
  <c r="AP616" i="17" s="1"/>
  <c r="BN616" i="17" s="1"/>
  <c r="AD490" i="17"/>
  <c r="AP490" i="17" s="1"/>
  <c r="BN490" i="17" s="1"/>
  <c r="AD323" i="17"/>
  <c r="AP323" i="17" s="1"/>
  <c r="BN323" i="17" s="1"/>
  <c r="AD539" i="17"/>
  <c r="AP539" i="17" s="1"/>
  <c r="BN539" i="17" s="1"/>
  <c r="AD560" i="17"/>
  <c r="AP560" i="17" s="1"/>
  <c r="BN560" i="17" s="1"/>
  <c r="AD449" i="17"/>
  <c r="AP449" i="17" s="1"/>
  <c r="BN449" i="17" s="1"/>
  <c r="AD390" i="17"/>
  <c r="AP390" i="17" s="1"/>
  <c r="BN390" i="17" s="1"/>
  <c r="AD677" i="17"/>
  <c r="AP677" i="17" s="1"/>
  <c r="BN677" i="17" s="1"/>
  <c r="AD669" i="17"/>
  <c r="AP669" i="17" s="1"/>
  <c r="BN669" i="17" s="1"/>
  <c r="AD604" i="17"/>
  <c r="AP604" i="17" s="1"/>
  <c r="BN604" i="17" s="1"/>
  <c r="AD652" i="17"/>
  <c r="AP652" i="17" s="1"/>
  <c r="BN652" i="17" s="1"/>
  <c r="AD646" i="17"/>
  <c r="AP646" i="17" s="1"/>
  <c r="BN646" i="17" s="1"/>
  <c r="AD633" i="17"/>
  <c r="AP633" i="17" s="1"/>
  <c r="BN633" i="17" s="1"/>
  <c r="AD619" i="17"/>
  <c r="AP619" i="17" s="1"/>
  <c r="BN619" i="17" s="1"/>
  <c r="AD485" i="17"/>
  <c r="AP485" i="17" s="1"/>
  <c r="BN485" i="17" s="1"/>
  <c r="AD678" i="17"/>
  <c r="AP678" i="17" s="1"/>
  <c r="BN678" i="17" s="1"/>
  <c r="AD690" i="17"/>
  <c r="AP690" i="17" s="1"/>
  <c r="BN690" i="17" s="1"/>
  <c r="AD600" i="17"/>
  <c r="AP600" i="17" s="1"/>
  <c r="BN600" i="17" s="1"/>
  <c r="AD437" i="17"/>
  <c r="AP437" i="17" s="1"/>
  <c r="BN437" i="17" s="1"/>
  <c r="AD632" i="17"/>
  <c r="AP632" i="17" s="1"/>
  <c r="BN632" i="17" s="1"/>
  <c r="AD628" i="17"/>
  <c r="AP628" i="17" s="1"/>
  <c r="BN628" i="17" s="1"/>
  <c r="AD271" i="17"/>
  <c r="AP271" i="17" s="1"/>
  <c r="BN271" i="17" s="1"/>
  <c r="AD637" i="17"/>
  <c r="AP637" i="17" s="1"/>
  <c r="BN637" i="17" s="1"/>
  <c r="AD497" i="17"/>
  <c r="AP497" i="17" s="1"/>
  <c r="BN497" i="17" s="1"/>
  <c r="AD468" i="17"/>
  <c r="AP468" i="17" s="1"/>
  <c r="BN468" i="17" s="1"/>
  <c r="AD450" i="17"/>
  <c r="AP450" i="17" s="1"/>
  <c r="BN450" i="17" s="1"/>
  <c r="AD519" i="17"/>
  <c r="AP519" i="17" s="1"/>
  <c r="BN519" i="17" s="1"/>
  <c r="AD625" i="17"/>
  <c r="AP625" i="17" s="1"/>
  <c r="BN625" i="17" s="1"/>
  <c r="AD611" i="17"/>
  <c r="AP611" i="17" s="1"/>
  <c r="BN611" i="17" s="1"/>
  <c r="AD434" i="17"/>
  <c r="AP434" i="17" s="1"/>
  <c r="BN434" i="17" s="1"/>
  <c r="AD615" i="17"/>
  <c r="AP615" i="17" s="1"/>
  <c r="BN615" i="17" s="1"/>
  <c r="AD512" i="17"/>
  <c r="AP512" i="17" s="1"/>
  <c r="BN512" i="17" s="1"/>
  <c r="AD593" i="17"/>
  <c r="AP593" i="17" s="1"/>
  <c r="BN593" i="17" s="1"/>
  <c r="AD630" i="17"/>
  <c r="AP630" i="17" s="1"/>
  <c r="BN630" i="17" s="1"/>
  <c r="AD596" i="17"/>
  <c r="AP596" i="17" s="1"/>
  <c r="BN596" i="17" s="1"/>
  <c r="AD443" i="17"/>
  <c r="AP443" i="17" s="1"/>
  <c r="BN443" i="17" s="1"/>
  <c r="AD357" i="17"/>
  <c r="AP357" i="17" s="1"/>
  <c r="BN357" i="17" s="1"/>
  <c r="AD343" i="17"/>
  <c r="AP343" i="17" s="1"/>
  <c r="BN343" i="17" s="1"/>
  <c r="AD585" i="17"/>
  <c r="AP585" i="17" s="1"/>
  <c r="BN585" i="17" s="1"/>
  <c r="AD592" i="17"/>
  <c r="AP592" i="17" s="1"/>
  <c r="BN592" i="17" s="1"/>
  <c r="AD661" i="17"/>
  <c r="AP661" i="17" s="1"/>
  <c r="BN661" i="17" s="1"/>
  <c r="AD551" i="17"/>
  <c r="AP551" i="17" s="1"/>
  <c r="BN551" i="17" s="1"/>
  <c r="AD477" i="17"/>
  <c r="AP477" i="17" s="1"/>
  <c r="BN477" i="17" s="1"/>
  <c r="AD644" i="17"/>
  <c r="AP644" i="17" s="1"/>
  <c r="BN644" i="17" s="1"/>
  <c r="AD518" i="17"/>
  <c r="AP518" i="17" s="1"/>
  <c r="BN518" i="17" s="1"/>
  <c r="AD403" i="17"/>
  <c r="AP403" i="17" s="1"/>
  <c r="BN403" i="17" s="1"/>
  <c r="AD492" i="17"/>
  <c r="AP492" i="17" s="1"/>
  <c r="BN492" i="17" s="1"/>
  <c r="AD613" i="17"/>
  <c r="AP613" i="17" s="1"/>
  <c r="BN613" i="17" s="1"/>
  <c r="AD405" i="17"/>
  <c r="AP405" i="17" s="1"/>
  <c r="BN405" i="17" s="1"/>
  <c r="AD573" i="17"/>
  <c r="AP573" i="17" s="1"/>
  <c r="BN573" i="17" s="1"/>
  <c r="AD564" i="17"/>
  <c r="AP564" i="17" s="1"/>
  <c r="BN564" i="17" s="1"/>
  <c r="AD575" i="17"/>
  <c r="AP575" i="17" s="1"/>
  <c r="BN575" i="17" s="1"/>
  <c r="AD446" i="17"/>
  <c r="AP446" i="17" s="1"/>
  <c r="BN446" i="17" s="1"/>
  <c r="AD550" i="17"/>
  <c r="AP550" i="17" s="1"/>
  <c r="BN550" i="17" s="1"/>
  <c r="AD622" i="17"/>
  <c r="AP622" i="17" s="1"/>
  <c r="BN622" i="17" s="1"/>
  <c r="AD498" i="17"/>
  <c r="AP498" i="17" s="1"/>
  <c r="BN498" i="17" s="1"/>
  <c r="AD584" i="17"/>
  <c r="AP584" i="17" s="1"/>
  <c r="BN584" i="17" s="1"/>
  <c r="AD359" i="17"/>
  <c r="AP359" i="17" s="1"/>
  <c r="BN359" i="17" s="1"/>
  <c r="AD454" i="17"/>
  <c r="AP454" i="17" s="1"/>
  <c r="BN454" i="17" s="1"/>
  <c r="AD552" i="17"/>
  <c r="AP552" i="17" s="1"/>
  <c r="BN552" i="17" s="1"/>
  <c r="AD578" i="17"/>
  <c r="AP578" i="17" s="1"/>
  <c r="BN578" i="17" s="1"/>
  <c r="AD543" i="17"/>
  <c r="AP543" i="17" s="1"/>
  <c r="BN543" i="17" s="1"/>
  <c r="AD425" i="17"/>
  <c r="AP425" i="17" s="1"/>
  <c r="BN425" i="17" s="1"/>
  <c r="AD463" i="17"/>
  <c r="AP463" i="17" s="1"/>
  <c r="BN463" i="17" s="1"/>
  <c r="AD601" i="17"/>
  <c r="AP601" i="17" s="1"/>
  <c r="BN601" i="17" s="1"/>
  <c r="AD365" i="17"/>
  <c r="AP365" i="17" s="1"/>
  <c r="BN365" i="17" s="1"/>
  <c r="AD668" i="17"/>
  <c r="AP668" i="17" s="1"/>
  <c r="BN668" i="17" s="1"/>
  <c r="AD541" i="17"/>
  <c r="AP541" i="17" s="1"/>
  <c r="BN541" i="17" s="1"/>
  <c r="AD682" i="17"/>
  <c r="AP682" i="17" s="1"/>
  <c r="BN682" i="17" s="1"/>
  <c r="AD544" i="17"/>
  <c r="AP544" i="17" s="1"/>
  <c r="BN544" i="17" s="1"/>
  <c r="AD675" i="17"/>
  <c r="AP675" i="17" s="1"/>
  <c r="BN675" i="17" s="1"/>
  <c r="AD371" i="17"/>
  <c r="AP371" i="17" s="1"/>
  <c r="BN371" i="17" s="1"/>
  <c r="AD653" i="17"/>
  <c r="AP653" i="17" s="1"/>
  <c r="BN653" i="17" s="1"/>
  <c r="AD547" i="17"/>
  <c r="AP547" i="17" s="1"/>
  <c r="BN547" i="17" s="1"/>
  <c r="AD537" i="17"/>
  <c r="AP537" i="17" s="1"/>
  <c r="BN537" i="17" s="1"/>
  <c r="AD642" i="17"/>
  <c r="AP642" i="17" s="1"/>
  <c r="BN642" i="17" s="1"/>
  <c r="AD540" i="17"/>
  <c r="AP540" i="17" s="1"/>
  <c r="BN540" i="17" s="1"/>
  <c r="AD534" i="17"/>
  <c r="AP534" i="17" s="1"/>
  <c r="BN534" i="17" s="1"/>
  <c r="AD546" i="17"/>
  <c r="AP546" i="17" s="1"/>
  <c r="BN546" i="17" s="1"/>
  <c r="AD478" i="17"/>
  <c r="AP478" i="17" s="1"/>
  <c r="BN478" i="17" s="1"/>
  <c r="AD591" i="17"/>
  <c r="AP591" i="17" s="1"/>
  <c r="BN591" i="17" s="1"/>
  <c r="AD525" i="17"/>
  <c r="AP525" i="17" s="1"/>
  <c r="BN525" i="17" s="1"/>
  <c r="AD674" i="17"/>
  <c r="AP674" i="17" s="1"/>
  <c r="BN674" i="17" s="1"/>
  <c r="AD381" i="17"/>
  <c r="AP381" i="17" s="1"/>
  <c r="BN381" i="17" s="1"/>
  <c r="AD666" i="17"/>
  <c r="AP666" i="17" s="1"/>
  <c r="BN666" i="17" s="1"/>
  <c r="AD433" i="17"/>
  <c r="AP433" i="17" s="1"/>
  <c r="BN433" i="17" s="1"/>
  <c r="AD504" i="17"/>
  <c r="AP504" i="17" s="1"/>
  <c r="BN504" i="17" s="1"/>
  <c r="AD396" i="17"/>
  <c r="AP396" i="17" s="1"/>
  <c r="BN396" i="17" s="1"/>
  <c r="AD397" i="17"/>
  <c r="AP397" i="17" s="1"/>
  <c r="BN397" i="17" s="1"/>
  <c r="AD310" i="17"/>
  <c r="AP310" i="17" s="1"/>
  <c r="BN310" i="17" s="1"/>
  <c r="AD408" i="17"/>
  <c r="AP408" i="17" s="1"/>
  <c r="BN408" i="17" s="1"/>
  <c r="AD673" i="17"/>
  <c r="AP673" i="17" s="1"/>
  <c r="BN673" i="17" s="1"/>
  <c r="AD603" i="17"/>
  <c r="AP603" i="17" s="1"/>
  <c r="BN603" i="17" s="1"/>
  <c r="AD554" i="17"/>
  <c r="AP554" i="17" s="1"/>
  <c r="BN554" i="17" s="1"/>
  <c r="AD533" i="17"/>
  <c r="AP533" i="17" s="1"/>
  <c r="BN533" i="17" s="1"/>
  <c r="AD528" i="17"/>
  <c r="AP528" i="17" s="1"/>
  <c r="BN528" i="17" s="1"/>
  <c r="AD556" i="17"/>
  <c r="AP556" i="17" s="1"/>
  <c r="BN556" i="17" s="1"/>
  <c r="AD536" i="17"/>
  <c r="AP536" i="17" s="1"/>
  <c r="BN536" i="17" s="1"/>
  <c r="AD635" i="17"/>
  <c r="AP635" i="17" s="1"/>
  <c r="BN635" i="17" s="1"/>
  <c r="AD696" i="17"/>
  <c r="AP696" i="17" s="1"/>
  <c r="BN696" i="17" s="1"/>
  <c r="AD664" i="17"/>
  <c r="AP664" i="17" s="1"/>
  <c r="BN664" i="17" s="1"/>
  <c r="AD620" i="17"/>
  <c r="AP620" i="17" s="1"/>
  <c r="BN620" i="17" s="1"/>
  <c r="AD618" i="17"/>
  <c r="AP618" i="17" s="1"/>
  <c r="BN618" i="17" s="1"/>
  <c r="AD562" i="17"/>
  <c r="AP562" i="17" s="1"/>
  <c r="BN562" i="17" s="1"/>
  <c r="AD647" i="17"/>
  <c r="AP647" i="17" s="1"/>
  <c r="BN647" i="17" s="1"/>
  <c r="AD602" i="17"/>
  <c r="AP602" i="17" s="1"/>
  <c r="BN602" i="17" s="1"/>
  <c r="AD559" i="17"/>
  <c r="AP559" i="17" s="1"/>
  <c r="BN559" i="17" s="1"/>
  <c r="AD505" i="17"/>
  <c r="AP505" i="17" s="1"/>
  <c r="BN505" i="17" s="1"/>
  <c r="AD311" i="17"/>
  <c r="AP311" i="17" s="1"/>
  <c r="BN311" i="17" s="1"/>
  <c r="AD472" i="17"/>
  <c r="AP472" i="17" s="1"/>
  <c r="BN472" i="17" s="1"/>
  <c r="AD383" i="17"/>
  <c r="AP383" i="17" s="1"/>
  <c r="BN383" i="17" s="1"/>
  <c r="AD325" i="17"/>
  <c r="AP325" i="17" s="1"/>
  <c r="BN325" i="17" s="1"/>
  <c r="AD278" i="17"/>
  <c r="AP278" i="17" s="1"/>
  <c r="BN278" i="17" s="1"/>
  <c r="AD326" i="17"/>
  <c r="AP326" i="17" s="1"/>
  <c r="BN326" i="17" s="1"/>
  <c r="AD388" i="17"/>
  <c r="AP388" i="17" s="1"/>
  <c r="BN388" i="17" s="1"/>
  <c r="AD431" i="17"/>
  <c r="AP431" i="17" s="1"/>
  <c r="BN431" i="17" s="1"/>
  <c r="AD484" i="17"/>
  <c r="AP484" i="17" s="1"/>
  <c r="BN484" i="17" s="1"/>
  <c r="AD223" i="17"/>
  <c r="AP223" i="17" s="1"/>
  <c r="BN223" i="17" s="1"/>
  <c r="AD353" i="17"/>
  <c r="AP353" i="17" s="1"/>
  <c r="BN353" i="17" s="1"/>
  <c r="AD253" i="17"/>
  <c r="AP253" i="17" s="1"/>
  <c r="BN253" i="17" s="1"/>
  <c r="AD558" i="17"/>
  <c r="AP558" i="17" s="1"/>
  <c r="BN558" i="17" s="1"/>
  <c r="AD337" i="17"/>
  <c r="AP337" i="17" s="1"/>
  <c r="BN337" i="17" s="1"/>
  <c r="AD299" i="17"/>
  <c r="AP299" i="17" s="1"/>
  <c r="BN299" i="17" s="1"/>
  <c r="AD588" i="17"/>
  <c r="AP588" i="17" s="1"/>
  <c r="BN588" i="17" s="1"/>
  <c r="AD256" i="17"/>
  <c r="AP256" i="17" s="1"/>
  <c r="BN256" i="17" s="1"/>
  <c r="AD417" i="17"/>
  <c r="AP417" i="17" s="1"/>
  <c r="BN417" i="17" s="1"/>
  <c r="AD448" i="17"/>
  <c r="AP448" i="17" s="1"/>
  <c r="BN448" i="17" s="1"/>
  <c r="AD313" i="17"/>
  <c r="AP313" i="17" s="1"/>
  <c r="BN313" i="17" s="1"/>
  <c r="AD264" i="17"/>
  <c r="AP264" i="17" s="1"/>
  <c r="BN264" i="17" s="1"/>
  <c r="AD361" i="17"/>
  <c r="AP361" i="17" s="1"/>
  <c r="BN361" i="17" s="1"/>
  <c r="AD459" i="17"/>
  <c r="AP459" i="17" s="1"/>
  <c r="BN459" i="17" s="1"/>
  <c r="AD283" i="17"/>
  <c r="AP283" i="17" s="1"/>
  <c r="BN283" i="17" s="1"/>
  <c r="AD335" i="17"/>
  <c r="AP335" i="17" s="1"/>
  <c r="BN335" i="17" s="1"/>
  <c r="AD457" i="17"/>
  <c r="AP457" i="17" s="1"/>
  <c r="BN457" i="17" s="1"/>
  <c r="AD380" i="17"/>
  <c r="AP380" i="17" s="1"/>
  <c r="BN380" i="17" s="1"/>
  <c r="AD516" i="17"/>
  <c r="AP516" i="17" s="1"/>
  <c r="BN516" i="17" s="1"/>
  <c r="AD412" i="17"/>
  <c r="AP412" i="17" s="1"/>
  <c r="BN412" i="17" s="1"/>
  <c r="AD420" i="17"/>
  <c r="AP420" i="17" s="1"/>
  <c r="BN420" i="17" s="1"/>
  <c r="AD404" i="17"/>
  <c r="AP404" i="17" s="1"/>
  <c r="BN404" i="17" s="1"/>
  <c r="AD393" i="17"/>
  <c r="AP393" i="17" s="1"/>
  <c r="BN393" i="17" s="1"/>
  <c r="AD418" i="17"/>
  <c r="AP418" i="17" s="1"/>
  <c r="BN418" i="17" s="1"/>
  <c r="AD384" i="17"/>
  <c r="AP384" i="17" s="1"/>
  <c r="BN384" i="17" s="1"/>
  <c r="AD350" i="17"/>
  <c r="AP350" i="17" s="1"/>
  <c r="BN350" i="17" s="1"/>
  <c r="AD179" i="17"/>
  <c r="AP179" i="17" s="1"/>
  <c r="BN179" i="17" s="1"/>
  <c r="AD597" i="17"/>
  <c r="AP597" i="17" s="1"/>
  <c r="BN597" i="17" s="1"/>
  <c r="AD402" i="17"/>
  <c r="AP402" i="17" s="1"/>
  <c r="BN402" i="17" s="1"/>
  <c r="AD460" i="17"/>
  <c r="AP460" i="17" s="1"/>
  <c r="BN460" i="17" s="1"/>
  <c r="AD294" i="17"/>
  <c r="AP294" i="17" s="1"/>
  <c r="BN294" i="17" s="1"/>
  <c r="AD589" i="17"/>
  <c r="AP589" i="17" s="1"/>
  <c r="BN589" i="17" s="1"/>
  <c r="AD302" i="17"/>
  <c r="AP302" i="17" s="1"/>
  <c r="BN302" i="17" s="1"/>
  <c r="AD314" i="17"/>
  <c r="AP314" i="17" s="1"/>
  <c r="BN314" i="17" s="1"/>
  <c r="AD255" i="17"/>
  <c r="AP255" i="17" s="1"/>
  <c r="BN255" i="17" s="1"/>
  <c r="AD286" i="17"/>
  <c r="AP286" i="17" s="1"/>
  <c r="BN286" i="17" s="1"/>
  <c r="AD312" i="17"/>
  <c r="AP312" i="17" s="1"/>
  <c r="BN312" i="17" s="1"/>
  <c r="AD203" i="17"/>
  <c r="AP203" i="17" s="1"/>
  <c r="BN203" i="17" s="1"/>
  <c r="AD480" i="17"/>
  <c r="AP480" i="17" s="1"/>
  <c r="BN480" i="17" s="1"/>
  <c r="AD428" i="17"/>
  <c r="AP428" i="17" s="1"/>
  <c r="BN428" i="17" s="1"/>
  <c r="AD409" i="17"/>
  <c r="AP409" i="17" s="1"/>
  <c r="BN409" i="17" s="1"/>
  <c r="AD240" i="17"/>
  <c r="AP240" i="17" s="1"/>
  <c r="BN240" i="17" s="1"/>
  <c r="AD259" i="17"/>
  <c r="AP259" i="17" s="1"/>
  <c r="BN259" i="17" s="1"/>
  <c r="AD171" i="17"/>
  <c r="AP171" i="17" s="1"/>
  <c r="BN171" i="17" s="1"/>
  <c r="AD229" i="17"/>
  <c r="AP229" i="17" s="1"/>
  <c r="BN229" i="17" s="1"/>
  <c r="AD220" i="17"/>
  <c r="AP220" i="17" s="1"/>
  <c r="BN220" i="17" s="1"/>
  <c r="AD557" i="17"/>
  <c r="AP557" i="17" s="1"/>
  <c r="BN557" i="17" s="1"/>
  <c r="AD421" i="17"/>
  <c r="AP421" i="17" s="1"/>
  <c r="BN421" i="17" s="1"/>
  <c r="AD522" i="17"/>
  <c r="AP522" i="17" s="1"/>
  <c r="BN522" i="17" s="1"/>
  <c r="AD158" i="17"/>
  <c r="AP158" i="17" s="1"/>
  <c r="BN158" i="17" s="1"/>
  <c r="AD317" i="17"/>
  <c r="AP317" i="17" s="1"/>
  <c r="BN317" i="17" s="1"/>
  <c r="AD406" i="17"/>
  <c r="AP406" i="17" s="1"/>
  <c r="BN406" i="17" s="1"/>
  <c r="AD378" i="17"/>
  <c r="AP378" i="17" s="1"/>
  <c r="BN378" i="17" s="1"/>
  <c r="AD277" i="17"/>
  <c r="AP277" i="17" s="1"/>
  <c r="BN277" i="17" s="1"/>
  <c r="AD391" i="17"/>
  <c r="AP391" i="17" s="1"/>
  <c r="BN391" i="17" s="1"/>
  <c r="AD270" i="17"/>
  <c r="AP270" i="17" s="1"/>
  <c r="BN270" i="17" s="1"/>
  <c r="AD244" i="17"/>
  <c r="AP244" i="17" s="1"/>
  <c r="BN244" i="17" s="1"/>
  <c r="AD239" i="17"/>
  <c r="AP239" i="17" s="1"/>
  <c r="BN239" i="17" s="1"/>
  <c r="AD529" i="17"/>
  <c r="AP529" i="17" s="1"/>
  <c r="BN529" i="17" s="1"/>
  <c r="AD514" i="17"/>
  <c r="AP514" i="17" s="1"/>
  <c r="BN514" i="17" s="1"/>
  <c r="AD385" i="17"/>
  <c r="AP385" i="17" s="1"/>
  <c r="BN385" i="17" s="1"/>
  <c r="AD373" i="17"/>
  <c r="AP373" i="17" s="1"/>
  <c r="BN373" i="17" s="1"/>
  <c r="AD424" i="17"/>
  <c r="AP424" i="17" s="1"/>
  <c r="BN424" i="17" s="1"/>
  <c r="AD268" i="17"/>
  <c r="AP268" i="17" s="1"/>
  <c r="BN268" i="17" s="1"/>
  <c r="AD372" i="17"/>
  <c r="AP372" i="17" s="1"/>
  <c r="BN372" i="17" s="1"/>
  <c r="AD181" i="17"/>
  <c r="AP181" i="17" s="1"/>
  <c r="BN181" i="17" s="1"/>
  <c r="AD479" i="17"/>
  <c r="AP479" i="17" s="1"/>
  <c r="BN479" i="17" s="1"/>
  <c r="AD386" i="17"/>
  <c r="AP386" i="17" s="1"/>
  <c r="BN386" i="17" s="1"/>
  <c r="AD438" i="17"/>
  <c r="AP438" i="17" s="1"/>
  <c r="BN438" i="17" s="1"/>
  <c r="AD513" i="17"/>
  <c r="AP513" i="17" s="1"/>
  <c r="BN513" i="17" s="1"/>
  <c r="AD401" i="17"/>
  <c r="AP401" i="17" s="1"/>
  <c r="BN401" i="17" s="1"/>
  <c r="AD345" i="17"/>
  <c r="AP345" i="17" s="1"/>
  <c r="BN345" i="17" s="1"/>
  <c r="AD489" i="17"/>
  <c r="AP489" i="17" s="1"/>
  <c r="BN489" i="17" s="1"/>
  <c r="AD488" i="17"/>
  <c r="AP488" i="17" s="1"/>
  <c r="BN488" i="17" s="1"/>
  <c r="AD316" i="17"/>
  <c r="AP316" i="17" s="1"/>
  <c r="BN316" i="17" s="1"/>
  <c r="AD524" i="17"/>
  <c r="AP524" i="17" s="1"/>
  <c r="BN524" i="17" s="1"/>
  <c r="AD439" i="17"/>
  <c r="AP439" i="17" s="1"/>
  <c r="BN439" i="17" s="1"/>
  <c r="AD452" i="17"/>
  <c r="AP452" i="17" s="1"/>
  <c r="BN452" i="17" s="1"/>
  <c r="AD474" i="17"/>
  <c r="AP474" i="17" s="1"/>
  <c r="BN474" i="17" s="1"/>
  <c r="AD249" i="17"/>
  <c r="AP249" i="17" s="1"/>
  <c r="BN249" i="17" s="1"/>
  <c r="AD163" i="17"/>
  <c r="AP163" i="17" s="1"/>
  <c r="BN163" i="17" s="1"/>
  <c r="AD280" i="17"/>
  <c r="AP280" i="17" s="1"/>
  <c r="BN280" i="17" s="1"/>
  <c r="AD486" i="17"/>
  <c r="AP486" i="17" s="1"/>
  <c r="BN486" i="17" s="1"/>
  <c r="AD250" i="17"/>
  <c r="AP250" i="17" s="1"/>
  <c r="BN250" i="17" s="1"/>
  <c r="AD235" i="17"/>
  <c r="AP235" i="17" s="1"/>
  <c r="BN235" i="17" s="1"/>
  <c r="AD287" i="17"/>
  <c r="AP287" i="17" s="1"/>
  <c r="BN287" i="17" s="1"/>
  <c r="AD569" i="17"/>
  <c r="AP569" i="17" s="1"/>
  <c r="BN569" i="17" s="1"/>
  <c r="AD146" i="17"/>
  <c r="AP146" i="17" s="1"/>
  <c r="BN146" i="17" s="1"/>
  <c r="AD362" i="17"/>
  <c r="AP362" i="17" s="1"/>
  <c r="BN362" i="17" s="1"/>
  <c r="AD526" i="17"/>
  <c r="AP526" i="17" s="1"/>
  <c r="BN526" i="17" s="1"/>
  <c r="AD501" i="17"/>
  <c r="AP501" i="17" s="1"/>
  <c r="BN501" i="17" s="1"/>
  <c r="AD279" i="17"/>
  <c r="AP279" i="17" s="1"/>
  <c r="BN279" i="17" s="1"/>
  <c r="AD444" i="17"/>
  <c r="AP444" i="17" s="1"/>
  <c r="BN444" i="17" s="1"/>
  <c r="AD349" i="17"/>
  <c r="AP349" i="17" s="1"/>
  <c r="BN349" i="17" s="1"/>
  <c r="AD284" i="17"/>
  <c r="AP284" i="17" s="1"/>
  <c r="BN284" i="17" s="1"/>
  <c r="AD570" i="17"/>
  <c r="AP570" i="17" s="1"/>
  <c r="BN570" i="17" s="1"/>
  <c r="AD269" i="17"/>
  <c r="AP269" i="17" s="1"/>
  <c r="BN269" i="17" s="1"/>
  <c r="AD124" i="17"/>
  <c r="AP124" i="17" s="1"/>
  <c r="BN124" i="17" s="1"/>
  <c r="AD509" i="17"/>
  <c r="AP509" i="17" s="1"/>
  <c r="BN509" i="17" s="1"/>
  <c r="AD129" i="17"/>
  <c r="AP129" i="17" s="1"/>
  <c r="BN129" i="17" s="1"/>
  <c r="AD435" i="17"/>
  <c r="AP435" i="17" s="1"/>
  <c r="BN435" i="17" s="1"/>
  <c r="AD340" i="17"/>
  <c r="AP340" i="17" s="1"/>
  <c r="BN340" i="17" s="1"/>
  <c r="AD210" i="17"/>
  <c r="AP210" i="17" s="1"/>
  <c r="BN210" i="17" s="1"/>
  <c r="AD206" i="17"/>
  <c r="AP206" i="17" s="1"/>
  <c r="BN206" i="17" s="1"/>
  <c r="AD197" i="17"/>
  <c r="AP197" i="17" s="1"/>
  <c r="BN197" i="17" s="1"/>
  <c r="AD263" i="17"/>
  <c r="AP263" i="17" s="1"/>
  <c r="BN263" i="17" s="1"/>
  <c r="AD226" i="17"/>
  <c r="AP226" i="17" s="1"/>
  <c r="BN226" i="17" s="1"/>
  <c r="AD336" i="17"/>
  <c r="AP336" i="17" s="1"/>
  <c r="BN336" i="17" s="1"/>
  <c r="AD174" i="17"/>
  <c r="AP174" i="17" s="1"/>
  <c r="BN174" i="17" s="1"/>
  <c r="AD47" i="17"/>
  <c r="AP47" i="17" s="1"/>
  <c r="BN47" i="17" s="1"/>
  <c r="AD73" i="17"/>
  <c r="AP73" i="17" s="1"/>
  <c r="BN73" i="17" s="1"/>
  <c r="AD148" i="17"/>
  <c r="AP148" i="17" s="1"/>
  <c r="BN148" i="17" s="1"/>
  <c r="AD416" i="17"/>
  <c r="AP416" i="17" s="1"/>
  <c r="BN416" i="17" s="1"/>
  <c r="AD285" i="17"/>
  <c r="AP285" i="17" s="1"/>
  <c r="BN285" i="17" s="1"/>
  <c r="AD159" i="17"/>
  <c r="AP159" i="17" s="1"/>
  <c r="BN159" i="17" s="1"/>
  <c r="AD281" i="17"/>
  <c r="AP281" i="17" s="1"/>
  <c r="BN281" i="17" s="1"/>
  <c r="AD212" i="17"/>
  <c r="AP212" i="17" s="1"/>
  <c r="BN212" i="17" s="1"/>
  <c r="AD267" i="17"/>
  <c r="AP267" i="17" s="1"/>
  <c r="BN267" i="17" s="1"/>
  <c r="AD394" i="17"/>
  <c r="AP394" i="17" s="1"/>
  <c r="BN394" i="17" s="1"/>
  <c r="AD289" i="17"/>
  <c r="AP289" i="17" s="1"/>
  <c r="BN289" i="17" s="1"/>
  <c r="AD193" i="17"/>
  <c r="AP193" i="17" s="1"/>
  <c r="BN193" i="17" s="1"/>
  <c r="AD186" i="17"/>
  <c r="AP186" i="17" s="1"/>
  <c r="BN186" i="17" s="1"/>
  <c r="AD275" i="17"/>
  <c r="AP275" i="17" s="1"/>
  <c r="BN275" i="17" s="1"/>
  <c r="AD22" i="17"/>
  <c r="AP22" i="17" s="1"/>
  <c r="BN22" i="17" s="1"/>
  <c r="AD462" i="17"/>
  <c r="AP462" i="17" s="1"/>
  <c r="BN462" i="17" s="1"/>
  <c r="AD447" i="17"/>
  <c r="AP447" i="17" s="1"/>
  <c r="BN447" i="17" s="1"/>
  <c r="AD334" i="17"/>
  <c r="AP334" i="17" s="1"/>
  <c r="BN334" i="17" s="1"/>
  <c r="AD307" i="17"/>
  <c r="AP307" i="17" s="1"/>
  <c r="BN307" i="17" s="1"/>
  <c r="AD324" i="17"/>
  <c r="AP324" i="17" s="1"/>
  <c r="BN324" i="17" s="1"/>
  <c r="AD272" i="17"/>
  <c r="AP272" i="17" s="1"/>
  <c r="BN272" i="17" s="1"/>
  <c r="AD108" i="17"/>
  <c r="AP108" i="17" s="1"/>
  <c r="BN108" i="17" s="1"/>
  <c r="AD187" i="17"/>
  <c r="AP187" i="17" s="1"/>
  <c r="BN187" i="17" s="1"/>
  <c r="AD298" i="17"/>
  <c r="AP298" i="17" s="1"/>
  <c r="BN298" i="17" s="1"/>
  <c r="AD123" i="17"/>
  <c r="AP123" i="17" s="1"/>
  <c r="BN123" i="17" s="1"/>
  <c r="AD339" i="17"/>
  <c r="AP339" i="17" s="1"/>
  <c r="BN339" i="17" s="1"/>
  <c r="AD54" i="17"/>
  <c r="AP54" i="17" s="1"/>
  <c r="BN54" i="17" s="1"/>
  <c r="AD169" i="17"/>
  <c r="AP169" i="17" s="1"/>
  <c r="BN169" i="17" s="1"/>
  <c r="AD303" i="17"/>
  <c r="AP303" i="17" s="1"/>
  <c r="BN303" i="17" s="1"/>
  <c r="AD138" i="17"/>
  <c r="AP138" i="17" s="1"/>
  <c r="BN138" i="17" s="1"/>
  <c r="AD147" i="17"/>
  <c r="AP147" i="17" s="1"/>
  <c r="BN147" i="17" s="1"/>
  <c r="AD180" i="17"/>
  <c r="AP180" i="17" s="1"/>
  <c r="BN180" i="17" s="1"/>
  <c r="AD301" i="17"/>
  <c r="AP301" i="17" s="1"/>
  <c r="BN301" i="17" s="1"/>
  <c r="AD71" i="17"/>
  <c r="AP71" i="17" s="1"/>
  <c r="BN71" i="17" s="1"/>
  <c r="AD207" i="17"/>
  <c r="AP207" i="17" s="1"/>
  <c r="BN207" i="17" s="1"/>
  <c r="AD126" i="17"/>
  <c r="AP126" i="17" s="1"/>
  <c r="BN126" i="17" s="1"/>
  <c r="AD56" i="17"/>
  <c r="AP56" i="17" s="1"/>
  <c r="BN56" i="17" s="1"/>
  <c r="AD215" i="17"/>
  <c r="AP215" i="17" s="1"/>
  <c r="BN215" i="17" s="1"/>
  <c r="AD83" i="17"/>
  <c r="AP83" i="17" s="1"/>
  <c r="BN83" i="17" s="1"/>
  <c r="AD243" i="17"/>
  <c r="AP243" i="17" s="1"/>
  <c r="BN243" i="17" s="1"/>
  <c r="AD80" i="17"/>
  <c r="AP80" i="17" s="1"/>
  <c r="BN80" i="17" s="1"/>
  <c r="AD178" i="17"/>
  <c r="AP178" i="17" s="1"/>
  <c r="BN178" i="17" s="1"/>
  <c r="AD134" i="17"/>
  <c r="AP134" i="17" s="1"/>
  <c r="BN134" i="17" s="1"/>
  <c r="AD155" i="17"/>
  <c r="AP155" i="17" s="1"/>
  <c r="BN155" i="17" s="1"/>
  <c r="AD213" i="17"/>
  <c r="AP213" i="17" s="1"/>
  <c r="BN213" i="17" s="1"/>
  <c r="AD196" i="17"/>
  <c r="AP196" i="17" s="1"/>
  <c r="BN196" i="17" s="1"/>
  <c r="AD426" i="17"/>
  <c r="AP426" i="17" s="1"/>
  <c r="BN426" i="17" s="1"/>
  <c r="AD481" i="17"/>
  <c r="AP481" i="17" s="1"/>
  <c r="BN481" i="17" s="1"/>
  <c r="AD136" i="17"/>
  <c r="AP136" i="17" s="1"/>
  <c r="BN136" i="17" s="1"/>
  <c r="AD344" i="17"/>
  <c r="AP344" i="17" s="1"/>
  <c r="BN344" i="17" s="1"/>
  <c r="AD304" i="17"/>
  <c r="AP304" i="17" s="1"/>
  <c r="BN304" i="17" s="1"/>
  <c r="AD162" i="17"/>
  <c r="AP162" i="17" s="1"/>
  <c r="BN162" i="17" s="1"/>
  <c r="AD37" i="17"/>
  <c r="AP37" i="17" s="1"/>
  <c r="BN37" i="17" s="1"/>
  <c r="AD107" i="17"/>
  <c r="AP107" i="17" s="1"/>
  <c r="BN107" i="17" s="1"/>
  <c r="AD50" i="17"/>
  <c r="AP50" i="17" s="1"/>
  <c r="BN50" i="17" s="1"/>
  <c r="AD440" i="17"/>
  <c r="AP440" i="17" s="1"/>
  <c r="BN440" i="17" s="1"/>
  <c r="AD188" i="17"/>
  <c r="AP188" i="17" s="1"/>
  <c r="BN188" i="17" s="1"/>
  <c r="AD237" i="17"/>
  <c r="AP237" i="17" s="1"/>
  <c r="BN237" i="17" s="1"/>
  <c r="AD70" i="17"/>
  <c r="AP70" i="17" s="1"/>
  <c r="BN70" i="17" s="1"/>
  <c r="AD17" i="17"/>
  <c r="AP17" i="17" s="1"/>
  <c r="BN17" i="17" s="1"/>
  <c r="AD86" i="17"/>
  <c r="AP86" i="17" s="1"/>
  <c r="BN86" i="17" s="1"/>
  <c r="AD55" i="17"/>
  <c r="AP55" i="17" s="1"/>
  <c r="BN55" i="17" s="1"/>
  <c r="AD208" i="17"/>
  <c r="AP208" i="17" s="1"/>
  <c r="BN208" i="17" s="1"/>
  <c r="AD103" i="17"/>
  <c r="AP103" i="17" s="1"/>
  <c r="BN103" i="17" s="1"/>
  <c r="AD125" i="17"/>
  <c r="AP125" i="17" s="1"/>
  <c r="BN125" i="17" s="1"/>
  <c r="AD49" i="17"/>
  <c r="AP49" i="17" s="1"/>
  <c r="BN49" i="17" s="1"/>
  <c r="AD195" i="17"/>
  <c r="AP195" i="17" s="1"/>
  <c r="BN195" i="17" s="1"/>
  <c r="AD183" i="17"/>
  <c r="AP183" i="17" s="1"/>
  <c r="BN183" i="17" s="1"/>
  <c r="AD140" i="17"/>
  <c r="AP140" i="17" s="1"/>
  <c r="BN140" i="17" s="1"/>
  <c r="AD115" i="17"/>
  <c r="AP115" i="17" s="1"/>
  <c r="BN115" i="17" s="1"/>
  <c r="AD78" i="17"/>
  <c r="AP78" i="17" s="1"/>
  <c r="BN78" i="17" s="1"/>
  <c r="AD43" i="17"/>
  <c r="AP43" i="17" s="1"/>
  <c r="BN43" i="17" s="1"/>
  <c r="AD11" i="17"/>
  <c r="AP11" i="17" s="1"/>
  <c r="BN11" i="17" s="1"/>
  <c r="AD165" i="17"/>
  <c r="AP165" i="17" s="1"/>
  <c r="BN165" i="17" s="1"/>
  <c r="AD74" i="17"/>
  <c r="AP74" i="17" s="1"/>
  <c r="BN74" i="17" s="1"/>
  <c r="AD20" i="17"/>
  <c r="AP20" i="17" s="1"/>
  <c r="BN20" i="17" s="1"/>
  <c r="AD290" i="17"/>
  <c r="AP290" i="17" s="1"/>
  <c r="BN290" i="17" s="1"/>
  <c r="AD156" i="17"/>
  <c r="AP156" i="17" s="1"/>
  <c r="BN156" i="17" s="1"/>
  <c r="AD67" i="17"/>
  <c r="AP67" i="17" s="1"/>
  <c r="BN67" i="17" s="1"/>
  <c r="AD30" i="17"/>
  <c r="AP30" i="17" s="1"/>
  <c r="BN30" i="17" s="1"/>
  <c r="AD65" i="17"/>
  <c r="AP65" i="17" s="1"/>
  <c r="BN65" i="17" s="1"/>
  <c r="AD39" i="17"/>
  <c r="AP39" i="17" s="1"/>
  <c r="BN39" i="17" s="1"/>
  <c r="AD248" i="17"/>
  <c r="AP248" i="17" s="1"/>
  <c r="BN248" i="17" s="1"/>
  <c r="AD151" i="17"/>
  <c r="AP151" i="17" s="1"/>
  <c r="BN151" i="17" s="1"/>
  <c r="AD160" i="17"/>
  <c r="AP160" i="17" s="1"/>
  <c r="BN160" i="17" s="1"/>
  <c r="AD144" i="17"/>
  <c r="AP144" i="17" s="1"/>
  <c r="BN144" i="17" s="1"/>
  <c r="AD137" i="17"/>
  <c r="AP137" i="17" s="1"/>
  <c r="BN137" i="17" s="1"/>
  <c r="AD12" i="17"/>
  <c r="AP12" i="17" s="1"/>
  <c r="BN12" i="17" s="1"/>
  <c r="AD76" i="17"/>
  <c r="AP76" i="17" s="1"/>
  <c r="BN76" i="17" s="1"/>
  <c r="AD52" i="17"/>
  <c r="AP52" i="17" s="1"/>
  <c r="BN52" i="17" s="1"/>
  <c r="AD135" i="17"/>
  <c r="AP135" i="17" s="1"/>
  <c r="BN135" i="17" s="1"/>
  <c r="AD18" i="17"/>
  <c r="AP18" i="17" s="1"/>
  <c r="BN18" i="17" s="1"/>
  <c r="AD221" i="17"/>
  <c r="AP221" i="17" s="1"/>
  <c r="BN221" i="17" s="1"/>
  <c r="AD236" i="17"/>
  <c r="AP236" i="17" s="1"/>
  <c r="BN236" i="17" s="1"/>
  <c r="AD116" i="17"/>
  <c r="AP116" i="17" s="1"/>
  <c r="BN116" i="17" s="1"/>
  <c r="AD2" i="17"/>
  <c r="AP2" i="17" s="1"/>
  <c r="BN2" i="17" s="1"/>
  <c r="AD205" i="17"/>
  <c r="AP205" i="17" s="1"/>
  <c r="BN205" i="17" s="1"/>
  <c r="AD328" i="17"/>
  <c r="AP328" i="17" s="1"/>
  <c r="BN328" i="17" s="1"/>
  <c r="AD16" i="17"/>
  <c r="AP16" i="17" s="1"/>
  <c r="BN16" i="17" s="1"/>
  <c r="AD44" i="17"/>
  <c r="AP44" i="17" s="1"/>
  <c r="BN44" i="17" s="1"/>
  <c r="AD90" i="17"/>
  <c r="AP90" i="17" s="1"/>
  <c r="BN90" i="17" s="1"/>
  <c r="AD104" i="17"/>
  <c r="AP104" i="17" s="1"/>
  <c r="BN104" i="17" s="1"/>
  <c r="AD45" i="17"/>
  <c r="AP45" i="17" s="1"/>
  <c r="BN45" i="17" s="1"/>
  <c r="AD84" i="17"/>
  <c r="AP84" i="17" s="1"/>
  <c r="BN84" i="17" s="1"/>
  <c r="AD19" i="17"/>
  <c r="AP19" i="17" s="1"/>
  <c r="BN19" i="17" s="1"/>
  <c r="AD34" i="17"/>
  <c r="AP34" i="17" s="1"/>
  <c r="BN34" i="17" s="1"/>
  <c r="AD3" i="17"/>
  <c r="AP3" i="17" s="1"/>
  <c r="BN3" i="17" s="1"/>
  <c r="AD102" i="17"/>
  <c r="AP102" i="17" s="1"/>
  <c r="BN102" i="17" s="1"/>
  <c r="AD143" i="17"/>
  <c r="AP143" i="17" s="1"/>
  <c r="BN143" i="17" s="1"/>
  <c r="AD100" i="17"/>
  <c r="AP100" i="17" s="1"/>
  <c r="BN100" i="17" s="1"/>
  <c r="AD66" i="17"/>
  <c r="AP66" i="17" s="1"/>
  <c r="BN66" i="17" s="1"/>
  <c r="AD81" i="17"/>
  <c r="AP81" i="17" s="1"/>
  <c r="BN81" i="17" s="1"/>
  <c r="AD42" i="17"/>
  <c r="AP42" i="17" s="1"/>
  <c r="BN42" i="17" s="1"/>
  <c r="AD69" i="17"/>
  <c r="AP69" i="17" s="1"/>
  <c r="BN69" i="17" s="1"/>
  <c r="AD33" i="17"/>
  <c r="AP33" i="17" s="1"/>
  <c r="BN33" i="17" s="1"/>
  <c r="AD24" i="17"/>
  <c r="AP24" i="17" s="1"/>
  <c r="BN24" i="17" s="1"/>
  <c r="AD234" i="17"/>
  <c r="AP234" i="17" s="1"/>
  <c r="BN234" i="17" s="1"/>
  <c r="AD142" i="17"/>
  <c r="AP142" i="17" s="1"/>
  <c r="BN142" i="17" s="1"/>
  <c r="H50" i="1"/>
  <c r="AC7" i="17"/>
  <c r="AO7" i="17" s="1"/>
  <c r="BM7" i="17" s="1"/>
  <c r="AC4" i="17"/>
  <c r="AO4" i="17" s="1"/>
  <c r="BM4" i="17" s="1"/>
  <c r="AC51" i="17"/>
  <c r="AO51" i="17" s="1"/>
  <c r="BM51" i="17" s="1"/>
  <c r="AC146" i="17"/>
  <c r="AO146" i="17" s="1"/>
  <c r="BM146" i="17" s="1"/>
  <c r="AC12" i="17"/>
  <c r="AO12" i="17" s="1"/>
  <c r="BM12" i="17" s="1"/>
  <c r="AC86" i="17"/>
  <c r="AO86" i="17" s="1"/>
  <c r="BM86" i="17" s="1"/>
  <c r="AC35" i="17"/>
  <c r="AO35" i="17" s="1"/>
  <c r="BM35" i="17" s="1"/>
  <c r="AC41" i="17"/>
  <c r="AO41" i="17" s="1"/>
  <c r="BM41" i="17" s="1"/>
  <c r="AC57" i="17"/>
  <c r="AO57" i="17" s="1"/>
  <c r="BM57" i="17" s="1"/>
  <c r="AC71" i="17"/>
  <c r="AO71" i="17" s="1"/>
  <c r="BM71" i="17" s="1"/>
  <c r="AC15" i="17"/>
  <c r="AO15" i="17" s="1"/>
  <c r="BM15" i="17" s="1"/>
  <c r="AC53" i="17"/>
  <c r="AO53" i="17" s="1"/>
  <c r="BM53" i="17" s="1"/>
  <c r="AC18" i="17"/>
  <c r="AO18" i="17" s="1"/>
  <c r="BM18" i="17" s="1"/>
  <c r="AC28" i="17"/>
  <c r="AO28" i="17" s="1"/>
  <c r="BM28" i="17" s="1"/>
  <c r="AC38" i="17"/>
  <c r="AO38" i="17" s="1"/>
  <c r="BM38" i="17" s="1"/>
  <c r="AC64" i="17"/>
  <c r="AO64" i="17" s="1"/>
  <c r="BM64" i="17" s="1"/>
  <c r="AC109" i="17"/>
  <c r="AO109" i="17" s="1"/>
  <c r="BM109" i="17" s="1"/>
  <c r="AC58" i="17"/>
  <c r="AO58" i="17" s="1"/>
  <c r="BM58" i="17" s="1"/>
  <c r="AC222" i="17"/>
  <c r="AO222" i="17" s="1"/>
  <c r="BM222" i="17" s="1"/>
  <c r="AC94" i="17"/>
  <c r="AO94" i="17" s="1"/>
  <c r="BM94" i="17" s="1"/>
  <c r="AC25" i="17"/>
  <c r="AO25" i="17" s="1"/>
  <c r="BM25" i="17" s="1"/>
  <c r="AC95" i="17"/>
  <c r="AO95" i="17" s="1"/>
  <c r="BM95" i="17" s="1"/>
  <c r="AC32" i="17"/>
  <c r="AO32" i="17" s="1"/>
  <c r="BM32" i="17" s="1"/>
  <c r="AC191" i="17"/>
  <c r="AO191" i="17" s="1"/>
  <c r="BM191" i="17" s="1"/>
  <c r="AC117" i="17"/>
  <c r="AO117" i="17" s="1"/>
  <c r="BM117" i="17" s="1"/>
  <c r="AC98" i="17"/>
  <c r="AO98" i="17" s="1"/>
  <c r="BM98" i="17" s="1"/>
  <c r="AC105" i="17"/>
  <c r="AO105" i="17" s="1"/>
  <c r="BM105" i="17" s="1"/>
  <c r="AC85" i="17"/>
  <c r="AO85" i="17" s="1"/>
  <c r="BM85" i="17" s="1"/>
  <c r="AC104" i="17"/>
  <c r="AO104" i="17" s="1"/>
  <c r="BM104" i="17" s="1"/>
  <c r="AC31" i="17"/>
  <c r="AO31" i="17" s="1"/>
  <c r="BM31" i="17" s="1"/>
  <c r="AC40" i="17"/>
  <c r="AO40" i="17" s="1"/>
  <c r="BM40" i="17" s="1"/>
  <c r="AC121" i="17"/>
  <c r="AO121" i="17" s="1"/>
  <c r="BM121" i="17" s="1"/>
  <c r="AC293" i="17"/>
  <c r="AO293" i="17" s="1"/>
  <c r="BM293" i="17" s="1"/>
  <c r="AC230" i="17"/>
  <c r="AO230" i="17" s="1"/>
  <c r="BM230" i="17" s="1"/>
  <c r="AC390" i="17"/>
  <c r="AO390" i="17" s="1"/>
  <c r="BM390" i="17" s="1"/>
  <c r="AC407" i="17"/>
  <c r="AO407" i="17" s="1"/>
  <c r="BM407" i="17" s="1"/>
  <c r="AC425" i="17"/>
  <c r="AO425" i="17" s="1"/>
  <c r="BM425" i="17" s="1"/>
  <c r="AC392" i="17"/>
  <c r="AO392" i="17" s="1"/>
  <c r="BM392" i="17" s="1"/>
  <c r="AC467" i="17"/>
  <c r="AO467" i="17" s="1"/>
  <c r="BM467" i="17" s="1"/>
  <c r="AC508" i="17"/>
  <c r="AO508" i="17" s="1"/>
  <c r="BM508" i="17" s="1"/>
  <c r="AC568" i="17"/>
  <c r="AO568" i="17" s="1"/>
  <c r="BM568" i="17" s="1"/>
  <c r="AC47" i="17"/>
  <c r="AO47" i="17" s="1"/>
  <c r="BM47" i="17" s="1"/>
  <c r="AC224" i="17"/>
  <c r="AO224" i="17" s="1"/>
  <c r="BM224" i="17" s="1"/>
  <c r="AC145" i="17"/>
  <c r="AO145" i="17" s="1"/>
  <c r="BM145" i="17" s="1"/>
  <c r="AC155" i="17"/>
  <c r="AO155" i="17" s="1"/>
  <c r="BM155" i="17" s="1"/>
  <c r="AC179" i="17"/>
  <c r="AO179" i="17" s="1"/>
  <c r="BM179" i="17" s="1"/>
  <c r="AC195" i="17"/>
  <c r="AO195" i="17" s="1"/>
  <c r="BM195" i="17" s="1"/>
  <c r="AC442" i="17"/>
  <c r="AO442" i="17" s="1"/>
  <c r="BM442" i="17" s="1"/>
  <c r="AC399" i="17"/>
  <c r="AO399" i="17" s="1"/>
  <c r="BM399" i="17" s="1"/>
  <c r="AC532" i="17"/>
  <c r="AO532" i="17" s="1"/>
  <c r="BM532" i="17" s="1"/>
  <c r="AC413" i="17"/>
  <c r="AO413" i="17" s="1"/>
  <c r="BM413" i="17" s="1"/>
  <c r="AC593" i="17"/>
  <c r="AO593" i="17" s="1"/>
  <c r="BM593" i="17" s="1"/>
  <c r="AC252" i="17"/>
  <c r="AO252" i="17" s="1"/>
  <c r="BM252" i="17" s="1"/>
  <c r="AC355" i="17"/>
  <c r="AO355" i="17" s="1"/>
  <c r="BM355" i="17" s="1"/>
  <c r="AC491" i="17"/>
  <c r="AO491" i="17" s="1"/>
  <c r="BM491" i="17" s="1"/>
  <c r="AC389" i="17"/>
  <c r="AO389" i="17" s="1"/>
  <c r="BM389" i="17" s="1"/>
  <c r="AC512" i="17"/>
  <c r="AO512" i="17" s="1"/>
  <c r="BM512" i="17" s="1"/>
  <c r="AC182" i="17"/>
  <c r="AO182" i="17" s="1"/>
  <c r="BM182" i="17" s="1"/>
  <c r="AC173" i="17"/>
  <c r="AO173" i="17" s="1"/>
  <c r="BM173" i="17" s="1"/>
  <c r="AC199" i="17"/>
  <c r="AO199" i="17" s="1"/>
  <c r="BM199" i="17" s="1"/>
  <c r="AC136" i="17"/>
  <c r="AO136" i="17" s="1"/>
  <c r="BM136" i="17" s="1"/>
  <c r="AC225" i="17"/>
  <c r="AO225" i="17" s="1"/>
  <c r="BM225" i="17" s="1"/>
  <c r="AC239" i="17"/>
  <c r="AO239" i="17" s="1"/>
  <c r="BM239" i="17" s="1"/>
  <c r="AC393" i="17"/>
  <c r="AO393" i="17" s="1"/>
  <c r="BM393" i="17" s="1"/>
  <c r="AC383" i="17"/>
  <c r="AO383" i="17" s="1"/>
  <c r="BM383" i="17" s="1"/>
  <c r="AC536" i="17"/>
  <c r="AO536" i="17" s="1"/>
  <c r="BM536" i="17" s="1"/>
  <c r="AC434" i="17"/>
  <c r="AO434" i="17" s="1"/>
  <c r="BM434" i="17" s="1"/>
  <c r="AC527" i="17"/>
  <c r="AO527" i="17" s="1"/>
  <c r="BM527" i="17" s="1"/>
  <c r="AC63" i="17"/>
  <c r="AO63" i="17" s="1"/>
  <c r="BM63" i="17" s="1"/>
  <c r="AC150" i="17"/>
  <c r="AO150" i="17" s="1"/>
  <c r="BM150" i="17" s="1"/>
  <c r="AC233" i="17"/>
  <c r="AO233" i="17" s="1"/>
  <c r="BM233" i="17" s="1"/>
  <c r="AC302" i="17"/>
  <c r="AO302" i="17" s="1"/>
  <c r="BM302" i="17" s="1"/>
  <c r="AC476" i="17"/>
  <c r="AO476" i="17" s="1"/>
  <c r="BM476" i="17" s="1"/>
  <c r="AC345" i="17"/>
  <c r="AO345" i="17" s="1"/>
  <c r="BM345" i="17" s="1"/>
  <c r="AC343" i="17"/>
  <c r="AO343" i="17" s="1"/>
  <c r="BM343" i="17" s="1"/>
  <c r="AC398" i="17"/>
  <c r="AO398" i="17" s="1"/>
  <c r="BM398" i="17" s="1"/>
  <c r="AC451" i="17"/>
  <c r="AO451" i="17" s="1"/>
  <c r="BM451" i="17" s="1"/>
  <c r="AC237" i="17"/>
  <c r="AO237" i="17" s="1"/>
  <c r="BM237" i="17" s="1"/>
  <c r="AC299" i="17"/>
  <c r="AO299" i="17" s="1"/>
  <c r="BM299" i="17" s="1"/>
  <c r="AC256" i="17"/>
  <c r="AO256" i="17" s="1"/>
  <c r="BM256" i="17" s="1"/>
  <c r="AC276" i="17"/>
  <c r="AO276" i="17" s="1"/>
  <c r="BM276" i="17" s="1"/>
  <c r="AC395" i="17"/>
  <c r="AO395" i="17" s="1"/>
  <c r="BM395" i="17" s="1"/>
  <c r="AC558" i="17"/>
  <c r="AO558" i="17" s="1"/>
  <c r="BM558" i="17" s="1"/>
  <c r="AC30" i="17"/>
  <c r="AO30" i="17" s="1"/>
  <c r="BM30" i="17" s="1"/>
  <c r="AC147" i="17"/>
  <c r="AO147" i="17" s="1"/>
  <c r="BM147" i="17" s="1"/>
  <c r="AC223" i="17"/>
  <c r="AO223" i="17" s="1"/>
  <c r="BM223" i="17" s="1"/>
  <c r="AC229" i="17"/>
  <c r="AO229" i="17" s="1"/>
  <c r="BM229" i="17" s="1"/>
  <c r="AC461" i="17"/>
  <c r="AO461" i="17" s="1"/>
  <c r="BM461" i="17" s="1"/>
  <c r="AC359" i="17"/>
  <c r="AO359" i="17" s="1"/>
  <c r="BM359" i="17" s="1"/>
  <c r="AC331" i="17"/>
  <c r="AO331" i="17" s="1"/>
  <c r="BM331" i="17" s="1"/>
  <c r="AC645" i="17"/>
  <c r="AO645" i="17" s="1"/>
  <c r="BM645" i="17" s="1"/>
  <c r="AC23" i="17"/>
  <c r="AO23" i="17" s="1"/>
  <c r="BM23" i="17" s="1"/>
  <c r="AC59" i="17"/>
  <c r="AO59" i="17" s="1"/>
  <c r="BM59" i="17" s="1"/>
  <c r="AC260" i="17"/>
  <c r="AO260" i="17" s="1"/>
  <c r="BM260" i="17" s="1"/>
  <c r="AC172" i="17"/>
  <c r="AO172" i="17" s="1"/>
  <c r="BM172" i="17" s="1"/>
  <c r="AC214" i="17"/>
  <c r="AO214" i="17" s="1"/>
  <c r="BM214" i="17" s="1"/>
  <c r="AC249" i="17"/>
  <c r="AO249" i="17" s="1"/>
  <c r="BM249" i="17" s="1"/>
  <c r="AC332" i="17"/>
  <c r="AO332" i="17" s="1"/>
  <c r="BM332" i="17" s="1"/>
  <c r="AC375" i="17"/>
  <c r="AO375" i="17" s="1"/>
  <c r="BM375" i="17" s="1"/>
  <c r="AC360" i="17"/>
  <c r="AO360" i="17" s="1"/>
  <c r="BM360" i="17" s="1"/>
  <c r="AC414" i="17"/>
  <c r="AO414" i="17" s="1"/>
  <c r="BM414" i="17" s="1"/>
  <c r="AC542" i="17"/>
  <c r="AO542" i="17" s="1"/>
  <c r="BM542" i="17" s="1"/>
  <c r="AC495" i="17"/>
  <c r="AO495" i="17" s="1"/>
  <c r="BM495" i="17" s="1"/>
  <c r="AC2" i="17"/>
  <c r="AO2" i="17" s="1"/>
  <c r="BM2" i="17" s="1"/>
  <c r="AC116" i="17"/>
  <c r="AO116" i="17" s="1"/>
  <c r="BM116" i="17" s="1"/>
  <c r="AC254" i="17"/>
  <c r="AO254" i="17" s="1"/>
  <c r="BM254" i="17" s="1"/>
  <c r="AC134" i="17"/>
  <c r="AO134" i="17" s="1"/>
  <c r="BM134" i="17" s="1"/>
  <c r="AC175" i="17"/>
  <c r="AO175" i="17" s="1"/>
  <c r="BM175" i="17" s="1"/>
  <c r="AC218" i="17"/>
  <c r="AO218" i="17" s="1"/>
  <c r="BM218" i="17" s="1"/>
  <c r="AC264" i="17"/>
  <c r="AO264" i="17" s="1"/>
  <c r="BM264" i="17" s="1"/>
  <c r="AC318" i="17"/>
  <c r="AO318" i="17" s="1"/>
  <c r="BM318" i="17" s="1"/>
  <c r="AC550" i="17"/>
  <c r="AO550" i="17" s="1"/>
  <c r="BM550" i="17" s="1"/>
  <c r="AC456" i="17"/>
  <c r="AO456" i="17" s="1"/>
  <c r="BM456" i="17" s="1"/>
  <c r="AC128" i="17"/>
  <c r="AO128" i="17" s="1"/>
  <c r="BM128" i="17" s="1"/>
  <c r="AC352" i="17"/>
  <c r="AO352" i="17" s="1"/>
  <c r="BM352" i="17" s="1"/>
  <c r="AC401" i="17"/>
  <c r="AO401" i="17" s="1"/>
  <c r="BM401" i="17" s="1"/>
  <c r="AC321" i="17"/>
  <c r="AO321" i="17" s="1"/>
  <c r="BM321" i="17" s="1"/>
  <c r="AC433" i="17"/>
  <c r="AO433" i="17" s="1"/>
  <c r="BM433" i="17" s="1"/>
  <c r="AC502" i="17"/>
  <c r="AO502" i="17" s="1"/>
  <c r="BM502" i="17" s="1"/>
  <c r="H59" i="1"/>
  <c r="AE21" i="17"/>
  <c r="AQ21" i="17" s="1"/>
  <c r="BO21" i="17" s="1"/>
  <c r="AE49" i="17"/>
  <c r="AQ49" i="17" s="1"/>
  <c r="BO49" i="17" s="1"/>
  <c r="AE209" i="17"/>
  <c r="AQ209" i="17" s="1"/>
  <c r="BO209" i="17" s="1"/>
  <c r="AE324" i="17"/>
  <c r="AQ324" i="17" s="1"/>
  <c r="BO324" i="17" s="1"/>
  <c r="AE136" i="17"/>
  <c r="AQ136" i="17" s="1"/>
  <c r="BO136" i="17" s="1"/>
  <c r="AE369" i="17"/>
  <c r="AQ369" i="17" s="1"/>
  <c r="BO369" i="17" s="1"/>
  <c r="AE325" i="17"/>
  <c r="AQ325" i="17" s="1"/>
  <c r="BO325" i="17" s="1"/>
  <c r="AE469" i="17"/>
  <c r="AQ469" i="17" s="1"/>
  <c r="BO469" i="17" s="1"/>
  <c r="AE441" i="17"/>
  <c r="AQ441" i="17" s="1"/>
  <c r="BO441" i="17" s="1"/>
  <c r="AE635" i="17"/>
  <c r="AQ635" i="17" s="1"/>
  <c r="BO635" i="17" s="1"/>
  <c r="AE660" i="17"/>
  <c r="AQ660" i="17" s="1"/>
  <c r="BO660" i="17" s="1"/>
  <c r="AE413" i="17"/>
  <c r="AQ413" i="17" s="1"/>
  <c r="BO413" i="17" s="1"/>
  <c r="AE593" i="17"/>
  <c r="AQ593" i="17" s="1"/>
  <c r="BO593" i="17" s="1"/>
  <c r="AE674" i="17"/>
  <c r="AQ674" i="17" s="1"/>
  <c r="BO674" i="17" s="1"/>
  <c r="AE692" i="17"/>
  <c r="AQ692" i="17" s="1"/>
  <c r="BO692" i="17" s="1"/>
  <c r="AE37" i="17"/>
  <c r="AQ37" i="17" s="1"/>
  <c r="BO37" i="17" s="1"/>
  <c r="AE77" i="17"/>
  <c r="AQ77" i="17" s="1"/>
  <c r="BO77" i="17" s="1"/>
  <c r="AE291" i="17"/>
  <c r="AQ291" i="17" s="1"/>
  <c r="BO291" i="17" s="1"/>
  <c r="AE194" i="17"/>
  <c r="AQ194" i="17" s="1"/>
  <c r="BO194" i="17" s="1"/>
  <c r="AE184" i="17"/>
  <c r="AQ184" i="17" s="1"/>
  <c r="BO184" i="17" s="1"/>
  <c r="AE95" i="17"/>
  <c r="AQ95" i="17" s="1"/>
  <c r="BO95" i="17" s="1"/>
  <c r="AE174" i="17"/>
  <c r="AQ174" i="17" s="1"/>
  <c r="BO174" i="17" s="1"/>
  <c r="AE241" i="17"/>
  <c r="AQ241" i="17" s="1"/>
  <c r="BO241" i="17" s="1"/>
  <c r="AE313" i="17"/>
  <c r="AQ313" i="17" s="1"/>
  <c r="BO313" i="17" s="1"/>
  <c r="AE252" i="17"/>
  <c r="AQ252" i="17" s="1"/>
  <c r="BO252" i="17" s="1"/>
  <c r="AE446" i="17"/>
  <c r="AQ446" i="17" s="1"/>
  <c r="BO446" i="17" s="1"/>
  <c r="AE389" i="17"/>
  <c r="AQ389" i="17" s="1"/>
  <c r="BO389" i="17" s="1"/>
  <c r="AE9" i="17"/>
  <c r="AQ9" i="17" s="1"/>
  <c r="BO9" i="17" s="1"/>
  <c r="AE56" i="17"/>
  <c r="AQ56" i="17" s="1"/>
  <c r="BO56" i="17" s="1"/>
  <c r="AE101" i="17"/>
  <c r="AQ101" i="17" s="1"/>
  <c r="BO101" i="17" s="1"/>
  <c r="AE62" i="17"/>
  <c r="AQ62" i="17" s="1"/>
  <c r="BO62" i="17" s="1"/>
  <c r="AE238" i="17"/>
  <c r="AQ238" i="17" s="1"/>
  <c r="BO238" i="17" s="1"/>
  <c r="AE126" i="17"/>
  <c r="AQ126" i="17" s="1"/>
  <c r="BO126" i="17" s="1"/>
  <c r="AE424" i="17"/>
  <c r="AQ424" i="17" s="1"/>
  <c r="BO424" i="17" s="1"/>
  <c r="AE210" i="17"/>
  <c r="AQ210" i="17" s="1"/>
  <c r="BO210" i="17" s="1"/>
  <c r="AE199" i="17"/>
  <c r="AQ199" i="17" s="1"/>
  <c r="BO199" i="17" s="1"/>
  <c r="AE640" i="17"/>
  <c r="AQ640" i="17" s="1"/>
  <c r="BO640" i="17" s="1"/>
  <c r="AE612" i="17"/>
  <c r="AQ612" i="17" s="1"/>
  <c r="BO612" i="17" s="1"/>
  <c r="AE701" i="17"/>
  <c r="AQ701" i="17" s="1"/>
  <c r="BO701" i="17" s="1"/>
  <c r="AE98" i="17"/>
  <c r="AQ98" i="17" s="1"/>
  <c r="BO98" i="17" s="1"/>
  <c r="AE159" i="17"/>
  <c r="AQ159" i="17" s="1"/>
  <c r="BO159" i="17" s="1"/>
  <c r="AE205" i="17"/>
  <c r="AQ205" i="17" s="1"/>
  <c r="BO205" i="17" s="1"/>
  <c r="AE124" i="17"/>
  <c r="AQ124" i="17" s="1"/>
  <c r="BO124" i="17" s="1"/>
  <c r="AE220" i="17"/>
  <c r="AQ220" i="17" s="1"/>
  <c r="BO220" i="17" s="1"/>
  <c r="AE168" i="17"/>
  <c r="AQ168" i="17" s="1"/>
  <c r="BO168" i="17" s="1"/>
  <c r="AE161" i="17"/>
  <c r="AQ161" i="17" s="1"/>
  <c r="BO161" i="17" s="1"/>
  <c r="AE221" i="17"/>
  <c r="AQ221" i="17" s="1"/>
  <c r="BO221" i="17" s="1"/>
  <c r="AE471" i="17"/>
  <c r="AQ471" i="17" s="1"/>
  <c r="BO471" i="17" s="1"/>
  <c r="AE239" i="17"/>
  <c r="AQ239" i="17" s="1"/>
  <c r="BO239" i="17" s="1"/>
  <c r="AE393" i="17"/>
  <c r="AQ393" i="17" s="1"/>
  <c r="BO393" i="17" s="1"/>
  <c r="AE646" i="17"/>
  <c r="AQ646" i="17" s="1"/>
  <c r="BO646" i="17" s="1"/>
  <c r="AE638" i="17"/>
  <c r="AQ638" i="17" s="1"/>
  <c r="BO638" i="17" s="1"/>
  <c r="AE434" i="17"/>
  <c r="AQ434" i="17" s="1"/>
  <c r="BO434" i="17" s="1"/>
  <c r="AE60" i="17"/>
  <c r="AQ60" i="17" s="1"/>
  <c r="BO60" i="17" s="1"/>
  <c r="AE138" i="17"/>
  <c r="AQ138" i="17" s="1"/>
  <c r="BO138" i="17" s="1"/>
  <c r="AE152" i="17"/>
  <c r="AQ152" i="17" s="1"/>
  <c r="BO152" i="17" s="1"/>
  <c r="AE197" i="17"/>
  <c r="AQ197" i="17" s="1"/>
  <c r="BO197" i="17" s="1"/>
  <c r="AE128" i="17"/>
  <c r="AQ128" i="17" s="1"/>
  <c r="BO128" i="17" s="1"/>
  <c r="AE329" i="17"/>
  <c r="AQ329" i="17" s="1"/>
  <c r="BO329" i="17" s="1"/>
  <c r="AE150" i="17"/>
  <c r="AQ150" i="17" s="1"/>
  <c r="BO150" i="17" s="1"/>
  <c r="AE287" i="17"/>
  <c r="AQ287" i="17" s="1"/>
  <c r="BO287" i="17" s="1"/>
  <c r="AE398" i="17"/>
  <c r="AQ398" i="17" s="1"/>
  <c r="BO398" i="17" s="1"/>
  <c r="AE688" i="17"/>
  <c r="AQ688" i="17" s="1"/>
  <c r="BO688" i="17" s="1"/>
  <c r="AE70" i="17"/>
  <c r="AQ70" i="17" s="1"/>
  <c r="BO70" i="17" s="1"/>
  <c r="AE112" i="17"/>
  <c r="AQ112" i="17" s="1"/>
  <c r="BO112" i="17" s="1"/>
  <c r="AE31" i="17"/>
  <c r="AQ31" i="17" s="1"/>
  <c r="BO31" i="17" s="1"/>
  <c r="AE215" i="17"/>
  <c r="AQ215" i="17" s="1"/>
  <c r="BO215" i="17" s="1"/>
  <c r="AE251" i="17"/>
  <c r="AQ251" i="17" s="1"/>
  <c r="BO251" i="17" s="1"/>
  <c r="AE268" i="17"/>
  <c r="AQ268" i="17" s="1"/>
  <c r="BO268" i="17" s="1"/>
  <c r="AE356" i="17"/>
  <c r="AQ356" i="17" s="1"/>
  <c r="BO356" i="17" s="1"/>
  <c r="AE430" i="17"/>
  <c r="AQ430" i="17" s="1"/>
  <c r="BO430" i="17" s="1"/>
  <c r="AE281" i="17"/>
  <c r="AQ281" i="17" s="1"/>
  <c r="BO281" i="17" s="1"/>
  <c r="AE330" i="17"/>
  <c r="AQ330" i="17" s="1"/>
  <c r="BO330" i="17" s="1"/>
  <c r="AE134" i="17"/>
  <c r="AQ134" i="17" s="1"/>
  <c r="BO134" i="17" s="1"/>
  <c r="AE248" i="17"/>
  <c r="AQ248" i="17" s="1"/>
  <c r="BO248" i="17" s="1"/>
  <c r="AE342" i="17"/>
  <c r="AQ342" i="17" s="1"/>
  <c r="BO342" i="17" s="1"/>
  <c r="AE472" i="17"/>
  <c r="AQ472" i="17" s="1"/>
  <c r="BO472" i="17" s="1"/>
  <c r="AE484" i="17"/>
  <c r="AQ484" i="17" s="1"/>
  <c r="BO484" i="17" s="1"/>
  <c r="AE438" i="17"/>
  <c r="AQ438" i="17" s="1"/>
  <c r="BO438" i="17" s="1"/>
  <c r="AE651" i="17"/>
  <c r="AQ651" i="17" s="1"/>
  <c r="BO651" i="17" s="1"/>
  <c r="AE681" i="17"/>
  <c r="AQ681" i="17" s="1"/>
  <c r="BO681" i="17" s="1"/>
  <c r="AE81" i="17"/>
  <c r="AQ81" i="17" s="1"/>
  <c r="BO81" i="17" s="1"/>
  <c r="AE23" i="17"/>
  <c r="AQ23" i="17" s="1"/>
  <c r="BO23" i="17" s="1"/>
  <c r="AE183" i="17"/>
  <c r="AQ183" i="17" s="1"/>
  <c r="BO183" i="17" s="1"/>
  <c r="AE243" i="17"/>
  <c r="AQ243" i="17" s="1"/>
  <c r="BO243" i="17" s="1"/>
  <c r="AE114" i="17"/>
  <c r="AQ114" i="17" s="1"/>
  <c r="BO114" i="17" s="1"/>
  <c r="AE294" i="17"/>
  <c r="AQ294" i="17" s="1"/>
  <c r="BO294" i="17" s="1"/>
  <c r="AE388" i="17"/>
  <c r="AQ388" i="17" s="1"/>
  <c r="BO388" i="17" s="1"/>
  <c r="AE535" i="17"/>
  <c r="AQ535" i="17" s="1"/>
  <c r="BO535" i="17" s="1"/>
  <c r="AE553" i="17"/>
  <c r="AQ553" i="17" s="1"/>
  <c r="BO553" i="17" s="1"/>
  <c r="AE359" i="17"/>
  <c r="AQ359" i="17" s="1"/>
  <c r="BO359" i="17" s="1"/>
  <c r="AE630" i="17"/>
  <c r="AQ630" i="17" s="1"/>
  <c r="BO630" i="17" s="1"/>
  <c r="AE648" i="17"/>
  <c r="AQ648" i="17" s="1"/>
  <c r="BO648" i="17" s="1"/>
  <c r="AE690" i="17"/>
  <c r="AQ690" i="17" s="1"/>
  <c r="BO690" i="17" s="1"/>
  <c r="AE686" i="17"/>
  <c r="AQ686" i="17" s="1"/>
  <c r="BO686" i="17" s="1"/>
  <c r="AE110" i="17"/>
  <c r="AQ110" i="17" s="1"/>
  <c r="BO110" i="17" s="1"/>
  <c r="AE198" i="17"/>
  <c r="AQ198" i="17" s="1"/>
  <c r="BO198" i="17" s="1"/>
  <c r="AE228" i="17"/>
  <c r="AQ228" i="17" s="1"/>
  <c r="BO228" i="17" s="1"/>
  <c r="AE385" i="17"/>
  <c r="AQ385" i="17" s="1"/>
  <c r="BO385" i="17" s="1"/>
  <c r="AE214" i="17"/>
  <c r="AQ214" i="17" s="1"/>
  <c r="BO214" i="17" s="1"/>
  <c r="AE332" i="17"/>
  <c r="AQ332" i="17" s="1"/>
  <c r="BO332" i="17" s="1"/>
  <c r="AE478" i="17"/>
  <c r="AQ478" i="17" s="1"/>
  <c r="BO478" i="17" s="1"/>
  <c r="AE375" i="17"/>
  <c r="AQ375" i="17" s="1"/>
  <c r="BO375" i="17" s="1"/>
  <c r="AE495" i="17"/>
  <c r="AQ495" i="17" s="1"/>
  <c r="BO495" i="17" s="1"/>
  <c r="AE685" i="17"/>
  <c r="AQ685" i="17" s="1"/>
  <c r="BO685" i="17" s="1"/>
  <c r="AE4" i="17"/>
  <c r="AQ4" i="17" s="1"/>
  <c r="BO4" i="17" s="1"/>
  <c r="AE79" i="17"/>
  <c r="AQ79" i="17" s="1"/>
  <c r="BO79" i="17" s="1"/>
  <c r="AE236" i="17"/>
  <c r="AQ236" i="17" s="1"/>
  <c r="BO236" i="17" s="1"/>
  <c r="AE344" i="17"/>
  <c r="AQ344" i="17" s="1"/>
  <c r="BO344" i="17" s="1"/>
  <c r="AE308" i="17"/>
  <c r="AQ308" i="17" s="1"/>
  <c r="BO308" i="17" s="1"/>
  <c r="AE333" i="17"/>
  <c r="AQ333" i="17" s="1"/>
  <c r="BO333" i="17" s="1"/>
  <c r="AE370" i="17"/>
  <c r="AQ370" i="17" s="1"/>
  <c r="BO370" i="17" s="1"/>
  <c r="AE218" i="17"/>
  <c r="AQ218" i="17" s="1"/>
  <c r="BO218" i="17" s="1"/>
  <c r="AE474" i="17"/>
  <c r="AQ474" i="17" s="1"/>
  <c r="BO474" i="17" s="1"/>
  <c r="AE544" i="17"/>
  <c r="AQ544" i="17" s="1"/>
  <c r="BO544" i="17" s="1"/>
  <c r="AE318" i="17"/>
  <c r="AQ318" i="17" s="1"/>
  <c r="BO318" i="17" s="1"/>
  <c r="AE605" i="17"/>
  <c r="AQ605" i="17" s="1"/>
  <c r="BO605" i="17" s="1"/>
  <c r="AE550" i="17"/>
  <c r="AQ550" i="17" s="1"/>
  <c r="BO550" i="17" s="1"/>
  <c r="AE684" i="17"/>
  <c r="AQ684" i="17" s="1"/>
  <c r="BO684" i="17" s="1"/>
  <c r="AE668" i="17"/>
  <c r="AQ668" i="17" s="1"/>
  <c r="BO668" i="17" s="1"/>
  <c r="AE41" i="17"/>
  <c r="AQ41" i="17" s="1"/>
  <c r="BO41" i="17" s="1"/>
  <c r="AE272" i="17"/>
  <c r="AQ272" i="17" s="1"/>
  <c r="BO272" i="17" s="1"/>
  <c r="AE157" i="17"/>
  <c r="AQ157" i="17" s="1"/>
  <c r="BO157" i="17" s="1"/>
  <c r="AE170" i="17"/>
  <c r="AQ170" i="17" s="1"/>
  <c r="BO170" i="17" s="1"/>
  <c r="AE237" i="17"/>
  <c r="AQ237" i="17" s="1"/>
  <c r="BO237" i="17" s="1"/>
  <c r="AE480" i="17"/>
  <c r="AQ480" i="17" s="1"/>
  <c r="BO480" i="17" s="1"/>
  <c r="AE378" i="17"/>
  <c r="AQ378" i="17" s="1"/>
  <c r="BO378" i="17" s="1"/>
  <c r="AE280" i="17"/>
  <c r="AQ280" i="17" s="1"/>
  <c r="BO280" i="17" s="1"/>
  <c r="AE409" i="17"/>
  <c r="AQ409" i="17" s="1"/>
  <c r="BO409" i="17" s="1"/>
  <c r="AE410" i="17"/>
  <c r="AQ410" i="17" s="1"/>
  <c r="BO410" i="17" s="1"/>
  <c r="AE632" i="17"/>
  <c r="AQ632" i="17" s="1"/>
  <c r="BO632" i="17" s="1"/>
  <c r="AE677" i="17"/>
  <c r="AQ677" i="17" s="1"/>
  <c r="BO677" i="17" s="1"/>
  <c r="AE317" i="17"/>
  <c r="AQ317" i="17" s="1"/>
  <c r="BO317" i="17" s="1"/>
  <c r="AE411" i="17"/>
  <c r="AQ411" i="17" s="1"/>
  <c r="BO411" i="17" s="1"/>
  <c r="AE556" i="17"/>
  <c r="AQ556" i="17" s="1"/>
  <c r="BO556" i="17" s="1"/>
  <c r="AE508" i="17"/>
  <c r="AQ508" i="17" s="1"/>
  <c r="BO508" i="17" s="1"/>
  <c r="AE113" i="17"/>
  <c r="AQ113" i="17" s="1"/>
  <c r="BO113" i="17" s="1"/>
  <c r="AE492" i="17"/>
  <c r="AQ492" i="17" s="1"/>
  <c r="BO492" i="17" s="1"/>
  <c r="AE407" i="17"/>
  <c r="AQ407" i="17" s="1"/>
  <c r="BO407" i="17" s="1"/>
  <c r="AE156" i="17"/>
  <c r="AQ156" i="17" s="1"/>
  <c r="BO156" i="17" s="1"/>
  <c r="AE418" i="17"/>
  <c r="AQ418" i="17" s="1"/>
  <c r="BO418" i="17" s="1"/>
  <c r="AE270" i="17"/>
  <c r="AQ270" i="17" s="1"/>
  <c r="BO270" i="17" s="1"/>
  <c r="AE412" i="17"/>
  <c r="AQ412" i="17" s="1"/>
  <c r="BO412" i="17" s="1"/>
  <c r="AE428" i="17"/>
  <c r="AQ428" i="17" s="1"/>
  <c r="BO428" i="17" s="1"/>
  <c r="AE352" i="17"/>
  <c r="AQ352" i="17" s="1"/>
  <c r="BO352" i="17" s="1"/>
  <c r="AE109" i="17"/>
  <c r="AQ109" i="17" s="1"/>
  <c r="BO109" i="17" s="1"/>
  <c r="AE494" i="17"/>
  <c r="AQ494" i="17" s="1"/>
  <c r="BO494" i="17" s="1"/>
  <c r="AE425" i="17"/>
  <c r="AQ425" i="17" s="1"/>
  <c r="BO425" i="17" s="1"/>
  <c r="AE371" i="17"/>
  <c r="AQ371" i="17" s="1"/>
  <c r="BO371" i="17" s="1"/>
  <c r="AE227" i="17"/>
  <c r="AQ227" i="17" s="1"/>
  <c r="BO227" i="17" s="1"/>
  <c r="AE419" i="17"/>
  <c r="AQ419" i="17" s="1"/>
  <c r="BO419" i="17" s="1"/>
  <c r="AE75" i="17"/>
  <c r="AQ75" i="17" s="1"/>
  <c r="BO75" i="17" s="1"/>
  <c r="AE28" i="17"/>
  <c r="AQ28" i="17" s="1"/>
  <c r="BO28" i="17" s="1"/>
  <c r="AE608" i="17"/>
  <c r="AQ608" i="17" s="1"/>
  <c r="BO608" i="17" s="1"/>
  <c r="AE587" i="17"/>
  <c r="AQ587" i="17" s="1"/>
  <c r="BO587" i="17" s="1"/>
  <c r="AE162" i="17"/>
  <c r="AQ162" i="17" s="1"/>
  <c r="BO162" i="17" s="1"/>
  <c r="AE658" i="17"/>
  <c r="AQ658" i="17" s="1"/>
  <c r="BO658" i="17" s="1"/>
  <c r="AE145" i="17"/>
  <c r="AQ145" i="17" s="1"/>
  <c r="BO145" i="17" s="1"/>
  <c r="AE377" i="17"/>
  <c r="AQ377" i="17" s="1"/>
  <c r="BO377" i="17" s="1"/>
  <c r="AE230" i="17"/>
  <c r="AQ230" i="17" s="1"/>
  <c r="BO230" i="17" s="1"/>
  <c r="AA665" i="17" a="1"/>
  <c r="AA665" i="17" s="1"/>
  <c r="AM665" i="17" s="1"/>
  <c r="BK665" i="17" s="1"/>
  <c r="AA654" i="17" a="1"/>
  <c r="AA654" i="17" s="1"/>
  <c r="AM654" i="17" s="1"/>
  <c r="BK654" i="17" s="1"/>
  <c r="AA531" i="17" a="1"/>
  <c r="AA531" i="17" s="1"/>
  <c r="AM531" i="17" s="1"/>
  <c r="BK531" i="17" s="1"/>
  <c r="AA646" i="17" a="1"/>
  <c r="AA646" i="17" s="1"/>
  <c r="AM646" i="17" s="1"/>
  <c r="BK646" i="17" s="1"/>
  <c r="AA380" i="17" a="1"/>
  <c r="AA380" i="17" s="1"/>
  <c r="AM380" i="17" s="1"/>
  <c r="BK380" i="17" s="1"/>
  <c r="AA452" i="17" a="1"/>
  <c r="AA452" i="17" s="1"/>
  <c r="AM452" i="17" s="1"/>
  <c r="BK452" i="17" s="1"/>
  <c r="AA274" i="17" a="1"/>
  <c r="AA274" i="17" s="1"/>
  <c r="AM274" i="17" s="1"/>
  <c r="BK274" i="17" s="1"/>
  <c r="AA270" i="17" a="1"/>
  <c r="AA270" i="17" s="1"/>
  <c r="AM270" i="17" s="1"/>
  <c r="BK270" i="17" s="1"/>
  <c r="AA237" i="17" a="1"/>
  <c r="AA237" i="17" s="1"/>
  <c r="AM237" i="17" s="1"/>
  <c r="BK237" i="17" s="1"/>
  <c r="AA406" i="17" a="1"/>
  <c r="AA406" i="17" s="1"/>
  <c r="AM406" i="17" s="1"/>
  <c r="BK406" i="17" s="1"/>
  <c r="AA157" i="17" a="1"/>
  <c r="AA157" i="17" s="1"/>
  <c r="AM157" i="17" s="1"/>
  <c r="BK157" i="17" s="1"/>
  <c r="AA344" i="17" a="1"/>
  <c r="AA344" i="17" s="1"/>
  <c r="AM344" i="17" s="1"/>
  <c r="BK344" i="17" s="1"/>
  <c r="AA63" i="17" a="1"/>
  <c r="AA63" i="17" s="1"/>
  <c r="AM63" i="17" s="1"/>
  <c r="BK63" i="17" s="1"/>
  <c r="AA23" i="17" a="1"/>
  <c r="AA23" i="17" s="1"/>
  <c r="AM23" i="17" s="1"/>
  <c r="BK23" i="17" s="1"/>
  <c r="AA495" i="17" a="1"/>
  <c r="AA495" i="17" s="1"/>
  <c r="AM495" i="17" s="1"/>
  <c r="BK495" i="17" s="1"/>
  <c r="AA398" i="17" a="1"/>
  <c r="AA398" i="17" s="1"/>
  <c r="AM398" i="17" s="1"/>
  <c r="BK398" i="17" s="1"/>
  <c r="AA648" i="17" a="1"/>
  <c r="AA648" i="17" s="1"/>
  <c r="AM648" i="17" s="1"/>
  <c r="BK648" i="17" s="1"/>
  <c r="AA641" i="17" a="1"/>
  <c r="AA641" i="17" s="1"/>
  <c r="AM641" i="17" s="1"/>
  <c r="BK641" i="17" s="1"/>
  <c r="AA451" i="17" a="1"/>
  <c r="AA451" i="17" s="1"/>
  <c r="AM451" i="17" s="1"/>
  <c r="BK451" i="17" s="1"/>
  <c r="AA566" i="17" a="1"/>
  <c r="AA566" i="17" s="1"/>
  <c r="AM566" i="17" s="1"/>
  <c r="BK566" i="17" s="1"/>
  <c r="AA556" i="17" a="1"/>
  <c r="AA556" i="17" s="1"/>
  <c r="AM556" i="17" s="1"/>
  <c r="BK556" i="17" s="1"/>
  <c r="AA439" i="17" a="1"/>
  <c r="AA439" i="17" s="1"/>
  <c r="AM439" i="17" s="1"/>
  <c r="BK439" i="17" s="1"/>
  <c r="AA316" i="17" a="1"/>
  <c r="AA316" i="17" s="1"/>
  <c r="AM316" i="17" s="1"/>
  <c r="BK316" i="17" s="1"/>
  <c r="AA330" i="17" a="1"/>
  <c r="AA330" i="17" s="1"/>
  <c r="AM330" i="17" s="1"/>
  <c r="BK330" i="17" s="1"/>
  <c r="AA197" i="17" a="1"/>
  <c r="AA197" i="17" s="1"/>
  <c r="AM197" i="17" s="1"/>
  <c r="BK197" i="17" s="1"/>
  <c r="AA180" i="17" a="1"/>
  <c r="AA180" i="17" s="1"/>
  <c r="AM180" i="17" s="1"/>
  <c r="BK180" i="17" s="1"/>
  <c r="AA152" i="17" a="1"/>
  <c r="AA152" i="17" s="1"/>
  <c r="AM152" i="17" s="1"/>
  <c r="BK152" i="17" s="1"/>
  <c r="AA111" i="17" a="1"/>
  <c r="AA111" i="17" s="1"/>
  <c r="AM111" i="17" s="1"/>
  <c r="BK111" i="17" s="1"/>
  <c r="AA291" i="17" a="1"/>
  <c r="AA291" i="17" s="1"/>
  <c r="AM291" i="17" s="1"/>
  <c r="BK291" i="17" s="1"/>
  <c r="AA25" i="17" a="1"/>
  <c r="AA25" i="17" s="1"/>
  <c r="AM25" i="17" s="1"/>
  <c r="BK25" i="17" s="1"/>
  <c r="AA389" i="17" a="1"/>
  <c r="AA389" i="17" s="1"/>
  <c r="AM389" i="17" s="1"/>
  <c r="BK389" i="17" s="1"/>
  <c r="AA365" i="17" a="1"/>
  <c r="AA365" i="17" s="1"/>
  <c r="AM365" i="17" s="1"/>
  <c r="BK365" i="17" s="1"/>
  <c r="AA214" i="17" a="1"/>
  <c r="AA214" i="17" s="1"/>
  <c r="AM214" i="17" s="1"/>
  <c r="BK214" i="17" s="1"/>
  <c r="AA496" i="17" a="1"/>
  <c r="AA496" i="17" s="1"/>
  <c r="AM496" i="17" s="1"/>
  <c r="BK496" i="17" s="1"/>
  <c r="AA168" i="17" a="1"/>
  <c r="AA168" i="17" s="1"/>
  <c r="AM168" i="17" s="1"/>
  <c r="BK168" i="17" s="1"/>
  <c r="AA95" i="17" a="1"/>
  <c r="AA95" i="17" s="1"/>
  <c r="AM95" i="17" s="1"/>
  <c r="BK95" i="17" s="1"/>
  <c r="AA192" i="17" a="1"/>
  <c r="AA192" i="17" s="1"/>
  <c r="AM192" i="17" s="1"/>
  <c r="BK192" i="17" s="1"/>
  <c r="AA399" i="17" a="1"/>
  <c r="AA399" i="17" s="1"/>
  <c r="AM399" i="17" s="1"/>
  <c r="BK399" i="17" s="1"/>
  <c r="AA359" i="17" a="1"/>
  <c r="AA359" i="17" s="1"/>
  <c r="AM359" i="17" s="1"/>
  <c r="BK359" i="17" s="1"/>
  <c r="AA465" i="17" a="1"/>
  <c r="AA465" i="17" s="1"/>
  <c r="AM465" i="17" s="1"/>
  <c r="BK465" i="17" s="1"/>
  <c r="AA372" i="17" a="1"/>
  <c r="AA372" i="17" s="1"/>
  <c r="AM372" i="17" s="1"/>
  <c r="BK372" i="17" s="1"/>
  <c r="AA255" i="17" a="1"/>
  <c r="AA255" i="17" s="1"/>
  <c r="AM255" i="17" s="1"/>
  <c r="BK255" i="17" s="1"/>
  <c r="AA308" i="17" a="1"/>
  <c r="AA308" i="17" s="1"/>
  <c r="AM308" i="17" s="1"/>
  <c r="BK308" i="17" s="1"/>
  <c r="AA166" i="17" a="1"/>
  <c r="AA166" i="17" s="1"/>
  <c r="AM166" i="17" s="1"/>
  <c r="BK166" i="17" s="1"/>
  <c r="AA222" i="17" a="1"/>
  <c r="AA222" i="17" s="1"/>
  <c r="AM222" i="17" s="1"/>
  <c r="BK222" i="17" s="1"/>
  <c r="AA139" i="17" a="1"/>
  <c r="AA139" i="17" s="1"/>
  <c r="AM139" i="17" s="1"/>
  <c r="BK139" i="17" s="1"/>
  <c r="AA228" i="17" a="1"/>
  <c r="AA228" i="17" s="1"/>
  <c r="AM228" i="17" s="1"/>
  <c r="BK228" i="17" s="1"/>
  <c r="AA86" i="17" a="1"/>
  <c r="AA86" i="17" s="1"/>
  <c r="AM86" i="17" s="1"/>
  <c r="BK86" i="17" s="1"/>
  <c r="AA19" i="17" a="1"/>
  <c r="AA19" i="17" s="1"/>
  <c r="AM19" i="17" s="1"/>
  <c r="BK19" i="17" s="1"/>
  <c r="AA15" i="17" a="1"/>
  <c r="AA15" i="17" s="1"/>
  <c r="AM15" i="17" s="1"/>
  <c r="BK15" i="17" s="1"/>
  <c r="AA394" i="17" a="1"/>
  <c r="AA394" i="17" s="1"/>
  <c r="AM394" i="17" s="1"/>
  <c r="BK394" i="17" s="1"/>
  <c r="AA553" i="17" a="1"/>
  <c r="AA553" i="17" s="1"/>
  <c r="AM553" i="17" s="1"/>
  <c r="BK553" i="17" s="1"/>
  <c r="AA320" i="17" a="1"/>
  <c r="AA320" i="17" s="1"/>
  <c r="AM320" i="17" s="1"/>
  <c r="BK320" i="17" s="1"/>
  <c r="AA172" i="17" a="1"/>
  <c r="AA172" i="17" s="1"/>
  <c r="AM172" i="17" s="1"/>
  <c r="BK172" i="17" s="1"/>
  <c r="AA162" i="17" a="1"/>
  <c r="AA162" i="17" s="1"/>
  <c r="AM162" i="17" s="1"/>
  <c r="BK162" i="17" s="1"/>
  <c r="AA30" i="17" a="1"/>
  <c r="AA30" i="17" s="1"/>
  <c r="AM30" i="17" s="1"/>
  <c r="BK30" i="17" s="1"/>
  <c r="AA352" i="17" a="1"/>
  <c r="AA352" i="17" s="1"/>
  <c r="AM352" i="17" s="1"/>
  <c r="BK352" i="17" s="1"/>
  <c r="AA590" i="17" a="1"/>
  <c r="AA590" i="17" s="1"/>
  <c r="AM590" i="17" s="1"/>
  <c r="BK590" i="17" s="1"/>
  <c r="AA128" i="17" a="1"/>
  <c r="AA128" i="17" s="1"/>
  <c r="AM128" i="17" s="1"/>
  <c r="BK128" i="17" s="1"/>
  <c r="AA186" i="17" a="1"/>
  <c r="AA186" i="17" s="1"/>
  <c r="AM186" i="17" s="1"/>
  <c r="BK186" i="17" s="1"/>
  <c r="AA144" i="17" a="1"/>
  <c r="AA144" i="17" s="1"/>
  <c r="AM144" i="17" s="1"/>
  <c r="BK144" i="17" s="1"/>
  <c r="AA112" i="17" a="1"/>
  <c r="AA112" i="17" s="1"/>
  <c r="AM112" i="17" s="1"/>
  <c r="BK112" i="17" s="1"/>
  <c r="AA672" i="17" a="1"/>
  <c r="AA672" i="17" s="1"/>
  <c r="AM672" i="17" s="1"/>
  <c r="BK672" i="17" s="1"/>
  <c r="AA639" i="17" a="1"/>
  <c r="AA639" i="17" s="1"/>
  <c r="AM639" i="17" s="1"/>
  <c r="BK639" i="17" s="1"/>
  <c r="AA407" i="17" a="1"/>
  <c r="AA407" i="17" s="1"/>
  <c r="AM407" i="17" s="1"/>
  <c r="BK407" i="17" s="1"/>
  <c r="AA218" i="17" a="1"/>
  <c r="AA218" i="17" s="1"/>
  <c r="AM218" i="17" s="1"/>
  <c r="BK218" i="17" s="1"/>
  <c r="AA236" i="17" a="1"/>
  <c r="AA236" i="17" s="1"/>
  <c r="AM236" i="17" s="1"/>
  <c r="BK236" i="17" s="1"/>
  <c r="AA102" i="17" a="1"/>
  <c r="AA102" i="17" s="1"/>
  <c r="AM102" i="17" s="1"/>
  <c r="BK102" i="17" s="1"/>
  <c r="AA143" i="17" a="1"/>
  <c r="AA143" i="17" s="1"/>
  <c r="AM143" i="17" s="1"/>
  <c r="BK143" i="17" s="1"/>
  <c r="AA247" i="17" a="1"/>
  <c r="AA247" i="17" s="1"/>
  <c r="AM247" i="17" s="1"/>
  <c r="BK247" i="17" s="1"/>
  <c r="AA368" i="17" a="1"/>
  <c r="AA368" i="17" s="1"/>
  <c r="AM368" i="17" s="1"/>
  <c r="BK368" i="17" s="1"/>
  <c r="AA295" i="17" a="1"/>
  <c r="AA295" i="17" s="1"/>
  <c r="AM295" i="17" s="1"/>
  <c r="BK295" i="17" s="1"/>
  <c r="AA509" i="17" a="1"/>
  <c r="AA509" i="17" s="1"/>
  <c r="AM509" i="17" s="1"/>
  <c r="BK509" i="17" s="1"/>
  <c r="AA210" i="17" a="1"/>
  <c r="AA210" i="17" s="1"/>
  <c r="AM210" i="17" s="1"/>
  <c r="BK210" i="17" s="1"/>
  <c r="AA262" i="17" a="1"/>
  <c r="AA262" i="17" s="1"/>
  <c r="AM262" i="17" s="1"/>
  <c r="BK262" i="17" s="1"/>
  <c r="AA106" i="17" a="1"/>
  <c r="AA106" i="17" s="1"/>
  <c r="AM106" i="17" s="1"/>
  <c r="BK106" i="17" s="1"/>
  <c r="AA99" i="17" a="1"/>
  <c r="AA99" i="17" s="1"/>
  <c r="AM99" i="17" s="1"/>
  <c r="BK99" i="17" s="1"/>
  <c r="AA467" i="17" a="1"/>
  <c r="AA467" i="17" s="1"/>
  <c r="AM467" i="17" s="1"/>
  <c r="BK467" i="17" s="1"/>
  <c r="AA627" i="17" a="1"/>
  <c r="AA627" i="17" s="1"/>
  <c r="AM627" i="17" s="1"/>
  <c r="BK627" i="17" s="1"/>
  <c r="AA643" i="17" a="1"/>
  <c r="AA643" i="17" s="1"/>
  <c r="AM643" i="17" s="1"/>
  <c r="BK643" i="17" s="1"/>
  <c r="AA343" i="17" a="1"/>
  <c r="AA343" i="17" s="1"/>
  <c r="AM343" i="17" s="1"/>
  <c r="BK343" i="17" s="1"/>
  <c r="AA499" i="17" a="1"/>
  <c r="AA499" i="17" s="1"/>
  <c r="AM499" i="17" s="1"/>
  <c r="BK499" i="17" s="1"/>
  <c r="AA230" i="17" a="1"/>
  <c r="AA230" i="17" s="1"/>
  <c r="AM230" i="17" s="1"/>
  <c r="BK230" i="17" s="1"/>
  <c r="AA260" i="17" a="1"/>
  <c r="AA260" i="17" s="1"/>
  <c r="AM260" i="17" s="1"/>
  <c r="BK260" i="17" s="1"/>
  <c r="AA307" i="17" a="1"/>
  <c r="AA307" i="17" s="1"/>
  <c r="AM307" i="17" s="1"/>
  <c r="BK307" i="17" s="1"/>
  <c r="AA356" i="17" a="1"/>
  <c r="AA356" i="17" s="1"/>
  <c r="AM356" i="17" s="1"/>
  <c r="BK356" i="17" s="1"/>
  <c r="AA177" i="17" a="1"/>
  <c r="AA177" i="17" s="1"/>
  <c r="AM177" i="17" s="1"/>
  <c r="BK177" i="17" s="1"/>
  <c r="AA616" i="17" a="1"/>
  <c r="AA616" i="17" s="1"/>
  <c r="AM616" i="17" s="1"/>
  <c r="BK616" i="17" s="1"/>
  <c r="AA630" i="17" a="1"/>
  <c r="AA630" i="17" s="1"/>
  <c r="AM630" i="17" s="1"/>
  <c r="BK630" i="17" s="1"/>
  <c r="AA446" i="17" a="1"/>
  <c r="AA446" i="17" s="1"/>
  <c r="AM446" i="17" s="1"/>
  <c r="BK446" i="17" s="1"/>
  <c r="AA332" i="17" a="1"/>
  <c r="AA332" i="17" s="1"/>
  <c r="AM332" i="17" s="1"/>
  <c r="BK332" i="17" s="1"/>
  <c r="AA277" i="17" a="1"/>
  <c r="AA277" i="17" s="1"/>
  <c r="AM277" i="17" s="1"/>
  <c r="BK277" i="17" s="1"/>
  <c r="AA134" i="17" a="1"/>
  <c r="AA134" i="17" s="1"/>
  <c r="AM134" i="17" s="1"/>
  <c r="BK134" i="17" s="1"/>
  <c r="AA261" i="17" a="1"/>
  <c r="AA261" i="17" s="1"/>
  <c r="AM261" i="17" s="1"/>
  <c r="BK261" i="17" s="1"/>
  <c r="AA196" i="17" a="1"/>
  <c r="AA196" i="17" s="1"/>
  <c r="AM196" i="17" s="1"/>
  <c r="BK196" i="17" s="1"/>
  <c r="AA51" i="17" a="1"/>
  <c r="AA51" i="17" s="1"/>
  <c r="AM51" i="17" s="1"/>
  <c r="BK51" i="17" s="1"/>
  <c r="AA491" i="17" a="1"/>
  <c r="AA491" i="17" s="1"/>
  <c r="AM491" i="17" s="1"/>
  <c r="BK491" i="17" s="1"/>
  <c r="AA572" i="17" a="1"/>
  <c r="AA572" i="17" s="1"/>
  <c r="AM572" i="17" s="1"/>
  <c r="BK572" i="17" s="1"/>
  <c r="AA565" i="17" a="1"/>
  <c r="AA565" i="17" s="1"/>
  <c r="AM565" i="17" s="1"/>
  <c r="BK565" i="17" s="1"/>
  <c r="AA585" i="17" a="1"/>
  <c r="AA585" i="17" s="1"/>
  <c r="AM585" i="17" s="1"/>
  <c r="BK585" i="17" s="1"/>
  <c r="AA329" i="17" a="1"/>
  <c r="AA329" i="17" s="1"/>
  <c r="AM329" i="17" s="1"/>
  <c r="BK329" i="17" s="1"/>
  <c r="AA57" i="17" a="1"/>
  <c r="AA57" i="17" s="1"/>
  <c r="AM57" i="17" s="1"/>
  <c r="BK57" i="17" s="1"/>
  <c r="AA142" i="17" a="1"/>
  <c r="AA142" i="17" s="1"/>
  <c r="AM142" i="17" s="1"/>
  <c r="BK142" i="17" s="1"/>
  <c r="AA18" i="17" a="1"/>
  <c r="AA18" i="17" s="1"/>
  <c r="AM18" i="17" s="1"/>
  <c r="BK18" i="17" s="1"/>
  <c r="AA43" i="17" a="1"/>
  <c r="AA43" i="17" s="1"/>
  <c r="AM43" i="17" s="1"/>
  <c r="BK43" i="17" s="1"/>
  <c r="AA20" i="17" a="1"/>
  <c r="AA20" i="17" s="1"/>
  <c r="AM20" i="17" s="1"/>
  <c r="BK20" i="17" s="1"/>
  <c r="AA371" i="17" a="1"/>
  <c r="AA371" i="17" s="1"/>
  <c r="AM371" i="17" s="1"/>
  <c r="BK371" i="17" s="1"/>
  <c r="AA113" i="17" a="1"/>
  <c r="AA113" i="17" s="1"/>
  <c r="AM113" i="17" s="1"/>
  <c r="BK113" i="17" s="1"/>
  <c r="AA395" i="17" a="1"/>
  <c r="AA395" i="17" s="1"/>
  <c r="AM395" i="17" s="1"/>
  <c r="BK395" i="17" s="1"/>
  <c r="AA174" i="17" a="1"/>
  <c r="AA174" i="17" s="1"/>
  <c r="AM174" i="17" s="1"/>
  <c r="BK174" i="17" s="1"/>
  <c r="AA124" i="17" a="1"/>
  <c r="AA124" i="17" s="1"/>
  <c r="AM124" i="17" s="1"/>
  <c r="BK124" i="17" s="1"/>
  <c r="AA28" i="17" a="1"/>
  <c r="AA28" i="17" s="1"/>
  <c r="AM28" i="17" s="1"/>
  <c r="BK28" i="17" s="1"/>
  <c r="AA454" i="17" a="1"/>
  <c r="AA454" i="17" s="1"/>
  <c r="AM454" i="17" s="1"/>
  <c r="BK454" i="17" s="1"/>
  <c r="AA190" i="17" a="1"/>
  <c r="AA190" i="17" s="1"/>
  <c r="AM190" i="17" s="1"/>
  <c r="BK190" i="17" s="1"/>
  <c r="AA276" i="17" a="1"/>
  <c r="AA276" i="17" s="1"/>
  <c r="AM276" i="17" s="1"/>
  <c r="BK276" i="17" s="1"/>
  <c r="AA527" i="17" a="1"/>
  <c r="AA527" i="17" s="1"/>
  <c r="AM527" i="17" s="1"/>
  <c r="BK527" i="17" s="1"/>
  <c r="AA441" i="17" a="1"/>
  <c r="AA441" i="17" s="1"/>
  <c r="AM441" i="17" s="1"/>
  <c r="BK441" i="17" s="1"/>
  <c r="AA412" i="17" a="1"/>
  <c r="AA412" i="17" s="1"/>
  <c r="AM412" i="17" s="1"/>
  <c r="BK412" i="17" s="1"/>
  <c r="AA280" i="17" a="1"/>
  <c r="AA280" i="17" s="1"/>
  <c r="AM280" i="17" s="1"/>
  <c r="BK280" i="17" s="1"/>
  <c r="AA562" i="17" a="1"/>
  <c r="AA562" i="17" s="1"/>
  <c r="AM562" i="17" s="1"/>
  <c r="BK562" i="17" s="1"/>
  <c r="AA313" i="17" a="1"/>
  <c r="AA313" i="17" s="1"/>
  <c r="AM313" i="17" s="1"/>
  <c r="BK313" i="17" s="1"/>
  <c r="AA334" i="17" a="1"/>
  <c r="AA334" i="17" s="1"/>
  <c r="AM334" i="17" s="1"/>
  <c r="BK334" i="17" s="1"/>
  <c r="AA184" i="17" a="1"/>
  <c r="AA184" i="17" s="1"/>
  <c r="AM184" i="17" s="1"/>
  <c r="BK184" i="17" s="1"/>
  <c r="AA138" i="17" a="1"/>
  <c r="AA138" i="17" s="1"/>
  <c r="AM138" i="17" s="1"/>
  <c r="BK138" i="17" s="1"/>
  <c r="AA46" i="17" a="1"/>
  <c r="AA46" i="17" s="1"/>
  <c r="AM46" i="17" s="1"/>
  <c r="BK46" i="17" s="1"/>
  <c r="AA325" i="17" a="1"/>
  <c r="AA325" i="17" s="1"/>
  <c r="AM325" i="17" s="1"/>
  <c r="BK325" i="17" s="1"/>
  <c r="AA159" i="17" a="1"/>
  <c r="AA159" i="17" s="1"/>
  <c r="AM159" i="17" s="1"/>
  <c r="BK159" i="17" s="1"/>
  <c r="AA91" i="17" a="1"/>
  <c r="AA91" i="17" s="1"/>
  <c r="AM91" i="17" s="1"/>
  <c r="BK91" i="17" s="1"/>
  <c r="AA409" i="17" a="1"/>
  <c r="AA409" i="17" s="1"/>
  <c r="AM409" i="17" s="1"/>
  <c r="BK409" i="17" s="1"/>
  <c r="AA333" i="17" a="1"/>
  <c r="AA333" i="17" s="1"/>
  <c r="AM333" i="17" s="1"/>
  <c r="BK333" i="17" s="1"/>
  <c r="AA115" i="17" a="1"/>
  <c r="AA115" i="17" s="1"/>
  <c r="AM115" i="17" s="1"/>
  <c r="BK115" i="17" s="1"/>
  <c r="AA82" i="17" a="1"/>
  <c r="AA82" i="17" s="1"/>
  <c r="AM82" i="17" s="1"/>
  <c r="BK82" i="17" s="1"/>
  <c r="AA600" i="17" a="1"/>
  <c r="AA600" i="17" s="1"/>
  <c r="AM600" i="17" s="1"/>
  <c r="BK600" i="17" s="1"/>
  <c r="AA605" i="17" a="1"/>
  <c r="AA605" i="17" s="1"/>
  <c r="AM605" i="17" s="1"/>
  <c r="BK605" i="17" s="1"/>
  <c r="AA373" i="17" a="1"/>
  <c r="AA373" i="17" s="1"/>
  <c r="AM373" i="17" s="1"/>
  <c r="BK373" i="17" s="1"/>
  <c r="AA238" i="17" a="1"/>
  <c r="AA238" i="17" s="1"/>
  <c r="AM238" i="17" s="1"/>
  <c r="BK238" i="17" s="1"/>
  <c r="AA73" i="17" a="1"/>
  <c r="AA73" i="17" s="1"/>
  <c r="AM73" i="17" s="1"/>
  <c r="BK73" i="17" s="1"/>
  <c r="AA534" i="17" a="1"/>
  <c r="AA534" i="17" s="1"/>
  <c r="AM534" i="17" s="1"/>
  <c r="BK534" i="17" s="1"/>
  <c r="AA362" i="17" a="1"/>
  <c r="AA362" i="17" s="1"/>
  <c r="AM362" i="17" s="1"/>
  <c r="BK362" i="17" s="1"/>
  <c r="AA296" i="17" a="1"/>
  <c r="AA296" i="17" s="1"/>
  <c r="AM296" i="17" s="1"/>
  <c r="BK296" i="17" s="1"/>
  <c r="AA161" i="17" a="1"/>
  <c r="AA161" i="17" s="1"/>
  <c r="AM161" i="17" s="1"/>
  <c r="BK161" i="17" s="1"/>
  <c r="AA133" i="17" a="1"/>
  <c r="AA133" i="17" s="1"/>
  <c r="AM133" i="17" s="1"/>
  <c r="BK133" i="17" s="1"/>
  <c r="AA587" i="17" a="1"/>
  <c r="AA587" i="17" s="1"/>
  <c r="AM587" i="17" s="1"/>
  <c r="BK587" i="17" s="1"/>
  <c r="AA114" i="17" a="1"/>
  <c r="AA114" i="17" s="1"/>
  <c r="AM114" i="17" s="1"/>
  <c r="BK114" i="17" s="1"/>
  <c r="V698" i="17"/>
  <c r="AH698" i="17" s="1"/>
  <c r="BF698" i="17" s="1"/>
  <c r="V700" i="17"/>
  <c r="AH700" i="17" s="1"/>
  <c r="BF700" i="17" s="1"/>
  <c r="V493" i="17"/>
  <c r="AH493" i="17" s="1"/>
  <c r="BF493" i="17" s="1"/>
  <c r="V691" i="17"/>
  <c r="AH691" i="17" s="1"/>
  <c r="BF691" i="17" s="1"/>
  <c r="V645" i="17"/>
  <c r="AH645" i="17" s="1"/>
  <c r="BF645" i="17" s="1"/>
  <c r="V701" i="17"/>
  <c r="AH701" i="17" s="1"/>
  <c r="BF701" i="17" s="1"/>
  <c r="V655" i="17"/>
  <c r="AH655" i="17" s="1"/>
  <c r="BF655" i="17" s="1"/>
  <c r="V699" i="17"/>
  <c r="AH699" i="17" s="1"/>
  <c r="BF699" i="17" s="1"/>
  <c r="V627" i="17"/>
  <c r="AH627" i="17" s="1"/>
  <c r="BF627" i="17" s="1"/>
  <c r="V629" i="17"/>
  <c r="AH629" i="17" s="1"/>
  <c r="BF629" i="17" s="1"/>
  <c r="V617" i="17"/>
  <c r="AH617" i="17" s="1"/>
  <c r="BF617" i="17" s="1"/>
  <c r="V686" i="17"/>
  <c r="AH686" i="17" s="1"/>
  <c r="BF686" i="17" s="1"/>
  <c r="V638" i="17"/>
  <c r="AH638" i="17" s="1"/>
  <c r="BF638" i="17" s="1"/>
  <c r="V563" i="17"/>
  <c r="AH563" i="17" s="1"/>
  <c r="BF563" i="17" s="1"/>
  <c r="V668" i="17"/>
  <c r="AH668" i="17" s="1"/>
  <c r="BF668" i="17" s="1"/>
  <c r="V636" i="17"/>
  <c r="AH636" i="17" s="1"/>
  <c r="BF636" i="17" s="1"/>
  <c r="V583" i="17"/>
  <c r="AH583" i="17" s="1"/>
  <c r="BF583" i="17" s="1"/>
  <c r="V680" i="17"/>
  <c r="AH680" i="17" s="1"/>
  <c r="BF680" i="17" s="1"/>
  <c r="V621" i="17"/>
  <c r="AH621" i="17" s="1"/>
  <c r="BF621" i="17" s="1"/>
  <c r="V658" i="17"/>
  <c r="AH658" i="17" s="1"/>
  <c r="BF658" i="17" s="1"/>
  <c r="V598" i="17"/>
  <c r="AH598" i="17" s="1"/>
  <c r="BF598" i="17" s="1"/>
  <c r="V654" i="17"/>
  <c r="AH654" i="17" s="1"/>
  <c r="BF654" i="17" s="1"/>
  <c r="V672" i="17"/>
  <c r="AH672" i="17" s="1"/>
  <c r="BF672" i="17" s="1"/>
  <c r="V692" i="17"/>
  <c r="AH692" i="17" s="1"/>
  <c r="BF692" i="17" s="1"/>
  <c r="V660" i="17"/>
  <c r="AH660" i="17" s="1"/>
  <c r="BF660" i="17" s="1"/>
  <c r="V670" i="17"/>
  <c r="AH670" i="17" s="1"/>
  <c r="BF670" i="17" s="1"/>
  <c r="V656" i="17"/>
  <c r="AH656" i="17" s="1"/>
  <c r="BF656" i="17" s="1"/>
  <c r="V689" i="17"/>
  <c r="AH689" i="17" s="1"/>
  <c r="BF689" i="17" s="1"/>
  <c r="V671" i="17"/>
  <c r="AH671" i="17" s="1"/>
  <c r="BF671" i="17" s="1"/>
  <c r="V682" i="17"/>
  <c r="AH682" i="17" s="1"/>
  <c r="BF682" i="17" s="1"/>
  <c r="V609" i="17"/>
  <c r="AH609" i="17" s="1"/>
  <c r="BF609" i="17" s="1"/>
  <c r="V578" i="17"/>
  <c r="AH578" i="17" s="1"/>
  <c r="BF578" i="17" s="1"/>
  <c r="V527" i="17"/>
  <c r="AH527" i="17" s="1"/>
  <c r="BF527" i="17" s="1"/>
  <c r="V530" i="17"/>
  <c r="AH530" i="17" s="1"/>
  <c r="BF530" i="17" s="1"/>
  <c r="V399" i="17"/>
  <c r="AH399" i="17" s="1"/>
  <c r="BF399" i="17" s="1"/>
  <c r="V365" i="17"/>
  <c r="AH365" i="17" s="1"/>
  <c r="BF365" i="17" s="1"/>
  <c r="V225" i="17"/>
  <c r="AH225" i="17" s="1"/>
  <c r="BF225" i="17" s="1"/>
  <c r="V523" i="17"/>
  <c r="AH523" i="17" s="1"/>
  <c r="BF523" i="17" s="1"/>
  <c r="V537" i="17"/>
  <c r="AH537" i="17" s="1"/>
  <c r="BF537" i="17" s="1"/>
  <c r="V651" i="17"/>
  <c r="AH651" i="17" s="1"/>
  <c r="BF651" i="17" s="1"/>
  <c r="V643" i="17"/>
  <c r="AH643" i="17" s="1"/>
  <c r="BF643" i="17" s="1"/>
  <c r="V631" i="17"/>
  <c r="AH631" i="17" s="1"/>
  <c r="BF631" i="17" s="1"/>
  <c r="V433" i="17"/>
  <c r="AH433" i="17" s="1"/>
  <c r="BF433" i="17" s="1"/>
  <c r="V407" i="17"/>
  <c r="AH407" i="17" s="1"/>
  <c r="BF407" i="17" s="1"/>
  <c r="V554" i="17"/>
  <c r="AH554" i="17" s="1"/>
  <c r="BF554" i="17" s="1"/>
  <c r="V533" i="17"/>
  <c r="AH533" i="17" s="1"/>
  <c r="BF533" i="17" s="1"/>
  <c r="V528" i="17"/>
  <c r="AH528" i="17" s="1"/>
  <c r="BF528" i="17" s="1"/>
  <c r="V536" i="17"/>
  <c r="AH536" i="17" s="1"/>
  <c r="BF536" i="17" s="1"/>
  <c r="V635" i="17"/>
  <c r="AH635" i="17" s="1"/>
  <c r="BF635" i="17" s="1"/>
  <c r="V513" i="17"/>
  <c r="AH513" i="17" s="1"/>
  <c r="BF513" i="17" s="1"/>
  <c r="V401" i="17"/>
  <c r="AH401" i="17" s="1"/>
  <c r="BF401" i="17" s="1"/>
  <c r="V562" i="17"/>
  <c r="AH562" i="17" s="1"/>
  <c r="BF562" i="17" s="1"/>
  <c r="V505" i="17"/>
  <c r="AH505" i="17" s="1"/>
  <c r="BF505" i="17" s="1"/>
  <c r="V695" i="17"/>
  <c r="AH695" i="17" s="1"/>
  <c r="BF695" i="17" s="1"/>
  <c r="V594" i="17"/>
  <c r="AH594" i="17" s="1"/>
  <c r="BF594" i="17" s="1"/>
  <c r="V531" i="17"/>
  <c r="AH531" i="17" s="1"/>
  <c r="BF531" i="17" s="1"/>
  <c r="V529" i="17"/>
  <c r="AH529" i="17" s="1"/>
  <c r="BF529" i="17" s="1"/>
  <c r="V510" i="17"/>
  <c r="AH510" i="17" s="1"/>
  <c r="BF510" i="17" s="1"/>
  <c r="V514" i="17"/>
  <c r="AH514" i="17" s="1"/>
  <c r="BF514" i="17" s="1"/>
  <c r="V538" i="17"/>
  <c r="AH538" i="17" s="1"/>
  <c r="BF538" i="17" s="1"/>
  <c r="V390" i="17"/>
  <c r="AH390" i="17" s="1"/>
  <c r="BF390" i="17" s="1"/>
  <c r="V685" i="17"/>
  <c r="AH685" i="17" s="1"/>
  <c r="BF685" i="17" s="1"/>
  <c r="V648" i="17"/>
  <c r="AH648" i="17" s="1"/>
  <c r="BF648" i="17" s="1"/>
  <c r="V276" i="17"/>
  <c r="AH276" i="17" s="1"/>
  <c r="BF276" i="17" s="1"/>
  <c r="V652" i="17"/>
  <c r="AH652" i="17" s="1"/>
  <c r="BF652" i="17" s="1"/>
  <c r="V451" i="17"/>
  <c r="AH451" i="17" s="1"/>
  <c r="BF451" i="17" s="1"/>
  <c r="V595" i="17"/>
  <c r="AH595" i="17" s="1"/>
  <c r="BF595" i="17" s="1"/>
  <c r="V535" i="17"/>
  <c r="AH535" i="17" s="1"/>
  <c r="BF535" i="17" s="1"/>
  <c r="V633" i="17"/>
  <c r="AH633" i="17" s="1"/>
  <c r="BF633" i="17" s="1"/>
  <c r="V467" i="17"/>
  <c r="AH467" i="17" s="1"/>
  <c r="BF467" i="17" s="1"/>
  <c r="V611" i="17"/>
  <c r="AH611" i="17" s="1"/>
  <c r="BF611" i="17" s="1"/>
  <c r="V632" i="17"/>
  <c r="AH632" i="17" s="1"/>
  <c r="BF632" i="17" s="1"/>
  <c r="V628" i="17"/>
  <c r="AH628" i="17" s="1"/>
  <c r="BF628" i="17" s="1"/>
  <c r="V549" i="17"/>
  <c r="AH549" i="17" s="1"/>
  <c r="BF549" i="17" s="1"/>
  <c r="V497" i="17"/>
  <c r="AH497" i="17" s="1"/>
  <c r="BF497" i="17" s="1"/>
  <c r="V468" i="17"/>
  <c r="AH468" i="17" s="1"/>
  <c r="BF468" i="17" s="1"/>
  <c r="V582" i="17"/>
  <c r="AH582" i="17" s="1"/>
  <c r="BF582" i="17" s="1"/>
  <c r="V641" i="17"/>
  <c r="AH641" i="17" s="1"/>
  <c r="BF641" i="17" s="1"/>
  <c r="V495" i="17"/>
  <c r="AH495" i="17" s="1"/>
  <c r="BF495" i="17" s="1"/>
  <c r="V585" i="17"/>
  <c r="AH585" i="17" s="1"/>
  <c r="BF585" i="17" s="1"/>
  <c r="V579" i="17"/>
  <c r="AH579" i="17" s="1"/>
  <c r="BF579" i="17" s="1"/>
  <c r="V518" i="17"/>
  <c r="AH518" i="17" s="1"/>
  <c r="BF518" i="17" s="1"/>
  <c r="V373" i="17"/>
  <c r="AH373" i="17" s="1"/>
  <c r="BF373" i="17" s="1"/>
  <c r="V422" i="17"/>
  <c r="AH422" i="17" s="1"/>
  <c r="BF422" i="17" s="1"/>
  <c r="V367" i="17"/>
  <c r="AH367" i="17" s="1"/>
  <c r="BF367" i="17" s="1"/>
  <c r="V575" i="17"/>
  <c r="AH575" i="17" s="1"/>
  <c r="BF575" i="17" s="1"/>
  <c r="V584" i="17"/>
  <c r="AH584" i="17" s="1"/>
  <c r="BF584" i="17" s="1"/>
  <c r="V345" i="17"/>
  <c r="AH345" i="17" s="1"/>
  <c r="BF345" i="17" s="1"/>
  <c r="V486" i="17"/>
  <c r="AH486" i="17" s="1"/>
  <c r="BF486" i="17" s="1"/>
  <c r="V564" i="17"/>
  <c r="AH564" i="17" s="1"/>
  <c r="BF564" i="17" s="1"/>
  <c r="V657" i="17"/>
  <c r="AH657" i="17" s="1"/>
  <c r="BF657" i="17" s="1"/>
  <c r="V452" i="17"/>
  <c r="AH452" i="17" s="1"/>
  <c r="BF452" i="17" s="1"/>
  <c r="V338" i="17"/>
  <c r="AH338" i="17" s="1"/>
  <c r="BF338" i="17" s="1"/>
  <c r="V332" i="17"/>
  <c r="AH332" i="17" s="1"/>
  <c r="BF332" i="17" s="1"/>
  <c r="V442" i="17"/>
  <c r="AH442" i="17" s="1"/>
  <c r="BF442" i="17" s="1"/>
  <c r="V369" i="17"/>
  <c r="AH369" i="17" s="1"/>
  <c r="BF369" i="17" s="1"/>
  <c r="V411" i="17"/>
  <c r="AH411" i="17" s="1"/>
  <c r="BF411" i="17" s="1"/>
  <c r="V295" i="17"/>
  <c r="AH295" i="17" s="1"/>
  <c r="BF295" i="17" s="1"/>
  <c r="V252" i="17"/>
  <c r="AH252" i="17" s="1"/>
  <c r="BF252" i="17" s="1"/>
  <c r="V498" i="17"/>
  <c r="AH498" i="17" s="1"/>
  <c r="BF498" i="17" s="1"/>
  <c r="V466" i="17"/>
  <c r="AH466" i="17" s="1"/>
  <c r="BF466" i="17" s="1"/>
  <c r="V377" i="17"/>
  <c r="AH377" i="17" s="1"/>
  <c r="BF377" i="17" s="1"/>
  <c r="V296" i="17"/>
  <c r="AH296" i="17" s="1"/>
  <c r="BF296" i="17" s="1"/>
  <c r="V208" i="17"/>
  <c r="AH208" i="17" s="1"/>
  <c r="BF208" i="17" s="1"/>
  <c r="V509" i="17"/>
  <c r="AH509" i="17" s="1"/>
  <c r="BF509" i="17" s="1"/>
  <c r="V426" i="17"/>
  <c r="AH426" i="17" s="1"/>
  <c r="BF426" i="17" s="1"/>
  <c r="V202" i="17"/>
  <c r="AH202" i="17" s="1"/>
  <c r="BF202" i="17" s="1"/>
  <c r="V416" i="17"/>
  <c r="AH416" i="17" s="1"/>
  <c r="BF416" i="17" s="1"/>
  <c r="V447" i="17"/>
  <c r="AH447" i="17" s="1"/>
  <c r="BF447" i="17" s="1"/>
  <c r="V325" i="17"/>
  <c r="AH325" i="17" s="1"/>
  <c r="BF325" i="17" s="1"/>
  <c r="V388" i="17"/>
  <c r="AH388" i="17" s="1"/>
  <c r="BF388" i="17" s="1"/>
  <c r="V425" i="17"/>
  <c r="AH425" i="17" s="1"/>
  <c r="BF425" i="17" s="1"/>
  <c r="V429" i="17"/>
  <c r="AH429" i="17" s="1"/>
  <c r="BF429" i="17" s="1"/>
  <c r="V321" i="17"/>
  <c r="AH321" i="17" s="1"/>
  <c r="BF321" i="17" s="1"/>
  <c r="V417" i="17"/>
  <c r="AH417" i="17" s="1"/>
  <c r="BF417" i="17" s="1"/>
  <c r="V283" i="17"/>
  <c r="AH283" i="17" s="1"/>
  <c r="BF283" i="17" s="1"/>
  <c r="V308" i="17"/>
  <c r="AH308" i="17" s="1"/>
  <c r="BF308" i="17" s="1"/>
  <c r="V380" i="17"/>
  <c r="AH380" i="17" s="1"/>
  <c r="BF380" i="17" s="1"/>
  <c r="V176" i="17"/>
  <c r="AH176" i="17" s="1"/>
  <c r="BF176" i="17" s="1"/>
  <c r="V203" i="17"/>
  <c r="AH203" i="17" s="1"/>
  <c r="BF203" i="17" s="1"/>
  <c r="V204" i="17"/>
  <c r="AH204" i="17" s="1"/>
  <c r="BF204" i="17" s="1"/>
  <c r="V456" i="17"/>
  <c r="AH456" i="17" s="1"/>
  <c r="BF456" i="17" s="1"/>
  <c r="V96" i="17"/>
  <c r="AH96" i="17" s="1"/>
  <c r="BF96" i="17" s="1"/>
  <c r="V441" i="17"/>
  <c r="AH441" i="17" s="1"/>
  <c r="BF441" i="17" s="1"/>
  <c r="V267" i="17"/>
  <c r="AH267" i="17" s="1"/>
  <c r="BF267" i="17" s="1"/>
  <c r="V368" i="17"/>
  <c r="AH368" i="17" s="1"/>
  <c r="BF368" i="17" s="1"/>
  <c r="V318" i="17"/>
  <c r="AH318" i="17" s="1"/>
  <c r="BF318" i="17" s="1"/>
  <c r="V98" i="17"/>
  <c r="AH98" i="17" s="1"/>
  <c r="BF98" i="17" s="1"/>
  <c r="V419" i="17"/>
  <c r="AH419" i="17" s="1"/>
  <c r="BF419" i="17" s="1"/>
  <c r="V324" i="17"/>
  <c r="AH324" i="17" s="1"/>
  <c r="BF324" i="17" s="1"/>
  <c r="AB15" i="17"/>
  <c r="AN15" i="17" s="1"/>
  <c r="BL15" i="17" s="1"/>
  <c r="AB90" i="17"/>
  <c r="AN90" i="17" s="1"/>
  <c r="BL90" i="17" s="1"/>
  <c r="AB108" i="17"/>
  <c r="AN108" i="17" s="1"/>
  <c r="BL108" i="17" s="1"/>
  <c r="AB459" i="17"/>
  <c r="AN459" i="17" s="1"/>
  <c r="BL459" i="17" s="1"/>
  <c r="AB418" i="17"/>
  <c r="AN418" i="17" s="1"/>
  <c r="BL418" i="17" s="1"/>
  <c r="AB492" i="17"/>
  <c r="AN492" i="17" s="1"/>
  <c r="BL492" i="17" s="1"/>
  <c r="AB411" i="17"/>
  <c r="AN411" i="17" s="1"/>
  <c r="BL411" i="17" s="1"/>
  <c r="AB539" i="17"/>
  <c r="AN539" i="17" s="1"/>
  <c r="BL539" i="17" s="1"/>
  <c r="AB165" i="17"/>
  <c r="AN165" i="17" s="1"/>
  <c r="BL165" i="17" s="1"/>
  <c r="AB125" i="17"/>
  <c r="AN125" i="17" s="1"/>
  <c r="BL125" i="17" s="1"/>
  <c r="AB194" i="17"/>
  <c r="AN194" i="17" s="1"/>
  <c r="BL194" i="17" s="1"/>
  <c r="AB299" i="17"/>
  <c r="AN299" i="17" s="1"/>
  <c r="BL299" i="17" s="1"/>
  <c r="AB449" i="17"/>
  <c r="AN449" i="17" s="1"/>
  <c r="BL449" i="17" s="1"/>
  <c r="AB460" i="17"/>
  <c r="AN460" i="17" s="1"/>
  <c r="BL460" i="17" s="1"/>
  <c r="AB101" i="17"/>
  <c r="AN101" i="17" s="1"/>
  <c r="BL101" i="17" s="1"/>
  <c r="AB238" i="17"/>
  <c r="AN238" i="17" s="1"/>
  <c r="BL238" i="17" s="1"/>
  <c r="AB335" i="17"/>
  <c r="AN335" i="17" s="1"/>
  <c r="BL335" i="17" s="1"/>
  <c r="AB424" i="17"/>
  <c r="AN424" i="17" s="1"/>
  <c r="BL424" i="17" s="1"/>
  <c r="AB444" i="17"/>
  <c r="AN444" i="17" s="1"/>
  <c r="BL444" i="17" s="1"/>
  <c r="AB349" i="17"/>
  <c r="AN349" i="17" s="1"/>
  <c r="BL349" i="17" s="1"/>
  <c r="AB432" i="17"/>
  <c r="AN432" i="17" s="1"/>
  <c r="BL432" i="17" s="1"/>
  <c r="AB387" i="17"/>
  <c r="AN387" i="17" s="1"/>
  <c r="BL387" i="17" s="1"/>
  <c r="AB17" i="17"/>
  <c r="AN17" i="17" s="1"/>
  <c r="BL17" i="17" s="1"/>
  <c r="AB120" i="17"/>
  <c r="AN120" i="17" s="1"/>
  <c r="BL120" i="17" s="1"/>
  <c r="AB260" i="17"/>
  <c r="AN260" i="17" s="1"/>
  <c r="BL260" i="17" s="1"/>
  <c r="AB471" i="17"/>
  <c r="AN471" i="17" s="1"/>
  <c r="BL471" i="17" s="1"/>
  <c r="AB496" i="17"/>
  <c r="AN496" i="17" s="1"/>
  <c r="BL496" i="17" s="1"/>
  <c r="AB346" i="17"/>
  <c r="AN346" i="17" s="1"/>
  <c r="BL346" i="17" s="1"/>
  <c r="AB12" i="17"/>
  <c r="AN12" i="17" s="1"/>
  <c r="BL12" i="17" s="1"/>
  <c r="AB141" i="17"/>
  <c r="AN141" i="17" s="1"/>
  <c r="BL141" i="17" s="1"/>
  <c r="AB340" i="17"/>
  <c r="AN340" i="17" s="1"/>
  <c r="BL340" i="17" s="1"/>
  <c r="AB251" i="17"/>
  <c r="AN251" i="17" s="1"/>
  <c r="BL251" i="17" s="1"/>
  <c r="AB234" i="17"/>
  <c r="AN234" i="17" s="1"/>
  <c r="BL234" i="17" s="1"/>
  <c r="AB391" i="17"/>
  <c r="AN391" i="17" s="1"/>
  <c r="BL391" i="17" s="1"/>
  <c r="AB297" i="17"/>
  <c r="AN297" i="17" s="1"/>
  <c r="BL297" i="17" s="1"/>
  <c r="AB304" i="17"/>
  <c r="AN304" i="17" s="1"/>
  <c r="BL304" i="17" s="1"/>
  <c r="AB356" i="17"/>
  <c r="AN356" i="17" s="1"/>
  <c r="BL356" i="17" s="1"/>
  <c r="AB480" i="17"/>
  <c r="AN480" i="17" s="1"/>
  <c r="BL480" i="17" s="1"/>
  <c r="AB577" i="17"/>
  <c r="AN577" i="17" s="1"/>
  <c r="BL577" i="17" s="1"/>
  <c r="AB596" i="17"/>
  <c r="AN596" i="17" s="1"/>
  <c r="BL596" i="17" s="1"/>
  <c r="AB550" i="17"/>
  <c r="AN550" i="17" s="1"/>
  <c r="BL550" i="17" s="1"/>
  <c r="AB669" i="17"/>
  <c r="AN669" i="17" s="1"/>
  <c r="BL669" i="17" s="1"/>
  <c r="AB185" i="17"/>
  <c r="AN185" i="17" s="1"/>
  <c r="BL185" i="17" s="1"/>
  <c r="AB177" i="17"/>
  <c r="AN177" i="17" s="1"/>
  <c r="BL177" i="17" s="1"/>
  <c r="AB243" i="17"/>
  <c r="AN243" i="17" s="1"/>
  <c r="BL243" i="17" s="1"/>
  <c r="AB275" i="17"/>
  <c r="AN275" i="17" s="1"/>
  <c r="BL275" i="17" s="1"/>
  <c r="AB591" i="17"/>
  <c r="AN591" i="17" s="1"/>
  <c r="BL591" i="17" s="1"/>
  <c r="AB613" i="17"/>
  <c r="AN613" i="17" s="1"/>
  <c r="BL613" i="17" s="1"/>
  <c r="AB632" i="17"/>
  <c r="AN632" i="17" s="1"/>
  <c r="BL632" i="17" s="1"/>
  <c r="AB677" i="17"/>
  <c r="AN677" i="17" s="1"/>
  <c r="BL677" i="17" s="1"/>
  <c r="AB350" i="17"/>
  <c r="AN350" i="17" s="1"/>
  <c r="BL350" i="17" s="1"/>
  <c r="AB351" i="17"/>
  <c r="AN351" i="17" s="1"/>
  <c r="BL351" i="17" s="1"/>
  <c r="AB385" i="17"/>
  <c r="AN385" i="17" s="1"/>
  <c r="BL385" i="17" s="1"/>
  <c r="AB324" i="17"/>
  <c r="AN324" i="17" s="1"/>
  <c r="BL324" i="17" s="1"/>
  <c r="AB415" i="17"/>
  <c r="AN415" i="17" s="1"/>
  <c r="BL415" i="17" s="1"/>
  <c r="AB601" i="17"/>
  <c r="AN601" i="17" s="1"/>
  <c r="BL601" i="17" s="1"/>
  <c r="AB610" i="17"/>
  <c r="AN610" i="17" s="1"/>
  <c r="BL610" i="17" s="1"/>
  <c r="AB642" i="17"/>
  <c r="AN642" i="17" s="1"/>
  <c r="BL642" i="17" s="1"/>
  <c r="AB693" i="17"/>
  <c r="AN693" i="17" s="1"/>
  <c r="BL693" i="17" s="1"/>
  <c r="AB266" i="17"/>
  <c r="AN266" i="17" s="1"/>
  <c r="BL266" i="17" s="1"/>
  <c r="AB344" i="17"/>
  <c r="AN344" i="17" s="1"/>
  <c r="BL344" i="17" s="1"/>
  <c r="AB503" i="17"/>
  <c r="AN503" i="17" s="1"/>
  <c r="BL503" i="17" s="1"/>
  <c r="AB475" i="17"/>
  <c r="AN475" i="17" s="1"/>
  <c r="BL475" i="17" s="1"/>
  <c r="AB608" i="17"/>
  <c r="AN608" i="17" s="1"/>
  <c r="BL608" i="17" s="1"/>
  <c r="AB658" i="17"/>
  <c r="AN658" i="17" s="1"/>
  <c r="BL658" i="17" s="1"/>
  <c r="AB663" i="17"/>
  <c r="AN663" i="17" s="1"/>
  <c r="BL663" i="17" s="1"/>
  <c r="AB700" i="17"/>
  <c r="AN700" i="17" s="1"/>
  <c r="BL700" i="17" s="1"/>
  <c r="AB366" i="17"/>
  <c r="AN366" i="17" s="1"/>
  <c r="BL366" i="17" s="1"/>
  <c r="AB406" i="17"/>
  <c r="AN406" i="17" s="1"/>
  <c r="BL406" i="17" s="1"/>
  <c r="AB509" i="17"/>
  <c r="AN509" i="17" s="1"/>
  <c r="BL509" i="17" s="1"/>
  <c r="AB422" i="17"/>
  <c r="AN422" i="17" s="1"/>
  <c r="BL422" i="17" s="1"/>
  <c r="AB481" i="17"/>
  <c r="AN481" i="17" s="1"/>
  <c r="BL481" i="17" s="1"/>
  <c r="AB570" i="17"/>
  <c r="AN570" i="17" s="1"/>
  <c r="BL570" i="17" s="1"/>
  <c r="AB653" i="17"/>
  <c r="AN653" i="17" s="1"/>
  <c r="BL653" i="17" s="1"/>
  <c r="AB640" i="17"/>
  <c r="AN640" i="17" s="1"/>
  <c r="BL640" i="17" s="1"/>
  <c r="AB648" i="17"/>
  <c r="AN648" i="17" s="1"/>
  <c r="BL648" i="17" s="1"/>
  <c r="AB645" i="17"/>
  <c r="AN645" i="17" s="1"/>
  <c r="BL645" i="17" s="1"/>
  <c r="AB393" i="17"/>
  <c r="AN393" i="17" s="1"/>
  <c r="BL393" i="17" s="1"/>
  <c r="AB560" i="17"/>
  <c r="AN560" i="17" s="1"/>
  <c r="BL560" i="17" s="1"/>
  <c r="AB646" i="17"/>
  <c r="AN646" i="17" s="1"/>
  <c r="BL646" i="17" s="1"/>
  <c r="AB661" i="17"/>
  <c r="AN661" i="17" s="1"/>
  <c r="BL661" i="17" s="1"/>
  <c r="AB643" i="17"/>
  <c r="AN643" i="17" s="1"/>
  <c r="BL643" i="17" s="1"/>
  <c r="AB685" i="17"/>
  <c r="AN685" i="17" s="1"/>
  <c r="BL685" i="17" s="1"/>
  <c r="AB687" i="17"/>
  <c r="AN687" i="17" s="1"/>
  <c r="BL687" i="17" s="1"/>
  <c r="AB476" i="17"/>
  <c r="AN476" i="17" s="1"/>
  <c r="BL476" i="17" s="1"/>
  <c r="AB635" i="17"/>
  <c r="AN635" i="17" s="1"/>
  <c r="BL635" i="17" s="1"/>
  <c r="AB679" i="17"/>
  <c r="AN679" i="17" s="1"/>
  <c r="BL679" i="17" s="1"/>
  <c r="AB688" i="17"/>
  <c r="AN688" i="17" s="1"/>
  <c r="BL688" i="17" s="1"/>
  <c r="AB237" i="17"/>
  <c r="AN237" i="17" s="1"/>
  <c r="BL237" i="17" s="1"/>
  <c r="AB558" i="17"/>
  <c r="AN558" i="17" s="1"/>
  <c r="BL558" i="17" s="1"/>
  <c r="AB257" i="17"/>
  <c r="AN257" i="17" s="1"/>
  <c r="BL257" i="17" s="1"/>
  <c r="AB541" i="17"/>
  <c r="AN541" i="17" s="1"/>
  <c r="BL541" i="17" s="1"/>
  <c r="AB532" i="17"/>
  <c r="AN532" i="17" s="1"/>
  <c r="BL532" i="17" s="1"/>
  <c r="AB593" i="17"/>
  <c r="AN593" i="17" s="1"/>
  <c r="BL593" i="17" s="1"/>
  <c r="AB695" i="17"/>
  <c r="AN695" i="17" s="1"/>
  <c r="BL695" i="17" s="1"/>
  <c r="AB696" i="17"/>
  <c r="AN696" i="17" s="1"/>
  <c r="BL696" i="17" s="1"/>
  <c r="AB516" i="17"/>
  <c r="AN516" i="17" s="1"/>
  <c r="BL516" i="17" s="1"/>
  <c r="AB526" i="17"/>
  <c r="AN526" i="17" s="1"/>
  <c r="BL526" i="17" s="1"/>
  <c r="AB491" i="17"/>
  <c r="AN491" i="17" s="1"/>
  <c r="BL491" i="17" s="1"/>
  <c r="AB659" i="17"/>
  <c r="AN659" i="17" s="1"/>
  <c r="BL659" i="17" s="1"/>
  <c r="AB697" i="17"/>
  <c r="AN697" i="17" s="1"/>
  <c r="BL697" i="17" s="1"/>
  <c r="AB386" i="17"/>
  <c r="AN386" i="17" s="1"/>
  <c r="BL386" i="17" s="1"/>
  <c r="AB448" i="17"/>
  <c r="AN448" i="17" s="1"/>
  <c r="BL448" i="17" s="1"/>
  <c r="AB461" i="17"/>
  <c r="AN461" i="17" s="1"/>
  <c r="BL461" i="17" s="1"/>
  <c r="AB638" i="17"/>
  <c r="AN638" i="17" s="1"/>
  <c r="BL638" i="17" s="1"/>
  <c r="AB674" i="17"/>
  <c r="AN674" i="17" s="1"/>
  <c r="BL674" i="17" s="1"/>
  <c r="AB651" i="17"/>
  <c r="AN651" i="17" s="1"/>
  <c r="BL651" i="17" s="1"/>
  <c r="AB681" i="17"/>
  <c r="AN681" i="17" s="1"/>
  <c r="BL681" i="17" s="1"/>
  <c r="AB535" i="17"/>
  <c r="AN535" i="17" s="1"/>
  <c r="BL535" i="17" s="1"/>
  <c r="AB620" i="17"/>
  <c r="AN620" i="17" s="1"/>
  <c r="BL620" i="17" s="1"/>
  <c r="AB430" i="17"/>
  <c r="AN430" i="17" s="1"/>
  <c r="BL430" i="17" s="1"/>
  <c r="AB548" i="17"/>
  <c r="AN548" i="17" s="1"/>
  <c r="BL548" i="17" s="1"/>
  <c r="AB536" i="17"/>
  <c r="AN536" i="17" s="1"/>
  <c r="BL536" i="17" s="1"/>
  <c r="AB542" i="17"/>
  <c r="AN542" i="17" s="1"/>
  <c r="BL542" i="17" s="1"/>
  <c r="AB378" i="17"/>
  <c r="AN378" i="17" s="1"/>
  <c r="BL378" i="17" s="1"/>
  <c r="AB483" i="17"/>
  <c r="AN483" i="17" s="1"/>
  <c r="BL483" i="17" s="1"/>
  <c r="AB464" i="17"/>
  <c r="AN464" i="17" s="1"/>
  <c r="BL464" i="17" s="1"/>
  <c r="AB522" i="17"/>
  <c r="AN522" i="17" s="1"/>
  <c r="BL522" i="17" s="1"/>
  <c r="AB682" i="17"/>
  <c r="AN682" i="17" s="1"/>
  <c r="BL682" i="17" s="1"/>
  <c r="AB606" i="17"/>
  <c r="AN606" i="17" s="1"/>
  <c r="BL606" i="17" s="1"/>
  <c r="AB546" i="17"/>
  <c r="AN546" i="17" s="1"/>
  <c r="BL546" i="17" s="1"/>
  <c r="AB689" i="17"/>
  <c r="AN689" i="17" s="1"/>
  <c r="BL689" i="17" s="1"/>
  <c r="AB329" i="17"/>
  <c r="AN329" i="17" s="1"/>
  <c r="BL329" i="17" s="1"/>
  <c r="AB701" i="17"/>
  <c r="AN701" i="17" s="1"/>
  <c r="BL701" i="17" s="1"/>
  <c r="AB488" i="17"/>
  <c r="AN488" i="17" s="1"/>
  <c r="BL488" i="17" s="1"/>
  <c r="AB501" i="17"/>
  <c r="AN501" i="17" s="1"/>
  <c r="BL501" i="17" s="1"/>
  <c r="AB592" i="17"/>
  <c r="AN592" i="17" s="1"/>
  <c r="BL592" i="17" s="1"/>
  <c r="V519" i="17"/>
  <c r="AH519" i="17" s="1"/>
  <c r="BF519" i="17" s="1"/>
  <c r="V488" i="17"/>
  <c r="AH488" i="17" s="1"/>
  <c r="BF488" i="17" s="1"/>
  <c r="V305" i="17"/>
  <c r="AH305" i="17" s="1"/>
  <c r="BF305" i="17" s="1"/>
  <c r="V351" i="17"/>
  <c r="AH351" i="17" s="1"/>
  <c r="BF351" i="17" s="1"/>
  <c r="V444" i="17"/>
  <c r="AH444" i="17" s="1"/>
  <c r="BF444" i="17" s="1"/>
  <c r="V349" i="17"/>
  <c r="AH349" i="17" s="1"/>
  <c r="BF349" i="17" s="1"/>
  <c r="V72" i="17"/>
  <c r="AH72" i="17" s="1"/>
  <c r="BF72" i="17" s="1"/>
  <c r="V326" i="17"/>
  <c r="AH326" i="17" s="1"/>
  <c r="BF326" i="17" s="1"/>
  <c r="V286" i="17"/>
  <c r="AH286" i="17" s="1"/>
  <c r="BF286" i="17" s="1"/>
  <c r="V123" i="17"/>
  <c r="AH123" i="17" s="1"/>
  <c r="BF123" i="17" s="1"/>
  <c r="V154" i="17"/>
  <c r="AH154" i="17" s="1"/>
  <c r="BF154" i="17" s="1"/>
  <c r="V220" i="17"/>
  <c r="AH220" i="17" s="1"/>
  <c r="BF220" i="17" s="1"/>
  <c r="V386" i="17"/>
  <c r="AH386" i="17" s="1"/>
  <c r="BF386" i="17" s="1"/>
  <c r="V106" i="17"/>
  <c r="AH106" i="17" s="1"/>
  <c r="BF106" i="17" s="1"/>
  <c r="V378" i="17"/>
  <c r="AH378" i="17" s="1"/>
  <c r="BF378" i="17" s="1"/>
  <c r="V275" i="17"/>
  <c r="AH275" i="17" s="1"/>
  <c r="BF275" i="17" s="1"/>
  <c r="V97" i="17"/>
  <c r="AH97" i="17" s="1"/>
  <c r="BF97" i="17" s="1"/>
  <c r="V52" i="17"/>
  <c r="AH52" i="17" s="1"/>
  <c r="BF52" i="17" s="1"/>
  <c r="V84" i="17"/>
  <c r="AH84" i="17" s="1"/>
  <c r="BF84" i="17" s="1"/>
  <c r="V16" i="17"/>
  <c r="AH16" i="17" s="1"/>
  <c r="BF16" i="17" s="1"/>
  <c r="V2" i="17"/>
  <c r="AH2" i="17" s="1"/>
  <c r="BF2" i="17" s="1"/>
  <c r="V272" i="17"/>
  <c r="AH272" i="17" s="1"/>
  <c r="BF272" i="17" s="1"/>
  <c r="V19" i="17"/>
  <c r="AH19" i="17" s="1"/>
  <c r="BF19" i="17" s="1"/>
  <c r="V3" i="17"/>
  <c r="AH3" i="17" s="1"/>
  <c r="BF3" i="17" s="1"/>
  <c r="V66" i="17"/>
  <c r="AH66" i="17" s="1"/>
  <c r="BF66" i="17" s="1"/>
  <c r="V5" i="17"/>
  <c r="AH5" i="17" s="1"/>
  <c r="BF5" i="17" s="1"/>
  <c r="V81" i="17"/>
  <c r="AH81" i="17" s="1"/>
  <c r="BF81" i="17" s="1"/>
  <c r="V6" i="17"/>
  <c r="AH6" i="17" s="1"/>
  <c r="BF6" i="17" s="1"/>
  <c r="V4" i="17"/>
  <c r="AH4" i="17" s="1"/>
  <c r="BF4" i="17" s="1"/>
  <c r="V33" i="17"/>
  <c r="AH33" i="17" s="1"/>
  <c r="BF33" i="17" s="1"/>
  <c r="V24" i="17"/>
  <c r="AH24" i="17" s="1"/>
  <c r="BF24" i="17" s="1"/>
  <c r="V50" i="17"/>
  <c r="AH50" i="17" s="1"/>
  <c r="BF50" i="17" s="1"/>
  <c r="V17" i="17"/>
  <c r="AH17" i="17" s="1"/>
  <c r="BF17" i="17" s="1"/>
  <c r="V149" i="17"/>
  <c r="AH149" i="17" s="1"/>
  <c r="BF149" i="17" s="1"/>
  <c r="V7" i="17"/>
  <c r="AH7" i="17" s="1"/>
  <c r="BF7" i="17" s="1"/>
  <c r="V169" i="17"/>
  <c r="AH169" i="17" s="1"/>
  <c r="BF169" i="17" s="1"/>
  <c r="V103" i="17"/>
  <c r="AH103" i="17" s="1"/>
  <c r="BF103" i="17" s="1"/>
  <c r="V125" i="17"/>
  <c r="AH125" i="17" s="1"/>
  <c r="BF125" i="17" s="1"/>
  <c r="V165" i="17"/>
  <c r="AH165" i="17" s="1"/>
  <c r="BF165" i="17" s="1"/>
  <c r="V9" i="17"/>
  <c r="AH9" i="17" s="1"/>
  <c r="BF9" i="17" s="1"/>
  <c r="V65" i="17"/>
  <c r="AH65" i="17" s="1"/>
  <c r="BF65" i="17" s="1"/>
  <c r="V11" i="17"/>
  <c r="AH11" i="17" s="1"/>
  <c r="BF11" i="17" s="1"/>
  <c r="V39" i="17"/>
  <c r="AH39" i="17" s="1"/>
  <c r="BF39" i="17" s="1"/>
  <c r="V108" i="17"/>
  <c r="AH108" i="17" s="1"/>
  <c r="BF108" i="17" s="1"/>
  <c r="V137" i="17"/>
  <c r="AH137" i="17" s="1"/>
  <c r="BF137" i="17" s="1"/>
  <c r="W546" i="17"/>
  <c r="AI546" i="17" s="1"/>
  <c r="BG546" i="17" s="1"/>
  <c r="W539" i="17"/>
  <c r="AI539" i="17" s="1"/>
  <c r="BG539" i="17" s="1"/>
  <c r="W449" i="17"/>
  <c r="AI449" i="17" s="1"/>
  <c r="BG449" i="17" s="1"/>
  <c r="W519" i="17"/>
  <c r="AI519" i="17" s="1"/>
  <c r="BG519" i="17" s="1"/>
  <c r="W432" i="17"/>
  <c r="AI432" i="17" s="1"/>
  <c r="BG432" i="17" s="1"/>
  <c r="W305" i="17"/>
  <c r="AI305" i="17" s="1"/>
  <c r="BG305" i="17" s="1"/>
  <c r="W146" i="17"/>
  <c r="AI146" i="17" s="1"/>
  <c r="BG146" i="17" s="1"/>
  <c r="W250" i="17"/>
  <c r="AI250" i="17" s="1"/>
  <c r="BG250" i="17" s="1"/>
  <c r="W444" i="17"/>
  <c r="AI444" i="17" s="1"/>
  <c r="BG444" i="17" s="1"/>
  <c r="W227" i="17"/>
  <c r="AI227" i="17" s="1"/>
  <c r="BG227" i="17" s="1"/>
  <c r="W326" i="17"/>
  <c r="AI326" i="17" s="1"/>
  <c r="BG326" i="17" s="1"/>
  <c r="W459" i="17"/>
  <c r="AI459" i="17" s="1"/>
  <c r="BG459" i="17" s="1"/>
  <c r="W85" i="17"/>
  <c r="AI85" i="17" s="1"/>
  <c r="BG85" i="17" s="1"/>
  <c r="W314" i="17"/>
  <c r="AI314" i="17" s="1"/>
  <c r="BG314" i="17" s="1"/>
  <c r="W463" i="17"/>
  <c r="AI463" i="17" s="1"/>
  <c r="BG463" i="17" s="1"/>
  <c r="W126" i="17"/>
  <c r="AI126" i="17" s="1"/>
  <c r="BG126" i="17" s="1"/>
  <c r="W70" i="17"/>
  <c r="AI70" i="17" s="1"/>
  <c r="BG70" i="17" s="1"/>
  <c r="W328" i="17"/>
  <c r="AI328" i="17" s="1"/>
  <c r="BG328" i="17" s="1"/>
  <c r="W87" i="17"/>
  <c r="AI87" i="17" s="1"/>
  <c r="BG87" i="17" s="1"/>
  <c r="W378" i="17"/>
  <c r="AI378" i="17" s="1"/>
  <c r="BG378" i="17" s="1"/>
  <c r="W193" i="17"/>
  <c r="AI193" i="17" s="1"/>
  <c r="BG193" i="17" s="1"/>
  <c r="W22" i="17"/>
  <c r="AI22" i="17" s="1"/>
  <c r="BG22" i="17" s="1"/>
  <c r="W100" i="17"/>
  <c r="AI100" i="17" s="1"/>
  <c r="BG100" i="17" s="1"/>
  <c r="W16" i="17"/>
  <c r="AI16" i="17" s="1"/>
  <c r="BG16" i="17" s="1"/>
  <c r="W58" i="17"/>
  <c r="AI58" i="17" s="1"/>
  <c r="BG58" i="17" s="1"/>
  <c r="W2" i="17"/>
  <c r="AI2" i="17" s="1"/>
  <c r="BG2" i="17" s="1"/>
  <c r="W154" i="17"/>
  <c r="AI154" i="17" s="1"/>
  <c r="BG154" i="17" s="1"/>
  <c r="W35" i="17"/>
  <c r="AI35" i="17" s="1"/>
  <c r="BG35" i="17" s="1"/>
  <c r="W90" i="17"/>
  <c r="AI90" i="17" s="1"/>
  <c r="BG90" i="17" s="1"/>
  <c r="W272" i="17"/>
  <c r="AI272" i="17" s="1"/>
  <c r="BG272" i="17" s="1"/>
  <c r="W34" i="17"/>
  <c r="AI34" i="17" s="1"/>
  <c r="BG34" i="17" s="1"/>
  <c r="W3" i="17"/>
  <c r="AI3" i="17" s="1"/>
  <c r="BG3" i="17" s="1"/>
  <c r="W132" i="17"/>
  <c r="AI132" i="17" s="1"/>
  <c r="BG132" i="17" s="1"/>
  <c r="W42" i="17"/>
  <c r="AI42" i="17" s="1"/>
  <c r="BG42" i="17" s="1"/>
  <c r="W10" i="17"/>
  <c r="AI10" i="17" s="1"/>
  <c r="BG10" i="17" s="1"/>
  <c r="W33" i="17"/>
  <c r="AI33" i="17" s="1"/>
  <c r="BG33" i="17" s="1"/>
  <c r="W50" i="17"/>
  <c r="AI50" i="17" s="1"/>
  <c r="BG50" i="17" s="1"/>
  <c r="W17" i="17"/>
  <c r="AI17" i="17" s="1"/>
  <c r="BG17" i="17" s="1"/>
  <c r="W7" i="17"/>
  <c r="AI7" i="17" s="1"/>
  <c r="BG7" i="17" s="1"/>
  <c r="W125" i="17"/>
  <c r="AI125" i="17" s="1"/>
  <c r="BG125" i="17" s="1"/>
  <c r="W324" i="17"/>
  <c r="AI324" i="17" s="1"/>
  <c r="BG324" i="17" s="1"/>
  <c r="W9" i="17"/>
  <c r="AI9" i="17" s="1"/>
  <c r="BG9" i="17" s="1"/>
  <c r="W137" i="17"/>
  <c r="AI137" i="17" s="1"/>
  <c r="BG137" i="17" s="1"/>
  <c r="W18" i="17"/>
  <c r="AI18" i="17" s="1"/>
  <c r="BG18" i="17" s="1"/>
  <c r="W12" i="17"/>
  <c r="AI12" i="17" s="1"/>
  <c r="BG12" i="17" s="1"/>
  <c r="W135" i="17"/>
  <c r="AI135" i="17" s="1"/>
  <c r="BG135" i="17" s="1"/>
  <c r="W614" i="17"/>
  <c r="AI614" i="17" s="1"/>
  <c r="BG614" i="17" s="1"/>
  <c r="W645" i="17"/>
  <c r="AI645" i="17" s="1"/>
  <c r="BG645" i="17" s="1"/>
  <c r="W502" i="17"/>
  <c r="AI502" i="17" s="1"/>
  <c r="BG502" i="17" s="1"/>
  <c r="W688" i="17"/>
  <c r="AI688" i="17" s="1"/>
  <c r="BG688" i="17" s="1"/>
  <c r="W568" i="17"/>
  <c r="AI568" i="17" s="1"/>
  <c r="BG568" i="17" s="1"/>
  <c r="W627" i="17"/>
  <c r="AI627" i="17" s="1"/>
  <c r="BG627" i="17" s="1"/>
  <c r="W629" i="17"/>
  <c r="AI629" i="17" s="1"/>
  <c r="BG629" i="17" s="1"/>
  <c r="W664" i="17"/>
  <c r="AI664" i="17" s="1"/>
  <c r="BG664" i="17" s="1"/>
  <c r="W541" i="17"/>
  <c r="AI541" i="17" s="1"/>
  <c r="BG541" i="17" s="1"/>
  <c r="W525" i="17"/>
  <c r="AI525" i="17" s="1"/>
  <c r="BG525" i="17" s="1"/>
  <c r="W693" i="17"/>
  <c r="AI693" i="17" s="1"/>
  <c r="BG693" i="17" s="1"/>
  <c r="W623" i="17"/>
  <c r="AI623" i="17" s="1"/>
  <c r="BG623" i="17" s="1"/>
  <c r="W654" i="17"/>
  <c r="AI654" i="17" s="1"/>
  <c r="BG654" i="17" s="1"/>
  <c r="W670" i="17"/>
  <c r="AI670" i="17" s="1"/>
  <c r="BG670" i="17" s="1"/>
  <c r="W656" i="17"/>
  <c r="AI656" i="17" s="1"/>
  <c r="BG656" i="17" s="1"/>
  <c r="W671" i="17"/>
  <c r="AI671" i="17" s="1"/>
  <c r="BG671" i="17" s="1"/>
  <c r="W697" i="17"/>
  <c r="AI697" i="17" s="1"/>
  <c r="BG697" i="17" s="1"/>
  <c r="W520" i="17"/>
  <c r="AI520" i="17" s="1"/>
  <c r="BG520" i="17" s="1"/>
  <c r="W675" i="17"/>
  <c r="AI675" i="17" s="1"/>
  <c r="BG675" i="17" s="1"/>
  <c r="W547" i="17"/>
  <c r="AI547" i="17" s="1"/>
  <c r="BG547" i="17" s="1"/>
  <c r="W606" i="17"/>
  <c r="AI606" i="17" s="1"/>
  <c r="BG606" i="17" s="1"/>
  <c r="W540" i="17"/>
  <c r="AI540" i="17" s="1"/>
  <c r="BG540" i="17" s="1"/>
  <c r="W643" i="17"/>
  <c r="AI643" i="17" s="1"/>
  <c r="BG643" i="17" s="1"/>
  <c r="W407" i="17"/>
  <c r="AI407" i="17" s="1"/>
  <c r="BG407" i="17" s="1"/>
  <c r="W397" i="17"/>
  <c r="AI397" i="17" s="1"/>
  <c r="BG397" i="17" s="1"/>
  <c r="W673" i="17"/>
  <c r="AI673" i="17" s="1"/>
  <c r="BG673" i="17" s="1"/>
  <c r="W528" i="17"/>
  <c r="AI528" i="17" s="1"/>
  <c r="BG528" i="17" s="1"/>
  <c r="W562" i="17"/>
  <c r="AI562" i="17" s="1"/>
  <c r="BG562" i="17" s="1"/>
  <c r="W559" i="17"/>
  <c r="AI559" i="17" s="1"/>
  <c r="BG559" i="17" s="1"/>
  <c r="W472" i="17"/>
  <c r="AI472" i="17" s="1"/>
  <c r="BG472" i="17" s="1"/>
  <c r="W360" i="17"/>
  <c r="AI360" i="17" s="1"/>
  <c r="BG360" i="17" s="1"/>
  <c r="W529" i="17"/>
  <c r="AI529" i="17" s="1"/>
  <c r="BG529" i="17" s="1"/>
  <c r="W398" i="17"/>
  <c r="AI398" i="17" s="1"/>
  <c r="BG398" i="17" s="1"/>
  <c r="W390" i="17"/>
  <c r="AI390" i="17" s="1"/>
  <c r="BG390" i="17" s="1"/>
  <c r="W565" i="17"/>
  <c r="AI565" i="17" s="1"/>
  <c r="BG565" i="17" s="1"/>
  <c r="W490" i="17"/>
  <c r="AI490" i="17" s="1"/>
  <c r="BG490" i="17" s="1"/>
  <c r="W604" i="17"/>
  <c r="AI604" i="17" s="1"/>
  <c r="BG604" i="17" s="1"/>
  <c r="W521" i="17"/>
  <c r="AI521" i="17" s="1"/>
  <c r="BG521" i="17" s="1"/>
  <c r="W619" i="17"/>
  <c r="AI619" i="17" s="1"/>
  <c r="BG619" i="17" s="1"/>
  <c r="W600" i="17"/>
  <c r="AI600" i="17" s="1"/>
  <c r="BG600" i="17" s="1"/>
  <c r="W628" i="17"/>
  <c r="AI628" i="17" s="1"/>
  <c r="BG628" i="17" s="1"/>
  <c r="W630" i="17"/>
  <c r="AI630" i="17" s="1"/>
  <c r="BG630" i="17" s="1"/>
  <c r="W596" i="17"/>
  <c r="AI596" i="17" s="1"/>
  <c r="BG596" i="17" s="1"/>
  <c r="W300" i="17"/>
  <c r="AI300" i="17" s="1"/>
  <c r="BG300" i="17" s="1"/>
  <c r="W517" i="17"/>
  <c r="AI517" i="17" s="1"/>
  <c r="BG517" i="17" s="1"/>
  <c r="W567" i="17"/>
  <c r="AI567" i="17" s="1"/>
  <c r="BG567" i="17" s="1"/>
  <c r="W626" i="17"/>
  <c r="AI626" i="17" s="1"/>
  <c r="BG626" i="17" s="1"/>
  <c r="W579" i="17"/>
  <c r="AI579" i="17" s="1"/>
  <c r="BG579" i="17" s="1"/>
  <c r="W564" i="17"/>
  <c r="AI564" i="17" s="1"/>
  <c r="BG564" i="17" s="1"/>
  <c r="W575" i="17"/>
  <c r="AI575" i="17" s="1"/>
  <c r="BG575" i="17" s="1"/>
  <c r="W584" i="17"/>
  <c r="AI584" i="17" s="1"/>
  <c r="BG584" i="17" s="1"/>
  <c r="W410" i="17"/>
  <c r="AI410" i="17" s="1"/>
  <c r="BG410" i="17" s="1"/>
  <c r="W427" i="17"/>
  <c r="AI427" i="17" s="1"/>
  <c r="BG427" i="17" s="1"/>
  <c r="W235" i="17"/>
  <c r="AI235" i="17" s="1"/>
  <c r="BG235" i="17" s="1"/>
  <c r="W359" i="17"/>
  <c r="AI359" i="17" s="1"/>
  <c r="BG359" i="17" s="1"/>
  <c r="W501" i="17"/>
  <c r="AI501" i="17" s="1"/>
  <c r="BG501" i="17" s="1"/>
  <c r="W279" i="17"/>
  <c r="AI279" i="17" s="1"/>
  <c r="BG279" i="17" s="1"/>
  <c r="W364" i="17"/>
  <c r="AI364" i="17" s="1"/>
  <c r="BG364" i="17" s="1"/>
  <c r="W366" i="17"/>
  <c r="AI366" i="17" s="1"/>
  <c r="BG366" i="17" s="1"/>
  <c r="W282" i="17"/>
  <c r="AI282" i="17" s="1"/>
  <c r="BG282" i="17" s="1"/>
  <c r="W354" i="17"/>
  <c r="AI354" i="17" s="1"/>
  <c r="BG354" i="17" s="1"/>
  <c r="W394" i="17"/>
  <c r="AI394" i="17" s="1"/>
  <c r="BG394" i="17" s="1"/>
  <c r="W509" i="17"/>
  <c r="AI509" i="17" s="1"/>
  <c r="BG509" i="17" s="1"/>
  <c r="W426" i="17"/>
  <c r="AI426" i="17" s="1"/>
  <c r="BG426" i="17" s="1"/>
  <c r="W285" i="17"/>
  <c r="AI285" i="17" s="1"/>
  <c r="BG285" i="17" s="1"/>
  <c r="W152" i="17"/>
  <c r="AI152" i="17" s="1"/>
  <c r="BG152" i="17" s="1"/>
  <c r="W331" i="17"/>
  <c r="AI331" i="17" s="1"/>
  <c r="BG331" i="17" s="1"/>
  <c r="W484" i="17"/>
  <c r="AI484" i="17" s="1"/>
  <c r="BG484" i="17" s="1"/>
  <c r="W527" i="17"/>
  <c r="AI527" i="17" s="1"/>
  <c r="BG527" i="17" s="1"/>
  <c r="W588" i="17"/>
  <c r="AI588" i="17" s="1"/>
  <c r="BG588" i="17" s="1"/>
  <c r="W264" i="17"/>
  <c r="AI264" i="17" s="1"/>
  <c r="BG264" i="17" s="1"/>
  <c r="W335" i="17"/>
  <c r="AI335" i="17" s="1"/>
  <c r="BG335" i="17" s="1"/>
  <c r="W457" i="17"/>
  <c r="AI457" i="17" s="1"/>
  <c r="BG457" i="17" s="1"/>
  <c r="W412" i="17"/>
  <c r="AI412" i="17" s="1"/>
  <c r="BG412" i="17" s="1"/>
  <c r="W496" i="17"/>
  <c r="AI496" i="17" s="1"/>
  <c r="BG496" i="17" s="1"/>
  <c r="W350" i="17"/>
  <c r="AI350" i="17" s="1"/>
  <c r="BG350" i="17" s="1"/>
  <c r="W179" i="17"/>
  <c r="AI179" i="17" s="1"/>
  <c r="BG179" i="17" s="1"/>
  <c r="W609" i="17"/>
  <c r="AI609" i="17" s="1"/>
  <c r="BG609" i="17" s="1"/>
  <c r="W601" i="17"/>
  <c r="AI601" i="17" s="1"/>
  <c r="BG601" i="17" s="1"/>
  <c r="W589" i="17"/>
  <c r="AI589" i="17" s="1"/>
  <c r="BG589" i="17" s="1"/>
  <c r="W355" i="17"/>
  <c r="AI355" i="17" s="1"/>
  <c r="BG355" i="17" s="1"/>
  <c r="W171" i="17"/>
  <c r="AI171" i="17" s="1"/>
  <c r="BG171" i="17" s="1"/>
  <c r="W409" i="17"/>
  <c r="AI409" i="17" s="1"/>
  <c r="BG409" i="17" s="1"/>
  <c r="W464" i="17"/>
  <c r="AI464" i="17" s="1"/>
  <c r="BG464" i="17" s="1"/>
  <c r="W287" i="17"/>
  <c r="AI287" i="17" s="1"/>
  <c r="BG287" i="17" s="1"/>
  <c r="W180" i="17"/>
  <c r="AI180" i="17" s="1"/>
  <c r="BG180" i="17" s="1"/>
  <c r="W80" i="17"/>
  <c r="AI80" i="17" s="1"/>
  <c r="BG80" i="17" s="1"/>
  <c r="W143" i="17"/>
  <c r="AI143" i="17" s="1"/>
  <c r="BG143" i="17" s="1"/>
  <c r="W92" i="17"/>
  <c r="AI92" i="17" s="1"/>
  <c r="BG92" i="17" s="1"/>
  <c r="W150" i="17"/>
  <c r="AI150" i="17" s="1"/>
  <c r="BG150" i="17" s="1"/>
  <c r="W237" i="17"/>
  <c r="AI237" i="17" s="1"/>
  <c r="BG237" i="17" s="1"/>
  <c r="W170" i="17"/>
  <c r="AI170" i="17" s="1"/>
  <c r="BG170" i="17" s="1"/>
  <c r="W145" i="17"/>
  <c r="AI145" i="17" s="1"/>
  <c r="BG145" i="17" s="1"/>
  <c r="W205" i="17"/>
  <c r="AI205" i="17" s="1"/>
  <c r="BG205" i="17" s="1"/>
  <c r="W391" i="17"/>
  <c r="AI391" i="17" s="1"/>
  <c r="BG391" i="17" s="1"/>
  <c r="W248" i="17"/>
  <c r="AI248" i="17" s="1"/>
  <c r="BG248" i="17" s="1"/>
  <c r="W167" i="17"/>
  <c r="AI167" i="17" s="1"/>
  <c r="BG167" i="17" s="1"/>
  <c r="W111" i="17"/>
  <c r="AI111" i="17" s="1"/>
  <c r="BG111" i="17" s="1"/>
  <c r="W221" i="17"/>
  <c r="AI221" i="17" s="1"/>
  <c r="BG221" i="17" s="1"/>
  <c r="W320" i="17"/>
  <c r="AI320" i="17" s="1"/>
  <c r="BG320" i="17" s="1"/>
  <c r="W133" i="17"/>
  <c r="AI133" i="17" s="1"/>
  <c r="BG133" i="17" s="1"/>
  <c r="W206" i="17"/>
  <c r="AI206" i="17" s="1"/>
  <c r="BG206" i="17" s="1"/>
  <c r="W161" i="17"/>
  <c r="AI161" i="17" s="1"/>
  <c r="BG161" i="17" s="1"/>
  <c r="W385" i="17"/>
  <c r="AI385" i="17" s="1"/>
  <c r="BG385" i="17" s="1"/>
  <c r="W288" i="17"/>
  <c r="AI288" i="17" s="1"/>
  <c r="BG288" i="17" s="1"/>
  <c r="W164" i="17"/>
  <c r="AI164" i="17" s="1"/>
  <c r="BG164" i="17" s="1"/>
  <c r="W166" i="17"/>
  <c r="AI166" i="17" s="1"/>
  <c r="BG166" i="17" s="1"/>
  <c r="W186" i="17"/>
  <c r="AI186" i="17" s="1"/>
  <c r="BG186" i="17" s="1"/>
  <c r="W190" i="17"/>
  <c r="AI190" i="17" s="1"/>
  <c r="BG190" i="17" s="1"/>
  <c r="W373" i="17"/>
  <c r="AI373" i="17" s="1"/>
  <c r="BG373" i="17" s="1"/>
  <c r="W268" i="17"/>
  <c r="AI268" i="17" s="1"/>
  <c r="BG268" i="17" s="1"/>
  <c r="W289" i="17"/>
  <c r="AI289" i="17" s="1"/>
  <c r="BG289" i="17" s="1"/>
  <c r="W116" i="17"/>
  <c r="AI116" i="17" s="1"/>
  <c r="BG116" i="17" s="1"/>
  <c r="W339" i="17"/>
  <c r="AI339" i="17" s="1"/>
  <c r="BG339" i="17" s="1"/>
  <c r="W122" i="17"/>
  <c r="AI122" i="17" s="1"/>
  <c r="BG122" i="17" s="1"/>
  <c r="W64" i="17"/>
  <c r="AI64" i="17" s="1"/>
  <c r="BG64" i="17" s="1"/>
  <c r="W114" i="17"/>
  <c r="AI114" i="17" s="1"/>
  <c r="BG114" i="17" s="1"/>
  <c r="W93" i="17"/>
  <c r="AI93" i="17" s="1"/>
  <c r="BG93" i="17" s="1"/>
  <c r="W199" i="17"/>
  <c r="AI199" i="17" s="1"/>
  <c r="BG199" i="17" s="1"/>
  <c r="W140" i="17"/>
  <c r="AI140" i="17" s="1"/>
  <c r="BG140" i="17" s="1"/>
  <c r="W177" i="17"/>
  <c r="AI177" i="17" s="1"/>
  <c r="BG177" i="17" s="1"/>
  <c r="W89" i="17"/>
  <c r="AI89" i="17" s="1"/>
  <c r="BG89" i="17" s="1"/>
  <c r="W32" i="17"/>
  <c r="AI32" i="17" s="1"/>
  <c r="BG32" i="17" s="1"/>
  <c r="W27" i="17"/>
  <c r="AI27" i="17" s="1"/>
  <c r="BG27" i="17" s="1"/>
  <c r="W138" i="17"/>
  <c r="AI138" i="17" s="1"/>
  <c r="BG138" i="17" s="1"/>
  <c r="W78" i="17"/>
  <c r="AI78" i="17" s="1"/>
  <c r="BG78" i="17" s="1"/>
  <c r="W144" i="17"/>
  <c r="AI144" i="17" s="1"/>
  <c r="BG144" i="17" s="1"/>
  <c r="W43" i="17"/>
  <c r="AI43" i="17" s="1"/>
  <c r="BG43" i="17" s="1"/>
  <c r="W75" i="17"/>
  <c r="AI75" i="17" s="1"/>
  <c r="BG75" i="17" s="1"/>
  <c r="W215" i="17"/>
  <c r="AI215" i="17" s="1"/>
  <c r="BG215" i="17" s="1"/>
  <c r="W67" i="17"/>
  <c r="AI67" i="17" s="1"/>
  <c r="BG67" i="17" s="1"/>
  <c r="W334" i="17"/>
  <c r="AI334" i="17" s="1"/>
  <c r="BG334" i="17" s="1"/>
  <c r="W175" i="17"/>
  <c r="AI175" i="17" s="1"/>
  <c r="BG175" i="17" s="1"/>
  <c r="W238" i="17"/>
  <c r="AI238" i="17" s="1"/>
  <c r="BG238" i="17" s="1"/>
  <c r="W62" i="17"/>
  <c r="AI62" i="17" s="1"/>
  <c r="BG62" i="17" s="1"/>
  <c r="V614" i="17"/>
  <c r="AH614" i="17" s="1"/>
  <c r="BF614" i="17" s="1"/>
  <c r="V688" i="17"/>
  <c r="AH688" i="17" s="1"/>
  <c r="BF688" i="17" s="1"/>
  <c r="V667" i="17"/>
  <c r="AH667" i="17" s="1"/>
  <c r="BF667" i="17" s="1"/>
  <c r="V665" i="17"/>
  <c r="AH665" i="17" s="1"/>
  <c r="BF665" i="17" s="1"/>
  <c r="V676" i="17"/>
  <c r="AH676" i="17" s="1"/>
  <c r="BF676" i="17" s="1"/>
  <c r="V576" i="17"/>
  <c r="AH576" i="17" s="1"/>
  <c r="BF576" i="17" s="1"/>
  <c r="V552" i="17"/>
  <c r="AH552" i="17" s="1"/>
  <c r="BF552" i="17" s="1"/>
  <c r="V664" i="17"/>
  <c r="AH664" i="17" s="1"/>
  <c r="BF664" i="17" s="1"/>
  <c r="V541" i="17"/>
  <c r="AH541" i="17" s="1"/>
  <c r="BF541" i="17" s="1"/>
  <c r="V525" i="17"/>
  <c r="AH525" i="17" s="1"/>
  <c r="BF525" i="17" s="1"/>
  <c r="V587" i="17"/>
  <c r="AH587" i="17" s="1"/>
  <c r="BF587" i="17" s="1"/>
  <c r="V599" i="17"/>
  <c r="AH599" i="17" s="1"/>
  <c r="BF599" i="17" s="1"/>
  <c r="V624" i="17"/>
  <c r="AH624" i="17" s="1"/>
  <c r="BF624" i="17" s="1"/>
  <c r="V623" i="17"/>
  <c r="AH623" i="17" s="1"/>
  <c r="BF623" i="17" s="1"/>
  <c r="V634" i="17"/>
  <c r="AH634" i="17" s="1"/>
  <c r="BF634" i="17" s="1"/>
  <c r="V681" i="17"/>
  <c r="AH681" i="17" s="1"/>
  <c r="BF681" i="17" s="1"/>
  <c r="V511" i="17"/>
  <c r="AH511" i="17" s="1"/>
  <c r="BF511" i="17" s="1"/>
  <c r="V561" i="17"/>
  <c r="AH561" i="17" s="1"/>
  <c r="BF561" i="17" s="1"/>
  <c r="V544" i="17"/>
  <c r="AH544" i="17" s="1"/>
  <c r="BF544" i="17" s="1"/>
  <c r="V675" i="17"/>
  <c r="AH675" i="17" s="1"/>
  <c r="BF675" i="17" s="1"/>
  <c r="V534" i="17"/>
  <c r="AH534" i="17" s="1"/>
  <c r="BF534" i="17" s="1"/>
  <c r="V381" i="17"/>
  <c r="AH381" i="17" s="1"/>
  <c r="BF381" i="17" s="1"/>
  <c r="V666" i="17"/>
  <c r="AH666" i="17" s="1"/>
  <c r="BF666" i="17" s="1"/>
  <c r="V494" i="17"/>
  <c r="AH494" i="17" s="1"/>
  <c r="BF494" i="17" s="1"/>
  <c r="V504" i="17"/>
  <c r="AH504" i="17" s="1"/>
  <c r="BF504" i="17" s="1"/>
  <c r="V397" i="17"/>
  <c r="AH397" i="17" s="1"/>
  <c r="BF397" i="17" s="1"/>
  <c r="V310" i="17"/>
  <c r="AH310" i="17" s="1"/>
  <c r="BF310" i="17" s="1"/>
  <c r="V545" i="17"/>
  <c r="AH545" i="17" s="1"/>
  <c r="BF545" i="17" s="1"/>
  <c r="V580" i="17"/>
  <c r="AH580" i="17" s="1"/>
  <c r="BF580" i="17" s="1"/>
  <c r="V559" i="17"/>
  <c r="AH559" i="17" s="1"/>
  <c r="BF559" i="17" s="1"/>
  <c r="V455" i="17"/>
  <c r="AH455" i="17" s="1"/>
  <c r="BF455" i="17" s="1"/>
  <c r="V413" i="17"/>
  <c r="AH413" i="17" s="1"/>
  <c r="BF413" i="17" s="1"/>
  <c r="V506" i="17"/>
  <c r="AH506" i="17" s="1"/>
  <c r="BF506" i="17" s="1"/>
  <c r="V438" i="17"/>
  <c r="AH438" i="17" s="1"/>
  <c r="BF438" i="17" s="1"/>
  <c r="V461" i="17"/>
  <c r="AH461" i="17" s="1"/>
  <c r="BF461" i="17" s="1"/>
  <c r="V360" i="17"/>
  <c r="AH360" i="17" s="1"/>
  <c r="BF360" i="17" s="1"/>
  <c r="V558" i="17"/>
  <c r="AH558" i="17" s="1"/>
  <c r="BF558" i="17" s="1"/>
  <c r="V557" i="17"/>
  <c r="AH557" i="17" s="1"/>
  <c r="BF557" i="17" s="1"/>
  <c r="V284" i="17"/>
  <c r="AH284" i="17" s="1"/>
  <c r="BF284" i="17" s="1"/>
  <c r="V490" i="17"/>
  <c r="AH490" i="17" s="1"/>
  <c r="BF490" i="17" s="1"/>
  <c r="V669" i="17"/>
  <c r="AH669" i="17" s="1"/>
  <c r="BF669" i="17" s="1"/>
  <c r="V604" i="17"/>
  <c r="AH604" i="17" s="1"/>
  <c r="BF604" i="17" s="1"/>
  <c r="V521" i="17"/>
  <c r="AH521" i="17" s="1"/>
  <c r="BF521" i="17" s="1"/>
  <c r="V542" i="17"/>
  <c r="AH542" i="17" s="1"/>
  <c r="BF542" i="17" s="1"/>
  <c r="V637" i="17"/>
  <c r="AH637" i="17" s="1"/>
  <c r="BF637" i="17" s="1"/>
  <c r="V485" i="17"/>
  <c r="AH485" i="17" s="1"/>
  <c r="BF485" i="17" s="1"/>
  <c r="V483" i="17"/>
  <c r="AH483" i="17" s="1"/>
  <c r="BF483" i="17" s="1"/>
  <c r="V437" i="17"/>
  <c r="AH437" i="17" s="1"/>
  <c r="BF437" i="17" s="1"/>
  <c r="V271" i="17"/>
  <c r="AH271" i="17" s="1"/>
  <c r="BF271" i="17" s="1"/>
  <c r="V607" i="17"/>
  <c r="AH607" i="17" s="1"/>
  <c r="BF607" i="17" s="1"/>
  <c r="V436" i="17"/>
  <c r="AH436" i="17" s="1"/>
  <c r="BF436" i="17" s="1"/>
  <c r="V450" i="17"/>
  <c r="AH450" i="17" s="1"/>
  <c r="BF450" i="17" s="1"/>
  <c r="V630" i="17"/>
  <c r="AH630" i="17" s="1"/>
  <c r="BF630" i="17" s="1"/>
  <c r="V414" i="17"/>
  <c r="AH414" i="17" s="1"/>
  <c r="BF414" i="17" s="1"/>
  <c r="V626" i="17"/>
  <c r="AH626" i="17" s="1"/>
  <c r="BF626" i="17" s="1"/>
  <c r="V613" i="17"/>
  <c r="AH613" i="17" s="1"/>
  <c r="BF613" i="17" s="1"/>
  <c r="V181" i="17"/>
  <c r="AH181" i="17" s="1"/>
  <c r="BF181" i="17" s="1"/>
  <c r="V432" i="17"/>
  <c r="AH432" i="17" s="1"/>
  <c r="BF432" i="17" s="1"/>
  <c r="V410" i="17"/>
  <c r="AH410" i="17" s="1"/>
  <c r="BF410" i="17" s="1"/>
  <c r="V471" i="17"/>
  <c r="AH471" i="17" s="1"/>
  <c r="BF471" i="17" s="1"/>
  <c r="V232" i="17"/>
  <c r="AH232" i="17" s="1"/>
  <c r="BF232" i="17" s="1"/>
  <c r="V330" i="17"/>
  <c r="AH330" i="17" s="1"/>
  <c r="BF330" i="17" s="1"/>
  <c r="V316" i="17"/>
  <c r="AH316" i="17" s="1"/>
  <c r="BF316" i="17" s="1"/>
  <c r="V146" i="17"/>
  <c r="AH146" i="17" s="1"/>
  <c r="BF146" i="17" s="1"/>
  <c r="V362" i="17"/>
  <c r="AH362" i="17" s="1"/>
  <c r="BF362" i="17" s="1"/>
  <c r="V249" i="17"/>
  <c r="AH249" i="17" s="1"/>
  <c r="BF249" i="17" s="1"/>
  <c r="V163" i="17"/>
  <c r="AH163" i="17" s="1"/>
  <c r="BF163" i="17" s="1"/>
  <c r="V250" i="17"/>
  <c r="AH250" i="17" s="1"/>
  <c r="BF250" i="17" s="1"/>
  <c r="V235" i="17"/>
  <c r="AH235" i="17" s="1"/>
  <c r="BF235" i="17" s="1"/>
  <c r="V569" i="17"/>
  <c r="AH569" i="17" s="1"/>
  <c r="BF569" i="17" s="1"/>
  <c r="V500" i="17"/>
  <c r="AH500" i="17" s="1"/>
  <c r="BF500" i="17" s="1"/>
  <c r="V501" i="17"/>
  <c r="AH501" i="17" s="1"/>
  <c r="BF501" i="17" s="1"/>
  <c r="V172" i="17"/>
  <c r="AH172" i="17" s="1"/>
  <c r="BF172" i="17" s="1"/>
  <c r="V366" i="17"/>
  <c r="AH366" i="17" s="1"/>
  <c r="BF366" i="17" s="1"/>
  <c r="V282" i="17"/>
  <c r="AH282" i="17" s="1"/>
  <c r="BF282" i="17" s="1"/>
  <c r="V567" i="17"/>
  <c r="AH567" i="17" s="1"/>
  <c r="BF567" i="17" s="1"/>
  <c r="V570" i="17"/>
  <c r="AH570" i="17" s="1"/>
  <c r="BF570" i="17" s="1"/>
  <c r="V188" i="17"/>
  <c r="AH188" i="17" s="1"/>
  <c r="BF188" i="17" s="1"/>
  <c r="V243" i="17"/>
  <c r="AH243" i="17" s="1"/>
  <c r="BF243" i="17" s="1"/>
  <c r="V405" i="17"/>
  <c r="AH405" i="17" s="1"/>
  <c r="BF405" i="17" s="1"/>
  <c r="V503" i="17"/>
  <c r="AH503" i="17" s="1"/>
  <c r="BF503" i="17" s="1"/>
  <c r="V241" i="17"/>
  <c r="AH241" i="17" s="1"/>
  <c r="BF241" i="17" s="1"/>
  <c r="V319" i="17"/>
  <c r="AH319" i="17" s="1"/>
  <c r="BF319" i="17" s="1"/>
  <c r="V462" i="17"/>
  <c r="AH462" i="17" s="1"/>
  <c r="BF462" i="17" s="1"/>
  <c r="V152" i="17"/>
  <c r="AH152" i="17" s="1"/>
  <c r="BF152" i="17" s="1"/>
  <c r="V484" i="17"/>
  <c r="AH484" i="17" s="1"/>
  <c r="BF484" i="17" s="1"/>
  <c r="V327" i="17"/>
  <c r="AH327" i="17" s="1"/>
  <c r="BF327" i="17" s="1"/>
  <c r="V337" i="17"/>
  <c r="AH337" i="17" s="1"/>
  <c r="BF337" i="17" s="1"/>
  <c r="V588" i="17"/>
  <c r="AH588" i="17" s="1"/>
  <c r="BF588" i="17" s="1"/>
  <c r="V256" i="17"/>
  <c r="AH256" i="17" s="1"/>
  <c r="BF256" i="17" s="1"/>
  <c r="V264" i="17"/>
  <c r="AH264" i="17" s="1"/>
  <c r="BF264" i="17" s="1"/>
  <c r="V335" i="17"/>
  <c r="AH335" i="17" s="1"/>
  <c r="BF335" i="17" s="1"/>
  <c r="V254" i="17"/>
  <c r="AH254" i="17" s="1"/>
  <c r="BF254" i="17" s="1"/>
  <c r="V516" i="17"/>
  <c r="AH516" i="17" s="1"/>
  <c r="BF516" i="17" s="1"/>
  <c r="V473" i="17"/>
  <c r="AH473" i="17" s="1"/>
  <c r="BF473" i="17" s="1"/>
  <c r="V350" i="17"/>
  <c r="AH350" i="17" s="1"/>
  <c r="BF350" i="17" s="1"/>
  <c r="V428" i="17"/>
  <c r="AH428" i="17" s="1"/>
  <c r="BF428" i="17" s="1"/>
  <c r="V589" i="17"/>
  <c r="AH589" i="17" s="1"/>
  <c r="BF589" i="17" s="1"/>
  <c r="V312" i="17"/>
  <c r="AH312" i="17" s="1"/>
  <c r="BF312" i="17" s="1"/>
  <c r="V382" i="17"/>
  <c r="AH382" i="17" s="1"/>
  <c r="BF382" i="17" s="1"/>
  <c r="V346" i="17"/>
  <c r="AH346" i="17" s="1"/>
  <c r="BF346" i="17" s="1"/>
  <c r="V132" i="17"/>
  <c r="AH132" i="17" s="1"/>
  <c r="BF132" i="17" s="1"/>
  <c r="V147" i="17"/>
  <c r="AH147" i="17" s="1"/>
  <c r="BF147" i="17" s="1"/>
  <c r="V209" i="17"/>
  <c r="AH209" i="17" s="1"/>
  <c r="BF209" i="17" s="1"/>
  <c r="V213" i="17"/>
  <c r="AH213" i="17" s="1"/>
  <c r="BF213" i="17" s="1"/>
  <c r="V262" i="17"/>
  <c r="AH262" i="17" s="1"/>
  <c r="BF262" i="17" s="1"/>
  <c r="V83" i="17"/>
  <c r="AH83" i="17" s="1"/>
  <c r="BF83" i="17" s="1"/>
  <c r="V134" i="17"/>
  <c r="AH134" i="17" s="1"/>
  <c r="BF134" i="17" s="1"/>
  <c r="V158" i="17"/>
  <c r="AH158" i="17" s="1"/>
  <c r="BF158" i="17" s="1"/>
  <c r="V200" i="17"/>
  <c r="AH200" i="17" s="1"/>
  <c r="BF200" i="17" s="1"/>
  <c r="V415" i="17"/>
  <c r="AH415" i="17" s="1"/>
  <c r="BF415" i="17" s="1"/>
  <c r="V150" i="17"/>
  <c r="AH150" i="17" s="1"/>
  <c r="BF150" i="17" s="1"/>
  <c r="V136" i="17"/>
  <c r="AH136" i="17" s="1"/>
  <c r="BF136" i="17" s="1"/>
  <c r="V344" i="17"/>
  <c r="AH344" i="17" s="1"/>
  <c r="BF344" i="17" s="1"/>
  <c r="V37" i="17"/>
  <c r="AH37" i="17" s="1"/>
  <c r="BF37" i="17" s="1"/>
  <c r="V446" i="17"/>
  <c r="AH446" i="17" s="1"/>
  <c r="BF446" i="17" s="1"/>
  <c r="V571" i="17"/>
  <c r="AH571" i="17" s="1"/>
  <c r="BF571" i="17" s="1"/>
  <c r="V237" i="17"/>
  <c r="AH237" i="17" s="1"/>
  <c r="BF237" i="17" s="1"/>
  <c r="V119" i="17"/>
  <c r="AH119" i="17" s="1"/>
  <c r="BF119" i="17" s="1"/>
  <c r="V269" i="17"/>
  <c r="AH269" i="17" s="1"/>
  <c r="BF269" i="17" s="1"/>
  <c r="V160" i="17"/>
  <c r="AH160" i="17" s="1"/>
  <c r="BF160" i="17" s="1"/>
  <c r="V183" i="17"/>
  <c r="AH183" i="17" s="1"/>
  <c r="BF183" i="17" s="1"/>
  <c r="V86" i="17"/>
  <c r="AH86" i="17" s="1"/>
  <c r="BF86" i="17" s="1"/>
  <c r="V189" i="17"/>
  <c r="AH189" i="17" s="1"/>
  <c r="BF189" i="17" s="1"/>
  <c r="V236" i="17"/>
  <c r="AH236" i="17" s="1"/>
  <c r="BF236" i="17" s="1"/>
  <c r="V328" i="17"/>
  <c r="AH328" i="17" s="1"/>
  <c r="BF328" i="17" s="1"/>
  <c r="V129" i="17"/>
  <c r="AH129" i="17" s="1"/>
  <c r="BF129" i="17" s="1"/>
  <c r="V306" i="17"/>
  <c r="AH306" i="17" s="1"/>
  <c r="BF306" i="17" s="1"/>
  <c r="V73" i="17"/>
  <c r="AH73" i="17" s="1"/>
  <c r="BF73" i="17" s="1"/>
  <c r="V133" i="17"/>
  <c r="AH133" i="17" s="1"/>
  <c r="BF133" i="17" s="1"/>
  <c r="V197" i="17"/>
  <c r="AH197" i="17" s="1"/>
  <c r="BF197" i="17" s="1"/>
  <c r="V263" i="17"/>
  <c r="AH263" i="17" s="1"/>
  <c r="BF263" i="17" s="1"/>
  <c r="V117" i="17"/>
  <c r="AH117" i="17" s="1"/>
  <c r="BF117" i="17" s="1"/>
  <c r="V131" i="17"/>
  <c r="AH131" i="17" s="1"/>
  <c r="BF131" i="17" s="1"/>
  <c r="V87" i="17"/>
  <c r="AH87" i="17" s="1"/>
  <c r="BF87" i="17" s="1"/>
  <c r="V329" i="17"/>
  <c r="AH329" i="17" s="1"/>
  <c r="BF329" i="17" s="1"/>
  <c r="V358" i="17"/>
  <c r="AH358" i="17" s="1"/>
  <c r="BF358" i="17" s="1"/>
  <c r="V242" i="17"/>
  <c r="AH242" i="17" s="1"/>
  <c r="BF242" i="17" s="1"/>
  <c r="V95" i="17"/>
  <c r="AH95" i="17" s="1"/>
  <c r="BF95" i="17" s="1"/>
  <c r="V115" i="17"/>
  <c r="AH115" i="17" s="1"/>
  <c r="BF115" i="17" s="1"/>
  <c r="V291" i="17"/>
  <c r="AH291" i="17" s="1"/>
  <c r="BF291" i="17" s="1"/>
  <c r="V217" i="17"/>
  <c r="AH217" i="17" s="1"/>
  <c r="BF217" i="17" s="1"/>
  <c r="V82" i="17"/>
  <c r="AH82" i="17" s="1"/>
  <c r="BF82" i="17" s="1"/>
  <c r="V135" i="17"/>
  <c r="AH135" i="17" s="1"/>
  <c r="BF135" i="17" s="1"/>
  <c r="V187" i="17"/>
  <c r="AH187" i="17" s="1"/>
  <c r="BF187" i="17" s="1"/>
  <c r="V142" i="17"/>
  <c r="AH142" i="17" s="1"/>
  <c r="BF142" i="17" s="1"/>
  <c r="V104" i="17"/>
  <c r="AH104" i="17" s="1"/>
  <c r="BF104" i="17" s="1"/>
  <c r="V58" i="17"/>
  <c r="AH58" i="17" s="1"/>
  <c r="BF58" i="17" s="1"/>
  <c r="V143" i="17"/>
  <c r="AH143" i="17" s="1"/>
  <c r="BF143" i="17" s="1"/>
  <c r="V13" i="17"/>
  <c r="AH13" i="17" s="1"/>
  <c r="BF13" i="17" s="1"/>
  <c r="V114" i="17"/>
  <c r="AH114" i="17" s="1"/>
  <c r="BF114" i="17" s="1"/>
  <c r="V10" i="17"/>
  <c r="AH10" i="17" s="1"/>
  <c r="BF10" i="17" s="1"/>
  <c r="V177" i="17"/>
  <c r="AH177" i="17" s="1"/>
  <c r="BF177" i="17" s="1"/>
  <c r="V29" i="17"/>
  <c r="AH29" i="17" s="1"/>
  <c r="BF29" i="17" s="1"/>
  <c r="V99" i="17"/>
  <c r="AH99" i="17" s="1"/>
  <c r="BF99" i="17" s="1"/>
  <c r="V31" i="17"/>
  <c r="AH31" i="17" s="1"/>
  <c r="BF31" i="17" s="1"/>
  <c r="V23" i="17"/>
  <c r="AH23" i="17" s="1"/>
  <c r="BF23" i="17" s="1"/>
  <c r="V105" i="17"/>
  <c r="AH105" i="17" s="1"/>
  <c r="BF105" i="17" s="1"/>
  <c r="V194" i="17"/>
  <c r="AH194" i="17" s="1"/>
  <c r="BF194" i="17" s="1"/>
  <c r="V14" i="17"/>
  <c r="AH14" i="17" s="1"/>
  <c r="BF14" i="17" s="1"/>
  <c r="V8" i="17"/>
  <c r="AH8" i="17" s="1"/>
  <c r="BF8" i="17" s="1"/>
  <c r="V27" i="17"/>
  <c r="AH27" i="17" s="1"/>
  <c r="BF27" i="17" s="1"/>
  <c r="V59" i="17"/>
  <c r="AH59" i="17" s="1"/>
  <c r="BF59" i="17" s="1"/>
  <c r="V144" i="17"/>
  <c r="AH144" i="17" s="1"/>
  <c r="BF144" i="17" s="1"/>
  <c r="V20" i="17"/>
  <c r="AH20" i="17" s="1"/>
  <c r="BF20" i="17" s="1"/>
  <c r="V26" i="17"/>
  <c r="AH26" i="17" s="1"/>
  <c r="BF26" i="17" s="1"/>
  <c r="V30" i="17"/>
  <c r="AH30" i="17" s="1"/>
  <c r="BF30" i="17" s="1"/>
  <c r="V61" i="17"/>
  <c r="AH61" i="17" s="1"/>
  <c r="BF61" i="17" s="1"/>
  <c r="V62" i="17"/>
  <c r="AH62" i="17" s="1"/>
  <c r="BF62" i="17" s="1"/>
  <c r="V12" i="17"/>
  <c r="AH12" i="17" s="1"/>
  <c r="BF12" i="17" s="1"/>
  <c r="AG670" i="17"/>
  <c r="AS670" i="17" s="1"/>
  <c r="BQ670" i="17" s="1"/>
  <c r="AG663" i="17"/>
  <c r="AS663" i="17" s="1"/>
  <c r="BQ663" i="17" s="1"/>
  <c r="AG658" i="17"/>
  <c r="AS658" i="17" s="1"/>
  <c r="BQ658" i="17" s="1"/>
  <c r="AG599" i="17"/>
  <c r="AS599" i="17" s="1"/>
  <c r="BQ599" i="17" s="1"/>
  <c r="AG574" i="17"/>
  <c r="AS574" i="17" s="1"/>
  <c r="BQ574" i="17" s="1"/>
  <c r="AG656" i="17"/>
  <c r="AS656" i="17" s="1"/>
  <c r="BQ656" i="17" s="1"/>
  <c r="AG689" i="17"/>
  <c r="AS689" i="17" s="1"/>
  <c r="BQ689" i="17" s="1"/>
  <c r="AG687" i="17"/>
  <c r="AS687" i="17" s="1"/>
  <c r="BQ687" i="17" s="1"/>
  <c r="AG671" i="17"/>
  <c r="AS671" i="17" s="1"/>
  <c r="BQ671" i="17" s="1"/>
  <c r="AG684" i="17"/>
  <c r="AS684" i="17" s="1"/>
  <c r="BQ684" i="17" s="1"/>
  <c r="AG487" i="17"/>
  <c r="AS487" i="17" s="1"/>
  <c r="BQ487" i="17" s="1"/>
  <c r="AG572" i="17"/>
  <c r="AS572" i="17" s="1"/>
  <c r="BQ572" i="17" s="1"/>
  <c r="AG697" i="17"/>
  <c r="AS697" i="17" s="1"/>
  <c r="BQ697" i="17" s="1"/>
  <c r="AG561" i="17"/>
  <c r="AS561" i="17" s="1"/>
  <c r="BQ561" i="17" s="1"/>
  <c r="AG566" i="17"/>
  <c r="AS566" i="17" s="1"/>
  <c r="BQ566" i="17" s="1"/>
  <c r="AG685" i="17"/>
  <c r="AS685" i="17" s="1"/>
  <c r="BQ685" i="17" s="1"/>
  <c r="AG681" i="17"/>
  <c r="AS681" i="17" s="1"/>
  <c r="BQ681" i="17" s="1"/>
  <c r="AG640" i="17"/>
  <c r="AS640" i="17" s="1"/>
  <c r="BQ640" i="17" s="1"/>
  <c r="AG586" i="17"/>
  <c r="AS586" i="17" s="1"/>
  <c r="BQ586" i="17" s="1"/>
  <c r="AG520" i="17"/>
  <c r="AS520" i="17" s="1"/>
  <c r="BQ520" i="17" s="1"/>
  <c r="AG698" i="17"/>
  <c r="AS698" i="17" s="1"/>
  <c r="BQ698" i="17" s="1"/>
  <c r="AG493" i="17"/>
  <c r="AS493" i="17" s="1"/>
  <c r="BQ493" i="17" s="1"/>
  <c r="AG691" i="17"/>
  <c r="AS691" i="17" s="1"/>
  <c r="BQ691" i="17" s="1"/>
  <c r="AG491" i="17"/>
  <c r="AS491" i="17" s="1"/>
  <c r="BQ491" i="17" s="1"/>
  <c r="AG508" i="17"/>
  <c r="AS508" i="17" s="1"/>
  <c r="BQ508" i="17" s="1"/>
  <c r="AG655" i="17"/>
  <c r="AS655" i="17" s="1"/>
  <c r="BQ655" i="17" s="1"/>
  <c r="AG502" i="17"/>
  <c r="AS502" i="17" s="1"/>
  <c r="BQ502" i="17" s="1"/>
  <c r="AG688" i="17"/>
  <c r="AS688" i="17" s="1"/>
  <c r="BQ688" i="17" s="1"/>
  <c r="AG667" i="17"/>
  <c r="AS667" i="17" s="1"/>
  <c r="BQ667" i="17" s="1"/>
  <c r="AG620" i="17"/>
  <c r="AS620" i="17" s="1"/>
  <c r="BQ620" i="17" s="1"/>
  <c r="AG699" i="17"/>
  <c r="AS699" i="17" s="1"/>
  <c r="BQ699" i="17" s="1"/>
  <c r="AG700" i="17"/>
  <c r="AS700" i="17" s="1"/>
  <c r="BQ700" i="17" s="1"/>
  <c r="AG665" i="17"/>
  <c r="AS665" i="17" s="1"/>
  <c r="BQ665" i="17" s="1"/>
  <c r="AG662" i="17"/>
  <c r="AS662" i="17" s="1"/>
  <c r="BQ662" i="17" s="1"/>
  <c r="AG649" i="17"/>
  <c r="AS649" i="17" s="1"/>
  <c r="BQ649" i="17" s="1"/>
  <c r="AG614" i="17"/>
  <c r="AS614" i="17" s="1"/>
  <c r="BQ614" i="17" s="1"/>
  <c r="AG627" i="17"/>
  <c r="AS627" i="17" s="1"/>
  <c r="BQ627" i="17" s="1"/>
  <c r="AG676" i="17"/>
  <c r="AS676" i="17" s="1"/>
  <c r="BQ676" i="17" s="1"/>
  <c r="AG576" i="17"/>
  <c r="AS576" i="17" s="1"/>
  <c r="BQ576" i="17" s="1"/>
  <c r="AG629" i="17"/>
  <c r="AS629" i="17" s="1"/>
  <c r="BQ629" i="17" s="1"/>
  <c r="AG639" i="17"/>
  <c r="AS639" i="17" s="1"/>
  <c r="BQ639" i="17" s="1"/>
  <c r="AG617" i="17"/>
  <c r="AS617" i="17" s="1"/>
  <c r="BQ617" i="17" s="1"/>
  <c r="AG568" i="17"/>
  <c r="AS568" i="17" s="1"/>
  <c r="BQ568" i="17" s="1"/>
  <c r="AG650" i="17"/>
  <c r="AS650" i="17" s="1"/>
  <c r="BQ650" i="17" s="1"/>
  <c r="AG582" i="17"/>
  <c r="AS582" i="17" s="1"/>
  <c r="BQ582" i="17" s="1"/>
  <c r="AG686" i="17"/>
  <c r="AS686" i="17" s="1"/>
  <c r="BQ686" i="17" s="1"/>
  <c r="AG638" i="17"/>
  <c r="AS638" i="17" s="1"/>
  <c r="BQ638" i="17" s="1"/>
  <c r="AG563" i="17"/>
  <c r="AS563" i="17" s="1"/>
  <c r="BQ563" i="17" s="1"/>
  <c r="AG625" i="17"/>
  <c r="AS625" i="17" s="1"/>
  <c r="BQ625" i="17" s="1"/>
  <c r="AG668" i="17"/>
  <c r="AS668" i="17" s="1"/>
  <c r="BQ668" i="17" s="1"/>
  <c r="AG696" i="17"/>
  <c r="AS696" i="17" s="1"/>
  <c r="BQ696" i="17" s="1"/>
  <c r="AG678" i="17"/>
  <c r="AS678" i="17" s="1"/>
  <c r="BQ678" i="17" s="1"/>
  <c r="AG552" i="17"/>
  <c r="AS552" i="17" s="1"/>
  <c r="BQ552" i="17" s="1"/>
  <c r="AG664" i="17"/>
  <c r="AS664" i="17" s="1"/>
  <c r="BQ664" i="17" s="1"/>
  <c r="AG636" i="17"/>
  <c r="AS636" i="17" s="1"/>
  <c r="BQ636" i="17" s="1"/>
  <c r="AG690" i="17"/>
  <c r="AS690" i="17" s="1"/>
  <c r="BQ690" i="17" s="1"/>
  <c r="AG541" i="17"/>
  <c r="AS541" i="17" s="1"/>
  <c r="BQ541" i="17" s="1"/>
  <c r="AG680" i="17"/>
  <c r="AS680" i="17" s="1"/>
  <c r="BQ680" i="17" s="1"/>
  <c r="AG693" i="17"/>
  <c r="AS693" i="17" s="1"/>
  <c r="BQ693" i="17" s="1"/>
  <c r="AG621" i="17"/>
  <c r="AS621" i="17" s="1"/>
  <c r="BQ621" i="17" s="1"/>
  <c r="AG587" i="17"/>
  <c r="AS587" i="17" s="1"/>
  <c r="BQ587" i="17" s="1"/>
  <c r="AG683" i="17"/>
  <c r="AS683" i="17" s="1"/>
  <c r="BQ683" i="17" s="1"/>
  <c r="AG598" i="17"/>
  <c r="AS598" i="17" s="1"/>
  <c r="BQ598" i="17" s="1"/>
  <c r="AG694" i="17"/>
  <c r="AS694" i="17" s="1"/>
  <c r="BQ694" i="17" s="1"/>
  <c r="AG624" i="17"/>
  <c r="AS624" i="17" s="1"/>
  <c r="BQ624" i="17" s="1"/>
  <c r="AG623" i="17"/>
  <c r="AS623" i="17" s="1"/>
  <c r="BQ623" i="17" s="1"/>
  <c r="AG612" i="17"/>
  <c r="AS612" i="17" s="1"/>
  <c r="BQ612" i="17" s="1"/>
  <c r="AG611" i="17"/>
  <c r="AS611" i="17" s="1"/>
  <c r="BQ611" i="17" s="1"/>
  <c r="AG434" i="17"/>
  <c r="AS434" i="17" s="1"/>
  <c r="BQ434" i="17" s="1"/>
  <c r="AG615" i="17"/>
  <c r="AS615" i="17" s="1"/>
  <c r="BQ615" i="17" s="1"/>
  <c r="AG512" i="17"/>
  <c r="AS512" i="17" s="1"/>
  <c r="BQ512" i="17" s="1"/>
  <c r="AG593" i="17"/>
  <c r="AS593" i="17" s="1"/>
  <c r="BQ593" i="17" s="1"/>
  <c r="AG630" i="17"/>
  <c r="AS630" i="17" s="1"/>
  <c r="BQ630" i="17" s="1"/>
  <c r="AG300" i="17"/>
  <c r="AS300" i="17" s="1"/>
  <c r="BQ300" i="17" s="1"/>
  <c r="AG595" i="17"/>
  <c r="AS595" i="17" s="1"/>
  <c r="BQ595" i="17" s="1"/>
  <c r="AG395" i="17"/>
  <c r="AS395" i="17" s="1"/>
  <c r="BQ395" i="17" s="1"/>
  <c r="AG637" i="17"/>
  <c r="AS637" i="17" s="1"/>
  <c r="BQ637" i="17" s="1"/>
  <c r="AG517" i="17"/>
  <c r="AS517" i="17" s="1"/>
  <c r="BQ517" i="17" s="1"/>
  <c r="AG443" i="17"/>
  <c r="AS443" i="17" s="1"/>
  <c r="BQ443" i="17" s="1"/>
  <c r="AG519" i="17"/>
  <c r="AS519" i="17" s="1"/>
  <c r="BQ519" i="17" s="1"/>
  <c r="AG343" i="17"/>
  <c r="AS343" i="17" s="1"/>
  <c r="BQ343" i="17" s="1"/>
  <c r="AG567" i="17"/>
  <c r="AS567" i="17" s="1"/>
  <c r="BQ567" i="17" s="1"/>
  <c r="AG626" i="17"/>
  <c r="AS626" i="17" s="1"/>
  <c r="BQ626" i="17" s="1"/>
  <c r="AG641" i="17"/>
  <c r="AS641" i="17" s="1"/>
  <c r="BQ641" i="17" s="1"/>
  <c r="AG445" i="17"/>
  <c r="AS445" i="17" s="1"/>
  <c r="BQ445" i="17" s="1"/>
  <c r="AG495" i="17"/>
  <c r="AS495" i="17" s="1"/>
  <c r="BQ495" i="17" s="1"/>
  <c r="AG585" i="17"/>
  <c r="AS585" i="17" s="1"/>
  <c r="BQ585" i="17" s="1"/>
  <c r="AG661" i="17"/>
  <c r="AS661" i="17" s="1"/>
  <c r="BQ661" i="17" s="1"/>
  <c r="AG579" i="17"/>
  <c r="AS579" i="17" s="1"/>
  <c r="BQ579" i="17" s="1"/>
  <c r="AG518" i="17"/>
  <c r="AS518" i="17" s="1"/>
  <c r="BQ518" i="17" s="1"/>
  <c r="AG492" i="17"/>
  <c r="AS492" i="17" s="1"/>
  <c r="BQ492" i="17" s="1"/>
  <c r="AG613" i="17"/>
  <c r="AS613" i="17" s="1"/>
  <c r="BQ613" i="17" s="1"/>
  <c r="AG453" i="17"/>
  <c r="AS453" i="17" s="1"/>
  <c r="BQ453" i="17" s="1"/>
  <c r="AG405" i="17"/>
  <c r="AS405" i="17" s="1"/>
  <c r="BQ405" i="17" s="1"/>
  <c r="AG573" i="17"/>
  <c r="AS573" i="17" s="1"/>
  <c r="BQ573" i="17" s="1"/>
  <c r="AG564" i="17"/>
  <c r="AS564" i="17" s="1"/>
  <c r="BQ564" i="17" s="1"/>
  <c r="AG575" i="17"/>
  <c r="AS575" i="17" s="1"/>
  <c r="BQ575" i="17" s="1"/>
  <c r="AG553" i="17"/>
  <c r="AS553" i="17" s="1"/>
  <c r="BQ553" i="17" s="1"/>
  <c r="AG446" i="17"/>
  <c r="AS446" i="17" s="1"/>
  <c r="BQ446" i="17" s="1"/>
  <c r="AG550" i="17"/>
  <c r="AS550" i="17" s="1"/>
  <c r="BQ550" i="17" s="1"/>
  <c r="AG515" i="17"/>
  <c r="AS515" i="17" s="1"/>
  <c r="BQ515" i="17" s="1"/>
  <c r="AG456" i="17"/>
  <c r="AS456" i="17" s="1"/>
  <c r="BQ456" i="17" s="1"/>
  <c r="AG359" i="17"/>
  <c r="AS359" i="17" s="1"/>
  <c r="BQ359" i="17" s="1"/>
  <c r="AG578" i="17"/>
  <c r="AS578" i="17" s="1"/>
  <c r="BQ578" i="17" s="1"/>
  <c r="AG543" i="17"/>
  <c r="AS543" i="17" s="1"/>
  <c r="BQ543" i="17" s="1"/>
  <c r="AG530" i="17"/>
  <c r="AS530" i="17" s="1"/>
  <c r="BQ530" i="17" s="1"/>
  <c r="AG511" i="17"/>
  <c r="AS511" i="17" s="1"/>
  <c r="BQ511" i="17" s="1"/>
  <c r="AG507" i="17"/>
  <c r="AS507" i="17" s="1"/>
  <c r="BQ507" i="17" s="1"/>
  <c r="AG463" i="17"/>
  <c r="AS463" i="17" s="1"/>
  <c r="BQ463" i="17" s="1"/>
  <c r="AG601" i="17"/>
  <c r="AS601" i="17" s="1"/>
  <c r="BQ601" i="17" s="1"/>
  <c r="AG375" i="17"/>
  <c r="AS375" i="17" s="1"/>
  <c r="BQ375" i="17" s="1"/>
  <c r="AG225" i="17"/>
  <c r="AS225" i="17" s="1"/>
  <c r="BQ225" i="17" s="1"/>
  <c r="AG682" i="17"/>
  <c r="AS682" i="17" s="1"/>
  <c r="BQ682" i="17" s="1"/>
  <c r="AG544" i="17"/>
  <c r="AS544" i="17" s="1"/>
  <c r="BQ544" i="17" s="1"/>
  <c r="AG675" i="17"/>
  <c r="AS675" i="17" s="1"/>
  <c r="BQ675" i="17" s="1"/>
  <c r="AG371" i="17"/>
  <c r="AS371" i="17" s="1"/>
  <c r="BQ371" i="17" s="1"/>
  <c r="AG653" i="17"/>
  <c r="AS653" i="17" s="1"/>
  <c r="BQ653" i="17" s="1"/>
  <c r="AG547" i="17"/>
  <c r="AS547" i="17" s="1"/>
  <c r="BQ547" i="17" s="1"/>
  <c r="AG523" i="17"/>
  <c r="AS523" i="17" s="1"/>
  <c r="BQ523" i="17" s="1"/>
  <c r="AG537" i="17"/>
  <c r="AS537" i="17" s="1"/>
  <c r="BQ537" i="17" s="1"/>
  <c r="AG642" i="17"/>
  <c r="AS642" i="17" s="1"/>
  <c r="BQ642" i="17" s="1"/>
  <c r="AG606" i="17"/>
  <c r="AS606" i="17" s="1"/>
  <c r="BQ606" i="17" s="1"/>
  <c r="AG540" i="17"/>
  <c r="AS540" i="17" s="1"/>
  <c r="BQ540" i="17" s="1"/>
  <c r="AG534" i="17"/>
  <c r="AS534" i="17" s="1"/>
  <c r="BQ534" i="17" s="1"/>
  <c r="AG425" i="17"/>
  <c r="AS425" i="17" s="1"/>
  <c r="BQ425" i="17" s="1"/>
  <c r="AG546" i="17"/>
  <c r="AS546" i="17" s="1"/>
  <c r="BQ546" i="17" s="1"/>
  <c r="AG577" i="17"/>
  <c r="AS577" i="17" s="1"/>
  <c r="BQ577" i="17" s="1"/>
  <c r="AG478" i="17"/>
  <c r="AS478" i="17" s="1"/>
  <c r="BQ478" i="17" s="1"/>
  <c r="AG608" i="17"/>
  <c r="AS608" i="17" s="1"/>
  <c r="BQ608" i="17" s="1"/>
  <c r="AG591" i="17"/>
  <c r="AS591" i="17" s="1"/>
  <c r="BQ591" i="17" s="1"/>
  <c r="AG654" i="17"/>
  <c r="AS654" i="17" s="1"/>
  <c r="BQ654" i="17" s="1"/>
  <c r="AG674" i="17"/>
  <c r="AS674" i="17" s="1"/>
  <c r="BQ674" i="17" s="1"/>
  <c r="AG643" i="17"/>
  <c r="AS643" i="17" s="1"/>
  <c r="BQ643" i="17" s="1"/>
  <c r="AG381" i="17"/>
  <c r="AS381" i="17" s="1"/>
  <c r="BQ381" i="17" s="1"/>
  <c r="AG666" i="17"/>
  <c r="AS666" i="17" s="1"/>
  <c r="BQ666" i="17" s="1"/>
  <c r="AG631" i="17"/>
  <c r="AS631" i="17" s="1"/>
  <c r="BQ631" i="17" s="1"/>
  <c r="AG433" i="17"/>
  <c r="AS433" i="17" s="1"/>
  <c r="BQ433" i="17" s="1"/>
  <c r="AG504" i="17"/>
  <c r="AS504" i="17" s="1"/>
  <c r="BQ504" i="17" s="1"/>
  <c r="AG408" i="17"/>
  <c r="AS408" i="17" s="1"/>
  <c r="BQ408" i="17" s="1"/>
  <c r="AG634" i="17"/>
  <c r="AS634" i="17" s="1"/>
  <c r="BQ634" i="17" s="1"/>
  <c r="AG673" i="17"/>
  <c r="AS673" i="17" s="1"/>
  <c r="BQ673" i="17" s="1"/>
  <c r="AG603" i="17"/>
  <c r="AS603" i="17" s="1"/>
  <c r="BQ603" i="17" s="1"/>
  <c r="AG392" i="17"/>
  <c r="AS392" i="17" s="1"/>
  <c r="BQ392" i="17" s="1"/>
  <c r="AG545" i="17"/>
  <c r="AS545" i="17" s="1"/>
  <c r="BQ545" i="17" s="1"/>
  <c r="AG499" i="17"/>
  <c r="AS499" i="17" s="1"/>
  <c r="BQ499" i="17" s="1"/>
  <c r="AG533" i="17"/>
  <c r="AS533" i="17" s="1"/>
  <c r="BQ533" i="17" s="1"/>
  <c r="AG528" i="17"/>
  <c r="AS528" i="17" s="1"/>
  <c r="BQ528" i="17" s="1"/>
  <c r="AG556" i="17"/>
  <c r="AS556" i="17" s="1"/>
  <c r="BQ556" i="17" s="1"/>
  <c r="AG389" i="17"/>
  <c r="AS389" i="17" s="1"/>
  <c r="BQ389" i="17" s="1"/>
  <c r="AG458" i="17"/>
  <c r="AS458" i="17" s="1"/>
  <c r="BQ458" i="17" s="1"/>
  <c r="AG536" i="17"/>
  <c r="AS536" i="17" s="1"/>
  <c r="BQ536" i="17" s="1"/>
  <c r="AG635" i="17"/>
  <c r="AS635" i="17" s="1"/>
  <c r="BQ635" i="17" s="1"/>
  <c r="AG580" i="17"/>
  <c r="AS580" i="17" s="1"/>
  <c r="BQ580" i="17" s="1"/>
  <c r="AG494" i="17"/>
  <c r="AS494" i="17" s="1"/>
  <c r="BQ494" i="17" s="1"/>
  <c r="AG400" i="17"/>
  <c r="AS400" i="17" s="1"/>
  <c r="BQ400" i="17" s="1"/>
  <c r="AG401" i="17"/>
  <c r="AS401" i="17" s="1"/>
  <c r="BQ401" i="17" s="1"/>
  <c r="AG383" i="17"/>
  <c r="AS383" i="17" s="1"/>
  <c r="BQ383" i="17" s="1"/>
  <c r="AG660" i="17"/>
  <c r="AS660" i="17" s="1"/>
  <c r="BQ660" i="17" s="1"/>
  <c r="AG525" i="17"/>
  <c r="AS525" i="17" s="1"/>
  <c r="BQ525" i="17" s="1"/>
  <c r="AG618" i="17"/>
  <c r="AS618" i="17" s="1"/>
  <c r="BQ618" i="17" s="1"/>
  <c r="AG562" i="17"/>
  <c r="AS562" i="17" s="1"/>
  <c r="BQ562" i="17" s="1"/>
  <c r="AG647" i="17"/>
  <c r="AS647" i="17" s="1"/>
  <c r="BQ647" i="17" s="1"/>
  <c r="AG602" i="17"/>
  <c r="AS602" i="17" s="1"/>
  <c r="BQ602" i="17" s="1"/>
  <c r="AG559" i="17"/>
  <c r="AS559" i="17" s="1"/>
  <c r="BQ559" i="17" s="1"/>
  <c r="AG455" i="17"/>
  <c r="AS455" i="17" s="1"/>
  <c r="BQ455" i="17" s="1"/>
  <c r="AG505" i="17"/>
  <c r="AS505" i="17" s="1"/>
  <c r="BQ505" i="17" s="1"/>
  <c r="AG610" i="17"/>
  <c r="AS610" i="17" s="1"/>
  <c r="BQ610" i="17" s="1"/>
  <c r="AG413" i="17"/>
  <c r="AS413" i="17" s="1"/>
  <c r="BQ413" i="17" s="1"/>
  <c r="AG311" i="17"/>
  <c r="AS311" i="17" s="1"/>
  <c r="BQ311" i="17" s="1"/>
  <c r="AG472" i="17"/>
  <c r="AS472" i="17" s="1"/>
  <c r="BQ472" i="17" s="1"/>
  <c r="AG513" i="17"/>
  <c r="AS513" i="17" s="1"/>
  <c r="BQ513" i="17" s="1"/>
  <c r="AG594" i="17"/>
  <c r="AS594" i="17" s="1"/>
  <c r="BQ594" i="17" s="1"/>
  <c r="AG438" i="17"/>
  <c r="AS438" i="17" s="1"/>
  <c r="BQ438" i="17" s="1"/>
  <c r="AG597" i="17"/>
  <c r="AS597" i="17" s="1"/>
  <c r="BQ597" i="17" s="1"/>
  <c r="AG360" i="17"/>
  <c r="AS360" i="17" s="1"/>
  <c r="BQ360" i="17" s="1"/>
  <c r="AG529" i="17"/>
  <c r="AS529" i="17" s="1"/>
  <c r="BQ529" i="17" s="1"/>
  <c r="AG510" i="17"/>
  <c r="AS510" i="17" s="1"/>
  <c r="BQ510" i="17" s="1"/>
  <c r="AG524" i="17"/>
  <c r="AS524" i="17" s="1"/>
  <c r="BQ524" i="17" s="1"/>
  <c r="AG558" i="17"/>
  <c r="AS558" i="17" s="1"/>
  <c r="BQ558" i="17" s="1"/>
  <c r="AG557" i="17"/>
  <c r="AS557" i="17" s="1"/>
  <c r="BQ557" i="17" s="1"/>
  <c r="AG398" i="17"/>
  <c r="AS398" i="17" s="1"/>
  <c r="BQ398" i="17" s="1"/>
  <c r="AG659" i="17"/>
  <c r="AS659" i="17" s="1"/>
  <c r="BQ659" i="17" s="1"/>
  <c r="AG514" i="17"/>
  <c r="AS514" i="17" s="1"/>
  <c r="BQ514" i="17" s="1"/>
  <c r="AG538" i="17"/>
  <c r="AS538" i="17" s="1"/>
  <c r="BQ538" i="17" s="1"/>
  <c r="AG284" i="17"/>
  <c r="AS284" i="17" s="1"/>
  <c r="BQ284" i="17" s="1"/>
  <c r="AG672" i="17"/>
  <c r="AS672" i="17" s="1"/>
  <c r="BQ672" i="17" s="1"/>
  <c r="AG648" i="17"/>
  <c r="AS648" i="17" s="1"/>
  <c r="BQ648" i="17" s="1"/>
  <c r="AG565" i="17"/>
  <c r="AS565" i="17" s="1"/>
  <c r="BQ565" i="17" s="1"/>
  <c r="AG581" i="17"/>
  <c r="AS581" i="17" s="1"/>
  <c r="BQ581" i="17" s="1"/>
  <c r="AG679" i="17"/>
  <c r="AS679" i="17" s="1"/>
  <c r="BQ679" i="17" s="1"/>
  <c r="AG616" i="17"/>
  <c r="AS616" i="17" s="1"/>
  <c r="BQ616" i="17" s="1"/>
  <c r="AG605" i="17"/>
  <c r="AS605" i="17" s="1"/>
  <c r="BQ605" i="17" s="1"/>
  <c r="AG490" i="17"/>
  <c r="AS490" i="17" s="1"/>
  <c r="BQ490" i="17" s="1"/>
  <c r="AG475" i="17"/>
  <c r="AS475" i="17" s="1"/>
  <c r="BQ475" i="17" s="1"/>
  <c r="AG323" i="17"/>
  <c r="AS323" i="17" s="1"/>
  <c r="BQ323" i="17" s="1"/>
  <c r="AG402" i="17"/>
  <c r="AS402" i="17" s="1"/>
  <c r="BQ402" i="17" s="1"/>
  <c r="AG482" i="17"/>
  <c r="AS482" i="17" s="1"/>
  <c r="BQ482" i="17" s="1"/>
  <c r="AG449" i="17"/>
  <c r="AS449" i="17" s="1"/>
  <c r="BQ449" i="17" s="1"/>
  <c r="AG555" i="17"/>
  <c r="AS555" i="17" s="1"/>
  <c r="BQ555" i="17" s="1"/>
  <c r="AG677" i="17"/>
  <c r="AS677" i="17" s="1"/>
  <c r="BQ677" i="17" s="1"/>
  <c r="AG669" i="17"/>
  <c r="AS669" i="17" s="1"/>
  <c r="BQ669" i="17" s="1"/>
  <c r="AG604" i="17"/>
  <c r="AS604" i="17" s="1"/>
  <c r="BQ604" i="17" s="1"/>
  <c r="AG276" i="17"/>
  <c r="AS276" i="17" s="1"/>
  <c r="BQ276" i="17" s="1"/>
  <c r="AG652" i="17"/>
  <c r="AS652" i="17" s="1"/>
  <c r="BQ652" i="17" s="1"/>
  <c r="AG521" i="17"/>
  <c r="AS521" i="17" s="1"/>
  <c r="BQ521" i="17" s="1"/>
  <c r="AG542" i="17"/>
  <c r="AS542" i="17" s="1"/>
  <c r="BQ542" i="17" s="1"/>
  <c r="AG535" i="17"/>
  <c r="AS535" i="17" s="1"/>
  <c r="BQ535" i="17" s="1"/>
  <c r="AG633" i="17"/>
  <c r="AS633" i="17" s="1"/>
  <c r="BQ633" i="17" s="1"/>
  <c r="AG619" i="17"/>
  <c r="AS619" i="17" s="1"/>
  <c r="BQ619" i="17" s="1"/>
  <c r="AG247" i="17"/>
  <c r="AS247" i="17" s="1"/>
  <c r="BQ247" i="17" s="1"/>
  <c r="AG294" i="17"/>
  <c r="AS294" i="17" s="1"/>
  <c r="BQ294" i="17" s="1"/>
  <c r="AG589" i="17"/>
  <c r="AS589" i="17" s="1"/>
  <c r="BQ589" i="17" s="1"/>
  <c r="AG355" i="17"/>
  <c r="AS355" i="17" s="1"/>
  <c r="BQ355" i="17" s="1"/>
  <c r="AG302" i="17"/>
  <c r="AS302" i="17" s="1"/>
  <c r="BQ302" i="17" s="1"/>
  <c r="AG412" i="17"/>
  <c r="AS412" i="17" s="1"/>
  <c r="BQ412" i="17" s="1"/>
  <c r="AG176" i="17"/>
  <c r="AS176" i="17" s="1"/>
  <c r="BQ176" i="17" s="1"/>
  <c r="AG85" i="17"/>
  <c r="AS85" i="17" s="1"/>
  <c r="BQ85" i="17" s="1"/>
  <c r="AG314" i="17"/>
  <c r="AS314" i="17" s="1"/>
  <c r="BQ314" i="17" s="1"/>
  <c r="AG384" i="17"/>
  <c r="AS384" i="17" s="1"/>
  <c r="BQ384" i="17" s="1"/>
  <c r="AG218" i="17"/>
  <c r="AS218" i="17" s="1"/>
  <c r="BQ218" i="17" s="1"/>
  <c r="AG233" i="17"/>
  <c r="AS233" i="17" s="1"/>
  <c r="BQ233" i="17" s="1"/>
  <c r="AG214" i="17"/>
  <c r="AS214" i="17" s="1"/>
  <c r="BQ214" i="17" s="1"/>
  <c r="AG255" i="17"/>
  <c r="AS255" i="17" s="1"/>
  <c r="BQ255" i="17" s="1"/>
  <c r="AG286" i="17"/>
  <c r="AS286" i="17" s="1"/>
  <c r="BQ286" i="17" s="1"/>
  <c r="AG312" i="17"/>
  <c r="AS312" i="17" s="1"/>
  <c r="BQ312" i="17" s="1"/>
  <c r="AG583" i="17"/>
  <c r="AS583" i="17" s="1"/>
  <c r="BQ583" i="17" s="1"/>
  <c r="AG607" i="17"/>
  <c r="AS607" i="17" s="1"/>
  <c r="BQ607" i="17" s="1"/>
  <c r="AG460" i="17"/>
  <c r="AS460" i="17" s="1"/>
  <c r="BQ460" i="17" s="1"/>
  <c r="AG374" i="17"/>
  <c r="AS374" i="17" s="1"/>
  <c r="BQ374" i="17" s="1"/>
  <c r="AG423" i="17"/>
  <c r="AS423" i="17" s="1"/>
  <c r="BQ423" i="17" s="1"/>
  <c r="AG409" i="17"/>
  <c r="AS409" i="17" s="1"/>
  <c r="BQ409" i="17" s="1"/>
  <c r="AG240" i="17"/>
  <c r="AS240" i="17" s="1"/>
  <c r="BQ240" i="17" s="1"/>
  <c r="AG229" i="17"/>
  <c r="AS229" i="17" s="1"/>
  <c r="BQ229" i="17" s="1"/>
  <c r="AG220" i="17"/>
  <c r="AS220" i="17" s="1"/>
  <c r="BQ220" i="17" s="1"/>
  <c r="AG387" i="17"/>
  <c r="AS387" i="17" s="1"/>
  <c r="BQ387" i="17" s="1"/>
  <c r="AG483" i="17"/>
  <c r="AS483" i="17" s="1"/>
  <c r="BQ483" i="17" s="1"/>
  <c r="AG497" i="17"/>
  <c r="AS497" i="17" s="1"/>
  <c r="BQ497" i="17" s="1"/>
  <c r="AG421" i="17"/>
  <c r="AS421" i="17" s="1"/>
  <c r="BQ421" i="17" s="1"/>
  <c r="AG428" i="17"/>
  <c r="AS428" i="17" s="1"/>
  <c r="BQ428" i="17" s="1"/>
  <c r="AG522" i="17"/>
  <c r="AS522" i="17" s="1"/>
  <c r="BQ522" i="17" s="1"/>
  <c r="AG571" i="17"/>
  <c r="AS571" i="17" s="1"/>
  <c r="BQ571" i="17" s="1"/>
  <c r="AG376" i="17"/>
  <c r="AS376" i="17" s="1"/>
  <c r="BQ376" i="17" s="1"/>
  <c r="AG317" i="17"/>
  <c r="AS317" i="17" s="1"/>
  <c r="BQ317" i="17" s="1"/>
  <c r="AG171" i="17"/>
  <c r="AS171" i="17" s="1"/>
  <c r="BQ171" i="17" s="1"/>
  <c r="AG406" i="17"/>
  <c r="AS406" i="17" s="1"/>
  <c r="BQ406" i="17" s="1"/>
  <c r="AG378" i="17"/>
  <c r="AS378" i="17" s="1"/>
  <c r="BQ378" i="17" s="1"/>
  <c r="AG277" i="17"/>
  <c r="AS277" i="17" s="1"/>
  <c r="BQ277" i="17" s="1"/>
  <c r="AG391" i="17"/>
  <c r="AS391" i="17" s="1"/>
  <c r="BQ391" i="17" s="1"/>
  <c r="AG239" i="17"/>
  <c r="AS239" i="17" s="1"/>
  <c r="BQ239" i="17" s="1"/>
  <c r="AG632" i="17"/>
  <c r="AS632" i="17" s="1"/>
  <c r="BQ632" i="17" s="1"/>
  <c r="AG385" i="17"/>
  <c r="AS385" i="17" s="1"/>
  <c r="BQ385" i="17" s="1"/>
  <c r="AG373" i="17"/>
  <c r="AS373" i="17" s="1"/>
  <c r="BQ373" i="17" s="1"/>
  <c r="AG470" i="17"/>
  <c r="AS470" i="17" s="1"/>
  <c r="BQ470" i="17" s="1"/>
  <c r="AG320" i="17"/>
  <c r="AS320" i="17" s="1"/>
  <c r="BQ320" i="17" s="1"/>
  <c r="AG372" i="17"/>
  <c r="AS372" i="17" s="1"/>
  <c r="BQ372" i="17" s="1"/>
  <c r="AG181" i="17"/>
  <c r="AS181" i="17" s="1"/>
  <c r="BQ181" i="17" s="1"/>
  <c r="AG479" i="17"/>
  <c r="AS479" i="17" s="1"/>
  <c r="BQ479" i="17" s="1"/>
  <c r="AG422" i="17"/>
  <c r="AS422" i="17" s="1"/>
  <c r="BQ422" i="17" s="1"/>
  <c r="AG367" i="17"/>
  <c r="AS367" i="17" s="1"/>
  <c r="BQ367" i="17" s="1"/>
  <c r="AG270" i="17"/>
  <c r="AS270" i="17" s="1"/>
  <c r="BQ270" i="17" s="1"/>
  <c r="AG244" i="17"/>
  <c r="AS244" i="17" s="1"/>
  <c r="BQ244" i="17" s="1"/>
  <c r="AG129" i="17"/>
  <c r="AS129" i="17" s="1"/>
  <c r="BQ129" i="17" s="1"/>
  <c r="AG600" i="17"/>
  <c r="AS600" i="17" s="1"/>
  <c r="BQ600" i="17" s="1"/>
  <c r="AG345" i="17"/>
  <c r="AS345" i="17" s="1"/>
  <c r="BQ345" i="17" s="1"/>
  <c r="AG410" i="17"/>
  <c r="AS410" i="17" s="1"/>
  <c r="BQ410" i="17" s="1"/>
  <c r="AG489" i="17"/>
  <c r="AS489" i="17" s="1"/>
  <c r="BQ489" i="17" s="1"/>
  <c r="AG488" i="17"/>
  <c r="AS488" i="17" s="1"/>
  <c r="BQ488" i="17" s="1"/>
  <c r="AG232" i="17"/>
  <c r="AS232" i="17" s="1"/>
  <c r="BQ232" i="17" s="1"/>
  <c r="AG316" i="17"/>
  <c r="AS316" i="17" s="1"/>
  <c r="BQ316" i="17" s="1"/>
  <c r="AG427" i="17"/>
  <c r="AS427" i="17" s="1"/>
  <c r="BQ427" i="17" s="1"/>
  <c r="AG305" i="17"/>
  <c r="AS305" i="17" s="1"/>
  <c r="BQ305" i="17" s="1"/>
  <c r="AG292" i="17"/>
  <c r="AS292" i="17" s="1"/>
  <c r="BQ292" i="17" s="1"/>
  <c r="AG257" i="17"/>
  <c r="AS257" i="17" s="1"/>
  <c r="BQ257" i="17" s="1"/>
  <c r="AG386" i="17"/>
  <c r="AS386" i="17" s="1"/>
  <c r="BQ386" i="17" s="1"/>
  <c r="AG474" i="17"/>
  <c r="AS474" i="17" s="1"/>
  <c r="BQ474" i="17" s="1"/>
  <c r="AG249" i="17"/>
  <c r="AS249" i="17" s="1"/>
  <c r="BQ249" i="17" s="1"/>
  <c r="AG469" i="17"/>
  <c r="AS469" i="17" s="1"/>
  <c r="BQ469" i="17" s="1"/>
  <c r="AG347" i="17"/>
  <c r="AS347" i="17" s="1"/>
  <c r="BQ347" i="17" s="1"/>
  <c r="AG351" i="17"/>
  <c r="AS351" i="17" s="1"/>
  <c r="BQ351" i="17" s="1"/>
  <c r="AG235" i="17"/>
  <c r="AS235" i="17" s="1"/>
  <c r="BQ235" i="17" s="1"/>
  <c r="AG287" i="17"/>
  <c r="AS287" i="17" s="1"/>
  <c r="BQ287" i="17" s="1"/>
  <c r="AG468" i="17"/>
  <c r="AS468" i="17" s="1"/>
  <c r="BQ468" i="17" s="1"/>
  <c r="AG332" i="17"/>
  <c r="AS332" i="17" s="1"/>
  <c r="BQ332" i="17" s="1"/>
  <c r="AG548" i="17"/>
  <c r="AS548" i="17" s="1"/>
  <c r="BQ548" i="17" s="1"/>
  <c r="AG442" i="17"/>
  <c r="AS442" i="17" s="1"/>
  <c r="BQ442" i="17" s="1"/>
  <c r="AG146" i="17"/>
  <c r="AS146" i="17" s="1"/>
  <c r="BQ146" i="17" s="1"/>
  <c r="AG369" i="17"/>
  <c r="AS369" i="17" s="1"/>
  <c r="BQ369" i="17" s="1"/>
  <c r="AG500" i="17"/>
  <c r="AS500" i="17" s="1"/>
  <c r="BQ500" i="17" s="1"/>
  <c r="AG411" i="17"/>
  <c r="AS411" i="17" s="1"/>
  <c r="BQ411" i="17" s="1"/>
  <c r="AG501" i="17"/>
  <c r="AS501" i="17" s="1"/>
  <c r="BQ501" i="17" s="1"/>
  <c r="AG295" i="17"/>
  <c r="AS295" i="17" s="1"/>
  <c r="BQ295" i="17" s="1"/>
  <c r="AG280" i="17"/>
  <c r="AS280" i="17" s="1"/>
  <c r="BQ280" i="17" s="1"/>
  <c r="AG274" i="17"/>
  <c r="AS274" i="17" s="1"/>
  <c r="BQ274" i="17" s="1"/>
  <c r="AG348" i="17"/>
  <c r="AS348" i="17" s="1"/>
  <c r="BQ348" i="17" s="1"/>
  <c r="AG444" i="17"/>
  <c r="AS444" i="17" s="1"/>
  <c r="BQ444" i="17" s="1"/>
  <c r="AG172" i="17"/>
  <c r="AS172" i="17" s="1"/>
  <c r="BQ172" i="17" s="1"/>
  <c r="AG349" i="17"/>
  <c r="AS349" i="17" s="1"/>
  <c r="BQ349" i="17" s="1"/>
  <c r="AG437" i="17"/>
  <c r="AS437" i="17" s="1"/>
  <c r="BQ437" i="17" s="1"/>
  <c r="AG570" i="17"/>
  <c r="AS570" i="17" s="1"/>
  <c r="BQ570" i="17" s="1"/>
  <c r="AG466" i="17"/>
  <c r="AS466" i="17" s="1"/>
  <c r="BQ466" i="17" s="1"/>
  <c r="AG362" i="17"/>
  <c r="AS362" i="17" s="1"/>
  <c r="BQ362" i="17" s="1"/>
  <c r="AG377" i="17"/>
  <c r="AS377" i="17" s="1"/>
  <c r="BQ377" i="17" s="1"/>
  <c r="AG354" i="17"/>
  <c r="AS354" i="17" s="1"/>
  <c r="BQ354" i="17" s="1"/>
  <c r="AG342" i="17"/>
  <c r="AS342" i="17" s="1"/>
  <c r="BQ342" i="17" s="1"/>
  <c r="AG296" i="17"/>
  <c r="AS296" i="17" s="1"/>
  <c r="BQ296" i="17" s="1"/>
  <c r="AG208" i="17"/>
  <c r="AS208" i="17" s="1"/>
  <c r="BQ208" i="17" s="1"/>
  <c r="AG243" i="17"/>
  <c r="AS243" i="17" s="1"/>
  <c r="BQ243" i="17" s="1"/>
  <c r="AG72" i="17"/>
  <c r="AS72" i="17" s="1"/>
  <c r="BQ72" i="17" s="1"/>
  <c r="AG440" i="17"/>
  <c r="AS440" i="17" s="1"/>
  <c r="BQ440" i="17" s="1"/>
  <c r="AG394" i="17"/>
  <c r="AS394" i="17" s="1"/>
  <c r="BQ394" i="17" s="1"/>
  <c r="AG503" i="17"/>
  <c r="AS503" i="17" s="1"/>
  <c r="BQ503" i="17" s="1"/>
  <c r="AG509" i="17"/>
  <c r="AS509" i="17" s="1"/>
  <c r="BQ509" i="17" s="1"/>
  <c r="AG298" i="17"/>
  <c r="AS298" i="17" s="1"/>
  <c r="BQ298" i="17" s="1"/>
  <c r="AG481" i="17"/>
  <c r="AS481" i="17" s="1"/>
  <c r="BQ481" i="17" s="1"/>
  <c r="AG241" i="17"/>
  <c r="AS241" i="17" s="1"/>
  <c r="BQ241" i="17" s="1"/>
  <c r="AG113" i="17"/>
  <c r="AS113" i="17" s="1"/>
  <c r="BQ113" i="17" s="1"/>
  <c r="AG462" i="17"/>
  <c r="AS462" i="17" s="1"/>
  <c r="BQ462" i="17" s="1"/>
  <c r="AG333" i="17"/>
  <c r="AS333" i="17" s="1"/>
  <c r="BQ333" i="17" s="1"/>
  <c r="AG198" i="17"/>
  <c r="AS198" i="17" s="1"/>
  <c r="BQ198" i="17" s="1"/>
  <c r="AG285" i="17"/>
  <c r="AS285" i="17" s="1"/>
  <c r="BQ285" i="17" s="1"/>
  <c r="AG152" i="17"/>
  <c r="AS152" i="17" s="1"/>
  <c r="BQ152" i="17" s="1"/>
  <c r="AG364" i="17"/>
  <c r="AS364" i="17" s="1"/>
  <c r="BQ364" i="17" s="1"/>
  <c r="AG436" i="17"/>
  <c r="AS436" i="17" s="1"/>
  <c r="BQ436" i="17" s="1"/>
  <c r="AG325" i="17"/>
  <c r="AS325" i="17" s="1"/>
  <c r="BQ325" i="17" s="1"/>
  <c r="AG331" i="17"/>
  <c r="AS331" i="17" s="1"/>
  <c r="BQ331" i="17" s="1"/>
  <c r="AG326" i="17"/>
  <c r="AS326" i="17" s="1"/>
  <c r="BQ326" i="17" s="1"/>
  <c r="AG388" i="17"/>
  <c r="AS388" i="17" s="1"/>
  <c r="BQ388" i="17" s="1"/>
  <c r="AG431" i="17"/>
  <c r="AS431" i="17" s="1"/>
  <c r="BQ431" i="17" s="1"/>
  <c r="AG484" i="17"/>
  <c r="AS484" i="17" s="1"/>
  <c r="BQ484" i="17" s="1"/>
  <c r="AG223" i="17"/>
  <c r="AS223" i="17" s="1"/>
  <c r="BQ223" i="17" s="1"/>
  <c r="AG353" i="17"/>
  <c r="AS353" i="17" s="1"/>
  <c r="BQ353" i="17" s="1"/>
  <c r="AG253" i="17"/>
  <c r="AS253" i="17" s="1"/>
  <c r="BQ253" i="17" s="1"/>
  <c r="AG337" i="17"/>
  <c r="AS337" i="17" s="1"/>
  <c r="BQ337" i="17" s="1"/>
  <c r="AG588" i="17"/>
  <c r="AS588" i="17" s="1"/>
  <c r="BQ588" i="17" s="1"/>
  <c r="AG256" i="17"/>
  <c r="AS256" i="17" s="1"/>
  <c r="BQ256" i="17" s="1"/>
  <c r="AG264" i="17"/>
  <c r="AS264" i="17" s="1"/>
  <c r="BQ264" i="17" s="1"/>
  <c r="AG329" i="17"/>
  <c r="AS329" i="17" s="1"/>
  <c r="BQ329" i="17" s="1"/>
  <c r="AG356" i="17"/>
  <c r="AS356" i="17" s="1"/>
  <c r="BQ356" i="17" s="1"/>
  <c r="AG281" i="17"/>
  <c r="AS281" i="17" s="1"/>
  <c r="BQ281" i="17" s="1"/>
  <c r="AG211" i="17"/>
  <c r="AS211" i="17" s="1"/>
  <c r="BQ211" i="17" s="1"/>
  <c r="AG166" i="17"/>
  <c r="AS166" i="17" s="1"/>
  <c r="BQ166" i="17" s="1"/>
  <c r="AG358" i="17"/>
  <c r="AS358" i="17" s="1"/>
  <c r="BQ358" i="17" s="1"/>
  <c r="AG242" i="17"/>
  <c r="AS242" i="17" s="1"/>
  <c r="BQ242" i="17" s="1"/>
  <c r="AG216" i="17"/>
  <c r="AS216" i="17" s="1"/>
  <c r="BQ216" i="17" s="1"/>
  <c r="AG95" i="17"/>
  <c r="AS95" i="17" s="1"/>
  <c r="BQ95" i="17" s="1"/>
  <c r="AG393" i="17"/>
  <c r="AS393" i="17" s="1"/>
  <c r="BQ393" i="17" s="1"/>
  <c r="AG193" i="17"/>
  <c r="AS193" i="17" s="1"/>
  <c r="BQ193" i="17" s="1"/>
  <c r="AG149" i="17"/>
  <c r="AS149" i="17" s="1"/>
  <c r="BQ149" i="17" s="1"/>
  <c r="AG142" i="17"/>
  <c r="AS142" i="17" s="1"/>
  <c r="BQ142" i="17" s="1"/>
  <c r="AG266" i="17"/>
  <c r="AS266" i="17" s="1"/>
  <c r="BQ266" i="17" s="1"/>
  <c r="AG15" i="17"/>
  <c r="AS15" i="17" s="1"/>
  <c r="BQ15" i="17" s="1"/>
  <c r="AG457" i="17"/>
  <c r="AS457" i="17" s="1"/>
  <c r="BQ457" i="17" s="1"/>
  <c r="AG313" i="17"/>
  <c r="AS313" i="17" s="1"/>
  <c r="BQ313" i="17" s="1"/>
  <c r="AG318" i="17"/>
  <c r="AS318" i="17" s="1"/>
  <c r="BQ318" i="17" s="1"/>
  <c r="AG334" i="17"/>
  <c r="AS334" i="17" s="1"/>
  <c r="BQ334" i="17" s="1"/>
  <c r="AG184" i="17"/>
  <c r="AS184" i="17" s="1"/>
  <c r="BQ184" i="17" s="1"/>
  <c r="AG324" i="17"/>
  <c r="AS324" i="17" s="1"/>
  <c r="BQ324" i="17" s="1"/>
  <c r="AG272" i="17"/>
  <c r="AS272" i="17" s="1"/>
  <c r="BQ272" i="17" s="1"/>
  <c r="AG186" i="17"/>
  <c r="AS186" i="17" s="1"/>
  <c r="BQ186" i="17" s="1"/>
  <c r="AG187" i="17"/>
  <c r="AS187" i="17" s="1"/>
  <c r="BQ187" i="17" s="1"/>
  <c r="AG168" i="17"/>
  <c r="AS168" i="17" s="1"/>
  <c r="BQ168" i="17" s="1"/>
  <c r="AG153" i="17"/>
  <c r="AS153" i="17" s="1"/>
  <c r="BQ153" i="17" s="1"/>
  <c r="AG114" i="17"/>
  <c r="AS114" i="17" s="1"/>
  <c r="BQ114" i="17" s="1"/>
  <c r="AG191" i="17"/>
  <c r="AS191" i="17" s="1"/>
  <c r="BQ191" i="17" s="1"/>
  <c r="AG199" i="17"/>
  <c r="AS199" i="17" s="1"/>
  <c r="BQ199" i="17" s="1"/>
  <c r="AG346" i="17"/>
  <c r="AS346" i="17" s="1"/>
  <c r="BQ346" i="17" s="1"/>
  <c r="AG321" i="17"/>
  <c r="AS321" i="17" s="1"/>
  <c r="BQ321" i="17" s="1"/>
  <c r="AG448" i="17"/>
  <c r="AS448" i="17" s="1"/>
  <c r="BQ448" i="17" s="1"/>
  <c r="AG147" i="17"/>
  <c r="AS147" i="17" s="1"/>
  <c r="BQ147" i="17" s="1"/>
  <c r="AG180" i="17"/>
  <c r="AS180" i="17" s="1"/>
  <c r="BQ180" i="17" s="1"/>
  <c r="AG301" i="17"/>
  <c r="AS301" i="17" s="1"/>
  <c r="BQ301" i="17" s="1"/>
  <c r="AG231" i="17"/>
  <c r="AS231" i="17" s="1"/>
  <c r="BQ231" i="17" s="1"/>
  <c r="AG228" i="17"/>
  <c r="AS228" i="17" s="1"/>
  <c r="BQ228" i="17" s="1"/>
  <c r="AG157" i="17"/>
  <c r="AS157" i="17" s="1"/>
  <c r="BQ157" i="17" s="1"/>
  <c r="AG126" i="17"/>
  <c r="AS126" i="17" s="1"/>
  <c r="BQ126" i="17" s="1"/>
  <c r="AG339" i="17"/>
  <c r="AS339" i="17" s="1"/>
  <c r="BQ339" i="17" s="1"/>
  <c r="AG262" i="17"/>
  <c r="AS262" i="17" s="1"/>
  <c r="BQ262" i="17" s="1"/>
  <c r="AG516" i="17"/>
  <c r="AS516" i="17" s="1"/>
  <c r="BQ516" i="17" s="1"/>
  <c r="AG404" i="17"/>
  <c r="AS404" i="17" s="1"/>
  <c r="BQ404" i="17" s="1"/>
  <c r="AG418" i="17"/>
  <c r="AS418" i="17" s="1"/>
  <c r="BQ418" i="17" s="1"/>
  <c r="AG80" i="17"/>
  <c r="AS80" i="17" s="1"/>
  <c r="BQ80" i="17" s="1"/>
  <c r="AG134" i="17"/>
  <c r="AS134" i="17" s="1"/>
  <c r="BQ134" i="17" s="1"/>
  <c r="AG155" i="17"/>
  <c r="AS155" i="17" s="1"/>
  <c r="BQ155" i="17" s="1"/>
  <c r="AG370" i="17"/>
  <c r="AS370" i="17" s="1"/>
  <c r="BQ370" i="17" s="1"/>
  <c r="AG196" i="17"/>
  <c r="AS196" i="17" s="1"/>
  <c r="BQ196" i="17" s="1"/>
  <c r="AG143" i="17"/>
  <c r="AS143" i="17" s="1"/>
  <c r="BQ143" i="17" s="1"/>
  <c r="AG104" i="17"/>
  <c r="AS104" i="17" s="1"/>
  <c r="BQ104" i="17" s="1"/>
  <c r="AG429" i="17"/>
  <c r="AS429" i="17" s="1"/>
  <c r="BQ429" i="17" s="1"/>
  <c r="AG309" i="17"/>
  <c r="AS309" i="17" s="1"/>
  <c r="BQ309" i="17" s="1"/>
  <c r="AG227" i="17"/>
  <c r="AS227" i="17" s="1"/>
  <c r="BQ227" i="17" s="1"/>
  <c r="AG415" i="17"/>
  <c r="AS415" i="17" s="1"/>
  <c r="BQ415" i="17" s="1"/>
  <c r="AG173" i="17"/>
  <c r="AS173" i="17" s="1"/>
  <c r="BQ173" i="17" s="1"/>
  <c r="AG192" i="17"/>
  <c r="AS192" i="17" s="1"/>
  <c r="BQ192" i="17" s="1"/>
  <c r="AG150" i="17"/>
  <c r="AS150" i="17" s="1"/>
  <c r="BQ150" i="17" s="1"/>
  <c r="AG136" i="17"/>
  <c r="AS136" i="17" s="1"/>
  <c r="BQ136" i="17" s="1"/>
  <c r="AG213" i="17"/>
  <c r="AS213" i="17" s="1"/>
  <c r="BQ213" i="17" s="1"/>
  <c r="AG344" i="17"/>
  <c r="AS344" i="17" s="1"/>
  <c r="BQ344" i="17" s="1"/>
  <c r="AG162" i="17"/>
  <c r="AS162" i="17" s="1"/>
  <c r="BQ162" i="17" s="1"/>
  <c r="AG77" i="17"/>
  <c r="AS77" i="17" s="1"/>
  <c r="BQ77" i="17" s="1"/>
  <c r="AG36" i="17"/>
  <c r="AS36" i="17" s="1"/>
  <c r="BQ36" i="17" s="1"/>
  <c r="AG59" i="17"/>
  <c r="AS59" i="17" s="1"/>
  <c r="BQ59" i="17" s="1"/>
  <c r="AG420" i="17"/>
  <c r="AS420" i="17" s="1"/>
  <c r="BQ420" i="17" s="1"/>
  <c r="AG179" i="17"/>
  <c r="AS179" i="17" s="1"/>
  <c r="BQ179" i="17" s="1"/>
  <c r="AG237" i="17"/>
  <c r="AS237" i="17" s="1"/>
  <c r="BQ237" i="17" s="1"/>
  <c r="AG170" i="17"/>
  <c r="AS170" i="17" s="1"/>
  <c r="BQ170" i="17" s="1"/>
  <c r="AG70" i="17"/>
  <c r="AS70" i="17" s="1"/>
  <c r="BQ70" i="17" s="1"/>
  <c r="AG119" i="17"/>
  <c r="AS119" i="17" s="1"/>
  <c r="BQ119" i="17" s="1"/>
  <c r="AG144" i="17"/>
  <c r="AS144" i="17" s="1"/>
  <c r="BQ144" i="17" s="1"/>
  <c r="AG246" i="17"/>
  <c r="AS246" i="17" s="1"/>
  <c r="BQ246" i="17" s="1"/>
  <c r="AG23" i="17"/>
  <c r="AS23" i="17" s="1"/>
  <c r="BQ23" i="17" s="1"/>
  <c r="AG238" i="17"/>
  <c r="AS238" i="17" s="1"/>
  <c r="BQ238" i="17" s="1"/>
  <c r="AG549" i="17"/>
  <c r="AS549" i="17" s="1"/>
  <c r="BQ549" i="17" s="1"/>
  <c r="AG248" i="17"/>
  <c r="AS248" i="17" s="1"/>
  <c r="BQ248" i="17" s="1"/>
  <c r="AG167" i="17"/>
  <c r="AS167" i="17" s="1"/>
  <c r="BQ167" i="17" s="1"/>
  <c r="AG195" i="17"/>
  <c r="AS195" i="17" s="1"/>
  <c r="BQ195" i="17" s="1"/>
  <c r="AG139" i="17"/>
  <c r="AS139" i="17" s="1"/>
  <c r="BQ139" i="17" s="1"/>
  <c r="AG151" i="17"/>
  <c r="AS151" i="17" s="1"/>
  <c r="BQ151" i="17" s="1"/>
  <c r="AG102" i="17"/>
  <c r="AS102" i="17" s="1"/>
  <c r="BQ102" i="17" s="1"/>
  <c r="AG221" i="17"/>
  <c r="AS221" i="17" s="1"/>
  <c r="BQ221" i="17" s="1"/>
  <c r="AG183" i="17"/>
  <c r="AS183" i="17" s="1"/>
  <c r="BQ183" i="17" s="1"/>
  <c r="AG189" i="17"/>
  <c r="AS189" i="17" s="1"/>
  <c r="BQ189" i="17" s="1"/>
  <c r="AG306" i="17"/>
  <c r="AS306" i="17" s="1"/>
  <c r="BQ306" i="17" s="1"/>
  <c r="AG124" i="17"/>
  <c r="AS124" i="17" s="1"/>
  <c r="BQ124" i="17" s="1"/>
  <c r="AG224" i="17"/>
  <c r="AS224" i="17" s="1"/>
  <c r="BQ224" i="17" s="1"/>
  <c r="AG48" i="17"/>
  <c r="AS48" i="17" s="1"/>
  <c r="BQ48" i="17" s="1"/>
  <c r="AG127" i="17"/>
  <c r="AS127" i="17" s="1"/>
  <c r="BQ127" i="17" s="1"/>
  <c r="AG450" i="17"/>
  <c r="AS450" i="17" s="1"/>
  <c r="BQ450" i="17" s="1"/>
  <c r="AG380" i="17"/>
  <c r="AS380" i="17" s="1"/>
  <c r="BQ380" i="17" s="1"/>
  <c r="AG245" i="17"/>
  <c r="AS245" i="17" s="1"/>
  <c r="BQ245" i="17" s="1"/>
  <c r="AG340" i="17"/>
  <c r="AS340" i="17" s="1"/>
  <c r="BQ340" i="17" s="1"/>
  <c r="AG336" i="17"/>
  <c r="AS336" i="17" s="1"/>
  <c r="BQ336" i="17" s="1"/>
  <c r="AG43" i="17"/>
  <c r="AS43" i="17" s="1"/>
  <c r="BQ43" i="17" s="1"/>
  <c r="AG27" i="17"/>
  <c r="AS27" i="17" s="1"/>
  <c r="BQ27" i="17" s="1"/>
  <c r="AG73" i="17"/>
  <c r="AS73" i="17" s="1"/>
  <c r="BQ73" i="17" s="1"/>
  <c r="AG118" i="17"/>
  <c r="AS118" i="17" s="1"/>
  <c r="BQ118" i="17" s="1"/>
  <c r="AG140" i="17"/>
  <c r="AS140" i="17" s="1"/>
  <c r="BQ140" i="17" s="1"/>
  <c r="AG115" i="17"/>
  <c r="AS115" i="17" s="1"/>
  <c r="BQ115" i="17" s="1"/>
  <c r="AG53" i="17"/>
  <c r="AS53" i="17" s="1"/>
  <c r="BQ53" i="17" s="1"/>
  <c r="AG194" i="17"/>
  <c r="AS194" i="17" s="1"/>
  <c r="BQ194" i="17" s="1"/>
  <c r="AG283" i="17"/>
  <c r="AS283" i="17" s="1"/>
  <c r="BQ283" i="17" s="1"/>
  <c r="AG435" i="17"/>
  <c r="AS435" i="17" s="1"/>
  <c r="BQ435" i="17" s="1"/>
  <c r="AG161" i="17"/>
  <c r="AS161" i="17" s="1"/>
  <c r="BQ161" i="17" s="1"/>
  <c r="AG88" i="17"/>
  <c r="AS88" i="17" s="1"/>
  <c r="BQ88" i="17" s="1"/>
  <c r="AG303" i="17"/>
  <c r="AS303" i="17" s="1"/>
  <c r="BQ303" i="17" s="1"/>
  <c r="AG251" i="17"/>
  <c r="AS251" i="17" s="1"/>
  <c r="BQ251" i="17" s="1"/>
  <c r="AG68" i="17"/>
  <c r="AS68" i="17" s="1"/>
  <c r="BQ68" i="17" s="1"/>
  <c r="AG137" i="17"/>
  <c r="AS137" i="17" s="1"/>
  <c r="BQ137" i="17" s="1"/>
  <c r="AG12" i="17"/>
  <c r="AS12" i="17" s="1"/>
  <c r="BQ12" i="17" s="1"/>
  <c r="AG138" i="17"/>
  <c r="AS138" i="17" s="1"/>
  <c r="BQ138" i="17" s="1"/>
  <c r="AG177" i="17"/>
  <c r="AS177" i="17" s="1"/>
  <c r="BQ177" i="17" s="1"/>
  <c r="AG97" i="17"/>
  <c r="AS97" i="17" s="1"/>
  <c r="BQ97" i="17" s="1"/>
  <c r="AG76" i="17"/>
  <c r="AS76" i="17" s="1"/>
  <c r="BQ76" i="17" s="1"/>
  <c r="AG46" i="17"/>
  <c r="AS46" i="17" s="1"/>
  <c r="BQ46" i="17" s="1"/>
  <c r="AG135" i="17"/>
  <c r="AS135" i="17" s="1"/>
  <c r="BQ135" i="17" s="1"/>
  <c r="AG197" i="17"/>
  <c r="AS197" i="17" s="1"/>
  <c r="BQ197" i="17" s="1"/>
  <c r="AG131" i="17"/>
  <c r="AS131" i="17" s="1"/>
  <c r="BQ131" i="17" s="1"/>
  <c r="AG47" i="17"/>
  <c r="AS47" i="17" s="1"/>
  <c r="BQ47" i="17" s="1"/>
  <c r="AG41" i="17"/>
  <c r="AS41" i="17" s="1"/>
  <c r="BQ41" i="17" s="1"/>
  <c r="AG58" i="17"/>
  <c r="AS58" i="17" s="1"/>
  <c r="BQ58" i="17" s="1"/>
  <c r="AG473" i="17"/>
  <c r="AS473" i="17" s="1"/>
  <c r="BQ473" i="17" s="1"/>
  <c r="AG258" i="17"/>
  <c r="AS258" i="17" s="1"/>
  <c r="BQ258" i="17" s="1"/>
  <c r="AG110" i="17"/>
  <c r="AS110" i="17" s="1"/>
  <c r="BQ110" i="17" s="1"/>
  <c r="AG9" i="17"/>
  <c r="AS9" i="17" s="1"/>
  <c r="BQ9" i="17" s="1"/>
  <c r="AG308" i="17"/>
  <c r="AS308" i="17" s="1"/>
  <c r="BQ308" i="17" s="1"/>
  <c r="AG269" i="17"/>
  <c r="AS269" i="17" s="1"/>
  <c r="BQ269" i="17" s="1"/>
  <c r="AG206" i="17"/>
  <c r="AS206" i="17" s="1"/>
  <c r="BQ206" i="17" s="1"/>
  <c r="AG121" i="17"/>
  <c r="AS121" i="17" s="1"/>
  <c r="BQ121" i="17" s="1"/>
  <c r="AG328" i="17"/>
  <c r="AS328" i="17" s="1"/>
  <c r="BQ328" i="17" s="1"/>
  <c r="AG16" i="17"/>
  <c r="AS16" i="17" s="1"/>
  <c r="BQ16" i="17" s="1"/>
  <c r="AG3" i="17"/>
  <c r="AS3" i="17" s="1"/>
  <c r="BQ3" i="17" s="1"/>
  <c r="AG265" i="17"/>
  <c r="AS265" i="17" s="1"/>
  <c r="BQ265" i="17" s="1"/>
  <c r="AG94" i="17"/>
  <c r="AS94" i="17" s="1"/>
  <c r="BQ94" i="17" s="1"/>
  <c r="AG100" i="17"/>
  <c r="AS100" i="17" s="1"/>
  <c r="BQ100" i="17" s="1"/>
  <c r="AG81" i="17"/>
  <c r="AS81" i="17" s="1"/>
  <c r="BQ81" i="17" s="1"/>
  <c r="AG120" i="17"/>
  <c r="AS120" i="17" s="1"/>
  <c r="BQ120" i="17" s="1"/>
  <c r="AG201" i="17"/>
  <c r="AS201" i="17" s="1"/>
  <c r="BQ201" i="17" s="1"/>
  <c r="AG288" i="17"/>
  <c r="AS288" i="17" s="1"/>
  <c r="BQ288" i="17" s="1"/>
  <c r="AG56" i="17"/>
  <c r="AS56" i="17" s="1"/>
  <c r="BQ56" i="17" s="1"/>
  <c r="AG106" i="17"/>
  <c r="AS106" i="17" s="1"/>
  <c r="BQ106" i="17" s="1"/>
  <c r="AG141" i="17"/>
  <c r="AS141" i="17" s="1"/>
  <c r="BQ141" i="17" s="1"/>
  <c r="AG234" i="17"/>
  <c r="AS234" i="17" s="1"/>
  <c r="BQ234" i="17" s="1"/>
  <c r="AG33" i="17"/>
  <c r="AS33" i="17" s="1"/>
  <c r="BQ33" i="17" s="1"/>
  <c r="AG210" i="17"/>
  <c r="AS210" i="17" s="1"/>
  <c r="BQ210" i="17" s="1"/>
  <c r="AG174" i="17"/>
  <c r="AS174" i="17" s="1"/>
  <c r="BQ174" i="17" s="1"/>
  <c r="AG148" i="17"/>
  <c r="AS148" i="17" s="1"/>
  <c r="BQ148" i="17" s="1"/>
  <c r="AG29" i="17"/>
  <c r="AS29" i="17" s="1"/>
  <c r="BQ29" i="17" s="1"/>
  <c r="AG14" i="17"/>
  <c r="AS14" i="17" s="1"/>
  <c r="BQ14" i="17" s="1"/>
  <c r="AG32" i="17"/>
  <c r="AS32" i="17" s="1"/>
  <c r="BQ32" i="17" s="1"/>
  <c r="AG55" i="17"/>
  <c r="AS55" i="17" s="1"/>
  <c r="BQ55" i="17" s="1"/>
  <c r="AG7" i="17"/>
  <c r="AS7" i="17" s="1"/>
  <c r="BQ7" i="17" s="1"/>
  <c r="AG322" i="17"/>
  <c r="AS322" i="17" s="1"/>
  <c r="BQ322" i="17" s="1"/>
  <c r="AG49" i="17"/>
  <c r="AS49" i="17" s="1"/>
  <c r="BQ49" i="17" s="1"/>
  <c r="AG64" i="17"/>
  <c r="AS64" i="17" s="1"/>
  <c r="BQ64" i="17" s="1"/>
  <c r="Z660" i="17"/>
  <c r="AL660" i="17" s="1"/>
  <c r="BJ660" i="17" s="1"/>
  <c r="Z461" i="17"/>
  <c r="AL461" i="17" s="1"/>
  <c r="BJ461" i="17" s="1"/>
  <c r="Z483" i="17"/>
  <c r="AL483" i="17" s="1"/>
  <c r="BJ483" i="17" s="1"/>
  <c r="Z549" i="17"/>
  <c r="AL549" i="17" s="1"/>
  <c r="BJ549" i="17" s="1"/>
  <c r="Z408" i="17"/>
  <c r="AL408" i="17" s="1"/>
  <c r="BJ408" i="17" s="1"/>
  <c r="Z208" i="17"/>
  <c r="AL208" i="17" s="1"/>
  <c r="BJ208" i="17" s="1"/>
  <c r="Z72" i="17"/>
  <c r="AL72" i="17" s="1"/>
  <c r="BJ72" i="17" s="1"/>
  <c r="Z202" i="17"/>
  <c r="AL202" i="17" s="1"/>
  <c r="BJ202" i="17" s="1"/>
  <c r="Z400" i="17"/>
  <c r="AL400" i="17" s="1"/>
  <c r="BJ400" i="17" s="1"/>
  <c r="Z460" i="17"/>
  <c r="AL460" i="17" s="1"/>
  <c r="BJ460" i="17" s="1"/>
  <c r="Z409" i="17"/>
  <c r="AL409" i="17" s="1"/>
  <c r="BJ409" i="17" s="1"/>
  <c r="Z240" i="17"/>
  <c r="AL240" i="17" s="1"/>
  <c r="BJ240" i="17" s="1"/>
  <c r="Z378" i="17"/>
  <c r="AL378" i="17" s="1"/>
  <c r="BJ378" i="17" s="1"/>
  <c r="Z244" i="17"/>
  <c r="AL244" i="17" s="1"/>
  <c r="BJ244" i="17" s="1"/>
  <c r="Z401" i="17"/>
  <c r="AL401" i="17" s="1"/>
  <c r="BJ401" i="17" s="1"/>
  <c r="Z144" i="17"/>
  <c r="AL144" i="17" s="1"/>
  <c r="BJ144" i="17" s="1"/>
  <c r="Z151" i="17"/>
  <c r="AL151" i="17" s="1"/>
  <c r="BJ151" i="17" s="1"/>
  <c r="Z86" i="17"/>
  <c r="AL86" i="17" s="1"/>
  <c r="BJ86" i="17" s="1"/>
  <c r="Z129" i="17"/>
  <c r="AL129" i="17" s="1"/>
  <c r="BJ129" i="17" s="1"/>
  <c r="Z73" i="17"/>
  <c r="AL73" i="17" s="1"/>
  <c r="BJ73" i="17" s="1"/>
  <c r="Z47" i="17"/>
  <c r="AL47" i="17" s="1"/>
  <c r="BJ47" i="17" s="1"/>
  <c r="Z267" i="17"/>
  <c r="AL267" i="17" s="1"/>
  <c r="BJ267" i="17" s="1"/>
  <c r="Z45" i="17"/>
  <c r="AL45" i="17" s="1"/>
  <c r="BJ45" i="17" s="1"/>
  <c r="Z22" i="17"/>
  <c r="AL22" i="17" s="1"/>
  <c r="BJ22" i="17" s="1"/>
  <c r="Z142" i="17"/>
  <c r="AL142" i="17" s="1"/>
  <c r="BJ142" i="17" s="1"/>
  <c r="Z15" i="17"/>
  <c r="AL15" i="17" s="1"/>
  <c r="BJ15" i="17" s="1"/>
  <c r="Z339" i="17"/>
  <c r="AL339" i="17" s="1"/>
  <c r="BJ339" i="17" s="1"/>
  <c r="Z71" i="17"/>
  <c r="AL71" i="17" s="1"/>
  <c r="BJ71" i="17" s="1"/>
  <c r="Z56" i="17"/>
  <c r="AL56" i="17" s="1"/>
  <c r="BJ56" i="17" s="1"/>
  <c r="Z83" i="17"/>
  <c r="AL83" i="17" s="1"/>
  <c r="BJ83" i="17" s="1"/>
  <c r="Z5" i="17"/>
  <c r="AL5" i="17" s="1"/>
  <c r="BJ5" i="17" s="1"/>
  <c r="Z6" i="17"/>
  <c r="AL6" i="17" s="1"/>
  <c r="BJ6" i="17" s="1"/>
  <c r="Z9" i="17"/>
  <c r="AL9" i="17" s="1"/>
  <c r="BJ9" i="17" s="1"/>
  <c r="Z37" i="17"/>
  <c r="AL37" i="17" s="1"/>
  <c r="BJ37" i="17" s="1"/>
  <c r="Z28" i="17"/>
  <c r="AL28" i="17" s="1"/>
  <c r="BJ28" i="17" s="1"/>
  <c r="Z10" i="17"/>
  <c r="AL10" i="17" s="1"/>
  <c r="BJ10" i="17" s="1"/>
  <c r="Z29" i="17"/>
  <c r="AL29" i="17" s="1"/>
  <c r="BJ29" i="17" s="1"/>
  <c r="Z40" i="17"/>
  <c r="AL40" i="17" s="1"/>
  <c r="BJ40" i="17" s="1"/>
  <c r="Z17" i="17"/>
  <c r="AL17" i="17" s="1"/>
  <c r="BJ17" i="17" s="1"/>
  <c r="Z32" i="17"/>
  <c r="AL32" i="17" s="1"/>
  <c r="BJ32" i="17" s="1"/>
  <c r="Z8" i="17"/>
  <c r="AL8" i="17" s="1"/>
  <c r="BJ8" i="17" s="1"/>
  <c r="Z7" i="17"/>
  <c r="AL7" i="17" s="1"/>
  <c r="BJ7" i="17" s="1"/>
  <c r="Z54" i="17"/>
  <c r="AL54" i="17" s="1"/>
  <c r="BJ54" i="17" s="1"/>
  <c r="Z303" i="17"/>
  <c r="AL303" i="17" s="1"/>
  <c r="BJ303" i="17" s="1"/>
  <c r="Z23" i="17"/>
  <c r="AL23" i="17" s="1"/>
  <c r="BJ23" i="17" s="1"/>
  <c r="Z48" i="17"/>
  <c r="AL48" i="17" s="1"/>
  <c r="BJ48" i="17" s="1"/>
  <c r="Z21" i="17"/>
  <c r="AL21" i="17" s="1"/>
  <c r="BJ21" i="17" s="1"/>
  <c r="Z43" i="17"/>
  <c r="AL43" i="17" s="1"/>
  <c r="BJ43" i="17" s="1"/>
  <c r="Z11" i="17"/>
  <c r="AL11" i="17" s="1"/>
  <c r="BJ11" i="17" s="1"/>
  <c r="Z74" i="17"/>
  <c r="AL74" i="17" s="1"/>
  <c r="BJ74" i="17" s="1"/>
  <c r="Z20" i="17"/>
  <c r="AL20" i="17" s="1"/>
  <c r="BJ20" i="17" s="1"/>
  <c r="Z88" i="17"/>
  <c r="AL88" i="17" s="1"/>
  <c r="BJ88" i="17" s="1"/>
  <c r="Z251" i="17"/>
  <c r="AL251" i="17" s="1"/>
  <c r="BJ251" i="17" s="1"/>
  <c r="Z39" i="17"/>
  <c r="AL39" i="17" s="1"/>
  <c r="BJ39" i="17" s="1"/>
  <c r="Z26" i="17"/>
  <c r="AL26" i="17" s="1"/>
  <c r="BJ26" i="17" s="1"/>
  <c r="Z12" i="17"/>
  <c r="AL12" i="17" s="1"/>
  <c r="BJ12" i="17" s="1"/>
  <c r="Z76" i="17"/>
  <c r="AL76" i="17" s="1"/>
  <c r="BJ76" i="17" s="1"/>
  <c r="Z46" i="17"/>
  <c r="AL46" i="17" s="1"/>
  <c r="BJ46" i="17" s="1"/>
  <c r="Z2" i="17"/>
  <c r="AL2" i="17" s="1"/>
  <c r="BJ2" i="17" s="1"/>
  <c r="Z98" i="17"/>
  <c r="AL98" i="17" s="1"/>
  <c r="BJ98" i="17" s="1"/>
  <c r="Z3" i="17"/>
  <c r="AL3" i="17" s="1"/>
  <c r="BJ3" i="17" s="1"/>
  <c r="Z143" i="17"/>
  <c r="AL143" i="17" s="1"/>
  <c r="BJ143" i="17" s="1"/>
  <c r="Z102" i="17"/>
  <c r="AL102" i="17" s="1"/>
  <c r="BJ102" i="17" s="1"/>
  <c r="Z13" i="17"/>
  <c r="AL13" i="17" s="1"/>
  <c r="BJ13" i="17" s="1"/>
  <c r="Z96" i="17"/>
  <c r="AL96" i="17" s="1"/>
  <c r="BJ96" i="17" s="1"/>
  <c r="Z19" i="17"/>
  <c r="AL19" i="17" s="1"/>
  <c r="BJ19" i="17" s="1"/>
  <c r="H47" i="1"/>
  <c r="AB34" i="17"/>
  <c r="AN34" i="17" s="1"/>
  <c r="BL34" i="17" s="1"/>
  <c r="AB100" i="17"/>
  <c r="AN100" i="17" s="1"/>
  <c r="BL100" i="17" s="1"/>
  <c r="AB176" i="17"/>
  <c r="AN176" i="17" s="1"/>
  <c r="BL176" i="17" s="1"/>
  <c r="AB113" i="17"/>
  <c r="AN113" i="17" s="1"/>
  <c r="BL113" i="17" s="1"/>
  <c r="AB156" i="17"/>
  <c r="AN156" i="17" s="1"/>
  <c r="BL156" i="17" s="1"/>
  <c r="AB338" i="17"/>
  <c r="AN338" i="17" s="1"/>
  <c r="BL338" i="17" s="1"/>
  <c r="AB121" i="17"/>
  <c r="AN121" i="17" s="1"/>
  <c r="BL121" i="17" s="1"/>
  <c r="AB18" i="17"/>
  <c r="AN18" i="17" s="1"/>
  <c r="BL18" i="17" s="1"/>
  <c r="AB21" i="17"/>
  <c r="AN21" i="17" s="1"/>
  <c r="BL21" i="17" s="1"/>
  <c r="AB158" i="17"/>
  <c r="AN158" i="17" s="1"/>
  <c r="BL158" i="17" s="1"/>
  <c r="AB311" i="17"/>
  <c r="AN311" i="17" s="1"/>
  <c r="BL311" i="17" s="1"/>
  <c r="AB11" i="17"/>
  <c r="AN11" i="17" s="1"/>
  <c r="BL11" i="17" s="1"/>
  <c r="AB42" i="17"/>
  <c r="AN42" i="17" s="1"/>
  <c r="BL42" i="17" s="1"/>
  <c r="AB32" i="17"/>
  <c r="AN32" i="17" s="1"/>
  <c r="BL32" i="17" s="1"/>
  <c r="AB78" i="17"/>
  <c r="AN78" i="17" s="1"/>
  <c r="BL78" i="17" s="1"/>
  <c r="AB82" i="17"/>
  <c r="AN82" i="17" s="1"/>
  <c r="BL82" i="17" s="1"/>
  <c r="AB208" i="17"/>
  <c r="AN208" i="17" s="1"/>
  <c r="BL208" i="17" s="1"/>
  <c r="AB105" i="17"/>
  <c r="AN105" i="17" s="1"/>
  <c r="BL105" i="17" s="1"/>
  <c r="AB13" i="17"/>
  <c r="AN13" i="17" s="1"/>
  <c r="BL13" i="17" s="1"/>
  <c r="AB89" i="17"/>
  <c r="AN89" i="17" s="1"/>
  <c r="BL89" i="17" s="1"/>
  <c r="AB70" i="17"/>
  <c r="AN70" i="17" s="1"/>
  <c r="BL70" i="17" s="1"/>
  <c r="AB209" i="17"/>
  <c r="AN209" i="17" s="1"/>
  <c r="BL209" i="17" s="1"/>
  <c r="AB154" i="17"/>
  <c r="AN154" i="17" s="1"/>
  <c r="BL154" i="17" s="1"/>
  <c r="AB122" i="17"/>
  <c r="AN122" i="17" s="1"/>
  <c r="BL122" i="17" s="1"/>
  <c r="AB148" i="17"/>
  <c r="AN148" i="17" s="1"/>
  <c r="BL148" i="17" s="1"/>
  <c r="AB171" i="17"/>
  <c r="AN171" i="17" s="1"/>
  <c r="BL171" i="17" s="1"/>
  <c r="AB92" i="17"/>
  <c r="AN92" i="17" s="1"/>
  <c r="BL92" i="17" s="1"/>
  <c r="AB267" i="17"/>
  <c r="AN267" i="17" s="1"/>
  <c r="BL267" i="17" s="1"/>
  <c r="AB264" i="17"/>
  <c r="AN264" i="17" s="1"/>
  <c r="BL264" i="17" s="1"/>
  <c r="AB594" i="17"/>
  <c r="AN594" i="17" s="1"/>
  <c r="BL594" i="17" s="1"/>
  <c r="AB664" i="17"/>
  <c r="AN664" i="17" s="1"/>
  <c r="BL664" i="17" s="1"/>
  <c r="AB81" i="17"/>
  <c r="AN81" i="17" s="1"/>
  <c r="BL81" i="17" s="1"/>
  <c r="AB114" i="17"/>
  <c r="AN114" i="17" s="1"/>
  <c r="BL114" i="17" s="1"/>
  <c r="AB284" i="17"/>
  <c r="AN284" i="17" s="1"/>
  <c r="BL284" i="17" s="1"/>
  <c r="AB323" i="17"/>
  <c r="AN323" i="17" s="1"/>
  <c r="BL323" i="17" s="1"/>
  <c r="AB298" i="17"/>
  <c r="AN298" i="17" s="1"/>
  <c r="BL298" i="17" s="1"/>
  <c r="AB429" i="17"/>
  <c r="AN429" i="17" s="1"/>
  <c r="BL429" i="17" s="1"/>
  <c r="AB547" i="17"/>
  <c r="AN547" i="17" s="1"/>
  <c r="BL547" i="17" s="1"/>
  <c r="AB482" i="17"/>
  <c r="AN482" i="17" s="1"/>
  <c r="BL482" i="17" s="1"/>
  <c r="AB103" i="17"/>
  <c r="AN103" i="17" s="1"/>
  <c r="BL103" i="17" s="1"/>
  <c r="AB223" i="17"/>
  <c r="AN223" i="17" s="1"/>
  <c r="BL223" i="17" s="1"/>
  <c r="AB463" i="17"/>
  <c r="AN463" i="17" s="1"/>
  <c r="BL463" i="17" s="1"/>
  <c r="AB557" i="17"/>
  <c r="AN557" i="17" s="1"/>
  <c r="BL557" i="17" s="1"/>
  <c r="AB671" i="17"/>
  <c r="AN671" i="17" s="1"/>
  <c r="BL671" i="17" s="1"/>
  <c r="AB200" i="17"/>
  <c r="AN200" i="17" s="1"/>
  <c r="BL200" i="17" s="1"/>
  <c r="AB410" i="17"/>
  <c r="AN410" i="17" s="1"/>
  <c r="BL410" i="17" s="1"/>
  <c r="AB494" i="17"/>
  <c r="AN494" i="17" s="1"/>
  <c r="BL494" i="17" s="1"/>
  <c r="AB407" i="17"/>
  <c r="AN407" i="17" s="1"/>
  <c r="BL407" i="17" s="1"/>
  <c r="AB392" i="17"/>
  <c r="AN392" i="17" s="1"/>
  <c r="BL392" i="17" s="1"/>
  <c r="AB680" i="17"/>
  <c r="AN680" i="17" s="1"/>
  <c r="BL680" i="17" s="1"/>
  <c r="AB316" i="17"/>
  <c r="AN316" i="17" s="1"/>
  <c r="BL316" i="17" s="1"/>
  <c r="AB288" i="17"/>
  <c r="AN288" i="17" s="1"/>
  <c r="BL288" i="17" s="1"/>
  <c r="AB147" i="17"/>
  <c r="AN147" i="17" s="1"/>
  <c r="BL147" i="17" s="1"/>
  <c r="AB438" i="17"/>
  <c r="AN438" i="17" s="1"/>
  <c r="BL438" i="17" s="1"/>
  <c r="AB446" i="17"/>
  <c r="AN446" i="17" s="1"/>
  <c r="BL446" i="17" s="1"/>
  <c r="AB656" i="17"/>
  <c r="AN656" i="17" s="1"/>
  <c r="BL656" i="17" s="1"/>
  <c r="AB305" i="17"/>
  <c r="AN305" i="17" s="1"/>
  <c r="BL305" i="17" s="1"/>
  <c r="AB382" i="17"/>
  <c r="AN382" i="17" s="1"/>
  <c r="BL382" i="17" s="1"/>
  <c r="AB327" i="17"/>
  <c r="AN327" i="17" s="1"/>
  <c r="BL327" i="17" s="1"/>
  <c r="AB51" i="17"/>
  <c r="AN51" i="17" s="1"/>
  <c r="BL51" i="17" s="1"/>
  <c r="AB41" i="17"/>
  <c r="AN41" i="17" s="1"/>
  <c r="BL41" i="17" s="1"/>
  <c r="AB423" i="17"/>
  <c r="AN423" i="17" s="1"/>
  <c r="BL423" i="17" s="1"/>
  <c r="AB554" i="17"/>
  <c r="AN554" i="17" s="1"/>
  <c r="BL554" i="17" s="1"/>
  <c r="AB408" i="17"/>
  <c r="AN408" i="17" s="1"/>
  <c r="BL408" i="17" s="1"/>
  <c r="AB566" i="17"/>
  <c r="AN566" i="17" s="1"/>
  <c r="BL566" i="17" s="1"/>
  <c r="AB206" i="17"/>
  <c r="AN206" i="17" s="1"/>
  <c r="BL206" i="17" s="1"/>
  <c r="AB388" i="17"/>
  <c r="AN388" i="17" s="1"/>
  <c r="BL388" i="17" s="1"/>
  <c r="AB633" i="17"/>
  <c r="AN633" i="17" s="1"/>
  <c r="BL633" i="17" s="1"/>
  <c r="AB478" i="17"/>
  <c r="AN478" i="17" s="1"/>
  <c r="BL478" i="17" s="1"/>
  <c r="AB455" i="17"/>
  <c r="AN455" i="17" s="1"/>
  <c r="BL455" i="17" s="1"/>
  <c r="AB434" i="17"/>
  <c r="AN434" i="17" s="1"/>
  <c r="BL434" i="17" s="1"/>
  <c r="H58" i="1"/>
  <c r="AE130" i="17"/>
  <c r="AQ130" i="17" s="1"/>
  <c r="BO130" i="17" s="1"/>
  <c r="AE133" i="17"/>
  <c r="AQ133" i="17" s="1"/>
  <c r="BO133" i="17" s="1"/>
  <c r="AE246" i="17"/>
  <c r="AQ246" i="17" s="1"/>
  <c r="BO246" i="17" s="1"/>
  <c r="AE232" i="17"/>
  <c r="AQ232" i="17" s="1"/>
  <c r="BO232" i="17" s="1"/>
  <c r="AE366" i="17"/>
  <c r="AQ366" i="17" s="1"/>
  <c r="BO366" i="17" s="1"/>
  <c r="AE222" i="17"/>
  <c r="AQ222" i="17" s="1"/>
  <c r="BO222" i="17" s="1"/>
  <c r="AE179" i="17"/>
  <c r="AQ179" i="17" s="1"/>
  <c r="BO179" i="17" s="1"/>
  <c r="AE421" i="17"/>
  <c r="AQ421" i="17" s="1"/>
  <c r="BO421" i="17" s="1"/>
  <c r="AE380" i="17"/>
  <c r="AQ380" i="17" s="1"/>
  <c r="BO380" i="17" s="1"/>
  <c r="AE374" i="17"/>
  <c r="AQ374" i="17" s="1"/>
  <c r="BO374" i="17" s="1"/>
  <c r="AE442" i="17"/>
  <c r="AQ442" i="17" s="1"/>
  <c r="BO442" i="17" s="1"/>
  <c r="AE607" i="17"/>
  <c r="AQ607" i="17" s="1"/>
  <c r="BO607" i="17" s="1"/>
  <c r="AE458" i="17"/>
  <c r="AQ458" i="17" s="1"/>
  <c r="BO458" i="17" s="1"/>
  <c r="AE532" i="17"/>
  <c r="AQ532" i="17" s="1"/>
  <c r="BO532" i="17" s="1"/>
  <c r="AE515" i="17"/>
  <c r="AQ515" i="17" s="1"/>
  <c r="BO515" i="17" s="1"/>
  <c r="AE631" i="17"/>
  <c r="AQ631" i="17" s="1"/>
  <c r="BO631" i="17" s="1"/>
  <c r="AE520" i="17"/>
  <c r="AQ520" i="17" s="1"/>
  <c r="BO520" i="17" s="1"/>
  <c r="AE562" i="17"/>
  <c r="AQ562" i="17" s="1"/>
  <c r="BO562" i="17" s="1"/>
  <c r="AE698" i="17"/>
  <c r="AQ698" i="17" s="1"/>
  <c r="BO698" i="17" s="1"/>
  <c r="AE261" i="17"/>
  <c r="AQ261" i="17" s="1"/>
  <c r="BO261" i="17" s="1"/>
  <c r="AE188" i="17"/>
  <c r="AQ188" i="17" s="1"/>
  <c r="BO188" i="17" s="1"/>
  <c r="AE301" i="17"/>
  <c r="AQ301" i="17" s="1"/>
  <c r="BO301" i="17" s="1"/>
  <c r="AE479" i="17"/>
  <c r="AQ479" i="17" s="1"/>
  <c r="BO479" i="17" s="1"/>
  <c r="AE354" i="17"/>
  <c r="AQ354" i="17" s="1"/>
  <c r="BO354" i="17" s="1"/>
  <c r="AE315" i="17"/>
  <c r="AQ315" i="17" s="1"/>
  <c r="BO315" i="17" s="1"/>
  <c r="AE416" i="17"/>
  <c r="AQ416" i="17" s="1"/>
  <c r="BO416" i="17" s="1"/>
  <c r="AE505" i="17"/>
  <c r="AQ505" i="17" s="1"/>
  <c r="BO505" i="17" s="1"/>
  <c r="AE491" i="17"/>
  <c r="AQ491" i="17" s="1"/>
  <c r="BO491" i="17" s="1"/>
  <c r="AE554" i="17"/>
  <c r="AQ554" i="17" s="1"/>
  <c r="BO554" i="17" s="1"/>
  <c r="AE609" i="17"/>
  <c r="AQ609" i="17" s="1"/>
  <c r="BO609" i="17" s="1"/>
  <c r="AE565" i="17"/>
  <c r="AQ565" i="17" s="1"/>
  <c r="BO565" i="17" s="1"/>
  <c r="AE564" i="17"/>
  <c r="AQ564" i="17" s="1"/>
  <c r="BO564" i="17" s="1"/>
  <c r="AE699" i="17"/>
  <c r="AQ699" i="17" s="1"/>
  <c r="BO699" i="17" s="1"/>
  <c r="AE191" i="17"/>
  <c r="AQ191" i="17" s="1"/>
  <c r="BO191" i="17" s="1"/>
  <c r="AE211" i="17"/>
  <c r="AQ211" i="17" s="1"/>
  <c r="BO211" i="17" s="1"/>
  <c r="AE349" i="17"/>
  <c r="AQ349" i="17" s="1"/>
  <c r="BO349" i="17" s="1"/>
  <c r="AE182" i="17"/>
  <c r="AQ182" i="17" s="1"/>
  <c r="BO182" i="17" s="1"/>
  <c r="AE173" i="17"/>
  <c r="AQ173" i="17" s="1"/>
  <c r="BO173" i="17" s="1"/>
  <c r="AE387" i="17"/>
  <c r="AQ387" i="17" s="1"/>
  <c r="BO387" i="17" s="1"/>
  <c r="AE436" i="17"/>
  <c r="AQ436" i="17" s="1"/>
  <c r="BO436" i="17" s="1"/>
  <c r="AE417" i="17"/>
  <c r="AQ417" i="17" s="1"/>
  <c r="BO417" i="17" s="1"/>
  <c r="AE426" i="17"/>
  <c r="AQ426" i="17" s="1"/>
  <c r="BO426" i="17" s="1"/>
  <c r="AE454" i="17"/>
  <c r="AQ454" i="17" s="1"/>
  <c r="BO454" i="17" s="1"/>
  <c r="AE497" i="17"/>
  <c r="AQ497" i="17" s="1"/>
  <c r="BO497" i="17" s="1"/>
  <c r="AE575" i="17"/>
  <c r="AQ575" i="17" s="1"/>
  <c r="BO575" i="17" s="1"/>
  <c r="AE600" i="17"/>
  <c r="AQ600" i="17" s="1"/>
  <c r="BO600" i="17" s="1"/>
  <c r="AE523" i="17"/>
  <c r="AQ523" i="17" s="1"/>
  <c r="BO523" i="17" s="1"/>
  <c r="AE582" i="17"/>
  <c r="AQ582" i="17" s="1"/>
  <c r="BO582" i="17" s="1"/>
  <c r="AE567" i="17"/>
  <c r="AQ567" i="17" s="1"/>
  <c r="BO567" i="17" s="1"/>
  <c r="AE665" i="17"/>
  <c r="AQ665" i="17" s="1"/>
  <c r="BO665" i="17" s="1"/>
  <c r="AE680" i="17"/>
  <c r="AQ680" i="17" s="1"/>
  <c r="BO680" i="17" s="1"/>
  <c r="AE118" i="17"/>
  <c r="AQ118" i="17" s="1"/>
  <c r="BO118" i="17" s="1"/>
  <c r="AE190" i="17"/>
  <c r="AQ190" i="17" s="1"/>
  <c r="BO190" i="17" s="1"/>
  <c r="AE260" i="17"/>
  <c r="AQ260" i="17" s="1"/>
  <c r="BO260" i="17" s="1"/>
  <c r="AE496" i="17"/>
  <c r="AQ496" i="17" s="1"/>
  <c r="BO496" i="17" s="1"/>
  <c r="AE247" i="17"/>
  <c r="AQ247" i="17" s="1"/>
  <c r="BO247" i="17" s="1"/>
  <c r="AE225" i="17"/>
  <c r="AQ225" i="17" s="1"/>
  <c r="BO225" i="17" s="1"/>
  <c r="AE373" i="17"/>
  <c r="AQ373" i="17" s="1"/>
  <c r="BO373" i="17" s="1"/>
  <c r="AE431" i="17"/>
  <c r="AQ431" i="17" s="1"/>
  <c r="BO431" i="17" s="1"/>
  <c r="AE566" i="17"/>
  <c r="AQ566" i="17" s="1"/>
  <c r="BO566" i="17" s="1"/>
  <c r="AE383" i="17"/>
  <c r="AQ383" i="17" s="1"/>
  <c r="BO383" i="17" s="1"/>
  <c r="AE536" i="17"/>
  <c r="AQ536" i="17" s="1"/>
  <c r="BO536" i="17" s="1"/>
  <c r="AE537" i="17"/>
  <c r="AQ537" i="17" s="1"/>
  <c r="BO537" i="17" s="1"/>
  <c r="AE527" i="17"/>
  <c r="AQ527" i="17" s="1"/>
  <c r="BO527" i="17" s="1"/>
  <c r="AE583" i="17"/>
  <c r="AQ583" i="17" s="1"/>
  <c r="BO583" i="17" s="1"/>
  <c r="AE687" i="17"/>
  <c r="AQ687" i="17" s="1"/>
  <c r="BO687" i="17" s="1"/>
  <c r="AE678" i="17"/>
  <c r="AQ678" i="17" s="1"/>
  <c r="BO678" i="17" s="1"/>
  <c r="AE88" i="17"/>
  <c r="AQ88" i="17" s="1"/>
  <c r="BO88" i="17" s="1"/>
  <c r="AE104" i="17"/>
  <c r="AQ104" i="17" s="1"/>
  <c r="BO104" i="17" s="1"/>
  <c r="AE204" i="17"/>
  <c r="AQ204" i="17" s="1"/>
  <c r="BO204" i="17" s="1"/>
  <c r="AE263" i="17"/>
  <c r="AQ263" i="17" s="1"/>
  <c r="BO263" i="17" s="1"/>
  <c r="AE507" i="17"/>
  <c r="AQ507" i="17" s="1"/>
  <c r="BO507" i="17" s="1"/>
  <c r="AE233" i="17"/>
  <c r="AQ233" i="17" s="1"/>
  <c r="BO233" i="17" s="1"/>
  <c r="AE483" i="17"/>
  <c r="AQ483" i="17" s="1"/>
  <c r="BO483" i="17" s="1"/>
  <c r="AE302" i="17"/>
  <c r="AQ302" i="17" s="1"/>
  <c r="BO302" i="17" s="1"/>
  <c r="AE453" i="17"/>
  <c r="AQ453" i="17" s="1"/>
  <c r="BO453" i="17" s="1"/>
  <c r="AE541" i="17"/>
  <c r="AQ541" i="17" s="1"/>
  <c r="BO541" i="17" s="1"/>
  <c r="AE345" i="17"/>
  <c r="AQ345" i="17" s="1"/>
  <c r="BO345" i="17" s="1"/>
  <c r="AE343" i="17"/>
  <c r="AQ343" i="17" s="1"/>
  <c r="BO343" i="17" s="1"/>
  <c r="AE457" i="17"/>
  <c r="AQ457" i="17" s="1"/>
  <c r="BO457" i="17" s="1"/>
  <c r="AE451" i="17"/>
  <c r="AQ451" i="17" s="1"/>
  <c r="BO451" i="17" s="1"/>
  <c r="AE616" i="17"/>
  <c r="AQ616" i="17" s="1"/>
  <c r="BO616" i="17" s="1"/>
  <c r="AE533" i="17"/>
  <c r="AQ533" i="17" s="1"/>
  <c r="BO533" i="17" s="1"/>
  <c r="AE618" i="17"/>
  <c r="AQ618" i="17" s="1"/>
  <c r="BO618" i="17" s="1"/>
  <c r="AE572" i="17"/>
  <c r="AQ572" i="17" s="1"/>
  <c r="BO572" i="17" s="1"/>
  <c r="AE626" i="17"/>
  <c r="AQ626" i="17" s="1"/>
  <c r="BO626" i="17" s="1"/>
  <c r="AE676" i="17"/>
  <c r="AQ676" i="17" s="1"/>
  <c r="BO676" i="17" s="1"/>
  <c r="AE696" i="17"/>
  <c r="AQ696" i="17" s="1"/>
  <c r="BO696" i="17" s="1"/>
  <c r="AE40" i="17"/>
  <c r="AQ40" i="17" s="1"/>
  <c r="BO40" i="17" s="1"/>
  <c r="AE185" i="17"/>
  <c r="AQ185" i="17" s="1"/>
  <c r="BO185" i="17" s="1"/>
  <c r="AE149" i="17"/>
  <c r="AQ149" i="17" s="1"/>
  <c r="BO149" i="17" s="1"/>
  <c r="AE286" i="17"/>
  <c r="AQ286" i="17" s="1"/>
  <c r="BO286" i="17" s="1"/>
  <c r="AE470" i="17"/>
  <c r="AQ470" i="17" s="1"/>
  <c r="BO470" i="17" s="1"/>
  <c r="AE348" i="17"/>
  <c r="AQ348" i="17" s="1"/>
  <c r="BO348" i="17" s="1"/>
  <c r="AE405" i="17"/>
  <c r="AQ405" i="17" s="1"/>
  <c r="BO405" i="17" s="1"/>
  <c r="AE288" i="17"/>
  <c r="AQ288" i="17" s="1"/>
  <c r="BO288" i="17" s="1"/>
  <c r="AE437" i="17"/>
  <c r="AQ437" i="17" s="1"/>
  <c r="BO437" i="17" s="1"/>
  <c r="AE276" i="17"/>
  <c r="AQ276" i="17" s="1"/>
  <c r="BO276" i="17" s="1"/>
  <c r="AE522" i="17"/>
  <c r="AQ522" i="17" s="1"/>
  <c r="BO522" i="17" s="1"/>
  <c r="AE499" i="17"/>
  <c r="AQ499" i="17" s="1"/>
  <c r="BO499" i="17" s="1"/>
  <c r="AE445" i="17"/>
  <c r="AQ445" i="17" s="1"/>
  <c r="BO445" i="17" s="1"/>
  <c r="AE468" i="17"/>
  <c r="AQ468" i="17" s="1"/>
  <c r="BO468" i="17" s="1"/>
  <c r="AE578" i="17"/>
  <c r="AQ578" i="17" s="1"/>
  <c r="BO578" i="17" s="1"/>
  <c r="AE659" i="17"/>
  <c r="AQ659" i="17" s="1"/>
  <c r="BO659" i="17" s="1"/>
  <c r="AE563" i="17"/>
  <c r="AQ563" i="17" s="1"/>
  <c r="BO563" i="17" s="1"/>
  <c r="AE682" i="17"/>
  <c r="AQ682" i="17" s="1"/>
  <c r="BO682" i="17" s="1"/>
  <c r="AE667" i="17"/>
  <c r="AQ667" i="17" s="1"/>
  <c r="BO667" i="17" s="1"/>
  <c r="AE697" i="17"/>
  <c r="AQ697" i="17" s="1"/>
  <c r="BO697" i="17" s="1"/>
  <c r="AE151" i="17"/>
  <c r="AQ151" i="17" s="1"/>
  <c r="BO151" i="17" s="1"/>
  <c r="AE284" i="17"/>
  <c r="AQ284" i="17" s="1"/>
  <c r="BO284" i="17" s="1"/>
  <c r="AE323" i="17"/>
  <c r="AQ323" i="17" s="1"/>
  <c r="BO323" i="17" s="1"/>
  <c r="AE289" i="17"/>
  <c r="AQ289" i="17" s="1"/>
  <c r="BO289" i="17" s="1"/>
  <c r="AE245" i="17"/>
  <c r="AQ245" i="17" s="1"/>
  <c r="BO245" i="17" s="1"/>
  <c r="AE277" i="17"/>
  <c r="AQ277" i="17" s="1"/>
  <c r="BO277" i="17" s="1"/>
  <c r="AE229" i="17"/>
  <c r="AQ229" i="17" s="1"/>
  <c r="BO229" i="17" s="1"/>
  <c r="AE368" i="17"/>
  <c r="AQ368" i="17" s="1"/>
  <c r="BO368" i="17" s="1"/>
  <c r="AE461" i="17"/>
  <c r="AQ461" i="17" s="1"/>
  <c r="BO461" i="17" s="1"/>
  <c r="AE394" i="17"/>
  <c r="AQ394" i="17" s="1"/>
  <c r="BO394" i="17" s="1"/>
  <c r="AE518" i="17"/>
  <c r="AQ518" i="17" s="1"/>
  <c r="BO518" i="17" s="1"/>
  <c r="AE331" i="17"/>
  <c r="AQ331" i="17" s="1"/>
  <c r="BO331" i="17" s="1"/>
  <c r="AE543" i="17"/>
  <c r="AQ543" i="17" s="1"/>
  <c r="BO543" i="17" s="1"/>
  <c r="AE662" i="17"/>
  <c r="AQ662" i="17" s="1"/>
  <c r="BO662" i="17" s="1"/>
  <c r="AE641" i="17"/>
  <c r="AQ641" i="17" s="1"/>
  <c r="BO641" i="17" s="1"/>
  <c r="AE633" i="17"/>
  <c r="AQ633" i="17" s="1"/>
  <c r="BO633" i="17" s="1"/>
  <c r="AE645" i="17"/>
  <c r="AQ645" i="17" s="1"/>
  <c r="BO645" i="17" s="1"/>
  <c r="AE36" i="17"/>
  <c r="AQ36" i="17" s="1"/>
  <c r="BO36" i="17" s="1"/>
  <c r="AE143" i="17"/>
  <c r="AQ143" i="17" s="1"/>
  <c r="BO143" i="17" s="1"/>
  <c r="AE253" i="17"/>
  <c r="AQ253" i="17" s="1"/>
  <c r="BO253" i="17" s="1"/>
  <c r="AE258" i="17"/>
  <c r="AQ258" i="17" s="1"/>
  <c r="BO258" i="17" s="1"/>
  <c r="AE501" i="17"/>
  <c r="AQ501" i="17" s="1"/>
  <c r="BO501" i="17" s="1"/>
  <c r="AE440" i="17"/>
  <c r="AQ440" i="17" s="1"/>
  <c r="BO440" i="17" s="1"/>
  <c r="AE376" i="17"/>
  <c r="AQ376" i="17" s="1"/>
  <c r="BO376" i="17" s="1"/>
  <c r="AE666" i="17"/>
  <c r="AQ666" i="17" s="1"/>
  <c r="BO666" i="17" s="1"/>
  <c r="AE689" i="17"/>
  <c r="AQ689" i="17" s="1"/>
  <c r="BO689" i="17" s="1"/>
  <c r="AE598" i="17"/>
  <c r="AQ598" i="17" s="1"/>
  <c r="BO598" i="17" s="1"/>
  <c r="AE683" i="17"/>
  <c r="AQ683" i="17" s="1"/>
  <c r="BO683" i="17" s="1"/>
  <c r="AE144" i="17"/>
  <c r="AQ144" i="17" s="1"/>
  <c r="BO144" i="17" s="1"/>
  <c r="AE226" i="17"/>
  <c r="AQ226" i="17" s="1"/>
  <c r="BO226" i="17" s="1"/>
  <c r="AE340" i="17"/>
  <c r="AQ340" i="17" s="1"/>
  <c r="BO340" i="17" s="1"/>
  <c r="AE303" i="17"/>
  <c r="AQ303" i="17" s="1"/>
  <c r="BO303" i="17" s="1"/>
  <c r="AE282" i="17"/>
  <c r="AQ282" i="17" s="1"/>
  <c r="BO282" i="17" s="1"/>
  <c r="AE363" i="17"/>
  <c r="AQ363" i="17" s="1"/>
  <c r="BO363" i="17" s="1"/>
  <c r="AE265" i="17"/>
  <c r="AQ265" i="17" s="1"/>
  <c r="BO265" i="17" s="1"/>
  <c r="AE422" i="17"/>
  <c r="AQ422" i="17" s="1"/>
  <c r="BO422" i="17" s="1"/>
  <c r="AE584" i="17"/>
  <c r="AQ584" i="17" s="1"/>
  <c r="BO584" i="17" s="1"/>
  <c r="AE531" i="17"/>
  <c r="AQ531" i="17" s="1"/>
  <c r="BO531" i="17" s="1"/>
  <c r="AE602" i="17"/>
  <c r="AQ602" i="17" s="1"/>
  <c r="BO602" i="17" s="1"/>
  <c r="AE594" i="17"/>
  <c r="AQ594" i="17" s="1"/>
  <c r="BO594" i="17" s="1"/>
  <c r="AE664" i="17"/>
  <c r="AQ664" i="17" s="1"/>
  <c r="BO664" i="17" s="1"/>
  <c r="AE72" i="17"/>
  <c r="AQ72" i="17" s="1"/>
  <c r="BO72" i="17" s="1"/>
  <c r="AE201" i="17"/>
  <c r="AQ201" i="17" s="1"/>
  <c r="BO201" i="17" s="1"/>
  <c r="AE305" i="17"/>
  <c r="AQ305" i="17" s="1"/>
  <c r="BO305" i="17" s="1"/>
  <c r="AE382" i="17"/>
  <c r="AQ382" i="17" s="1"/>
  <c r="BO382" i="17" s="1"/>
  <c r="AE516" i="17"/>
  <c r="AQ516" i="17" s="1"/>
  <c r="BO516" i="17" s="1"/>
  <c r="AE358" i="17"/>
  <c r="AQ358" i="17" s="1"/>
  <c r="BO358" i="17" s="1"/>
  <c r="AE347" i="17"/>
  <c r="AQ347" i="17" s="1"/>
  <c r="BO347" i="17" s="1"/>
  <c r="AE502" i="17"/>
  <c r="AQ502" i="17" s="1"/>
  <c r="BO502" i="17" s="1"/>
  <c r="AE482" i="17"/>
  <c r="AQ482" i="17" s="1"/>
  <c r="BO482" i="17" s="1"/>
  <c r="AE657" i="17"/>
  <c r="AQ657" i="17" s="1"/>
  <c r="BO657" i="17" s="1"/>
  <c r="AE433" i="17"/>
  <c r="AQ433" i="17" s="1"/>
  <c r="BO433" i="17" s="1"/>
  <c r="AE528" i="17"/>
  <c r="AQ528" i="17" s="1"/>
  <c r="BO528" i="17" s="1"/>
  <c r="AE634" i="17"/>
  <c r="AQ634" i="17" s="1"/>
  <c r="BO634" i="17" s="1"/>
  <c r="AE672" i="17"/>
  <c r="AQ672" i="17" s="1"/>
  <c r="BO672" i="17" s="1"/>
  <c r="AE621" i="17"/>
  <c r="AQ621" i="17" s="1"/>
  <c r="BO621" i="17" s="1"/>
  <c r="AE670" i="17"/>
  <c r="AQ670" i="17" s="1"/>
  <c r="BO670" i="17" s="1"/>
  <c r="AE129" i="17"/>
  <c r="AQ129" i="17" s="1"/>
  <c r="BO129" i="17" s="1"/>
  <c r="AE510" i="17"/>
  <c r="AQ510" i="17" s="1"/>
  <c r="BO510" i="17" s="1"/>
  <c r="AE655" i="17"/>
  <c r="AQ655" i="17" s="1"/>
  <c r="BO655" i="17" s="1"/>
  <c r="AE384" i="17"/>
  <c r="AQ384" i="17" s="1"/>
  <c r="BO384" i="17" s="1"/>
  <c r="AE390" i="17"/>
  <c r="AQ390" i="17" s="1"/>
  <c r="BO390" i="17" s="1"/>
  <c r="AE595" i="17"/>
  <c r="AQ595" i="17" s="1"/>
  <c r="BO595" i="17" s="1"/>
  <c r="AE466" i="17"/>
  <c r="AQ466" i="17" s="1"/>
  <c r="BO466" i="17" s="1"/>
  <c r="AE610" i="17"/>
  <c r="AQ610" i="17" s="1"/>
  <c r="BO610" i="17" s="1"/>
  <c r="AE529" i="17"/>
  <c r="AQ529" i="17" s="1"/>
  <c r="BO529" i="17" s="1"/>
  <c r="AE693" i="17"/>
  <c r="AQ693" i="17" s="1"/>
  <c r="BO693" i="17" s="1"/>
  <c r="AE293" i="17"/>
  <c r="AQ293" i="17" s="1"/>
  <c r="BO293" i="17" s="1"/>
  <c r="AE475" i="17"/>
  <c r="AQ475" i="17" s="1"/>
  <c r="BO475" i="17" s="1"/>
  <c r="AE99" i="17"/>
  <c r="AQ99" i="17" s="1"/>
  <c r="BO99" i="17" s="1"/>
  <c r="AE290" i="17"/>
  <c r="AQ290" i="17" s="1"/>
  <c r="BO290" i="17" s="1"/>
  <c r="AE552" i="17"/>
  <c r="AQ552" i="17" s="1"/>
  <c r="BO552" i="17" s="1"/>
  <c r="AE623" i="17"/>
  <c r="AQ623" i="17" s="1"/>
  <c r="BO623" i="17" s="1"/>
  <c r="AE257" i="17"/>
  <c r="AQ257" i="17" s="1"/>
  <c r="BO257" i="17" s="1"/>
  <c r="AE611" i="17"/>
  <c r="AQ611" i="17" s="1"/>
  <c r="BO611" i="17" s="1"/>
  <c r="AE568" i="17"/>
  <c r="AQ568" i="17" s="1"/>
  <c r="BO568" i="17" s="1"/>
  <c r="AE400" i="17"/>
  <c r="AQ400" i="17" s="1"/>
  <c r="BO400" i="17" s="1"/>
  <c r="AE538" i="17"/>
  <c r="AQ538" i="17" s="1"/>
  <c r="BO538" i="17" s="1"/>
  <c r="AE671" i="17"/>
  <c r="AQ671" i="17" s="1"/>
  <c r="BO671" i="17" s="1"/>
  <c r="AE700" i="17"/>
  <c r="AQ700" i="17" s="1"/>
  <c r="BO700" i="17" s="1"/>
  <c r="AE642" i="17"/>
  <c r="AQ642" i="17" s="1"/>
  <c r="BO642" i="17" s="1"/>
  <c r="AE647" i="17"/>
  <c r="AQ647" i="17" s="1"/>
  <c r="BO647" i="17" s="1"/>
  <c r="AE450" i="17"/>
  <c r="AQ450" i="17" s="1"/>
  <c r="BO450" i="17" s="1"/>
  <c r="AE219" i="17"/>
  <c r="AQ219" i="17" s="1"/>
  <c r="BO219" i="17" s="1"/>
  <c r="AE309" i="17"/>
  <c r="AQ309" i="17" s="1"/>
  <c r="BO309" i="17" s="1"/>
  <c r="AE467" i="17"/>
  <c r="AQ467" i="17" s="1"/>
  <c r="BO467" i="17" s="1"/>
  <c r="AE639" i="17"/>
  <c r="AQ639" i="17" s="1"/>
  <c r="BO639" i="17" s="1"/>
  <c r="AE362" i="17"/>
  <c r="AQ362" i="17" s="1"/>
  <c r="BO362" i="17" s="1"/>
  <c r="H52" i="1"/>
  <c r="AC61" i="17"/>
  <c r="AO61" i="17" s="1"/>
  <c r="BM61" i="17" s="1"/>
  <c r="AC79" i="17"/>
  <c r="AO79" i="17" s="1"/>
  <c r="BM79" i="17" s="1"/>
  <c r="AC234" i="17"/>
  <c r="AO234" i="17" s="1"/>
  <c r="BM234" i="17" s="1"/>
  <c r="AC297" i="17"/>
  <c r="AO297" i="17" s="1"/>
  <c r="BM297" i="17" s="1"/>
  <c r="AC226" i="17"/>
  <c r="AO226" i="17" s="1"/>
  <c r="BM226" i="17" s="1"/>
  <c r="AC200" i="17"/>
  <c r="AO200" i="17" s="1"/>
  <c r="BM200" i="17" s="1"/>
  <c r="AC236" i="17"/>
  <c r="AO236" i="17" s="1"/>
  <c r="BM236" i="17" s="1"/>
  <c r="AC340" i="17"/>
  <c r="AO340" i="17" s="1"/>
  <c r="BM340" i="17" s="1"/>
  <c r="AC344" i="17"/>
  <c r="AO344" i="17" s="1"/>
  <c r="BM344" i="17" s="1"/>
  <c r="AC259" i="17"/>
  <c r="AO259" i="17" s="1"/>
  <c r="BM259" i="17" s="1"/>
  <c r="AC242" i="17"/>
  <c r="AO242" i="17" s="1"/>
  <c r="BM242" i="17" s="1"/>
  <c r="AC427" i="17"/>
  <c r="AO427" i="17" s="1"/>
  <c r="BM427" i="17" s="1"/>
  <c r="AC308" i="17"/>
  <c r="AO308" i="17" s="1"/>
  <c r="BM308" i="17" s="1"/>
  <c r="AC303" i="17"/>
  <c r="AO303" i="17" s="1"/>
  <c r="BM303" i="17" s="1"/>
  <c r="AC326" i="17"/>
  <c r="AO326" i="17" s="1"/>
  <c r="BM326" i="17" s="1"/>
  <c r="AC333" i="17"/>
  <c r="AO333" i="17" s="1"/>
  <c r="BM333" i="17" s="1"/>
  <c r="AC50" i="17"/>
  <c r="AO50" i="17" s="1"/>
  <c r="BM50" i="17" s="1"/>
  <c r="AC137" i="17"/>
  <c r="AO137" i="17" s="1"/>
  <c r="BM137" i="17" s="1"/>
  <c r="AC206" i="17"/>
  <c r="AO206" i="17" s="1"/>
  <c r="BM206" i="17" s="1"/>
  <c r="AC216" i="17"/>
  <c r="AO216" i="17" s="1"/>
  <c r="BM216" i="17" s="1"/>
  <c r="AC379" i="17"/>
  <c r="AO379" i="17" s="1"/>
  <c r="BM379" i="17" s="1"/>
  <c r="AC34" i="17"/>
  <c r="AO34" i="17" s="1"/>
  <c r="BM34" i="17" s="1"/>
  <c r="AC100" i="17"/>
  <c r="AO100" i="17" s="1"/>
  <c r="BM100" i="17" s="1"/>
  <c r="AC160" i="17"/>
  <c r="AO160" i="17" s="1"/>
  <c r="BM160" i="17" s="1"/>
  <c r="AC176" i="17"/>
  <c r="AO176" i="17" s="1"/>
  <c r="BM176" i="17" s="1"/>
  <c r="AC219" i="17"/>
  <c r="AO219" i="17" s="1"/>
  <c r="BM219" i="17" s="1"/>
  <c r="AC65" i="17"/>
  <c r="AO65" i="17" s="1"/>
  <c r="BM65" i="17" s="1"/>
  <c r="AC309" i="17"/>
  <c r="AO309" i="17" s="1"/>
  <c r="BM309" i="17" s="1"/>
  <c r="AC6" i="17"/>
  <c r="AO6" i="17" s="1"/>
  <c r="BM6" i="17" s="1"/>
  <c r="AC44" i="17"/>
  <c r="AO44" i="17" s="1"/>
  <c r="BM44" i="17" s="1"/>
  <c r="AC66" i="17"/>
  <c r="AO66" i="17" s="1"/>
  <c r="BM66" i="17" s="1"/>
  <c r="AC92" i="17"/>
  <c r="AO92" i="17" s="1"/>
  <c r="BM92" i="17" s="1"/>
  <c r="AC130" i="17"/>
  <c r="AO130" i="17" s="1"/>
  <c r="BM130" i="17" s="1"/>
  <c r="AC133" i="17"/>
  <c r="AO133" i="17" s="1"/>
  <c r="BM133" i="17" s="1"/>
  <c r="AC209" i="17"/>
  <c r="AO209" i="17" s="1"/>
  <c r="BM209" i="17" s="1"/>
  <c r="AC350" i="17"/>
  <c r="AO350" i="17" s="1"/>
  <c r="BM350" i="17" s="1"/>
  <c r="AC232" i="17"/>
  <c r="AO232" i="17" s="1"/>
  <c r="BM232" i="17" s="1"/>
  <c r="AC366" i="17"/>
  <c r="AO366" i="17" s="1"/>
  <c r="BM366" i="17" s="1"/>
  <c r="AC10" i="17"/>
  <c r="AO10" i="17" s="1"/>
  <c r="BM10" i="17" s="1"/>
  <c r="AC45" i="17"/>
  <c r="AO45" i="17" s="1"/>
  <c r="BM45" i="17" s="1"/>
  <c r="AC84" i="17"/>
  <c r="AO84" i="17" s="1"/>
  <c r="BM84" i="17" s="1"/>
  <c r="AC158" i="17"/>
  <c r="AO158" i="17" s="1"/>
  <c r="BM158" i="17" s="1"/>
  <c r="AC291" i="17"/>
  <c r="AO291" i="17" s="1"/>
  <c r="BM291" i="17" s="1"/>
  <c r="AC184" i="17"/>
  <c r="AO184" i="17" s="1"/>
  <c r="BM184" i="17" s="1"/>
  <c r="AC192" i="17"/>
  <c r="AO192" i="17" s="1"/>
  <c r="BM192" i="17" s="1"/>
  <c r="AC250" i="17"/>
  <c r="AO250" i="17" s="1"/>
  <c r="BM250" i="17" s="1"/>
  <c r="AC261" i="17"/>
  <c r="AO261" i="17" s="1"/>
  <c r="BM261" i="17" s="1"/>
  <c r="AC11" i="17"/>
  <c r="AO11" i="17" s="1"/>
  <c r="BM11" i="17" s="1"/>
  <c r="AC56" i="17"/>
  <c r="AO56" i="17" s="1"/>
  <c r="BM56" i="17" s="1"/>
  <c r="AC238" i="17"/>
  <c r="AO238" i="17" s="1"/>
  <c r="BM238" i="17" s="1"/>
  <c r="AC178" i="17"/>
  <c r="AO178" i="17" s="1"/>
  <c r="BM178" i="17" s="1"/>
  <c r="AC335" i="17"/>
  <c r="AO335" i="17" s="1"/>
  <c r="BM335" i="17" s="1"/>
  <c r="AC424" i="17"/>
  <c r="AO424" i="17" s="1"/>
  <c r="BM424" i="17" s="1"/>
  <c r="AC33" i="17"/>
  <c r="AO33" i="17" s="1"/>
  <c r="BM33" i="17" s="1"/>
  <c r="AC78" i="17"/>
  <c r="AO78" i="17" s="1"/>
  <c r="BM78" i="17" s="1"/>
  <c r="AC159" i="17"/>
  <c r="AO159" i="17" s="1"/>
  <c r="BM159" i="17" s="1"/>
  <c r="AC205" i="17"/>
  <c r="AO205" i="17" s="1"/>
  <c r="BM205" i="17" s="1"/>
  <c r="AC212" i="17"/>
  <c r="AO212" i="17" s="1"/>
  <c r="BM212" i="17" s="1"/>
  <c r="AC208" i="17"/>
  <c r="AO208" i="17" s="1"/>
  <c r="BM208" i="17" s="1"/>
  <c r="AC193" i="17"/>
  <c r="AO193" i="17" s="1"/>
  <c r="BM193" i="17" s="1"/>
  <c r="AC220" i="17"/>
  <c r="AO220" i="17" s="1"/>
  <c r="BM220" i="17" s="1"/>
  <c r="AC48" i="17"/>
  <c r="AO48" i="17" s="1"/>
  <c r="BM48" i="17" s="1"/>
  <c r="AC83" i="17"/>
  <c r="AO83" i="17" s="1"/>
  <c r="BM83" i="17" s="1"/>
  <c r="AC96" i="17"/>
  <c r="AO96" i="17" s="1"/>
  <c r="BM96" i="17" s="1"/>
  <c r="AC138" i="17"/>
  <c r="AO138" i="17" s="1"/>
  <c r="BM138" i="17" s="1"/>
  <c r="AC266" i="17"/>
  <c r="AO266" i="17" s="1"/>
  <c r="BM266" i="17" s="1"/>
  <c r="AC196" i="17"/>
  <c r="AO196" i="17" s="1"/>
  <c r="BM196" i="17" s="1"/>
  <c r="AC244" i="17"/>
  <c r="AO244" i="17" s="1"/>
  <c r="BM244" i="17" s="1"/>
  <c r="AC20" i="17"/>
  <c r="AO20" i="17" s="1"/>
  <c r="BM20" i="17" s="1"/>
  <c r="AC39" i="17"/>
  <c r="AO39" i="17" s="1"/>
  <c r="BM39" i="17" s="1"/>
  <c r="AC70" i="17"/>
  <c r="AO70" i="17" s="1"/>
  <c r="BM70" i="17" s="1"/>
  <c r="AC80" i="17"/>
  <c r="AO80" i="17" s="1"/>
  <c r="BM80" i="17" s="1"/>
  <c r="AC112" i="17"/>
  <c r="AO112" i="17" s="1"/>
  <c r="BM112" i="17" s="1"/>
  <c r="AC215" i="17"/>
  <c r="AO215" i="17" s="1"/>
  <c r="BM215" i="17" s="1"/>
  <c r="AC202" i="17"/>
  <c r="AO202" i="17" s="1"/>
  <c r="BM202" i="17" s="1"/>
  <c r="AC149" i="17"/>
  <c r="AO149" i="17" s="1"/>
  <c r="BM149" i="17" s="1"/>
  <c r="AC268" i="17"/>
  <c r="AO268" i="17" s="1"/>
  <c r="BM268" i="17" s="1"/>
  <c r="AC356" i="17"/>
  <c r="AO356" i="17" s="1"/>
  <c r="BM356" i="17" s="1"/>
  <c r="AC430" i="17"/>
  <c r="AO430" i="17" s="1"/>
  <c r="BM430" i="17" s="1"/>
  <c r="AC281" i="17"/>
  <c r="AO281" i="17" s="1"/>
  <c r="BM281" i="17" s="1"/>
  <c r="AC74" i="17"/>
  <c r="AO74" i="17" s="1"/>
  <c r="BM74" i="17" s="1"/>
  <c r="AC140" i="17"/>
  <c r="AO140" i="17" s="1"/>
  <c r="BM140" i="17" s="1"/>
  <c r="AC319" i="17"/>
  <c r="AO319" i="17" s="1"/>
  <c r="BM319" i="17" s="1"/>
  <c r="AC330" i="17"/>
  <c r="AO330" i="17" s="1"/>
  <c r="BM330" i="17" s="1"/>
  <c r="AC305" i="17"/>
  <c r="AO305" i="17" s="1"/>
  <c r="BM305" i="17" s="1"/>
  <c r="AC384" i="17"/>
  <c r="AO384" i="17" s="1"/>
  <c r="BM384" i="17" s="1"/>
  <c r="AC519" i="17"/>
  <c r="AO519" i="17" s="1"/>
  <c r="BM519" i="17" s="1"/>
  <c r="AC412" i="17"/>
  <c r="AO412" i="17" s="1"/>
  <c r="BM412" i="17" s="1"/>
  <c r="AC494" i="17"/>
  <c r="AO494" i="17" s="1"/>
  <c r="BM494" i="17" s="1"/>
  <c r="AC551" i="17"/>
  <c r="AO551" i="17" s="1"/>
  <c r="BM551" i="17" s="1"/>
  <c r="AC608" i="17"/>
  <c r="AO608" i="17" s="1"/>
  <c r="BM608" i="17" s="1"/>
  <c r="AC637" i="17"/>
  <c r="AO637" i="17" s="1"/>
  <c r="BM637" i="17" s="1"/>
  <c r="AC599" i="17"/>
  <c r="AO599" i="17" s="1"/>
  <c r="BM599" i="17" s="1"/>
  <c r="AC611" i="17"/>
  <c r="AO611" i="17" s="1"/>
  <c r="BM611" i="17" s="1"/>
  <c r="AC614" i="17"/>
  <c r="AO614" i="17" s="1"/>
  <c r="BM614" i="17" s="1"/>
  <c r="AC67" i="17"/>
  <c r="AO67" i="17" s="1"/>
  <c r="BM67" i="17" s="1"/>
  <c r="AC351" i="17"/>
  <c r="AO351" i="17" s="1"/>
  <c r="BM351" i="17" s="1"/>
  <c r="AC364" i="17"/>
  <c r="AO364" i="17" s="1"/>
  <c r="BM364" i="17" s="1"/>
  <c r="AC301" i="17"/>
  <c r="AO301" i="17" s="1"/>
  <c r="BM301" i="17" s="1"/>
  <c r="AC369" i="17"/>
  <c r="AO369" i="17" s="1"/>
  <c r="BM369" i="17" s="1"/>
  <c r="AC403" i="17"/>
  <c r="AO403" i="17" s="1"/>
  <c r="BM403" i="17" s="1"/>
  <c r="AC421" i="17"/>
  <c r="AO421" i="17" s="1"/>
  <c r="BM421" i="17" s="1"/>
  <c r="AC435" i="17"/>
  <c r="AO435" i="17" s="1"/>
  <c r="BM435" i="17" s="1"/>
  <c r="AC506" i="17"/>
  <c r="AO506" i="17" s="1"/>
  <c r="BM506" i="17" s="1"/>
  <c r="AC607" i="17"/>
  <c r="AO607" i="17" s="1"/>
  <c r="BM607" i="17" s="1"/>
  <c r="AC635" i="17"/>
  <c r="AO635" i="17" s="1"/>
  <c r="BM635" i="17" s="1"/>
  <c r="AC660" i="17"/>
  <c r="AO660" i="17" s="1"/>
  <c r="BM660" i="17" s="1"/>
  <c r="AC73" i="17"/>
  <c r="AO73" i="17" s="1"/>
  <c r="BM73" i="17" s="1"/>
  <c r="AC391" i="17"/>
  <c r="AO391" i="17" s="1"/>
  <c r="BM391" i="17" s="1"/>
  <c r="AC312" i="17"/>
  <c r="AO312" i="17" s="1"/>
  <c r="BM312" i="17" s="1"/>
  <c r="AC338" i="17"/>
  <c r="AO338" i="17" s="1"/>
  <c r="BM338" i="17" s="1"/>
  <c r="AC486" i="17"/>
  <c r="AO486" i="17" s="1"/>
  <c r="BM486" i="17" s="1"/>
  <c r="AC479" i="17"/>
  <c r="AO479" i="17" s="1"/>
  <c r="BM479" i="17" s="1"/>
  <c r="AC354" i="17"/>
  <c r="AO354" i="17" s="1"/>
  <c r="BM354" i="17" s="1"/>
  <c r="AC590" i="17"/>
  <c r="AO590" i="17" s="1"/>
  <c r="BM590" i="17" s="1"/>
  <c r="AC588" i="17"/>
  <c r="AO588" i="17" s="1"/>
  <c r="BM588" i="17" s="1"/>
  <c r="AC505" i="17"/>
  <c r="AO505" i="17" s="1"/>
  <c r="BM505" i="17" s="1"/>
  <c r="AC511" i="17"/>
  <c r="AO511" i="17" s="1"/>
  <c r="BM511" i="17" s="1"/>
  <c r="AC559" i="17"/>
  <c r="AO559" i="17" s="1"/>
  <c r="BM559" i="17" s="1"/>
  <c r="AC652" i="17"/>
  <c r="AO652" i="17" s="1"/>
  <c r="BM652" i="17" s="1"/>
  <c r="AC609" i="17"/>
  <c r="AO609" i="17" s="1"/>
  <c r="BM609" i="17" s="1"/>
  <c r="AC603" i="17"/>
  <c r="AO603" i="17" s="1"/>
  <c r="BM603" i="17" s="1"/>
  <c r="AC604" i="17"/>
  <c r="AO604" i="17" s="1"/>
  <c r="BM604" i="17" s="1"/>
  <c r="AC649" i="17"/>
  <c r="AO649" i="17" s="1"/>
  <c r="BM649" i="17" s="1"/>
  <c r="AC694" i="17"/>
  <c r="AO694" i="17" s="1"/>
  <c r="BM694" i="17" s="1"/>
  <c r="AC699" i="17"/>
  <c r="AO699" i="17" s="1"/>
  <c r="BM699" i="17" s="1"/>
  <c r="AC68" i="17"/>
  <c r="AO68" i="17" s="1"/>
  <c r="BM68" i="17" s="1"/>
  <c r="AC153" i="17"/>
  <c r="AO153" i="17" s="1"/>
  <c r="BM153" i="17" s="1"/>
  <c r="AC228" i="17"/>
  <c r="AO228" i="17" s="1"/>
  <c r="BM228" i="17" s="1"/>
  <c r="AC307" i="17"/>
  <c r="AO307" i="17" s="1"/>
  <c r="BM307" i="17" s="1"/>
  <c r="AC327" i="17"/>
  <c r="AO327" i="17" s="1"/>
  <c r="BM327" i="17" s="1"/>
  <c r="AC473" i="17"/>
  <c r="AO473" i="17" s="1"/>
  <c r="BM473" i="17" s="1"/>
  <c r="AC367" i="17"/>
  <c r="AO367" i="17" s="1"/>
  <c r="BM367" i="17" s="1"/>
  <c r="AC589" i="17"/>
  <c r="AO589" i="17" s="1"/>
  <c r="BM589" i="17" s="1"/>
  <c r="AC513" i="17"/>
  <c r="AO513" i="17" s="1"/>
  <c r="BM513" i="17" s="1"/>
  <c r="AC606" i="17"/>
  <c r="AO606" i="17" s="1"/>
  <c r="BM606" i="17" s="1"/>
  <c r="AC619" i="17"/>
  <c r="AO619" i="17" s="1"/>
  <c r="BM619" i="17" s="1"/>
  <c r="AC569" i="17"/>
  <c r="AO569" i="17" s="1"/>
  <c r="BM569" i="17" s="1"/>
  <c r="AC574" i="17"/>
  <c r="AO574" i="17" s="1"/>
  <c r="BM574" i="17" s="1"/>
  <c r="AC575" i="17"/>
  <c r="AO575" i="17" s="1"/>
  <c r="BM575" i="17" s="1"/>
  <c r="AC600" i="17"/>
  <c r="AO600" i="17" s="1"/>
  <c r="BM600" i="17" s="1"/>
  <c r="AC673" i="17"/>
  <c r="AO673" i="17" s="1"/>
  <c r="BM673" i="17" s="1"/>
  <c r="AC701" i="17"/>
  <c r="AO701" i="17" s="1"/>
  <c r="BM701" i="17" s="1"/>
  <c r="AC81" i="17"/>
  <c r="AO81" i="17" s="1"/>
  <c r="BM81" i="17" s="1"/>
  <c r="AC183" i="17"/>
  <c r="AO183" i="17" s="1"/>
  <c r="BM183" i="17" s="1"/>
  <c r="AC284" i="17"/>
  <c r="AO284" i="17" s="1"/>
  <c r="BM284" i="17" s="1"/>
  <c r="AC460" i="17"/>
  <c r="AO460" i="17" s="1"/>
  <c r="BM460" i="17" s="1"/>
  <c r="AC488" i="17"/>
  <c r="AO488" i="17" s="1"/>
  <c r="BM488" i="17" s="1"/>
  <c r="AC503" i="17"/>
  <c r="AO503" i="17" s="1"/>
  <c r="BM503" i="17" s="1"/>
  <c r="AC404" i="17"/>
  <c r="AO404" i="17" s="1"/>
  <c r="BM404" i="17" s="1"/>
  <c r="AC408" i="17"/>
  <c r="AO408" i="17" s="1"/>
  <c r="BM408" i="17" s="1"/>
  <c r="AC498" i="17"/>
  <c r="AO498" i="17" s="1"/>
  <c r="BM498" i="17" s="1"/>
  <c r="AC489" i="17"/>
  <c r="AO489" i="17" s="1"/>
  <c r="BM489" i="17" s="1"/>
  <c r="AC628" i="17"/>
  <c r="AO628" i="17" s="1"/>
  <c r="BM628" i="17" s="1"/>
  <c r="AC514" i="17"/>
  <c r="AO514" i="17" s="1"/>
  <c r="BM514" i="17" s="1"/>
  <c r="AC646" i="17"/>
  <c r="AO646" i="17" s="1"/>
  <c r="BM646" i="17" s="1"/>
  <c r="AC638" i="17"/>
  <c r="AO638" i="17" s="1"/>
  <c r="BM638" i="17" s="1"/>
  <c r="AC566" i="17"/>
  <c r="AO566" i="17" s="1"/>
  <c r="BM566" i="17" s="1"/>
  <c r="AC661" i="17"/>
  <c r="AO661" i="17" s="1"/>
  <c r="BM661" i="17" s="1"/>
  <c r="AC687" i="17"/>
  <c r="AO687" i="17" s="1"/>
  <c r="BM687" i="17" s="1"/>
  <c r="AC678" i="17"/>
  <c r="AO678" i="17" s="1"/>
  <c r="BM678" i="17" s="1"/>
  <c r="AC5" i="17"/>
  <c r="AO5" i="17" s="1"/>
  <c r="BM5" i="17" s="1"/>
  <c r="AC314" i="17"/>
  <c r="AO314" i="17" s="1"/>
  <c r="BM314" i="17" s="1"/>
  <c r="AC449" i="17"/>
  <c r="AO449" i="17" s="1"/>
  <c r="BM449" i="17" s="1"/>
  <c r="AC306" i="17"/>
  <c r="AO306" i="17" s="1"/>
  <c r="BM306" i="17" s="1"/>
  <c r="AC397" i="17"/>
  <c r="AO397" i="17" s="1"/>
  <c r="BM397" i="17" s="1"/>
  <c r="AC507" i="17"/>
  <c r="AO507" i="17" s="1"/>
  <c r="BM507" i="17" s="1"/>
  <c r="AC372" i="17"/>
  <c r="AO372" i="17" s="1"/>
  <c r="BM372" i="17" s="1"/>
  <c r="AC452" i="17"/>
  <c r="AO452" i="17" s="1"/>
  <c r="BM452" i="17" s="1"/>
  <c r="AC447" i="17"/>
  <c r="AO447" i="17" s="1"/>
  <c r="BM447" i="17" s="1"/>
  <c r="AC453" i="17"/>
  <c r="AO453" i="17" s="1"/>
  <c r="BM453" i="17" s="1"/>
  <c r="AC549" i="17"/>
  <c r="AO549" i="17" s="1"/>
  <c r="BM549" i="17" s="1"/>
  <c r="AC561" i="17"/>
  <c r="AO561" i="17" s="1"/>
  <c r="BM561" i="17" s="1"/>
  <c r="AC618" i="17"/>
  <c r="AO618" i="17" s="1"/>
  <c r="BM618" i="17" s="1"/>
  <c r="AC679" i="17"/>
  <c r="AO679" i="17" s="1"/>
  <c r="BM679" i="17" s="1"/>
  <c r="AC626" i="17"/>
  <c r="AO626" i="17" s="1"/>
  <c r="BM626" i="17" s="1"/>
  <c r="AC688" i="17"/>
  <c r="AO688" i="17" s="1"/>
  <c r="BM688" i="17" s="1"/>
  <c r="AC696" i="17"/>
  <c r="AO696" i="17" s="1"/>
  <c r="BM696" i="17" s="1"/>
  <c r="AC253" i="17"/>
  <c r="AO253" i="17" s="1"/>
  <c r="BM253" i="17" s="1"/>
  <c r="AC444" i="17"/>
  <c r="AO444" i="17" s="1"/>
  <c r="BM444" i="17" s="1"/>
  <c r="AC496" i="17"/>
  <c r="AO496" i="17" s="1"/>
  <c r="BM496" i="17" s="1"/>
  <c r="AC470" i="17"/>
  <c r="AO470" i="17" s="1"/>
  <c r="BM470" i="17" s="1"/>
  <c r="AC353" i="17"/>
  <c r="AO353" i="17" s="1"/>
  <c r="BM353" i="17" s="1"/>
  <c r="AC342" i="17"/>
  <c r="AO342" i="17" s="1"/>
  <c r="BM342" i="17" s="1"/>
  <c r="AC348" i="17"/>
  <c r="AO348" i="17" s="1"/>
  <c r="BM348" i="17" s="1"/>
  <c r="AC405" i="17"/>
  <c r="AO405" i="17" s="1"/>
  <c r="BM405" i="17" s="1"/>
  <c r="AC437" i="17"/>
  <c r="AO437" i="17" s="1"/>
  <c r="BM437" i="17" s="1"/>
  <c r="AC472" i="17"/>
  <c r="AO472" i="17" s="1"/>
  <c r="BM472" i="17" s="1"/>
  <c r="AC499" i="17"/>
  <c r="AO499" i="17" s="1"/>
  <c r="BM499" i="17" s="1"/>
  <c r="AC534" i="17"/>
  <c r="AO534" i="17" s="1"/>
  <c r="BM534" i="17" s="1"/>
  <c r="AC651" i="17"/>
  <c r="AO651" i="17" s="1"/>
  <c r="BM651" i="17" s="1"/>
  <c r="AC545" i="17"/>
  <c r="AO545" i="17" s="1"/>
  <c r="BM545" i="17" s="1"/>
  <c r="AC576" i="17"/>
  <c r="AO576" i="17" s="1"/>
  <c r="BM576" i="17" s="1"/>
  <c r="AC578" i="17"/>
  <c r="AO578" i="17" s="1"/>
  <c r="BM578" i="17" s="1"/>
  <c r="AC659" i="17"/>
  <c r="AO659" i="17" s="1"/>
  <c r="BM659" i="17" s="1"/>
  <c r="AC675" i="17"/>
  <c r="AO675" i="17" s="1"/>
  <c r="BM675" i="17" s="1"/>
  <c r="AC681" i="17"/>
  <c r="AO681" i="17" s="1"/>
  <c r="BM681" i="17" s="1"/>
  <c r="AC682" i="17"/>
  <c r="AO682" i="17" s="1"/>
  <c r="BM682" i="17" s="1"/>
  <c r="AC656" i="17"/>
  <c r="AO656" i="17" s="1"/>
  <c r="BM656" i="17" s="1"/>
  <c r="AC697" i="17"/>
  <c r="AO697" i="17" s="1"/>
  <c r="BM697" i="17" s="1"/>
  <c r="AC272" i="17"/>
  <c r="AO272" i="17" s="1"/>
  <c r="BM272" i="17" s="1"/>
  <c r="AC418" i="17"/>
  <c r="AO418" i="17" s="1"/>
  <c r="BM418" i="17" s="1"/>
  <c r="AC471" i="17"/>
  <c r="AO471" i="17" s="1"/>
  <c r="BM471" i="17" s="1"/>
  <c r="AC388" i="17"/>
  <c r="AO388" i="17" s="1"/>
  <c r="BM388" i="17" s="1"/>
  <c r="AC396" i="17"/>
  <c r="AO396" i="17" s="1"/>
  <c r="BM396" i="17" s="1"/>
  <c r="AC535" i="17"/>
  <c r="AO535" i="17" s="1"/>
  <c r="BM535" i="17" s="1"/>
  <c r="AC553" i="17"/>
  <c r="AO553" i="17" s="1"/>
  <c r="BM553" i="17" s="1"/>
  <c r="AC592" i="17"/>
  <c r="AO592" i="17" s="1"/>
  <c r="BM592" i="17" s="1"/>
  <c r="AC580" i="17"/>
  <c r="AO580" i="17" s="1"/>
  <c r="BM580" i="17" s="1"/>
  <c r="AC518" i="17"/>
  <c r="AO518" i="17" s="1"/>
  <c r="BM518" i="17" s="1"/>
  <c r="AC630" i="17"/>
  <c r="AO630" i="17" s="1"/>
  <c r="BM630" i="17" s="1"/>
  <c r="AC543" i="17"/>
  <c r="AO543" i="17" s="1"/>
  <c r="BM543" i="17" s="1"/>
  <c r="AC585" i="17"/>
  <c r="AO585" i="17" s="1"/>
  <c r="BM585" i="17" s="1"/>
  <c r="AC653" i="17"/>
  <c r="AO653" i="17" s="1"/>
  <c r="BM653" i="17" s="1"/>
  <c r="AC597" i="17"/>
  <c r="AO597" i="17" s="1"/>
  <c r="BM597" i="17" s="1"/>
  <c r="AC662" i="17"/>
  <c r="AO662" i="17" s="1"/>
  <c r="BM662" i="17" s="1"/>
  <c r="AC633" i="17"/>
  <c r="AO633" i="17" s="1"/>
  <c r="BM633" i="17" s="1"/>
  <c r="AC690" i="17"/>
  <c r="AO690" i="17" s="1"/>
  <c r="BM690" i="17" s="1"/>
  <c r="AC686" i="17"/>
  <c r="AO686" i="17" s="1"/>
  <c r="BM686" i="17" s="1"/>
  <c r="AC24" i="17"/>
  <c r="AO24" i="17" s="1"/>
  <c r="BM24" i="17" s="1"/>
  <c r="AC294" i="17"/>
  <c r="AO294" i="17" s="1"/>
  <c r="BM294" i="17" s="1"/>
  <c r="AC386" i="17"/>
  <c r="AO386" i="17" s="1"/>
  <c r="BM386" i="17" s="1"/>
  <c r="AC381" i="17"/>
  <c r="AO381" i="17" s="1"/>
  <c r="BM381" i="17" s="1"/>
  <c r="AC501" i="17"/>
  <c r="AO501" i="17" s="1"/>
  <c r="BM501" i="17" s="1"/>
  <c r="AC440" i="17"/>
  <c r="AO440" i="17" s="1"/>
  <c r="BM440" i="17" s="1"/>
  <c r="AC455" i="17"/>
  <c r="AO455" i="17" s="1"/>
  <c r="BM455" i="17" s="1"/>
  <c r="AC504" i="17"/>
  <c r="AO504" i="17" s="1"/>
  <c r="BM504" i="17" s="1"/>
  <c r="AC650" i="17"/>
  <c r="AO650" i="17" s="1"/>
  <c r="BM650" i="17" s="1"/>
  <c r="AC666" i="17"/>
  <c r="AO666" i="17" s="1"/>
  <c r="BM666" i="17" s="1"/>
  <c r="AC617" i="17"/>
  <c r="AO617" i="17" s="1"/>
  <c r="BM617" i="17" s="1"/>
  <c r="AC685" i="17"/>
  <c r="AO685" i="17" s="1"/>
  <c r="BM685" i="17" s="1"/>
  <c r="AC689" i="17"/>
  <c r="AO689" i="17" s="1"/>
  <c r="BM689" i="17" s="1"/>
  <c r="AC683" i="17"/>
  <c r="AO683" i="17" s="1"/>
  <c r="BM683" i="17" s="1"/>
  <c r="AC198" i="17"/>
  <c r="AO198" i="17" s="1"/>
  <c r="BM198" i="17" s="1"/>
  <c r="AC311" i="17"/>
  <c r="AO311" i="17" s="1"/>
  <c r="BM311" i="17" s="1"/>
  <c r="AC337" i="17"/>
  <c r="AO337" i="17" s="1"/>
  <c r="BM337" i="17" s="1"/>
  <c r="AC363" i="17"/>
  <c r="AO363" i="17" s="1"/>
  <c r="BM363" i="17" s="1"/>
  <c r="AC509" i="17"/>
  <c r="AO509" i="17" s="1"/>
  <c r="BM509" i="17" s="1"/>
  <c r="AC420" i="17"/>
  <c r="AO420" i="17" s="1"/>
  <c r="BM420" i="17" s="1"/>
  <c r="AC474" i="17"/>
  <c r="AO474" i="17" s="1"/>
  <c r="BM474" i="17" s="1"/>
  <c r="AC490" i="17"/>
  <c r="AO490" i="17" s="1"/>
  <c r="BM490" i="17" s="1"/>
  <c r="AC577" i="17"/>
  <c r="AO577" i="17" s="1"/>
  <c r="BM577" i="17" s="1"/>
  <c r="AC605" i="17"/>
  <c r="AO605" i="17" s="1"/>
  <c r="BM605" i="17" s="1"/>
  <c r="AC644" i="17"/>
  <c r="AO644" i="17" s="1"/>
  <c r="BM644" i="17" s="1"/>
  <c r="AC602" i="17"/>
  <c r="AO602" i="17" s="1"/>
  <c r="BM602" i="17" s="1"/>
  <c r="AC669" i="17"/>
  <c r="AO669" i="17" s="1"/>
  <c r="BM669" i="17" s="1"/>
  <c r="AC594" i="17"/>
  <c r="AO594" i="17" s="1"/>
  <c r="BM594" i="17" s="1"/>
  <c r="AC625" i="17"/>
  <c r="AO625" i="17" s="1"/>
  <c r="BM625" i="17" s="1"/>
  <c r="AC684" i="17"/>
  <c r="AO684" i="17" s="1"/>
  <c r="BM684" i="17" s="1"/>
  <c r="AC691" i="17"/>
  <c r="AO691" i="17" s="1"/>
  <c r="BM691" i="17" s="1"/>
  <c r="AC664" i="17"/>
  <c r="AO664" i="17" s="1"/>
  <c r="BM664" i="17" s="1"/>
  <c r="AC385" i="17"/>
  <c r="AO385" i="17" s="1"/>
  <c r="BM385" i="17" s="1"/>
  <c r="AC358" i="17"/>
  <c r="AO358" i="17" s="1"/>
  <c r="BM358" i="17" s="1"/>
  <c r="AC571" i="17"/>
  <c r="AO571" i="17" s="1"/>
  <c r="BM571" i="17" s="1"/>
  <c r="AC695" i="17"/>
  <c r="AO695" i="17" s="1"/>
  <c r="BM695" i="17" s="1"/>
  <c r="AC492" i="17"/>
  <c r="AO492" i="17" s="1"/>
  <c r="BM492" i="17" s="1"/>
  <c r="AC539" i="17"/>
  <c r="AO539" i="17" s="1"/>
  <c r="BM539" i="17" s="1"/>
  <c r="AC466" i="17"/>
  <c r="AO466" i="17" s="1"/>
  <c r="BM466" i="17" s="1"/>
  <c r="AC610" i="17"/>
  <c r="AO610" i="17" s="1"/>
  <c r="BM610" i="17" s="1"/>
  <c r="AC406" i="17"/>
  <c r="AO406" i="17" s="1"/>
  <c r="BM406" i="17" s="1"/>
  <c r="AC382" i="17"/>
  <c r="AO382" i="17" s="1"/>
  <c r="BM382" i="17" s="1"/>
  <c r="AC410" i="17"/>
  <c r="AO410" i="17" s="1"/>
  <c r="BM410" i="17" s="1"/>
  <c r="AC547" i="17"/>
  <c r="AO547" i="17" s="1"/>
  <c r="BM547" i="17" s="1"/>
  <c r="AC693" i="17"/>
  <c r="AO693" i="17" s="1"/>
  <c r="BM693" i="17" s="1"/>
  <c r="AC459" i="17"/>
  <c r="AO459" i="17" s="1"/>
  <c r="BM459" i="17" s="1"/>
  <c r="AC601" i="17"/>
  <c r="AO601" i="17" s="1"/>
  <c r="BM601" i="17" s="1"/>
  <c r="AC557" i="17"/>
  <c r="AO557" i="17" s="1"/>
  <c r="BM557" i="17" s="1"/>
  <c r="AC429" i="17"/>
  <c r="AO429" i="17" s="1"/>
  <c r="BM429" i="17" s="1"/>
  <c r="AC591" i="17"/>
  <c r="AO591" i="17" s="1"/>
  <c r="BM591" i="17" s="1"/>
  <c r="AC677" i="17"/>
  <c r="AO677" i="17" s="1"/>
  <c r="BM677" i="17" s="1"/>
  <c r="AC538" i="17"/>
  <c r="AO538" i="17" s="1"/>
  <c r="BM538" i="17" s="1"/>
  <c r="AC615" i="17"/>
  <c r="AO615" i="17" s="1"/>
  <c r="BM615" i="17" s="1"/>
  <c r="AC43" i="17"/>
  <c r="AO43" i="17" s="1"/>
  <c r="BM43" i="17" s="1"/>
  <c r="AC286" i="17"/>
  <c r="AO286" i="17" s="1"/>
  <c r="BM286" i="17" s="1"/>
  <c r="AC657" i="17"/>
  <c r="AO657" i="17" s="1"/>
  <c r="BM657" i="17" s="1"/>
  <c r="AC624" i="17"/>
  <c r="AO624" i="17" s="1"/>
  <c r="BM624" i="17" s="1"/>
  <c r="AC54" i="17"/>
  <c r="AO54" i="17" s="1"/>
  <c r="BM54" i="17" s="1"/>
  <c r="AC464" i="17"/>
  <c r="AO464" i="17" s="1"/>
  <c r="BM464" i="17" s="1"/>
  <c r="AC371" i="17"/>
  <c r="AO371" i="17" s="1"/>
  <c r="BM371" i="17" s="1"/>
  <c r="AC485" i="17"/>
  <c r="AO485" i="17" s="1"/>
  <c r="BM485" i="17" s="1"/>
  <c r="AC622" i="17"/>
  <c r="AO622" i="17" s="1"/>
  <c r="BM622" i="17" s="1"/>
  <c r="AC642" i="17"/>
  <c r="AO642" i="17" s="1"/>
  <c r="BM642" i="17" s="1"/>
  <c r="AC323" i="17"/>
  <c r="AO323" i="17" s="1"/>
  <c r="BM323" i="17" s="1"/>
  <c r="AC516" i="17"/>
  <c r="AO516" i="17" s="1"/>
  <c r="BM516" i="17" s="1"/>
  <c r="AC487" i="17"/>
  <c r="AO487" i="17" s="1"/>
  <c r="BM487" i="17" s="1"/>
  <c r="AC613" i="17"/>
  <c r="AO613" i="17" s="1"/>
  <c r="BM613" i="17" s="1"/>
  <c r="AC634" i="17"/>
  <c r="AO634" i="17" s="1"/>
  <c r="BM634" i="17" s="1"/>
  <c r="AC132" i="17"/>
  <c r="AO132" i="17" s="1"/>
  <c r="BM132" i="17" s="1"/>
  <c r="AC415" i="17"/>
  <c r="AO415" i="17" s="1"/>
  <c r="BM415" i="17" s="1"/>
  <c r="AC377" i="17"/>
  <c r="AO377" i="17" s="1"/>
  <c r="BM377" i="17" s="1"/>
  <c r="AC463" i="17"/>
  <c r="AO463" i="17" s="1"/>
  <c r="BM463" i="17" s="1"/>
  <c r="AC587" i="17"/>
  <c r="AO587" i="17" s="1"/>
  <c r="BM587" i="17" s="1"/>
  <c r="AC639" i="17"/>
  <c r="AO639" i="17" s="1"/>
  <c r="BM639" i="17" s="1"/>
  <c r="AC698" i="17"/>
  <c r="AO698" i="17" s="1"/>
  <c r="BM698" i="17" s="1"/>
  <c r="AC409" i="17"/>
  <c r="AO409" i="17" s="1"/>
  <c r="BM409" i="17" s="1"/>
  <c r="AC493" i="17"/>
  <c r="AO493" i="17" s="1"/>
  <c r="BM493" i="17" s="1"/>
  <c r="AC480" i="17"/>
  <c r="AO480" i="17" s="1"/>
  <c r="BM480" i="17" s="1"/>
  <c r="AC556" i="17"/>
  <c r="AO556" i="17" s="1"/>
  <c r="BM556" i="17" s="1"/>
  <c r="AC655" i="17"/>
  <c r="AO655" i="17" s="1"/>
  <c r="BM655" i="17" s="1"/>
  <c r="W665" i="17"/>
  <c r="AI665" i="17" s="1"/>
  <c r="BG665" i="17" s="1"/>
  <c r="W662" i="17"/>
  <c r="AI662" i="17" s="1"/>
  <c r="BG662" i="17" s="1"/>
  <c r="W649" i="17"/>
  <c r="AI649" i="17" s="1"/>
  <c r="BG649" i="17" s="1"/>
  <c r="W625" i="17"/>
  <c r="AI625" i="17" s="1"/>
  <c r="BG625" i="17" s="1"/>
  <c r="W552" i="17"/>
  <c r="AI552" i="17" s="1"/>
  <c r="BG552" i="17" s="1"/>
  <c r="W663" i="17"/>
  <c r="AI663" i="17" s="1"/>
  <c r="BG663" i="17" s="1"/>
  <c r="W555" i="17"/>
  <c r="AI555" i="17" s="1"/>
  <c r="BG555" i="17" s="1"/>
  <c r="W574" i="17"/>
  <c r="AI574" i="17" s="1"/>
  <c r="BG574" i="17" s="1"/>
  <c r="W689" i="17"/>
  <c r="AI689" i="17" s="1"/>
  <c r="BG689" i="17" s="1"/>
  <c r="W508" i="17"/>
  <c r="AI508" i="17" s="1"/>
  <c r="BG508" i="17" s="1"/>
  <c r="W561" i="17"/>
  <c r="AI561" i="17" s="1"/>
  <c r="BG561" i="17" s="1"/>
  <c r="W640" i="17"/>
  <c r="AI640" i="17" s="1"/>
  <c r="BG640" i="17" s="1"/>
  <c r="W700" i="17"/>
  <c r="AI700" i="17" s="1"/>
  <c r="BG700" i="17" s="1"/>
  <c r="W544" i="17"/>
  <c r="AI544" i="17" s="1"/>
  <c r="BG544" i="17" s="1"/>
  <c r="W392" i="17"/>
  <c r="AI392" i="17" s="1"/>
  <c r="BG392" i="17" s="1"/>
  <c r="W476" i="17"/>
  <c r="AI476" i="17" s="1"/>
  <c r="BG476" i="17" s="1"/>
  <c r="W478" i="17"/>
  <c r="AI478" i="17" s="1"/>
  <c r="BG478" i="17" s="1"/>
  <c r="W591" i="17"/>
  <c r="AI591" i="17" s="1"/>
  <c r="BG591" i="17" s="1"/>
  <c r="W396" i="17"/>
  <c r="AI396" i="17" s="1"/>
  <c r="BG396" i="17" s="1"/>
  <c r="W556" i="17"/>
  <c r="AI556" i="17" s="1"/>
  <c r="BG556" i="17" s="1"/>
  <c r="W536" i="17"/>
  <c r="AI536" i="17" s="1"/>
  <c r="BG536" i="17" s="1"/>
  <c r="W400" i="17"/>
  <c r="AI400" i="17" s="1"/>
  <c r="BG400" i="17" s="1"/>
  <c r="W455" i="17"/>
  <c r="AI455" i="17" s="1"/>
  <c r="BG455" i="17" s="1"/>
  <c r="W505" i="17"/>
  <c r="AI505" i="17" s="1"/>
  <c r="BG505" i="17" s="1"/>
  <c r="W610" i="17"/>
  <c r="AI610" i="17" s="1"/>
  <c r="BG610" i="17" s="1"/>
  <c r="W413" i="17"/>
  <c r="AI413" i="17" s="1"/>
  <c r="BG413" i="17" s="1"/>
  <c r="W506" i="17"/>
  <c r="AI506" i="17" s="1"/>
  <c r="BG506" i="17" s="1"/>
  <c r="W438" i="17"/>
  <c r="AI438" i="17" s="1"/>
  <c r="BG438" i="17" s="1"/>
  <c r="W558" i="17"/>
  <c r="AI558" i="17" s="1"/>
  <c r="BG558" i="17" s="1"/>
  <c r="W557" i="17"/>
  <c r="AI557" i="17" s="1"/>
  <c r="BG557" i="17" s="1"/>
  <c r="W439" i="17"/>
  <c r="AI439" i="17" s="1"/>
  <c r="BG439" i="17" s="1"/>
  <c r="W581" i="17"/>
  <c r="AI581" i="17" s="1"/>
  <c r="BG581" i="17" s="1"/>
  <c r="W616" i="17"/>
  <c r="AI616" i="17" s="1"/>
  <c r="BG616" i="17" s="1"/>
  <c r="W677" i="17"/>
  <c r="AI677" i="17" s="1"/>
  <c r="BG677" i="17" s="1"/>
  <c r="W637" i="17"/>
  <c r="AI637" i="17" s="1"/>
  <c r="BG637" i="17" s="1"/>
  <c r="W271" i="17"/>
  <c r="AI271" i="17" s="1"/>
  <c r="BG271" i="17" s="1"/>
  <c r="W468" i="17"/>
  <c r="AI468" i="17" s="1"/>
  <c r="BG468" i="17" s="1"/>
  <c r="W512" i="17"/>
  <c r="AI512" i="17" s="1"/>
  <c r="BG512" i="17" s="1"/>
  <c r="W593" i="17"/>
  <c r="AI593" i="17" s="1"/>
  <c r="BG593" i="17" s="1"/>
  <c r="W395" i="17"/>
  <c r="AI395" i="17" s="1"/>
  <c r="BG395" i="17" s="1"/>
  <c r="W443" i="17"/>
  <c r="AI443" i="17" s="1"/>
  <c r="BG443" i="17" s="1"/>
  <c r="W357" i="17"/>
  <c r="AI357" i="17" s="1"/>
  <c r="BG357" i="17" s="1"/>
  <c r="W495" i="17"/>
  <c r="AI495" i="17" s="1"/>
  <c r="BG495" i="17" s="1"/>
  <c r="W661" i="17"/>
  <c r="AI661" i="17" s="1"/>
  <c r="BG661" i="17" s="1"/>
  <c r="W446" i="17"/>
  <c r="AI446" i="17" s="1"/>
  <c r="BG446" i="17" s="1"/>
  <c r="W550" i="17"/>
  <c r="AI550" i="17" s="1"/>
  <c r="BG550" i="17" s="1"/>
  <c r="W622" i="17"/>
  <c r="AI622" i="17" s="1"/>
  <c r="BG622" i="17" s="1"/>
  <c r="W425" i="17"/>
  <c r="AI425" i="17" s="1"/>
  <c r="BG425" i="17" s="1"/>
  <c r="W489" i="17"/>
  <c r="AI489" i="17" s="1"/>
  <c r="BG489" i="17" s="1"/>
  <c r="W471" i="17"/>
  <c r="AI471" i="17" s="1"/>
  <c r="BG471" i="17" s="1"/>
  <c r="W330" i="17"/>
  <c r="AI330" i="17" s="1"/>
  <c r="BG330" i="17" s="1"/>
  <c r="W292" i="17"/>
  <c r="AI292" i="17" s="1"/>
  <c r="BG292" i="17" s="1"/>
  <c r="W347" i="17"/>
  <c r="AI347" i="17" s="1"/>
  <c r="BG347" i="17" s="1"/>
  <c r="W274" i="17"/>
  <c r="AI274" i="17" s="1"/>
  <c r="BG274" i="17" s="1"/>
  <c r="W172" i="17"/>
  <c r="AI172" i="17" s="1"/>
  <c r="BG172" i="17" s="1"/>
  <c r="W570" i="17"/>
  <c r="AI570" i="17" s="1"/>
  <c r="BG570" i="17" s="1"/>
  <c r="W243" i="17"/>
  <c r="AI243" i="17" s="1"/>
  <c r="BG243" i="17" s="1"/>
  <c r="W72" i="17"/>
  <c r="AI72" i="17" s="1"/>
  <c r="BG72" i="17" s="1"/>
  <c r="W298" i="17"/>
  <c r="AI298" i="17" s="1"/>
  <c r="BG298" i="17" s="1"/>
  <c r="W416" i="17"/>
  <c r="AI416" i="17" s="1"/>
  <c r="BG416" i="17" s="1"/>
  <c r="W481" i="17"/>
  <c r="AI481" i="17" s="1"/>
  <c r="BG481" i="17" s="1"/>
  <c r="W241" i="17"/>
  <c r="AI241" i="17" s="1"/>
  <c r="BG241" i="17" s="1"/>
  <c r="W319" i="17"/>
  <c r="AI319" i="17" s="1"/>
  <c r="BG319" i="17" s="1"/>
  <c r="W333" i="17"/>
  <c r="AI333" i="17" s="1"/>
  <c r="BG333" i="17" s="1"/>
  <c r="W353" i="17"/>
  <c r="AI353" i="17" s="1"/>
  <c r="BG353" i="17" s="1"/>
  <c r="W417" i="17"/>
  <c r="AI417" i="17" s="1"/>
  <c r="BG417" i="17" s="1"/>
  <c r="W254" i="17"/>
  <c r="AI254" i="17" s="1"/>
  <c r="BG254" i="17" s="1"/>
  <c r="W294" i="17"/>
  <c r="AI294" i="17" s="1"/>
  <c r="BG294" i="17" s="1"/>
  <c r="W214" i="17"/>
  <c r="AI214" i="17" s="1"/>
  <c r="BG214" i="17" s="1"/>
  <c r="W255" i="17"/>
  <c r="AI255" i="17" s="1"/>
  <c r="BG255" i="17" s="1"/>
  <c r="W286" i="17"/>
  <c r="AI286" i="17" s="1"/>
  <c r="BG286" i="17" s="1"/>
  <c r="W368" i="17"/>
  <c r="AI368" i="17" s="1"/>
  <c r="BG368" i="17" s="1"/>
  <c r="W240" i="17"/>
  <c r="AI240" i="17" s="1"/>
  <c r="BG240" i="17" s="1"/>
  <c r="W259" i="17"/>
  <c r="AI259" i="17" s="1"/>
  <c r="BG259" i="17" s="1"/>
  <c r="W220" i="17"/>
  <c r="AI220" i="17" s="1"/>
  <c r="BG220" i="17" s="1"/>
  <c r="W522" i="17"/>
  <c r="AI522" i="17" s="1"/>
  <c r="BG522" i="17" s="1"/>
  <c r="W571" i="17"/>
  <c r="AI571" i="17" s="1"/>
  <c r="BG571" i="17" s="1"/>
  <c r="W239" i="17"/>
  <c r="AI239" i="17" s="1"/>
  <c r="BG239" i="17" s="1"/>
  <c r="W155" i="17"/>
  <c r="AI155" i="17" s="1"/>
  <c r="BG155" i="17" s="1"/>
  <c r="W293" i="17"/>
  <c r="AI293" i="17" s="1"/>
  <c r="BG293" i="17" s="1"/>
  <c r="W228" i="17"/>
  <c r="AI228" i="17" s="1"/>
  <c r="BG228" i="17" s="1"/>
  <c r="W262" i="17"/>
  <c r="AI262" i="17" s="1"/>
  <c r="BG262" i="17" s="1"/>
  <c r="W196" i="17"/>
  <c r="AI196" i="17" s="1"/>
  <c r="BG196" i="17" s="1"/>
  <c r="W406" i="17"/>
  <c r="AI406" i="17" s="1"/>
  <c r="BG406" i="17" s="1"/>
  <c r="W386" i="17"/>
  <c r="AI386" i="17" s="1"/>
  <c r="BG386" i="17" s="1"/>
  <c r="W192" i="17"/>
  <c r="AI192" i="17" s="1"/>
  <c r="BG192" i="17" s="1"/>
  <c r="W162" i="17"/>
  <c r="AI162" i="17" s="1"/>
  <c r="BG162" i="17" s="1"/>
  <c r="W37" i="17"/>
  <c r="AI37" i="17" s="1"/>
  <c r="BG37" i="17" s="1"/>
  <c r="W36" i="17"/>
  <c r="AI36" i="17" s="1"/>
  <c r="BG36" i="17" s="1"/>
  <c r="W422" i="17"/>
  <c r="AI422" i="17" s="1"/>
  <c r="BG422" i="17" s="1"/>
  <c r="W261" i="17"/>
  <c r="AI261" i="17" s="1"/>
  <c r="BG261" i="17" s="1"/>
  <c r="W269" i="17"/>
  <c r="AI269" i="17" s="1"/>
  <c r="BG269" i="17" s="1"/>
  <c r="W183" i="17"/>
  <c r="AI183" i="17" s="1"/>
  <c r="BG183" i="17" s="1"/>
  <c r="W86" i="17"/>
  <c r="AI86" i="17" s="1"/>
  <c r="BG86" i="17" s="1"/>
  <c r="W189" i="17"/>
  <c r="AI189" i="17" s="1"/>
  <c r="BG189" i="17" s="1"/>
  <c r="W236" i="17"/>
  <c r="AI236" i="17" s="1"/>
  <c r="BG236" i="17" s="1"/>
  <c r="W129" i="17"/>
  <c r="AI129" i="17" s="1"/>
  <c r="BG129" i="17" s="1"/>
  <c r="W322" i="17"/>
  <c r="AI322" i="17" s="1"/>
  <c r="BG322" i="17" s="1"/>
  <c r="W124" i="17"/>
  <c r="AI124" i="17" s="1"/>
  <c r="BG124" i="17" s="1"/>
  <c r="W73" i="17"/>
  <c r="AI73" i="17" s="1"/>
  <c r="BG73" i="17" s="1"/>
  <c r="W224" i="17"/>
  <c r="AI224" i="17" s="1"/>
  <c r="BG224" i="17" s="1"/>
  <c r="W245" i="17"/>
  <c r="AI245" i="17" s="1"/>
  <c r="BG245" i="17" s="1"/>
  <c r="W340" i="17"/>
  <c r="AI340" i="17" s="1"/>
  <c r="BG340" i="17" s="1"/>
  <c r="W197" i="17"/>
  <c r="AI197" i="17" s="1"/>
  <c r="BG197" i="17" s="1"/>
  <c r="W131" i="17"/>
  <c r="AI131" i="17" s="1"/>
  <c r="BG131" i="17" s="1"/>
  <c r="W148" i="17"/>
  <c r="AI148" i="17" s="1"/>
  <c r="BG148" i="17" s="1"/>
  <c r="W291" i="17"/>
  <c r="AI291" i="17" s="1"/>
  <c r="BG291" i="17" s="1"/>
  <c r="W156" i="17"/>
  <c r="AI156" i="17" s="1"/>
  <c r="BG156" i="17" s="1"/>
  <c r="W329" i="17"/>
  <c r="AI329" i="17" s="1"/>
  <c r="BG329" i="17" s="1"/>
  <c r="W211" i="17"/>
  <c r="AI211" i="17" s="1"/>
  <c r="BG211" i="17" s="1"/>
  <c r="W95" i="17"/>
  <c r="AI95" i="17" s="1"/>
  <c r="BG95" i="17" s="1"/>
  <c r="W142" i="17"/>
  <c r="AI142" i="17" s="1"/>
  <c r="BG142" i="17" s="1"/>
  <c r="W15" i="17"/>
  <c r="AI15" i="17" s="1"/>
  <c r="BG15" i="17" s="1"/>
  <c r="W69" i="17"/>
  <c r="AI69" i="17" s="1"/>
  <c r="BG69" i="17" s="1"/>
  <c r="W187" i="17"/>
  <c r="AI187" i="17" s="1"/>
  <c r="BG187" i="17" s="1"/>
  <c r="W56" i="17"/>
  <c r="AI56" i="17" s="1"/>
  <c r="BG56" i="17" s="1"/>
  <c r="W94" i="17"/>
  <c r="AI94" i="17" s="1"/>
  <c r="BG94" i="17" s="1"/>
  <c r="W44" i="17"/>
  <c r="AI44" i="17" s="1"/>
  <c r="BG44" i="17" s="1"/>
  <c r="W130" i="17"/>
  <c r="AI130" i="17" s="1"/>
  <c r="BG130" i="17" s="1"/>
  <c r="W13" i="17"/>
  <c r="AI13" i="17" s="1"/>
  <c r="BG13" i="17" s="1"/>
  <c r="W123" i="17"/>
  <c r="AI123" i="17" s="1"/>
  <c r="BG123" i="17" s="1"/>
  <c r="W66" i="17"/>
  <c r="AI66" i="17" s="1"/>
  <c r="BG66" i="17" s="1"/>
  <c r="W4" i="17"/>
  <c r="AI4" i="17" s="1"/>
  <c r="BG4" i="17" s="1"/>
  <c r="W120" i="17"/>
  <c r="AI120" i="17" s="1"/>
  <c r="BG120" i="17" s="1"/>
  <c r="W115" i="17"/>
  <c r="AI115" i="17" s="1"/>
  <c r="BG115" i="17" s="1"/>
  <c r="W28" i="17"/>
  <c r="AI28" i="17" s="1"/>
  <c r="BG28" i="17" s="1"/>
  <c r="W57" i="17"/>
  <c r="AI57" i="17" s="1"/>
  <c r="BG57" i="17" s="1"/>
  <c r="W29" i="17"/>
  <c r="AI29" i="17" s="1"/>
  <c r="BG29" i="17" s="1"/>
  <c r="W99" i="17"/>
  <c r="AI99" i="17" s="1"/>
  <c r="BG99" i="17" s="1"/>
  <c r="W105" i="17"/>
  <c r="AI105" i="17" s="1"/>
  <c r="BG105" i="17" s="1"/>
  <c r="W184" i="17"/>
  <c r="AI184" i="17" s="1"/>
  <c r="BG184" i="17" s="1"/>
  <c r="W11" i="17"/>
  <c r="AI11" i="17" s="1"/>
  <c r="BG11" i="17" s="1"/>
  <c r="W20" i="17"/>
  <c r="AI20" i="17" s="1"/>
  <c r="BG20" i="17" s="1"/>
  <c r="W26" i="17"/>
  <c r="AI26" i="17" s="1"/>
  <c r="BG26" i="17" s="1"/>
  <c r="W30" i="17"/>
  <c r="AI30" i="17" s="1"/>
  <c r="BG30" i="17" s="1"/>
  <c r="W39" i="17"/>
  <c r="AI39" i="17" s="1"/>
  <c r="BG39" i="17" s="1"/>
  <c r="W307" i="17"/>
  <c r="AI307" i="17" s="1"/>
  <c r="BG307" i="17" s="1"/>
  <c r="W82" i="17"/>
  <c r="AI82" i="17" s="1"/>
  <c r="BG82" i="17" s="1"/>
  <c r="W217" i="17"/>
  <c r="AI217" i="17" s="1"/>
  <c r="BG217" i="17" s="1"/>
  <c r="W46" i="17"/>
  <c r="AI46" i="17" s="1"/>
  <c r="BG46" i="17" s="1"/>
  <c r="W181" i="17"/>
  <c r="AI181" i="17" s="1"/>
  <c r="BG181" i="17" s="1"/>
  <c r="H46" i="1"/>
  <c r="AB2" i="17"/>
  <c r="AN2" i="17" s="1"/>
  <c r="BL2" i="17" s="1"/>
  <c r="AB54" i="17"/>
  <c r="AN54" i="17" s="1"/>
  <c r="BL54" i="17" s="1"/>
  <c r="AB75" i="17"/>
  <c r="AN75" i="17" s="1"/>
  <c r="BL75" i="17" s="1"/>
  <c r="AB160" i="17"/>
  <c r="AN160" i="17" s="1"/>
  <c r="BL160" i="17" s="1"/>
  <c r="AB87" i="17"/>
  <c r="AN87" i="17" s="1"/>
  <c r="BL87" i="17" s="1"/>
  <c r="AB99" i="17"/>
  <c r="AN99" i="17" s="1"/>
  <c r="BL99" i="17" s="1"/>
  <c r="AB53" i="17"/>
  <c r="AN53" i="17" s="1"/>
  <c r="BL53" i="17" s="1"/>
  <c r="AB219" i="17"/>
  <c r="AN219" i="17" s="1"/>
  <c r="BL219" i="17" s="1"/>
  <c r="AB129" i="17"/>
  <c r="AN129" i="17" s="1"/>
  <c r="BL129" i="17" s="1"/>
  <c r="AB207" i="17"/>
  <c r="AN207" i="17" s="1"/>
  <c r="BL207" i="17" s="1"/>
  <c r="AB139" i="17"/>
  <c r="AN139" i="17" s="1"/>
  <c r="BL139" i="17" s="1"/>
  <c r="AB162" i="17"/>
  <c r="AN162" i="17" s="1"/>
  <c r="BL162" i="17" s="1"/>
  <c r="AB189" i="17"/>
  <c r="AN189" i="17" s="1"/>
  <c r="BL189" i="17" s="1"/>
  <c r="AB145" i="17"/>
  <c r="AN145" i="17" s="1"/>
  <c r="BL145" i="17" s="1"/>
  <c r="AB290" i="17"/>
  <c r="AN290" i="17" s="1"/>
  <c r="BL290" i="17" s="1"/>
  <c r="AB371" i="17"/>
  <c r="AN371" i="17" s="1"/>
  <c r="BL371" i="17" s="1"/>
  <c r="AB377" i="17"/>
  <c r="AN377" i="17" s="1"/>
  <c r="BL377" i="17" s="1"/>
  <c r="AB320" i="17"/>
  <c r="AN320" i="17" s="1"/>
  <c r="BL320" i="17" s="1"/>
  <c r="AB8" i="17"/>
  <c r="AN8" i="17" s="1"/>
  <c r="BL8" i="17" s="1"/>
  <c r="AB16" i="17"/>
  <c r="AN16" i="17" s="1"/>
  <c r="BL16" i="17" s="1"/>
  <c r="AB65" i="17"/>
  <c r="AN65" i="17" s="1"/>
  <c r="BL65" i="17" s="1"/>
  <c r="AB27" i="17"/>
  <c r="AN27" i="17" s="1"/>
  <c r="BL27" i="17" s="1"/>
  <c r="AB28" i="17"/>
  <c r="AN28" i="17" s="1"/>
  <c r="BL28" i="17" s="1"/>
  <c r="AB38" i="17"/>
  <c r="AN38" i="17" s="1"/>
  <c r="BL38" i="17" s="1"/>
  <c r="AB102" i="17"/>
  <c r="AN102" i="17" s="1"/>
  <c r="BL102" i="17" s="1"/>
  <c r="AB6" i="17"/>
  <c r="AN6" i="17" s="1"/>
  <c r="BL6" i="17" s="1"/>
  <c r="AB44" i="17"/>
  <c r="AN44" i="17" s="1"/>
  <c r="BL44" i="17" s="1"/>
  <c r="AB10" i="17"/>
  <c r="AN10" i="17" s="1"/>
  <c r="BL10" i="17" s="1"/>
  <c r="AB45" i="17"/>
  <c r="AN45" i="17" s="1"/>
  <c r="BL45" i="17" s="1"/>
  <c r="AB14" i="17"/>
  <c r="AN14" i="17" s="1"/>
  <c r="BL14" i="17" s="1"/>
  <c r="AB37" i="17"/>
  <c r="AN37" i="17" s="1"/>
  <c r="BL37" i="17" s="1"/>
  <c r="AB84" i="17"/>
  <c r="AN84" i="17" s="1"/>
  <c r="BL84" i="17" s="1"/>
  <c r="AB25" i="17"/>
  <c r="AN25" i="17" s="1"/>
  <c r="BL25" i="17" s="1"/>
  <c r="AB77" i="17"/>
  <c r="AN77" i="17" s="1"/>
  <c r="BL77" i="17" s="1"/>
  <c r="AB184" i="17"/>
  <c r="AN184" i="17" s="1"/>
  <c r="BL184" i="17" s="1"/>
  <c r="AB192" i="17"/>
  <c r="AN192" i="17" s="1"/>
  <c r="BL192" i="17" s="1"/>
  <c r="AB119" i="17"/>
  <c r="AN119" i="17" s="1"/>
  <c r="BL119" i="17" s="1"/>
  <c r="AB250" i="17"/>
  <c r="AN250" i="17" s="1"/>
  <c r="BL250" i="17" s="1"/>
  <c r="AB261" i="17"/>
  <c r="AN261" i="17" s="1"/>
  <c r="BL261" i="17" s="1"/>
  <c r="AB188" i="17"/>
  <c r="AN188" i="17" s="1"/>
  <c r="BL188" i="17" s="1"/>
  <c r="AB95" i="17"/>
  <c r="AN95" i="17" s="1"/>
  <c r="BL95" i="17" s="1"/>
  <c r="AB174" i="17"/>
  <c r="AN174" i="17" s="1"/>
  <c r="BL174" i="17" s="1"/>
  <c r="AB301" i="17"/>
  <c r="AN301" i="17" s="1"/>
  <c r="BL301" i="17" s="1"/>
  <c r="AB241" i="17"/>
  <c r="AN241" i="17" s="1"/>
  <c r="BL241" i="17" s="1"/>
  <c r="AB274" i="17"/>
  <c r="AN274" i="17" s="1"/>
  <c r="BL274" i="17" s="1"/>
  <c r="AB9" i="17"/>
  <c r="AN9" i="17" s="1"/>
  <c r="BL9" i="17" s="1"/>
  <c r="AB56" i="17"/>
  <c r="AN56" i="17" s="1"/>
  <c r="BL56" i="17" s="1"/>
  <c r="AB62" i="17"/>
  <c r="AN62" i="17" s="1"/>
  <c r="BL62" i="17" s="1"/>
  <c r="AB123" i="17"/>
  <c r="AN123" i="17" s="1"/>
  <c r="BL123" i="17" s="1"/>
  <c r="AB178" i="17"/>
  <c r="AN178" i="17" s="1"/>
  <c r="BL178" i="17" s="1"/>
  <c r="AB111" i="17"/>
  <c r="AN111" i="17" s="1"/>
  <c r="BL111" i="17" s="1"/>
  <c r="AB169" i="17"/>
  <c r="AN169" i="17" s="1"/>
  <c r="BL169" i="17" s="1"/>
  <c r="AB126" i="17"/>
  <c r="AN126" i="17" s="1"/>
  <c r="BL126" i="17" s="1"/>
  <c r="AB131" i="17"/>
  <c r="AN131" i="17" s="1"/>
  <c r="BL131" i="17" s="1"/>
  <c r="AB203" i="17"/>
  <c r="AN203" i="17" s="1"/>
  <c r="BL203" i="17" s="1"/>
  <c r="AB166" i="17"/>
  <c r="AN166" i="17" s="1"/>
  <c r="BL166" i="17" s="1"/>
  <c r="AB117" i="17"/>
  <c r="AN117" i="17" s="1"/>
  <c r="BL117" i="17" s="1"/>
  <c r="AB210" i="17"/>
  <c r="AN210" i="17" s="1"/>
  <c r="BL210" i="17" s="1"/>
  <c r="AB211" i="17"/>
  <c r="AN211" i="17" s="1"/>
  <c r="BL211" i="17" s="1"/>
  <c r="AB306" i="17"/>
  <c r="AN306" i="17" s="1"/>
  <c r="BL306" i="17" s="1"/>
  <c r="AB283" i="17"/>
  <c r="AN283" i="17" s="1"/>
  <c r="BL283" i="17" s="1"/>
  <c r="AB182" i="17"/>
  <c r="AN182" i="17" s="1"/>
  <c r="BL182" i="17" s="1"/>
  <c r="AB367" i="17"/>
  <c r="AN367" i="17" s="1"/>
  <c r="BL367" i="17" s="1"/>
  <c r="AB173" i="17"/>
  <c r="AN173" i="17" s="1"/>
  <c r="BL173" i="17" s="1"/>
  <c r="AB199" i="17"/>
  <c r="AN199" i="17" s="1"/>
  <c r="BL199" i="17" s="1"/>
  <c r="AB33" i="17"/>
  <c r="AN33" i="17" s="1"/>
  <c r="BL33" i="17" s="1"/>
  <c r="AB19" i="17"/>
  <c r="AN19" i="17" s="1"/>
  <c r="BL19" i="17" s="1"/>
  <c r="AB29" i="17"/>
  <c r="AN29" i="17" s="1"/>
  <c r="BL29" i="17" s="1"/>
  <c r="AB159" i="17"/>
  <c r="AN159" i="17" s="1"/>
  <c r="BL159" i="17" s="1"/>
  <c r="AB205" i="17"/>
  <c r="AN205" i="17" s="1"/>
  <c r="BL205" i="17" s="1"/>
  <c r="AB212" i="17"/>
  <c r="AN212" i="17" s="1"/>
  <c r="BL212" i="17" s="1"/>
  <c r="AB193" i="17"/>
  <c r="AN193" i="17" s="1"/>
  <c r="BL193" i="17" s="1"/>
  <c r="AB118" i="17"/>
  <c r="AN118" i="17" s="1"/>
  <c r="BL118" i="17" s="1"/>
  <c r="AB124" i="17"/>
  <c r="AN124" i="17" s="1"/>
  <c r="BL124" i="17" s="1"/>
  <c r="AB220" i="17"/>
  <c r="AN220" i="17" s="1"/>
  <c r="BL220" i="17" s="1"/>
  <c r="AB190" i="17"/>
  <c r="AN190" i="17" s="1"/>
  <c r="BL190" i="17" s="1"/>
  <c r="AB168" i="17"/>
  <c r="AN168" i="17" s="1"/>
  <c r="BL168" i="17" s="1"/>
  <c r="AB161" i="17"/>
  <c r="AN161" i="17" s="1"/>
  <c r="BL161" i="17" s="1"/>
  <c r="AB221" i="17"/>
  <c r="AN221" i="17" s="1"/>
  <c r="BL221" i="17" s="1"/>
  <c r="AB3" i="17"/>
  <c r="AN3" i="17" s="1"/>
  <c r="BL3" i="17" s="1"/>
  <c r="AB48" i="17"/>
  <c r="AN48" i="17" s="1"/>
  <c r="BL48" i="17" s="1"/>
  <c r="AB83" i="17"/>
  <c r="AN83" i="17" s="1"/>
  <c r="BL83" i="17" s="1"/>
  <c r="AB96" i="17"/>
  <c r="AN96" i="17" s="1"/>
  <c r="BL96" i="17" s="1"/>
  <c r="AB60" i="17"/>
  <c r="AN60" i="17" s="1"/>
  <c r="BL60" i="17" s="1"/>
  <c r="AB76" i="17"/>
  <c r="AN76" i="17" s="1"/>
  <c r="BL76" i="17" s="1"/>
  <c r="AB112" i="17"/>
  <c r="AN112" i="17" s="1"/>
  <c r="BL112" i="17" s="1"/>
  <c r="AB40" i="17"/>
  <c r="AN40" i="17" s="1"/>
  <c r="BL40" i="17" s="1"/>
  <c r="AB93" i="17"/>
  <c r="AN93" i="17" s="1"/>
  <c r="BL93" i="17" s="1"/>
  <c r="AB63" i="17"/>
  <c r="AN63" i="17" s="1"/>
  <c r="BL63" i="17" s="1"/>
  <c r="AB253" i="17"/>
  <c r="AN253" i="17" s="1"/>
  <c r="BL253" i="17" s="1"/>
  <c r="AB73" i="17"/>
  <c r="AN73" i="17" s="1"/>
  <c r="BL73" i="17" s="1"/>
  <c r="AB69" i="17"/>
  <c r="AN69" i="17" s="1"/>
  <c r="BL69" i="17" s="1"/>
  <c r="AB88" i="17"/>
  <c r="AN88" i="17" s="1"/>
  <c r="BL88" i="17" s="1"/>
  <c r="AB226" i="17"/>
  <c r="AN226" i="17" s="1"/>
  <c r="BL226" i="17" s="1"/>
  <c r="AB196" i="17"/>
  <c r="AN196" i="17" s="1"/>
  <c r="BL196" i="17" s="1"/>
  <c r="AB39" i="17"/>
  <c r="AN39" i="17" s="1"/>
  <c r="BL39" i="17" s="1"/>
  <c r="AB68" i="17"/>
  <c r="AN68" i="17" s="1"/>
  <c r="BL68" i="17" s="1"/>
  <c r="AB30" i="17"/>
  <c r="AN30" i="17" s="1"/>
  <c r="BL30" i="17" s="1"/>
  <c r="AB132" i="17"/>
  <c r="AN132" i="17" s="1"/>
  <c r="BL132" i="17" s="1"/>
  <c r="AB215" i="17"/>
  <c r="AN215" i="17" s="1"/>
  <c r="BL215" i="17" s="1"/>
  <c r="AB71" i="17"/>
  <c r="AN71" i="17" s="1"/>
  <c r="BL71" i="17" s="1"/>
  <c r="AB43" i="17"/>
  <c r="AN43" i="17" s="1"/>
  <c r="BL43" i="17" s="1"/>
  <c r="AB79" i="17"/>
  <c r="AN79" i="17" s="1"/>
  <c r="BL79" i="17" s="1"/>
  <c r="AB55" i="17"/>
  <c r="AN55" i="17" s="1"/>
  <c r="BL55" i="17" s="1"/>
  <c r="AB107" i="17"/>
  <c r="AN107" i="17" s="1"/>
  <c r="BL107" i="17" s="1"/>
  <c r="AB115" i="17"/>
  <c r="AN115" i="17" s="1"/>
  <c r="BL115" i="17" s="1"/>
  <c r="AB59" i="17"/>
  <c r="AN59" i="17" s="1"/>
  <c r="BL59" i="17" s="1"/>
  <c r="AB64" i="17"/>
  <c r="AN64" i="17" s="1"/>
  <c r="BL64" i="17" s="1"/>
  <c r="AB151" i="17"/>
  <c r="AN151" i="17" s="1"/>
  <c r="BL151" i="17" s="1"/>
  <c r="AB319" i="17"/>
  <c r="AN319" i="17" s="1"/>
  <c r="BL319" i="17" s="1"/>
  <c r="AB4" i="17"/>
  <c r="AN4" i="17" s="1"/>
  <c r="BL4" i="17" s="1"/>
  <c r="AB35" i="17"/>
  <c r="AN35" i="17" s="1"/>
  <c r="BL35" i="17" s="1"/>
  <c r="AB153" i="17"/>
  <c r="AN153" i="17" s="1"/>
  <c r="BL153" i="17" s="1"/>
  <c r="AB50" i="17"/>
  <c r="AN50" i="17" s="1"/>
  <c r="BL50" i="17" s="1"/>
  <c r="AB130" i="17"/>
  <c r="AN130" i="17" s="1"/>
  <c r="BL130" i="17" s="1"/>
  <c r="AB91" i="17"/>
  <c r="AN91" i="17" s="1"/>
  <c r="BL91" i="17" s="1"/>
  <c r="AB106" i="17"/>
  <c r="AN106" i="17" s="1"/>
  <c r="BL106" i="17" s="1"/>
  <c r="AB236" i="17"/>
  <c r="AN236" i="17" s="1"/>
  <c r="BL236" i="17" s="1"/>
  <c r="AB85" i="17"/>
  <c r="AN85" i="17" s="1"/>
  <c r="BL85" i="17" s="1"/>
  <c r="AB259" i="17"/>
  <c r="AN259" i="17" s="1"/>
  <c r="BL259" i="17" s="1"/>
  <c r="AB204" i="17"/>
  <c r="AN204" i="17" s="1"/>
  <c r="BL204" i="17" s="1"/>
  <c r="AB22" i="17"/>
  <c r="AN22" i="17" s="1"/>
  <c r="BL22" i="17" s="1"/>
  <c r="AB80" i="17"/>
  <c r="AN80" i="17" s="1"/>
  <c r="BL80" i="17" s="1"/>
  <c r="AB31" i="17"/>
  <c r="AN31" i="17" s="1"/>
  <c r="BL31" i="17" s="1"/>
  <c r="AB138" i="17"/>
  <c r="AN138" i="17" s="1"/>
  <c r="BL138" i="17" s="1"/>
  <c r="AB57" i="17"/>
  <c r="AN57" i="17" s="1"/>
  <c r="BL57" i="17" s="1"/>
  <c r="AB149" i="17"/>
  <c r="AN149" i="17" s="1"/>
  <c r="BL149" i="17" s="1"/>
  <c r="AB216" i="17"/>
  <c r="AN216" i="17" s="1"/>
  <c r="BL216" i="17" s="1"/>
  <c r="AB127" i="17"/>
  <c r="AN127" i="17" s="1"/>
  <c r="BL127" i="17" s="1"/>
  <c r="AB170" i="17"/>
  <c r="AN170" i="17" s="1"/>
  <c r="BL170" i="17" s="1"/>
  <c r="AB134" i="17"/>
  <c r="AN134" i="17" s="1"/>
  <c r="BL134" i="17" s="1"/>
  <c r="AB397" i="17"/>
  <c r="AN397" i="17" s="1"/>
  <c r="BL397" i="17" s="1"/>
  <c r="AB172" i="17"/>
  <c r="AN172" i="17" s="1"/>
  <c r="BL172" i="17" s="1"/>
  <c r="AB354" i="17"/>
  <c r="AN354" i="17" s="1"/>
  <c r="BL354" i="17" s="1"/>
  <c r="AB310" i="17"/>
  <c r="AN310" i="17" s="1"/>
  <c r="BL310" i="17" s="1"/>
  <c r="AB229" i="17"/>
  <c r="AN229" i="17" s="1"/>
  <c r="BL229" i="17" s="1"/>
  <c r="AB420" i="17"/>
  <c r="AN420" i="17" s="1"/>
  <c r="BL420" i="17" s="1"/>
  <c r="AB474" i="17"/>
  <c r="AN474" i="17" s="1"/>
  <c r="BL474" i="17" s="1"/>
  <c r="AB490" i="17"/>
  <c r="AN490" i="17" s="1"/>
  <c r="BL490" i="17" s="1"/>
  <c r="AB439" i="17"/>
  <c r="AN439" i="17" s="1"/>
  <c r="BL439" i="17" s="1"/>
  <c r="AB318" i="17"/>
  <c r="AN318" i="17" s="1"/>
  <c r="BL318" i="17" s="1"/>
  <c r="AB443" i="17"/>
  <c r="AN443" i="17" s="1"/>
  <c r="BL443" i="17" s="1"/>
  <c r="AB531" i="17"/>
  <c r="AN531" i="17" s="1"/>
  <c r="BL531" i="17" s="1"/>
  <c r="AB602" i="17"/>
  <c r="AN602" i="17" s="1"/>
  <c r="BL602" i="17" s="1"/>
  <c r="AB521" i="17"/>
  <c r="AN521" i="17" s="1"/>
  <c r="BL521" i="17" s="1"/>
  <c r="AB625" i="17"/>
  <c r="AN625" i="17" s="1"/>
  <c r="BL625" i="17" s="1"/>
  <c r="AB586" i="17"/>
  <c r="AN586" i="17" s="1"/>
  <c r="BL586" i="17" s="1"/>
  <c r="AB668" i="17"/>
  <c r="AN668" i="17" s="1"/>
  <c r="BL668" i="17" s="1"/>
  <c r="AB74" i="17"/>
  <c r="AN74" i="17" s="1"/>
  <c r="BL74" i="17" s="1"/>
  <c r="AB23" i="17"/>
  <c r="AN23" i="17" s="1"/>
  <c r="BL23" i="17" s="1"/>
  <c r="AB109" i="17"/>
  <c r="AN109" i="17" s="1"/>
  <c r="BL109" i="17" s="1"/>
  <c r="AB181" i="17"/>
  <c r="AN181" i="17" s="1"/>
  <c r="BL181" i="17" s="1"/>
  <c r="AB186" i="17"/>
  <c r="AN186" i="17" s="1"/>
  <c r="BL186" i="17" s="1"/>
  <c r="AB213" i="17"/>
  <c r="AN213" i="17" s="1"/>
  <c r="BL213" i="17" s="1"/>
  <c r="AB231" i="17"/>
  <c r="AN231" i="17" s="1"/>
  <c r="BL231" i="17" s="1"/>
  <c r="AB369" i="17"/>
  <c r="AN369" i="17" s="1"/>
  <c r="BL369" i="17" s="1"/>
  <c r="AB404" i="17"/>
  <c r="AN404" i="17" s="1"/>
  <c r="BL404" i="17" s="1"/>
  <c r="AB405" i="17"/>
  <c r="AN405" i="17" s="1"/>
  <c r="BL405" i="17" s="1"/>
  <c r="AB365" i="17"/>
  <c r="AN365" i="17" s="1"/>
  <c r="BL365" i="17" s="1"/>
  <c r="AB487" i="17"/>
  <c r="AN487" i="17" s="1"/>
  <c r="BL487" i="17" s="1"/>
  <c r="AB347" i="17"/>
  <c r="AN347" i="17" s="1"/>
  <c r="BL347" i="17" s="1"/>
  <c r="AB321" i="17"/>
  <c r="AN321" i="17" s="1"/>
  <c r="BL321" i="17" s="1"/>
  <c r="AB462" i="17"/>
  <c r="AN462" i="17" s="1"/>
  <c r="BL462" i="17" s="1"/>
  <c r="AB433" i="17"/>
  <c r="AN433" i="17" s="1"/>
  <c r="BL433" i="17" s="1"/>
  <c r="AB528" i="17"/>
  <c r="AN528" i="17" s="1"/>
  <c r="BL528" i="17" s="1"/>
  <c r="AB456" i="17"/>
  <c r="AN456" i="17" s="1"/>
  <c r="BL456" i="17" s="1"/>
  <c r="AB624" i="17"/>
  <c r="AN624" i="17" s="1"/>
  <c r="BL624" i="17" s="1"/>
  <c r="AB634" i="17"/>
  <c r="AN634" i="17" s="1"/>
  <c r="BL634" i="17" s="1"/>
  <c r="AB581" i="17"/>
  <c r="AN581" i="17" s="1"/>
  <c r="BL581" i="17" s="1"/>
  <c r="AB621" i="17"/>
  <c r="AN621" i="17" s="1"/>
  <c r="BL621" i="17" s="1"/>
  <c r="AB670" i="17"/>
  <c r="AN670" i="17" s="1"/>
  <c r="BL670" i="17" s="1"/>
  <c r="AB67" i="17"/>
  <c r="AN67" i="17" s="1"/>
  <c r="BL67" i="17" s="1"/>
  <c r="AB36" i="17"/>
  <c r="AN36" i="17" s="1"/>
  <c r="BL36" i="17" s="1"/>
  <c r="AB140" i="17"/>
  <c r="AN140" i="17" s="1"/>
  <c r="BL140" i="17" s="1"/>
  <c r="AB110" i="17"/>
  <c r="AN110" i="17" s="1"/>
  <c r="BL110" i="17" s="1"/>
  <c r="AB232" i="17"/>
  <c r="AN232" i="17" s="1"/>
  <c r="BL232" i="17" s="1"/>
  <c r="AB314" i="17"/>
  <c r="AN314" i="17" s="1"/>
  <c r="BL314" i="17" s="1"/>
  <c r="AB278" i="17"/>
  <c r="AN278" i="17" s="1"/>
  <c r="BL278" i="17" s="1"/>
  <c r="AB279" i="17"/>
  <c r="AN279" i="17" s="1"/>
  <c r="BL279" i="17" s="1"/>
  <c r="AB280" i="17"/>
  <c r="AN280" i="17" s="1"/>
  <c r="BL280" i="17" s="1"/>
  <c r="AB300" i="17"/>
  <c r="AN300" i="17" s="1"/>
  <c r="BL300" i="17" s="1"/>
  <c r="AB287" i="17"/>
  <c r="AN287" i="17" s="1"/>
  <c r="BL287" i="17" s="1"/>
  <c r="AB218" i="17"/>
  <c r="AN218" i="17" s="1"/>
  <c r="BL218" i="17" s="1"/>
  <c r="AB485" i="17"/>
  <c r="AN485" i="17" s="1"/>
  <c r="BL485" i="17" s="1"/>
  <c r="AB493" i="17"/>
  <c r="AN493" i="17" s="1"/>
  <c r="BL493" i="17" s="1"/>
  <c r="AB466" i="17"/>
  <c r="AN466" i="17" s="1"/>
  <c r="BL466" i="17" s="1"/>
  <c r="AB352" i="17"/>
  <c r="AN352" i="17" s="1"/>
  <c r="BL352" i="17" s="1"/>
  <c r="AB450" i="17"/>
  <c r="AN450" i="17" s="1"/>
  <c r="BL450" i="17" s="1"/>
  <c r="AB556" i="17"/>
  <c r="AN556" i="17" s="1"/>
  <c r="BL556" i="17" s="1"/>
  <c r="AB401" i="17"/>
  <c r="AN401" i="17" s="1"/>
  <c r="BL401" i="17" s="1"/>
  <c r="AB587" i="17"/>
  <c r="AN587" i="17" s="1"/>
  <c r="BL587" i="17" s="1"/>
  <c r="AB510" i="17"/>
  <c r="AN510" i="17" s="1"/>
  <c r="BL510" i="17" s="1"/>
  <c r="AB529" i="17"/>
  <c r="AN529" i="17" s="1"/>
  <c r="BL529" i="17" s="1"/>
  <c r="AB552" i="17"/>
  <c r="AN552" i="17" s="1"/>
  <c r="BL552" i="17" s="1"/>
  <c r="AB615" i="17"/>
  <c r="AN615" i="17" s="1"/>
  <c r="BL615" i="17" s="1"/>
  <c r="AB639" i="17"/>
  <c r="AN639" i="17" s="1"/>
  <c r="BL639" i="17" s="1"/>
  <c r="AB655" i="17"/>
  <c r="AN655" i="17" s="1"/>
  <c r="BL655" i="17" s="1"/>
  <c r="AB623" i="17"/>
  <c r="AN623" i="17" s="1"/>
  <c r="BL623" i="17" s="1"/>
  <c r="AB61" i="17"/>
  <c r="AN61" i="17" s="1"/>
  <c r="BL61" i="17" s="1"/>
  <c r="AB52" i="17"/>
  <c r="AN52" i="17" s="1"/>
  <c r="BL52" i="17" s="1"/>
  <c r="AB47" i="17"/>
  <c r="AN47" i="17" s="1"/>
  <c r="BL47" i="17" s="1"/>
  <c r="AB244" i="17"/>
  <c r="AN244" i="17" s="1"/>
  <c r="BL244" i="17" s="1"/>
  <c r="AB104" i="17"/>
  <c r="AN104" i="17" s="1"/>
  <c r="BL104" i="17" s="1"/>
  <c r="AB242" i="17"/>
  <c r="AN242" i="17" s="1"/>
  <c r="BL242" i="17" s="1"/>
  <c r="AB180" i="17"/>
  <c r="AN180" i="17" s="1"/>
  <c r="BL180" i="17" s="1"/>
  <c r="AB146" i="17"/>
  <c r="AN146" i="17" s="1"/>
  <c r="BL146" i="17" s="1"/>
  <c r="AB326" i="17"/>
  <c r="AN326" i="17" s="1"/>
  <c r="BL326" i="17" s="1"/>
  <c r="AB255" i="17"/>
  <c r="AN255" i="17" s="1"/>
  <c r="BL255" i="17" s="1"/>
  <c r="AB381" i="17"/>
  <c r="AN381" i="17" s="1"/>
  <c r="BL381" i="17" s="1"/>
  <c r="AB269" i="17"/>
  <c r="AN269" i="17" s="1"/>
  <c r="BL269" i="17" s="1"/>
  <c r="AB296" i="17"/>
  <c r="AN296" i="17" s="1"/>
  <c r="BL296" i="17" s="1"/>
  <c r="AB292" i="17"/>
  <c r="AN292" i="17" s="1"/>
  <c r="BL292" i="17" s="1"/>
  <c r="AB339" i="17"/>
  <c r="AN339" i="17" s="1"/>
  <c r="BL339" i="17" s="1"/>
  <c r="AB322" i="17"/>
  <c r="AN322" i="17" s="1"/>
  <c r="BL322" i="17" s="1"/>
  <c r="AB362" i="17"/>
  <c r="AN362" i="17" s="1"/>
  <c r="BL362" i="17" s="1"/>
  <c r="AB402" i="17"/>
  <c r="AN402" i="17" s="1"/>
  <c r="BL402" i="17" s="1"/>
  <c r="AB428" i="17"/>
  <c r="AN428" i="17" s="1"/>
  <c r="BL428" i="17" s="1"/>
  <c r="AB551" i="17"/>
  <c r="AN551" i="17" s="1"/>
  <c r="BL551" i="17" s="1"/>
  <c r="AB390" i="17"/>
  <c r="AN390" i="17" s="1"/>
  <c r="BL390" i="17" s="1"/>
  <c r="AB425" i="17"/>
  <c r="AN425" i="17" s="1"/>
  <c r="BL425" i="17" s="1"/>
  <c r="AB467" i="17"/>
  <c r="AN467" i="17" s="1"/>
  <c r="BL467" i="17" s="1"/>
  <c r="AB599" i="17"/>
  <c r="AN599" i="17" s="1"/>
  <c r="BL599" i="17" s="1"/>
  <c r="AB611" i="17"/>
  <c r="AN611" i="17" s="1"/>
  <c r="BL611" i="17" s="1"/>
  <c r="AB614" i="17"/>
  <c r="AN614" i="17" s="1"/>
  <c r="BL614" i="17" s="1"/>
  <c r="AB508" i="17"/>
  <c r="AN508" i="17" s="1"/>
  <c r="BL508" i="17" s="1"/>
  <c r="AB568" i="17"/>
  <c r="AN568" i="17" s="1"/>
  <c r="BL568" i="17" s="1"/>
  <c r="AB26" i="17"/>
  <c r="AN26" i="17" s="1"/>
  <c r="BL26" i="17" s="1"/>
  <c r="AB271" i="17"/>
  <c r="AN271" i="17" s="1"/>
  <c r="BL271" i="17" s="1"/>
  <c r="AB235" i="17"/>
  <c r="AN235" i="17" s="1"/>
  <c r="BL235" i="17" s="1"/>
  <c r="AB270" i="17"/>
  <c r="AN270" i="17" s="1"/>
  <c r="BL270" i="17" s="1"/>
  <c r="AB452" i="17"/>
  <c r="AN452" i="17" s="1"/>
  <c r="BL452" i="17" s="1"/>
  <c r="AB368" i="17"/>
  <c r="AN368" i="17" s="1"/>
  <c r="BL368" i="17" s="1"/>
  <c r="AB426" i="17"/>
  <c r="AN426" i="17" s="1"/>
  <c r="BL426" i="17" s="1"/>
  <c r="AB394" i="17"/>
  <c r="AN394" i="17" s="1"/>
  <c r="BL394" i="17" s="1"/>
  <c r="AB513" i="17"/>
  <c r="AN513" i="17" s="1"/>
  <c r="BL513" i="17" s="1"/>
  <c r="AB359" i="17"/>
  <c r="AN359" i="17" s="1"/>
  <c r="BL359" i="17" s="1"/>
  <c r="AB497" i="17"/>
  <c r="AN497" i="17" s="1"/>
  <c r="BL497" i="17" s="1"/>
  <c r="AB600" i="17"/>
  <c r="AN600" i="17" s="1"/>
  <c r="BL600" i="17" s="1"/>
  <c r="AB597" i="17"/>
  <c r="AN597" i="17" s="1"/>
  <c r="BL597" i="17" s="1"/>
  <c r="AB66" i="17"/>
  <c r="AN66" i="17" s="1"/>
  <c r="BL66" i="17" s="1"/>
  <c r="AB198" i="17"/>
  <c r="AN198" i="17" s="1"/>
  <c r="BL198" i="17" s="1"/>
  <c r="AB157" i="17"/>
  <c r="AN157" i="17" s="1"/>
  <c r="BL157" i="17" s="1"/>
  <c r="AB94" i="17"/>
  <c r="AN94" i="17" s="1"/>
  <c r="BL94" i="17" s="1"/>
  <c r="AB303" i="17"/>
  <c r="AN303" i="17" s="1"/>
  <c r="BL303" i="17" s="1"/>
  <c r="AB282" i="17"/>
  <c r="AN282" i="17" s="1"/>
  <c r="BL282" i="17" s="1"/>
  <c r="AB179" i="17"/>
  <c r="AN179" i="17" s="1"/>
  <c r="BL179" i="17" s="1"/>
  <c r="AB409" i="17"/>
  <c r="AN409" i="17" s="1"/>
  <c r="BL409" i="17" s="1"/>
  <c r="AB239" i="17"/>
  <c r="AN239" i="17" s="1"/>
  <c r="BL239" i="17" s="1"/>
  <c r="AB440" i="17"/>
  <c r="AN440" i="17" s="1"/>
  <c r="BL440" i="17" s="1"/>
  <c r="AB504" i="17"/>
  <c r="AN504" i="17" s="1"/>
  <c r="BL504" i="17" s="1"/>
  <c r="AB514" i="17"/>
  <c r="AN514" i="17" s="1"/>
  <c r="BL514" i="17" s="1"/>
  <c r="AB375" i="17"/>
  <c r="AN375" i="17" s="1"/>
  <c r="BL375" i="17" s="1"/>
  <c r="AB383" i="17"/>
  <c r="AN383" i="17" s="1"/>
  <c r="BL383" i="17" s="1"/>
  <c r="AB617" i="17"/>
  <c r="AN617" i="17" s="1"/>
  <c r="BL617" i="17" s="1"/>
  <c r="AB627" i="17"/>
  <c r="AN627" i="17" s="1"/>
  <c r="BL627" i="17" s="1"/>
  <c r="AB5" i="17"/>
  <c r="AN5" i="17" s="1"/>
  <c r="BL5" i="17" s="1"/>
  <c r="AB46" i="17"/>
  <c r="AN46" i="17" s="1"/>
  <c r="BL46" i="17" s="1"/>
  <c r="AB268" i="17"/>
  <c r="AN268" i="17" s="1"/>
  <c r="BL268" i="17" s="1"/>
  <c r="AB197" i="17"/>
  <c r="AN197" i="17" s="1"/>
  <c r="BL197" i="17" s="1"/>
  <c r="AB201" i="17"/>
  <c r="AN201" i="17" s="1"/>
  <c r="BL201" i="17" s="1"/>
  <c r="AB247" i="17"/>
  <c r="AN247" i="17" s="1"/>
  <c r="BL247" i="17" s="1"/>
  <c r="AB372" i="17"/>
  <c r="AN372" i="17" s="1"/>
  <c r="BL372" i="17" s="1"/>
  <c r="AB384" i="17"/>
  <c r="AN384" i="17" s="1"/>
  <c r="BL384" i="17" s="1"/>
  <c r="AB412" i="17"/>
  <c r="AN412" i="17" s="1"/>
  <c r="BL412" i="17" s="1"/>
  <c r="AB336" i="17"/>
  <c r="AN336" i="17" s="1"/>
  <c r="BL336" i="17" s="1"/>
  <c r="AB380" i="17"/>
  <c r="AN380" i="17" s="1"/>
  <c r="BL380" i="17" s="1"/>
  <c r="AB302" i="17"/>
  <c r="AN302" i="17" s="1"/>
  <c r="BL302" i="17" s="1"/>
  <c r="AB441" i="17"/>
  <c r="AN441" i="17" s="1"/>
  <c r="BL441" i="17" s="1"/>
  <c r="AB457" i="17"/>
  <c r="AN457" i="17" s="1"/>
  <c r="BL457" i="17" s="1"/>
  <c r="AB398" i="17"/>
  <c r="AN398" i="17" s="1"/>
  <c r="BL398" i="17" s="1"/>
  <c r="AB413" i="17"/>
  <c r="AN413" i="17" s="1"/>
  <c r="BL413" i="17" s="1"/>
  <c r="AB520" i="17"/>
  <c r="AN520" i="17" s="1"/>
  <c r="BL520" i="17" s="1"/>
  <c r="AB573" i="17"/>
  <c r="AN573" i="17" s="1"/>
  <c r="BL573" i="17" s="1"/>
  <c r="AB49" i="17"/>
  <c r="AN49" i="17" s="1"/>
  <c r="BL49" i="17" s="1"/>
  <c r="AB135" i="17"/>
  <c r="AN135" i="17" s="1"/>
  <c r="BL135" i="17" s="1"/>
  <c r="AB227" i="17"/>
  <c r="AN227" i="17" s="1"/>
  <c r="BL227" i="17" s="1"/>
  <c r="AB289" i="17"/>
  <c r="AN289" i="17" s="1"/>
  <c r="BL289" i="17" s="1"/>
  <c r="AB150" i="17"/>
  <c r="AN150" i="17" s="1"/>
  <c r="BL150" i="17" s="1"/>
  <c r="AB348" i="17"/>
  <c r="AN348" i="17" s="1"/>
  <c r="BL348" i="17" s="1"/>
  <c r="AB403" i="17"/>
  <c r="AN403" i="17" s="1"/>
  <c r="BL403" i="17" s="1"/>
  <c r="AB421" i="17"/>
  <c r="AN421" i="17" s="1"/>
  <c r="BL421" i="17" s="1"/>
  <c r="AB472" i="17"/>
  <c r="AN472" i="17" s="1"/>
  <c r="BL472" i="17" s="1"/>
  <c r="AB416" i="17"/>
  <c r="AN416" i="17" s="1"/>
  <c r="BL416" i="17" s="1"/>
  <c r="AB276" i="17"/>
  <c r="AN276" i="17" s="1"/>
  <c r="BL276" i="17" s="1"/>
  <c r="AB505" i="17"/>
  <c r="AN505" i="17" s="1"/>
  <c r="BL505" i="17" s="1"/>
  <c r="AB468" i="17"/>
  <c r="AN468" i="17" s="1"/>
  <c r="BL468" i="17" s="1"/>
  <c r="AB559" i="17"/>
  <c r="AN559" i="17" s="1"/>
  <c r="BL559" i="17" s="1"/>
  <c r="AB395" i="17"/>
  <c r="AN395" i="17" s="1"/>
  <c r="BL395" i="17" s="1"/>
  <c r="AB604" i="17"/>
  <c r="AN604" i="17" s="1"/>
  <c r="BL604" i="17" s="1"/>
  <c r="AB563" i="17"/>
  <c r="AN563" i="17" s="1"/>
  <c r="BL563" i="17" s="1"/>
  <c r="AB512" i="17"/>
  <c r="AN512" i="17" s="1"/>
  <c r="BL512" i="17" s="1"/>
  <c r="AB636" i="17"/>
  <c r="AN636" i="17" s="1"/>
  <c r="BL636" i="17" s="1"/>
  <c r="AB20" i="17"/>
  <c r="AN20" i="17" s="1"/>
  <c r="BL20" i="17" s="1"/>
  <c r="AB116" i="17"/>
  <c r="AN116" i="17" s="1"/>
  <c r="BL116" i="17" s="1"/>
  <c r="AB363" i="17"/>
  <c r="AN363" i="17" s="1"/>
  <c r="BL363" i="17" s="1"/>
  <c r="AB265" i="17"/>
  <c r="AN265" i="17" s="1"/>
  <c r="BL265" i="17" s="1"/>
  <c r="AB313" i="17"/>
  <c r="AN313" i="17" s="1"/>
  <c r="BL313" i="17" s="1"/>
  <c r="AB435" i="17"/>
  <c r="AN435" i="17" s="1"/>
  <c r="BL435" i="17" s="1"/>
  <c r="AB374" i="17"/>
  <c r="AN374" i="17" s="1"/>
  <c r="BL374" i="17" s="1"/>
  <c r="AB345" i="17"/>
  <c r="AN345" i="17" s="1"/>
  <c r="BL345" i="17" s="1"/>
  <c r="AB458" i="17"/>
  <c r="AN458" i="17" s="1"/>
  <c r="BL458" i="17" s="1"/>
  <c r="AB524" i="17"/>
  <c r="AN524" i="17" s="1"/>
  <c r="BL524" i="17" s="1"/>
  <c r="AB533" i="17"/>
  <c r="AN533" i="17" s="1"/>
  <c r="BL533" i="17" s="1"/>
  <c r="AB24" i="17"/>
  <c r="AN24" i="17" s="1"/>
  <c r="BL24" i="17" s="1"/>
  <c r="AB228" i="17"/>
  <c r="AN228" i="17" s="1"/>
  <c r="BL228" i="17" s="1"/>
  <c r="AB225" i="17"/>
  <c r="AN225" i="17" s="1"/>
  <c r="BL225" i="17" s="1"/>
  <c r="AB499" i="17"/>
  <c r="AN499" i="17" s="1"/>
  <c r="BL499" i="17" s="1"/>
  <c r="AB534" i="17"/>
  <c r="AN534" i="17" s="1"/>
  <c r="BL534" i="17" s="1"/>
  <c r="AB389" i="17"/>
  <c r="AN389" i="17" s="1"/>
  <c r="BL389" i="17" s="1"/>
  <c r="AB578" i="17"/>
  <c r="AN578" i="17" s="1"/>
  <c r="BL578" i="17" s="1"/>
  <c r="AB564" i="17"/>
  <c r="AN564" i="17" s="1"/>
  <c r="BL564" i="17" s="1"/>
  <c r="AB649" i="17"/>
  <c r="AN649" i="17" s="1"/>
  <c r="BL649" i="17" s="1"/>
  <c r="AB72" i="17"/>
  <c r="AN72" i="17" s="1"/>
  <c r="BL72" i="17" s="1"/>
  <c r="AB167" i="17"/>
  <c r="AN167" i="17" s="1"/>
  <c r="BL167" i="17" s="1"/>
  <c r="AB353" i="17"/>
  <c r="AN353" i="17" s="1"/>
  <c r="BL353" i="17" s="1"/>
  <c r="AB230" i="17"/>
  <c r="AN230" i="17" s="1"/>
  <c r="BL230" i="17" s="1"/>
  <c r="AB252" i="17"/>
  <c r="AN252" i="17" s="1"/>
  <c r="BL252" i="17" s="1"/>
  <c r="AB477" i="17"/>
  <c r="AN477" i="17" s="1"/>
  <c r="BL477" i="17" s="1"/>
  <c r="AB569" i="17"/>
  <c r="AN569" i="17" s="1"/>
  <c r="BL569" i="17" s="1"/>
  <c r="AB585" i="17"/>
  <c r="AN585" i="17" s="1"/>
  <c r="BL585" i="17" s="1"/>
  <c r="AB517" i="17"/>
  <c r="AN517" i="17" s="1"/>
  <c r="BL517" i="17" s="1"/>
  <c r="AB582" i="17"/>
  <c r="AN582" i="17" s="1"/>
  <c r="BL582" i="17" s="1"/>
  <c r="AB686" i="17"/>
  <c r="AN686" i="17" s="1"/>
  <c r="BL686" i="17" s="1"/>
  <c r="AB133" i="17"/>
  <c r="AN133" i="17" s="1"/>
  <c r="BL133" i="17" s="1"/>
  <c r="AB164" i="17"/>
  <c r="AN164" i="17" s="1"/>
  <c r="BL164" i="17" s="1"/>
  <c r="AB240" i="17"/>
  <c r="AN240" i="17" s="1"/>
  <c r="BL240" i="17" s="1"/>
  <c r="AB263" i="17"/>
  <c r="AN263" i="17" s="1"/>
  <c r="BL263" i="17" s="1"/>
  <c r="AB245" i="17"/>
  <c r="AN245" i="17" s="1"/>
  <c r="BL245" i="17" s="1"/>
  <c r="AB295" i="17"/>
  <c r="AN295" i="17" s="1"/>
  <c r="BL295" i="17" s="1"/>
  <c r="AB341" i="17"/>
  <c r="AN341" i="17" s="1"/>
  <c r="BL341" i="17" s="1"/>
  <c r="AB498" i="17"/>
  <c r="AN498" i="17" s="1"/>
  <c r="BL498" i="17" s="1"/>
  <c r="AB376" i="17"/>
  <c r="AN376" i="17" s="1"/>
  <c r="BL376" i="17" s="1"/>
  <c r="AB431" i="17"/>
  <c r="AN431" i="17" s="1"/>
  <c r="BL431" i="17" s="1"/>
  <c r="AB414" i="17"/>
  <c r="AN414" i="17" s="1"/>
  <c r="BL414" i="17" s="1"/>
  <c r="AB537" i="17"/>
  <c r="AN537" i="17" s="1"/>
  <c r="BL537" i="17" s="1"/>
  <c r="AB527" i="17"/>
  <c r="AN527" i="17" s="1"/>
  <c r="BL527" i="17" s="1"/>
  <c r="AB598" i="17"/>
  <c r="AN598" i="17" s="1"/>
  <c r="BL598" i="17" s="1"/>
  <c r="AB683" i="17"/>
  <c r="AN683" i="17" s="1"/>
  <c r="BL683" i="17" s="1"/>
  <c r="AB163" i="17"/>
  <c r="AN163" i="17" s="1"/>
  <c r="BL163" i="17" s="1"/>
  <c r="AB128" i="17"/>
  <c r="AN128" i="17" s="1"/>
  <c r="BL128" i="17" s="1"/>
  <c r="AB248" i="17"/>
  <c r="AN248" i="17" s="1"/>
  <c r="BL248" i="17" s="1"/>
  <c r="AB195" i="17"/>
  <c r="AN195" i="17" s="1"/>
  <c r="BL195" i="17" s="1"/>
  <c r="AB396" i="17"/>
  <c r="AN396" i="17" s="1"/>
  <c r="BL396" i="17" s="1"/>
  <c r="AB447" i="17"/>
  <c r="AN447" i="17" s="1"/>
  <c r="BL447" i="17" s="1"/>
  <c r="AB233" i="17"/>
  <c r="AN233" i="17" s="1"/>
  <c r="BL233" i="17" s="1"/>
  <c r="AB506" i="17"/>
  <c r="AN506" i="17" s="1"/>
  <c r="BL506" i="17" s="1"/>
  <c r="AB343" i="17"/>
  <c r="AN343" i="17" s="1"/>
  <c r="BL343" i="17" s="1"/>
  <c r="AB549" i="17"/>
  <c r="AN549" i="17" s="1"/>
  <c r="BL549" i="17" s="1"/>
  <c r="AB515" i="17"/>
  <c r="AN515" i="17" s="1"/>
  <c r="BL515" i="17" s="1"/>
  <c r="AB618" i="17"/>
  <c r="AN618" i="17" s="1"/>
  <c r="BL618" i="17" s="1"/>
  <c r="AB572" i="17"/>
  <c r="AN572" i="17" s="1"/>
  <c r="BL572" i="17" s="1"/>
  <c r="AB698" i="17"/>
  <c r="AN698" i="17" s="1"/>
  <c r="BL698" i="17" s="1"/>
  <c r="AB272" i="17"/>
  <c r="AN272" i="17" s="1"/>
  <c r="BL272" i="17" s="1"/>
  <c r="AB330" i="17"/>
  <c r="AN330" i="17" s="1"/>
  <c r="BL330" i="17" s="1"/>
  <c r="AB175" i="17"/>
  <c r="AN175" i="17" s="1"/>
  <c r="BL175" i="17" s="1"/>
  <c r="AB273" i="17"/>
  <c r="AN273" i="17" s="1"/>
  <c r="BL273" i="17" s="1"/>
  <c r="AB214" i="17"/>
  <c r="AN214" i="17" s="1"/>
  <c r="BL214" i="17" s="1"/>
  <c r="AB437" i="17"/>
  <c r="AN437" i="17" s="1"/>
  <c r="BL437" i="17" s="1"/>
  <c r="AB256" i="17"/>
  <c r="AN256" i="17" s="1"/>
  <c r="BL256" i="17" s="1"/>
  <c r="AB445" i="17"/>
  <c r="AN445" i="17" s="1"/>
  <c r="BL445" i="17" s="1"/>
  <c r="AB609" i="17"/>
  <c r="AN609" i="17" s="1"/>
  <c r="BL609" i="17" s="1"/>
  <c r="AB699" i="17"/>
  <c r="AN699" i="17" s="1"/>
  <c r="BL699" i="17" s="1"/>
  <c r="AB202" i="17"/>
  <c r="AN202" i="17" s="1"/>
  <c r="BL202" i="17" s="1"/>
  <c r="AB152" i="17"/>
  <c r="AN152" i="17" s="1"/>
  <c r="BL152" i="17" s="1"/>
  <c r="AB312" i="17"/>
  <c r="AN312" i="17" s="1"/>
  <c r="BL312" i="17" s="1"/>
  <c r="AB337" i="17"/>
  <c r="AN337" i="17" s="1"/>
  <c r="BL337" i="17" s="1"/>
  <c r="AB315" i="17"/>
  <c r="AN315" i="17" s="1"/>
  <c r="BL315" i="17" s="1"/>
  <c r="AB417" i="17"/>
  <c r="AN417" i="17" s="1"/>
  <c r="BL417" i="17" s="1"/>
  <c r="AB518" i="17"/>
  <c r="AN518" i="17" s="1"/>
  <c r="BL518" i="17" s="1"/>
  <c r="AB331" i="17"/>
  <c r="AN331" i="17" s="1"/>
  <c r="BL331" i="17" s="1"/>
  <c r="AB574" i="17"/>
  <c r="AN574" i="17" s="1"/>
  <c r="BL574" i="17" s="1"/>
  <c r="AB567" i="17"/>
  <c r="AN567" i="17" s="1"/>
  <c r="BL567" i="17" s="1"/>
  <c r="AB612" i="17"/>
  <c r="AN612" i="17" s="1"/>
  <c r="BL612" i="17" s="1"/>
  <c r="AB183" i="17"/>
  <c r="AN183" i="17" s="1"/>
  <c r="BL183" i="17" s="1"/>
  <c r="AB308" i="17"/>
  <c r="AN308" i="17" s="1"/>
  <c r="BL308" i="17" s="1"/>
  <c r="AB333" i="17"/>
  <c r="AN333" i="17" s="1"/>
  <c r="BL333" i="17" s="1"/>
  <c r="AB342" i="17"/>
  <c r="AN342" i="17" s="1"/>
  <c r="BL342" i="17" s="1"/>
  <c r="AB328" i="17"/>
  <c r="AN328" i="17" s="1"/>
  <c r="BL328" i="17" s="1"/>
  <c r="AB373" i="17"/>
  <c r="AN373" i="17" s="1"/>
  <c r="BL373" i="17" s="1"/>
  <c r="AB489" i="17"/>
  <c r="AN489" i="17" s="1"/>
  <c r="BL489" i="17" s="1"/>
  <c r="AB332" i="17"/>
  <c r="AN332" i="17" s="1"/>
  <c r="BL332" i="17" s="1"/>
  <c r="AB555" i="17"/>
  <c r="AN555" i="17" s="1"/>
  <c r="BL555" i="17" s="1"/>
  <c r="AB583" i="17"/>
  <c r="AN583" i="17" s="1"/>
  <c r="BL583" i="17" s="1"/>
  <c r="AB629" i="17"/>
  <c r="AN629" i="17" s="1"/>
  <c r="BL629" i="17" s="1"/>
  <c r="AB97" i="17"/>
  <c r="AN97" i="17" s="1"/>
  <c r="BL97" i="17" s="1"/>
  <c r="AB307" i="17"/>
  <c r="AN307" i="17" s="1"/>
  <c r="BL307" i="17" s="1"/>
  <c r="AB286" i="17"/>
  <c r="AN286" i="17" s="1"/>
  <c r="BL286" i="17" s="1"/>
  <c r="AB277" i="17"/>
  <c r="AN277" i="17" s="1"/>
  <c r="BL277" i="17" s="1"/>
  <c r="AB453" i="17"/>
  <c r="AN453" i="17" s="1"/>
  <c r="BL453" i="17" s="1"/>
  <c r="AB399" i="17"/>
  <c r="AN399" i="17" s="1"/>
  <c r="BL399" i="17" s="1"/>
  <c r="AB561" i="17"/>
  <c r="AN561" i="17" s="1"/>
  <c r="BL561" i="17" s="1"/>
  <c r="AB451" i="17"/>
  <c r="AN451" i="17" s="1"/>
  <c r="BL451" i="17" s="1"/>
  <c r="AB562" i="17"/>
  <c r="AN562" i="17" s="1"/>
  <c r="BL562" i="17" s="1"/>
  <c r="AB626" i="17"/>
  <c r="AN626" i="17" s="1"/>
  <c r="BL626" i="17" s="1"/>
  <c r="AB187" i="17"/>
  <c r="AN187" i="17" s="1"/>
  <c r="BL187" i="17" s="1"/>
  <c r="AB258" i="17"/>
  <c r="AN258" i="17" s="1"/>
  <c r="BL258" i="17" s="1"/>
  <c r="AB358" i="17"/>
  <c r="AN358" i="17" s="1"/>
  <c r="BL358" i="17" s="1"/>
  <c r="AB357" i="17"/>
  <c r="AN357" i="17" s="1"/>
  <c r="BL357" i="17" s="1"/>
  <c r="AB511" i="17"/>
  <c r="AN511" i="17" s="1"/>
  <c r="BL511" i="17" s="1"/>
  <c r="AB355" i="17"/>
  <c r="AN355" i="17" s="1"/>
  <c r="BL355" i="17" s="1"/>
  <c r="AB545" i="17"/>
  <c r="AN545" i="17" s="1"/>
  <c r="BL545" i="17" s="1"/>
  <c r="AB576" i="17"/>
  <c r="AN576" i="17" s="1"/>
  <c r="BL576" i="17" s="1"/>
  <c r="AB603" i="17"/>
  <c r="AN603" i="17" s="1"/>
  <c r="BL603" i="17" s="1"/>
  <c r="AB565" i="17"/>
  <c r="AN565" i="17" s="1"/>
  <c r="BL565" i="17" s="1"/>
  <c r="AB58" i="17"/>
  <c r="AN58" i="17" s="1"/>
  <c r="BL58" i="17" s="1"/>
  <c r="AB281" i="17"/>
  <c r="AN281" i="17" s="1"/>
  <c r="BL281" i="17" s="1"/>
  <c r="AB136" i="17"/>
  <c r="AN136" i="17" s="1"/>
  <c r="BL136" i="17" s="1"/>
  <c r="AB155" i="17"/>
  <c r="AN155" i="17" s="1"/>
  <c r="BL155" i="17" s="1"/>
  <c r="AB495" i="17"/>
  <c r="AN495" i="17" s="1"/>
  <c r="BL495" i="17" s="1"/>
  <c r="AB294" i="17"/>
  <c r="AN294" i="17" s="1"/>
  <c r="BL294" i="17" s="1"/>
  <c r="AB678" i="17"/>
  <c r="AN678" i="17" s="1"/>
  <c r="BL678" i="17" s="1"/>
  <c r="AB543" i="17"/>
  <c r="AN543" i="17" s="1"/>
  <c r="BL543" i="17" s="1"/>
  <c r="AB325" i="17"/>
  <c r="AN325" i="17" s="1"/>
  <c r="BL325" i="17" s="1"/>
  <c r="AB360" i="17"/>
  <c r="AN360" i="17" s="1"/>
  <c r="BL360" i="17" s="1"/>
  <c r="AB575" i="17"/>
  <c r="AN575" i="17" s="1"/>
  <c r="BL575" i="17" s="1"/>
  <c r="AB249" i="17"/>
  <c r="AN249" i="17" s="1"/>
  <c r="BL249" i="17" s="1"/>
  <c r="AB530" i="17"/>
  <c r="AN530" i="17" s="1"/>
  <c r="BL530" i="17" s="1"/>
  <c r="AB523" i="17"/>
  <c r="AN523" i="17" s="1"/>
  <c r="BL523" i="17" s="1"/>
  <c r="AB454" i="17"/>
  <c r="AN454" i="17" s="1"/>
  <c r="BL454" i="17" s="1"/>
  <c r="W655" i="17"/>
  <c r="AI655" i="17" s="1"/>
  <c r="BG655" i="17" s="1"/>
  <c r="W699" i="17"/>
  <c r="AI699" i="17" s="1"/>
  <c r="BG699" i="17" s="1"/>
  <c r="W639" i="17"/>
  <c r="AI639" i="17" s="1"/>
  <c r="BG639" i="17" s="1"/>
  <c r="W686" i="17"/>
  <c r="AI686" i="17" s="1"/>
  <c r="BG686" i="17" s="1"/>
  <c r="W668" i="17"/>
  <c r="AI668" i="17" s="1"/>
  <c r="BG668" i="17" s="1"/>
  <c r="W636" i="17"/>
  <c r="AI636" i="17" s="1"/>
  <c r="BG636" i="17" s="1"/>
  <c r="W583" i="17"/>
  <c r="AI583" i="17" s="1"/>
  <c r="BG583" i="17" s="1"/>
  <c r="W680" i="17"/>
  <c r="AI680" i="17" s="1"/>
  <c r="BG680" i="17" s="1"/>
  <c r="W587" i="17"/>
  <c r="AI587" i="17" s="1"/>
  <c r="BG587" i="17" s="1"/>
  <c r="W683" i="17"/>
  <c r="AI683" i="17" s="1"/>
  <c r="BG683" i="17" s="1"/>
  <c r="W658" i="17"/>
  <c r="AI658" i="17" s="1"/>
  <c r="BG658" i="17" s="1"/>
  <c r="W694" i="17"/>
  <c r="AI694" i="17" s="1"/>
  <c r="BG694" i="17" s="1"/>
  <c r="W612" i="17"/>
  <c r="AI612" i="17" s="1"/>
  <c r="BG612" i="17" s="1"/>
  <c r="W672" i="17"/>
  <c r="AI672" i="17" s="1"/>
  <c r="BG672" i="17" s="1"/>
  <c r="W692" i="17"/>
  <c r="AI692" i="17" s="1"/>
  <c r="BG692" i="17" s="1"/>
  <c r="W660" i="17"/>
  <c r="AI660" i="17" s="1"/>
  <c r="BG660" i="17" s="1"/>
  <c r="W687" i="17"/>
  <c r="AI687" i="17" s="1"/>
  <c r="BG687" i="17" s="1"/>
  <c r="W684" i="17"/>
  <c r="AI684" i="17" s="1"/>
  <c r="BG684" i="17" s="1"/>
  <c r="W487" i="17"/>
  <c r="AI487" i="17" s="1"/>
  <c r="BG487" i="17" s="1"/>
  <c r="W572" i="17"/>
  <c r="AI572" i="17" s="1"/>
  <c r="BG572" i="17" s="1"/>
  <c r="W467" i="17"/>
  <c r="AI467" i="17" s="1"/>
  <c r="BG467" i="17" s="1"/>
  <c r="W566" i="17"/>
  <c r="AI566" i="17" s="1"/>
  <c r="BG566" i="17" s="1"/>
  <c r="W685" i="17"/>
  <c r="AI685" i="17" s="1"/>
  <c r="BG685" i="17" s="1"/>
  <c r="W586" i="17"/>
  <c r="AI586" i="17" s="1"/>
  <c r="BG586" i="17" s="1"/>
  <c r="W371" i="17"/>
  <c r="AI371" i="17" s="1"/>
  <c r="BG371" i="17" s="1"/>
  <c r="W653" i="17"/>
  <c r="AI653" i="17" s="1"/>
  <c r="BG653" i="17" s="1"/>
  <c r="W537" i="17"/>
  <c r="AI537" i="17" s="1"/>
  <c r="BG537" i="17" s="1"/>
  <c r="W642" i="17"/>
  <c r="AI642" i="17" s="1"/>
  <c r="BG642" i="17" s="1"/>
  <c r="W651" i="17"/>
  <c r="AI651" i="17" s="1"/>
  <c r="BG651" i="17" s="1"/>
  <c r="W674" i="17"/>
  <c r="AI674" i="17" s="1"/>
  <c r="BG674" i="17" s="1"/>
  <c r="W666" i="17"/>
  <c r="AI666" i="17" s="1"/>
  <c r="BG666" i="17" s="1"/>
  <c r="W433" i="17"/>
  <c r="AI433" i="17" s="1"/>
  <c r="BG433" i="17" s="1"/>
  <c r="W494" i="17"/>
  <c r="AI494" i="17" s="1"/>
  <c r="BG494" i="17" s="1"/>
  <c r="W504" i="17"/>
  <c r="AI504" i="17" s="1"/>
  <c r="BG504" i="17" s="1"/>
  <c r="W408" i="17"/>
  <c r="AI408" i="17" s="1"/>
  <c r="BG408" i="17" s="1"/>
  <c r="W545" i="17"/>
  <c r="AI545" i="17" s="1"/>
  <c r="BG545" i="17" s="1"/>
  <c r="W499" i="17"/>
  <c r="AI499" i="17" s="1"/>
  <c r="BG499" i="17" s="1"/>
  <c r="W554" i="17"/>
  <c r="AI554" i="17" s="1"/>
  <c r="BG554" i="17" s="1"/>
  <c r="W533" i="17"/>
  <c r="AI533" i="17" s="1"/>
  <c r="BG533" i="17" s="1"/>
  <c r="W389" i="17"/>
  <c r="AI389" i="17" s="1"/>
  <c r="BG389" i="17" s="1"/>
  <c r="W458" i="17"/>
  <c r="AI458" i="17" s="1"/>
  <c r="BG458" i="17" s="1"/>
  <c r="W580" i="17"/>
  <c r="AI580" i="17" s="1"/>
  <c r="BG580" i="17" s="1"/>
  <c r="W513" i="17"/>
  <c r="AI513" i="17" s="1"/>
  <c r="BG513" i="17" s="1"/>
  <c r="W401" i="17"/>
  <c r="AI401" i="17" s="1"/>
  <c r="BG401" i="17" s="1"/>
  <c r="W667" i="17"/>
  <c r="AI667" i="17" s="1"/>
  <c r="BG667" i="17" s="1"/>
  <c r="W618" i="17"/>
  <c r="AI618" i="17" s="1"/>
  <c r="BG618" i="17" s="1"/>
  <c r="W647" i="17"/>
  <c r="AI647" i="17" s="1"/>
  <c r="BG647" i="17" s="1"/>
  <c r="W602" i="17"/>
  <c r="AI602" i="17" s="1"/>
  <c r="BG602" i="17" s="1"/>
  <c r="W594" i="17"/>
  <c r="AI594" i="17" s="1"/>
  <c r="BG594" i="17" s="1"/>
  <c r="W597" i="17"/>
  <c r="AI597" i="17" s="1"/>
  <c r="BG597" i="17" s="1"/>
  <c r="W531" i="17"/>
  <c r="AI531" i="17" s="1"/>
  <c r="BG531" i="17" s="1"/>
  <c r="W524" i="17"/>
  <c r="AI524" i="17" s="1"/>
  <c r="BG524" i="17" s="1"/>
  <c r="W514" i="17"/>
  <c r="AI514" i="17" s="1"/>
  <c r="BG514" i="17" s="1"/>
  <c r="W284" i="17"/>
  <c r="AI284" i="17" s="1"/>
  <c r="BG284" i="17" s="1"/>
  <c r="W648" i="17"/>
  <c r="AI648" i="17" s="1"/>
  <c r="BG648" i="17" s="1"/>
  <c r="W605" i="17"/>
  <c r="AI605" i="17" s="1"/>
  <c r="BG605" i="17" s="1"/>
  <c r="W323" i="17"/>
  <c r="AI323" i="17" s="1"/>
  <c r="BG323" i="17" s="1"/>
  <c r="W560" i="17"/>
  <c r="AI560" i="17" s="1"/>
  <c r="BG560" i="17" s="1"/>
  <c r="W482" i="17"/>
  <c r="AI482" i="17" s="1"/>
  <c r="BG482" i="17" s="1"/>
  <c r="W669" i="17"/>
  <c r="AI669" i="17" s="1"/>
  <c r="BG669" i="17" s="1"/>
  <c r="W633" i="17"/>
  <c r="AI633" i="17" s="1"/>
  <c r="BG633" i="17" s="1"/>
  <c r="W247" i="17"/>
  <c r="AI247" i="17" s="1"/>
  <c r="BG247" i="17" s="1"/>
  <c r="W485" i="17"/>
  <c r="AI485" i="17" s="1"/>
  <c r="BG485" i="17" s="1"/>
  <c r="W634" i="17"/>
  <c r="AI634" i="17" s="1"/>
  <c r="BG634" i="17" s="1"/>
  <c r="W611" i="17"/>
  <c r="AI611" i="17" s="1"/>
  <c r="BG611" i="17" s="1"/>
  <c r="W437" i="17"/>
  <c r="AI437" i="17" s="1"/>
  <c r="BG437" i="17" s="1"/>
  <c r="W632" i="17"/>
  <c r="AI632" i="17" s="1"/>
  <c r="BG632" i="17" s="1"/>
  <c r="W607" i="17"/>
  <c r="AI607" i="17" s="1"/>
  <c r="BG607" i="17" s="1"/>
  <c r="W436" i="17"/>
  <c r="AI436" i="17" s="1"/>
  <c r="BG436" i="17" s="1"/>
  <c r="W450" i="17"/>
  <c r="AI450" i="17" s="1"/>
  <c r="BG450" i="17" s="1"/>
  <c r="W532" i="17"/>
  <c r="AI532" i="17" s="1"/>
  <c r="BG532" i="17" s="1"/>
  <c r="W698" i="17"/>
  <c r="AI698" i="17" s="1"/>
  <c r="BG698" i="17" s="1"/>
  <c r="W582" i="17"/>
  <c r="AI582" i="17" s="1"/>
  <c r="BG582" i="17" s="1"/>
  <c r="W434" i="17"/>
  <c r="AI434" i="17" s="1"/>
  <c r="BG434" i="17" s="1"/>
  <c r="W551" i="17"/>
  <c r="AI551" i="17" s="1"/>
  <c r="BG551" i="17" s="1"/>
  <c r="W343" i="17"/>
  <c r="AI343" i="17" s="1"/>
  <c r="BG343" i="17" s="1"/>
  <c r="W641" i="17"/>
  <c r="AI641" i="17" s="1"/>
  <c r="BG641" i="17" s="1"/>
  <c r="W445" i="17"/>
  <c r="AI445" i="17" s="1"/>
  <c r="BG445" i="17" s="1"/>
  <c r="W585" i="17"/>
  <c r="AI585" i="17" s="1"/>
  <c r="BG585" i="17" s="1"/>
  <c r="W592" i="17"/>
  <c r="AI592" i="17" s="1"/>
  <c r="BG592" i="17" s="1"/>
  <c r="W477" i="17"/>
  <c r="AI477" i="17" s="1"/>
  <c r="BG477" i="17" s="1"/>
  <c r="W644" i="17"/>
  <c r="AI644" i="17" s="1"/>
  <c r="BG644" i="17" s="1"/>
  <c r="W403" i="17"/>
  <c r="AI403" i="17" s="1"/>
  <c r="BG403" i="17" s="1"/>
  <c r="W405" i="17"/>
  <c r="AI405" i="17" s="1"/>
  <c r="BG405" i="17" s="1"/>
  <c r="W573" i="17"/>
  <c r="AI573" i="17" s="1"/>
  <c r="BG573" i="17" s="1"/>
  <c r="W456" i="17"/>
  <c r="AI456" i="17" s="1"/>
  <c r="BG456" i="17" s="1"/>
  <c r="W590" i="17"/>
  <c r="AI590" i="17" s="1"/>
  <c r="BG590" i="17" s="1"/>
  <c r="W352" i="17"/>
  <c r="AI352" i="17" s="1"/>
  <c r="BG352" i="17" s="1"/>
  <c r="W232" i="17"/>
  <c r="AI232" i="17" s="1"/>
  <c r="BG232" i="17" s="1"/>
  <c r="W486" i="17"/>
  <c r="AI486" i="17" s="1"/>
  <c r="BG486" i="17" s="1"/>
  <c r="W341" i="17"/>
  <c r="AI341" i="17" s="1"/>
  <c r="BG341" i="17" s="1"/>
  <c r="W315" i="17"/>
  <c r="AI315" i="17" s="1"/>
  <c r="BG315" i="17" s="1"/>
  <c r="W578" i="17"/>
  <c r="AI578" i="17" s="1"/>
  <c r="BG578" i="17" s="1"/>
  <c r="W399" i="17"/>
  <c r="AI399" i="17" s="1"/>
  <c r="BG399" i="17" s="1"/>
  <c r="W454" i="17"/>
  <c r="AI454" i="17" s="1"/>
  <c r="BG454" i="17" s="1"/>
  <c r="W452" i="17"/>
  <c r="AI452" i="17" s="1"/>
  <c r="BG452" i="17" s="1"/>
  <c r="W362" i="17"/>
  <c r="AI362" i="17" s="1"/>
  <c r="BG362" i="17" s="1"/>
  <c r="W474" i="17"/>
  <c r="AI474" i="17" s="1"/>
  <c r="BG474" i="17" s="1"/>
  <c r="W469" i="17"/>
  <c r="AI469" i="17" s="1"/>
  <c r="BG469" i="17" s="1"/>
  <c r="W338" i="17"/>
  <c r="AI338" i="17" s="1"/>
  <c r="BG338" i="17" s="1"/>
  <c r="W332" i="17"/>
  <c r="AI332" i="17" s="1"/>
  <c r="BG332" i="17" s="1"/>
  <c r="W500" i="17"/>
  <c r="AI500" i="17" s="1"/>
  <c r="BG500" i="17" s="1"/>
  <c r="W411" i="17"/>
  <c r="AI411" i="17" s="1"/>
  <c r="BG411" i="17" s="1"/>
  <c r="W348" i="17"/>
  <c r="AI348" i="17" s="1"/>
  <c r="BG348" i="17" s="1"/>
  <c r="W252" i="17"/>
  <c r="AI252" i="17" s="1"/>
  <c r="BG252" i="17" s="1"/>
  <c r="W682" i="17"/>
  <c r="AI682" i="17" s="1"/>
  <c r="BG682" i="17" s="1"/>
  <c r="W466" i="17"/>
  <c r="AI466" i="17" s="1"/>
  <c r="BG466" i="17" s="1"/>
  <c r="W377" i="17"/>
  <c r="AI377" i="17" s="1"/>
  <c r="BG377" i="17" s="1"/>
  <c r="W188" i="17"/>
  <c r="AI188" i="17" s="1"/>
  <c r="BG188" i="17" s="1"/>
  <c r="W342" i="17"/>
  <c r="AI342" i="17" s="1"/>
  <c r="BG342" i="17" s="1"/>
  <c r="W296" i="17"/>
  <c r="AI296" i="17" s="1"/>
  <c r="BG296" i="17" s="1"/>
  <c r="W208" i="17"/>
  <c r="AI208" i="17" s="1"/>
  <c r="BG208" i="17" s="1"/>
  <c r="W363" i="17"/>
  <c r="AI363" i="17" s="1"/>
  <c r="BG363" i="17" s="1"/>
  <c r="W440" i="17"/>
  <c r="AI440" i="17" s="1"/>
  <c r="BG440" i="17" s="1"/>
  <c r="W465" i="17"/>
  <c r="AI465" i="17" s="1"/>
  <c r="BG465" i="17" s="1"/>
  <c r="W198" i="17"/>
  <c r="AI198" i="17" s="1"/>
  <c r="BG198" i="17" s="1"/>
  <c r="W309" i="17"/>
  <c r="AI309" i="17" s="1"/>
  <c r="BG309" i="17" s="1"/>
  <c r="W447" i="17"/>
  <c r="AI447" i="17" s="1"/>
  <c r="BG447" i="17" s="1"/>
  <c r="W507" i="17"/>
  <c r="AI507" i="17" s="1"/>
  <c r="BG507" i="17" s="1"/>
  <c r="W365" i="17"/>
  <c r="AI365" i="17" s="1"/>
  <c r="BG365" i="17" s="1"/>
  <c r="W325" i="17"/>
  <c r="AI325" i="17" s="1"/>
  <c r="BG325" i="17" s="1"/>
  <c r="W278" i="17"/>
  <c r="AI278" i="17" s="1"/>
  <c r="BG278" i="17" s="1"/>
  <c r="W388" i="17"/>
  <c r="AI388" i="17" s="1"/>
  <c r="BG388" i="17" s="1"/>
  <c r="W327" i="17"/>
  <c r="AI327" i="17" s="1"/>
  <c r="BG327" i="17" s="1"/>
  <c r="W223" i="17"/>
  <c r="AI223" i="17" s="1"/>
  <c r="BG223" i="17" s="1"/>
  <c r="W429" i="17"/>
  <c r="AI429" i="17" s="1"/>
  <c r="BG429" i="17" s="1"/>
  <c r="W321" i="17"/>
  <c r="AI321" i="17" s="1"/>
  <c r="BG321" i="17" s="1"/>
  <c r="W313" i="17"/>
  <c r="AI313" i="17" s="1"/>
  <c r="BG313" i="17" s="1"/>
  <c r="W361" i="17"/>
  <c r="AI361" i="17" s="1"/>
  <c r="BG361" i="17" s="1"/>
  <c r="W530" i="17"/>
  <c r="AI530" i="17" s="1"/>
  <c r="BG530" i="17" s="1"/>
  <c r="W380" i="17"/>
  <c r="AI380" i="17" s="1"/>
  <c r="BG380" i="17" s="1"/>
  <c r="W516" i="17"/>
  <c r="AI516" i="17" s="1"/>
  <c r="BG516" i="17" s="1"/>
  <c r="W473" i="17"/>
  <c r="AI473" i="17" s="1"/>
  <c r="BG473" i="17" s="1"/>
  <c r="W393" i="17"/>
  <c r="AI393" i="17" s="1"/>
  <c r="BG393" i="17" s="1"/>
  <c r="W191" i="17"/>
  <c r="AI191" i="17" s="1"/>
  <c r="BG191" i="17" s="1"/>
  <c r="W460" i="17"/>
  <c r="AI460" i="17" s="1"/>
  <c r="BG460" i="17" s="1"/>
  <c r="W302" i="17"/>
  <c r="AI302" i="17" s="1"/>
  <c r="BG302" i="17" s="1"/>
  <c r="W176" i="17"/>
  <c r="AI176" i="17" s="1"/>
  <c r="BG176" i="17" s="1"/>
  <c r="W218" i="17"/>
  <c r="AI218" i="17" s="1"/>
  <c r="BG218" i="17" s="1"/>
  <c r="W233" i="17"/>
  <c r="AI233" i="17" s="1"/>
  <c r="BG233" i="17" s="1"/>
  <c r="W430" i="17"/>
  <c r="AI430" i="17" s="1"/>
  <c r="BG430" i="17" s="1"/>
  <c r="W374" i="17"/>
  <c r="AI374" i="17" s="1"/>
  <c r="BG374" i="17" s="1"/>
  <c r="W423" i="17"/>
  <c r="AI423" i="17" s="1"/>
  <c r="BG423" i="17" s="1"/>
  <c r="W382" i="17"/>
  <c r="AI382" i="17" s="1"/>
  <c r="BG382" i="17" s="1"/>
  <c r="W229" i="17"/>
  <c r="AI229" i="17" s="1"/>
  <c r="BG229" i="17" s="1"/>
  <c r="W387" i="17"/>
  <c r="AI387" i="17" s="1"/>
  <c r="BG387" i="17" s="1"/>
  <c r="W493" i="17"/>
  <c r="AI493" i="17" s="1"/>
  <c r="BG493" i="17" s="1"/>
  <c r="W375" i="17"/>
  <c r="AI375" i="17" s="1"/>
  <c r="BG375" i="17" s="1"/>
  <c r="W441" i="17"/>
  <c r="AI441" i="17" s="1"/>
  <c r="BG441" i="17" s="1"/>
  <c r="W317" i="17"/>
  <c r="AI317" i="17" s="1"/>
  <c r="BG317" i="17" s="1"/>
  <c r="W147" i="17"/>
  <c r="AI147" i="17" s="1"/>
  <c r="BG147" i="17" s="1"/>
  <c r="W301" i="17"/>
  <c r="AI301" i="17" s="1"/>
  <c r="BG301" i="17" s="1"/>
  <c r="W71" i="17"/>
  <c r="AI71" i="17" s="1"/>
  <c r="BG71" i="17" s="1"/>
  <c r="W209" i="17"/>
  <c r="AI209" i="17" s="1"/>
  <c r="BG209" i="17" s="1"/>
  <c r="W213" i="17"/>
  <c r="AI213" i="17" s="1"/>
  <c r="BG213" i="17" s="1"/>
  <c r="W207" i="17"/>
  <c r="AI207" i="17" s="1"/>
  <c r="BG207" i="17" s="1"/>
  <c r="W157" i="17"/>
  <c r="AI157" i="17" s="1"/>
  <c r="BG157" i="17" s="1"/>
  <c r="W543" i="17"/>
  <c r="AI543" i="17" s="1"/>
  <c r="BG543" i="17" s="1"/>
  <c r="W367" i="17"/>
  <c r="AI367" i="17" s="1"/>
  <c r="BG367" i="17" s="1"/>
  <c r="W134" i="17"/>
  <c r="AI134" i="17" s="1"/>
  <c r="BG134" i="17" s="1"/>
  <c r="W128" i="17"/>
  <c r="AI128" i="17" s="1"/>
  <c r="BG128" i="17" s="1"/>
  <c r="W370" i="17"/>
  <c r="AI370" i="17" s="1"/>
  <c r="BG370" i="17" s="1"/>
  <c r="W219" i="17"/>
  <c r="AI219" i="17" s="1"/>
  <c r="BG219" i="17" s="1"/>
  <c r="W104" i="17"/>
  <c r="AI104" i="17" s="1"/>
  <c r="BG104" i="17" s="1"/>
  <c r="W376" i="17"/>
  <c r="AI376" i="17" s="1"/>
  <c r="BG376" i="17" s="1"/>
  <c r="W136" i="17"/>
  <c r="AI136" i="17" s="1"/>
  <c r="BG136" i="17" s="1"/>
  <c r="W102" i="17"/>
  <c r="AI102" i="17" s="1"/>
  <c r="BG102" i="17" s="1"/>
  <c r="W304" i="17"/>
  <c r="AI304" i="17" s="1"/>
  <c r="BG304" i="17" s="1"/>
  <c r="W372" i="17"/>
  <c r="AI372" i="17" s="1"/>
  <c r="BG372" i="17" s="1"/>
  <c r="W290" i="17"/>
  <c r="AI290" i="17" s="1"/>
  <c r="BG290" i="17" s="1"/>
  <c r="W195" i="17"/>
  <c r="AI195" i="17" s="1"/>
  <c r="BG195" i="17" s="1"/>
  <c r="W182" i="17"/>
  <c r="AI182" i="17" s="1"/>
  <c r="BG182" i="17" s="1"/>
  <c r="W139" i="17"/>
  <c r="AI139" i="17" s="1"/>
  <c r="BG139" i="17" s="1"/>
  <c r="W151" i="17"/>
  <c r="AI151" i="17" s="1"/>
  <c r="BG151" i="17" s="1"/>
  <c r="W306" i="17"/>
  <c r="AI306" i="17" s="1"/>
  <c r="BG306" i="17" s="1"/>
  <c r="W273" i="17"/>
  <c r="AI273" i="17" s="1"/>
  <c r="BG273" i="17" s="1"/>
  <c r="W96" i="17"/>
  <c r="AI96" i="17" s="1"/>
  <c r="BG96" i="17" s="1"/>
  <c r="W127" i="17"/>
  <c r="AI127" i="17" s="1"/>
  <c r="BG127" i="17" s="1"/>
  <c r="W277" i="17"/>
  <c r="AI277" i="17" s="1"/>
  <c r="BG277" i="17" s="1"/>
  <c r="W435" i="17"/>
  <c r="AI435" i="17" s="1"/>
  <c r="BG435" i="17" s="1"/>
  <c r="W210" i="17"/>
  <c r="AI210" i="17" s="1"/>
  <c r="BG210" i="17" s="1"/>
  <c r="W263" i="17"/>
  <c r="AI263" i="17" s="1"/>
  <c r="BG263" i="17" s="1"/>
  <c r="W117" i="17"/>
  <c r="AI117" i="17" s="1"/>
  <c r="BG117" i="17" s="1"/>
  <c r="W201" i="17"/>
  <c r="AI201" i="17" s="1"/>
  <c r="BG201" i="17" s="1"/>
  <c r="W110" i="17"/>
  <c r="AI110" i="17" s="1"/>
  <c r="BG110" i="17" s="1"/>
  <c r="W258" i="17"/>
  <c r="AI258" i="17" s="1"/>
  <c r="BG258" i="17" s="1"/>
  <c r="W297" i="17"/>
  <c r="AI297" i="17" s="1"/>
  <c r="BG297" i="17" s="1"/>
  <c r="W194" i="17"/>
  <c r="AI194" i="17" s="1"/>
  <c r="BG194" i="17" s="1"/>
  <c r="W257" i="17"/>
  <c r="AI257" i="17" s="1"/>
  <c r="BG257" i="17" s="1"/>
  <c r="W356" i="17"/>
  <c r="AI356" i="17" s="1"/>
  <c r="BG356" i="17" s="1"/>
  <c r="W260" i="17"/>
  <c r="AI260" i="17" s="1"/>
  <c r="BG260" i="17" s="1"/>
  <c r="W358" i="17"/>
  <c r="AI358" i="17" s="1"/>
  <c r="BG358" i="17" s="1"/>
  <c r="W267" i="17"/>
  <c r="AI267" i="17" s="1"/>
  <c r="BG267" i="17" s="1"/>
  <c r="W242" i="17"/>
  <c r="AI242" i="17" s="1"/>
  <c r="BG242" i="17" s="1"/>
  <c r="W216" i="17"/>
  <c r="AI216" i="17" s="1"/>
  <c r="BG216" i="17" s="1"/>
  <c r="W479" i="17"/>
  <c r="AI479" i="17" s="1"/>
  <c r="BG479" i="17" s="1"/>
  <c r="W419" i="17"/>
  <c r="AI419" i="17" s="1"/>
  <c r="BG419" i="17" s="1"/>
  <c r="W63" i="17"/>
  <c r="AI63" i="17" s="1"/>
  <c r="BG63" i="17" s="1"/>
  <c r="W83" i="17"/>
  <c r="AI83" i="17" s="1"/>
  <c r="BG83" i="17" s="1"/>
  <c r="W107" i="17"/>
  <c r="AI107" i="17" s="1"/>
  <c r="BG107" i="17" s="1"/>
  <c r="W38" i="17"/>
  <c r="AI38" i="17" s="1"/>
  <c r="BG38" i="17" s="1"/>
  <c r="W231" i="17"/>
  <c r="AI231" i="17" s="1"/>
  <c r="BG231" i="17" s="1"/>
  <c r="W234" i="17"/>
  <c r="AI234" i="17" s="1"/>
  <c r="BG234" i="17" s="1"/>
  <c r="W118" i="17"/>
  <c r="AI118" i="17" s="1"/>
  <c r="BG118" i="17" s="1"/>
  <c r="W91" i="17"/>
  <c r="AI91" i="17" s="1"/>
  <c r="BG91" i="17" s="1"/>
  <c r="W40" i="17"/>
  <c r="AI40" i="17" s="1"/>
  <c r="BG40" i="17" s="1"/>
  <c r="W31" i="17"/>
  <c r="AI31" i="17" s="1"/>
  <c r="BG31" i="17" s="1"/>
  <c r="W153" i="17"/>
  <c r="AI153" i="17" s="1"/>
  <c r="BG153" i="17" s="1"/>
  <c r="W54" i="17"/>
  <c r="AI54" i="17" s="1"/>
  <c r="BG54" i="17" s="1"/>
  <c r="W303" i="17"/>
  <c r="AI303" i="17" s="1"/>
  <c r="BG303" i="17" s="1"/>
  <c r="W8" i="17"/>
  <c r="AI8" i="17" s="1"/>
  <c r="BG8" i="17" s="1"/>
  <c r="W346" i="17"/>
  <c r="AI346" i="17" s="1"/>
  <c r="BG346" i="17" s="1"/>
  <c r="W246" i="17"/>
  <c r="AI246" i="17" s="1"/>
  <c r="BG246" i="17" s="1"/>
  <c r="W59" i="17"/>
  <c r="AI59" i="17" s="1"/>
  <c r="BG59" i="17" s="1"/>
  <c r="W21" i="17"/>
  <c r="AI21" i="17" s="1"/>
  <c r="BG21" i="17" s="1"/>
  <c r="W61" i="17"/>
  <c r="AI61" i="17" s="1"/>
  <c r="BG61" i="17" s="1"/>
  <c r="W101" i="17"/>
  <c r="AI101" i="17" s="1"/>
  <c r="BG101" i="17" s="1"/>
  <c r="W76" i="17"/>
  <c r="AI76" i="17" s="1"/>
  <c r="BG76" i="17" s="1"/>
  <c r="W45" i="17"/>
  <c r="AI45" i="17" s="1"/>
  <c r="BG45" i="17" s="1"/>
  <c r="AA614" i="17" a="1"/>
  <c r="AA614" i="17" s="1"/>
  <c r="AM614" i="17" s="1"/>
  <c r="BK614" i="17" s="1"/>
  <c r="AA227" i="17" a="1"/>
  <c r="AA227" i="17" s="1"/>
  <c r="AM227" i="17" s="1"/>
  <c r="BK227" i="17" s="1"/>
  <c r="AA663" i="17" a="1"/>
  <c r="AA663" i="17" s="1"/>
  <c r="AM663" i="17" s="1"/>
  <c r="BK663" i="17" s="1"/>
  <c r="AA555" i="17" a="1"/>
  <c r="AA555" i="17" s="1"/>
  <c r="AM555" i="17" s="1"/>
  <c r="BK555" i="17" s="1"/>
  <c r="AA620" i="17" a="1"/>
  <c r="AA620" i="17" s="1"/>
  <c r="AM620" i="17" s="1"/>
  <c r="BK620" i="17" s="1"/>
  <c r="AA576" i="17" a="1"/>
  <c r="AA576" i="17" s="1"/>
  <c r="AM576" i="17" s="1"/>
  <c r="BK576" i="17" s="1"/>
  <c r="AA561" i="17" a="1"/>
  <c r="AA561" i="17" s="1"/>
  <c r="AM561" i="17" s="1"/>
  <c r="BK561" i="17" s="1"/>
  <c r="AA622" i="17" a="1"/>
  <c r="AA622" i="17" s="1"/>
  <c r="AM622" i="17" s="1"/>
  <c r="BK622" i="17" s="1"/>
  <c r="AA671" i="17" a="1"/>
  <c r="AA671" i="17" s="1"/>
  <c r="AM671" i="17" s="1"/>
  <c r="BK671" i="17" s="1"/>
  <c r="AA693" i="17" a="1"/>
  <c r="AA693" i="17" s="1"/>
  <c r="AM693" i="17" s="1"/>
  <c r="BK693" i="17" s="1"/>
  <c r="AA455" i="17" a="1"/>
  <c r="AA455" i="17" s="1"/>
  <c r="AM455" i="17" s="1"/>
  <c r="BK455" i="17" s="1"/>
  <c r="AA220" i="17" a="1"/>
  <c r="AA220" i="17" s="1"/>
  <c r="AM220" i="17" s="1"/>
  <c r="BK220" i="17" s="1"/>
  <c r="AA335" i="17" a="1"/>
  <c r="AA335" i="17" s="1"/>
  <c r="AM335" i="17" s="1"/>
  <c r="BK335" i="17" s="1"/>
  <c r="AA178" i="17" a="1"/>
  <c r="AA178" i="17" s="1"/>
  <c r="AM178" i="17" s="1"/>
  <c r="BK178" i="17" s="1"/>
  <c r="AA434" i="17" a="1"/>
  <c r="AA434" i="17" s="1"/>
  <c r="AM434" i="17" s="1"/>
  <c r="BK434" i="17" s="1"/>
  <c r="AA650" i="17" a="1"/>
  <c r="AA650" i="17" s="1"/>
  <c r="AM650" i="17" s="1"/>
  <c r="BK650" i="17" s="1"/>
  <c r="AA461" i="17" a="1"/>
  <c r="AA461" i="17" s="1"/>
  <c r="AM461" i="17" s="1"/>
  <c r="BK461" i="17" s="1"/>
  <c r="AA539" i="17" a="1"/>
  <c r="AA539" i="17" s="1"/>
  <c r="AM539" i="17" s="1"/>
  <c r="BK539" i="17" s="1"/>
  <c r="AA449" i="17" a="1"/>
  <c r="AA449" i="17" s="1"/>
  <c r="AM449" i="17" s="1"/>
  <c r="BK449" i="17" s="1"/>
  <c r="AA259" i="17" a="1"/>
  <c r="AA259" i="17" s="1"/>
  <c r="AM259" i="17" s="1"/>
  <c r="BK259" i="17" s="1"/>
  <c r="AA396" i="17" a="1"/>
  <c r="AA396" i="17" s="1"/>
  <c r="AM396" i="17" s="1"/>
  <c r="BK396" i="17" s="1"/>
  <c r="AA350" i="17" a="1"/>
  <c r="AA350" i="17" s="1"/>
  <c r="AM350" i="17" s="1"/>
  <c r="BK350" i="17" s="1"/>
  <c r="AA644" i="17" a="1"/>
  <c r="AA644" i="17" s="1"/>
  <c r="AM644" i="17" s="1"/>
  <c r="BK644" i="17" s="1"/>
  <c r="AA318" i="17" a="1"/>
  <c r="AA318" i="17" s="1"/>
  <c r="AM318" i="17" s="1"/>
  <c r="BK318" i="17" s="1"/>
  <c r="AA574" i="17" a="1"/>
  <c r="AA574" i="17" s="1"/>
  <c r="AM574" i="17" s="1"/>
  <c r="BK574" i="17" s="1"/>
  <c r="AA463" i="17" a="1"/>
  <c r="AA463" i="17" s="1"/>
  <c r="AM463" i="17" s="1"/>
  <c r="BK463" i="17" s="1"/>
  <c r="AA126" i="17" a="1"/>
  <c r="AA126" i="17" s="1"/>
  <c r="AM126" i="17" s="1"/>
  <c r="BK126" i="17" s="1"/>
  <c r="AA200" i="17" a="1"/>
  <c r="AA200" i="17" s="1"/>
  <c r="AM200" i="17" s="1"/>
  <c r="BK200" i="17" s="1"/>
  <c r="AA202" i="17" a="1"/>
  <c r="AA202" i="17" s="1"/>
  <c r="AM202" i="17" s="1"/>
  <c r="BK202" i="17" s="1"/>
  <c r="AA87" i="17" a="1"/>
  <c r="AA87" i="17" s="1"/>
  <c r="AM87" i="17" s="1"/>
  <c r="BK87" i="17" s="1"/>
  <c r="AA692" i="17" a="1"/>
  <c r="AA692" i="17" s="1"/>
  <c r="AM692" i="17" s="1"/>
  <c r="BK692" i="17" s="1"/>
  <c r="AA625" i="17" a="1"/>
  <c r="AA625" i="17" s="1"/>
  <c r="AM625" i="17" s="1"/>
  <c r="BK625" i="17" s="1"/>
  <c r="AA599" i="17" a="1"/>
  <c r="AA599" i="17" s="1"/>
  <c r="AM599" i="17" s="1"/>
  <c r="BK599" i="17" s="1"/>
  <c r="AA546" i="17" a="1"/>
  <c r="AA546" i="17" s="1"/>
  <c r="AM546" i="17" s="1"/>
  <c r="BK546" i="17" s="1"/>
  <c r="AA432" i="17" a="1"/>
  <c r="AA432" i="17" s="1"/>
  <c r="AM432" i="17" s="1"/>
  <c r="BK432" i="17" s="1"/>
  <c r="AA164" i="17" a="1"/>
  <c r="AA164" i="17" s="1"/>
  <c r="AM164" i="17" s="1"/>
  <c r="BK164" i="17" s="1"/>
  <c r="AA35" i="17" a="1"/>
  <c r="AA35" i="17" s="1"/>
  <c r="AM35" i="17" s="1"/>
  <c r="BK35" i="17" s="1"/>
  <c r="AA657" i="17" a="1"/>
  <c r="AA657" i="17" s="1"/>
  <c r="AM657" i="17" s="1"/>
  <c r="BK657" i="17" s="1"/>
  <c r="AA273" i="17" a="1"/>
  <c r="AA273" i="17" s="1"/>
  <c r="AM273" i="17" s="1"/>
  <c r="BK273" i="17" s="1"/>
  <c r="AA360" i="17" a="1"/>
  <c r="AA360" i="17" s="1"/>
  <c r="AM360" i="17" s="1"/>
  <c r="BK360" i="17" s="1"/>
  <c r="AA310" i="17" a="1"/>
  <c r="AA310" i="17" s="1"/>
  <c r="AM310" i="17" s="1"/>
  <c r="BK310" i="17" s="1"/>
  <c r="AA419" i="17" a="1"/>
  <c r="AA419" i="17" s="1"/>
  <c r="AM419" i="17" s="1"/>
  <c r="BK419" i="17" s="1"/>
  <c r="AA250" i="17" a="1"/>
  <c r="AA250" i="17" s="1"/>
  <c r="AM250" i="17" s="1"/>
  <c r="BK250" i="17" s="1"/>
  <c r="AA116" i="17" a="1"/>
  <c r="AA116" i="17" s="1"/>
  <c r="AM116" i="17" s="1"/>
  <c r="BK116" i="17" s="1"/>
  <c r="AA392" i="17" a="1"/>
  <c r="AA392" i="17" s="1"/>
  <c r="AM392" i="17" s="1"/>
  <c r="BK392" i="17" s="1"/>
  <c r="AA543" i="17" a="1"/>
  <c r="AA543" i="17" s="1"/>
  <c r="AM543" i="17" s="1"/>
  <c r="BK543" i="17" s="1"/>
  <c r="AA540" i="17" a="1"/>
  <c r="AA540" i="17" s="1"/>
  <c r="AM540" i="17" s="1"/>
  <c r="BK540" i="17" s="1"/>
  <c r="AA357" i="17" a="1"/>
  <c r="AA357" i="17" s="1"/>
  <c r="AM357" i="17" s="1"/>
  <c r="BK357" i="17" s="1"/>
  <c r="AA298" i="17" a="1"/>
  <c r="AA298" i="17" s="1"/>
  <c r="AM298" i="17" s="1"/>
  <c r="BK298" i="17" s="1"/>
  <c r="AA254" i="17" a="1"/>
  <c r="AA254" i="17" s="1"/>
  <c r="AM254" i="17" s="1"/>
  <c r="BK254" i="17" s="1"/>
  <c r="AA132" i="17" a="1"/>
  <c r="AA132" i="17" s="1"/>
  <c r="AM132" i="17" s="1"/>
  <c r="BK132" i="17" s="1"/>
  <c r="AA50" i="17" a="1"/>
  <c r="AA50" i="17" s="1"/>
  <c r="AM50" i="17" s="1"/>
  <c r="BK50" i="17" s="1"/>
  <c r="AA567" i="17" a="1"/>
  <c r="AA567" i="17" s="1"/>
  <c r="AM567" i="17" s="1"/>
  <c r="BK567" i="17" s="1"/>
  <c r="AA684" i="17" a="1"/>
  <c r="AA684" i="17" s="1"/>
  <c r="AM684" i="17" s="1"/>
  <c r="BK684" i="17" s="1"/>
  <c r="AA256" i="17" a="1"/>
  <c r="AA256" i="17" s="1"/>
  <c r="AM256" i="17" s="1"/>
  <c r="BK256" i="17" s="1"/>
  <c r="AA480" i="17" a="1"/>
  <c r="AA480" i="17" s="1"/>
  <c r="AM480" i="17" s="1"/>
  <c r="BK480" i="17" s="1"/>
  <c r="AA569" i="17" a="1"/>
  <c r="AA569" i="17" s="1"/>
  <c r="AM569" i="17" s="1"/>
  <c r="BK569" i="17" s="1"/>
  <c r="AA336" i="17" a="1"/>
  <c r="AA336" i="17" s="1"/>
  <c r="AM336" i="17" s="1"/>
  <c r="BK336" i="17" s="1"/>
  <c r="AA645" i="17" a="1"/>
  <c r="AA645" i="17" s="1"/>
  <c r="AM645" i="17" s="1"/>
  <c r="BK645" i="17" s="1"/>
  <c r="AA649" i="17" a="1"/>
  <c r="AA649" i="17" s="1"/>
  <c r="AM649" i="17" s="1"/>
  <c r="BK649" i="17" s="1"/>
  <c r="AA640" i="17" a="1"/>
  <c r="AA640" i="17" s="1"/>
  <c r="AM640" i="17" s="1"/>
  <c r="BK640" i="17" s="1"/>
  <c r="AA592" i="17" a="1"/>
  <c r="AA592" i="17" s="1"/>
  <c r="AM592" i="17" s="1"/>
  <c r="BK592" i="17" s="1"/>
  <c r="AA403" i="17" a="1"/>
  <c r="AA403" i="17" s="1"/>
  <c r="AM403" i="17" s="1"/>
  <c r="BK403" i="17" s="1"/>
  <c r="AA241" i="17" a="1"/>
  <c r="AA241" i="17" s="1"/>
  <c r="AM241" i="17" s="1"/>
  <c r="BK241" i="17" s="1"/>
  <c r="AA154" i="17" a="1"/>
  <c r="AA154" i="17" s="1"/>
  <c r="AM154" i="17" s="1"/>
  <c r="BK154" i="17" s="1"/>
  <c r="AA26" i="17" a="1"/>
  <c r="AA26" i="17" s="1"/>
  <c r="AM26" i="17" s="1"/>
  <c r="BK26" i="17" s="1"/>
  <c r="AA431" i="17" a="1"/>
  <c r="AA431" i="17" s="1"/>
  <c r="AM431" i="17" s="1"/>
  <c r="BK431" i="17" s="1"/>
  <c r="AA370" i="17" a="1"/>
  <c r="AA370" i="17" s="1"/>
  <c r="AM370" i="17" s="1"/>
  <c r="BK370" i="17" s="1"/>
  <c r="AA58" i="17" a="1"/>
  <c r="AA58" i="17" s="1"/>
  <c r="AM58" i="17" s="1"/>
  <c r="BK58" i="17" s="1"/>
  <c r="AA475" i="17" a="1"/>
  <c r="AA475" i="17" s="1"/>
  <c r="AM475" i="17" s="1"/>
  <c r="BK475" i="17" s="1"/>
  <c r="AA378" i="17" a="1"/>
  <c r="AA378" i="17" s="1"/>
  <c r="AM378" i="17" s="1"/>
  <c r="BK378" i="17" s="1"/>
  <c r="AA235" i="17" a="1"/>
  <c r="AA235" i="17" s="1"/>
  <c r="AM235" i="17" s="1"/>
  <c r="BK235" i="17" s="1"/>
  <c r="AA193" i="17" a="1"/>
  <c r="AA193" i="17" s="1"/>
  <c r="AM193" i="17" s="1"/>
  <c r="BK193" i="17" s="1"/>
  <c r="AA339" i="17" a="1"/>
  <c r="AA339" i="17" s="1"/>
  <c r="AM339" i="17" s="1"/>
  <c r="BK339" i="17" s="1"/>
  <c r="AA508" i="17" a="1"/>
  <c r="AA508" i="17" s="1"/>
  <c r="AM508" i="17" s="1"/>
  <c r="BK508" i="17" s="1"/>
  <c r="AA288" i="17" a="1"/>
  <c r="AA288" i="17" s="1"/>
  <c r="AM288" i="17" s="1"/>
  <c r="BK288" i="17" s="1"/>
  <c r="AA471" i="17" a="1"/>
  <c r="AA471" i="17" s="1"/>
  <c r="AM471" i="17" s="1"/>
  <c r="BK471" i="17" s="1"/>
  <c r="AA22" i="17" a="1"/>
  <c r="AA22" i="17" s="1"/>
  <c r="AM22" i="17" s="1"/>
  <c r="BK22" i="17" s="1"/>
  <c r="AA303" i="17" a="1"/>
  <c r="AA303" i="17" s="1"/>
  <c r="AM303" i="17" s="1"/>
  <c r="BK303" i="17" s="1"/>
  <c r="AA424" i="17" a="1"/>
  <c r="AA424" i="17" s="1"/>
  <c r="AM424" i="17" s="1"/>
  <c r="BK424" i="17" s="1"/>
  <c r="AA39" i="17" a="1"/>
  <c r="AA39" i="17" s="1"/>
  <c r="AM39" i="17" s="1"/>
  <c r="BK39" i="17" s="1"/>
  <c r="AA633" i="17" a="1"/>
  <c r="AA633" i="17" s="1"/>
  <c r="AM633" i="17" s="1"/>
  <c r="BK633" i="17" s="1"/>
  <c r="AA366" i="17" a="1"/>
  <c r="AA366" i="17" s="1"/>
  <c r="AM366" i="17" s="1"/>
  <c r="BK366" i="17" s="1"/>
  <c r="AA659" i="17" a="1"/>
  <c r="AA659" i="17" s="1"/>
  <c r="AM659" i="17" s="1"/>
  <c r="BK659" i="17" s="1"/>
  <c r="AA163" i="17" a="1"/>
  <c r="AA163" i="17" s="1"/>
  <c r="AM163" i="17" s="1"/>
  <c r="BK163" i="17" s="1"/>
  <c r="AA483" i="17" a="1"/>
  <c r="AA483" i="17" s="1"/>
  <c r="AM483" i="17" s="1"/>
  <c r="BK483" i="17" s="1"/>
  <c r="AA337" i="17" a="1"/>
  <c r="AA337" i="17" s="1"/>
  <c r="AM337" i="17" s="1"/>
  <c r="BK337" i="17" s="1"/>
  <c r="AA435" i="17" a="1"/>
  <c r="AA435" i="17" s="1"/>
  <c r="AM435" i="17" s="1"/>
  <c r="BK435" i="17" s="1"/>
  <c r="AA676" i="17" a="1"/>
  <c r="AA676" i="17" s="1"/>
  <c r="AM676" i="17" s="1"/>
  <c r="BK676" i="17" s="1"/>
  <c r="AA322" i="17" a="1"/>
  <c r="AA322" i="17" s="1"/>
  <c r="AM322" i="17" s="1"/>
  <c r="BK322" i="17" s="1"/>
  <c r="AA476" i="17" a="1"/>
  <c r="AA476" i="17" s="1"/>
  <c r="AM476" i="17" s="1"/>
  <c r="BK476" i="17" s="1"/>
  <c r="Z625" i="17"/>
  <c r="AL625" i="17" s="1"/>
  <c r="BJ625" i="17" s="1"/>
  <c r="Z696" i="17"/>
  <c r="AL696" i="17" s="1"/>
  <c r="BJ696" i="17" s="1"/>
  <c r="Z678" i="17"/>
  <c r="AL678" i="17" s="1"/>
  <c r="BJ678" i="17" s="1"/>
  <c r="Z552" i="17"/>
  <c r="AL552" i="17" s="1"/>
  <c r="BJ552" i="17" s="1"/>
  <c r="Z664" i="17"/>
  <c r="AL664" i="17" s="1"/>
  <c r="BJ664" i="17" s="1"/>
  <c r="Z636" i="17"/>
  <c r="AL636" i="17" s="1"/>
  <c r="BJ636" i="17" s="1"/>
  <c r="Z690" i="17"/>
  <c r="AL690" i="17" s="1"/>
  <c r="BJ690" i="17" s="1"/>
  <c r="Z583" i="17"/>
  <c r="AL583" i="17" s="1"/>
  <c r="BJ583" i="17" s="1"/>
  <c r="Z680" i="17"/>
  <c r="AL680" i="17" s="1"/>
  <c r="BJ680" i="17" s="1"/>
  <c r="Z587" i="17"/>
  <c r="AL587" i="17" s="1"/>
  <c r="BJ587" i="17" s="1"/>
  <c r="Z683" i="17"/>
  <c r="AL683" i="17" s="1"/>
  <c r="BJ683" i="17" s="1"/>
  <c r="Z663" i="17"/>
  <c r="AL663" i="17" s="1"/>
  <c r="BJ663" i="17" s="1"/>
  <c r="Z599" i="17"/>
  <c r="AL599" i="17" s="1"/>
  <c r="BJ599" i="17" s="1"/>
  <c r="Z694" i="17"/>
  <c r="AL694" i="17" s="1"/>
  <c r="BJ694" i="17" s="1"/>
  <c r="Z624" i="17"/>
  <c r="AL624" i="17" s="1"/>
  <c r="BJ624" i="17" s="1"/>
  <c r="Z623" i="17"/>
  <c r="AL623" i="17" s="1"/>
  <c r="BJ623" i="17" s="1"/>
  <c r="Z687" i="17"/>
  <c r="AL687" i="17" s="1"/>
  <c r="BJ687" i="17" s="1"/>
  <c r="Z681" i="17"/>
  <c r="AL681" i="17" s="1"/>
  <c r="BJ681" i="17" s="1"/>
  <c r="Z697" i="17"/>
  <c r="AL697" i="17" s="1"/>
  <c r="BJ697" i="17" s="1"/>
  <c r="Z695" i="17"/>
  <c r="AL695" i="17" s="1"/>
  <c r="BJ695" i="17" s="1"/>
  <c r="Z685" i="17"/>
  <c r="AL685" i="17" s="1"/>
  <c r="BJ685" i="17" s="1"/>
  <c r="Z586" i="17"/>
  <c r="AL586" i="17" s="1"/>
  <c r="BJ586" i="17" s="1"/>
  <c r="Z698" i="17"/>
  <c r="AL698" i="17" s="1"/>
  <c r="BJ698" i="17" s="1"/>
  <c r="Z700" i="17"/>
  <c r="AL700" i="17" s="1"/>
  <c r="BJ700" i="17" s="1"/>
  <c r="Z691" i="17"/>
  <c r="AL691" i="17" s="1"/>
  <c r="BJ691" i="17" s="1"/>
  <c r="Z614" i="17"/>
  <c r="AL614" i="17" s="1"/>
  <c r="BJ614" i="17" s="1"/>
  <c r="Z701" i="17"/>
  <c r="AL701" i="17" s="1"/>
  <c r="BJ701" i="17" s="1"/>
  <c r="Z655" i="17"/>
  <c r="AL655" i="17" s="1"/>
  <c r="BJ655" i="17" s="1"/>
  <c r="Z688" i="17"/>
  <c r="AL688" i="17" s="1"/>
  <c r="BJ688" i="17" s="1"/>
  <c r="Z667" i="17"/>
  <c r="AL667" i="17" s="1"/>
  <c r="BJ667" i="17" s="1"/>
  <c r="Z699" i="17"/>
  <c r="AL699" i="17" s="1"/>
  <c r="BJ699" i="17" s="1"/>
  <c r="Z665" i="17"/>
  <c r="AL665" i="17" s="1"/>
  <c r="BJ665" i="17" s="1"/>
  <c r="Z618" i="17"/>
  <c r="AL618" i="17" s="1"/>
  <c r="BJ618" i="17" s="1"/>
  <c r="Z647" i="17"/>
  <c r="AL647" i="17" s="1"/>
  <c r="BJ647" i="17" s="1"/>
  <c r="Z602" i="17"/>
  <c r="AL602" i="17" s="1"/>
  <c r="BJ602" i="17" s="1"/>
  <c r="Z505" i="17"/>
  <c r="AL505" i="17" s="1"/>
  <c r="BJ505" i="17" s="1"/>
  <c r="Z506" i="17"/>
  <c r="AL506" i="17" s="1"/>
  <c r="BJ506" i="17" s="1"/>
  <c r="Z472" i="17"/>
  <c r="AL472" i="17" s="1"/>
  <c r="BJ472" i="17" s="1"/>
  <c r="Z438" i="17"/>
  <c r="AL438" i="17" s="1"/>
  <c r="BJ438" i="17" s="1"/>
  <c r="Z597" i="17"/>
  <c r="AL597" i="17" s="1"/>
  <c r="BJ597" i="17" s="1"/>
  <c r="Z398" i="17"/>
  <c r="AL398" i="17" s="1"/>
  <c r="BJ398" i="17" s="1"/>
  <c r="Z439" i="17"/>
  <c r="AL439" i="17" s="1"/>
  <c r="BJ439" i="17" s="1"/>
  <c r="Z659" i="17"/>
  <c r="AL659" i="17" s="1"/>
  <c r="BJ659" i="17" s="1"/>
  <c r="Z538" i="17"/>
  <c r="AL538" i="17" s="1"/>
  <c r="BJ538" i="17" s="1"/>
  <c r="Z390" i="17"/>
  <c r="AL390" i="17" s="1"/>
  <c r="BJ390" i="17" s="1"/>
  <c r="Z284" i="17"/>
  <c r="AL284" i="17" s="1"/>
  <c r="BJ284" i="17" s="1"/>
  <c r="Z648" i="17"/>
  <c r="AL648" i="17" s="1"/>
  <c r="BJ648" i="17" s="1"/>
  <c r="Z679" i="17"/>
  <c r="AL679" i="17" s="1"/>
  <c r="BJ679" i="17" s="1"/>
  <c r="Z616" i="17"/>
  <c r="AL616" i="17" s="1"/>
  <c r="BJ616" i="17" s="1"/>
  <c r="Z605" i="17"/>
  <c r="AL605" i="17" s="1"/>
  <c r="BJ605" i="17" s="1"/>
  <c r="Z539" i="17"/>
  <c r="AL539" i="17" s="1"/>
  <c r="BJ539" i="17" s="1"/>
  <c r="Z560" i="17"/>
  <c r="AL560" i="17" s="1"/>
  <c r="BJ560" i="17" s="1"/>
  <c r="Z482" i="17"/>
  <c r="AL482" i="17" s="1"/>
  <c r="BJ482" i="17" s="1"/>
  <c r="Z676" i="17"/>
  <c r="AL676" i="17" s="1"/>
  <c r="BJ676" i="17" s="1"/>
  <c r="Z617" i="17"/>
  <c r="AL617" i="17" s="1"/>
  <c r="BJ617" i="17" s="1"/>
  <c r="Z604" i="17"/>
  <c r="AL604" i="17" s="1"/>
  <c r="BJ604" i="17" s="1"/>
  <c r="Z652" i="17"/>
  <c r="AL652" i="17" s="1"/>
  <c r="BJ652" i="17" s="1"/>
  <c r="Z646" i="17"/>
  <c r="AL646" i="17" s="1"/>
  <c r="BJ646" i="17" s="1"/>
  <c r="Z521" i="17"/>
  <c r="AL521" i="17" s="1"/>
  <c r="BJ521" i="17" s="1"/>
  <c r="Z535" i="17"/>
  <c r="AL535" i="17" s="1"/>
  <c r="BJ535" i="17" s="1"/>
  <c r="Z633" i="17"/>
  <c r="AL633" i="17" s="1"/>
  <c r="BJ633" i="17" s="1"/>
  <c r="Z649" i="17"/>
  <c r="AL649" i="17" s="1"/>
  <c r="BJ649" i="17" s="1"/>
  <c r="Z639" i="17"/>
  <c r="AL639" i="17" s="1"/>
  <c r="BJ639" i="17" s="1"/>
  <c r="Z611" i="17"/>
  <c r="AL611" i="17" s="1"/>
  <c r="BJ611" i="17" s="1"/>
  <c r="Z607" i="17"/>
  <c r="AL607" i="17" s="1"/>
  <c r="BJ607" i="17" s="1"/>
  <c r="Z436" i="17"/>
  <c r="AL436" i="17" s="1"/>
  <c r="BJ436" i="17" s="1"/>
  <c r="Z468" i="17"/>
  <c r="AL468" i="17" s="1"/>
  <c r="BJ468" i="17" s="1"/>
  <c r="Z434" i="17"/>
  <c r="AL434" i="17" s="1"/>
  <c r="BJ434" i="17" s="1"/>
  <c r="Z615" i="17"/>
  <c r="AL615" i="17" s="1"/>
  <c r="BJ615" i="17" s="1"/>
  <c r="Z593" i="17"/>
  <c r="AL593" i="17" s="1"/>
  <c r="BJ593" i="17" s="1"/>
  <c r="Z414" i="17"/>
  <c r="AL414" i="17" s="1"/>
  <c r="BJ414" i="17" s="1"/>
  <c r="Z395" i="17"/>
  <c r="AL395" i="17" s="1"/>
  <c r="BJ395" i="17" s="1"/>
  <c r="Z517" i="17"/>
  <c r="AL517" i="17" s="1"/>
  <c r="BJ517" i="17" s="1"/>
  <c r="Z343" i="17"/>
  <c r="AL343" i="17" s="1"/>
  <c r="BJ343" i="17" s="1"/>
  <c r="Z567" i="17"/>
  <c r="AL567" i="17" s="1"/>
  <c r="BJ567" i="17" s="1"/>
  <c r="Z626" i="17"/>
  <c r="AL626" i="17" s="1"/>
  <c r="BJ626" i="17" s="1"/>
  <c r="Z445" i="17"/>
  <c r="AL445" i="17" s="1"/>
  <c r="BJ445" i="17" s="1"/>
  <c r="Z661" i="17"/>
  <c r="AL661" i="17" s="1"/>
  <c r="BJ661" i="17" s="1"/>
  <c r="Z579" i="17"/>
  <c r="AL579" i="17" s="1"/>
  <c r="BJ579" i="17" s="1"/>
  <c r="Z518" i="17"/>
  <c r="AL518" i="17" s="1"/>
  <c r="BJ518" i="17" s="1"/>
  <c r="Z403" i="17"/>
  <c r="AL403" i="17" s="1"/>
  <c r="BJ403" i="17" s="1"/>
  <c r="Z453" i="17"/>
  <c r="AL453" i="17" s="1"/>
  <c r="BJ453" i="17" s="1"/>
  <c r="Z573" i="17"/>
  <c r="AL573" i="17" s="1"/>
  <c r="BJ573" i="17" s="1"/>
  <c r="Z622" i="17"/>
  <c r="AL622" i="17" s="1"/>
  <c r="BJ622" i="17" s="1"/>
  <c r="Z590" i="17"/>
  <c r="AL590" i="17" s="1"/>
  <c r="BJ590" i="17" s="1"/>
  <c r="Z498" i="17"/>
  <c r="AL498" i="17" s="1"/>
  <c r="BJ498" i="17" s="1"/>
  <c r="Z608" i="17"/>
  <c r="AL608" i="17" s="1"/>
  <c r="BJ608" i="17" s="1"/>
  <c r="Z682" i="17"/>
  <c r="AL682" i="17" s="1"/>
  <c r="BJ682" i="17" s="1"/>
  <c r="Z527" i="17"/>
  <c r="AL527" i="17" s="1"/>
  <c r="BJ527" i="17" s="1"/>
  <c r="Z543" i="17"/>
  <c r="AL543" i="17" s="1"/>
  <c r="BJ543" i="17" s="1"/>
  <c r="Z511" i="17"/>
  <c r="AL511" i="17" s="1"/>
  <c r="BJ511" i="17" s="1"/>
  <c r="Z365" i="17"/>
  <c r="AL365" i="17" s="1"/>
  <c r="BJ365" i="17" s="1"/>
  <c r="Z375" i="17"/>
  <c r="AL375" i="17" s="1"/>
  <c r="BJ375" i="17" s="1"/>
  <c r="Z675" i="17"/>
  <c r="AL675" i="17" s="1"/>
  <c r="BJ675" i="17" s="1"/>
  <c r="Z371" i="17"/>
  <c r="AL371" i="17" s="1"/>
  <c r="BJ371" i="17" s="1"/>
  <c r="Z537" i="17"/>
  <c r="AL537" i="17" s="1"/>
  <c r="BJ537" i="17" s="1"/>
  <c r="Z642" i="17"/>
  <c r="AL642" i="17" s="1"/>
  <c r="BJ642" i="17" s="1"/>
  <c r="Z606" i="17"/>
  <c r="AL606" i="17" s="1"/>
  <c r="BJ606" i="17" s="1"/>
  <c r="Z534" i="17"/>
  <c r="AL534" i="17" s="1"/>
  <c r="BJ534" i="17" s="1"/>
  <c r="Z546" i="17"/>
  <c r="AL546" i="17" s="1"/>
  <c r="BJ546" i="17" s="1"/>
  <c r="Z651" i="17"/>
  <c r="AL651" i="17" s="1"/>
  <c r="BJ651" i="17" s="1"/>
  <c r="Z612" i="17"/>
  <c r="AL612" i="17" s="1"/>
  <c r="BJ612" i="17" s="1"/>
  <c r="Z674" i="17"/>
  <c r="AL674" i="17" s="1"/>
  <c r="BJ674" i="17" s="1"/>
  <c r="Z643" i="17"/>
  <c r="AL643" i="17" s="1"/>
  <c r="BJ643" i="17" s="1"/>
  <c r="Z666" i="17"/>
  <c r="AL666" i="17" s="1"/>
  <c r="BJ666" i="17" s="1"/>
  <c r="Z631" i="17"/>
  <c r="AL631" i="17" s="1"/>
  <c r="BJ631" i="17" s="1"/>
  <c r="Z433" i="17"/>
  <c r="AL433" i="17" s="1"/>
  <c r="BJ433" i="17" s="1"/>
  <c r="Z396" i="17"/>
  <c r="AL396" i="17" s="1"/>
  <c r="BJ396" i="17" s="1"/>
  <c r="Z310" i="17"/>
  <c r="AL310" i="17" s="1"/>
  <c r="BJ310" i="17" s="1"/>
  <c r="Z650" i="17"/>
  <c r="AL650" i="17" s="1"/>
  <c r="BJ650" i="17" s="1"/>
  <c r="Z570" i="17"/>
  <c r="AL570" i="17" s="1"/>
  <c r="BJ570" i="17" s="1"/>
  <c r="Z342" i="17"/>
  <c r="AL342" i="17" s="1"/>
  <c r="BJ342" i="17" s="1"/>
  <c r="Z363" i="17"/>
  <c r="AL363" i="17" s="1"/>
  <c r="BJ363" i="17" s="1"/>
  <c r="Z298" i="17"/>
  <c r="AL298" i="17" s="1"/>
  <c r="BJ298" i="17" s="1"/>
  <c r="Z426" i="17"/>
  <c r="AL426" i="17" s="1"/>
  <c r="BJ426" i="17" s="1"/>
  <c r="Z416" i="17"/>
  <c r="AL416" i="17" s="1"/>
  <c r="BJ416" i="17" s="1"/>
  <c r="Z462" i="17"/>
  <c r="AL462" i="17" s="1"/>
  <c r="BJ462" i="17" s="1"/>
  <c r="Z333" i="17"/>
  <c r="AL333" i="17" s="1"/>
  <c r="BJ333" i="17" s="1"/>
  <c r="Z285" i="17"/>
  <c r="AL285" i="17" s="1"/>
  <c r="BJ285" i="17" s="1"/>
  <c r="Z447" i="17"/>
  <c r="AL447" i="17" s="1"/>
  <c r="BJ447" i="17" s="1"/>
  <c r="Z383" i="17"/>
  <c r="AL383" i="17" s="1"/>
  <c r="BJ383" i="17" s="1"/>
  <c r="Z278" i="17"/>
  <c r="AL278" i="17" s="1"/>
  <c r="BJ278" i="17" s="1"/>
  <c r="Z484" i="17"/>
  <c r="AL484" i="17" s="1"/>
  <c r="BJ484" i="17" s="1"/>
  <c r="Z223" i="17"/>
  <c r="AL223" i="17" s="1"/>
  <c r="BJ223" i="17" s="1"/>
  <c r="Z429" i="17"/>
  <c r="AL429" i="17" s="1"/>
  <c r="BJ429" i="17" s="1"/>
  <c r="Z417" i="17"/>
  <c r="AL417" i="17" s="1"/>
  <c r="BJ417" i="17" s="1"/>
  <c r="Z361" i="17"/>
  <c r="AL361" i="17" s="1"/>
  <c r="BJ361" i="17" s="1"/>
  <c r="Z459" i="17"/>
  <c r="AL459" i="17" s="1"/>
  <c r="BJ459" i="17" s="1"/>
  <c r="Z516" i="17"/>
  <c r="AL516" i="17" s="1"/>
  <c r="BJ516" i="17" s="1"/>
  <c r="Z412" i="17"/>
  <c r="AL412" i="17" s="1"/>
  <c r="BJ412" i="17" s="1"/>
  <c r="Z404" i="17"/>
  <c r="AL404" i="17" s="1"/>
  <c r="BJ404" i="17" s="1"/>
  <c r="Z556" i="17"/>
  <c r="AL556" i="17" s="1"/>
  <c r="BJ556" i="17" s="1"/>
  <c r="Z294" i="17"/>
  <c r="AL294" i="17" s="1"/>
  <c r="BJ294" i="17" s="1"/>
  <c r="Z218" i="17"/>
  <c r="AL218" i="17" s="1"/>
  <c r="BJ218" i="17" s="1"/>
  <c r="Z536" i="17"/>
  <c r="AL536" i="17" s="1"/>
  <c r="BJ536" i="17" s="1"/>
  <c r="Z423" i="17"/>
  <c r="AL423" i="17" s="1"/>
  <c r="BJ423" i="17" s="1"/>
  <c r="Z368" i="17"/>
  <c r="AL368" i="17" s="1"/>
  <c r="BJ368" i="17" s="1"/>
  <c r="Z485" i="17"/>
  <c r="AL485" i="17" s="1"/>
  <c r="BJ485" i="17" s="1"/>
  <c r="Z421" i="17"/>
  <c r="AL421" i="17" s="1"/>
  <c r="BJ421" i="17" s="1"/>
  <c r="Z230" i="17"/>
  <c r="AL230" i="17" s="1"/>
  <c r="BJ230" i="17" s="1"/>
  <c r="Z239" i="17"/>
  <c r="AL239" i="17" s="1"/>
  <c r="BJ239" i="17" s="1"/>
  <c r="Z257" i="17"/>
  <c r="AL257" i="17" s="1"/>
  <c r="BJ257" i="17" s="1"/>
  <c r="Z627" i="17"/>
  <c r="AL627" i="17" s="1"/>
  <c r="BJ627" i="17" s="1"/>
  <c r="Z470" i="17"/>
  <c r="AL470" i="17" s="1"/>
  <c r="BJ470" i="17" s="1"/>
  <c r="Z372" i="17"/>
  <c r="AL372" i="17" s="1"/>
  <c r="BJ372" i="17" s="1"/>
  <c r="Z367" i="17"/>
  <c r="AL367" i="17" s="1"/>
  <c r="BJ367" i="17" s="1"/>
  <c r="Z629" i="17"/>
  <c r="AL629" i="17" s="1"/>
  <c r="BJ629" i="17" s="1"/>
  <c r="Z410" i="17"/>
  <c r="AL410" i="17" s="1"/>
  <c r="BJ410" i="17" s="1"/>
  <c r="Z352" i="17"/>
  <c r="AL352" i="17" s="1"/>
  <c r="BJ352" i="17" s="1"/>
  <c r="Z232" i="17"/>
  <c r="AL232" i="17" s="1"/>
  <c r="BJ232" i="17" s="1"/>
  <c r="Z486" i="17"/>
  <c r="AL486" i="17" s="1"/>
  <c r="BJ486" i="17" s="1"/>
  <c r="Z577" i="17"/>
  <c r="AL577" i="17" s="1"/>
  <c r="BJ577" i="17" s="1"/>
  <c r="Z452" i="17"/>
  <c r="AL452" i="17" s="1"/>
  <c r="BJ452" i="17" s="1"/>
  <c r="Z119" i="17"/>
  <c r="AL119" i="17" s="1"/>
  <c r="BJ119" i="17" s="1"/>
  <c r="Z364" i="17"/>
  <c r="AL364" i="17" s="1"/>
  <c r="BJ364" i="17" s="1"/>
  <c r="Z248" i="17"/>
  <c r="AL248" i="17" s="1"/>
  <c r="BJ248" i="17" s="1"/>
  <c r="Z221" i="17"/>
  <c r="AL221" i="17" s="1"/>
  <c r="BJ221" i="17" s="1"/>
  <c r="Z328" i="17"/>
  <c r="AL328" i="17" s="1"/>
  <c r="BJ328" i="17" s="1"/>
  <c r="Z106" i="17"/>
  <c r="AL106" i="17" s="1"/>
  <c r="BJ106" i="17" s="1"/>
  <c r="Z569" i="17"/>
  <c r="AL569" i="17" s="1"/>
  <c r="BJ569" i="17" s="1"/>
  <c r="Z273" i="17"/>
  <c r="AL273" i="17" s="1"/>
  <c r="BJ273" i="17" s="1"/>
  <c r="Z545" i="17"/>
  <c r="AL545" i="17" s="1"/>
  <c r="BJ545" i="17" s="1"/>
  <c r="Z161" i="17"/>
  <c r="AL161" i="17" s="1"/>
  <c r="BJ161" i="17" s="1"/>
  <c r="Z174" i="17"/>
  <c r="AL174" i="17" s="1"/>
  <c r="BJ174" i="17" s="1"/>
  <c r="Z131" i="17"/>
  <c r="AL131" i="17" s="1"/>
  <c r="BJ131" i="17" s="1"/>
  <c r="Z281" i="17"/>
  <c r="AL281" i="17" s="1"/>
  <c r="BJ281" i="17" s="1"/>
  <c r="Z211" i="17"/>
  <c r="AL211" i="17" s="1"/>
  <c r="BJ211" i="17" s="1"/>
  <c r="Z212" i="17"/>
  <c r="AL212" i="17" s="1"/>
  <c r="BJ212" i="17" s="1"/>
  <c r="Z190" i="17"/>
  <c r="AL190" i="17" s="1"/>
  <c r="BJ190" i="17" s="1"/>
  <c r="Z351" i="17"/>
  <c r="AL351" i="17" s="1"/>
  <c r="BJ351" i="17" s="1"/>
  <c r="Z289" i="17"/>
  <c r="AL289" i="17" s="1"/>
  <c r="BJ289" i="17" s="1"/>
  <c r="Z193" i="17"/>
  <c r="AL193" i="17" s="1"/>
  <c r="BJ193" i="17" s="1"/>
  <c r="Z307" i="17"/>
  <c r="AL307" i="17" s="1"/>
  <c r="BJ307" i="17" s="1"/>
  <c r="Z175" i="17"/>
  <c r="AL175" i="17" s="1"/>
  <c r="BJ175" i="17" s="1"/>
  <c r="Z168" i="17"/>
  <c r="AL168" i="17" s="1"/>
  <c r="BJ168" i="17" s="1"/>
  <c r="Z347" i="17"/>
  <c r="AL347" i="17" s="1"/>
  <c r="BJ347" i="17" s="1"/>
  <c r="Z154" i="17"/>
  <c r="AL154" i="17" s="1"/>
  <c r="BJ154" i="17" s="1"/>
  <c r="Z501" i="17"/>
  <c r="AL501" i="17" s="1"/>
  <c r="BJ501" i="17" s="1"/>
  <c r="Z301" i="17"/>
  <c r="AL301" i="17" s="1"/>
  <c r="BJ301" i="17" s="1"/>
  <c r="Z228" i="17"/>
  <c r="AL228" i="17" s="1"/>
  <c r="BJ228" i="17" s="1"/>
  <c r="Z262" i="17"/>
  <c r="AL262" i="17" s="1"/>
  <c r="BJ262" i="17" s="1"/>
  <c r="Z215" i="17"/>
  <c r="AL215" i="17" s="1"/>
  <c r="BJ215" i="17" s="1"/>
  <c r="Z64" i="17"/>
  <c r="AL64" i="17" s="1"/>
  <c r="BJ64" i="17" s="1"/>
  <c r="Z369" i="17"/>
  <c r="AL369" i="17" s="1"/>
  <c r="BJ369" i="17" s="1"/>
  <c r="Z55" i="17"/>
  <c r="AL55" i="17" s="1"/>
  <c r="BJ55" i="17" s="1"/>
  <c r="Z280" i="17"/>
  <c r="AL280" i="17" s="1"/>
  <c r="BJ280" i="17" s="1"/>
  <c r="Z169" i="17"/>
  <c r="AL169" i="17" s="1"/>
  <c r="BJ169" i="17" s="1"/>
  <c r="Z75" i="17"/>
  <c r="AL75" i="17" s="1"/>
  <c r="BJ75" i="17" s="1"/>
  <c r="Z200" i="17"/>
  <c r="AL200" i="17" s="1"/>
  <c r="BJ200" i="17" s="1"/>
  <c r="Z250" i="17"/>
  <c r="AL250" i="17" s="1"/>
  <c r="BJ250" i="17" s="1"/>
  <c r="Z25" i="17"/>
  <c r="AL25" i="17" s="1"/>
  <c r="BJ25" i="17" s="1"/>
  <c r="Z130" i="17"/>
  <c r="AL130" i="17" s="1"/>
  <c r="BJ130" i="17" s="1"/>
  <c r="H51" i="1"/>
  <c r="AC52" i="17"/>
  <c r="AO52" i="17" s="1"/>
  <c r="BM52" i="17" s="1"/>
  <c r="AC55" i="17"/>
  <c r="AO55" i="17" s="1"/>
  <c r="BM55" i="17" s="1"/>
  <c r="AC144" i="17"/>
  <c r="AO144" i="17" s="1"/>
  <c r="BM144" i="17" s="1"/>
  <c r="AC187" i="17"/>
  <c r="AO187" i="17" s="1"/>
  <c r="BM187" i="17" s="1"/>
  <c r="AC282" i="17"/>
  <c r="AO282" i="17" s="1"/>
  <c r="BM282" i="17" s="1"/>
  <c r="AC26" i="17"/>
  <c r="AO26" i="17" s="1"/>
  <c r="BM26" i="17" s="1"/>
  <c r="AC46" i="17"/>
  <c r="AO46" i="17" s="1"/>
  <c r="BM46" i="17" s="1"/>
  <c r="AC72" i="17"/>
  <c r="AO72" i="17" s="1"/>
  <c r="BM72" i="17" s="1"/>
  <c r="AC122" i="17"/>
  <c r="AO122" i="17" s="1"/>
  <c r="BM122" i="17" s="1"/>
  <c r="AC304" i="17"/>
  <c r="AO304" i="17" s="1"/>
  <c r="BM304" i="17" s="1"/>
  <c r="AC90" i="17"/>
  <c r="AO90" i="17" s="1"/>
  <c r="BM90" i="17" s="1"/>
  <c r="AC108" i="17"/>
  <c r="AO108" i="17" s="1"/>
  <c r="BM108" i="17" s="1"/>
  <c r="AC75" i="17"/>
  <c r="AO75" i="17" s="1"/>
  <c r="BM75" i="17" s="1"/>
  <c r="AC87" i="17"/>
  <c r="AO87" i="17" s="1"/>
  <c r="BM87" i="17" s="1"/>
  <c r="AC99" i="17"/>
  <c r="AO99" i="17" s="1"/>
  <c r="BM99" i="17" s="1"/>
  <c r="AC129" i="17"/>
  <c r="AO129" i="17" s="1"/>
  <c r="BM129" i="17" s="1"/>
  <c r="AC156" i="17"/>
  <c r="AO156" i="17" s="1"/>
  <c r="BM156" i="17" s="1"/>
  <c r="AC16" i="17"/>
  <c r="AO16" i="17" s="1"/>
  <c r="BM16" i="17" s="1"/>
  <c r="AC27" i="17"/>
  <c r="AO27" i="17" s="1"/>
  <c r="BM27" i="17" s="1"/>
  <c r="AC102" i="17"/>
  <c r="AO102" i="17" s="1"/>
  <c r="BM102" i="17" s="1"/>
  <c r="AC177" i="17"/>
  <c r="AO177" i="17" s="1"/>
  <c r="BM177" i="17" s="1"/>
  <c r="AC115" i="17"/>
  <c r="AO115" i="17" s="1"/>
  <c r="BM115" i="17" s="1"/>
  <c r="AC275" i="17"/>
  <c r="AO275" i="17" s="1"/>
  <c r="BM275" i="17" s="1"/>
  <c r="AC257" i="17"/>
  <c r="AO257" i="17" s="1"/>
  <c r="BM257" i="17" s="1"/>
  <c r="AC171" i="17"/>
  <c r="AO171" i="17" s="1"/>
  <c r="BM171" i="17" s="1"/>
  <c r="AC21" i="17"/>
  <c r="AO21" i="17" s="1"/>
  <c r="BM21" i="17" s="1"/>
  <c r="AC49" i="17"/>
  <c r="AO49" i="17" s="1"/>
  <c r="BM49" i="17" s="1"/>
  <c r="AC91" i="17"/>
  <c r="AO91" i="17" s="1"/>
  <c r="BM91" i="17" s="1"/>
  <c r="AC93" i="17"/>
  <c r="AO93" i="17" s="1"/>
  <c r="BM93" i="17" s="1"/>
  <c r="AC97" i="17"/>
  <c r="AO97" i="17" s="1"/>
  <c r="BM97" i="17" s="1"/>
  <c r="AC246" i="17"/>
  <c r="AO246" i="17" s="1"/>
  <c r="BM246" i="17" s="1"/>
  <c r="AC240" i="17"/>
  <c r="AO240" i="17" s="1"/>
  <c r="BM240" i="17" s="1"/>
  <c r="AC334" i="17"/>
  <c r="AO334" i="17" s="1"/>
  <c r="BM334" i="17" s="1"/>
  <c r="AC14" i="17"/>
  <c r="AO14" i="17" s="1"/>
  <c r="BM14" i="17" s="1"/>
  <c r="AC37" i="17"/>
  <c r="AO37" i="17" s="1"/>
  <c r="BM37" i="17" s="1"/>
  <c r="AC125" i="17"/>
  <c r="AO125" i="17" s="1"/>
  <c r="BM125" i="17" s="1"/>
  <c r="AC77" i="17"/>
  <c r="AO77" i="17" s="1"/>
  <c r="BM77" i="17" s="1"/>
  <c r="AC194" i="17"/>
  <c r="AO194" i="17" s="1"/>
  <c r="BM194" i="17" s="1"/>
  <c r="AC174" i="17"/>
  <c r="AO174" i="17" s="1"/>
  <c r="BM174" i="17" s="1"/>
  <c r="AC9" i="17"/>
  <c r="AO9" i="17" s="1"/>
  <c r="BM9" i="17" s="1"/>
  <c r="AC101" i="17"/>
  <c r="AO101" i="17" s="1"/>
  <c r="BM101" i="17" s="1"/>
  <c r="AC42" i="17"/>
  <c r="AO42" i="17" s="1"/>
  <c r="BM42" i="17" s="1"/>
  <c r="AC62" i="17"/>
  <c r="AO62" i="17" s="1"/>
  <c r="BM62" i="17" s="1"/>
  <c r="AC142" i="17"/>
  <c r="AO142" i="17" s="1"/>
  <c r="BM142" i="17" s="1"/>
  <c r="AC169" i="17"/>
  <c r="AO169" i="17" s="1"/>
  <c r="BM169" i="17" s="1"/>
  <c r="AC126" i="17"/>
  <c r="AO126" i="17" s="1"/>
  <c r="BM126" i="17" s="1"/>
  <c r="AC166" i="17"/>
  <c r="AO166" i="17" s="1"/>
  <c r="BM166" i="17" s="1"/>
  <c r="AC210" i="17"/>
  <c r="AO210" i="17" s="1"/>
  <c r="BM210" i="17" s="1"/>
  <c r="AC19" i="17"/>
  <c r="AO19" i="17" s="1"/>
  <c r="BM19" i="17" s="1"/>
  <c r="AC29" i="17"/>
  <c r="AO29" i="17" s="1"/>
  <c r="BM29" i="17" s="1"/>
  <c r="AC120" i="17"/>
  <c r="AO120" i="17" s="1"/>
  <c r="BM120" i="17" s="1"/>
  <c r="AC82" i="17"/>
  <c r="AO82" i="17" s="1"/>
  <c r="BM82" i="17" s="1"/>
  <c r="AC118" i="17"/>
  <c r="AO118" i="17" s="1"/>
  <c r="BM118" i="17" s="1"/>
  <c r="AC262" i="17"/>
  <c r="AO262" i="17" s="1"/>
  <c r="BM262" i="17" s="1"/>
  <c r="AC190" i="17"/>
  <c r="AO190" i="17" s="1"/>
  <c r="BM190" i="17" s="1"/>
  <c r="AC3" i="17"/>
  <c r="AO3" i="17" s="1"/>
  <c r="BM3" i="17" s="1"/>
  <c r="AC13" i="17"/>
  <c r="AO13" i="17" s="1"/>
  <c r="BM13" i="17" s="1"/>
  <c r="AC60" i="17"/>
  <c r="AO60" i="17" s="1"/>
  <c r="BM60" i="17" s="1"/>
  <c r="AC76" i="17"/>
  <c r="AO76" i="17" s="1"/>
  <c r="BM76" i="17" s="1"/>
  <c r="AC89" i="17"/>
  <c r="AO89" i="17" s="1"/>
  <c r="BM89" i="17" s="1"/>
  <c r="AC88" i="17"/>
  <c r="AO88" i="17" s="1"/>
  <c r="BM88" i="17" s="1"/>
  <c r="AC106" i="17"/>
  <c r="AO106" i="17" s="1"/>
  <c r="BM106" i="17" s="1"/>
  <c r="AC285" i="17"/>
  <c r="AO285" i="17" s="1"/>
  <c r="BM285" i="17" s="1"/>
  <c r="AC204" i="17"/>
  <c r="AO204" i="17" s="1"/>
  <c r="BM204" i="17" s="1"/>
  <c r="AC251" i="17"/>
  <c r="AO251" i="17" s="1"/>
  <c r="BM251" i="17" s="1"/>
  <c r="AC127" i="17"/>
  <c r="AO127" i="17" s="1"/>
  <c r="BM127" i="17" s="1"/>
  <c r="AC148" i="17"/>
  <c r="AO148" i="17" s="1"/>
  <c r="BM148" i="17" s="1"/>
  <c r="AC167" i="17"/>
  <c r="AO167" i="17" s="1"/>
  <c r="BM167" i="17" s="1"/>
  <c r="AC267" i="17"/>
  <c r="AO267" i="17" s="1"/>
  <c r="BM267" i="17" s="1"/>
  <c r="AC162" i="17"/>
  <c r="AO162" i="17" s="1"/>
  <c r="BM162" i="17" s="1"/>
  <c r="AC271" i="17"/>
  <c r="AO271" i="17" s="1"/>
  <c r="BM271" i="17" s="1"/>
  <c r="AC270" i="17"/>
  <c r="AO270" i="17" s="1"/>
  <c r="BM270" i="17" s="1"/>
  <c r="AC269" i="17"/>
  <c r="AO269" i="17" s="1"/>
  <c r="BM269" i="17" s="1"/>
  <c r="AC339" i="17"/>
  <c r="AO339" i="17" s="1"/>
  <c r="BM339" i="17" s="1"/>
  <c r="AC362" i="17"/>
  <c r="AO362" i="17" s="1"/>
  <c r="BM362" i="17" s="1"/>
  <c r="AC402" i="17"/>
  <c r="AO402" i="17" s="1"/>
  <c r="BM402" i="17" s="1"/>
  <c r="AC428" i="17"/>
  <c r="AO428" i="17" s="1"/>
  <c r="BM428" i="17" s="1"/>
  <c r="AC595" i="17"/>
  <c r="AO595" i="17" s="1"/>
  <c r="BM595" i="17" s="1"/>
  <c r="AC654" i="17"/>
  <c r="AO654" i="17" s="1"/>
  <c r="BM654" i="17" s="1"/>
  <c r="AC700" i="17"/>
  <c r="AO700" i="17" s="1"/>
  <c r="BM700" i="17" s="1"/>
  <c r="AC201" i="17"/>
  <c r="AO201" i="17" s="1"/>
  <c r="BM201" i="17" s="1"/>
  <c r="AC231" i="17"/>
  <c r="AO231" i="17" s="1"/>
  <c r="BM231" i="17" s="1"/>
  <c r="AC295" i="17"/>
  <c r="AO295" i="17" s="1"/>
  <c r="BM295" i="17" s="1"/>
  <c r="AC469" i="17"/>
  <c r="AO469" i="17" s="1"/>
  <c r="BM469" i="17" s="1"/>
  <c r="AC380" i="17"/>
  <c r="AO380" i="17" s="1"/>
  <c r="BM380" i="17" s="1"/>
  <c r="AC374" i="17"/>
  <c r="AO374" i="17" s="1"/>
  <c r="BM374" i="17" s="1"/>
  <c r="AC441" i="17"/>
  <c r="AO441" i="17" s="1"/>
  <c r="BM441" i="17" s="1"/>
  <c r="AC540" i="17"/>
  <c r="AO540" i="17" s="1"/>
  <c r="BM540" i="17" s="1"/>
  <c r="AC458" i="17"/>
  <c r="AO458" i="17" s="1"/>
  <c r="BM458" i="17" s="1"/>
  <c r="AC515" i="17"/>
  <c r="AO515" i="17" s="1"/>
  <c r="BM515" i="17" s="1"/>
  <c r="AC631" i="17"/>
  <c r="AO631" i="17" s="1"/>
  <c r="BM631" i="17" s="1"/>
  <c r="AC562" i="17"/>
  <c r="AO562" i="17" s="1"/>
  <c r="BM562" i="17" s="1"/>
  <c r="AC573" i="17"/>
  <c r="AO573" i="17" s="1"/>
  <c r="BM573" i="17" s="1"/>
  <c r="AC107" i="17"/>
  <c r="AO107" i="17" s="1"/>
  <c r="BM107" i="17" s="1"/>
  <c r="AC151" i="17"/>
  <c r="AO151" i="17" s="1"/>
  <c r="BM151" i="17" s="1"/>
  <c r="AC161" i="17"/>
  <c r="AO161" i="17" s="1"/>
  <c r="BM161" i="17" s="1"/>
  <c r="AC241" i="17"/>
  <c r="AO241" i="17" s="1"/>
  <c r="BM241" i="17" s="1"/>
  <c r="AC274" i="17"/>
  <c r="AO274" i="17" s="1"/>
  <c r="BM274" i="17" s="1"/>
  <c r="AC300" i="17"/>
  <c r="AO300" i="17" s="1"/>
  <c r="BM300" i="17" s="1"/>
  <c r="AC315" i="17"/>
  <c r="AO315" i="17" s="1"/>
  <c r="BM315" i="17" s="1"/>
  <c r="AC313" i="17"/>
  <c r="AO313" i="17" s="1"/>
  <c r="BM313" i="17" s="1"/>
  <c r="AC357" i="17"/>
  <c r="AO357" i="17" s="1"/>
  <c r="BM357" i="17" s="1"/>
  <c r="AC526" i="17"/>
  <c r="AO526" i="17" s="1"/>
  <c r="BM526" i="17" s="1"/>
  <c r="AC416" i="17"/>
  <c r="AO416" i="17" s="1"/>
  <c r="BM416" i="17" s="1"/>
  <c r="AC423" i="17"/>
  <c r="AO423" i="17" s="1"/>
  <c r="BM423" i="17" s="1"/>
  <c r="AC446" i="17"/>
  <c r="AO446" i="17" s="1"/>
  <c r="BM446" i="17" s="1"/>
  <c r="AC554" i="17"/>
  <c r="AO554" i="17" s="1"/>
  <c r="BM554" i="17" s="1"/>
  <c r="AC565" i="17"/>
  <c r="AO565" i="17" s="1"/>
  <c r="BM565" i="17" s="1"/>
  <c r="AC564" i="17"/>
  <c r="AO564" i="17" s="1"/>
  <c r="BM564" i="17" s="1"/>
  <c r="AC636" i="17"/>
  <c r="AO636" i="17" s="1"/>
  <c r="BM636" i="17" s="1"/>
  <c r="AC197" i="17"/>
  <c r="AO197" i="17" s="1"/>
  <c r="BM197" i="17" s="1"/>
  <c r="AC227" i="17"/>
  <c r="AO227" i="17" s="1"/>
  <c r="BM227" i="17" s="1"/>
  <c r="AC283" i="17"/>
  <c r="AO283" i="17" s="1"/>
  <c r="BM283" i="17" s="1"/>
  <c r="AC432" i="17"/>
  <c r="AO432" i="17" s="1"/>
  <c r="BM432" i="17" s="1"/>
  <c r="AC387" i="17"/>
  <c r="AO387" i="17" s="1"/>
  <c r="BM387" i="17" s="1"/>
  <c r="AC436" i="17"/>
  <c r="AO436" i="17" s="1"/>
  <c r="BM436" i="17" s="1"/>
  <c r="AC481" i="17"/>
  <c r="AO481" i="17" s="1"/>
  <c r="BM481" i="17" s="1"/>
  <c r="AC417" i="17"/>
  <c r="AO417" i="17" s="1"/>
  <c r="BM417" i="17" s="1"/>
  <c r="AC426" i="17"/>
  <c r="AO426" i="17" s="1"/>
  <c r="BM426" i="17" s="1"/>
  <c r="AC454" i="17"/>
  <c r="AO454" i="17" s="1"/>
  <c r="BM454" i="17" s="1"/>
  <c r="AC477" i="17"/>
  <c r="AO477" i="17" s="1"/>
  <c r="BM477" i="17" s="1"/>
  <c r="AC579" i="17"/>
  <c r="AO579" i="17" s="1"/>
  <c r="BM579" i="17" s="1"/>
  <c r="AC497" i="17"/>
  <c r="AO497" i="17" s="1"/>
  <c r="BM497" i="17" s="1"/>
  <c r="AC523" i="17"/>
  <c r="AO523" i="17" s="1"/>
  <c r="BM523" i="17" s="1"/>
  <c r="AC640" i="17"/>
  <c r="AO640" i="17" s="1"/>
  <c r="BM640" i="17" s="1"/>
  <c r="AC582" i="17"/>
  <c r="AO582" i="17" s="1"/>
  <c r="BM582" i="17" s="1"/>
  <c r="AC567" i="17"/>
  <c r="AO567" i="17" s="1"/>
  <c r="BM567" i="17" s="1"/>
  <c r="AC665" i="17"/>
  <c r="AO665" i="17" s="1"/>
  <c r="BM665" i="17" s="1"/>
  <c r="AC612" i="17"/>
  <c r="AO612" i="17" s="1"/>
  <c r="BM612" i="17" s="1"/>
  <c r="AC207" i="17"/>
  <c r="AO207" i="17" s="1"/>
  <c r="BM207" i="17" s="1"/>
  <c r="AC170" i="17"/>
  <c r="AO170" i="17" s="1"/>
  <c r="BM170" i="17" s="1"/>
  <c r="AC189" i="17"/>
  <c r="AO189" i="17" s="1"/>
  <c r="BM189" i="17" s="1"/>
  <c r="AC349" i="17"/>
  <c r="AO349" i="17" s="1"/>
  <c r="BM349" i="17" s="1"/>
  <c r="AC247" i="17"/>
  <c r="AO247" i="17" s="1"/>
  <c r="BM247" i="17" s="1"/>
  <c r="AC341" i="17"/>
  <c r="AO341" i="17" s="1"/>
  <c r="BM341" i="17" s="1"/>
  <c r="AC373" i="17"/>
  <c r="AO373" i="17" s="1"/>
  <c r="BM373" i="17" s="1"/>
  <c r="AC546" i="17"/>
  <c r="AO546" i="17" s="1"/>
  <c r="BM546" i="17" s="1"/>
  <c r="AC431" i="17"/>
  <c r="AO431" i="17" s="1"/>
  <c r="BM431" i="17" s="1"/>
  <c r="AC530" i="17"/>
  <c r="AO530" i="17" s="1"/>
  <c r="BM530" i="17" s="1"/>
  <c r="AC537" i="17"/>
  <c r="AO537" i="17" s="1"/>
  <c r="BM537" i="17" s="1"/>
  <c r="AC643" i="17"/>
  <c r="AO643" i="17" s="1"/>
  <c r="BM643" i="17" s="1"/>
  <c r="AC583" i="17"/>
  <c r="AO583" i="17" s="1"/>
  <c r="BM583" i="17" s="1"/>
  <c r="AC629" i="17"/>
  <c r="AO629" i="17" s="1"/>
  <c r="BM629" i="17" s="1"/>
  <c r="AC36" i="17"/>
  <c r="AO36" i="17" s="1"/>
  <c r="BM36" i="17" s="1"/>
  <c r="AC164" i="17"/>
  <c r="AO164" i="17" s="1"/>
  <c r="BM164" i="17" s="1"/>
  <c r="AC317" i="17"/>
  <c r="AO317" i="17" s="1"/>
  <c r="BM317" i="17" s="1"/>
  <c r="AC346" i="17"/>
  <c r="AO346" i="17" s="1"/>
  <c r="BM346" i="17" s="1"/>
  <c r="AC287" i="17"/>
  <c r="AO287" i="17" s="1"/>
  <c r="BM287" i="17" s="1"/>
  <c r="AC336" i="17"/>
  <c r="AO336" i="17" s="1"/>
  <c r="BM336" i="17" s="1"/>
  <c r="AC541" i="17"/>
  <c r="AO541" i="17" s="1"/>
  <c r="BM541" i="17" s="1"/>
  <c r="AC457" i="17"/>
  <c r="AO457" i="17" s="1"/>
  <c r="BM457" i="17" s="1"/>
  <c r="AC524" i="17"/>
  <c r="AO524" i="17" s="1"/>
  <c r="BM524" i="17" s="1"/>
  <c r="AC616" i="17"/>
  <c r="AO616" i="17" s="1"/>
  <c r="BM616" i="17" s="1"/>
  <c r="AC533" i="17"/>
  <c r="AO533" i="17" s="1"/>
  <c r="BM533" i="17" s="1"/>
  <c r="AC572" i="17"/>
  <c r="AO572" i="17" s="1"/>
  <c r="BM572" i="17" s="1"/>
  <c r="AC676" i="17"/>
  <c r="AO676" i="17" s="1"/>
  <c r="BM676" i="17" s="1"/>
  <c r="AC243" i="17"/>
  <c r="AO243" i="17" s="1"/>
  <c r="BM243" i="17" s="1"/>
  <c r="AC186" i="17"/>
  <c r="AO186" i="17" s="1"/>
  <c r="BM186" i="17" s="1"/>
  <c r="AC255" i="17"/>
  <c r="AO255" i="17" s="1"/>
  <c r="BM255" i="17" s="1"/>
  <c r="AC296" i="17"/>
  <c r="AO296" i="17" s="1"/>
  <c r="BM296" i="17" s="1"/>
  <c r="AC288" i="17"/>
  <c r="AO288" i="17" s="1"/>
  <c r="BM288" i="17" s="1"/>
  <c r="AC484" i="17"/>
  <c r="AO484" i="17" s="1"/>
  <c r="BM484" i="17" s="1"/>
  <c r="AC522" i="17"/>
  <c r="AO522" i="17" s="1"/>
  <c r="BM522" i="17" s="1"/>
  <c r="AC438" i="17"/>
  <c r="AO438" i="17" s="1"/>
  <c r="BM438" i="17" s="1"/>
  <c r="AC445" i="17"/>
  <c r="AO445" i="17" s="1"/>
  <c r="BM445" i="17" s="1"/>
  <c r="AC468" i="17"/>
  <c r="AO468" i="17" s="1"/>
  <c r="BM468" i="17" s="1"/>
  <c r="AC667" i="17"/>
  <c r="AO667" i="17" s="1"/>
  <c r="BM667" i="17" s="1"/>
  <c r="AC110" i="17"/>
  <c r="AO110" i="17" s="1"/>
  <c r="BM110" i="17" s="1"/>
  <c r="AC168" i="17"/>
  <c r="AO168" i="17" s="1"/>
  <c r="BM168" i="17" s="1"/>
  <c r="AC211" i="17"/>
  <c r="AO211" i="17" s="1"/>
  <c r="BM211" i="17" s="1"/>
  <c r="AC263" i="17"/>
  <c r="AO263" i="17" s="1"/>
  <c r="BM263" i="17" s="1"/>
  <c r="AC279" i="17"/>
  <c r="AO279" i="17" s="1"/>
  <c r="BM279" i="17" s="1"/>
  <c r="AC245" i="17"/>
  <c r="AO245" i="17" s="1"/>
  <c r="BM245" i="17" s="1"/>
  <c r="AC277" i="17"/>
  <c r="AO277" i="17" s="1"/>
  <c r="BM277" i="17" s="1"/>
  <c r="AC368" i="17"/>
  <c r="AO368" i="17" s="1"/>
  <c r="BM368" i="17" s="1"/>
  <c r="AC394" i="17"/>
  <c r="AO394" i="17" s="1"/>
  <c r="BM394" i="17" s="1"/>
  <c r="AC570" i="17"/>
  <c r="AO570" i="17" s="1"/>
  <c r="BM570" i="17" s="1"/>
  <c r="AC517" i="17"/>
  <c r="AO517" i="17" s="1"/>
  <c r="BM517" i="17" s="1"/>
  <c r="AC620" i="17"/>
  <c r="AO620" i="17" s="1"/>
  <c r="BM620" i="17" s="1"/>
  <c r="AC641" i="17"/>
  <c r="AO641" i="17" s="1"/>
  <c r="BM641" i="17" s="1"/>
  <c r="AC648" i="17"/>
  <c r="AO648" i="17" s="1"/>
  <c r="BM648" i="17" s="1"/>
  <c r="AC329" i="17"/>
  <c r="AO329" i="17" s="1"/>
  <c r="BM329" i="17" s="1"/>
  <c r="AC248" i="17"/>
  <c r="AO248" i="17" s="1"/>
  <c r="BM248" i="17" s="1"/>
  <c r="AC289" i="17"/>
  <c r="AO289" i="17" s="1"/>
  <c r="BM289" i="17" s="1"/>
  <c r="AC258" i="17"/>
  <c r="AO258" i="17" s="1"/>
  <c r="BM258" i="17" s="1"/>
  <c r="AC292" i="17"/>
  <c r="AO292" i="17" s="1"/>
  <c r="BM292" i="17" s="1"/>
  <c r="AC328" i="17"/>
  <c r="AO328" i="17" s="1"/>
  <c r="BM328" i="17" s="1"/>
  <c r="AC525" i="17"/>
  <c r="AO525" i="17" s="1"/>
  <c r="BM525" i="17" s="1"/>
  <c r="AC376" i="17"/>
  <c r="AO376" i="17" s="1"/>
  <c r="BM376" i="17" s="1"/>
  <c r="AC560" i="17"/>
  <c r="AO560" i="17" s="1"/>
  <c r="BM560" i="17" s="1"/>
  <c r="AC548" i="17"/>
  <c r="AO548" i="17" s="1"/>
  <c r="BM548" i="17" s="1"/>
  <c r="AC478" i="17"/>
  <c r="AO478" i="17" s="1"/>
  <c r="BM478" i="17" s="1"/>
  <c r="AC555" i="17"/>
  <c r="AO555" i="17" s="1"/>
  <c r="BM555" i="17" s="1"/>
  <c r="AC598" i="17"/>
  <c r="AO598" i="17" s="1"/>
  <c r="BM598" i="17" s="1"/>
  <c r="AC143" i="17"/>
  <c r="AO143" i="17" s="1"/>
  <c r="BM143" i="17" s="1"/>
  <c r="AC181" i="17"/>
  <c r="AO181" i="17" s="1"/>
  <c r="BM181" i="17" s="1"/>
  <c r="AC370" i="17"/>
  <c r="AO370" i="17" s="1"/>
  <c r="BM370" i="17" s="1"/>
  <c r="AC265" i="17"/>
  <c r="AO265" i="17" s="1"/>
  <c r="BM265" i="17" s="1"/>
  <c r="AC422" i="17"/>
  <c r="AO422" i="17" s="1"/>
  <c r="BM422" i="17" s="1"/>
  <c r="AC465" i="17"/>
  <c r="AO465" i="17" s="1"/>
  <c r="BM465" i="17" s="1"/>
  <c r="AC439" i="17"/>
  <c r="AO439" i="17" s="1"/>
  <c r="BM439" i="17" s="1"/>
  <c r="AC544" i="17"/>
  <c r="AO544" i="17" s="1"/>
  <c r="BM544" i="17" s="1"/>
  <c r="AC443" i="17"/>
  <c r="AO443" i="17" s="1"/>
  <c r="BM443" i="17" s="1"/>
  <c r="AC584" i="17"/>
  <c r="AO584" i="17" s="1"/>
  <c r="BM584" i="17" s="1"/>
  <c r="AC596" i="17"/>
  <c r="AO596" i="17" s="1"/>
  <c r="BM596" i="17" s="1"/>
  <c r="AC531" i="17"/>
  <c r="AO531" i="17" s="1"/>
  <c r="BM531" i="17" s="1"/>
  <c r="AC521" i="17"/>
  <c r="AO521" i="17" s="1"/>
  <c r="BM521" i="17" s="1"/>
  <c r="AC668" i="17"/>
  <c r="AO668" i="17" s="1"/>
  <c r="BM668" i="17" s="1"/>
  <c r="AC378" i="17"/>
  <c r="AO378" i="17" s="1"/>
  <c r="BM378" i="17" s="1"/>
  <c r="AC528" i="17"/>
  <c r="AO528" i="17" s="1"/>
  <c r="BM528" i="17" s="1"/>
  <c r="AC157" i="17"/>
  <c r="AO157" i="17" s="1"/>
  <c r="BM157" i="17" s="1"/>
  <c r="AC529" i="17"/>
  <c r="AO529" i="17" s="1"/>
  <c r="BM529" i="17" s="1"/>
  <c r="AC672" i="17"/>
  <c r="AO672" i="17" s="1"/>
  <c r="BM672" i="17" s="1"/>
  <c r="AC500" i="17"/>
  <c r="AO500" i="17" s="1"/>
  <c r="BM500" i="17" s="1"/>
  <c r="AC290" i="17"/>
  <c r="AO290" i="17" s="1"/>
  <c r="BM290" i="17" s="1"/>
  <c r="AC320" i="17"/>
  <c r="AO320" i="17" s="1"/>
  <c r="BM320" i="17" s="1"/>
  <c r="AC552" i="17"/>
  <c r="AO552" i="17" s="1"/>
  <c r="BM552" i="17" s="1"/>
  <c r="AC674" i="17"/>
  <c r="AO674" i="17" s="1"/>
  <c r="BM674" i="17" s="1"/>
  <c r="AC221" i="17"/>
  <c r="AO221" i="17" s="1"/>
  <c r="BM221" i="17" s="1"/>
  <c r="AC482" i="17"/>
  <c r="AO482" i="17" s="1"/>
  <c r="BM482" i="17" s="1"/>
  <c r="AC621" i="17"/>
  <c r="AO621" i="17" s="1"/>
  <c r="BM621" i="17" s="1"/>
  <c r="AC400" i="17"/>
  <c r="AO400" i="17" s="1"/>
  <c r="BM400" i="17" s="1"/>
  <c r="AC623" i="17"/>
  <c r="AO623" i="17" s="1"/>
  <c r="BM623" i="17" s="1"/>
  <c r="AC316" i="17"/>
  <c r="AO316" i="17" s="1"/>
  <c r="BM316" i="17" s="1"/>
  <c r="AC692" i="17"/>
  <c r="AO692" i="17" s="1"/>
  <c r="BM692" i="17" s="1"/>
  <c r="AC647" i="17"/>
  <c r="AO647" i="17" s="1"/>
  <c r="BM647" i="17" s="1"/>
  <c r="AC670" i="17"/>
  <c r="AO670" i="17" s="1"/>
  <c r="BM670" i="17" s="1"/>
  <c r="AC141" i="17"/>
  <c r="AO141" i="17" s="1"/>
  <c r="BM141" i="17" s="1"/>
  <c r="AC671" i="17"/>
  <c r="AO671" i="17" s="1"/>
  <c r="BM671" i="17" s="1"/>
  <c r="AC450" i="17"/>
  <c r="AO450" i="17" s="1"/>
  <c r="BM450" i="17" s="1"/>
  <c r="AC347" i="17"/>
  <c r="AO347" i="17" s="1"/>
  <c r="BM347" i="17" s="1"/>
  <c r="AC135" i="17"/>
  <c r="AO135" i="17" s="1"/>
  <c r="BM135" i="17" s="1"/>
  <c r="AC154" i="17"/>
  <c r="AO154" i="17" s="1"/>
  <c r="BM154" i="17" s="1"/>
  <c r="AC235" i="17"/>
  <c r="AO235" i="17" s="1"/>
  <c r="BM235" i="17" s="1"/>
  <c r="AC632" i="17"/>
  <c r="AO632" i="17" s="1"/>
  <c r="BM632" i="17" s="1"/>
  <c r="AC510" i="17"/>
  <c r="AO510" i="17" s="1"/>
  <c r="BM510" i="17" s="1"/>
  <c r="AC581" i="17"/>
  <c r="AO581" i="17" s="1"/>
  <c r="BM581" i="17" s="1"/>
  <c r="AA678" i="17" a="1"/>
  <c r="AA678" i="17" s="1"/>
  <c r="AM678" i="17" s="1"/>
  <c r="BK678" i="17" s="1"/>
  <c r="AA573" i="17" a="1"/>
  <c r="AA573" i="17" s="1"/>
  <c r="AM573" i="17" s="1"/>
  <c r="BK573" i="17" s="1"/>
  <c r="AA529" i="17" a="1"/>
  <c r="AA529" i="17" s="1"/>
  <c r="AM529" i="17" s="1"/>
  <c r="BK529" i="17" s="1"/>
  <c r="AA510" i="17" a="1"/>
  <c r="AA510" i="17" s="1"/>
  <c r="AM510" i="17" s="1"/>
  <c r="BK510" i="17" s="1"/>
  <c r="AA596" i="17" a="1"/>
  <c r="AA596" i="17" s="1"/>
  <c r="AM596" i="17" s="1"/>
  <c r="BK596" i="17" s="1"/>
  <c r="AA584" i="17" a="1"/>
  <c r="AA584" i="17" s="1"/>
  <c r="AM584" i="17" s="1"/>
  <c r="BK584" i="17" s="1"/>
  <c r="AA477" i="17" a="1"/>
  <c r="AA477" i="17" s="1"/>
  <c r="AM477" i="17" s="1"/>
  <c r="BK477" i="17" s="1"/>
  <c r="AA588" i="17" a="1"/>
  <c r="AA588" i="17" s="1"/>
  <c r="AM588" i="17" s="1"/>
  <c r="BK588" i="17" s="1"/>
  <c r="AA420" i="17" a="1"/>
  <c r="AA420" i="17" s="1"/>
  <c r="AM420" i="17" s="1"/>
  <c r="BK420" i="17" s="1"/>
  <c r="AA408" i="17" a="1"/>
  <c r="AA408" i="17" s="1"/>
  <c r="AM408" i="17" s="1"/>
  <c r="BK408" i="17" s="1"/>
  <c r="AA293" i="17" a="1"/>
  <c r="AA293" i="17" s="1"/>
  <c r="AM293" i="17" s="1"/>
  <c r="BK293" i="17" s="1"/>
  <c r="AA231" i="17" a="1"/>
  <c r="AA231" i="17" s="1"/>
  <c r="AM231" i="17" s="1"/>
  <c r="BK231" i="17" s="1"/>
  <c r="AA189" i="17" a="1"/>
  <c r="AA189" i="17" s="1"/>
  <c r="AM189" i="17" s="1"/>
  <c r="BK189" i="17" s="1"/>
  <c r="AA107" i="17" a="1"/>
  <c r="AA107" i="17" s="1"/>
  <c r="AM107" i="17" s="1"/>
  <c r="BK107" i="17" s="1"/>
  <c r="AA700" i="17" a="1"/>
  <c r="AA700" i="17" s="1"/>
  <c r="AM700" i="17" s="1"/>
  <c r="BK700" i="17" s="1"/>
  <c r="AA568" i="17" a="1"/>
  <c r="AA568" i="17" s="1"/>
  <c r="AM568" i="17" s="1"/>
  <c r="BK568" i="17" s="1"/>
  <c r="AA685" i="17" a="1"/>
  <c r="AA685" i="17" s="1"/>
  <c r="AM685" i="17" s="1"/>
  <c r="BK685" i="17" s="1"/>
  <c r="AA517" i="17" a="1"/>
  <c r="AA517" i="17" s="1"/>
  <c r="AM517" i="17" s="1"/>
  <c r="BK517" i="17" s="1"/>
  <c r="AA549" i="17" a="1"/>
  <c r="AA549" i="17" s="1"/>
  <c r="AM549" i="17" s="1"/>
  <c r="BK549" i="17" s="1"/>
  <c r="AA591" i="17" a="1"/>
  <c r="AA591" i="17" s="1"/>
  <c r="AM591" i="17" s="1"/>
  <c r="BK591" i="17" s="1"/>
  <c r="AA500" i="17" a="1"/>
  <c r="AA500" i="17" s="1"/>
  <c r="AM500" i="17" s="1"/>
  <c r="BK500" i="17" s="1"/>
  <c r="AA571" i="17" a="1"/>
  <c r="AA571" i="17" s="1"/>
  <c r="AM571" i="17" s="1"/>
  <c r="BK571" i="17" s="1"/>
  <c r="AA623" i="17" a="1"/>
  <c r="AA623" i="17" s="1"/>
  <c r="AM623" i="17" s="1"/>
  <c r="BK623" i="17" s="1"/>
  <c r="AA581" i="17" a="1"/>
  <c r="AA581" i="17" s="1"/>
  <c r="AM581" i="17" s="1"/>
  <c r="BK581" i="17" s="1"/>
  <c r="AA662" i="17" a="1"/>
  <c r="AA662" i="17" s="1"/>
  <c r="AM662" i="17" s="1"/>
  <c r="BK662" i="17" s="1"/>
  <c r="AA597" i="17" a="1"/>
  <c r="AA597" i="17" s="1"/>
  <c r="AM597" i="17" s="1"/>
  <c r="BK597" i="17" s="1"/>
  <c r="AA558" i="17" a="1"/>
  <c r="AA558" i="17" s="1"/>
  <c r="AM558" i="17" s="1"/>
  <c r="BK558" i="17" s="1"/>
  <c r="AA578" i="17" a="1"/>
  <c r="AA578" i="17" s="1"/>
  <c r="AM578" i="17" s="1"/>
  <c r="BK578" i="17" s="1"/>
  <c r="AA383" i="17" a="1"/>
  <c r="AA383" i="17" s="1"/>
  <c r="AM383" i="17" s="1"/>
  <c r="BK383" i="17" s="1"/>
  <c r="AA458" i="17" a="1"/>
  <c r="AA458" i="17" s="1"/>
  <c r="AM458" i="17" s="1"/>
  <c r="BK458" i="17" s="1"/>
  <c r="AA613" i="17" a="1"/>
  <c r="AA613" i="17" s="1"/>
  <c r="AM613" i="17" s="1"/>
  <c r="BK613" i="17" s="1"/>
  <c r="AA321" i="17" a="1"/>
  <c r="AA321" i="17" s="1"/>
  <c r="AM321" i="17" s="1"/>
  <c r="BK321" i="17" s="1"/>
  <c r="AA440" i="17" a="1"/>
  <c r="AA440" i="17" s="1"/>
  <c r="AM440" i="17" s="1"/>
  <c r="BK440" i="17" s="1"/>
  <c r="AA519" i="17" a="1"/>
  <c r="AA519" i="17" s="1"/>
  <c r="AM519" i="17" s="1"/>
  <c r="BK519" i="17" s="1"/>
  <c r="AA245" i="17" a="1"/>
  <c r="AA245" i="17" s="1"/>
  <c r="AM245" i="17" s="1"/>
  <c r="BK245" i="17" s="1"/>
  <c r="AA279" i="17" a="1"/>
  <c r="AA279" i="17" s="1"/>
  <c r="AM279" i="17" s="1"/>
  <c r="BK279" i="17" s="1"/>
  <c r="AA286" i="17" a="1"/>
  <c r="AA286" i="17" s="1"/>
  <c r="AM286" i="17" s="1"/>
  <c r="BK286" i="17" s="1"/>
  <c r="AA125" i="17" a="1"/>
  <c r="AA125" i="17" s="1"/>
  <c r="AM125" i="17" s="1"/>
  <c r="BK125" i="17" s="1"/>
  <c r="AA697" i="17" a="1"/>
  <c r="AA697" i="17" s="1"/>
  <c r="AM697" i="17" s="1"/>
  <c r="BK697" i="17" s="1"/>
  <c r="AA694" i="17" a="1"/>
  <c r="AA694" i="17" s="1"/>
  <c r="AM694" i="17" s="1"/>
  <c r="BK694" i="17" s="1"/>
  <c r="AA564" i="17" a="1"/>
  <c r="AA564" i="17" s="1"/>
  <c r="AM564" i="17" s="1"/>
  <c r="BK564" i="17" s="1"/>
  <c r="AA677" i="17" a="1"/>
  <c r="AA677" i="17" s="1"/>
  <c r="AM677" i="17" s="1"/>
  <c r="BK677" i="17" s="1"/>
  <c r="AA515" i="17" a="1"/>
  <c r="AA515" i="17" s="1"/>
  <c r="AM515" i="17" s="1"/>
  <c r="BK515" i="17" s="1"/>
  <c r="AA557" i="17" a="1"/>
  <c r="AA557" i="17" s="1"/>
  <c r="AM557" i="17" s="1"/>
  <c r="BK557" i="17" s="1"/>
  <c r="AA355" i="17" a="1"/>
  <c r="AA355" i="17" s="1"/>
  <c r="AM355" i="17" s="1"/>
  <c r="BK355" i="17" s="1"/>
  <c r="AA560" i="17" a="1"/>
  <c r="AA560" i="17" s="1"/>
  <c r="AM560" i="17" s="1"/>
  <c r="BK560" i="17" s="1"/>
  <c r="AA514" i="17" a="1"/>
  <c r="AA514" i="17" s="1"/>
  <c r="AM514" i="17" s="1"/>
  <c r="BK514" i="17" s="1"/>
  <c r="AA348" i="17" a="1"/>
  <c r="AA348" i="17" s="1"/>
  <c r="AM348" i="17" s="1"/>
  <c r="BK348" i="17" s="1"/>
  <c r="AA195" i="17" a="1"/>
  <c r="AA195" i="17" s="1"/>
  <c r="AM195" i="17" s="1"/>
  <c r="BK195" i="17" s="1"/>
  <c r="AA363" i="17" a="1"/>
  <c r="AA363" i="17" s="1"/>
  <c r="AM363" i="17" s="1"/>
  <c r="BK363" i="17" s="1"/>
  <c r="AA147" i="17" a="1"/>
  <c r="AA147" i="17" s="1"/>
  <c r="AM147" i="17" s="1"/>
  <c r="BK147" i="17" s="1"/>
  <c r="AA127" i="17" a="1"/>
  <c r="AA127" i="17" s="1"/>
  <c r="AM127" i="17" s="1"/>
  <c r="BK127" i="17" s="1"/>
  <c r="AA696" i="17" a="1"/>
  <c r="AA696" i="17" s="1"/>
  <c r="AM696" i="17" s="1"/>
  <c r="BK696" i="17" s="1"/>
  <c r="AA674" i="17" a="1"/>
  <c r="AA674" i="17" s="1"/>
  <c r="AM674" i="17" s="1"/>
  <c r="BK674" i="17" s="1"/>
  <c r="AA682" i="17" a="1"/>
  <c r="AA682" i="17" s="1"/>
  <c r="AM682" i="17" s="1"/>
  <c r="BK682" i="17" s="1"/>
  <c r="AA594" i="17" a="1"/>
  <c r="AA594" i="17" s="1"/>
  <c r="AM594" i="17" s="1"/>
  <c r="BK594" i="17" s="1"/>
  <c r="AA523" i="17" a="1"/>
  <c r="AA523" i="17" s="1"/>
  <c r="AM523" i="17" s="1"/>
  <c r="BK523" i="17" s="1"/>
  <c r="AA595" i="17" a="1"/>
  <c r="AA595" i="17" s="1"/>
  <c r="AM595" i="17" s="1"/>
  <c r="BK595" i="17" s="1"/>
  <c r="AA653" i="17" a="1"/>
  <c r="AA653" i="17" s="1"/>
  <c r="AM653" i="17" s="1"/>
  <c r="BK653" i="17" s="1"/>
  <c r="AA532" i="17" a="1"/>
  <c r="AA532" i="17" s="1"/>
  <c r="AM532" i="17" s="1"/>
  <c r="BK532" i="17" s="1"/>
  <c r="AA547" i="17" a="1"/>
  <c r="AA547" i="17" s="1"/>
  <c r="AM547" i="17" s="1"/>
  <c r="BK547" i="17" s="1"/>
  <c r="AA513" i="17" a="1"/>
  <c r="AA513" i="17" s="1"/>
  <c r="AM513" i="17" s="1"/>
  <c r="BK513" i="17" s="1"/>
  <c r="AA252" i="17" a="1"/>
  <c r="AA252" i="17" s="1"/>
  <c r="AM252" i="17" s="1"/>
  <c r="BK252" i="17" s="1"/>
  <c r="AA269" i="17" a="1"/>
  <c r="AA269" i="17" s="1"/>
  <c r="AM269" i="17" s="1"/>
  <c r="BK269" i="17" s="1"/>
  <c r="AA306" i="17" a="1"/>
  <c r="AA306" i="17" s="1"/>
  <c r="AM306" i="17" s="1"/>
  <c r="BK306" i="17" s="1"/>
  <c r="AA88" i="17" a="1"/>
  <c r="AA88" i="17" s="1"/>
  <c r="AM88" i="17" s="1"/>
  <c r="BK88" i="17" s="1"/>
  <c r="AA83" i="17" a="1"/>
  <c r="AA83" i="17" s="1"/>
  <c r="AM83" i="17" s="1"/>
  <c r="BK83" i="17" s="1"/>
  <c r="AA701" i="17" a="1"/>
  <c r="AA701" i="17" s="1"/>
  <c r="AM701" i="17" s="1"/>
  <c r="BK701" i="17" s="1"/>
  <c r="AA586" i="17" a="1"/>
  <c r="AA586" i="17" s="1"/>
  <c r="AM586" i="17" s="1"/>
  <c r="BK586" i="17" s="1"/>
  <c r="AA626" i="17" a="1"/>
  <c r="AA626" i="17" s="1"/>
  <c r="AM626" i="17" s="1"/>
  <c r="BK626" i="17" s="1"/>
  <c r="AA675" i="17" a="1"/>
  <c r="AA675" i="17" s="1"/>
  <c r="AM675" i="17" s="1"/>
  <c r="BK675" i="17" s="1"/>
  <c r="AA603" i="17" a="1"/>
  <c r="AA603" i="17" s="1"/>
  <c r="AM603" i="17" s="1"/>
  <c r="BK603" i="17" s="1"/>
  <c r="AA636" i="17" a="1"/>
  <c r="AA636" i="17" s="1"/>
  <c r="AM636" i="17" s="1"/>
  <c r="BK636" i="17" s="1"/>
  <c r="AA598" i="17" a="1"/>
  <c r="AA598" i="17" s="1"/>
  <c r="AM598" i="17" s="1"/>
  <c r="BK598" i="17" s="1"/>
  <c r="AA624" i="17" a="1"/>
  <c r="AA624" i="17" s="1"/>
  <c r="AM624" i="17" s="1"/>
  <c r="BK624" i="17" s="1"/>
  <c r="AA401" i="17" a="1"/>
  <c r="AA401" i="17" s="1"/>
  <c r="AM401" i="17" s="1"/>
  <c r="BK401" i="17" s="1"/>
  <c r="AA570" i="17" a="1"/>
  <c r="AA570" i="17" s="1"/>
  <c r="AM570" i="17" s="1"/>
  <c r="BK570" i="17" s="1"/>
  <c r="AA443" i="17" a="1"/>
  <c r="AA443" i="17" s="1"/>
  <c r="AM443" i="17" s="1"/>
  <c r="BK443" i="17" s="1"/>
  <c r="AA494" i="17" a="1"/>
  <c r="AA494" i="17" s="1"/>
  <c r="AM494" i="17" s="1"/>
  <c r="BK494" i="17" s="1"/>
  <c r="AA287" i="17" a="1"/>
  <c r="AA287" i="17" s="1"/>
  <c r="AM287" i="17" s="1"/>
  <c r="BK287" i="17" s="1"/>
  <c r="AA349" i="17" a="1"/>
  <c r="AA349" i="17" s="1"/>
  <c r="AM349" i="17" s="1"/>
  <c r="BK349" i="17" s="1"/>
  <c r="AA327" i="17" a="1"/>
  <c r="AA327" i="17" s="1"/>
  <c r="AM327" i="17" s="1"/>
  <c r="BK327" i="17" s="1"/>
  <c r="AA201" i="17" a="1"/>
  <c r="AA201" i="17" s="1"/>
  <c r="AM201" i="17" s="1"/>
  <c r="BK201" i="17" s="1"/>
  <c r="AA224" i="17" a="1"/>
  <c r="AA224" i="17" s="1"/>
  <c r="AM224" i="17" s="1"/>
  <c r="BK224" i="17" s="1"/>
  <c r="AA117" i="17" a="1"/>
  <c r="AA117" i="17" s="1"/>
  <c r="AM117" i="17" s="1"/>
  <c r="BK117" i="17" s="1"/>
  <c r="AA690" i="17" a="1"/>
  <c r="AA690" i="17" s="1"/>
  <c r="AM690" i="17" s="1"/>
  <c r="BK690" i="17" s="1"/>
  <c r="AA512" i="17" a="1"/>
  <c r="AA512" i="17" s="1"/>
  <c r="AM512" i="17" s="1"/>
  <c r="BK512" i="17" s="1"/>
  <c r="AA537" i="17" a="1"/>
  <c r="AA537" i="17" s="1"/>
  <c r="AM537" i="17" s="1"/>
  <c r="BK537" i="17" s="1"/>
  <c r="AA548" i="17" a="1"/>
  <c r="AA548" i="17" s="1"/>
  <c r="AM548" i="17" s="1"/>
  <c r="BK548" i="17" s="1"/>
  <c r="AA239" i="17" a="1"/>
  <c r="AA239" i="17" s="1"/>
  <c r="AM239" i="17" s="1"/>
  <c r="BK239" i="17" s="1"/>
  <c r="AA488" i="17" a="1"/>
  <c r="AA488" i="17" s="1"/>
  <c r="AM488" i="17" s="1"/>
  <c r="BK488" i="17" s="1"/>
  <c r="AA145" i="17" a="1"/>
  <c r="AA145" i="17" s="1"/>
  <c r="AM145" i="17" s="1"/>
  <c r="BK145" i="17" s="1"/>
  <c r="AA242" i="17" a="1"/>
  <c r="AA242" i="17" s="1"/>
  <c r="AM242" i="17" s="1"/>
  <c r="BK242" i="17" s="1"/>
  <c r="AA266" i="17" a="1"/>
  <c r="AA266" i="17" s="1"/>
  <c r="AM266" i="17" s="1"/>
  <c r="BK266" i="17" s="1"/>
  <c r="AA93" i="17" a="1"/>
  <c r="AA93" i="17" s="1"/>
  <c r="AM93" i="17" s="1"/>
  <c r="BK93" i="17" s="1"/>
  <c r="AA103" i="17" a="1"/>
  <c r="AA103" i="17" s="1"/>
  <c r="AM103" i="17" s="1"/>
  <c r="BK103" i="17" s="1"/>
  <c r="AA680" i="17" a="1"/>
  <c r="AA680" i="17" s="1"/>
  <c r="AM680" i="17" s="1"/>
  <c r="BK680" i="17" s="1"/>
  <c r="AA621" i="17" a="1"/>
  <c r="AA621" i="17" s="1"/>
  <c r="AM621" i="17" s="1"/>
  <c r="BK621" i="17" s="1"/>
  <c r="AA656" i="17" a="1"/>
  <c r="AA656" i="17" s="1"/>
  <c r="AM656" i="17" s="1"/>
  <c r="BK656" i="17" s="1"/>
  <c r="AA673" i="17" a="1"/>
  <c r="AA673" i="17" s="1"/>
  <c r="AM673" i="17" s="1"/>
  <c r="BK673" i="17" s="1"/>
  <c r="AA528" i="17" a="1"/>
  <c r="AA528" i="17" s="1"/>
  <c r="AM528" i="17" s="1"/>
  <c r="BK528" i="17" s="1"/>
  <c r="AA524" i="17" a="1"/>
  <c r="AA524" i="17" s="1"/>
  <c r="AM524" i="17" s="1"/>
  <c r="BK524" i="17" s="1"/>
  <c r="AA660" i="17" a="1"/>
  <c r="AA660" i="17" s="1"/>
  <c r="AM660" i="17" s="1"/>
  <c r="BK660" i="17" s="1"/>
  <c r="AA331" i="17" a="1"/>
  <c r="AA331" i="17" s="1"/>
  <c r="AM331" i="17" s="1"/>
  <c r="BK331" i="17" s="1"/>
  <c r="AA511" i="17" a="1"/>
  <c r="AA511" i="17" s="1"/>
  <c r="AM511" i="17" s="1"/>
  <c r="BK511" i="17" s="1"/>
  <c r="AA376" i="17" a="1"/>
  <c r="AA376" i="17" s="1"/>
  <c r="AM376" i="17" s="1"/>
  <c r="BK376" i="17" s="1"/>
  <c r="AA453" i="17" a="1"/>
  <c r="AA453" i="17" s="1"/>
  <c r="AM453" i="17" s="1"/>
  <c r="BK453" i="17" s="1"/>
  <c r="AA264" i="17" a="1"/>
  <c r="AA264" i="17" s="1"/>
  <c r="AM264" i="17" s="1"/>
  <c r="BK264" i="17" s="1"/>
  <c r="AA354" i="17" a="1"/>
  <c r="AA354" i="17" s="1"/>
  <c r="AM354" i="17" s="1"/>
  <c r="BK354" i="17" s="1"/>
  <c r="AA353" i="17" a="1"/>
  <c r="AA353" i="17" s="1"/>
  <c r="AM353" i="17" s="1"/>
  <c r="BK353" i="17" s="1"/>
  <c r="AA305" i="17" a="1"/>
  <c r="AA305" i="17" s="1"/>
  <c r="AM305" i="17" s="1"/>
  <c r="BK305" i="17" s="1"/>
  <c r="AA94" i="17" a="1"/>
  <c r="AA94" i="17" s="1"/>
  <c r="AM94" i="17" s="1"/>
  <c r="BK94" i="17" s="1"/>
  <c r="AA149" i="17" a="1"/>
  <c r="AA149" i="17" s="1"/>
  <c r="AM149" i="17" s="1"/>
  <c r="BK149" i="17" s="1"/>
  <c r="AA699" i="17" a="1"/>
  <c r="AA699" i="17" s="1"/>
  <c r="AM699" i="17" s="1"/>
  <c r="BK699" i="17" s="1"/>
  <c r="AA664" i="17" a="1"/>
  <c r="AA664" i="17" s="1"/>
  <c r="AM664" i="17" s="1"/>
  <c r="BK664" i="17" s="1"/>
  <c r="AA688" i="17" a="1"/>
  <c r="AA688" i="17" s="1"/>
  <c r="AM688" i="17" s="1"/>
  <c r="BK688" i="17" s="1"/>
  <c r="AA634" i="17" a="1"/>
  <c r="AA634" i="17" s="1"/>
  <c r="AM634" i="17" s="1"/>
  <c r="BK634" i="17" s="1"/>
  <c r="AA679" i="17" a="1"/>
  <c r="AA679" i="17" s="1"/>
  <c r="AM679" i="17" s="1"/>
  <c r="BK679" i="17" s="1"/>
  <c r="AA604" i="17" a="1"/>
  <c r="AA604" i="17" s="1"/>
  <c r="AM604" i="17" s="1"/>
  <c r="BK604" i="17" s="1"/>
  <c r="AA521" i="17" a="1"/>
  <c r="AA521" i="17" s="1"/>
  <c r="AM521" i="17" s="1"/>
  <c r="BK521" i="17" s="1"/>
  <c r="AA610" i="17" a="1"/>
  <c r="AA610" i="17" s="1"/>
  <c r="AM610" i="17" s="1"/>
  <c r="BK610" i="17" s="1"/>
  <c r="AA580" i="17" a="1"/>
  <c r="AA580" i="17" s="1"/>
  <c r="AM580" i="17" s="1"/>
  <c r="BK580" i="17" s="1"/>
  <c r="AA489" i="17" a="1"/>
  <c r="AA489" i="17" s="1"/>
  <c r="AM489" i="17" s="1"/>
  <c r="BK489" i="17" s="1"/>
  <c r="AA387" i="17" a="1"/>
  <c r="AA387" i="17" s="1"/>
  <c r="AM387" i="17" s="1"/>
  <c r="BK387" i="17" s="1"/>
  <c r="AA150" i="17" a="1"/>
  <c r="AA150" i="17" s="1"/>
  <c r="AM150" i="17" s="1"/>
  <c r="BK150" i="17" s="1"/>
  <c r="AA121" i="17" a="1"/>
  <c r="AA121" i="17" s="1"/>
  <c r="AM121" i="17" s="1"/>
  <c r="BK121" i="17" s="1"/>
  <c r="AA326" i="17" a="1"/>
  <c r="AA326" i="17" s="1"/>
  <c r="AM326" i="17" s="1"/>
  <c r="BK326" i="17" s="1"/>
  <c r="AA358" i="17" a="1"/>
  <c r="AA358" i="17" s="1"/>
  <c r="AM358" i="17" s="1"/>
  <c r="BK358" i="17" s="1"/>
  <c r="AA165" i="17" a="1"/>
  <c r="AA165" i="17" s="1"/>
  <c r="AM165" i="17" s="1"/>
  <c r="BK165" i="17" s="1"/>
  <c r="AA698" i="17" a="1"/>
  <c r="AA698" i="17" s="1"/>
  <c r="AM698" i="17" s="1"/>
  <c r="BK698" i="17" s="1"/>
  <c r="AA687" i="17" a="1"/>
  <c r="AA687" i="17" s="1"/>
  <c r="AM687" i="17" s="1"/>
  <c r="BK687" i="17" s="1"/>
  <c r="AA520" i="17" a="1"/>
  <c r="AA520" i="17" s="1"/>
  <c r="AM520" i="17" s="1"/>
  <c r="BK520" i="17" s="1"/>
  <c r="AA542" i="17" a="1"/>
  <c r="AA542" i="17" s="1"/>
  <c r="AM542" i="17" s="1"/>
  <c r="BK542" i="17" s="1"/>
  <c r="AA575" i="17" a="1"/>
  <c r="AA575" i="17" s="1"/>
  <c r="AM575" i="17" s="1"/>
  <c r="BK575" i="17" s="1"/>
  <c r="AA642" i="17" a="1"/>
  <c r="AA642" i="17" s="1"/>
  <c r="AM642" i="17" s="1"/>
  <c r="BK642" i="17" s="1"/>
  <c r="AA545" i="17" a="1"/>
  <c r="AA545" i="17" s="1"/>
  <c r="AM545" i="17" s="1"/>
  <c r="BK545" i="17" s="1"/>
  <c r="AA551" i="17" a="1"/>
  <c r="AA551" i="17" s="1"/>
  <c r="AM551" i="17" s="1"/>
  <c r="BK551" i="17" s="1"/>
  <c r="AA589" i="17" a="1"/>
  <c r="AA589" i="17" s="1"/>
  <c r="AM589" i="17" s="1"/>
  <c r="BK589" i="17" s="1"/>
  <c r="AA347" i="17" a="1"/>
  <c r="AA347" i="17" s="1"/>
  <c r="AM347" i="17" s="1"/>
  <c r="BK347" i="17" s="1"/>
  <c r="AA315" i="17" a="1"/>
  <c r="AA315" i="17" s="1"/>
  <c r="AM315" i="17" s="1"/>
  <c r="BK315" i="17" s="1"/>
  <c r="AA258" i="17" a="1"/>
  <c r="AA258" i="17" s="1"/>
  <c r="AM258" i="17" s="1"/>
  <c r="BK258" i="17" s="1"/>
  <c r="AA182" i="17" a="1"/>
  <c r="AA182" i="17" s="1"/>
  <c r="AM182" i="17" s="1"/>
  <c r="BK182" i="17" s="1"/>
  <c r="AA155" i="17" a="1"/>
  <c r="AA155" i="17" s="1"/>
  <c r="AM155" i="17" s="1"/>
  <c r="BK155" i="17" s="1"/>
  <c r="AA415" i="17" a="1"/>
  <c r="AA415" i="17" s="1"/>
  <c r="AM415" i="17" s="1"/>
  <c r="BK415" i="17" s="1"/>
  <c r="AA122" i="17" a="1"/>
  <c r="AA122" i="17" s="1"/>
  <c r="AM122" i="17" s="1"/>
  <c r="BK122" i="17" s="1"/>
  <c r="AA135" i="17" a="1"/>
  <c r="AA135" i="17" s="1"/>
  <c r="AM135" i="17" s="1"/>
  <c r="BK135" i="17" s="1"/>
  <c r="AA670" i="17" a="1"/>
  <c r="AA670" i="17" s="1"/>
  <c r="AM670" i="17" s="1"/>
  <c r="BK670" i="17" s="1"/>
  <c r="AA681" i="17" a="1"/>
  <c r="AA681" i="17" s="1"/>
  <c r="AM681" i="17" s="1"/>
  <c r="BK681" i="17" s="1"/>
  <c r="AA652" i="17" a="1"/>
  <c r="AA652" i="17" s="1"/>
  <c r="AM652" i="17" s="1"/>
  <c r="BK652" i="17" s="1"/>
  <c r="AA414" i="17" a="1"/>
  <c r="AA414" i="17" s="1"/>
  <c r="AM414" i="17" s="1"/>
  <c r="BK414" i="17" s="1"/>
  <c r="AA506" i="17" a="1"/>
  <c r="AA506" i="17" s="1"/>
  <c r="AM506" i="17" s="1"/>
  <c r="BK506" i="17" s="1"/>
  <c r="AA233" i="17" a="1"/>
  <c r="AA233" i="17" s="1"/>
  <c r="AM233" i="17" s="1"/>
  <c r="BK233" i="17" s="1"/>
  <c r="AA105" i="17" a="1"/>
  <c r="AA105" i="17" s="1"/>
  <c r="AM105" i="17" s="1"/>
  <c r="BK105" i="17" s="1"/>
  <c r="AA156" i="17" a="1"/>
  <c r="AA156" i="17" s="1"/>
  <c r="AM156" i="17" s="1"/>
  <c r="BK156" i="17" s="1"/>
  <c r="AA217" i="17" a="1"/>
  <c r="AA217" i="17" s="1"/>
  <c r="AM217" i="17" s="1"/>
  <c r="BK217" i="17" s="1"/>
  <c r="AA668" i="17" a="1"/>
  <c r="AA668" i="17" s="1"/>
  <c r="AM668" i="17" s="1"/>
  <c r="BK668" i="17" s="1"/>
  <c r="AA667" i="17" a="1"/>
  <c r="AA667" i="17" s="1"/>
  <c r="AM667" i="17" s="1"/>
  <c r="BK667" i="17" s="1"/>
  <c r="AA695" i="17" a="1"/>
  <c r="AA695" i="17" s="1"/>
  <c r="AM695" i="17" s="1"/>
  <c r="BK695" i="17" s="1"/>
  <c r="AA661" i="17" a="1"/>
  <c r="AA661" i="17" s="1"/>
  <c r="AM661" i="17" s="1"/>
  <c r="BK661" i="17" s="1"/>
  <c r="AA413" i="17" a="1"/>
  <c r="AA413" i="17" s="1"/>
  <c r="AM413" i="17" s="1"/>
  <c r="BK413" i="17" s="1"/>
  <c r="AA559" i="17" a="1"/>
  <c r="AA559" i="17" s="1"/>
  <c r="AM559" i="17" s="1"/>
  <c r="BK559" i="17" s="1"/>
  <c r="AA484" i="17" a="1"/>
  <c r="AA484" i="17" s="1"/>
  <c r="AM484" i="17" s="1"/>
  <c r="BK484" i="17" s="1"/>
  <c r="AA199" i="17" a="1"/>
  <c r="AA199" i="17" s="1"/>
  <c r="AM199" i="17" s="1"/>
  <c r="BK199" i="17" s="1"/>
  <c r="AA384" i="17" a="1"/>
  <c r="AA384" i="17" s="1"/>
  <c r="AM384" i="17" s="1"/>
  <c r="BK384" i="17" s="1"/>
  <c r="AA265" i="17" a="1"/>
  <c r="AA265" i="17" s="1"/>
  <c r="AM265" i="17" s="1"/>
  <c r="BK265" i="17" s="1"/>
  <c r="AA342" i="17" a="1"/>
  <c r="AA342" i="17" s="1"/>
  <c r="AM342" i="17" s="1"/>
  <c r="BK342" i="17" s="1"/>
  <c r="AA386" i="17" a="1"/>
  <c r="AA386" i="17" s="1"/>
  <c r="AM386" i="17" s="1"/>
  <c r="BK386" i="17" s="1"/>
  <c r="AA97" i="17" a="1"/>
  <c r="AA97" i="17" s="1"/>
  <c r="AM97" i="17" s="1"/>
  <c r="BK97" i="17" s="1"/>
  <c r="AA137" i="17" a="1"/>
  <c r="AA137" i="17" s="1"/>
  <c r="AM137" i="17" s="1"/>
  <c r="BK137" i="17" s="1"/>
  <c r="AA9" i="17" a="1"/>
  <c r="AA9" i="17" s="1"/>
  <c r="AM9" i="17" s="1"/>
  <c r="BK9" i="17" s="1"/>
  <c r="AA249" i="17" a="1"/>
  <c r="AA249" i="17" s="1"/>
  <c r="AM249" i="17" s="1"/>
  <c r="BK249" i="17" s="1"/>
  <c r="AA173" i="17" a="1"/>
  <c r="AA173" i="17" s="1"/>
  <c r="AM173" i="17" s="1"/>
  <c r="BK173" i="17" s="1"/>
  <c r="AA460" i="17" a="1"/>
  <c r="AA460" i="17" s="1"/>
  <c r="AM460" i="17" s="1"/>
  <c r="BK460" i="17" s="1"/>
  <c r="AA497" i="17" a="1"/>
  <c r="AA497" i="17" s="1"/>
  <c r="AM497" i="17" s="1"/>
  <c r="BK497" i="17" s="1"/>
  <c r="AA635" i="17" a="1"/>
  <c r="AA635" i="17" s="1"/>
  <c r="AM635" i="17" s="1"/>
  <c r="BK635" i="17" s="1"/>
  <c r="AA341" i="17" a="1"/>
  <c r="AA341" i="17" s="1"/>
  <c r="AM341" i="17" s="1"/>
  <c r="BK341" i="17" s="1"/>
  <c r="AA444" i="17" a="1"/>
  <c r="AA444" i="17" s="1"/>
  <c r="AM444" i="17" s="1"/>
  <c r="BK444" i="17" s="1"/>
  <c r="AA637" i="17" a="1"/>
  <c r="AA637" i="17" s="1"/>
  <c r="AM637" i="17" s="1"/>
  <c r="BK637" i="17" s="1"/>
  <c r="AA504" i="17" a="1"/>
  <c r="AA504" i="17" s="1"/>
  <c r="AM504" i="17" s="1"/>
  <c r="BK504" i="17" s="1"/>
  <c r="AA457" i="17" a="1"/>
  <c r="AA457" i="17" s="1"/>
  <c r="AM457" i="17" s="1"/>
  <c r="BK457" i="17" s="1"/>
  <c r="AA466" i="17" a="1"/>
  <c r="AA466" i="17" s="1"/>
  <c r="AM466" i="17" s="1"/>
  <c r="BK466" i="17" s="1"/>
  <c r="AA290" i="17" a="1"/>
  <c r="AA290" i="17" s="1"/>
  <c r="AM290" i="17" s="1"/>
  <c r="BK290" i="17" s="1"/>
  <c r="AA615" i="17" a="1"/>
  <c r="AA615" i="17" s="1"/>
  <c r="AM615" i="17" s="1"/>
  <c r="BK615" i="17" s="1"/>
  <c r="AA619" i="17" a="1"/>
  <c r="AA619" i="17" s="1"/>
  <c r="AM619" i="17" s="1"/>
  <c r="BK619" i="17" s="1"/>
  <c r="AA213" i="17" a="1"/>
  <c r="AA213" i="17" s="1"/>
  <c r="AM213" i="17" s="1"/>
  <c r="BK213" i="17" s="1"/>
  <c r="AA209" i="17" a="1"/>
  <c r="AA209" i="17" s="1"/>
  <c r="AM209" i="17" s="1"/>
  <c r="BK209" i="17" s="1"/>
  <c r="AA669" i="17" a="1"/>
  <c r="AA669" i="17" s="1"/>
  <c r="AM669" i="17" s="1"/>
  <c r="BK669" i="17" s="1"/>
  <c r="AA393" i="17" a="1"/>
  <c r="AA393" i="17" s="1"/>
  <c r="AM393" i="17" s="1"/>
  <c r="BK393" i="17" s="1"/>
  <c r="AA292" i="17" a="1"/>
  <c r="AA292" i="17" s="1"/>
  <c r="AM292" i="17" s="1"/>
  <c r="BK292" i="17" s="1"/>
  <c r="AA312" i="17" a="1"/>
  <c r="AA312" i="17" s="1"/>
  <c r="AM312" i="17" s="1"/>
  <c r="BK312" i="17" s="1"/>
  <c r="AA533" i="17" a="1"/>
  <c r="AA533" i="17" s="1"/>
  <c r="AM533" i="17" s="1"/>
  <c r="BK533" i="17" s="1"/>
  <c r="AA608" i="17" a="1"/>
  <c r="AA608" i="17" s="1"/>
  <c r="AM608" i="17" s="1"/>
  <c r="BK608" i="17" s="1"/>
  <c r="AA462" i="17" a="1"/>
  <c r="AA462" i="17" s="1"/>
  <c r="AM462" i="17" s="1"/>
  <c r="BK462" i="17" s="1"/>
  <c r="AA683" i="17" a="1"/>
  <c r="AA683" i="17" s="1"/>
  <c r="AM683" i="17" s="1"/>
  <c r="BK683" i="17" s="1"/>
  <c r="AA447" i="17" a="1"/>
  <c r="AA447" i="17" s="1"/>
  <c r="AM447" i="17" s="1"/>
  <c r="BK447" i="17" s="1"/>
  <c r="AA686" i="17" a="1"/>
  <c r="AA686" i="17" s="1"/>
  <c r="AM686" i="17" s="1"/>
  <c r="BK686" i="17" s="1"/>
  <c r="AA609" i="17" a="1"/>
  <c r="AA609" i="17" s="1"/>
  <c r="AM609" i="17" s="1"/>
  <c r="BK609" i="17" s="1"/>
  <c r="AA346" i="17" a="1"/>
  <c r="AA346" i="17" s="1"/>
  <c r="AM346" i="17" s="1"/>
  <c r="BK346" i="17" s="1"/>
  <c r="AA71" i="17" a="1"/>
  <c r="AA71" i="17" s="1"/>
  <c r="AM71" i="17" s="1"/>
  <c r="BK71" i="17" s="1"/>
  <c r="AA448" i="17" a="1"/>
  <c r="AA448" i="17" s="1"/>
  <c r="AM448" i="17" s="1"/>
  <c r="BK448" i="17" s="1"/>
  <c r="AA612" i="17" a="1"/>
  <c r="AA612" i="17" s="1"/>
  <c r="AM612" i="17" s="1"/>
  <c r="BK612" i="17" s="1"/>
  <c r="AA328" i="17" a="1"/>
  <c r="AA328" i="17" s="1"/>
  <c r="AM328" i="17" s="1"/>
  <c r="BK328" i="17" s="1"/>
  <c r="AA263" i="17" a="1"/>
  <c r="AA263" i="17" s="1"/>
  <c r="AM263" i="17" s="1"/>
  <c r="BK263" i="17" s="1"/>
  <c r="AA297" i="17" a="1"/>
  <c r="AA297" i="17" s="1"/>
  <c r="AM297" i="17" s="1"/>
  <c r="BK297" i="17" s="1"/>
  <c r="X662" i="17"/>
  <c r="AJ662" i="17" s="1"/>
  <c r="BH662" i="17" s="1"/>
  <c r="X696" i="17"/>
  <c r="AJ696" i="17" s="1"/>
  <c r="BH696" i="17" s="1"/>
  <c r="X552" i="17"/>
  <c r="AJ552" i="17" s="1"/>
  <c r="BH552" i="17" s="1"/>
  <c r="X683" i="17"/>
  <c r="AJ683" i="17" s="1"/>
  <c r="BH683" i="17" s="1"/>
  <c r="X672" i="17"/>
  <c r="AJ672" i="17" s="1"/>
  <c r="BH672" i="17" s="1"/>
  <c r="X689" i="17"/>
  <c r="AJ689" i="17" s="1"/>
  <c r="BH689" i="17" s="1"/>
  <c r="X586" i="17"/>
  <c r="AJ586" i="17" s="1"/>
  <c r="BH586" i="17" s="1"/>
  <c r="X666" i="17"/>
  <c r="AJ666" i="17" s="1"/>
  <c r="BH666" i="17" s="1"/>
  <c r="X397" i="17"/>
  <c r="AJ397" i="17" s="1"/>
  <c r="BH397" i="17" s="1"/>
  <c r="X310" i="17"/>
  <c r="AJ310" i="17" s="1"/>
  <c r="BH310" i="17" s="1"/>
  <c r="X618" i="17"/>
  <c r="AJ618" i="17" s="1"/>
  <c r="BH618" i="17" s="1"/>
  <c r="X475" i="17"/>
  <c r="AJ475" i="17" s="1"/>
  <c r="BH475" i="17" s="1"/>
  <c r="X583" i="17"/>
  <c r="AJ583" i="17" s="1"/>
  <c r="BH583" i="17" s="1"/>
  <c r="X510" i="17"/>
  <c r="AJ510" i="17" s="1"/>
  <c r="BH510" i="17" s="1"/>
  <c r="X595" i="17"/>
  <c r="AJ595" i="17" s="1"/>
  <c r="BH595" i="17" s="1"/>
  <c r="X403" i="17"/>
  <c r="AJ403" i="17" s="1"/>
  <c r="BH403" i="17" s="1"/>
  <c r="X405" i="17"/>
  <c r="AJ405" i="17" s="1"/>
  <c r="BH405" i="17" s="1"/>
  <c r="X498" i="17"/>
  <c r="AJ498" i="17" s="1"/>
  <c r="BH498" i="17" s="1"/>
  <c r="X682" i="17"/>
  <c r="AJ682" i="17" s="1"/>
  <c r="BH682" i="17" s="1"/>
  <c r="X530" i="17"/>
  <c r="AJ530" i="17" s="1"/>
  <c r="BH530" i="17" s="1"/>
  <c r="X235" i="17"/>
  <c r="AJ235" i="17" s="1"/>
  <c r="BH235" i="17" s="1"/>
  <c r="X526" i="17"/>
  <c r="AJ526" i="17" s="1"/>
  <c r="BH526" i="17" s="1"/>
  <c r="X411" i="17"/>
  <c r="AJ411" i="17" s="1"/>
  <c r="BH411" i="17" s="1"/>
  <c r="X279" i="17"/>
  <c r="AJ279" i="17" s="1"/>
  <c r="BH279" i="17" s="1"/>
  <c r="X377" i="17"/>
  <c r="AJ377" i="17" s="1"/>
  <c r="BH377" i="17" s="1"/>
  <c r="X202" i="17"/>
  <c r="AJ202" i="17" s="1"/>
  <c r="BH202" i="17" s="1"/>
  <c r="X319" i="17"/>
  <c r="AJ319" i="17" s="1"/>
  <c r="BH319" i="17" s="1"/>
  <c r="X278" i="17"/>
  <c r="AJ278" i="17" s="1"/>
  <c r="BH278" i="17" s="1"/>
  <c r="X361" i="17"/>
  <c r="AJ361" i="17" s="1"/>
  <c r="BH361" i="17" s="1"/>
  <c r="X606" i="17"/>
  <c r="AJ606" i="17" s="1"/>
  <c r="BH606" i="17" s="1"/>
  <c r="X412" i="17"/>
  <c r="AJ412" i="17" s="1"/>
  <c r="BH412" i="17" s="1"/>
  <c r="X203" i="17"/>
  <c r="AJ203" i="17" s="1"/>
  <c r="BH203" i="17" s="1"/>
  <c r="X370" i="17"/>
  <c r="AJ370" i="17" s="1"/>
  <c r="BH370" i="17" s="1"/>
  <c r="X304" i="17"/>
  <c r="AJ304" i="17" s="1"/>
  <c r="BH304" i="17" s="1"/>
  <c r="X322" i="17"/>
  <c r="AJ322" i="17" s="1"/>
  <c r="BH322" i="17" s="1"/>
  <c r="X45" i="17"/>
  <c r="AJ45" i="17" s="1"/>
  <c r="BH45" i="17" s="1"/>
  <c r="X92" i="17"/>
  <c r="AJ92" i="17" s="1"/>
  <c r="BH92" i="17" s="1"/>
  <c r="X676" i="17"/>
  <c r="AJ676" i="17" s="1"/>
  <c r="BH676" i="17" s="1"/>
  <c r="X625" i="17"/>
  <c r="AJ625" i="17" s="1"/>
  <c r="BH625" i="17" s="1"/>
  <c r="X636" i="17"/>
  <c r="AJ636" i="17" s="1"/>
  <c r="BH636" i="17" s="1"/>
  <c r="X621" i="17"/>
  <c r="AJ621" i="17" s="1"/>
  <c r="BH621" i="17" s="1"/>
  <c r="X685" i="17"/>
  <c r="AJ685" i="17" s="1"/>
  <c r="BH685" i="17" s="1"/>
  <c r="X493" i="17"/>
  <c r="AJ493" i="17" s="1"/>
  <c r="BH493" i="17" s="1"/>
  <c r="X674" i="17"/>
  <c r="AJ674" i="17" s="1"/>
  <c r="BH674" i="17" s="1"/>
  <c r="X643" i="17"/>
  <c r="AJ643" i="17" s="1"/>
  <c r="BH643" i="17" s="1"/>
  <c r="X381" i="17"/>
  <c r="AJ381" i="17" s="1"/>
  <c r="BH381" i="17" s="1"/>
  <c r="X494" i="17"/>
  <c r="AJ494" i="17" s="1"/>
  <c r="BH494" i="17" s="1"/>
  <c r="X620" i="17"/>
  <c r="AJ620" i="17" s="1"/>
  <c r="BH620" i="17" s="1"/>
  <c r="X580" i="17"/>
  <c r="AJ580" i="17" s="1"/>
  <c r="BH580" i="17" s="1"/>
  <c r="X513" i="17"/>
  <c r="AJ513" i="17" s="1"/>
  <c r="BH513" i="17" s="1"/>
  <c r="X559" i="17"/>
  <c r="AJ559" i="17" s="1"/>
  <c r="BH559" i="17" s="1"/>
  <c r="X413" i="17"/>
  <c r="AJ413" i="17" s="1"/>
  <c r="BH413" i="17" s="1"/>
  <c r="X402" i="17"/>
  <c r="AJ402" i="17" s="1"/>
  <c r="BH402" i="17" s="1"/>
  <c r="X506" i="17"/>
  <c r="AJ506" i="17" s="1"/>
  <c r="BH506" i="17" s="1"/>
  <c r="X438" i="17"/>
  <c r="AJ438" i="17" s="1"/>
  <c r="BH438" i="17" s="1"/>
  <c r="X597" i="17"/>
  <c r="AJ597" i="17" s="1"/>
  <c r="BH597" i="17" s="1"/>
  <c r="X531" i="17"/>
  <c r="AJ531" i="17" s="1"/>
  <c r="BH531" i="17" s="1"/>
  <c r="X360" i="17"/>
  <c r="AJ360" i="17" s="1"/>
  <c r="BH360" i="17" s="1"/>
  <c r="X439" i="17"/>
  <c r="AJ439" i="17" s="1"/>
  <c r="BH439" i="17" s="1"/>
  <c r="X514" i="17"/>
  <c r="AJ514" i="17" s="1"/>
  <c r="BH514" i="17" s="1"/>
  <c r="X648" i="17"/>
  <c r="AJ648" i="17" s="1"/>
  <c r="BH648" i="17" s="1"/>
  <c r="X604" i="17"/>
  <c r="AJ604" i="17" s="1"/>
  <c r="BH604" i="17" s="1"/>
  <c r="X276" i="17"/>
  <c r="AJ276" i="17" s="1"/>
  <c r="BH276" i="17" s="1"/>
  <c r="X632" i="17"/>
  <c r="AJ632" i="17" s="1"/>
  <c r="BH632" i="17" s="1"/>
  <c r="X300" i="17"/>
  <c r="AJ300" i="17" s="1"/>
  <c r="BH300" i="17" s="1"/>
  <c r="X443" i="17"/>
  <c r="AJ443" i="17" s="1"/>
  <c r="BH443" i="17" s="1"/>
  <c r="X445" i="17"/>
  <c r="AJ445" i="17" s="1"/>
  <c r="BH445" i="17" s="1"/>
  <c r="X515" i="17"/>
  <c r="AJ515" i="17" s="1"/>
  <c r="BH515" i="17" s="1"/>
  <c r="X609" i="17"/>
  <c r="AJ609" i="17" s="1"/>
  <c r="BH609" i="17" s="1"/>
  <c r="X225" i="17"/>
  <c r="AJ225" i="17" s="1"/>
  <c r="BH225" i="17" s="1"/>
  <c r="X371" i="17"/>
  <c r="AJ371" i="17" s="1"/>
  <c r="BH371" i="17" s="1"/>
  <c r="X146" i="17"/>
  <c r="AJ146" i="17" s="1"/>
  <c r="BH146" i="17" s="1"/>
  <c r="X362" i="17"/>
  <c r="AJ362" i="17" s="1"/>
  <c r="BH362" i="17" s="1"/>
  <c r="X469" i="17"/>
  <c r="AJ469" i="17" s="1"/>
  <c r="BH469" i="17" s="1"/>
  <c r="X163" i="17"/>
  <c r="AJ163" i="17" s="1"/>
  <c r="BH163" i="17" s="1"/>
  <c r="X359" i="17"/>
  <c r="AJ359" i="17" s="1"/>
  <c r="BH359" i="17" s="1"/>
  <c r="X442" i="17"/>
  <c r="AJ442" i="17" s="1"/>
  <c r="BH442" i="17" s="1"/>
  <c r="X295" i="17"/>
  <c r="AJ295" i="17" s="1"/>
  <c r="BH295" i="17" s="1"/>
  <c r="X274" i="17"/>
  <c r="AJ274" i="17" s="1"/>
  <c r="BH274" i="17" s="1"/>
  <c r="X172" i="17"/>
  <c r="AJ172" i="17" s="1"/>
  <c r="BH172" i="17" s="1"/>
  <c r="X349" i="17"/>
  <c r="AJ349" i="17" s="1"/>
  <c r="BH349" i="17" s="1"/>
  <c r="X366" i="17"/>
  <c r="AJ366" i="17" s="1"/>
  <c r="BH366" i="17" s="1"/>
  <c r="X354" i="17"/>
  <c r="AJ354" i="17" s="1"/>
  <c r="BH354" i="17" s="1"/>
  <c r="X208" i="17"/>
  <c r="AJ208" i="17" s="1"/>
  <c r="BH208" i="17" s="1"/>
  <c r="X72" i="17"/>
  <c r="AJ72" i="17" s="1"/>
  <c r="BH72" i="17" s="1"/>
  <c r="X523" i="17"/>
  <c r="AJ523" i="17" s="1"/>
  <c r="BH523" i="17" s="1"/>
  <c r="X440" i="17"/>
  <c r="AJ440" i="17" s="1"/>
  <c r="BH440" i="17" s="1"/>
  <c r="X298" i="17"/>
  <c r="AJ298" i="17" s="1"/>
  <c r="BH298" i="17" s="1"/>
  <c r="X481" i="17"/>
  <c r="AJ481" i="17" s="1"/>
  <c r="BH481" i="17" s="1"/>
  <c r="X465" i="17"/>
  <c r="AJ465" i="17" s="1"/>
  <c r="BH465" i="17" s="1"/>
  <c r="X462" i="17"/>
  <c r="AJ462" i="17" s="1"/>
  <c r="BH462" i="17" s="1"/>
  <c r="X285" i="17"/>
  <c r="AJ285" i="17" s="1"/>
  <c r="BH285" i="17" s="1"/>
  <c r="X223" i="17"/>
  <c r="AJ223" i="17" s="1"/>
  <c r="BH223" i="17" s="1"/>
  <c r="X253" i="17"/>
  <c r="AJ253" i="17" s="1"/>
  <c r="BH253" i="17" s="1"/>
  <c r="X299" i="17"/>
  <c r="AJ299" i="17" s="1"/>
  <c r="BH299" i="17" s="1"/>
  <c r="X429" i="17"/>
  <c r="AJ429" i="17" s="1"/>
  <c r="BH429" i="17" s="1"/>
  <c r="X264" i="17"/>
  <c r="AJ264" i="17" s="1"/>
  <c r="BH264" i="17" s="1"/>
  <c r="X283" i="17"/>
  <c r="AJ283" i="17" s="1"/>
  <c r="BH283" i="17" s="1"/>
  <c r="X254" i="17"/>
  <c r="AJ254" i="17" s="1"/>
  <c r="BH254" i="17" s="1"/>
  <c r="X294" i="17"/>
  <c r="AJ294" i="17" s="1"/>
  <c r="BH294" i="17" s="1"/>
  <c r="X355" i="17"/>
  <c r="AJ355" i="17" s="1"/>
  <c r="BH355" i="17" s="1"/>
  <c r="X302" i="17"/>
  <c r="AJ302" i="17" s="1"/>
  <c r="BH302" i="17" s="1"/>
  <c r="X85" i="17"/>
  <c r="AJ85" i="17" s="1"/>
  <c r="BH85" i="17" s="1"/>
  <c r="X218" i="17"/>
  <c r="AJ218" i="17" s="1"/>
  <c r="BH218" i="17" s="1"/>
  <c r="X233" i="17"/>
  <c r="AJ233" i="17" s="1"/>
  <c r="BH233" i="17" s="1"/>
  <c r="X286" i="17"/>
  <c r="AJ286" i="17" s="1"/>
  <c r="BH286" i="17" s="1"/>
  <c r="X374" i="17"/>
  <c r="AJ374" i="17" s="1"/>
  <c r="BH374" i="17" s="1"/>
  <c r="X220" i="17"/>
  <c r="AJ220" i="17" s="1"/>
  <c r="BH220" i="17" s="1"/>
  <c r="X571" i="17"/>
  <c r="AJ571" i="17" s="1"/>
  <c r="BH571" i="17" s="1"/>
  <c r="X277" i="17"/>
  <c r="AJ277" i="17" s="1"/>
  <c r="BH277" i="17" s="1"/>
  <c r="X257" i="17"/>
  <c r="AJ257" i="17" s="1"/>
  <c r="BH257" i="17" s="1"/>
  <c r="X173" i="17"/>
  <c r="AJ173" i="17" s="1"/>
  <c r="BH173" i="17" s="1"/>
  <c r="X136" i="17"/>
  <c r="AJ136" i="17" s="1"/>
  <c r="BH136" i="17" s="1"/>
  <c r="X64" i="17"/>
  <c r="AJ64" i="17" s="1"/>
  <c r="BH64" i="17" s="1"/>
  <c r="X237" i="17"/>
  <c r="AJ237" i="17" s="1"/>
  <c r="BH237" i="17" s="1"/>
  <c r="X145" i="17"/>
  <c r="AJ145" i="17" s="1"/>
  <c r="BH145" i="17" s="1"/>
  <c r="X119" i="17"/>
  <c r="AJ119" i="17" s="1"/>
  <c r="BH119" i="17" s="1"/>
  <c r="X284" i="17"/>
  <c r="AJ284" i="17" s="1"/>
  <c r="BH284" i="17" s="1"/>
  <c r="X269" i="17"/>
  <c r="AJ269" i="17" s="1"/>
  <c r="BH269" i="17" s="1"/>
  <c r="X189" i="17"/>
  <c r="AJ189" i="17" s="1"/>
  <c r="BH189" i="17" s="1"/>
  <c r="X73" i="17"/>
  <c r="AJ73" i="17" s="1"/>
  <c r="BH73" i="17" s="1"/>
  <c r="X197" i="17"/>
  <c r="AJ197" i="17" s="1"/>
  <c r="BH197" i="17" s="1"/>
  <c r="X117" i="17"/>
  <c r="AJ117" i="17" s="1"/>
  <c r="BH117" i="17" s="1"/>
  <c r="X226" i="17"/>
  <c r="AJ226" i="17" s="1"/>
  <c r="BH226" i="17" s="1"/>
  <c r="X174" i="17"/>
  <c r="AJ174" i="17" s="1"/>
  <c r="BH174" i="17" s="1"/>
  <c r="X201" i="17"/>
  <c r="AJ201" i="17" s="1"/>
  <c r="BH201" i="17" s="1"/>
  <c r="X131" i="17"/>
  <c r="AJ131" i="17" s="1"/>
  <c r="BH131" i="17" s="1"/>
  <c r="X110" i="17"/>
  <c r="AJ110" i="17" s="1"/>
  <c r="BH110" i="17" s="1"/>
  <c r="X251" i="17"/>
  <c r="AJ251" i="17" s="1"/>
  <c r="BH251" i="17" s="1"/>
  <c r="X410" i="17"/>
  <c r="AJ410" i="17" s="1"/>
  <c r="BH410" i="17" s="1"/>
  <c r="X470" i="17"/>
  <c r="AJ470" i="17" s="1"/>
  <c r="BH470" i="17" s="1"/>
  <c r="X260" i="17"/>
  <c r="AJ260" i="17" s="1"/>
  <c r="BH260" i="17" s="1"/>
  <c r="X211" i="17"/>
  <c r="AJ211" i="17" s="1"/>
  <c r="BH211" i="17" s="1"/>
  <c r="X115" i="17"/>
  <c r="AJ115" i="17" s="1"/>
  <c r="BH115" i="17" s="1"/>
  <c r="X268" i="17"/>
  <c r="AJ268" i="17" s="1"/>
  <c r="BH268" i="17" s="1"/>
  <c r="X334" i="17"/>
  <c r="AJ334" i="17" s="1"/>
  <c r="BH334" i="17" s="1"/>
  <c r="X307" i="17"/>
  <c r="AJ307" i="17" s="1"/>
  <c r="BH307" i="17" s="1"/>
  <c r="X184" i="17"/>
  <c r="AJ184" i="17" s="1"/>
  <c r="BH184" i="17" s="1"/>
  <c r="X339" i="17"/>
  <c r="AJ339" i="17" s="1"/>
  <c r="BH339" i="17" s="1"/>
  <c r="X489" i="17"/>
  <c r="AJ489" i="17" s="1"/>
  <c r="BH489" i="17" s="1"/>
  <c r="X35" i="17"/>
  <c r="AJ35" i="17" s="1"/>
  <c r="BH35" i="17" s="1"/>
  <c r="X51" i="17"/>
  <c r="AJ51" i="17" s="1"/>
  <c r="BH51" i="17" s="1"/>
  <c r="X13" i="17"/>
  <c r="AJ13" i="17" s="1"/>
  <c r="BH13" i="17" s="1"/>
  <c r="X120" i="17"/>
  <c r="AJ120" i="17" s="1"/>
  <c r="BH120" i="17" s="1"/>
  <c r="X224" i="17"/>
  <c r="AJ224" i="17" s="1"/>
  <c r="BH224" i="17" s="1"/>
  <c r="X28" i="17"/>
  <c r="AJ28" i="17" s="1"/>
  <c r="BH28" i="17" s="1"/>
  <c r="X33" i="17"/>
  <c r="AJ33" i="17" s="1"/>
  <c r="BH33" i="17" s="1"/>
  <c r="X29" i="17"/>
  <c r="AJ29" i="17" s="1"/>
  <c r="BH29" i="17" s="1"/>
  <c r="X40" i="17"/>
  <c r="AJ40" i="17" s="1"/>
  <c r="BH40" i="17" s="1"/>
  <c r="X126" i="17"/>
  <c r="AJ126" i="17" s="1"/>
  <c r="BH126" i="17" s="1"/>
  <c r="X303" i="17"/>
  <c r="AJ303" i="17" s="1"/>
  <c r="BH303" i="17" s="1"/>
  <c r="X89" i="17"/>
  <c r="AJ89" i="17" s="1"/>
  <c r="BH89" i="17" s="1"/>
  <c r="X32" i="17"/>
  <c r="AJ32" i="17" s="1"/>
  <c r="BH32" i="17" s="1"/>
  <c r="X8" i="17"/>
  <c r="AJ8" i="17" s="1"/>
  <c r="BH8" i="17" s="1"/>
  <c r="X55" i="17"/>
  <c r="AJ55" i="17" s="1"/>
  <c r="BH55" i="17" s="1"/>
  <c r="X346" i="17"/>
  <c r="AJ346" i="17" s="1"/>
  <c r="BH346" i="17" s="1"/>
  <c r="X125" i="17"/>
  <c r="AJ125" i="17" s="1"/>
  <c r="BH125" i="17" s="1"/>
  <c r="X49" i="17"/>
  <c r="AJ49" i="17" s="1"/>
  <c r="BH49" i="17" s="1"/>
  <c r="X137" i="17"/>
  <c r="AJ137" i="17" s="1"/>
  <c r="BH137" i="17" s="1"/>
  <c r="X18" i="17"/>
  <c r="AJ18" i="17" s="1"/>
  <c r="BH18" i="17" s="1"/>
  <c r="X15" i="17"/>
  <c r="AJ15" i="17" s="1"/>
  <c r="BH15" i="17" s="1"/>
  <c r="X135" i="17"/>
  <c r="AJ135" i="17" s="1"/>
  <c r="BH135" i="17" s="1"/>
  <c r="AD672" i="17"/>
  <c r="AP672" i="17" s="1"/>
  <c r="BN672" i="17" s="1"/>
  <c r="AD520" i="17"/>
  <c r="AP520" i="17" s="1"/>
  <c r="BN520" i="17" s="1"/>
  <c r="AD662" i="17"/>
  <c r="AP662" i="17" s="1"/>
  <c r="BN662" i="17" s="1"/>
  <c r="AD648" i="17"/>
  <c r="AP648" i="17" s="1"/>
  <c r="BN648" i="17" s="1"/>
  <c r="AD247" i="17"/>
  <c r="AP247" i="17" s="1"/>
  <c r="BN247" i="17" s="1"/>
  <c r="AD549" i="17"/>
  <c r="AP549" i="17" s="1"/>
  <c r="BN549" i="17" s="1"/>
  <c r="AD436" i="17"/>
  <c r="AP436" i="17" s="1"/>
  <c r="BN436" i="17" s="1"/>
  <c r="AD300" i="17"/>
  <c r="AP300" i="17" s="1"/>
  <c r="BN300" i="17" s="1"/>
  <c r="AD414" i="17"/>
  <c r="AP414" i="17" s="1"/>
  <c r="BN414" i="17" s="1"/>
  <c r="AD395" i="17"/>
  <c r="AP395" i="17" s="1"/>
  <c r="BN395" i="17" s="1"/>
  <c r="AD657" i="17"/>
  <c r="AP657" i="17" s="1"/>
  <c r="BN657" i="17" s="1"/>
  <c r="AD626" i="17"/>
  <c r="AP626" i="17" s="1"/>
  <c r="BN626" i="17" s="1"/>
  <c r="AD641" i="17"/>
  <c r="AP641" i="17" s="1"/>
  <c r="BN641" i="17" s="1"/>
  <c r="AD579" i="17"/>
  <c r="AP579" i="17" s="1"/>
  <c r="BN579" i="17" s="1"/>
  <c r="AD515" i="17"/>
  <c r="AP515" i="17" s="1"/>
  <c r="BN515" i="17" s="1"/>
  <c r="AD609" i="17"/>
  <c r="AP609" i="17" s="1"/>
  <c r="BN609" i="17" s="1"/>
  <c r="AD225" i="17"/>
  <c r="AP225" i="17" s="1"/>
  <c r="BN225" i="17" s="1"/>
  <c r="AD643" i="17"/>
  <c r="AP643" i="17" s="1"/>
  <c r="BN643" i="17" s="1"/>
  <c r="AD545" i="17"/>
  <c r="AP545" i="17" s="1"/>
  <c r="BN545" i="17" s="1"/>
  <c r="AD389" i="17"/>
  <c r="AP389" i="17" s="1"/>
  <c r="BN389" i="17" s="1"/>
  <c r="AD458" i="17"/>
  <c r="AP458" i="17" s="1"/>
  <c r="BN458" i="17" s="1"/>
  <c r="AD494" i="17"/>
  <c r="AP494" i="17" s="1"/>
  <c r="BN494" i="17" s="1"/>
  <c r="AD309" i="17"/>
  <c r="AP309" i="17" s="1"/>
  <c r="BN309" i="17" s="1"/>
  <c r="AD429" i="17"/>
  <c r="AP429" i="17" s="1"/>
  <c r="BN429" i="17" s="1"/>
  <c r="AD594" i="17"/>
  <c r="AP594" i="17" s="1"/>
  <c r="BN594" i="17" s="1"/>
  <c r="AD475" i="17"/>
  <c r="AP475" i="17" s="1"/>
  <c r="BN475" i="17" s="1"/>
  <c r="AD191" i="17"/>
  <c r="AP191" i="17" s="1"/>
  <c r="BN191" i="17" s="1"/>
  <c r="AD567" i="17"/>
  <c r="AP567" i="17" s="1"/>
  <c r="BN567" i="17" s="1"/>
  <c r="AD176" i="17"/>
  <c r="AP176" i="17" s="1"/>
  <c r="BN176" i="17" s="1"/>
  <c r="AD85" i="17"/>
  <c r="AP85" i="17" s="1"/>
  <c r="BN85" i="17" s="1"/>
  <c r="AD233" i="17"/>
  <c r="AP233" i="17" s="1"/>
  <c r="BN233" i="17" s="1"/>
  <c r="AD374" i="17"/>
  <c r="AP374" i="17" s="1"/>
  <c r="BN374" i="17" s="1"/>
  <c r="AD368" i="17"/>
  <c r="AP368" i="17" s="1"/>
  <c r="BN368" i="17" s="1"/>
  <c r="AD382" i="17"/>
  <c r="AP382" i="17" s="1"/>
  <c r="BN382" i="17" s="1"/>
  <c r="AD387" i="17"/>
  <c r="AP387" i="17" s="1"/>
  <c r="BN387" i="17" s="1"/>
  <c r="AD441" i="17"/>
  <c r="AP441" i="17" s="1"/>
  <c r="BN441" i="17" s="1"/>
  <c r="AD571" i="17"/>
  <c r="AP571" i="17" s="1"/>
  <c r="BN571" i="17" s="1"/>
  <c r="AD470" i="17"/>
  <c r="AP470" i="17" s="1"/>
  <c r="BN470" i="17" s="1"/>
  <c r="AD257" i="17"/>
  <c r="AP257" i="17" s="1"/>
  <c r="BN257" i="17" s="1"/>
  <c r="AD432" i="17"/>
  <c r="AP432" i="17" s="1"/>
  <c r="BN432" i="17" s="1"/>
  <c r="AD410" i="17"/>
  <c r="AP410" i="17" s="1"/>
  <c r="BN410" i="17" s="1"/>
  <c r="AD232" i="17"/>
  <c r="AP232" i="17" s="1"/>
  <c r="BN232" i="17" s="1"/>
  <c r="AD292" i="17"/>
  <c r="AP292" i="17" s="1"/>
  <c r="BN292" i="17" s="1"/>
  <c r="AD351" i="17"/>
  <c r="AP351" i="17" s="1"/>
  <c r="BN351" i="17" s="1"/>
  <c r="AD315" i="17"/>
  <c r="AP315" i="17" s="1"/>
  <c r="BN315" i="17" s="1"/>
  <c r="AD442" i="17"/>
  <c r="AP442" i="17" s="1"/>
  <c r="BN442" i="17" s="1"/>
  <c r="AD348" i="17"/>
  <c r="AP348" i="17" s="1"/>
  <c r="BN348" i="17" s="1"/>
  <c r="AD364" i="17"/>
  <c r="AP364" i="17" s="1"/>
  <c r="BN364" i="17" s="1"/>
  <c r="AD161" i="17"/>
  <c r="AP161" i="17" s="1"/>
  <c r="BN161" i="17" s="1"/>
  <c r="AD201" i="17"/>
  <c r="AP201" i="17" s="1"/>
  <c r="BN201" i="17" s="1"/>
  <c r="AD121" i="17"/>
  <c r="AP121" i="17" s="1"/>
  <c r="BN121" i="17" s="1"/>
  <c r="AD131" i="17"/>
  <c r="AP131" i="17" s="1"/>
  <c r="BN131" i="17" s="1"/>
  <c r="AD265" i="17"/>
  <c r="AP265" i="17" s="1"/>
  <c r="BN265" i="17" s="1"/>
  <c r="AD356" i="17"/>
  <c r="AP356" i="17" s="1"/>
  <c r="BN356" i="17" s="1"/>
  <c r="AD164" i="17"/>
  <c r="AP164" i="17" s="1"/>
  <c r="BN164" i="17" s="1"/>
  <c r="AD166" i="17"/>
  <c r="AP166" i="17" s="1"/>
  <c r="BN166" i="17" s="1"/>
  <c r="AD95" i="17"/>
  <c r="AP95" i="17" s="1"/>
  <c r="BN95" i="17" s="1"/>
  <c r="AD296" i="17"/>
  <c r="AP296" i="17" s="1"/>
  <c r="BN296" i="17" s="1"/>
  <c r="AD241" i="17"/>
  <c r="AP241" i="17" s="1"/>
  <c r="BN241" i="17" s="1"/>
  <c r="AD318" i="17"/>
  <c r="AP318" i="17" s="1"/>
  <c r="BN318" i="17" s="1"/>
  <c r="AD175" i="17"/>
  <c r="AP175" i="17" s="1"/>
  <c r="BN175" i="17" s="1"/>
  <c r="AD168" i="17"/>
  <c r="AP168" i="17" s="1"/>
  <c r="BN168" i="17" s="1"/>
  <c r="AD153" i="17"/>
  <c r="AP153" i="17" s="1"/>
  <c r="BN153" i="17" s="1"/>
  <c r="AD114" i="17"/>
  <c r="AP114" i="17" s="1"/>
  <c r="BN114" i="17" s="1"/>
  <c r="AD342" i="17"/>
  <c r="AP342" i="17" s="1"/>
  <c r="BN342" i="17" s="1"/>
  <c r="AD177" i="17"/>
  <c r="AP177" i="17" s="1"/>
  <c r="BN177" i="17" s="1"/>
  <c r="AD204" i="17"/>
  <c r="AP204" i="17" s="1"/>
  <c r="BN204" i="17" s="1"/>
  <c r="AD79" i="17"/>
  <c r="AP79" i="17" s="1"/>
  <c r="BN79" i="17" s="1"/>
  <c r="AD503" i="17"/>
  <c r="AP503" i="17" s="1"/>
  <c r="BN503" i="17" s="1"/>
  <c r="AD293" i="17"/>
  <c r="AP293" i="17" s="1"/>
  <c r="BN293" i="17" s="1"/>
  <c r="AD370" i="17"/>
  <c r="AP370" i="17" s="1"/>
  <c r="BN370" i="17" s="1"/>
  <c r="AD200" i="17"/>
  <c r="AP200" i="17" s="1"/>
  <c r="BN200" i="17" s="1"/>
  <c r="AD173" i="17"/>
  <c r="AP173" i="17" s="1"/>
  <c r="BN173" i="17" s="1"/>
  <c r="AD192" i="17"/>
  <c r="AP192" i="17" s="1"/>
  <c r="BN192" i="17" s="1"/>
  <c r="AD150" i="17"/>
  <c r="AP150" i="17" s="1"/>
  <c r="BN150" i="17" s="1"/>
  <c r="AD36" i="17"/>
  <c r="AP36" i="17" s="1"/>
  <c r="BN36" i="17" s="1"/>
  <c r="AD105" i="17"/>
  <c r="AP105" i="17" s="1"/>
  <c r="BN105" i="17" s="1"/>
  <c r="AD64" i="17"/>
  <c r="AP64" i="17" s="1"/>
  <c r="BN64" i="17" s="1"/>
  <c r="AD99" i="17"/>
  <c r="AP99" i="17" s="1"/>
  <c r="BN99" i="17" s="1"/>
  <c r="AD182" i="17"/>
  <c r="AP182" i="17" s="1"/>
  <c r="BN182" i="17" s="1"/>
  <c r="AD14" i="17"/>
  <c r="AP14" i="17" s="1"/>
  <c r="BN14" i="17" s="1"/>
  <c r="AD23" i="17"/>
  <c r="AP23" i="17" s="1"/>
  <c r="BN23" i="17" s="1"/>
  <c r="AD21" i="17"/>
  <c r="AP21" i="17" s="1"/>
  <c r="BN21" i="17" s="1"/>
  <c r="AD246" i="17"/>
  <c r="AP246" i="17" s="1"/>
  <c r="BN246" i="17" s="1"/>
  <c r="AD297" i="17"/>
  <c r="AP297" i="17" s="1"/>
  <c r="BN297" i="17" s="1"/>
  <c r="AD48" i="17"/>
  <c r="AP48" i="17" s="1"/>
  <c r="BN48" i="17" s="1"/>
  <c r="AD75" i="17"/>
  <c r="AP75" i="17" s="1"/>
  <c r="BN75" i="17" s="1"/>
  <c r="AD119" i="17"/>
  <c r="AP119" i="17" s="1"/>
  <c r="BN119" i="17" s="1"/>
  <c r="AD149" i="17"/>
  <c r="AP149" i="17" s="1"/>
  <c r="BN149" i="17" s="1"/>
  <c r="AD68" i="17"/>
  <c r="AP68" i="17" s="1"/>
  <c r="BN68" i="17" s="1"/>
  <c r="AD58" i="17"/>
  <c r="AP58" i="17" s="1"/>
  <c r="BN58" i="17" s="1"/>
  <c r="AD219" i="17"/>
  <c r="AP219" i="17" s="1"/>
  <c r="BN219" i="17" s="1"/>
  <c r="AD92" i="17"/>
  <c r="AP92" i="17" s="1"/>
  <c r="BN92" i="17" s="1"/>
  <c r="AD35" i="17"/>
  <c r="AP35" i="17" s="1"/>
  <c r="BN35" i="17" s="1"/>
  <c r="AD170" i="17"/>
  <c r="AP170" i="17" s="1"/>
  <c r="BN170" i="17" s="1"/>
  <c r="AD120" i="17"/>
  <c r="AP120" i="17" s="1"/>
  <c r="BN120" i="17" s="1"/>
  <c r="AD141" i="17"/>
  <c r="AP141" i="17" s="1"/>
  <c r="BN141" i="17" s="1"/>
  <c r="AD93" i="17"/>
  <c r="AP93" i="17" s="1"/>
  <c r="BN93" i="17" s="1"/>
  <c r="W701" i="17"/>
  <c r="AI701" i="17" s="1"/>
  <c r="BG701" i="17" s="1"/>
  <c r="W638" i="17"/>
  <c r="AI638" i="17" s="1"/>
  <c r="BG638" i="17" s="1"/>
  <c r="W563" i="17"/>
  <c r="AI563" i="17" s="1"/>
  <c r="BG563" i="17" s="1"/>
  <c r="W696" i="17"/>
  <c r="AI696" i="17" s="1"/>
  <c r="BG696" i="17" s="1"/>
  <c r="W678" i="17"/>
  <c r="AI678" i="17" s="1"/>
  <c r="BG678" i="17" s="1"/>
  <c r="W690" i="17"/>
  <c r="AI690" i="17" s="1"/>
  <c r="BG690" i="17" s="1"/>
  <c r="W621" i="17"/>
  <c r="AI621" i="17" s="1"/>
  <c r="BG621" i="17" s="1"/>
  <c r="W598" i="17"/>
  <c r="AI598" i="17" s="1"/>
  <c r="BG598" i="17" s="1"/>
  <c r="W695" i="17"/>
  <c r="AI695" i="17" s="1"/>
  <c r="BG695" i="17" s="1"/>
  <c r="W523" i="17"/>
  <c r="AI523" i="17" s="1"/>
  <c r="BG523" i="17" s="1"/>
  <c r="W631" i="17"/>
  <c r="AI631" i="17" s="1"/>
  <c r="BG631" i="17" s="1"/>
  <c r="W603" i="17"/>
  <c r="AI603" i="17" s="1"/>
  <c r="BG603" i="17" s="1"/>
  <c r="W635" i="17"/>
  <c r="AI635" i="17" s="1"/>
  <c r="BG635" i="17" s="1"/>
  <c r="W491" i="17"/>
  <c r="AI491" i="17" s="1"/>
  <c r="BG491" i="17" s="1"/>
  <c r="W402" i="17"/>
  <c r="AI402" i="17" s="1"/>
  <c r="BG402" i="17" s="1"/>
  <c r="W510" i="17"/>
  <c r="AI510" i="17" s="1"/>
  <c r="BG510" i="17" s="1"/>
  <c r="W659" i="17"/>
  <c r="AI659" i="17" s="1"/>
  <c r="BG659" i="17" s="1"/>
  <c r="W538" i="17"/>
  <c r="AI538" i="17" s="1"/>
  <c r="BG538" i="17" s="1"/>
  <c r="W679" i="17"/>
  <c r="AI679" i="17" s="1"/>
  <c r="BG679" i="17" s="1"/>
  <c r="W276" i="17"/>
  <c r="AI276" i="17" s="1"/>
  <c r="BG276" i="17" s="1"/>
  <c r="W652" i="17"/>
  <c r="AI652" i="17" s="1"/>
  <c r="BG652" i="17" s="1"/>
  <c r="W451" i="17"/>
  <c r="AI451" i="17" s="1"/>
  <c r="BG451" i="17" s="1"/>
  <c r="W595" i="17"/>
  <c r="AI595" i="17" s="1"/>
  <c r="BG595" i="17" s="1"/>
  <c r="W535" i="17"/>
  <c r="AI535" i="17" s="1"/>
  <c r="BG535" i="17" s="1"/>
  <c r="W549" i="17"/>
  <c r="AI549" i="17" s="1"/>
  <c r="BG549" i="17" s="1"/>
  <c r="W497" i="17"/>
  <c r="AI497" i="17" s="1"/>
  <c r="BG497" i="17" s="1"/>
  <c r="W657" i="17"/>
  <c r="AI657" i="17" s="1"/>
  <c r="BG657" i="17" s="1"/>
  <c r="W691" i="17"/>
  <c r="AI691" i="17" s="1"/>
  <c r="BG691" i="17" s="1"/>
  <c r="W518" i="17"/>
  <c r="AI518" i="17" s="1"/>
  <c r="BG518" i="17" s="1"/>
  <c r="W613" i="17"/>
  <c r="AI613" i="17" s="1"/>
  <c r="BG613" i="17" s="1"/>
  <c r="W453" i="17"/>
  <c r="AI453" i="17" s="1"/>
  <c r="BG453" i="17" s="1"/>
  <c r="W553" i="17"/>
  <c r="AI553" i="17" s="1"/>
  <c r="BG553" i="17" s="1"/>
  <c r="W515" i="17"/>
  <c r="AI515" i="17" s="1"/>
  <c r="BG515" i="17" s="1"/>
  <c r="W498" i="17"/>
  <c r="AI498" i="17" s="1"/>
  <c r="BG498" i="17" s="1"/>
  <c r="W345" i="17"/>
  <c r="AI345" i="17" s="1"/>
  <c r="BG345" i="17" s="1"/>
  <c r="W548" i="17"/>
  <c r="AI548" i="17" s="1"/>
  <c r="BG548" i="17" s="1"/>
  <c r="W442" i="17"/>
  <c r="AI442" i="17" s="1"/>
  <c r="BG442" i="17" s="1"/>
  <c r="W369" i="17"/>
  <c r="AI369" i="17" s="1"/>
  <c r="BG369" i="17" s="1"/>
  <c r="W295" i="17"/>
  <c r="AI295" i="17" s="1"/>
  <c r="BG295" i="17" s="1"/>
  <c r="W225" i="17"/>
  <c r="AI225" i="17" s="1"/>
  <c r="BG225" i="17" s="1"/>
  <c r="W503" i="17"/>
  <c r="AI503" i="17" s="1"/>
  <c r="BG503" i="17" s="1"/>
  <c r="W113" i="17"/>
  <c r="AI113" i="17" s="1"/>
  <c r="BG113" i="17" s="1"/>
  <c r="W383" i="17"/>
  <c r="AI383" i="17" s="1"/>
  <c r="BG383" i="17" s="1"/>
  <c r="W253" i="17"/>
  <c r="AI253" i="17" s="1"/>
  <c r="BG253" i="17" s="1"/>
  <c r="W384" i="17"/>
  <c r="AI384" i="17" s="1"/>
  <c r="BG384" i="17" s="1"/>
  <c r="W283" i="17"/>
  <c r="AI283" i="17" s="1"/>
  <c r="BG283" i="17" s="1"/>
  <c r="W308" i="17"/>
  <c r="AI308" i="17" s="1"/>
  <c r="BG308" i="17" s="1"/>
  <c r="W420" i="17"/>
  <c r="AI420" i="17" s="1"/>
  <c r="BG420" i="17" s="1"/>
  <c r="W418" i="17"/>
  <c r="AI418" i="17" s="1"/>
  <c r="BG418" i="17" s="1"/>
  <c r="W270" i="17"/>
  <c r="AI270" i="17" s="1"/>
  <c r="BG270" i="17" s="1"/>
  <c r="W421" i="17"/>
  <c r="AI421" i="17" s="1"/>
  <c r="BG421" i="17" s="1"/>
  <c r="W204" i="17"/>
  <c r="AI204" i="17" s="1"/>
  <c r="BG204" i="17" s="1"/>
  <c r="W608" i="17"/>
  <c r="AI608" i="17" s="1"/>
  <c r="BG608" i="17" s="1"/>
  <c r="W173" i="17"/>
  <c r="AI173" i="17" s="1"/>
  <c r="BG173" i="17" s="1"/>
  <c r="W77" i="17"/>
  <c r="AI77" i="17" s="1"/>
  <c r="BG77" i="17" s="1"/>
  <c r="W160" i="17"/>
  <c r="AI160" i="17" s="1"/>
  <c r="BG160" i="17" s="1"/>
  <c r="W48" i="17"/>
  <c r="AI48" i="17" s="1"/>
  <c r="BG48" i="17" s="1"/>
  <c r="W336" i="17"/>
  <c r="AI336" i="17" s="1"/>
  <c r="BG336" i="17" s="1"/>
  <c r="W121" i="17"/>
  <c r="AI121" i="17" s="1"/>
  <c r="BG121" i="17" s="1"/>
  <c r="W47" i="17"/>
  <c r="AI47" i="17" s="1"/>
  <c r="BG47" i="17" s="1"/>
  <c r="W470" i="17"/>
  <c r="AI470" i="17" s="1"/>
  <c r="BG470" i="17" s="1"/>
  <c r="W265" i="17"/>
  <c r="AI265" i="17" s="1"/>
  <c r="BG265" i="17" s="1"/>
  <c r="W88" i="17"/>
  <c r="AI88" i="17" s="1"/>
  <c r="BG88" i="17" s="1"/>
  <c r="W281" i="17"/>
  <c r="AI281" i="17" s="1"/>
  <c r="BG281" i="17" s="1"/>
  <c r="W222" i="17"/>
  <c r="AI222" i="17" s="1"/>
  <c r="BG222" i="17" s="1"/>
  <c r="W318" i="17"/>
  <c r="AI318" i="17" s="1"/>
  <c r="BG318" i="17" s="1"/>
  <c r="W41" i="17"/>
  <c r="AI41" i="17" s="1"/>
  <c r="BG41" i="17" s="1"/>
  <c r="W109" i="17"/>
  <c r="AI109" i="17" s="1"/>
  <c r="BG109" i="17" s="1"/>
  <c r="W98" i="17"/>
  <c r="AI98" i="17" s="1"/>
  <c r="BG98" i="17" s="1"/>
  <c r="W51" i="17"/>
  <c r="AI51" i="17" s="1"/>
  <c r="BG51" i="17" s="1"/>
  <c r="W141" i="17"/>
  <c r="AI141" i="17" s="1"/>
  <c r="BG141" i="17" s="1"/>
  <c r="W53" i="17"/>
  <c r="AI53" i="17" s="1"/>
  <c r="BG53" i="17" s="1"/>
  <c r="W168" i="17"/>
  <c r="AI168" i="17" s="1"/>
  <c r="BG168" i="17" s="1"/>
  <c r="W74" i="17"/>
  <c r="AI74" i="17" s="1"/>
  <c r="BG74" i="17" s="1"/>
  <c r="W112" i="17"/>
  <c r="AI112" i="17" s="1"/>
  <c r="BG112" i="17" s="1"/>
  <c r="W68" i="17"/>
  <c r="AI68" i="17" s="1"/>
  <c r="BG68" i="17" s="1"/>
  <c r="W79" i="17"/>
  <c r="AI79" i="17" s="1"/>
  <c r="BG79" i="17" s="1"/>
  <c r="W676" i="17"/>
  <c r="AI676" i="17" s="1"/>
  <c r="BG676" i="17" s="1"/>
  <c r="W576" i="17"/>
  <c r="AI576" i="17" s="1"/>
  <c r="BG576" i="17" s="1"/>
  <c r="W617" i="17"/>
  <c r="AI617" i="17" s="1"/>
  <c r="BG617" i="17" s="1"/>
  <c r="W650" i="17"/>
  <c r="AI650" i="17" s="1"/>
  <c r="BG650" i="17" s="1"/>
  <c r="W599" i="17"/>
  <c r="AI599" i="17" s="1"/>
  <c r="BG599" i="17" s="1"/>
  <c r="W624" i="17"/>
  <c r="AI624" i="17" s="1"/>
  <c r="BG624" i="17" s="1"/>
  <c r="W681" i="17"/>
  <c r="AI681" i="17" s="1"/>
  <c r="BG681" i="17" s="1"/>
  <c r="W534" i="17"/>
  <c r="AI534" i="17" s="1"/>
  <c r="BG534" i="17" s="1"/>
  <c r="W577" i="17"/>
  <c r="AI577" i="17" s="1"/>
  <c r="BG577" i="17" s="1"/>
  <c r="W381" i="17"/>
  <c r="AI381" i="17" s="1"/>
  <c r="BG381" i="17" s="1"/>
  <c r="W310" i="17"/>
  <c r="AI310" i="17" s="1"/>
  <c r="BG310" i="17" s="1"/>
  <c r="W620" i="17"/>
  <c r="AI620" i="17" s="1"/>
  <c r="BG620" i="17" s="1"/>
  <c r="W480" i="17"/>
  <c r="AI480" i="17" s="1"/>
  <c r="BG480" i="17" s="1"/>
  <c r="W475" i="17"/>
  <c r="AI475" i="17" s="1"/>
  <c r="BG475" i="17" s="1"/>
  <c r="W311" i="17"/>
  <c r="AI311" i="17" s="1"/>
  <c r="BG311" i="17" s="1"/>
  <c r="W461" i="17"/>
  <c r="AI461" i="17" s="1"/>
  <c r="BG461" i="17" s="1"/>
  <c r="W646" i="17"/>
  <c r="AI646" i="17" s="1"/>
  <c r="BG646" i="17" s="1"/>
  <c r="W542" i="17"/>
  <c r="AI542" i="17" s="1"/>
  <c r="BG542" i="17" s="1"/>
  <c r="W483" i="17"/>
  <c r="AI483" i="17" s="1"/>
  <c r="BG483" i="17" s="1"/>
  <c r="W615" i="17"/>
  <c r="AI615" i="17" s="1"/>
  <c r="BG615" i="17" s="1"/>
  <c r="W414" i="17"/>
  <c r="AI414" i="17" s="1"/>
  <c r="BG414" i="17" s="1"/>
  <c r="W492" i="17"/>
  <c r="AI492" i="17" s="1"/>
  <c r="BG492" i="17" s="1"/>
  <c r="W511" i="17"/>
  <c r="AI511" i="17" s="1"/>
  <c r="BG511" i="17" s="1"/>
  <c r="W488" i="17"/>
  <c r="AI488" i="17" s="1"/>
  <c r="BG488" i="17" s="1"/>
  <c r="W316" i="17"/>
  <c r="AI316" i="17" s="1"/>
  <c r="BG316" i="17" s="1"/>
  <c r="W249" i="17"/>
  <c r="AI249" i="17" s="1"/>
  <c r="BG249" i="17" s="1"/>
  <c r="W351" i="17"/>
  <c r="AI351" i="17" s="1"/>
  <c r="BG351" i="17" s="1"/>
  <c r="W163" i="17"/>
  <c r="AI163" i="17" s="1"/>
  <c r="BG163" i="17" s="1"/>
  <c r="W280" i="17"/>
  <c r="AI280" i="17" s="1"/>
  <c r="BG280" i="17" s="1"/>
  <c r="W569" i="17"/>
  <c r="AI569" i="17" s="1"/>
  <c r="BG569" i="17" s="1"/>
  <c r="W526" i="17"/>
  <c r="AI526" i="17" s="1"/>
  <c r="BG526" i="17" s="1"/>
  <c r="W349" i="17"/>
  <c r="AI349" i="17" s="1"/>
  <c r="BG349" i="17" s="1"/>
  <c r="W202" i="17"/>
  <c r="AI202" i="17" s="1"/>
  <c r="BG202" i="17" s="1"/>
  <c r="W462" i="17"/>
  <c r="AI462" i="17" s="1"/>
  <c r="BG462" i="17" s="1"/>
  <c r="W379" i="17"/>
  <c r="AI379" i="17" s="1"/>
  <c r="BG379" i="17" s="1"/>
  <c r="W431" i="17"/>
  <c r="AI431" i="17" s="1"/>
  <c r="BG431" i="17" s="1"/>
  <c r="W337" i="17"/>
  <c r="AI337" i="17" s="1"/>
  <c r="BG337" i="17" s="1"/>
  <c r="W299" i="17"/>
  <c r="AI299" i="17" s="1"/>
  <c r="BG299" i="17" s="1"/>
  <c r="W256" i="17"/>
  <c r="AI256" i="17" s="1"/>
  <c r="BG256" i="17" s="1"/>
  <c r="W448" i="17"/>
  <c r="AI448" i="17" s="1"/>
  <c r="BG448" i="17" s="1"/>
  <c r="W404" i="17"/>
  <c r="AI404" i="17" s="1"/>
  <c r="BG404" i="17" s="1"/>
  <c r="W428" i="17"/>
  <c r="AI428" i="17" s="1"/>
  <c r="BG428" i="17" s="1"/>
  <c r="W312" i="17"/>
  <c r="AI312" i="17" s="1"/>
  <c r="BG312" i="17" s="1"/>
  <c r="W203" i="17"/>
  <c r="AI203" i="17" s="1"/>
  <c r="BG203" i="17" s="1"/>
  <c r="W178" i="17"/>
  <c r="AI178" i="17" s="1"/>
  <c r="BG178" i="17" s="1"/>
  <c r="W158" i="17"/>
  <c r="AI158" i="17" s="1"/>
  <c r="BG158" i="17" s="1"/>
  <c r="W200" i="17"/>
  <c r="AI200" i="17" s="1"/>
  <c r="BG200" i="17" s="1"/>
  <c r="W415" i="17"/>
  <c r="AI415" i="17" s="1"/>
  <c r="BG415" i="17" s="1"/>
  <c r="W344" i="17"/>
  <c r="AI344" i="17" s="1"/>
  <c r="BG344" i="17" s="1"/>
  <c r="W424" i="17"/>
  <c r="AI424" i="17" s="1"/>
  <c r="BG424" i="17" s="1"/>
  <c r="W230" i="17"/>
  <c r="AI230" i="17" s="1"/>
  <c r="BG230" i="17" s="1"/>
  <c r="W185" i="17"/>
  <c r="AI185" i="17" s="1"/>
  <c r="BG185" i="17" s="1"/>
  <c r="W226" i="17"/>
  <c r="AI226" i="17" s="1"/>
  <c r="BG226" i="17" s="1"/>
  <c r="W174" i="17"/>
  <c r="AI174" i="17" s="1"/>
  <c r="BG174" i="17" s="1"/>
  <c r="W251" i="17"/>
  <c r="AI251" i="17" s="1"/>
  <c r="BG251" i="17" s="1"/>
  <c r="W244" i="17"/>
  <c r="AI244" i="17" s="1"/>
  <c r="BG244" i="17" s="1"/>
  <c r="W159" i="17"/>
  <c r="AI159" i="17" s="1"/>
  <c r="BG159" i="17" s="1"/>
  <c r="W275" i="17"/>
  <c r="AI275" i="17" s="1"/>
  <c r="BG275" i="17" s="1"/>
  <c r="W212" i="17"/>
  <c r="AI212" i="17" s="1"/>
  <c r="BG212" i="17" s="1"/>
  <c r="W149" i="17"/>
  <c r="AI149" i="17" s="1"/>
  <c r="BG149" i="17" s="1"/>
  <c r="W266" i="17"/>
  <c r="AI266" i="17" s="1"/>
  <c r="BG266" i="17" s="1"/>
  <c r="W84" i="17"/>
  <c r="AI84" i="17" s="1"/>
  <c r="BG84" i="17" s="1"/>
  <c r="W25" i="17"/>
  <c r="AI25" i="17" s="1"/>
  <c r="BG25" i="17" s="1"/>
  <c r="W106" i="17"/>
  <c r="AI106" i="17" s="1"/>
  <c r="BG106" i="17" s="1"/>
  <c r="W19" i="17"/>
  <c r="AI19" i="17" s="1"/>
  <c r="BG19" i="17" s="1"/>
  <c r="W5" i="17"/>
  <c r="AI5" i="17" s="1"/>
  <c r="BG5" i="17" s="1"/>
  <c r="W81" i="17"/>
  <c r="AI81" i="17" s="1"/>
  <c r="BG81" i="17" s="1"/>
  <c r="W6" i="17"/>
  <c r="AI6" i="17" s="1"/>
  <c r="BG6" i="17" s="1"/>
  <c r="W24" i="17"/>
  <c r="AI24" i="17" s="1"/>
  <c r="BG24" i="17" s="1"/>
  <c r="W23" i="17"/>
  <c r="AI23" i="17" s="1"/>
  <c r="BG23" i="17" s="1"/>
  <c r="W14" i="17"/>
  <c r="AI14" i="17" s="1"/>
  <c r="BG14" i="17" s="1"/>
  <c r="W55" i="17"/>
  <c r="AI55" i="17" s="1"/>
  <c r="BG55" i="17" s="1"/>
  <c r="W119" i="17"/>
  <c r="AI119" i="17" s="1"/>
  <c r="BG119" i="17" s="1"/>
  <c r="W169" i="17"/>
  <c r="AI169" i="17" s="1"/>
  <c r="BG169" i="17" s="1"/>
  <c r="W103" i="17"/>
  <c r="AI103" i="17" s="1"/>
  <c r="BG103" i="17" s="1"/>
  <c r="W60" i="17"/>
  <c r="AI60" i="17" s="1"/>
  <c r="BG60" i="17" s="1"/>
  <c r="W49" i="17"/>
  <c r="AI49" i="17" s="1"/>
  <c r="BG49" i="17" s="1"/>
  <c r="W165" i="17"/>
  <c r="AI165" i="17" s="1"/>
  <c r="BG165" i="17" s="1"/>
  <c r="W65" i="17"/>
  <c r="AI65" i="17" s="1"/>
  <c r="BG65" i="17" s="1"/>
  <c r="W108" i="17"/>
  <c r="AI108" i="17" s="1"/>
  <c r="BG108" i="17" s="1"/>
  <c r="W52" i="17"/>
  <c r="AI52" i="17" s="1"/>
  <c r="BG52" i="17" s="1"/>
  <c r="W97" i="17"/>
  <c r="AI97" i="17" s="1"/>
  <c r="BG97" i="17" s="1"/>
  <c r="H60" i="1"/>
  <c r="AE92" i="17"/>
  <c r="AQ92" i="17" s="1"/>
  <c r="BO92" i="17" s="1"/>
  <c r="AE91" i="17"/>
  <c r="AQ91" i="17" s="1"/>
  <c r="BO91" i="17" s="1"/>
  <c r="AE93" i="17"/>
  <c r="AQ93" i="17" s="1"/>
  <c r="BO93" i="17" s="1"/>
  <c r="AE97" i="17"/>
  <c r="AQ97" i="17" s="1"/>
  <c r="BO97" i="17" s="1"/>
  <c r="AE240" i="17"/>
  <c r="AQ240" i="17" s="1"/>
  <c r="BO240" i="17" s="1"/>
  <c r="AE334" i="17"/>
  <c r="AQ334" i="17" s="1"/>
  <c r="BO334" i="17" s="1"/>
  <c r="AE278" i="17"/>
  <c r="AQ278" i="17" s="1"/>
  <c r="BO278" i="17" s="1"/>
  <c r="AE155" i="17"/>
  <c r="AQ155" i="17" s="1"/>
  <c r="BO155" i="17" s="1"/>
  <c r="AE195" i="17"/>
  <c r="AQ195" i="17" s="1"/>
  <c r="BO195" i="17" s="1"/>
  <c r="AE295" i="17"/>
  <c r="AQ295" i="17" s="1"/>
  <c r="BO295" i="17" s="1"/>
  <c r="AE435" i="17"/>
  <c r="AQ435" i="17" s="1"/>
  <c r="BO435" i="17" s="1"/>
  <c r="AE506" i="17"/>
  <c r="AQ506" i="17" s="1"/>
  <c r="BO506" i="17" s="1"/>
  <c r="AE540" i="17"/>
  <c r="AQ540" i="17" s="1"/>
  <c r="BO540" i="17" s="1"/>
  <c r="AE399" i="17"/>
  <c r="AQ399" i="17" s="1"/>
  <c r="BO399" i="17" s="1"/>
  <c r="AE573" i="17"/>
  <c r="AQ573" i="17" s="1"/>
  <c r="BO573" i="17" s="1"/>
  <c r="AE14" i="17"/>
  <c r="AQ14" i="17" s="1"/>
  <c r="BO14" i="17" s="1"/>
  <c r="AE158" i="17"/>
  <c r="AQ158" i="17" s="1"/>
  <c r="BO158" i="17" s="1"/>
  <c r="AE119" i="17"/>
  <c r="AQ119" i="17" s="1"/>
  <c r="BO119" i="17" s="1"/>
  <c r="AE311" i="17"/>
  <c r="AQ311" i="17" s="1"/>
  <c r="BO311" i="17" s="1"/>
  <c r="AE299" i="17"/>
  <c r="AQ299" i="17" s="1"/>
  <c r="BO299" i="17" s="1"/>
  <c r="AE449" i="17"/>
  <c r="AQ449" i="17" s="1"/>
  <c r="BO449" i="17" s="1"/>
  <c r="AE460" i="17"/>
  <c r="AQ460" i="17" s="1"/>
  <c r="BO460" i="17" s="1"/>
  <c r="AE473" i="17"/>
  <c r="AQ473" i="17" s="1"/>
  <c r="BO473" i="17" s="1"/>
  <c r="AE274" i="17"/>
  <c r="AQ274" i="17" s="1"/>
  <c r="BO274" i="17" s="1"/>
  <c r="AE300" i="17"/>
  <c r="AQ300" i="17" s="1"/>
  <c r="BO300" i="17" s="1"/>
  <c r="AE526" i="17"/>
  <c r="AQ526" i="17" s="1"/>
  <c r="BO526" i="17" s="1"/>
  <c r="AE590" i="17"/>
  <c r="AQ590" i="17" s="1"/>
  <c r="BO590" i="17" s="1"/>
  <c r="AE588" i="17"/>
  <c r="AQ588" i="17" s="1"/>
  <c r="BO588" i="17" s="1"/>
  <c r="AE423" i="17"/>
  <c r="AQ423" i="17" s="1"/>
  <c r="BO423" i="17" s="1"/>
  <c r="AE511" i="17"/>
  <c r="AQ511" i="17" s="1"/>
  <c r="BO511" i="17" s="1"/>
  <c r="AE355" i="17"/>
  <c r="AQ355" i="17" s="1"/>
  <c r="BO355" i="17" s="1"/>
  <c r="AE559" i="17"/>
  <c r="AQ559" i="17" s="1"/>
  <c r="BO559" i="17" s="1"/>
  <c r="AE652" i="17"/>
  <c r="AQ652" i="17" s="1"/>
  <c r="BO652" i="17" s="1"/>
  <c r="AE603" i="17"/>
  <c r="AQ603" i="17" s="1"/>
  <c r="BO603" i="17" s="1"/>
  <c r="AE604" i="17"/>
  <c r="AQ604" i="17" s="1"/>
  <c r="BO604" i="17" s="1"/>
  <c r="AE512" i="17"/>
  <c r="AQ512" i="17" s="1"/>
  <c r="BO512" i="17" s="1"/>
  <c r="AE649" i="17"/>
  <c r="AQ649" i="17" s="1"/>
  <c r="BO649" i="17" s="1"/>
  <c r="AE694" i="17"/>
  <c r="AQ694" i="17" s="1"/>
  <c r="BO694" i="17" s="1"/>
  <c r="AE636" i="17"/>
  <c r="AQ636" i="17" s="1"/>
  <c r="BO636" i="17" s="1"/>
  <c r="AE142" i="17"/>
  <c r="AQ142" i="17" s="1"/>
  <c r="BO142" i="17" s="1"/>
  <c r="AE32" i="17"/>
  <c r="AQ32" i="17" s="1"/>
  <c r="BO32" i="17" s="1"/>
  <c r="AE123" i="17"/>
  <c r="AQ123" i="17" s="1"/>
  <c r="BO123" i="17" s="1"/>
  <c r="AE131" i="17"/>
  <c r="AQ131" i="17" s="1"/>
  <c r="BO131" i="17" s="1"/>
  <c r="AE166" i="17"/>
  <c r="AQ166" i="17" s="1"/>
  <c r="BO166" i="17" s="1"/>
  <c r="AE117" i="17"/>
  <c r="AQ117" i="17" s="1"/>
  <c r="BO117" i="17" s="1"/>
  <c r="AE444" i="17"/>
  <c r="AQ444" i="17" s="1"/>
  <c r="BO444" i="17" s="1"/>
  <c r="AE306" i="17"/>
  <c r="AQ306" i="17" s="1"/>
  <c r="BO306" i="17" s="1"/>
  <c r="AE283" i="17"/>
  <c r="AQ283" i="17" s="1"/>
  <c r="BO283" i="17" s="1"/>
  <c r="AE367" i="17"/>
  <c r="AQ367" i="17" s="1"/>
  <c r="BO367" i="17" s="1"/>
  <c r="AE589" i="17"/>
  <c r="AQ589" i="17" s="1"/>
  <c r="BO589" i="17" s="1"/>
  <c r="AE513" i="17"/>
  <c r="AQ513" i="17" s="1"/>
  <c r="BO513" i="17" s="1"/>
  <c r="AE606" i="17"/>
  <c r="AQ606" i="17" s="1"/>
  <c r="BO606" i="17" s="1"/>
  <c r="AE619" i="17"/>
  <c r="AQ619" i="17" s="1"/>
  <c r="BO619" i="17" s="1"/>
  <c r="AE579" i="17"/>
  <c r="AQ579" i="17" s="1"/>
  <c r="BO579" i="17" s="1"/>
  <c r="AE574" i="17"/>
  <c r="AQ574" i="17" s="1"/>
  <c r="BO574" i="17" s="1"/>
  <c r="AE673" i="17"/>
  <c r="AQ673" i="17" s="1"/>
  <c r="BO673" i="17" s="1"/>
  <c r="AE29" i="17"/>
  <c r="AQ29" i="17" s="1"/>
  <c r="BO29" i="17" s="1"/>
  <c r="AE120" i="17"/>
  <c r="AQ120" i="17" s="1"/>
  <c r="BO120" i="17" s="1"/>
  <c r="AE82" i="17"/>
  <c r="AQ82" i="17" s="1"/>
  <c r="BO82" i="17" s="1"/>
  <c r="AE193" i="17"/>
  <c r="AQ193" i="17" s="1"/>
  <c r="BO193" i="17" s="1"/>
  <c r="AE262" i="17"/>
  <c r="AQ262" i="17" s="1"/>
  <c r="BO262" i="17" s="1"/>
  <c r="AE105" i="17"/>
  <c r="AQ105" i="17" s="1"/>
  <c r="BO105" i="17" s="1"/>
  <c r="AE346" i="17"/>
  <c r="AQ346" i="17" s="1"/>
  <c r="BO346" i="17" s="1"/>
  <c r="AE488" i="17"/>
  <c r="AQ488" i="17" s="1"/>
  <c r="BO488" i="17" s="1"/>
  <c r="AE503" i="17"/>
  <c r="AQ503" i="17" s="1"/>
  <c r="BO503" i="17" s="1"/>
  <c r="AE404" i="17"/>
  <c r="AQ404" i="17" s="1"/>
  <c r="BO404" i="17" s="1"/>
  <c r="AE408" i="17"/>
  <c r="AQ408" i="17" s="1"/>
  <c r="BO408" i="17" s="1"/>
  <c r="AE341" i="17"/>
  <c r="AQ341" i="17" s="1"/>
  <c r="BO341" i="17" s="1"/>
  <c r="AE489" i="17"/>
  <c r="AQ489" i="17" s="1"/>
  <c r="BO489" i="17" s="1"/>
  <c r="AE514" i="17"/>
  <c r="AQ514" i="17" s="1"/>
  <c r="BO514" i="17" s="1"/>
  <c r="AE546" i="17"/>
  <c r="AQ546" i="17" s="1"/>
  <c r="BO546" i="17" s="1"/>
  <c r="AE530" i="17"/>
  <c r="AQ530" i="17" s="1"/>
  <c r="BO530" i="17" s="1"/>
  <c r="AE661" i="17"/>
  <c r="AQ661" i="17" s="1"/>
  <c r="BO661" i="17" s="1"/>
  <c r="AE643" i="17"/>
  <c r="AQ643" i="17" s="1"/>
  <c r="BO643" i="17" s="1"/>
  <c r="AE629" i="17"/>
  <c r="AQ629" i="17" s="1"/>
  <c r="BO629" i="17" s="1"/>
  <c r="AE5" i="17"/>
  <c r="AQ5" i="17" s="1"/>
  <c r="BO5" i="17" s="1"/>
  <c r="AE3" i="17"/>
  <c r="AQ3" i="17" s="1"/>
  <c r="BO3" i="17" s="1"/>
  <c r="AE13" i="17"/>
  <c r="AQ13" i="17" s="1"/>
  <c r="BO13" i="17" s="1"/>
  <c r="AE48" i="17"/>
  <c r="AQ48" i="17" s="1"/>
  <c r="BO48" i="17" s="1"/>
  <c r="AE83" i="17"/>
  <c r="AQ83" i="17" s="1"/>
  <c r="BO83" i="17" s="1"/>
  <c r="AE76" i="17"/>
  <c r="AQ76" i="17" s="1"/>
  <c r="BO76" i="17" s="1"/>
  <c r="AE89" i="17"/>
  <c r="AQ89" i="17" s="1"/>
  <c r="BO89" i="17" s="1"/>
  <c r="AE266" i="17"/>
  <c r="AQ266" i="17" s="1"/>
  <c r="BO266" i="17" s="1"/>
  <c r="AE106" i="17"/>
  <c r="AQ106" i="17" s="1"/>
  <c r="BO106" i="17" s="1"/>
  <c r="AE196" i="17"/>
  <c r="AQ196" i="17" s="1"/>
  <c r="BO196" i="17" s="1"/>
  <c r="AE85" i="17"/>
  <c r="AQ85" i="17" s="1"/>
  <c r="BO85" i="17" s="1"/>
  <c r="AE285" i="17"/>
  <c r="AQ285" i="17" s="1"/>
  <c r="BO285" i="17" s="1"/>
  <c r="AE180" i="17"/>
  <c r="AQ180" i="17" s="1"/>
  <c r="BO180" i="17" s="1"/>
  <c r="AE254" i="17"/>
  <c r="AQ254" i="17" s="1"/>
  <c r="BO254" i="17" s="1"/>
  <c r="AE255" i="17"/>
  <c r="AQ255" i="17" s="1"/>
  <c r="BO255" i="17" s="1"/>
  <c r="AE372" i="17"/>
  <c r="AQ372" i="17" s="1"/>
  <c r="BO372" i="17" s="1"/>
  <c r="AE452" i="17"/>
  <c r="AQ452" i="17" s="1"/>
  <c r="BO452" i="17" s="1"/>
  <c r="AE336" i="17"/>
  <c r="AQ336" i="17" s="1"/>
  <c r="BO336" i="17" s="1"/>
  <c r="AE476" i="17"/>
  <c r="AQ476" i="17" s="1"/>
  <c r="BO476" i="17" s="1"/>
  <c r="AE549" i="17"/>
  <c r="AQ549" i="17" s="1"/>
  <c r="BO549" i="17" s="1"/>
  <c r="AE561" i="17"/>
  <c r="AQ561" i="17" s="1"/>
  <c r="BO561" i="17" s="1"/>
  <c r="AE524" i="17"/>
  <c r="AQ524" i="17" s="1"/>
  <c r="BO524" i="17" s="1"/>
  <c r="AE679" i="17"/>
  <c r="AQ679" i="17" s="1"/>
  <c r="BO679" i="17" s="1"/>
  <c r="AE80" i="17"/>
  <c r="AQ80" i="17" s="1"/>
  <c r="BO80" i="17" s="1"/>
  <c r="AE127" i="17"/>
  <c r="AQ127" i="17" s="1"/>
  <c r="BO127" i="17" s="1"/>
  <c r="AE148" i="17"/>
  <c r="AQ148" i="17" s="1"/>
  <c r="BO148" i="17" s="1"/>
  <c r="AE167" i="17"/>
  <c r="AQ167" i="17" s="1"/>
  <c r="BO167" i="17" s="1"/>
  <c r="AE353" i="17"/>
  <c r="AQ353" i="17" s="1"/>
  <c r="BO353" i="17" s="1"/>
  <c r="AE296" i="17"/>
  <c r="AQ296" i="17" s="1"/>
  <c r="BO296" i="17" s="1"/>
  <c r="AE256" i="17"/>
  <c r="AQ256" i="17" s="1"/>
  <c r="BO256" i="17" s="1"/>
  <c r="AE534" i="17"/>
  <c r="AQ534" i="17" s="1"/>
  <c r="BO534" i="17" s="1"/>
  <c r="AE545" i="17"/>
  <c r="AQ545" i="17" s="1"/>
  <c r="BO545" i="17" s="1"/>
  <c r="AE395" i="17"/>
  <c r="AQ395" i="17" s="1"/>
  <c r="BO395" i="17" s="1"/>
  <c r="AE576" i="17"/>
  <c r="AQ576" i="17" s="1"/>
  <c r="BO576" i="17" s="1"/>
  <c r="AE558" i="17"/>
  <c r="AQ558" i="17" s="1"/>
  <c r="BO558" i="17" s="1"/>
  <c r="AE675" i="17"/>
  <c r="AQ675" i="17" s="1"/>
  <c r="BO675" i="17" s="1"/>
  <c r="AE656" i="17"/>
  <c r="AQ656" i="17" s="1"/>
  <c r="BO656" i="17" s="1"/>
  <c r="AE43" i="17"/>
  <c r="AQ43" i="17" s="1"/>
  <c r="BO43" i="17" s="1"/>
  <c r="AE74" i="17"/>
  <c r="AQ74" i="17" s="1"/>
  <c r="BO74" i="17" s="1"/>
  <c r="AE73" i="17"/>
  <c r="AQ73" i="17" s="1"/>
  <c r="BO73" i="17" s="1"/>
  <c r="AE141" i="17"/>
  <c r="AQ141" i="17" s="1"/>
  <c r="BO141" i="17" s="1"/>
  <c r="AE140" i="17"/>
  <c r="AQ140" i="17" s="1"/>
  <c r="BO140" i="17" s="1"/>
  <c r="AE59" i="17"/>
  <c r="AQ59" i="17" s="1"/>
  <c r="BO59" i="17" s="1"/>
  <c r="AE135" i="17"/>
  <c r="AQ135" i="17" s="1"/>
  <c r="BO135" i="17" s="1"/>
  <c r="AE164" i="17"/>
  <c r="AQ164" i="17" s="1"/>
  <c r="BO164" i="17" s="1"/>
  <c r="AE181" i="17"/>
  <c r="AQ181" i="17" s="1"/>
  <c r="BO181" i="17" s="1"/>
  <c r="AE391" i="17"/>
  <c r="AQ391" i="17" s="1"/>
  <c r="BO391" i="17" s="1"/>
  <c r="AE224" i="17"/>
  <c r="AQ224" i="17" s="1"/>
  <c r="BO224" i="17" s="1"/>
  <c r="AE175" i="17"/>
  <c r="AQ175" i="17" s="1"/>
  <c r="BO175" i="17" s="1"/>
  <c r="AE223" i="17"/>
  <c r="AQ223" i="17" s="1"/>
  <c r="BO223" i="17" s="1"/>
  <c r="AE580" i="17"/>
  <c r="AQ580" i="17" s="1"/>
  <c r="BO580" i="17" s="1"/>
  <c r="AE570" i="17"/>
  <c r="AQ570" i="17" s="1"/>
  <c r="BO570" i="17" s="1"/>
  <c r="AE585" i="17"/>
  <c r="AQ585" i="17" s="1"/>
  <c r="BO585" i="17" s="1"/>
  <c r="AE653" i="17"/>
  <c r="AQ653" i="17" s="1"/>
  <c r="BO653" i="17" s="1"/>
  <c r="AE517" i="17"/>
  <c r="AQ517" i="17" s="1"/>
  <c r="BO517" i="17" s="1"/>
  <c r="AE620" i="17"/>
  <c r="AQ620" i="17" s="1"/>
  <c r="BO620" i="17" s="1"/>
  <c r="AE68" i="17"/>
  <c r="AQ68" i="17" s="1"/>
  <c r="BO68" i="17" s="1"/>
  <c r="AE47" i="17"/>
  <c r="AQ47" i="17" s="1"/>
  <c r="BO47" i="17" s="1"/>
  <c r="AE153" i="17"/>
  <c r="AQ153" i="17" s="1"/>
  <c r="BO153" i="17" s="1"/>
  <c r="AE63" i="17"/>
  <c r="AQ63" i="17" s="1"/>
  <c r="BO63" i="17" s="1"/>
  <c r="AE154" i="17"/>
  <c r="AQ154" i="17" s="1"/>
  <c r="BO154" i="17" s="1"/>
  <c r="AE351" i="17"/>
  <c r="AQ351" i="17" s="1"/>
  <c r="BO351" i="17" s="1"/>
  <c r="AE307" i="17"/>
  <c r="AQ307" i="17" s="1"/>
  <c r="BO307" i="17" s="1"/>
  <c r="AE314" i="17"/>
  <c r="AQ314" i="17" s="1"/>
  <c r="BO314" i="17" s="1"/>
  <c r="AE312" i="17"/>
  <c r="AQ312" i="17" s="1"/>
  <c r="BO312" i="17" s="1"/>
  <c r="AE415" i="17"/>
  <c r="AQ415" i="17" s="1"/>
  <c r="BO415" i="17" s="1"/>
  <c r="AE337" i="17"/>
  <c r="AQ337" i="17" s="1"/>
  <c r="BO337" i="17" s="1"/>
  <c r="AE381" i="17"/>
  <c r="AQ381" i="17" s="1"/>
  <c r="BO381" i="17" s="1"/>
  <c r="AE172" i="17"/>
  <c r="AQ172" i="17" s="1"/>
  <c r="BO172" i="17" s="1"/>
  <c r="AE292" i="17"/>
  <c r="AQ292" i="17" s="1"/>
  <c r="BO292" i="17" s="1"/>
  <c r="AE298" i="17"/>
  <c r="AQ298" i="17" s="1"/>
  <c r="BO298" i="17" s="1"/>
  <c r="AE328" i="17"/>
  <c r="AQ328" i="17" s="1"/>
  <c r="BO328" i="17" s="1"/>
  <c r="AE249" i="17"/>
  <c r="AQ249" i="17" s="1"/>
  <c r="BO249" i="17" s="1"/>
  <c r="AE455" i="17"/>
  <c r="AQ455" i="17" s="1"/>
  <c r="BO455" i="17" s="1"/>
  <c r="AE525" i="17"/>
  <c r="AQ525" i="17" s="1"/>
  <c r="BO525" i="17" s="1"/>
  <c r="AE504" i="17"/>
  <c r="AQ504" i="17" s="1"/>
  <c r="BO504" i="17" s="1"/>
  <c r="AE548" i="17"/>
  <c r="AQ548" i="17" s="1"/>
  <c r="BO548" i="17" s="1"/>
  <c r="AE650" i="17"/>
  <c r="AQ650" i="17" s="1"/>
  <c r="BO650" i="17" s="1"/>
  <c r="AE542" i="17"/>
  <c r="AQ542" i="17" s="1"/>
  <c r="BO542" i="17" s="1"/>
  <c r="AE555" i="17"/>
  <c r="AQ555" i="17" s="1"/>
  <c r="BO555" i="17" s="1"/>
  <c r="AE627" i="17"/>
  <c r="AQ627" i="17" s="1"/>
  <c r="BO627" i="17" s="1"/>
  <c r="AE7" i="17"/>
  <c r="AQ7" i="17" s="1"/>
  <c r="BO7" i="17" s="1"/>
  <c r="AE61" i="17"/>
  <c r="AQ61" i="17" s="1"/>
  <c r="BO61" i="17" s="1"/>
  <c r="AE51" i="17"/>
  <c r="AQ51" i="17" s="1"/>
  <c r="BO51" i="17" s="1"/>
  <c r="AE297" i="17"/>
  <c r="AQ297" i="17" s="1"/>
  <c r="BO297" i="17" s="1"/>
  <c r="AE200" i="17"/>
  <c r="AQ200" i="17" s="1"/>
  <c r="BO200" i="17" s="1"/>
  <c r="AE242" i="17"/>
  <c r="AQ242" i="17" s="1"/>
  <c r="BO242" i="17" s="1"/>
  <c r="AE187" i="17"/>
  <c r="AQ187" i="17" s="1"/>
  <c r="BO187" i="17" s="1"/>
  <c r="AE427" i="17"/>
  <c r="AQ427" i="17" s="1"/>
  <c r="BO427" i="17" s="1"/>
  <c r="AE146" i="17"/>
  <c r="AQ146" i="17" s="1"/>
  <c r="BO146" i="17" s="1"/>
  <c r="AE326" i="17"/>
  <c r="AQ326" i="17" s="1"/>
  <c r="BO326" i="17" s="1"/>
  <c r="AE509" i="17"/>
  <c r="AQ509" i="17" s="1"/>
  <c r="BO509" i="17" s="1"/>
  <c r="AE465" i="17"/>
  <c r="AQ465" i="17" s="1"/>
  <c r="BO465" i="17" s="1"/>
  <c r="AE420" i="17"/>
  <c r="AQ420" i="17" s="1"/>
  <c r="BO420" i="17" s="1"/>
  <c r="AE264" i="17"/>
  <c r="AQ264" i="17" s="1"/>
  <c r="BO264" i="17" s="1"/>
  <c r="AE490" i="17"/>
  <c r="AQ490" i="17" s="1"/>
  <c r="BO490" i="17" s="1"/>
  <c r="AE577" i="17"/>
  <c r="AQ577" i="17" s="1"/>
  <c r="BO577" i="17" s="1"/>
  <c r="AE443" i="17"/>
  <c r="AQ443" i="17" s="1"/>
  <c r="BO443" i="17" s="1"/>
  <c r="AE521" i="17"/>
  <c r="AQ521" i="17" s="1"/>
  <c r="BO521" i="17" s="1"/>
  <c r="AE669" i="17"/>
  <c r="AQ669" i="17" s="1"/>
  <c r="BO669" i="17" s="1"/>
  <c r="AE625" i="17"/>
  <c r="AQ625" i="17" s="1"/>
  <c r="BO625" i="17" s="1"/>
  <c r="AE691" i="17"/>
  <c r="AQ691" i="17" s="1"/>
  <c r="BO691" i="17" s="1"/>
  <c r="AE586" i="17"/>
  <c r="AQ586" i="17" s="1"/>
  <c r="BO586" i="17" s="1"/>
  <c r="AE12" i="17"/>
  <c r="AQ12" i="17" s="1"/>
  <c r="BO12" i="17" s="1"/>
  <c r="AE26" i="17"/>
  <c r="AQ26" i="17" s="1"/>
  <c r="BO26" i="17" s="1"/>
  <c r="AE46" i="17"/>
  <c r="AQ46" i="17" s="1"/>
  <c r="BO46" i="17" s="1"/>
  <c r="AE35" i="17"/>
  <c r="AQ35" i="17" s="1"/>
  <c r="BO35" i="17" s="1"/>
  <c r="AE57" i="17"/>
  <c r="AQ57" i="17" s="1"/>
  <c r="BO57" i="17" s="1"/>
  <c r="AE206" i="17"/>
  <c r="AQ206" i="17" s="1"/>
  <c r="BO206" i="17" s="1"/>
  <c r="AE216" i="17"/>
  <c r="AQ216" i="17" s="1"/>
  <c r="BO216" i="17" s="1"/>
  <c r="AE406" i="17"/>
  <c r="AQ406" i="17" s="1"/>
  <c r="BO406" i="17" s="1"/>
  <c r="AE316" i="17"/>
  <c r="AQ316" i="17" s="1"/>
  <c r="BO316" i="17" s="1"/>
  <c r="AE429" i="17"/>
  <c r="AQ429" i="17" s="1"/>
  <c r="BO429" i="17" s="1"/>
  <c r="AE487" i="17"/>
  <c r="AQ487" i="17" s="1"/>
  <c r="BO487" i="17" s="1"/>
  <c r="AE571" i="17"/>
  <c r="AQ571" i="17" s="1"/>
  <c r="BO571" i="17" s="1"/>
  <c r="AE500" i="17"/>
  <c r="AQ500" i="17" s="1"/>
  <c r="BO500" i="17" s="1"/>
  <c r="AE591" i="17"/>
  <c r="AQ591" i="17" s="1"/>
  <c r="BO591" i="17" s="1"/>
  <c r="AE321" i="17"/>
  <c r="AQ321" i="17" s="1"/>
  <c r="BO321" i="17" s="1"/>
  <c r="AE613" i="17"/>
  <c r="AQ613" i="17" s="1"/>
  <c r="BO613" i="17" s="1"/>
  <c r="AE624" i="17"/>
  <c r="AQ624" i="17" s="1"/>
  <c r="BO624" i="17" s="1"/>
  <c r="AE581" i="17"/>
  <c r="AQ581" i="17" s="1"/>
  <c r="BO581" i="17" s="1"/>
  <c r="AE493" i="17"/>
  <c r="AQ493" i="17" s="1"/>
  <c r="BO493" i="17" s="1"/>
  <c r="AE38" i="17"/>
  <c r="AQ38" i="17" s="1"/>
  <c r="BO38" i="17" s="1"/>
  <c r="AE186" i="17"/>
  <c r="AQ186" i="17" s="1"/>
  <c r="BO186" i="17" s="1"/>
  <c r="AE231" i="17"/>
  <c r="AQ231" i="17" s="1"/>
  <c r="BO231" i="17" s="1"/>
  <c r="AE402" i="17"/>
  <c r="AQ402" i="17" s="1"/>
  <c r="BO402" i="17" s="1"/>
  <c r="AE87" i="17"/>
  <c r="AQ87" i="17" s="1"/>
  <c r="BO87" i="17" s="1"/>
  <c r="AE16" i="17"/>
  <c r="AQ16" i="17" s="1"/>
  <c r="BO16" i="17" s="1"/>
  <c r="AE64" i="17"/>
  <c r="AQ64" i="17" s="1"/>
  <c r="BO64" i="17" s="1"/>
  <c r="AE519" i="17"/>
  <c r="AQ519" i="17" s="1"/>
  <c r="BO519" i="17" s="1"/>
  <c r="AE599" i="17"/>
  <c r="AQ599" i="17" s="1"/>
  <c r="BO599" i="17" s="1"/>
  <c r="AE320" i="17"/>
  <c r="AQ320" i="17" s="1"/>
  <c r="BO320" i="17" s="1"/>
  <c r="AE601" i="17"/>
  <c r="AQ601" i="17" s="1"/>
  <c r="BO601" i="17" s="1"/>
  <c r="AE557" i="17"/>
  <c r="AQ557" i="17" s="1"/>
  <c r="BO557" i="17" s="1"/>
  <c r="AE102" i="17"/>
  <c r="AQ102" i="17" s="1"/>
  <c r="BO102" i="17" s="1"/>
  <c r="AE386" i="17"/>
  <c r="AQ386" i="17" s="1"/>
  <c r="BO386" i="17" s="1"/>
  <c r="AE637" i="17"/>
  <c r="AQ637" i="17" s="1"/>
  <c r="BO637" i="17" s="1"/>
  <c r="AE176" i="17"/>
  <c r="AQ176" i="17" s="1"/>
  <c r="BO176" i="17" s="1"/>
  <c r="AE189" i="17"/>
  <c r="AQ189" i="17" s="1"/>
  <c r="BO189" i="17" s="1"/>
  <c r="AE401" i="17"/>
  <c r="AQ401" i="17" s="1"/>
  <c r="BO401" i="17" s="1"/>
  <c r="AE615" i="17"/>
  <c r="AQ615" i="17" s="1"/>
  <c r="BO615" i="17" s="1"/>
  <c r="AE177" i="17"/>
  <c r="AQ177" i="17" s="1"/>
  <c r="BO177" i="17" s="1"/>
  <c r="AE213" i="17"/>
  <c r="AQ213" i="17" s="1"/>
  <c r="BO213" i="17" s="1"/>
  <c r="AE269" i="17"/>
  <c r="AQ269" i="17" s="1"/>
  <c r="BO269" i="17" s="1"/>
  <c r="AE339" i="17"/>
  <c r="AQ339" i="17" s="1"/>
  <c r="BO339" i="17" s="1"/>
  <c r="AE614" i="17"/>
  <c r="AQ614" i="17" s="1"/>
  <c r="BO614" i="17" s="1"/>
  <c r="AE100" i="17"/>
  <c r="AQ100" i="17" s="1"/>
  <c r="BO100" i="17" s="1"/>
  <c r="AE53" i="17"/>
  <c r="AQ53" i="17" s="1"/>
  <c r="BO53" i="17" s="1"/>
  <c r="AE139" i="17"/>
  <c r="AQ139" i="17" s="1"/>
  <c r="BO139" i="17" s="1"/>
  <c r="AE115" i="17"/>
  <c r="AQ115" i="17" s="1"/>
  <c r="BO115" i="17" s="1"/>
  <c r="AE171" i="17"/>
  <c r="AQ171" i="17" s="1"/>
  <c r="BO171" i="17" s="1"/>
  <c r="AE322" i="17"/>
  <c r="AQ322" i="17" s="1"/>
  <c r="BO322" i="17" s="1"/>
  <c r="AE551" i="17"/>
  <c r="AQ551" i="17" s="1"/>
  <c r="BO551" i="17" s="1"/>
  <c r="AE392" i="17"/>
  <c r="AQ392" i="17" s="1"/>
  <c r="BO392" i="17" s="1"/>
  <c r="AE654" i="17"/>
  <c r="AQ654" i="17" s="1"/>
  <c r="BO654" i="17" s="1"/>
  <c r="AE364" i="17"/>
  <c r="AQ364" i="17" s="1"/>
  <c r="BO364" i="17" s="1"/>
  <c r="AE463" i="17"/>
  <c r="AQ463" i="17" s="1"/>
  <c r="BO463" i="17" s="1"/>
  <c r="X665" i="17"/>
  <c r="AJ665" i="17" s="1"/>
  <c r="BH665" i="17" s="1"/>
  <c r="X629" i="17"/>
  <c r="AJ629" i="17" s="1"/>
  <c r="BH629" i="17" s="1"/>
  <c r="X617" i="17"/>
  <c r="AJ617" i="17" s="1"/>
  <c r="BH617" i="17" s="1"/>
  <c r="X686" i="17"/>
  <c r="AJ686" i="17" s="1"/>
  <c r="BH686" i="17" s="1"/>
  <c r="X563" i="17"/>
  <c r="AJ563" i="17" s="1"/>
  <c r="BH563" i="17" s="1"/>
  <c r="X678" i="17"/>
  <c r="AJ678" i="17" s="1"/>
  <c r="BH678" i="17" s="1"/>
  <c r="X680" i="17"/>
  <c r="AJ680" i="17" s="1"/>
  <c r="BH680" i="17" s="1"/>
  <c r="X693" i="17"/>
  <c r="AJ693" i="17" s="1"/>
  <c r="BH693" i="17" s="1"/>
  <c r="X694" i="17"/>
  <c r="AJ694" i="17" s="1"/>
  <c r="BH694" i="17" s="1"/>
  <c r="X692" i="17"/>
  <c r="AJ692" i="17" s="1"/>
  <c r="BH692" i="17" s="1"/>
  <c r="X660" i="17"/>
  <c r="AJ660" i="17" s="1"/>
  <c r="BH660" i="17" s="1"/>
  <c r="X684" i="17"/>
  <c r="AJ684" i="17" s="1"/>
  <c r="BH684" i="17" s="1"/>
  <c r="X508" i="17"/>
  <c r="AJ508" i="17" s="1"/>
  <c r="BH508" i="17" s="1"/>
  <c r="X697" i="17"/>
  <c r="AJ697" i="17" s="1"/>
  <c r="BH697" i="17" s="1"/>
  <c r="X691" i="17"/>
  <c r="AJ691" i="17" s="1"/>
  <c r="BH691" i="17" s="1"/>
  <c r="X396" i="17"/>
  <c r="AJ396" i="17" s="1"/>
  <c r="BH396" i="17" s="1"/>
  <c r="X480" i="17"/>
  <c r="AJ480" i="17" s="1"/>
  <c r="BH480" i="17" s="1"/>
  <c r="X610" i="17"/>
  <c r="AJ610" i="17" s="1"/>
  <c r="BH610" i="17" s="1"/>
  <c r="X594" i="17"/>
  <c r="AJ594" i="17" s="1"/>
  <c r="BH594" i="17" s="1"/>
  <c r="X390" i="17"/>
  <c r="AJ390" i="17" s="1"/>
  <c r="BH390" i="17" s="1"/>
  <c r="X701" i="17"/>
  <c r="AJ701" i="17" s="1"/>
  <c r="BH701" i="17" s="1"/>
  <c r="X688" i="17"/>
  <c r="AJ688" i="17" s="1"/>
  <c r="BH688" i="17" s="1"/>
  <c r="X572" i="17"/>
  <c r="AJ572" i="17" s="1"/>
  <c r="BH572" i="17" s="1"/>
  <c r="X581" i="17"/>
  <c r="AJ581" i="17" s="1"/>
  <c r="BH581" i="17" s="1"/>
  <c r="X490" i="17"/>
  <c r="AJ490" i="17" s="1"/>
  <c r="BH490" i="17" s="1"/>
  <c r="X669" i="17"/>
  <c r="AJ669" i="17" s="1"/>
  <c r="BH669" i="17" s="1"/>
  <c r="X652" i="17"/>
  <c r="AJ652" i="17" s="1"/>
  <c r="BH652" i="17" s="1"/>
  <c r="X646" i="17"/>
  <c r="AJ646" i="17" s="1"/>
  <c r="BH646" i="17" s="1"/>
  <c r="X633" i="17"/>
  <c r="AJ633" i="17" s="1"/>
  <c r="BH633" i="17" s="1"/>
  <c r="X247" i="17"/>
  <c r="AJ247" i="17" s="1"/>
  <c r="BH247" i="17" s="1"/>
  <c r="X485" i="17"/>
  <c r="AJ485" i="17" s="1"/>
  <c r="BH485" i="17" s="1"/>
  <c r="X600" i="17"/>
  <c r="AJ600" i="17" s="1"/>
  <c r="BH600" i="17" s="1"/>
  <c r="X611" i="17"/>
  <c r="AJ611" i="17" s="1"/>
  <c r="BH611" i="17" s="1"/>
  <c r="X483" i="17"/>
  <c r="AJ483" i="17" s="1"/>
  <c r="BH483" i="17" s="1"/>
  <c r="X628" i="17"/>
  <c r="AJ628" i="17" s="1"/>
  <c r="BH628" i="17" s="1"/>
  <c r="X630" i="17"/>
  <c r="AJ630" i="17" s="1"/>
  <c r="BH630" i="17" s="1"/>
  <c r="X414" i="17"/>
  <c r="AJ414" i="17" s="1"/>
  <c r="BH414" i="17" s="1"/>
  <c r="X626" i="17"/>
  <c r="AJ626" i="17" s="1"/>
  <c r="BH626" i="17" s="1"/>
  <c r="X592" i="17"/>
  <c r="AJ592" i="17" s="1"/>
  <c r="BH592" i="17" s="1"/>
  <c r="X661" i="17"/>
  <c r="AJ661" i="17" s="1"/>
  <c r="BH661" i="17" s="1"/>
  <c r="X644" i="17"/>
  <c r="AJ644" i="17" s="1"/>
  <c r="BH644" i="17" s="1"/>
  <c r="X518" i="17"/>
  <c r="AJ518" i="17" s="1"/>
  <c r="BH518" i="17" s="1"/>
  <c r="X453" i="17"/>
  <c r="AJ453" i="17" s="1"/>
  <c r="BH453" i="17" s="1"/>
  <c r="X575" i="17"/>
  <c r="AJ575" i="17" s="1"/>
  <c r="BH575" i="17" s="1"/>
  <c r="X550" i="17"/>
  <c r="AJ550" i="17" s="1"/>
  <c r="BH550" i="17" s="1"/>
  <c r="X456" i="17"/>
  <c r="AJ456" i="17" s="1"/>
  <c r="BH456" i="17" s="1"/>
  <c r="X578" i="17"/>
  <c r="AJ578" i="17" s="1"/>
  <c r="BH578" i="17" s="1"/>
  <c r="X543" i="17"/>
  <c r="AJ543" i="17" s="1"/>
  <c r="BH543" i="17" s="1"/>
  <c r="X463" i="17"/>
  <c r="AJ463" i="17" s="1"/>
  <c r="BH463" i="17" s="1"/>
  <c r="X601" i="17"/>
  <c r="AJ601" i="17" s="1"/>
  <c r="BH601" i="17" s="1"/>
  <c r="X474" i="17"/>
  <c r="AJ474" i="17" s="1"/>
  <c r="BH474" i="17" s="1"/>
  <c r="X338" i="17"/>
  <c r="AJ338" i="17" s="1"/>
  <c r="BH338" i="17" s="1"/>
  <c r="X351" i="17"/>
  <c r="AJ351" i="17" s="1"/>
  <c r="BH351" i="17" s="1"/>
  <c r="X500" i="17"/>
  <c r="AJ500" i="17" s="1"/>
  <c r="BH500" i="17" s="1"/>
  <c r="X642" i="17"/>
  <c r="AJ642" i="17" s="1"/>
  <c r="BH642" i="17" s="1"/>
  <c r="X363" i="17"/>
  <c r="AJ363" i="17" s="1"/>
  <c r="BH363" i="17" s="1"/>
  <c r="X503" i="17"/>
  <c r="AJ503" i="17" s="1"/>
  <c r="BH503" i="17" s="1"/>
  <c r="X447" i="17"/>
  <c r="AJ447" i="17" s="1"/>
  <c r="BH447" i="17" s="1"/>
  <c r="X544" i="17"/>
  <c r="AJ544" i="17" s="1"/>
  <c r="BH544" i="17" s="1"/>
  <c r="X327" i="17"/>
  <c r="AJ327" i="17" s="1"/>
  <c r="BH327" i="17" s="1"/>
  <c r="X448" i="17"/>
  <c r="AJ448" i="17" s="1"/>
  <c r="BH448" i="17" s="1"/>
  <c r="X384" i="17"/>
  <c r="AJ384" i="17" s="1"/>
  <c r="BH384" i="17" s="1"/>
  <c r="X335" i="17"/>
  <c r="AJ335" i="17" s="1"/>
  <c r="BH335" i="17" s="1"/>
  <c r="X308" i="17"/>
  <c r="AJ308" i="17" s="1"/>
  <c r="BH308" i="17" s="1"/>
  <c r="X460" i="17"/>
  <c r="AJ460" i="17" s="1"/>
  <c r="BH460" i="17" s="1"/>
  <c r="X314" i="17"/>
  <c r="AJ314" i="17" s="1"/>
  <c r="BH314" i="17" s="1"/>
  <c r="X214" i="17"/>
  <c r="AJ214" i="17" s="1"/>
  <c r="BH214" i="17" s="1"/>
  <c r="X464" i="17"/>
  <c r="AJ464" i="17" s="1"/>
  <c r="BH464" i="17" s="1"/>
  <c r="X421" i="17"/>
  <c r="AJ421" i="17" s="1"/>
  <c r="BH421" i="17" s="1"/>
  <c r="X376" i="17"/>
  <c r="AJ376" i="17" s="1"/>
  <c r="BH376" i="17" s="1"/>
  <c r="X432" i="17"/>
  <c r="AJ432" i="17" s="1"/>
  <c r="BH432" i="17" s="1"/>
  <c r="X128" i="17"/>
  <c r="AJ128" i="17" s="1"/>
  <c r="BH128" i="17" s="1"/>
  <c r="X219" i="17"/>
  <c r="AJ219" i="17" s="1"/>
  <c r="BH219" i="17" s="1"/>
  <c r="X170" i="17"/>
  <c r="AJ170" i="17" s="1"/>
  <c r="BH170" i="17" s="1"/>
  <c r="X111" i="17"/>
  <c r="AJ111" i="17" s="1"/>
  <c r="BH111" i="17" s="1"/>
  <c r="X320" i="17"/>
  <c r="AJ320" i="17" s="1"/>
  <c r="BH320" i="17" s="1"/>
  <c r="X306" i="17"/>
  <c r="AJ306" i="17" s="1"/>
  <c r="BH306" i="17" s="1"/>
  <c r="X273" i="17"/>
  <c r="AJ273" i="17" s="1"/>
  <c r="BH273" i="17" s="1"/>
  <c r="X161" i="17"/>
  <c r="AJ161" i="17" s="1"/>
  <c r="BH161" i="17" s="1"/>
  <c r="X47" i="17"/>
  <c r="AJ47" i="17" s="1"/>
  <c r="BH47" i="17" s="1"/>
  <c r="X291" i="17"/>
  <c r="AJ291" i="17" s="1"/>
  <c r="BH291" i="17" s="1"/>
  <c r="X329" i="17"/>
  <c r="AJ329" i="17" s="1"/>
  <c r="BH329" i="17" s="1"/>
  <c r="X159" i="17"/>
  <c r="AJ159" i="17" s="1"/>
  <c r="BH159" i="17" s="1"/>
  <c r="X356" i="17"/>
  <c r="AJ356" i="17" s="1"/>
  <c r="BH356" i="17" s="1"/>
  <c r="X358" i="17"/>
  <c r="AJ358" i="17" s="1"/>
  <c r="BH358" i="17" s="1"/>
  <c r="X479" i="17"/>
  <c r="AJ479" i="17" s="1"/>
  <c r="BH479" i="17" s="1"/>
  <c r="X187" i="17"/>
  <c r="AJ187" i="17" s="1"/>
  <c r="BH187" i="17" s="1"/>
  <c r="X19" i="17"/>
  <c r="AJ19" i="17" s="1"/>
  <c r="BH19" i="17" s="1"/>
  <c r="X122" i="17"/>
  <c r="AJ122" i="17" s="1"/>
  <c r="BH122" i="17" s="1"/>
  <c r="X66" i="17"/>
  <c r="AJ66" i="17" s="1"/>
  <c r="BH66" i="17" s="1"/>
  <c r="X6" i="17"/>
  <c r="AJ6" i="17" s="1"/>
  <c r="BH6" i="17" s="1"/>
  <c r="X42" i="17"/>
  <c r="AJ42" i="17" s="1"/>
  <c r="BH42" i="17" s="1"/>
  <c r="X23" i="17"/>
  <c r="AJ23" i="17" s="1"/>
  <c r="BH23" i="17" s="1"/>
  <c r="X48" i="17"/>
  <c r="AJ48" i="17" s="1"/>
  <c r="BH48" i="17" s="1"/>
  <c r="X60" i="17"/>
  <c r="AJ60" i="17" s="1"/>
  <c r="BH60" i="17" s="1"/>
  <c r="X65" i="17"/>
  <c r="AJ65" i="17" s="1"/>
  <c r="BH65" i="17" s="1"/>
  <c r="X22" i="17"/>
  <c r="AJ22" i="17" s="1"/>
  <c r="BH22" i="17" s="1"/>
  <c r="X67" i="17"/>
  <c r="AJ67" i="17" s="1"/>
  <c r="BH67" i="17" s="1"/>
  <c r="X76" i="17"/>
  <c r="AJ76" i="17" s="1"/>
  <c r="BH76" i="17" s="1"/>
  <c r="X2" i="17"/>
  <c r="AJ2" i="17" s="1"/>
  <c r="BH2" i="17" s="1"/>
  <c r="X84" i="17"/>
  <c r="AJ84" i="17" s="1"/>
  <c r="BH84" i="17" s="1"/>
  <c r="X577" i="17"/>
  <c r="AJ577" i="17" s="1"/>
  <c r="BH577" i="17" s="1"/>
  <c r="X699" i="17"/>
  <c r="AJ699" i="17" s="1"/>
  <c r="BH699" i="17" s="1"/>
  <c r="X649" i="17"/>
  <c r="AJ649" i="17" s="1"/>
  <c r="BH649" i="17" s="1"/>
  <c r="X576" i="17"/>
  <c r="AJ576" i="17" s="1"/>
  <c r="BH576" i="17" s="1"/>
  <c r="X639" i="17"/>
  <c r="AJ639" i="17" s="1"/>
  <c r="BH639" i="17" s="1"/>
  <c r="X650" i="17"/>
  <c r="AJ650" i="17" s="1"/>
  <c r="BH650" i="17" s="1"/>
  <c r="X638" i="17"/>
  <c r="AJ638" i="17" s="1"/>
  <c r="BH638" i="17" s="1"/>
  <c r="X668" i="17"/>
  <c r="AJ668" i="17" s="1"/>
  <c r="BH668" i="17" s="1"/>
  <c r="X664" i="17"/>
  <c r="AJ664" i="17" s="1"/>
  <c r="BH664" i="17" s="1"/>
  <c r="X690" i="17"/>
  <c r="AJ690" i="17" s="1"/>
  <c r="BH690" i="17" s="1"/>
  <c r="X525" i="17"/>
  <c r="AJ525" i="17" s="1"/>
  <c r="BH525" i="17" s="1"/>
  <c r="X587" i="17"/>
  <c r="AJ587" i="17" s="1"/>
  <c r="BH587" i="17" s="1"/>
  <c r="X663" i="17"/>
  <c r="AJ663" i="17" s="1"/>
  <c r="BH663" i="17" s="1"/>
  <c r="X658" i="17"/>
  <c r="AJ658" i="17" s="1"/>
  <c r="BH658" i="17" s="1"/>
  <c r="X624" i="17"/>
  <c r="AJ624" i="17" s="1"/>
  <c r="BH624" i="17" s="1"/>
  <c r="X687" i="17"/>
  <c r="AJ687" i="17" s="1"/>
  <c r="BH687" i="17" s="1"/>
  <c r="X634" i="17"/>
  <c r="AJ634" i="17" s="1"/>
  <c r="BH634" i="17" s="1"/>
  <c r="X681" i="17"/>
  <c r="AJ681" i="17" s="1"/>
  <c r="BH681" i="17" s="1"/>
  <c r="X487" i="17"/>
  <c r="AJ487" i="17" s="1"/>
  <c r="BH487" i="17" s="1"/>
  <c r="X695" i="17"/>
  <c r="AJ695" i="17" s="1"/>
  <c r="BH695" i="17" s="1"/>
  <c r="X698" i="17"/>
  <c r="AJ698" i="17" s="1"/>
  <c r="BH698" i="17" s="1"/>
  <c r="X631" i="17"/>
  <c r="AJ631" i="17" s="1"/>
  <c r="BH631" i="17" s="1"/>
  <c r="X433" i="17"/>
  <c r="AJ433" i="17" s="1"/>
  <c r="BH433" i="17" s="1"/>
  <c r="X673" i="17"/>
  <c r="AJ673" i="17" s="1"/>
  <c r="BH673" i="17" s="1"/>
  <c r="X603" i="17"/>
  <c r="AJ603" i="17" s="1"/>
  <c r="BH603" i="17" s="1"/>
  <c r="X556" i="17"/>
  <c r="AJ556" i="17" s="1"/>
  <c r="BH556" i="17" s="1"/>
  <c r="X389" i="17"/>
  <c r="AJ389" i="17" s="1"/>
  <c r="BH389" i="17" s="1"/>
  <c r="X536" i="17"/>
  <c r="AJ536" i="17" s="1"/>
  <c r="BH536" i="17" s="1"/>
  <c r="X635" i="17"/>
  <c r="AJ635" i="17" s="1"/>
  <c r="BH635" i="17" s="1"/>
  <c r="X667" i="17"/>
  <c r="AJ667" i="17" s="1"/>
  <c r="BH667" i="17" s="1"/>
  <c r="X562" i="17"/>
  <c r="AJ562" i="17" s="1"/>
  <c r="BH562" i="17" s="1"/>
  <c r="X647" i="17"/>
  <c r="AJ647" i="17" s="1"/>
  <c r="BH647" i="17" s="1"/>
  <c r="X602" i="17"/>
  <c r="AJ602" i="17" s="1"/>
  <c r="BH602" i="17" s="1"/>
  <c r="X505" i="17"/>
  <c r="AJ505" i="17" s="1"/>
  <c r="BH505" i="17" s="1"/>
  <c r="X461" i="17"/>
  <c r="AJ461" i="17" s="1"/>
  <c r="BH461" i="17" s="1"/>
  <c r="X538" i="17"/>
  <c r="AJ538" i="17" s="1"/>
  <c r="BH538" i="17" s="1"/>
  <c r="X565" i="17"/>
  <c r="AJ565" i="17" s="1"/>
  <c r="BH565" i="17" s="1"/>
  <c r="X616" i="17"/>
  <c r="AJ616" i="17" s="1"/>
  <c r="BH616" i="17" s="1"/>
  <c r="X323" i="17"/>
  <c r="AJ323" i="17" s="1"/>
  <c r="BH323" i="17" s="1"/>
  <c r="X539" i="17"/>
  <c r="AJ539" i="17" s="1"/>
  <c r="BH539" i="17" s="1"/>
  <c r="X560" i="17"/>
  <c r="AJ560" i="17" s="1"/>
  <c r="BH560" i="17" s="1"/>
  <c r="X502" i="17"/>
  <c r="AJ502" i="17" s="1"/>
  <c r="BH502" i="17" s="1"/>
  <c r="X677" i="17"/>
  <c r="AJ677" i="17" s="1"/>
  <c r="BH677" i="17" s="1"/>
  <c r="X542" i="17"/>
  <c r="AJ542" i="17" s="1"/>
  <c r="BH542" i="17" s="1"/>
  <c r="X535" i="17"/>
  <c r="AJ535" i="17" s="1"/>
  <c r="BH535" i="17" s="1"/>
  <c r="X619" i="17"/>
  <c r="AJ619" i="17" s="1"/>
  <c r="BH619" i="17" s="1"/>
  <c r="X519" i="17"/>
  <c r="AJ519" i="17" s="1"/>
  <c r="BH519" i="17" s="1"/>
  <c r="X607" i="17"/>
  <c r="AJ607" i="17" s="1"/>
  <c r="BH607" i="17" s="1"/>
  <c r="X549" i="17"/>
  <c r="AJ549" i="17" s="1"/>
  <c r="BH549" i="17" s="1"/>
  <c r="X436" i="17"/>
  <c r="AJ436" i="17" s="1"/>
  <c r="BH436" i="17" s="1"/>
  <c r="X468" i="17"/>
  <c r="AJ468" i="17" s="1"/>
  <c r="BH468" i="17" s="1"/>
  <c r="X434" i="17"/>
  <c r="AJ434" i="17" s="1"/>
  <c r="BH434" i="17" s="1"/>
  <c r="X593" i="17"/>
  <c r="AJ593" i="17" s="1"/>
  <c r="BH593" i="17" s="1"/>
  <c r="X596" i="17"/>
  <c r="AJ596" i="17" s="1"/>
  <c r="BH596" i="17" s="1"/>
  <c r="X492" i="17"/>
  <c r="AJ492" i="17" s="1"/>
  <c r="BH492" i="17" s="1"/>
  <c r="X564" i="17"/>
  <c r="AJ564" i="17" s="1"/>
  <c r="BH564" i="17" s="1"/>
  <c r="X590" i="17"/>
  <c r="AJ590" i="17" s="1"/>
  <c r="BH590" i="17" s="1"/>
  <c r="X425" i="17"/>
  <c r="AJ425" i="17" s="1"/>
  <c r="BH425" i="17" s="1"/>
  <c r="X507" i="17"/>
  <c r="AJ507" i="17" s="1"/>
  <c r="BH507" i="17" s="1"/>
  <c r="X365" i="17"/>
  <c r="AJ365" i="17" s="1"/>
  <c r="BH365" i="17" s="1"/>
  <c r="X584" i="17"/>
  <c r="AJ584" i="17" s="1"/>
  <c r="BH584" i="17" s="1"/>
  <c r="X478" i="17"/>
  <c r="AJ478" i="17" s="1"/>
  <c r="BH478" i="17" s="1"/>
  <c r="X280" i="17"/>
  <c r="AJ280" i="17" s="1"/>
  <c r="BH280" i="17" s="1"/>
  <c r="X250" i="17"/>
  <c r="AJ250" i="17" s="1"/>
  <c r="BH250" i="17" s="1"/>
  <c r="X569" i="17"/>
  <c r="AJ569" i="17" s="1"/>
  <c r="BH569" i="17" s="1"/>
  <c r="X369" i="17"/>
  <c r="AJ369" i="17" s="1"/>
  <c r="BH369" i="17" s="1"/>
  <c r="X501" i="17"/>
  <c r="AJ501" i="17" s="1"/>
  <c r="BH501" i="17" s="1"/>
  <c r="X444" i="17"/>
  <c r="AJ444" i="17" s="1"/>
  <c r="BH444" i="17" s="1"/>
  <c r="X364" i="17"/>
  <c r="AJ364" i="17" s="1"/>
  <c r="BH364" i="17" s="1"/>
  <c r="X188" i="17"/>
  <c r="AJ188" i="17" s="1"/>
  <c r="BH188" i="17" s="1"/>
  <c r="X243" i="17"/>
  <c r="AJ243" i="17" s="1"/>
  <c r="BH243" i="17" s="1"/>
  <c r="X426" i="17"/>
  <c r="AJ426" i="17" s="1"/>
  <c r="BH426" i="17" s="1"/>
  <c r="X416" i="17"/>
  <c r="AJ416" i="17" s="1"/>
  <c r="BH416" i="17" s="1"/>
  <c r="X241" i="17"/>
  <c r="AJ241" i="17" s="1"/>
  <c r="BH241" i="17" s="1"/>
  <c r="X333" i="17"/>
  <c r="AJ333" i="17" s="1"/>
  <c r="BH333" i="17" s="1"/>
  <c r="X198" i="17"/>
  <c r="AJ198" i="17" s="1"/>
  <c r="BH198" i="17" s="1"/>
  <c r="X651" i="17"/>
  <c r="AJ651" i="17" s="1"/>
  <c r="BH651" i="17" s="1"/>
  <c r="X388" i="17"/>
  <c r="AJ388" i="17" s="1"/>
  <c r="BH388" i="17" s="1"/>
  <c r="X431" i="17"/>
  <c r="AJ431" i="17" s="1"/>
  <c r="BH431" i="17" s="1"/>
  <c r="X417" i="17"/>
  <c r="AJ417" i="17" s="1"/>
  <c r="BH417" i="17" s="1"/>
  <c r="X313" i="17"/>
  <c r="AJ313" i="17" s="1"/>
  <c r="BH313" i="17" s="1"/>
  <c r="X457" i="17"/>
  <c r="AJ457" i="17" s="1"/>
  <c r="BH457" i="17" s="1"/>
  <c r="X380" i="17"/>
  <c r="AJ380" i="17" s="1"/>
  <c r="BH380" i="17" s="1"/>
  <c r="X516" i="17"/>
  <c r="AJ516" i="17" s="1"/>
  <c r="BH516" i="17" s="1"/>
  <c r="X420" i="17"/>
  <c r="AJ420" i="17" s="1"/>
  <c r="BH420" i="17" s="1"/>
  <c r="X418" i="17"/>
  <c r="AJ418" i="17" s="1"/>
  <c r="BH418" i="17" s="1"/>
  <c r="X191" i="17"/>
  <c r="AJ191" i="17" s="1"/>
  <c r="BH191" i="17" s="1"/>
  <c r="X350" i="17"/>
  <c r="AJ350" i="17" s="1"/>
  <c r="BH350" i="17" s="1"/>
  <c r="X428" i="17"/>
  <c r="AJ428" i="17" s="1"/>
  <c r="BH428" i="17" s="1"/>
  <c r="X255" i="17"/>
  <c r="AJ255" i="17" s="1"/>
  <c r="BH255" i="17" s="1"/>
  <c r="X368" i="17"/>
  <c r="AJ368" i="17" s="1"/>
  <c r="BH368" i="17" s="1"/>
  <c r="X240" i="17"/>
  <c r="AJ240" i="17" s="1"/>
  <c r="BH240" i="17" s="1"/>
  <c r="X382" i="17"/>
  <c r="AJ382" i="17" s="1"/>
  <c r="BH382" i="17" s="1"/>
  <c r="X229" i="17"/>
  <c r="AJ229" i="17" s="1"/>
  <c r="BH229" i="17" s="1"/>
  <c r="X270" i="17"/>
  <c r="AJ270" i="17" s="1"/>
  <c r="BH270" i="17" s="1"/>
  <c r="X522" i="17"/>
  <c r="AJ522" i="17" s="1"/>
  <c r="BH522" i="17" s="1"/>
  <c r="X158" i="17"/>
  <c r="AJ158" i="17" s="1"/>
  <c r="BH158" i="17" s="1"/>
  <c r="X378" i="17"/>
  <c r="AJ378" i="17" s="1"/>
  <c r="BH378" i="17" s="1"/>
  <c r="X391" i="17"/>
  <c r="AJ391" i="17" s="1"/>
  <c r="BH391" i="17" s="1"/>
  <c r="X244" i="17"/>
  <c r="AJ244" i="17" s="1"/>
  <c r="BH244" i="17" s="1"/>
  <c r="X261" i="17"/>
  <c r="AJ261" i="17" s="1"/>
  <c r="BH261" i="17" s="1"/>
  <c r="X386" i="17"/>
  <c r="AJ386" i="17" s="1"/>
  <c r="BH386" i="17" s="1"/>
  <c r="X591" i="17"/>
  <c r="AJ591" i="17" s="1"/>
  <c r="BH591" i="17" s="1"/>
  <c r="X385" i="17"/>
  <c r="AJ385" i="17" s="1"/>
  <c r="BH385" i="17" s="1"/>
  <c r="X178" i="17"/>
  <c r="AJ178" i="17" s="1"/>
  <c r="BH178" i="17" s="1"/>
  <c r="X196" i="17"/>
  <c r="AJ196" i="17" s="1"/>
  <c r="BH196" i="17" s="1"/>
  <c r="X415" i="17"/>
  <c r="AJ415" i="17" s="1"/>
  <c r="BH415" i="17" s="1"/>
  <c r="X192" i="17"/>
  <c r="AJ192" i="17" s="1"/>
  <c r="BH192" i="17" s="1"/>
  <c r="X102" i="17"/>
  <c r="AJ102" i="17" s="1"/>
  <c r="BH102" i="17" s="1"/>
  <c r="X162" i="17"/>
  <c r="AJ162" i="17" s="1"/>
  <c r="BH162" i="17" s="1"/>
  <c r="X50" i="17"/>
  <c r="AJ50" i="17" s="1"/>
  <c r="BH50" i="17" s="1"/>
  <c r="X424" i="17"/>
  <c r="AJ424" i="17" s="1"/>
  <c r="BH424" i="17" s="1"/>
  <c r="X372" i="17"/>
  <c r="AJ372" i="17" s="1"/>
  <c r="BH372" i="17" s="1"/>
  <c r="X341" i="17"/>
  <c r="AJ341" i="17" s="1"/>
  <c r="BH341" i="17" s="1"/>
  <c r="X167" i="17"/>
  <c r="AJ167" i="17" s="1"/>
  <c r="BH167" i="17" s="1"/>
  <c r="X221" i="17"/>
  <c r="AJ221" i="17" s="1"/>
  <c r="BH221" i="17" s="1"/>
  <c r="X160" i="17"/>
  <c r="AJ160" i="17" s="1"/>
  <c r="BH160" i="17" s="1"/>
  <c r="X236" i="17"/>
  <c r="AJ236" i="17" s="1"/>
  <c r="BH236" i="17" s="1"/>
  <c r="X328" i="17"/>
  <c r="AJ328" i="17" s="1"/>
  <c r="BH328" i="17" s="1"/>
  <c r="X129" i="17"/>
  <c r="AJ129" i="17" s="1"/>
  <c r="BH129" i="17" s="1"/>
  <c r="X435" i="17"/>
  <c r="AJ435" i="17" s="1"/>
  <c r="BH435" i="17" s="1"/>
  <c r="X345" i="17"/>
  <c r="AJ345" i="17" s="1"/>
  <c r="BH345" i="17" s="1"/>
  <c r="X166" i="17"/>
  <c r="AJ166" i="17" s="1"/>
  <c r="BH166" i="17" s="1"/>
  <c r="X212" i="17"/>
  <c r="AJ212" i="17" s="1"/>
  <c r="BH212" i="17" s="1"/>
  <c r="X289" i="17"/>
  <c r="AJ289" i="17" s="1"/>
  <c r="BH289" i="17" s="1"/>
  <c r="X272" i="17"/>
  <c r="AJ272" i="17" s="1"/>
  <c r="BH272" i="17" s="1"/>
  <c r="X108" i="17"/>
  <c r="AJ108" i="17" s="1"/>
  <c r="BH108" i="17" s="1"/>
  <c r="X153" i="17"/>
  <c r="AJ153" i="17" s="1"/>
  <c r="BH153" i="17" s="1"/>
  <c r="X44" i="17"/>
  <c r="AJ44" i="17" s="1"/>
  <c r="BH44" i="17" s="1"/>
  <c r="X90" i="17"/>
  <c r="AJ90" i="17" s="1"/>
  <c r="BH90" i="17" s="1"/>
  <c r="X132" i="17"/>
  <c r="AJ132" i="17" s="1"/>
  <c r="BH132" i="17" s="1"/>
  <c r="X5" i="17"/>
  <c r="AJ5" i="17" s="1"/>
  <c r="BH5" i="17" s="1"/>
  <c r="X234" i="17"/>
  <c r="AJ234" i="17" s="1"/>
  <c r="BH234" i="17" s="1"/>
  <c r="X10" i="17"/>
  <c r="AJ10" i="17" s="1"/>
  <c r="BH10" i="17" s="1"/>
  <c r="X24" i="17"/>
  <c r="AJ24" i="17" s="1"/>
  <c r="BH24" i="17" s="1"/>
  <c r="X17" i="17"/>
  <c r="AJ17" i="17" s="1"/>
  <c r="BH17" i="17" s="1"/>
  <c r="X138" i="17"/>
  <c r="AJ138" i="17" s="1"/>
  <c r="BH138" i="17" s="1"/>
  <c r="X165" i="17"/>
  <c r="AJ165" i="17" s="1"/>
  <c r="BH165" i="17" s="1"/>
  <c r="X71" i="17"/>
  <c r="AJ71" i="17" s="1"/>
  <c r="BH71" i="17" s="1"/>
  <c r="X215" i="17"/>
  <c r="AJ215" i="17" s="1"/>
  <c r="BH215" i="17" s="1"/>
  <c r="X181" i="17"/>
  <c r="AJ181" i="17" s="1"/>
  <c r="BH181" i="17" s="1"/>
  <c r="X52" i="17"/>
  <c r="AJ52" i="17" s="1"/>
  <c r="BH52" i="17" s="1"/>
  <c r="X100" i="17"/>
  <c r="AJ100" i="17" s="1"/>
  <c r="BH100" i="17" s="1"/>
  <c r="X207" i="17"/>
  <c r="AJ207" i="17" s="1"/>
  <c r="BH207" i="17" s="1"/>
  <c r="AF672" i="17"/>
  <c r="AR672" i="17" s="1"/>
  <c r="BP672" i="17" s="1"/>
  <c r="AF692" i="17"/>
  <c r="AR692" i="17" s="1"/>
  <c r="BP692" i="17" s="1"/>
  <c r="AF555" i="17"/>
  <c r="AR555" i="17" s="1"/>
  <c r="BP555" i="17" s="1"/>
  <c r="AF670" i="17"/>
  <c r="AR670" i="17" s="1"/>
  <c r="BP670" i="17" s="1"/>
  <c r="AF663" i="17"/>
  <c r="AR663" i="17" s="1"/>
  <c r="BP663" i="17" s="1"/>
  <c r="AF658" i="17"/>
  <c r="AR658" i="17" s="1"/>
  <c r="BP658" i="17" s="1"/>
  <c r="AF599" i="17"/>
  <c r="AR599" i="17" s="1"/>
  <c r="BP599" i="17" s="1"/>
  <c r="AF574" i="17"/>
  <c r="AR574" i="17" s="1"/>
  <c r="BP574" i="17" s="1"/>
  <c r="AF656" i="17"/>
  <c r="AR656" i="17" s="1"/>
  <c r="BP656" i="17" s="1"/>
  <c r="AF689" i="17"/>
  <c r="AR689" i="17" s="1"/>
  <c r="BP689" i="17" s="1"/>
  <c r="AF687" i="17"/>
  <c r="AR687" i="17" s="1"/>
  <c r="BP687" i="17" s="1"/>
  <c r="AF634" i="17"/>
  <c r="AR634" i="17" s="1"/>
  <c r="BP634" i="17" s="1"/>
  <c r="AF671" i="17"/>
  <c r="AR671" i="17" s="1"/>
  <c r="BP671" i="17" s="1"/>
  <c r="AF684" i="17"/>
  <c r="AR684" i="17" s="1"/>
  <c r="BP684" i="17" s="1"/>
  <c r="AF487" i="17"/>
  <c r="AR487" i="17" s="1"/>
  <c r="BP487" i="17" s="1"/>
  <c r="AF572" i="17"/>
  <c r="AR572" i="17" s="1"/>
  <c r="BP572" i="17" s="1"/>
  <c r="AF697" i="17"/>
  <c r="AR697" i="17" s="1"/>
  <c r="BP697" i="17" s="1"/>
  <c r="AF561" i="17"/>
  <c r="AR561" i="17" s="1"/>
  <c r="BP561" i="17" s="1"/>
  <c r="AF695" i="17"/>
  <c r="AR695" i="17" s="1"/>
  <c r="BP695" i="17" s="1"/>
  <c r="AF566" i="17"/>
  <c r="AR566" i="17" s="1"/>
  <c r="BP566" i="17" s="1"/>
  <c r="AF685" i="17"/>
  <c r="AR685" i="17" s="1"/>
  <c r="BP685" i="17" s="1"/>
  <c r="AF681" i="17"/>
  <c r="AR681" i="17" s="1"/>
  <c r="BP681" i="17" s="1"/>
  <c r="AF640" i="17"/>
  <c r="AR640" i="17" s="1"/>
  <c r="BP640" i="17" s="1"/>
  <c r="AF586" i="17"/>
  <c r="AR586" i="17" s="1"/>
  <c r="BP586" i="17" s="1"/>
  <c r="AF520" i="17"/>
  <c r="AR520" i="17" s="1"/>
  <c r="BP520" i="17" s="1"/>
  <c r="AF698" i="17"/>
  <c r="AR698" i="17" s="1"/>
  <c r="BP698" i="17" s="1"/>
  <c r="AF493" i="17"/>
  <c r="AR493" i="17" s="1"/>
  <c r="BP493" i="17" s="1"/>
  <c r="AF691" i="17"/>
  <c r="AR691" i="17" s="1"/>
  <c r="BP691" i="17" s="1"/>
  <c r="AF491" i="17"/>
  <c r="AR491" i="17" s="1"/>
  <c r="BP491" i="17" s="1"/>
  <c r="AF508" i="17"/>
  <c r="AR508" i="17" s="1"/>
  <c r="BP508" i="17" s="1"/>
  <c r="AF645" i="17"/>
  <c r="AR645" i="17" s="1"/>
  <c r="BP645" i="17" s="1"/>
  <c r="AF701" i="17"/>
  <c r="AR701" i="17" s="1"/>
  <c r="BP701" i="17" s="1"/>
  <c r="AF467" i="17"/>
  <c r="AR467" i="17" s="1"/>
  <c r="BP467" i="17" s="1"/>
  <c r="AF655" i="17"/>
  <c r="AR655" i="17" s="1"/>
  <c r="BP655" i="17" s="1"/>
  <c r="AF688" i="17"/>
  <c r="AR688" i="17" s="1"/>
  <c r="BP688" i="17" s="1"/>
  <c r="AF667" i="17"/>
  <c r="AR667" i="17" s="1"/>
  <c r="BP667" i="17" s="1"/>
  <c r="AF620" i="17"/>
  <c r="AR620" i="17" s="1"/>
  <c r="BP620" i="17" s="1"/>
  <c r="AF699" i="17"/>
  <c r="AR699" i="17" s="1"/>
  <c r="BP699" i="17" s="1"/>
  <c r="AF700" i="17"/>
  <c r="AR700" i="17" s="1"/>
  <c r="BP700" i="17" s="1"/>
  <c r="AF665" i="17"/>
  <c r="AR665" i="17" s="1"/>
  <c r="BP665" i="17" s="1"/>
  <c r="AF662" i="17"/>
  <c r="AR662" i="17" s="1"/>
  <c r="BP662" i="17" s="1"/>
  <c r="AF649" i="17"/>
  <c r="AR649" i="17" s="1"/>
  <c r="BP649" i="17" s="1"/>
  <c r="AF614" i="17"/>
  <c r="AR614" i="17" s="1"/>
  <c r="BP614" i="17" s="1"/>
  <c r="AF627" i="17"/>
  <c r="AR627" i="17" s="1"/>
  <c r="BP627" i="17" s="1"/>
  <c r="AF676" i="17"/>
  <c r="AR676" i="17" s="1"/>
  <c r="BP676" i="17" s="1"/>
  <c r="AF576" i="17"/>
  <c r="AR576" i="17" s="1"/>
  <c r="BP576" i="17" s="1"/>
  <c r="AF629" i="17"/>
  <c r="AR629" i="17" s="1"/>
  <c r="BP629" i="17" s="1"/>
  <c r="AF639" i="17"/>
  <c r="AR639" i="17" s="1"/>
  <c r="BP639" i="17" s="1"/>
  <c r="AF617" i="17"/>
  <c r="AR617" i="17" s="1"/>
  <c r="BP617" i="17" s="1"/>
  <c r="AF568" i="17"/>
  <c r="AR568" i="17" s="1"/>
  <c r="BP568" i="17" s="1"/>
  <c r="AF650" i="17"/>
  <c r="AR650" i="17" s="1"/>
  <c r="BP650" i="17" s="1"/>
  <c r="AF582" i="17"/>
  <c r="AR582" i="17" s="1"/>
  <c r="BP582" i="17" s="1"/>
  <c r="AF686" i="17"/>
  <c r="AR686" i="17" s="1"/>
  <c r="BP686" i="17" s="1"/>
  <c r="AF638" i="17"/>
  <c r="AR638" i="17" s="1"/>
  <c r="BP638" i="17" s="1"/>
  <c r="AF563" i="17"/>
  <c r="AR563" i="17" s="1"/>
  <c r="BP563" i="17" s="1"/>
  <c r="AF625" i="17"/>
  <c r="AR625" i="17" s="1"/>
  <c r="BP625" i="17" s="1"/>
  <c r="AF668" i="17"/>
  <c r="AR668" i="17" s="1"/>
  <c r="BP668" i="17" s="1"/>
  <c r="AF696" i="17"/>
  <c r="AR696" i="17" s="1"/>
  <c r="BP696" i="17" s="1"/>
  <c r="AF678" i="17"/>
  <c r="AR678" i="17" s="1"/>
  <c r="BP678" i="17" s="1"/>
  <c r="AF552" i="17"/>
  <c r="AR552" i="17" s="1"/>
  <c r="BP552" i="17" s="1"/>
  <c r="AF664" i="17"/>
  <c r="AR664" i="17" s="1"/>
  <c r="BP664" i="17" s="1"/>
  <c r="AF636" i="17"/>
  <c r="AR636" i="17" s="1"/>
  <c r="BP636" i="17" s="1"/>
  <c r="AF690" i="17"/>
  <c r="AR690" i="17" s="1"/>
  <c r="BP690" i="17" s="1"/>
  <c r="AF541" i="17"/>
  <c r="AR541" i="17" s="1"/>
  <c r="BP541" i="17" s="1"/>
  <c r="AF525" i="17"/>
  <c r="AR525" i="17" s="1"/>
  <c r="BP525" i="17" s="1"/>
  <c r="AF583" i="17"/>
  <c r="AR583" i="17" s="1"/>
  <c r="BP583" i="17" s="1"/>
  <c r="AF680" i="17"/>
  <c r="AR680" i="17" s="1"/>
  <c r="BP680" i="17" s="1"/>
  <c r="AF693" i="17"/>
  <c r="AR693" i="17" s="1"/>
  <c r="BP693" i="17" s="1"/>
  <c r="AF621" i="17"/>
  <c r="AR621" i="17" s="1"/>
  <c r="BP621" i="17" s="1"/>
  <c r="AF587" i="17"/>
  <c r="AR587" i="17" s="1"/>
  <c r="BP587" i="17" s="1"/>
  <c r="AF600" i="17"/>
  <c r="AR600" i="17" s="1"/>
  <c r="BP600" i="17" s="1"/>
  <c r="AF437" i="17"/>
  <c r="AR437" i="17" s="1"/>
  <c r="BP437" i="17" s="1"/>
  <c r="AF632" i="17"/>
  <c r="AR632" i="17" s="1"/>
  <c r="BP632" i="17" s="1"/>
  <c r="AF628" i="17"/>
  <c r="AR628" i="17" s="1"/>
  <c r="BP628" i="17" s="1"/>
  <c r="AF271" i="17"/>
  <c r="AR271" i="17" s="1"/>
  <c r="BP271" i="17" s="1"/>
  <c r="AF607" i="17"/>
  <c r="AR607" i="17" s="1"/>
  <c r="BP607" i="17" s="1"/>
  <c r="AF549" i="17"/>
  <c r="AR549" i="17" s="1"/>
  <c r="BP549" i="17" s="1"/>
  <c r="AF436" i="17"/>
  <c r="AR436" i="17" s="1"/>
  <c r="BP436" i="17" s="1"/>
  <c r="AF497" i="17"/>
  <c r="AR497" i="17" s="1"/>
  <c r="BP497" i="17" s="1"/>
  <c r="AF468" i="17"/>
  <c r="AR468" i="17" s="1"/>
  <c r="BP468" i="17" s="1"/>
  <c r="AF450" i="17"/>
  <c r="AR450" i="17" s="1"/>
  <c r="BP450" i="17" s="1"/>
  <c r="AF532" i="17"/>
  <c r="AR532" i="17" s="1"/>
  <c r="BP532" i="17" s="1"/>
  <c r="AF624" i="17"/>
  <c r="AR624" i="17" s="1"/>
  <c r="BP624" i="17" s="1"/>
  <c r="AF611" i="17"/>
  <c r="AR611" i="17" s="1"/>
  <c r="BP611" i="17" s="1"/>
  <c r="AF434" i="17"/>
  <c r="AR434" i="17" s="1"/>
  <c r="BP434" i="17" s="1"/>
  <c r="AF615" i="17"/>
  <c r="AR615" i="17" s="1"/>
  <c r="BP615" i="17" s="1"/>
  <c r="AF512" i="17"/>
  <c r="AR512" i="17" s="1"/>
  <c r="BP512" i="17" s="1"/>
  <c r="AF593" i="17"/>
  <c r="AR593" i="17" s="1"/>
  <c r="BP593" i="17" s="1"/>
  <c r="AF630" i="17"/>
  <c r="AR630" i="17" s="1"/>
  <c r="BP630" i="17" s="1"/>
  <c r="AF596" i="17"/>
  <c r="AR596" i="17" s="1"/>
  <c r="BP596" i="17" s="1"/>
  <c r="AF300" i="17"/>
  <c r="AR300" i="17" s="1"/>
  <c r="BP300" i="17" s="1"/>
  <c r="AF414" i="17"/>
  <c r="AR414" i="17" s="1"/>
  <c r="BP414" i="17" s="1"/>
  <c r="AF595" i="17"/>
  <c r="AR595" i="17" s="1"/>
  <c r="BP595" i="17" s="1"/>
  <c r="AF395" i="17"/>
  <c r="AR395" i="17" s="1"/>
  <c r="BP395" i="17" s="1"/>
  <c r="AF637" i="17"/>
  <c r="AR637" i="17" s="1"/>
  <c r="BP637" i="17" s="1"/>
  <c r="AF517" i="17"/>
  <c r="AR517" i="17" s="1"/>
  <c r="BP517" i="17" s="1"/>
  <c r="AF443" i="17"/>
  <c r="AR443" i="17" s="1"/>
  <c r="BP443" i="17" s="1"/>
  <c r="AF357" i="17"/>
  <c r="AR357" i="17" s="1"/>
  <c r="BP357" i="17" s="1"/>
  <c r="AF657" i="17"/>
  <c r="AR657" i="17" s="1"/>
  <c r="BP657" i="17" s="1"/>
  <c r="AF519" i="17"/>
  <c r="AR519" i="17" s="1"/>
  <c r="BP519" i="17" s="1"/>
  <c r="AF343" i="17"/>
  <c r="AR343" i="17" s="1"/>
  <c r="BP343" i="17" s="1"/>
  <c r="AF567" i="17"/>
  <c r="AR567" i="17" s="1"/>
  <c r="BP567" i="17" s="1"/>
  <c r="AF694" i="17"/>
  <c r="AR694" i="17" s="1"/>
  <c r="BP694" i="17" s="1"/>
  <c r="AF626" i="17"/>
  <c r="AR626" i="17" s="1"/>
  <c r="BP626" i="17" s="1"/>
  <c r="AF641" i="17"/>
  <c r="AR641" i="17" s="1"/>
  <c r="BP641" i="17" s="1"/>
  <c r="AF445" i="17"/>
  <c r="AR445" i="17" s="1"/>
  <c r="BP445" i="17" s="1"/>
  <c r="AF495" i="17"/>
  <c r="AR495" i="17" s="1"/>
  <c r="BP495" i="17" s="1"/>
  <c r="AF585" i="17"/>
  <c r="AR585" i="17" s="1"/>
  <c r="BP585" i="17" s="1"/>
  <c r="AF661" i="17"/>
  <c r="AR661" i="17" s="1"/>
  <c r="BP661" i="17" s="1"/>
  <c r="AF579" i="17"/>
  <c r="AR579" i="17" s="1"/>
  <c r="BP579" i="17" s="1"/>
  <c r="AF477" i="17"/>
  <c r="AR477" i="17" s="1"/>
  <c r="BP477" i="17" s="1"/>
  <c r="AF644" i="17"/>
  <c r="AR644" i="17" s="1"/>
  <c r="BP644" i="17" s="1"/>
  <c r="AF518" i="17"/>
  <c r="AR518" i="17" s="1"/>
  <c r="BP518" i="17" s="1"/>
  <c r="AF403" i="17"/>
  <c r="AR403" i="17" s="1"/>
  <c r="BP403" i="17" s="1"/>
  <c r="AF492" i="17"/>
  <c r="AR492" i="17" s="1"/>
  <c r="BP492" i="17" s="1"/>
  <c r="AF613" i="17"/>
  <c r="AR613" i="17" s="1"/>
  <c r="BP613" i="17" s="1"/>
  <c r="AF453" i="17"/>
  <c r="AR453" i="17" s="1"/>
  <c r="BP453" i="17" s="1"/>
  <c r="AF405" i="17"/>
  <c r="AR405" i="17" s="1"/>
  <c r="BP405" i="17" s="1"/>
  <c r="AF573" i="17"/>
  <c r="AR573" i="17" s="1"/>
  <c r="BP573" i="17" s="1"/>
  <c r="AF564" i="17"/>
  <c r="AR564" i="17" s="1"/>
  <c r="BP564" i="17" s="1"/>
  <c r="AF575" i="17"/>
  <c r="AR575" i="17" s="1"/>
  <c r="BP575" i="17" s="1"/>
  <c r="AF553" i="17"/>
  <c r="AR553" i="17" s="1"/>
  <c r="BP553" i="17" s="1"/>
  <c r="AF446" i="17"/>
  <c r="AR446" i="17" s="1"/>
  <c r="BP446" i="17" s="1"/>
  <c r="AF550" i="17"/>
  <c r="AR550" i="17" s="1"/>
  <c r="BP550" i="17" s="1"/>
  <c r="AF622" i="17"/>
  <c r="AR622" i="17" s="1"/>
  <c r="BP622" i="17" s="1"/>
  <c r="AF515" i="17"/>
  <c r="AR515" i="17" s="1"/>
  <c r="BP515" i="17" s="1"/>
  <c r="AF551" i="17"/>
  <c r="AR551" i="17" s="1"/>
  <c r="BP551" i="17" s="1"/>
  <c r="AF456" i="17"/>
  <c r="AR456" i="17" s="1"/>
  <c r="BP456" i="17" s="1"/>
  <c r="AF590" i="17"/>
  <c r="AR590" i="17" s="1"/>
  <c r="BP590" i="17" s="1"/>
  <c r="AF498" i="17"/>
  <c r="AR498" i="17" s="1"/>
  <c r="BP498" i="17" s="1"/>
  <c r="AF584" i="17"/>
  <c r="AR584" i="17" s="1"/>
  <c r="BP584" i="17" s="1"/>
  <c r="AF609" i="17"/>
  <c r="AR609" i="17" s="1"/>
  <c r="BP609" i="17" s="1"/>
  <c r="AF578" i="17"/>
  <c r="AR578" i="17" s="1"/>
  <c r="BP578" i="17" s="1"/>
  <c r="AF527" i="17"/>
  <c r="AR527" i="17" s="1"/>
  <c r="BP527" i="17" s="1"/>
  <c r="AF543" i="17"/>
  <c r="AR543" i="17" s="1"/>
  <c r="BP543" i="17" s="1"/>
  <c r="AF530" i="17"/>
  <c r="AR530" i="17" s="1"/>
  <c r="BP530" i="17" s="1"/>
  <c r="AF511" i="17"/>
  <c r="AR511" i="17" s="1"/>
  <c r="BP511" i="17" s="1"/>
  <c r="AF463" i="17"/>
  <c r="AR463" i="17" s="1"/>
  <c r="BP463" i="17" s="1"/>
  <c r="AF601" i="17"/>
  <c r="AR601" i="17" s="1"/>
  <c r="BP601" i="17" s="1"/>
  <c r="AF399" i="17"/>
  <c r="AR399" i="17" s="1"/>
  <c r="BP399" i="17" s="1"/>
  <c r="AF365" i="17"/>
  <c r="AR365" i="17" s="1"/>
  <c r="BP365" i="17" s="1"/>
  <c r="AF375" i="17"/>
  <c r="AR375" i="17" s="1"/>
  <c r="BP375" i="17" s="1"/>
  <c r="AF225" i="17"/>
  <c r="AR225" i="17" s="1"/>
  <c r="BP225" i="17" s="1"/>
  <c r="AF682" i="17"/>
  <c r="AR682" i="17" s="1"/>
  <c r="BP682" i="17" s="1"/>
  <c r="AF544" i="17"/>
  <c r="AR544" i="17" s="1"/>
  <c r="BP544" i="17" s="1"/>
  <c r="AF675" i="17"/>
  <c r="AR675" i="17" s="1"/>
  <c r="BP675" i="17" s="1"/>
  <c r="AF371" i="17"/>
  <c r="AR371" i="17" s="1"/>
  <c r="BP371" i="17" s="1"/>
  <c r="AF653" i="17"/>
  <c r="AR653" i="17" s="1"/>
  <c r="BP653" i="17" s="1"/>
  <c r="AF547" i="17"/>
  <c r="AR547" i="17" s="1"/>
  <c r="BP547" i="17" s="1"/>
  <c r="AF523" i="17"/>
  <c r="AR523" i="17" s="1"/>
  <c r="BP523" i="17" s="1"/>
  <c r="AF537" i="17"/>
  <c r="AR537" i="17" s="1"/>
  <c r="BP537" i="17" s="1"/>
  <c r="AF642" i="17"/>
  <c r="AR642" i="17" s="1"/>
  <c r="BP642" i="17" s="1"/>
  <c r="AF606" i="17"/>
  <c r="AR606" i="17" s="1"/>
  <c r="BP606" i="17" s="1"/>
  <c r="AF540" i="17"/>
  <c r="AR540" i="17" s="1"/>
  <c r="BP540" i="17" s="1"/>
  <c r="AF534" i="17"/>
  <c r="AR534" i="17" s="1"/>
  <c r="BP534" i="17" s="1"/>
  <c r="AF425" i="17"/>
  <c r="AR425" i="17" s="1"/>
  <c r="BP425" i="17" s="1"/>
  <c r="AF546" i="17"/>
  <c r="AR546" i="17" s="1"/>
  <c r="BP546" i="17" s="1"/>
  <c r="AF651" i="17"/>
  <c r="AR651" i="17" s="1"/>
  <c r="BP651" i="17" s="1"/>
  <c r="AF476" i="17"/>
  <c r="AR476" i="17" s="1"/>
  <c r="BP476" i="17" s="1"/>
  <c r="AF577" i="17"/>
  <c r="AR577" i="17" s="1"/>
  <c r="BP577" i="17" s="1"/>
  <c r="AF478" i="17"/>
  <c r="AR478" i="17" s="1"/>
  <c r="BP478" i="17" s="1"/>
  <c r="AF591" i="17"/>
  <c r="AR591" i="17" s="1"/>
  <c r="BP591" i="17" s="1"/>
  <c r="AF683" i="17"/>
  <c r="AR683" i="17" s="1"/>
  <c r="BP683" i="17" s="1"/>
  <c r="AF623" i="17"/>
  <c r="AR623" i="17" s="1"/>
  <c r="BP623" i="17" s="1"/>
  <c r="AF654" i="17"/>
  <c r="AR654" i="17" s="1"/>
  <c r="BP654" i="17" s="1"/>
  <c r="AF674" i="17"/>
  <c r="AR674" i="17" s="1"/>
  <c r="BP674" i="17" s="1"/>
  <c r="AF643" i="17"/>
  <c r="AR643" i="17" s="1"/>
  <c r="BP643" i="17" s="1"/>
  <c r="AF381" i="17"/>
  <c r="AR381" i="17" s="1"/>
  <c r="BP381" i="17" s="1"/>
  <c r="AF666" i="17"/>
  <c r="AR666" i="17" s="1"/>
  <c r="BP666" i="17" s="1"/>
  <c r="AF433" i="17"/>
  <c r="AR433" i="17" s="1"/>
  <c r="BP433" i="17" s="1"/>
  <c r="AF396" i="17"/>
  <c r="AR396" i="17" s="1"/>
  <c r="BP396" i="17" s="1"/>
  <c r="AF397" i="17"/>
  <c r="AR397" i="17" s="1"/>
  <c r="BP397" i="17" s="1"/>
  <c r="AF310" i="17"/>
  <c r="AR310" i="17" s="1"/>
  <c r="BP310" i="17" s="1"/>
  <c r="AF673" i="17"/>
  <c r="AR673" i="17" s="1"/>
  <c r="BP673" i="17" s="1"/>
  <c r="AF603" i="17"/>
  <c r="AR603" i="17" s="1"/>
  <c r="BP603" i="17" s="1"/>
  <c r="AF392" i="17"/>
  <c r="AR392" i="17" s="1"/>
  <c r="BP392" i="17" s="1"/>
  <c r="AF545" i="17"/>
  <c r="AR545" i="17" s="1"/>
  <c r="BP545" i="17" s="1"/>
  <c r="AF499" i="17"/>
  <c r="AR499" i="17" s="1"/>
  <c r="BP499" i="17" s="1"/>
  <c r="AF554" i="17"/>
  <c r="AR554" i="17" s="1"/>
  <c r="BP554" i="17" s="1"/>
  <c r="AF533" i="17"/>
  <c r="AR533" i="17" s="1"/>
  <c r="BP533" i="17" s="1"/>
  <c r="AF528" i="17"/>
  <c r="AR528" i="17" s="1"/>
  <c r="BP528" i="17" s="1"/>
  <c r="AF389" i="17"/>
  <c r="AR389" i="17" s="1"/>
  <c r="BP389" i="17" s="1"/>
  <c r="AF536" i="17"/>
  <c r="AR536" i="17" s="1"/>
  <c r="BP536" i="17" s="1"/>
  <c r="AF635" i="17"/>
  <c r="AR635" i="17" s="1"/>
  <c r="BP635" i="17" s="1"/>
  <c r="AF580" i="17"/>
  <c r="AR580" i="17" s="1"/>
  <c r="BP580" i="17" s="1"/>
  <c r="AF494" i="17"/>
  <c r="AR494" i="17" s="1"/>
  <c r="BP494" i="17" s="1"/>
  <c r="AF400" i="17"/>
  <c r="AR400" i="17" s="1"/>
  <c r="BP400" i="17" s="1"/>
  <c r="AF407" i="17"/>
  <c r="AR407" i="17" s="1"/>
  <c r="BP407" i="17" s="1"/>
  <c r="AF401" i="17"/>
  <c r="AR401" i="17" s="1"/>
  <c r="BP401" i="17" s="1"/>
  <c r="AF480" i="17"/>
  <c r="AR480" i="17" s="1"/>
  <c r="BP480" i="17" s="1"/>
  <c r="AF383" i="17"/>
  <c r="AR383" i="17" s="1"/>
  <c r="BP383" i="17" s="1"/>
  <c r="AF612" i="17"/>
  <c r="AR612" i="17" s="1"/>
  <c r="BP612" i="17" s="1"/>
  <c r="AF618" i="17"/>
  <c r="AR618" i="17" s="1"/>
  <c r="BP618" i="17" s="1"/>
  <c r="AF562" i="17"/>
  <c r="AR562" i="17" s="1"/>
  <c r="BP562" i="17" s="1"/>
  <c r="AF647" i="17"/>
  <c r="AR647" i="17" s="1"/>
  <c r="BP647" i="17" s="1"/>
  <c r="AF602" i="17"/>
  <c r="AR602" i="17" s="1"/>
  <c r="BP602" i="17" s="1"/>
  <c r="AF559" i="17"/>
  <c r="AR559" i="17" s="1"/>
  <c r="BP559" i="17" s="1"/>
  <c r="AF455" i="17"/>
  <c r="AR455" i="17" s="1"/>
  <c r="BP455" i="17" s="1"/>
  <c r="AF505" i="17"/>
  <c r="AR505" i="17" s="1"/>
  <c r="BP505" i="17" s="1"/>
  <c r="AF610" i="17"/>
  <c r="AR610" i="17" s="1"/>
  <c r="BP610" i="17" s="1"/>
  <c r="AF413" i="17"/>
  <c r="AR413" i="17" s="1"/>
  <c r="BP413" i="17" s="1"/>
  <c r="AF311" i="17"/>
  <c r="AR311" i="17" s="1"/>
  <c r="BP311" i="17" s="1"/>
  <c r="AF506" i="17"/>
  <c r="AR506" i="17" s="1"/>
  <c r="BP506" i="17" s="1"/>
  <c r="AF513" i="17"/>
  <c r="AR513" i="17" s="1"/>
  <c r="BP513" i="17" s="1"/>
  <c r="AF598" i="17"/>
  <c r="AR598" i="17" s="1"/>
  <c r="BP598" i="17" s="1"/>
  <c r="AF594" i="17"/>
  <c r="AR594" i="17" s="1"/>
  <c r="BP594" i="17" s="1"/>
  <c r="AF438" i="17"/>
  <c r="AR438" i="17" s="1"/>
  <c r="BP438" i="17" s="1"/>
  <c r="AF597" i="17"/>
  <c r="AR597" i="17" s="1"/>
  <c r="BP597" i="17" s="1"/>
  <c r="AF531" i="17"/>
  <c r="AR531" i="17" s="1"/>
  <c r="BP531" i="17" s="1"/>
  <c r="AF360" i="17"/>
  <c r="AR360" i="17" s="1"/>
  <c r="BP360" i="17" s="1"/>
  <c r="AF529" i="17"/>
  <c r="AR529" i="17" s="1"/>
  <c r="BP529" i="17" s="1"/>
  <c r="AF510" i="17"/>
  <c r="AR510" i="17" s="1"/>
  <c r="BP510" i="17" s="1"/>
  <c r="AF524" i="17"/>
  <c r="AR524" i="17" s="1"/>
  <c r="BP524" i="17" s="1"/>
  <c r="AF558" i="17"/>
  <c r="AR558" i="17" s="1"/>
  <c r="BP558" i="17" s="1"/>
  <c r="AF557" i="17"/>
  <c r="AR557" i="17" s="1"/>
  <c r="BP557" i="17" s="1"/>
  <c r="AF398" i="17"/>
  <c r="AR398" i="17" s="1"/>
  <c r="BP398" i="17" s="1"/>
  <c r="AF439" i="17"/>
  <c r="AR439" i="17" s="1"/>
  <c r="BP439" i="17" s="1"/>
  <c r="AF659" i="17"/>
  <c r="AR659" i="17" s="1"/>
  <c r="BP659" i="17" s="1"/>
  <c r="AF648" i="17"/>
  <c r="AR648" i="17" s="1"/>
  <c r="BP648" i="17" s="1"/>
  <c r="AF565" i="17"/>
  <c r="AR565" i="17" s="1"/>
  <c r="BP565" i="17" s="1"/>
  <c r="AF581" i="17"/>
  <c r="AR581" i="17" s="1"/>
  <c r="BP581" i="17" s="1"/>
  <c r="AF679" i="17"/>
  <c r="AR679" i="17" s="1"/>
  <c r="BP679" i="17" s="1"/>
  <c r="AF616" i="17"/>
  <c r="AR616" i="17" s="1"/>
  <c r="BP616" i="17" s="1"/>
  <c r="AF605" i="17"/>
  <c r="AR605" i="17" s="1"/>
  <c r="BP605" i="17" s="1"/>
  <c r="AF490" i="17"/>
  <c r="AR490" i="17" s="1"/>
  <c r="BP490" i="17" s="1"/>
  <c r="AF475" i="17"/>
  <c r="AR475" i="17" s="1"/>
  <c r="BP475" i="17" s="1"/>
  <c r="AF323" i="17"/>
  <c r="AR323" i="17" s="1"/>
  <c r="BP323" i="17" s="1"/>
  <c r="AF539" i="17"/>
  <c r="AR539" i="17" s="1"/>
  <c r="BP539" i="17" s="1"/>
  <c r="AF402" i="17"/>
  <c r="AR402" i="17" s="1"/>
  <c r="BP402" i="17" s="1"/>
  <c r="AF560" i="17"/>
  <c r="AR560" i="17" s="1"/>
  <c r="BP560" i="17" s="1"/>
  <c r="AF482" i="17"/>
  <c r="AR482" i="17" s="1"/>
  <c r="BP482" i="17" s="1"/>
  <c r="AF451" i="17"/>
  <c r="AR451" i="17" s="1"/>
  <c r="BP451" i="17" s="1"/>
  <c r="AF542" i="17"/>
  <c r="AR542" i="17" s="1"/>
  <c r="BP542" i="17" s="1"/>
  <c r="AF473" i="17"/>
  <c r="AR473" i="17" s="1"/>
  <c r="BP473" i="17" s="1"/>
  <c r="AF420" i="17"/>
  <c r="AR420" i="17" s="1"/>
  <c r="BP420" i="17" s="1"/>
  <c r="AF404" i="17"/>
  <c r="AR404" i="17" s="1"/>
  <c r="BP404" i="17" s="1"/>
  <c r="AF393" i="17"/>
  <c r="AR393" i="17" s="1"/>
  <c r="BP393" i="17" s="1"/>
  <c r="AF418" i="17"/>
  <c r="AR418" i="17" s="1"/>
  <c r="BP418" i="17" s="1"/>
  <c r="AF179" i="17"/>
  <c r="AR179" i="17" s="1"/>
  <c r="BP179" i="17" s="1"/>
  <c r="AF677" i="17"/>
  <c r="AR677" i="17" s="1"/>
  <c r="BP677" i="17" s="1"/>
  <c r="AF294" i="17"/>
  <c r="AR294" i="17" s="1"/>
  <c r="BP294" i="17" s="1"/>
  <c r="AF302" i="17"/>
  <c r="AR302" i="17" s="1"/>
  <c r="BP302" i="17" s="1"/>
  <c r="AF412" i="17"/>
  <c r="AR412" i="17" s="1"/>
  <c r="BP412" i="17" s="1"/>
  <c r="AF85" i="17"/>
  <c r="AR85" i="17" s="1"/>
  <c r="BP85" i="17" s="1"/>
  <c r="AF314" i="17"/>
  <c r="AR314" i="17" s="1"/>
  <c r="BP314" i="17" s="1"/>
  <c r="AF218" i="17"/>
  <c r="AR218" i="17" s="1"/>
  <c r="BP218" i="17" s="1"/>
  <c r="AF233" i="17"/>
  <c r="AR233" i="17" s="1"/>
  <c r="BP233" i="17" s="1"/>
  <c r="AF430" i="17"/>
  <c r="AR430" i="17" s="1"/>
  <c r="BP430" i="17" s="1"/>
  <c r="AF255" i="17"/>
  <c r="AR255" i="17" s="1"/>
  <c r="BP255" i="17" s="1"/>
  <c r="AF286" i="17"/>
  <c r="AR286" i="17" s="1"/>
  <c r="BP286" i="17" s="1"/>
  <c r="AF276" i="17"/>
  <c r="AR276" i="17" s="1"/>
  <c r="BP276" i="17" s="1"/>
  <c r="AF374" i="17"/>
  <c r="AR374" i="17" s="1"/>
  <c r="BP374" i="17" s="1"/>
  <c r="AF423" i="17"/>
  <c r="AR423" i="17" s="1"/>
  <c r="BP423" i="17" s="1"/>
  <c r="AF368" i="17"/>
  <c r="AR368" i="17" s="1"/>
  <c r="BP368" i="17" s="1"/>
  <c r="AF409" i="17"/>
  <c r="AR409" i="17" s="1"/>
  <c r="BP409" i="17" s="1"/>
  <c r="AF464" i="17"/>
  <c r="AR464" i="17" s="1"/>
  <c r="BP464" i="17" s="1"/>
  <c r="AF382" i="17"/>
  <c r="AR382" i="17" s="1"/>
  <c r="BP382" i="17" s="1"/>
  <c r="AF259" i="17"/>
  <c r="AR259" i="17" s="1"/>
  <c r="BP259" i="17" s="1"/>
  <c r="AF229" i="17"/>
  <c r="AR229" i="17" s="1"/>
  <c r="BP229" i="17" s="1"/>
  <c r="AF220" i="17"/>
  <c r="AR220" i="17" s="1"/>
  <c r="BP220" i="17" s="1"/>
  <c r="AF387" i="17"/>
  <c r="AR387" i="17" s="1"/>
  <c r="BP387" i="17" s="1"/>
  <c r="AF247" i="17"/>
  <c r="AR247" i="17" s="1"/>
  <c r="BP247" i="17" s="1"/>
  <c r="AF390" i="17"/>
  <c r="AR390" i="17" s="1"/>
  <c r="BP390" i="17" s="1"/>
  <c r="AF441" i="17"/>
  <c r="AR441" i="17" s="1"/>
  <c r="BP441" i="17" s="1"/>
  <c r="AF421" i="17"/>
  <c r="AR421" i="17" s="1"/>
  <c r="BP421" i="17" s="1"/>
  <c r="AF428" i="17"/>
  <c r="AR428" i="17" s="1"/>
  <c r="BP428" i="17" s="1"/>
  <c r="AF522" i="17"/>
  <c r="AR522" i="17" s="1"/>
  <c r="BP522" i="17" s="1"/>
  <c r="AF571" i="17"/>
  <c r="AR571" i="17" s="1"/>
  <c r="BP571" i="17" s="1"/>
  <c r="AF376" i="17"/>
  <c r="AR376" i="17" s="1"/>
  <c r="BP376" i="17" s="1"/>
  <c r="AF158" i="17"/>
  <c r="AR158" i="17" s="1"/>
  <c r="BP158" i="17" s="1"/>
  <c r="AF317" i="17"/>
  <c r="AR317" i="17" s="1"/>
  <c r="BP317" i="17" s="1"/>
  <c r="AF171" i="17"/>
  <c r="AR171" i="17" s="1"/>
  <c r="BP171" i="17" s="1"/>
  <c r="AF406" i="17"/>
  <c r="AR406" i="17" s="1"/>
  <c r="BP406" i="17" s="1"/>
  <c r="AF378" i="17"/>
  <c r="AR378" i="17" s="1"/>
  <c r="BP378" i="17" s="1"/>
  <c r="AF277" i="17"/>
  <c r="AR277" i="17" s="1"/>
  <c r="BP277" i="17" s="1"/>
  <c r="AF391" i="17"/>
  <c r="AR391" i="17" s="1"/>
  <c r="BP391" i="17" s="1"/>
  <c r="AF239" i="17"/>
  <c r="AR239" i="17" s="1"/>
  <c r="BP239" i="17" s="1"/>
  <c r="AF261" i="17"/>
  <c r="AR261" i="17" s="1"/>
  <c r="BP261" i="17" s="1"/>
  <c r="AF514" i="17"/>
  <c r="AR514" i="17" s="1"/>
  <c r="BP514" i="17" s="1"/>
  <c r="AF538" i="17"/>
  <c r="AR538" i="17" s="1"/>
  <c r="BP538" i="17" s="1"/>
  <c r="AF385" i="17"/>
  <c r="AR385" i="17" s="1"/>
  <c r="BP385" i="17" s="1"/>
  <c r="AF373" i="17"/>
  <c r="AR373" i="17" s="1"/>
  <c r="BP373" i="17" s="1"/>
  <c r="AF268" i="17"/>
  <c r="AR268" i="17" s="1"/>
  <c r="BP268" i="17" s="1"/>
  <c r="AF470" i="17"/>
  <c r="AR470" i="17" s="1"/>
  <c r="BP470" i="17" s="1"/>
  <c r="AF320" i="17"/>
  <c r="AR320" i="17" s="1"/>
  <c r="BP320" i="17" s="1"/>
  <c r="AF372" i="17"/>
  <c r="AR372" i="17" s="1"/>
  <c r="BP372" i="17" s="1"/>
  <c r="AF181" i="17"/>
  <c r="AR181" i="17" s="1"/>
  <c r="BP181" i="17" s="1"/>
  <c r="AF479" i="17"/>
  <c r="AR479" i="17" s="1"/>
  <c r="BP479" i="17" s="1"/>
  <c r="AF422" i="17"/>
  <c r="AR422" i="17" s="1"/>
  <c r="BP422" i="17" s="1"/>
  <c r="AF367" i="17"/>
  <c r="AR367" i="17" s="1"/>
  <c r="BP367" i="17" s="1"/>
  <c r="AF270" i="17"/>
  <c r="AR270" i="17" s="1"/>
  <c r="BP270" i="17" s="1"/>
  <c r="AF129" i="17"/>
  <c r="AR129" i="17" s="1"/>
  <c r="BP129" i="17" s="1"/>
  <c r="AF646" i="17"/>
  <c r="AR646" i="17" s="1"/>
  <c r="BP646" i="17" s="1"/>
  <c r="AF619" i="17"/>
  <c r="AR619" i="17" s="1"/>
  <c r="BP619" i="17" s="1"/>
  <c r="AF345" i="17"/>
  <c r="AR345" i="17" s="1"/>
  <c r="BP345" i="17" s="1"/>
  <c r="AF432" i="17"/>
  <c r="AR432" i="17" s="1"/>
  <c r="BP432" i="17" s="1"/>
  <c r="AF410" i="17"/>
  <c r="AR410" i="17" s="1"/>
  <c r="BP410" i="17" s="1"/>
  <c r="AF489" i="17"/>
  <c r="AR489" i="17" s="1"/>
  <c r="BP489" i="17" s="1"/>
  <c r="AF352" i="17"/>
  <c r="AR352" i="17" s="1"/>
  <c r="BP352" i="17" s="1"/>
  <c r="AF419" i="17"/>
  <c r="AR419" i="17" s="1"/>
  <c r="BP419" i="17" s="1"/>
  <c r="AF232" i="17"/>
  <c r="AR232" i="17" s="1"/>
  <c r="BP232" i="17" s="1"/>
  <c r="AF330" i="17"/>
  <c r="AR330" i="17" s="1"/>
  <c r="BP330" i="17" s="1"/>
  <c r="AF341" i="17"/>
  <c r="AR341" i="17" s="1"/>
  <c r="BP341" i="17" s="1"/>
  <c r="AF305" i="17"/>
  <c r="AR305" i="17" s="1"/>
  <c r="BP305" i="17" s="1"/>
  <c r="AF230" i="17"/>
  <c r="AR230" i="17" s="1"/>
  <c r="BP230" i="17" s="1"/>
  <c r="AF292" i="17"/>
  <c r="AR292" i="17" s="1"/>
  <c r="BP292" i="17" s="1"/>
  <c r="AF386" i="17"/>
  <c r="AR386" i="17" s="1"/>
  <c r="BP386" i="17" s="1"/>
  <c r="AF669" i="17"/>
  <c r="AR669" i="17" s="1"/>
  <c r="BP669" i="17" s="1"/>
  <c r="AF485" i="17"/>
  <c r="AR485" i="17" s="1"/>
  <c r="BP485" i="17" s="1"/>
  <c r="AF452" i="17"/>
  <c r="AR452" i="17" s="1"/>
  <c r="BP452" i="17" s="1"/>
  <c r="AF249" i="17"/>
  <c r="AR249" i="17" s="1"/>
  <c r="BP249" i="17" s="1"/>
  <c r="AF469" i="17"/>
  <c r="AR469" i="17" s="1"/>
  <c r="BP469" i="17" s="1"/>
  <c r="AF338" i="17"/>
  <c r="AR338" i="17" s="1"/>
  <c r="BP338" i="17" s="1"/>
  <c r="AF347" i="17"/>
  <c r="AR347" i="17" s="1"/>
  <c r="BP347" i="17" s="1"/>
  <c r="AF163" i="17"/>
  <c r="AR163" i="17" s="1"/>
  <c r="BP163" i="17" s="1"/>
  <c r="AF250" i="17"/>
  <c r="AR250" i="17" s="1"/>
  <c r="BP250" i="17" s="1"/>
  <c r="AF315" i="17"/>
  <c r="AR315" i="17" s="1"/>
  <c r="BP315" i="17" s="1"/>
  <c r="AF287" i="17"/>
  <c r="AR287" i="17" s="1"/>
  <c r="BP287" i="17" s="1"/>
  <c r="AF652" i="17"/>
  <c r="AR652" i="17" s="1"/>
  <c r="BP652" i="17" s="1"/>
  <c r="AF521" i="17"/>
  <c r="AR521" i="17" s="1"/>
  <c r="BP521" i="17" s="1"/>
  <c r="AF633" i="17"/>
  <c r="AR633" i="17" s="1"/>
  <c r="BP633" i="17" s="1"/>
  <c r="AF332" i="17"/>
  <c r="AR332" i="17" s="1"/>
  <c r="BP332" i="17" s="1"/>
  <c r="AF548" i="17"/>
  <c r="AR548" i="17" s="1"/>
  <c r="BP548" i="17" s="1"/>
  <c r="AF442" i="17"/>
  <c r="AR442" i="17" s="1"/>
  <c r="BP442" i="17" s="1"/>
  <c r="AF569" i="17"/>
  <c r="AR569" i="17" s="1"/>
  <c r="BP569" i="17" s="1"/>
  <c r="AF369" i="17"/>
  <c r="AR369" i="17" s="1"/>
  <c r="BP369" i="17" s="1"/>
  <c r="AF526" i="17"/>
  <c r="AR526" i="17" s="1"/>
  <c r="BP526" i="17" s="1"/>
  <c r="AF500" i="17"/>
  <c r="AR500" i="17" s="1"/>
  <c r="BP500" i="17" s="1"/>
  <c r="AF411" i="17"/>
  <c r="AR411" i="17" s="1"/>
  <c r="BP411" i="17" s="1"/>
  <c r="AF501" i="17"/>
  <c r="AR501" i="17" s="1"/>
  <c r="BP501" i="17" s="1"/>
  <c r="AF295" i="17"/>
  <c r="AR295" i="17" s="1"/>
  <c r="BP295" i="17" s="1"/>
  <c r="AF486" i="17"/>
  <c r="AR486" i="17" s="1"/>
  <c r="BP486" i="17" s="1"/>
  <c r="AF274" i="17"/>
  <c r="AR274" i="17" s="1"/>
  <c r="BP274" i="17" s="1"/>
  <c r="AF279" i="17"/>
  <c r="AR279" i="17" s="1"/>
  <c r="BP279" i="17" s="1"/>
  <c r="AF348" i="17"/>
  <c r="AR348" i="17" s="1"/>
  <c r="BP348" i="17" s="1"/>
  <c r="AF172" i="17"/>
  <c r="AR172" i="17" s="1"/>
  <c r="BP172" i="17" s="1"/>
  <c r="AF349" i="17"/>
  <c r="AR349" i="17" s="1"/>
  <c r="BP349" i="17" s="1"/>
  <c r="AF252" i="17"/>
  <c r="AR252" i="17" s="1"/>
  <c r="BP252" i="17" s="1"/>
  <c r="AF366" i="17"/>
  <c r="AR366" i="17" s="1"/>
  <c r="BP366" i="17" s="1"/>
  <c r="AF282" i="17"/>
  <c r="AR282" i="17" s="1"/>
  <c r="BP282" i="17" s="1"/>
  <c r="AF535" i="17"/>
  <c r="AR535" i="17" s="1"/>
  <c r="BP535" i="17" s="1"/>
  <c r="AF284" i="17"/>
  <c r="AR284" i="17" s="1"/>
  <c r="BP284" i="17" s="1"/>
  <c r="AF570" i="17"/>
  <c r="AR570" i="17" s="1"/>
  <c r="BP570" i="17" s="1"/>
  <c r="AF466" i="17"/>
  <c r="AR466" i="17" s="1"/>
  <c r="BP466" i="17" s="1"/>
  <c r="AF362" i="17"/>
  <c r="AR362" i="17" s="1"/>
  <c r="BP362" i="17" s="1"/>
  <c r="AF377" i="17"/>
  <c r="AR377" i="17" s="1"/>
  <c r="BP377" i="17" s="1"/>
  <c r="AF354" i="17"/>
  <c r="AR354" i="17" s="1"/>
  <c r="BP354" i="17" s="1"/>
  <c r="AF188" i="17"/>
  <c r="AR188" i="17" s="1"/>
  <c r="BP188" i="17" s="1"/>
  <c r="AF342" i="17"/>
  <c r="AR342" i="17" s="1"/>
  <c r="BP342" i="17" s="1"/>
  <c r="AF296" i="17"/>
  <c r="AR296" i="17" s="1"/>
  <c r="BP296" i="17" s="1"/>
  <c r="AF208" i="17"/>
  <c r="AR208" i="17" s="1"/>
  <c r="BP208" i="17" s="1"/>
  <c r="AF440" i="17"/>
  <c r="AR440" i="17" s="1"/>
  <c r="BP440" i="17" s="1"/>
  <c r="AF394" i="17"/>
  <c r="AR394" i="17" s="1"/>
  <c r="BP394" i="17" s="1"/>
  <c r="AF503" i="17"/>
  <c r="AR503" i="17" s="1"/>
  <c r="BP503" i="17" s="1"/>
  <c r="AF509" i="17"/>
  <c r="AR509" i="17" s="1"/>
  <c r="BP509" i="17" s="1"/>
  <c r="AF298" i="17"/>
  <c r="AR298" i="17" s="1"/>
  <c r="BP298" i="17" s="1"/>
  <c r="AF426" i="17"/>
  <c r="AR426" i="17" s="1"/>
  <c r="BP426" i="17" s="1"/>
  <c r="AF416" i="17"/>
  <c r="AR416" i="17" s="1"/>
  <c r="BP416" i="17" s="1"/>
  <c r="AF481" i="17"/>
  <c r="AR481" i="17" s="1"/>
  <c r="BP481" i="17" s="1"/>
  <c r="AF465" i="17"/>
  <c r="AR465" i="17" s="1"/>
  <c r="BP465" i="17" s="1"/>
  <c r="AF241" i="17"/>
  <c r="AR241" i="17" s="1"/>
  <c r="BP241" i="17" s="1"/>
  <c r="AF113" i="17"/>
  <c r="AR113" i="17" s="1"/>
  <c r="BP113" i="17" s="1"/>
  <c r="AF333" i="17"/>
  <c r="AR333" i="17" s="1"/>
  <c r="BP333" i="17" s="1"/>
  <c r="AF198" i="17"/>
  <c r="AR198" i="17" s="1"/>
  <c r="BP198" i="17" s="1"/>
  <c r="AF152" i="17"/>
  <c r="AR152" i="17" s="1"/>
  <c r="BP152" i="17" s="1"/>
  <c r="AF364" i="17"/>
  <c r="AR364" i="17" s="1"/>
  <c r="BP364" i="17" s="1"/>
  <c r="AF379" i="17"/>
  <c r="AR379" i="17" s="1"/>
  <c r="BP379" i="17" s="1"/>
  <c r="AF331" i="17"/>
  <c r="AR331" i="17" s="1"/>
  <c r="BP331" i="17" s="1"/>
  <c r="AF278" i="17"/>
  <c r="AR278" i="17" s="1"/>
  <c r="BP278" i="17" s="1"/>
  <c r="AF353" i="17"/>
  <c r="AR353" i="17" s="1"/>
  <c r="BP353" i="17" s="1"/>
  <c r="AF265" i="17"/>
  <c r="AR265" i="17" s="1"/>
  <c r="BP265" i="17" s="1"/>
  <c r="AF258" i="17"/>
  <c r="AR258" i="17" s="1"/>
  <c r="BP258" i="17" s="1"/>
  <c r="AF322" i="17"/>
  <c r="AR322" i="17" s="1"/>
  <c r="BP322" i="17" s="1"/>
  <c r="AF148" i="17"/>
  <c r="AR148" i="17" s="1"/>
  <c r="BP148" i="17" s="1"/>
  <c r="AF288" i="17"/>
  <c r="AR288" i="17" s="1"/>
  <c r="BP288" i="17" s="1"/>
  <c r="AF417" i="17"/>
  <c r="AR417" i="17" s="1"/>
  <c r="BP417" i="17" s="1"/>
  <c r="AF264" i="17"/>
  <c r="AR264" i="17" s="1"/>
  <c r="BP264" i="17" s="1"/>
  <c r="AF329" i="17"/>
  <c r="AR329" i="17" s="1"/>
  <c r="BP329" i="17" s="1"/>
  <c r="AF159" i="17"/>
  <c r="AR159" i="17" s="1"/>
  <c r="BP159" i="17" s="1"/>
  <c r="AF356" i="17"/>
  <c r="AR356" i="17" s="1"/>
  <c r="BP356" i="17" s="1"/>
  <c r="AF281" i="17"/>
  <c r="AR281" i="17" s="1"/>
  <c r="BP281" i="17" s="1"/>
  <c r="AF164" i="17"/>
  <c r="AR164" i="17" s="1"/>
  <c r="BP164" i="17" s="1"/>
  <c r="AF260" i="17"/>
  <c r="AR260" i="17" s="1"/>
  <c r="BP260" i="17" s="1"/>
  <c r="AF211" i="17"/>
  <c r="AR211" i="17" s="1"/>
  <c r="BP211" i="17" s="1"/>
  <c r="AF166" i="17"/>
  <c r="AR166" i="17" s="1"/>
  <c r="BP166" i="17" s="1"/>
  <c r="AF358" i="17"/>
  <c r="AR358" i="17" s="1"/>
  <c r="BP358" i="17" s="1"/>
  <c r="AF212" i="17"/>
  <c r="AR212" i="17" s="1"/>
  <c r="BP212" i="17" s="1"/>
  <c r="AF242" i="17"/>
  <c r="AR242" i="17" s="1"/>
  <c r="BP242" i="17" s="1"/>
  <c r="AF190" i="17"/>
  <c r="AR190" i="17" s="1"/>
  <c r="BP190" i="17" s="1"/>
  <c r="AF216" i="17"/>
  <c r="AR216" i="17" s="1"/>
  <c r="BP216" i="17" s="1"/>
  <c r="AF95" i="17"/>
  <c r="AR95" i="17" s="1"/>
  <c r="BP95" i="17" s="1"/>
  <c r="AF140" i="17"/>
  <c r="AR140" i="17" s="1"/>
  <c r="BP140" i="17" s="1"/>
  <c r="AF45" i="17"/>
  <c r="AR45" i="17" s="1"/>
  <c r="BP45" i="17" s="1"/>
  <c r="AF604" i="17"/>
  <c r="AR604" i="17" s="1"/>
  <c r="BP604" i="17" s="1"/>
  <c r="AF454" i="17"/>
  <c r="AR454" i="17" s="1"/>
  <c r="BP454" i="17" s="1"/>
  <c r="AF484" i="17"/>
  <c r="AR484" i="17" s="1"/>
  <c r="BP484" i="17" s="1"/>
  <c r="AF289" i="17"/>
  <c r="AR289" i="17" s="1"/>
  <c r="BP289" i="17" s="1"/>
  <c r="AF193" i="17"/>
  <c r="AR193" i="17" s="1"/>
  <c r="BP193" i="17" s="1"/>
  <c r="AF275" i="17"/>
  <c r="AR275" i="17" s="1"/>
  <c r="BP275" i="17" s="1"/>
  <c r="AF222" i="17"/>
  <c r="AR222" i="17" s="1"/>
  <c r="BP222" i="17" s="1"/>
  <c r="AF149" i="17"/>
  <c r="AR149" i="17" s="1"/>
  <c r="BP149" i="17" s="1"/>
  <c r="AF313" i="17"/>
  <c r="AR313" i="17" s="1"/>
  <c r="BP313" i="17" s="1"/>
  <c r="AF318" i="17"/>
  <c r="AR318" i="17" s="1"/>
  <c r="BP318" i="17" s="1"/>
  <c r="AF334" i="17"/>
  <c r="AR334" i="17" s="1"/>
  <c r="BP334" i="17" s="1"/>
  <c r="AF307" i="17"/>
  <c r="AR307" i="17" s="1"/>
  <c r="BP307" i="17" s="1"/>
  <c r="AF184" i="17"/>
  <c r="AR184" i="17" s="1"/>
  <c r="BP184" i="17" s="1"/>
  <c r="AF324" i="17"/>
  <c r="AR324" i="17" s="1"/>
  <c r="BP324" i="17" s="1"/>
  <c r="AF272" i="17"/>
  <c r="AR272" i="17" s="1"/>
  <c r="BP272" i="17" s="1"/>
  <c r="AF108" i="17"/>
  <c r="AR108" i="17" s="1"/>
  <c r="BP108" i="17" s="1"/>
  <c r="AF186" i="17"/>
  <c r="AR186" i="17" s="1"/>
  <c r="BP186" i="17" s="1"/>
  <c r="AF187" i="17"/>
  <c r="AR187" i="17" s="1"/>
  <c r="BP187" i="17" s="1"/>
  <c r="AF175" i="17"/>
  <c r="AR175" i="17" s="1"/>
  <c r="BP175" i="17" s="1"/>
  <c r="AF168" i="17"/>
  <c r="AR168" i="17" s="1"/>
  <c r="BP168" i="17" s="1"/>
  <c r="AF153" i="17"/>
  <c r="AR153" i="17" s="1"/>
  <c r="BP153" i="17" s="1"/>
  <c r="AF114" i="17"/>
  <c r="AR114" i="17" s="1"/>
  <c r="BP114" i="17" s="1"/>
  <c r="AF223" i="17"/>
  <c r="AR223" i="17" s="1"/>
  <c r="BP223" i="17" s="1"/>
  <c r="AF199" i="17"/>
  <c r="AR199" i="17" s="1"/>
  <c r="BP199" i="17" s="1"/>
  <c r="AF346" i="17"/>
  <c r="AR346" i="17" s="1"/>
  <c r="BP346" i="17" s="1"/>
  <c r="AF132" i="17"/>
  <c r="AR132" i="17" s="1"/>
  <c r="BP132" i="17" s="1"/>
  <c r="AF54" i="17"/>
  <c r="AR54" i="17" s="1"/>
  <c r="BP54" i="17" s="1"/>
  <c r="AF256" i="17"/>
  <c r="AR256" i="17" s="1"/>
  <c r="BP256" i="17" s="1"/>
  <c r="AF321" i="17"/>
  <c r="AR321" i="17" s="1"/>
  <c r="BP321" i="17" s="1"/>
  <c r="AF448" i="17"/>
  <c r="AR448" i="17" s="1"/>
  <c r="BP448" i="17" s="1"/>
  <c r="AF254" i="17"/>
  <c r="AR254" i="17" s="1"/>
  <c r="BP254" i="17" s="1"/>
  <c r="AF180" i="17"/>
  <c r="AR180" i="17" s="1"/>
  <c r="BP180" i="17" s="1"/>
  <c r="AF209" i="17"/>
  <c r="AR209" i="17" s="1"/>
  <c r="BP209" i="17" s="1"/>
  <c r="AF231" i="17"/>
  <c r="AR231" i="17" s="1"/>
  <c r="BP231" i="17" s="1"/>
  <c r="AF228" i="17"/>
  <c r="AR228" i="17" s="1"/>
  <c r="BP228" i="17" s="1"/>
  <c r="AF157" i="17"/>
  <c r="AR157" i="17" s="1"/>
  <c r="BP157" i="17" s="1"/>
  <c r="AF126" i="17"/>
  <c r="AR126" i="17" s="1"/>
  <c r="BP126" i="17" s="1"/>
  <c r="AF204" i="17"/>
  <c r="AR204" i="17" s="1"/>
  <c r="BP204" i="17" s="1"/>
  <c r="AF339" i="17"/>
  <c r="AR339" i="17" s="1"/>
  <c r="BP339" i="17" s="1"/>
  <c r="AF262" i="17"/>
  <c r="AR262" i="17" s="1"/>
  <c r="BP262" i="17" s="1"/>
  <c r="AF177" i="17"/>
  <c r="AR177" i="17" s="1"/>
  <c r="BP177" i="17" s="1"/>
  <c r="AF79" i="17"/>
  <c r="AR79" i="17" s="1"/>
  <c r="BP79" i="17" s="1"/>
  <c r="AF431" i="17"/>
  <c r="AR431" i="17" s="1"/>
  <c r="BP431" i="17" s="1"/>
  <c r="AF327" i="17"/>
  <c r="AR327" i="17" s="1"/>
  <c r="BP327" i="17" s="1"/>
  <c r="AF80" i="17"/>
  <c r="AR80" i="17" s="1"/>
  <c r="BP80" i="17" s="1"/>
  <c r="AF178" i="17"/>
  <c r="AR178" i="17" s="1"/>
  <c r="BP178" i="17" s="1"/>
  <c r="AF134" i="17"/>
  <c r="AR134" i="17" s="1"/>
  <c r="BP134" i="17" s="1"/>
  <c r="AF155" i="17"/>
  <c r="AR155" i="17" s="1"/>
  <c r="BP155" i="17" s="1"/>
  <c r="AF128" i="17"/>
  <c r="AR128" i="17" s="1"/>
  <c r="BP128" i="17" s="1"/>
  <c r="AF196" i="17"/>
  <c r="AR196" i="17" s="1"/>
  <c r="BP196" i="17" s="1"/>
  <c r="AF219" i="17"/>
  <c r="AR219" i="17" s="1"/>
  <c r="BP219" i="17" s="1"/>
  <c r="AF299" i="17"/>
  <c r="AR299" i="17" s="1"/>
  <c r="BP299" i="17" s="1"/>
  <c r="AF429" i="17"/>
  <c r="AR429" i="17" s="1"/>
  <c r="BP429" i="17" s="1"/>
  <c r="AF309" i="17"/>
  <c r="AR309" i="17" s="1"/>
  <c r="BP309" i="17" s="1"/>
  <c r="AF200" i="17"/>
  <c r="AR200" i="17" s="1"/>
  <c r="BP200" i="17" s="1"/>
  <c r="AF415" i="17"/>
  <c r="AR415" i="17" s="1"/>
  <c r="BP415" i="17" s="1"/>
  <c r="AF192" i="17"/>
  <c r="AR192" i="17" s="1"/>
  <c r="BP192" i="17" s="1"/>
  <c r="AF150" i="17"/>
  <c r="AR150" i="17" s="1"/>
  <c r="BP150" i="17" s="1"/>
  <c r="AF136" i="17"/>
  <c r="AR136" i="17" s="1"/>
  <c r="BP136" i="17" s="1"/>
  <c r="AF293" i="17"/>
  <c r="AR293" i="17" s="1"/>
  <c r="BP293" i="17" s="1"/>
  <c r="AF344" i="17"/>
  <c r="AR344" i="17" s="1"/>
  <c r="BP344" i="17" s="1"/>
  <c r="AF304" i="17"/>
  <c r="AR304" i="17" s="1"/>
  <c r="BP304" i="17" s="1"/>
  <c r="AF162" i="17"/>
  <c r="AR162" i="17" s="1"/>
  <c r="BP162" i="17" s="1"/>
  <c r="AF77" i="17"/>
  <c r="AR77" i="17" s="1"/>
  <c r="BP77" i="17" s="1"/>
  <c r="AF37" i="17"/>
  <c r="AR37" i="17" s="1"/>
  <c r="BP37" i="17" s="1"/>
  <c r="AF105" i="17"/>
  <c r="AR105" i="17" s="1"/>
  <c r="BP105" i="17" s="1"/>
  <c r="AF59" i="17"/>
  <c r="AR59" i="17" s="1"/>
  <c r="BP59" i="17" s="1"/>
  <c r="AF107" i="17"/>
  <c r="AR107" i="17" s="1"/>
  <c r="BP107" i="17" s="1"/>
  <c r="AF388" i="17"/>
  <c r="AR388" i="17" s="1"/>
  <c r="BP388" i="17" s="1"/>
  <c r="AF253" i="17"/>
  <c r="AR253" i="17" s="1"/>
  <c r="BP253" i="17" s="1"/>
  <c r="AF170" i="17"/>
  <c r="AR170" i="17" s="1"/>
  <c r="BP170" i="17" s="1"/>
  <c r="AF290" i="17"/>
  <c r="AR290" i="17" s="1"/>
  <c r="BP290" i="17" s="1"/>
  <c r="AF70" i="17"/>
  <c r="AR70" i="17" s="1"/>
  <c r="BP70" i="17" s="1"/>
  <c r="AF145" i="17"/>
  <c r="AR145" i="17" s="1"/>
  <c r="BP145" i="17" s="1"/>
  <c r="AF205" i="17"/>
  <c r="AR205" i="17" s="1"/>
  <c r="BP205" i="17" s="1"/>
  <c r="AF337" i="17"/>
  <c r="AR337" i="17" s="1"/>
  <c r="BP337" i="17" s="1"/>
  <c r="AF319" i="17"/>
  <c r="AR319" i="17" s="1"/>
  <c r="BP319" i="17" s="1"/>
  <c r="AF459" i="17"/>
  <c r="AR459" i="17" s="1"/>
  <c r="BP459" i="17" s="1"/>
  <c r="AF248" i="17"/>
  <c r="AR248" i="17" s="1"/>
  <c r="BP248" i="17" s="1"/>
  <c r="AF182" i="17"/>
  <c r="AR182" i="17" s="1"/>
  <c r="BP182" i="17" s="1"/>
  <c r="AF111" i="17"/>
  <c r="AR111" i="17" s="1"/>
  <c r="BP111" i="17" s="1"/>
  <c r="AF139" i="17"/>
  <c r="AR139" i="17" s="1"/>
  <c r="BP139" i="17" s="1"/>
  <c r="AF151" i="17"/>
  <c r="AR151" i="17" s="1"/>
  <c r="BP151" i="17" s="1"/>
  <c r="AF183" i="17"/>
  <c r="AR183" i="17" s="1"/>
  <c r="BP183" i="17" s="1"/>
  <c r="AF86" i="17"/>
  <c r="AR86" i="17" s="1"/>
  <c r="BP86" i="17" s="1"/>
  <c r="AF189" i="17"/>
  <c r="AR189" i="17" s="1"/>
  <c r="BP189" i="17" s="1"/>
  <c r="AF236" i="17"/>
  <c r="AR236" i="17" s="1"/>
  <c r="BP236" i="17" s="1"/>
  <c r="AF328" i="17"/>
  <c r="AR328" i="17" s="1"/>
  <c r="BP328" i="17" s="1"/>
  <c r="AF94" i="17"/>
  <c r="AR94" i="17" s="1"/>
  <c r="BP94" i="17" s="1"/>
  <c r="AF64" i="17"/>
  <c r="AR64" i="17" s="1"/>
  <c r="BP64" i="17" s="1"/>
  <c r="AF106" i="17"/>
  <c r="AR106" i="17" s="1"/>
  <c r="BP106" i="17" s="1"/>
  <c r="AF63" i="17"/>
  <c r="AR63" i="17" s="1"/>
  <c r="BP63" i="17" s="1"/>
  <c r="AF326" i="17"/>
  <c r="AR326" i="17" s="1"/>
  <c r="BP326" i="17" s="1"/>
  <c r="AF122" i="17"/>
  <c r="AR122" i="17" s="1"/>
  <c r="BP122" i="17" s="1"/>
  <c r="AF57" i="17"/>
  <c r="AR57" i="17" s="1"/>
  <c r="BP57" i="17" s="1"/>
  <c r="AF103" i="17"/>
  <c r="AR103" i="17" s="1"/>
  <c r="BP103" i="17" s="1"/>
  <c r="AF125" i="17"/>
  <c r="AR125" i="17" s="1"/>
  <c r="BP125" i="17" s="1"/>
  <c r="AF60" i="17"/>
  <c r="AR60" i="17" s="1"/>
  <c r="BP60" i="17" s="1"/>
  <c r="AF21" i="17"/>
  <c r="AR21" i="17" s="1"/>
  <c r="BP21" i="17" s="1"/>
  <c r="AF245" i="17"/>
  <c r="AR245" i="17" s="1"/>
  <c r="BP245" i="17" s="1"/>
  <c r="AF340" i="17"/>
  <c r="AR340" i="17" s="1"/>
  <c r="BP340" i="17" s="1"/>
  <c r="AF263" i="17"/>
  <c r="AR263" i="17" s="1"/>
  <c r="BP263" i="17" s="1"/>
  <c r="AF336" i="17"/>
  <c r="AR336" i="17" s="1"/>
  <c r="BP336" i="17" s="1"/>
  <c r="AF87" i="17"/>
  <c r="AR87" i="17" s="1"/>
  <c r="BP87" i="17" s="1"/>
  <c r="AF11" i="17"/>
  <c r="AR11" i="17" s="1"/>
  <c r="BP11" i="17" s="1"/>
  <c r="AF8" i="17"/>
  <c r="AR8" i="17" s="1"/>
  <c r="BP8" i="17" s="1"/>
  <c r="AF74" i="17"/>
  <c r="AR74" i="17" s="1"/>
  <c r="BP74" i="17" s="1"/>
  <c r="AF273" i="17"/>
  <c r="AR273" i="17" s="1"/>
  <c r="BP273" i="17" s="1"/>
  <c r="AF246" i="17"/>
  <c r="AR246" i="17" s="1"/>
  <c r="BP246" i="17" s="1"/>
  <c r="AF297" i="17"/>
  <c r="AR297" i="17" s="1"/>
  <c r="BP297" i="17" s="1"/>
  <c r="AF118" i="17"/>
  <c r="AR118" i="17" s="1"/>
  <c r="BP118" i="17" s="1"/>
  <c r="AF78" i="17"/>
  <c r="AR78" i="17" s="1"/>
  <c r="BP78" i="17" s="1"/>
  <c r="AF53" i="17"/>
  <c r="AR53" i="17" s="1"/>
  <c r="BP53" i="17" s="1"/>
  <c r="AF194" i="17"/>
  <c r="AR194" i="17" s="1"/>
  <c r="BP194" i="17" s="1"/>
  <c r="AF39" i="17"/>
  <c r="AR39" i="17" s="1"/>
  <c r="BP39" i="17" s="1"/>
  <c r="AF61" i="17"/>
  <c r="AR61" i="17" s="1"/>
  <c r="BP61" i="17" s="1"/>
  <c r="AF283" i="17"/>
  <c r="AR283" i="17" s="1"/>
  <c r="BP283" i="17" s="1"/>
  <c r="AF435" i="17"/>
  <c r="AR435" i="17" s="1"/>
  <c r="BP435" i="17" s="1"/>
  <c r="AF161" i="17"/>
  <c r="AR161" i="17" s="1"/>
  <c r="BP161" i="17" s="1"/>
  <c r="AF303" i="17"/>
  <c r="AR303" i="17" s="1"/>
  <c r="BP303" i="17" s="1"/>
  <c r="AF156" i="17"/>
  <c r="AR156" i="17" s="1"/>
  <c r="BP156" i="17" s="1"/>
  <c r="AF112" i="17"/>
  <c r="AR112" i="17" s="1"/>
  <c r="BP112" i="17" s="1"/>
  <c r="AF65" i="17"/>
  <c r="AR65" i="17" s="1"/>
  <c r="BP65" i="17" s="1"/>
  <c r="AF62" i="17"/>
  <c r="AR62" i="17" s="1"/>
  <c r="BP62" i="17" s="1"/>
  <c r="AF119" i="17"/>
  <c r="AR119" i="17" s="1"/>
  <c r="BP119" i="17" s="1"/>
  <c r="AF217" i="17"/>
  <c r="AR217" i="17" s="1"/>
  <c r="BP217" i="17" s="1"/>
  <c r="AF97" i="17"/>
  <c r="AR97" i="17" s="1"/>
  <c r="BP97" i="17" s="1"/>
  <c r="AF82" i="17"/>
  <c r="AR82" i="17" s="1"/>
  <c r="BP82" i="17" s="1"/>
  <c r="AF52" i="17"/>
  <c r="AR52" i="17" s="1"/>
  <c r="BP52" i="17" s="1"/>
  <c r="AF197" i="17"/>
  <c r="AR197" i="17" s="1"/>
  <c r="BP197" i="17" s="1"/>
  <c r="AF226" i="17"/>
  <c r="AR226" i="17" s="1"/>
  <c r="BP226" i="17" s="1"/>
  <c r="AF131" i="17"/>
  <c r="AR131" i="17" s="1"/>
  <c r="BP131" i="17" s="1"/>
  <c r="AF116" i="17"/>
  <c r="AR116" i="17" s="1"/>
  <c r="BP116" i="17" s="1"/>
  <c r="AF18" i="17"/>
  <c r="AR18" i="17" s="1"/>
  <c r="BP18" i="17" s="1"/>
  <c r="AF58" i="17"/>
  <c r="AR58" i="17" s="1"/>
  <c r="BP58" i="17" s="1"/>
  <c r="AF2" i="17"/>
  <c r="AR2" i="17" s="1"/>
  <c r="BP2" i="17" s="1"/>
  <c r="AF110" i="17"/>
  <c r="AR110" i="17" s="1"/>
  <c r="BP110" i="17" s="1"/>
  <c r="AF35" i="17"/>
  <c r="AR35" i="17" s="1"/>
  <c r="BP35" i="17" s="1"/>
  <c r="AF90" i="17"/>
  <c r="AR90" i="17" s="1"/>
  <c r="BP90" i="17" s="1"/>
  <c r="AF25" i="17"/>
  <c r="AR25" i="17" s="1"/>
  <c r="BP25" i="17" s="1"/>
  <c r="AF269" i="17"/>
  <c r="AR269" i="17" s="1"/>
  <c r="BP269" i="17" s="1"/>
  <c r="AF206" i="17"/>
  <c r="AR206" i="17" s="1"/>
  <c r="BP206" i="17" s="1"/>
  <c r="AF121" i="17"/>
  <c r="AR121" i="17" s="1"/>
  <c r="BP121" i="17" s="1"/>
  <c r="AF133" i="17"/>
  <c r="AR133" i="17" s="1"/>
  <c r="BP133" i="17" s="1"/>
  <c r="AF16" i="17"/>
  <c r="AR16" i="17" s="1"/>
  <c r="BP16" i="17" s="1"/>
  <c r="AF38" i="17"/>
  <c r="AR38" i="17" s="1"/>
  <c r="BP38" i="17" s="1"/>
  <c r="AF13" i="17"/>
  <c r="AR13" i="17" s="1"/>
  <c r="BP13" i="17" s="1"/>
  <c r="AF19" i="17"/>
  <c r="AR19" i="17" s="1"/>
  <c r="BP19" i="17" s="1"/>
  <c r="AF34" i="17"/>
  <c r="AR34" i="17" s="1"/>
  <c r="BP34" i="17" s="1"/>
  <c r="AF3" i="17"/>
  <c r="AR3" i="17" s="1"/>
  <c r="BP3" i="17" s="1"/>
  <c r="AF306" i="17"/>
  <c r="AR306" i="17" s="1"/>
  <c r="BP306" i="17" s="1"/>
  <c r="AF124" i="17"/>
  <c r="AR124" i="17" s="1"/>
  <c r="BP124" i="17" s="1"/>
  <c r="AF96" i="17"/>
  <c r="AR96" i="17" s="1"/>
  <c r="BP96" i="17" s="1"/>
  <c r="AF266" i="17"/>
  <c r="AR266" i="17" s="1"/>
  <c r="BP266" i="17" s="1"/>
  <c r="AF291" i="17"/>
  <c r="AR291" i="17" s="1"/>
  <c r="BP291" i="17" s="1"/>
  <c r="AF100" i="17"/>
  <c r="AR100" i="17" s="1"/>
  <c r="BP100" i="17" s="1"/>
  <c r="AF185" i="17"/>
  <c r="AR185" i="17" s="1"/>
  <c r="BP185" i="17" s="1"/>
  <c r="AF84" i="17"/>
  <c r="AR84" i="17" s="1"/>
  <c r="BP84" i="17" s="1"/>
  <c r="AF66" i="17"/>
  <c r="AR66" i="17" s="1"/>
  <c r="BP66" i="17" s="1"/>
  <c r="AF5" i="17"/>
  <c r="AR5" i="17" s="1"/>
  <c r="BP5" i="17" s="1"/>
  <c r="AF81" i="17"/>
  <c r="AR81" i="17" s="1"/>
  <c r="BP81" i="17" s="1"/>
  <c r="AF6" i="17"/>
  <c r="AR6" i="17" s="1"/>
  <c r="BP6" i="17" s="1"/>
  <c r="AF4" i="17"/>
  <c r="AR4" i="17" s="1"/>
  <c r="BP4" i="17" s="1"/>
  <c r="AF120" i="17"/>
  <c r="AR120" i="17" s="1"/>
  <c r="BP120" i="17" s="1"/>
  <c r="AF42" i="17"/>
  <c r="AR42" i="17" s="1"/>
  <c r="BP42" i="17" s="1"/>
  <c r="AF117" i="17"/>
  <c r="AR117" i="17" s="1"/>
  <c r="BP117" i="17" s="1"/>
  <c r="AF69" i="17"/>
  <c r="AR69" i="17" s="1"/>
  <c r="BP69" i="17" s="1"/>
  <c r="AF141" i="17"/>
  <c r="AR141" i="17" s="1"/>
  <c r="BP141" i="17" s="1"/>
  <c r="AF234" i="17"/>
  <c r="AR234" i="17" s="1"/>
  <c r="BP234" i="17" s="1"/>
  <c r="AF93" i="17"/>
  <c r="AR93" i="17" s="1"/>
  <c r="BP93" i="17" s="1"/>
  <c r="AF10" i="17"/>
  <c r="AR10" i="17" s="1"/>
  <c r="BP10" i="17" s="1"/>
  <c r="AF33" i="17"/>
  <c r="AR33" i="17" s="1"/>
  <c r="BP33" i="17" s="1"/>
  <c r="AF99" i="17"/>
  <c r="AR99" i="17" s="1"/>
  <c r="BP99" i="17" s="1"/>
  <c r="AF91" i="17"/>
  <c r="AR91" i="17" s="1"/>
  <c r="BP91" i="17" s="1"/>
  <c r="AF40" i="17"/>
  <c r="AR40" i="17" s="1"/>
  <c r="BP40" i="17" s="1"/>
  <c r="AF31" i="17"/>
  <c r="AR31" i="17" s="1"/>
  <c r="BP31" i="17" s="1"/>
  <c r="AF17" i="17"/>
  <c r="AR17" i="17" s="1"/>
  <c r="BP17" i="17" s="1"/>
  <c r="AF174" i="17"/>
  <c r="AR174" i="17" s="1"/>
  <c r="BP174" i="17" s="1"/>
  <c r="AF28" i="17"/>
  <c r="AR28" i="17" s="1"/>
  <c r="BP28" i="17" s="1"/>
  <c r="AF89" i="17"/>
  <c r="AR89" i="17" s="1"/>
  <c r="BP89" i="17" s="1"/>
  <c r="AF210" i="17"/>
  <c r="AR210" i="17" s="1"/>
  <c r="BP210" i="17" s="1"/>
  <c r="AF109" i="17"/>
  <c r="AR109" i="17" s="1"/>
  <c r="BP109" i="17" s="1"/>
  <c r="AF32" i="17"/>
  <c r="AR32" i="17" s="1"/>
  <c r="BP32" i="17" s="1"/>
  <c r="AF7" i="17"/>
  <c r="AR7" i="17" s="1"/>
  <c r="BP7" i="17" s="1"/>
  <c r="AF29" i="17"/>
  <c r="AR29" i="17" s="1"/>
  <c r="BP29" i="17" s="1"/>
  <c r="H48" i="1"/>
  <c r="AB317" i="17"/>
  <c r="AN317" i="17" s="1"/>
  <c r="BL317" i="17" s="1"/>
  <c r="AB400" i="17"/>
  <c r="AN400" i="17" s="1"/>
  <c r="BL400" i="17" s="1"/>
  <c r="AB291" i="17"/>
  <c r="AN291" i="17" s="1"/>
  <c r="BL291" i="17" s="1"/>
  <c r="AB217" i="17"/>
  <c r="AN217" i="17" s="1"/>
  <c r="BL217" i="17" s="1"/>
  <c r="AB473" i="17"/>
  <c r="AN473" i="17" s="1"/>
  <c r="BL473" i="17" s="1"/>
  <c r="AB479" i="17"/>
  <c r="AN479" i="17" s="1"/>
  <c r="BL479" i="17" s="1"/>
  <c r="AB142" i="17"/>
  <c r="AN142" i="17" s="1"/>
  <c r="BL142" i="17" s="1"/>
  <c r="AB191" i="17"/>
  <c r="AN191" i="17" s="1"/>
  <c r="BL191" i="17" s="1"/>
  <c r="AB436" i="17"/>
  <c r="AN436" i="17" s="1"/>
  <c r="BL436" i="17" s="1"/>
  <c r="AB98" i="17"/>
  <c r="AN98" i="17" s="1"/>
  <c r="BL98" i="17" s="1"/>
  <c r="AB262" i="17"/>
  <c r="AN262" i="17" s="1"/>
  <c r="BL262" i="17" s="1"/>
  <c r="AB7" i="17"/>
  <c r="AN7" i="17" s="1"/>
  <c r="BL7" i="17" s="1"/>
  <c r="AB246" i="17"/>
  <c r="AN246" i="17" s="1"/>
  <c r="BL246" i="17" s="1"/>
  <c r="AB285" i="17"/>
  <c r="AN285" i="17" s="1"/>
  <c r="BL285" i="17" s="1"/>
  <c r="AB224" i="17"/>
  <c r="AN224" i="17" s="1"/>
  <c r="BL224" i="17" s="1"/>
  <c r="AB137" i="17"/>
  <c r="AN137" i="17" s="1"/>
  <c r="BL137" i="17" s="1"/>
  <c r="AB86" i="17"/>
  <c r="AN86" i="17" s="1"/>
  <c r="BL86" i="17" s="1"/>
  <c r="AB361" i="17"/>
  <c r="AN361" i="17" s="1"/>
  <c r="BL361" i="17" s="1"/>
  <c r="AB419" i="17"/>
  <c r="AN419" i="17" s="1"/>
  <c r="BL419" i="17" s="1"/>
  <c r="AB544" i="17"/>
  <c r="AN544" i="17" s="1"/>
  <c r="BL544" i="17" s="1"/>
  <c r="AB605" i="17"/>
  <c r="AN605" i="17" s="1"/>
  <c r="BL605" i="17" s="1"/>
  <c r="AB644" i="17"/>
  <c r="AN644" i="17" s="1"/>
  <c r="BL644" i="17" s="1"/>
  <c r="AB584" i="17"/>
  <c r="AN584" i="17" s="1"/>
  <c r="BL584" i="17" s="1"/>
  <c r="AB684" i="17"/>
  <c r="AN684" i="17" s="1"/>
  <c r="BL684" i="17" s="1"/>
  <c r="AB691" i="17"/>
  <c r="AN691" i="17" s="1"/>
  <c r="BL691" i="17" s="1"/>
  <c r="AB470" i="17"/>
  <c r="AN470" i="17" s="1"/>
  <c r="BL470" i="17" s="1"/>
  <c r="AB370" i="17"/>
  <c r="AN370" i="17" s="1"/>
  <c r="BL370" i="17" s="1"/>
  <c r="AB571" i="17"/>
  <c r="AN571" i="17" s="1"/>
  <c r="BL571" i="17" s="1"/>
  <c r="AB500" i="17"/>
  <c r="AN500" i="17" s="1"/>
  <c r="BL500" i="17" s="1"/>
  <c r="AB502" i="17"/>
  <c r="AN502" i="17" s="1"/>
  <c r="BL502" i="17" s="1"/>
  <c r="AB657" i="17"/>
  <c r="AN657" i="17" s="1"/>
  <c r="BL657" i="17" s="1"/>
  <c r="AB672" i="17"/>
  <c r="AN672" i="17" s="1"/>
  <c r="BL672" i="17" s="1"/>
  <c r="AB143" i="17"/>
  <c r="AN143" i="17" s="1"/>
  <c r="BL143" i="17" s="1"/>
  <c r="AB334" i="17"/>
  <c r="AN334" i="17" s="1"/>
  <c r="BL334" i="17" s="1"/>
  <c r="AB538" i="17"/>
  <c r="AN538" i="17" s="1"/>
  <c r="BL538" i="17" s="1"/>
  <c r="AB622" i="17"/>
  <c r="AN622" i="17" s="1"/>
  <c r="BL622" i="17" s="1"/>
  <c r="AB647" i="17"/>
  <c r="AN647" i="17" s="1"/>
  <c r="BL647" i="17" s="1"/>
  <c r="AB144" i="17"/>
  <c r="AN144" i="17" s="1"/>
  <c r="BL144" i="17" s="1"/>
  <c r="AB254" i="17"/>
  <c r="AN254" i="17" s="1"/>
  <c r="BL254" i="17" s="1"/>
  <c r="AB637" i="17"/>
  <c r="AN637" i="17" s="1"/>
  <c r="BL637" i="17" s="1"/>
  <c r="AB595" i="17"/>
  <c r="AN595" i="17" s="1"/>
  <c r="BL595" i="17" s="1"/>
  <c r="AB654" i="17"/>
  <c r="AN654" i="17" s="1"/>
  <c r="BL654" i="17" s="1"/>
  <c r="AB309" i="17"/>
  <c r="AN309" i="17" s="1"/>
  <c r="BL309" i="17" s="1"/>
  <c r="AB619" i="17"/>
  <c r="AN619" i="17" s="1"/>
  <c r="BL619" i="17" s="1"/>
  <c r="AB665" i="17"/>
  <c r="AN665" i="17" s="1"/>
  <c r="BL665" i="17" s="1"/>
  <c r="AB650" i="17"/>
  <c r="AN650" i="17" s="1"/>
  <c r="BL650" i="17" s="1"/>
  <c r="AB364" i="17"/>
  <c r="AN364" i="17" s="1"/>
  <c r="BL364" i="17" s="1"/>
  <c r="AB607" i="17"/>
  <c r="AN607" i="17" s="1"/>
  <c r="BL607" i="17" s="1"/>
  <c r="AB616" i="17"/>
  <c r="AN616" i="17" s="1"/>
  <c r="BL616" i="17" s="1"/>
  <c r="AB692" i="17"/>
  <c r="AN692" i="17" s="1"/>
  <c r="BL692" i="17" s="1"/>
  <c r="AB222" i="17"/>
  <c r="AN222" i="17" s="1"/>
  <c r="BL222" i="17" s="1"/>
  <c r="AB652" i="17"/>
  <c r="AN652" i="17" s="1"/>
  <c r="BL652" i="17" s="1"/>
  <c r="AB427" i="17"/>
  <c r="AN427" i="17" s="1"/>
  <c r="BL427" i="17" s="1"/>
  <c r="AB486" i="17"/>
  <c r="AN486" i="17" s="1"/>
  <c r="BL486" i="17" s="1"/>
  <c r="AB590" i="17"/>
  <c r="AN590" i="17" s="1"/>
  <c r="BL590" i="17" s="1"/>
  <c r="AB580" i="17"/>
  <c r="AN580" i="17" s="1"/>
  <c r="BL580" i="17" s="1"/>
  <c r="AB673" i="17"/>
  <c r="AN673" i="17" s="1"/>
  <c r="BL673" i="17" s="1"/>
  <c r="AB690" i="17"/>
  <c r="AN690" i="17" s="1"/>
  <c r="BL690" i="17" s="1"/>
  <c r="AB525" i="17"/>
  <c r="AN525" i="17" s="1"/>
  <c r="BL525" i="17" s="1"/>
  <c r="AB666" i="17"/>
  <c r="AN666" i="17" s="1"/>
  <c r="BL666" i="17" s="1"/>
  <c r="AB442" i="17"/>
  <c r="AN442" i="17" s="1"/>
  <c r="BL442" i="17" s="1"/>
  <c r="AB660" i="17"/>
  <c r="AN660" i="17" s="1"/>
  <c r="BL660" i="17" s="1"/>
  <c r="AB588" i="17"/>
  <c r="AN588" i="17" s="1"/>
  <c r="BL588" i="17" s="1"/>
  <c r="AB675" i="17"/>
  <c r="AN675" i="17" s="1"/>
  <c r="BL675" i="17" s="1"/>
  <c r="AB694" i="17"/>
  <c r="AN694" i="17" s="1"/>
  <c r="BL694" i="17" s="1"/>
  <c r="AB507" i="17"/>
  <c r="AN507" i="17" s="1"/>
  <c r="BL507" i="17" s="1"/>
  <c r="AB589" i="17"/>
  <c r="AN589" i="17" s="1"/>
  <c r="BL589" i="17" s="1"/>
  <c r="AB579" i="17"/>
  <c r="AN579" i="17" s="1"/>
  <c r="BL579" i="17" s="1"/>
  <c r="AB662" i="17"/>
  <c r="AN662" i="17" s="1"/>
  <c r="BL662" i="17" s="1"/>
  <c r="AB465" i="17"/>
  <c r="AN465" i="17" s="1"/>
  <c r="BL465" i="17" s="1"/>
  <c r="AB469" i="17"/>
  <c r="AN469" i="17" s="1"/>
  <c r="BL469" i="17" s="1"/>
  <c r="AB540" i="17"/>
  <c r="AN540" i="17" s="1"/>
  <c r="BL540" i="17" s="1"/>
  <c r="AB631" i="17"/>
  <c r="AN631" i="17" s="1"/>
  <c r="BL631" i="17" s="1"/>
  <c r="AB676" i="17"/>
  <c r="AN676" i="17" s="1"/>
  <c r="BL676" i="17" s="1"/>
  <c r="AB293" i="17"/>
  <c r="AN293" i="17" s="1"/>
  <c r="BL293" i="17" s="1"/>
  <c r="AB484" i="17"/>
  <c r="AN484" i="17" s="1"/>
  <c r="BL484" i="17" s="1"/>
  <c r="AB667" i="17"/>
  <c r="AN667" i="17" s="1"/>
  <c r="BL667" i="17" s="1"/>
  <c r="AB519" i="17"/>
  <c r="AN519" i="17" s="1"/>
  <c r="BL519" i="17" s="1"/>
  <c r="AB628" i="17"/>
  <c r="AN628" i="17" s="1"/>
  <c r="BL628" i="17" s="1"/>
  <c r="AB379" i="17"/>
  <c r="AN379" i="17" s="1"/>
  <c r="BL379" i="17" s="1"/>
  <c r="AB630" i="17"/>
  <c r="AN630" i="17" s="1"/>
  <c r="BL630" i="17" s="1"/>
  <c r="AB553" i="17"/>
  <c r="AN553" i="17" s="1"/>
  <c r="BL553" i="17" s="1"/>
  <c r="AB641" i="17"/>
  <c r="AN641" i="17" s="1"/>
  <c r="BL641" i="17" s="1"/>
  <c r="X568" i="17"/>
  <c r="AJ568" i="17" s="1"/>
  <c r="BH568" i="17" s="1"/>
  <c r="X627" i="17"/>
  <c r="AJ627" i="17" s="1"/>
  <c r="BH627" i="17" s="1"/>
  <c r="X541" i="17"/>
  <c r="AJ541" i="17" s="1"/>
  <c r="BH541" i="17" s="1"/>
  <c r="X599" i="17"/>
  <c r="AJ599" i="17" s="1"/>
  <c r="BH599" i="17" s="1"/>
  <c r="X623" i="17"/>
  <c r="AJ623" i="17" s="1"/>
  <c r="BH623" i="17" s="1"/>
  <c r="X654" i="17"/>
  <c r="AJ654" i="17" s="1"/>
  <c r="BH654" i="17" s="1"/>
  <c r="X612" i="17"/>
  <c r="AJ612" i="17" s="1"/>
  <c r="BH612" i="17" s="1"/>
  <c r="X555" i="17"/>
  <c r="AJ555" i="17" s="1"/>
  <c r="BH555" i="17" s="1"/>
  <c r="X670" i="17"/>
  <c r="AJ670" i="17" s="1"/>
  <c r="BH670" i="17" s="1"/>
  <c r="X574" i="17"/>
  <c r="AJ574" i="17" s="1"/>
  <c r="BH574" i="17" s="1"/>
  <c r="X656" i="17"/>
  <c r="AJ656" i="17" s="1"/>
  <c r="BH656" i="17" s="1"/>
  <c r="X671" i="17"/>
  <c r="AJ671" i="17" s="1"/>
  <c r="BH671" i="17" s="1"/>
  <c r="X561" i="17"/>
  <c r="AJ561" i="17" s="1"/>
  <c r="BH561" i="17" s="1"/>
  <c r="X566" i="17"/>
  <c r="AJ566" i="17" s="1"/>
  <c r="BH566" i="17" s="1"/>
  <c r="X640" i="17"/>
  <c r="AJ640" i="17" s="1"/>
  <c r="BH640" i="17" s="1"/>
  <c r="X520" i="17"/>
  <c r="AJ520" i="17" s="1"/>
  <c r="BH520" i="17" s="1"/>
  <c r="X700" i="17"/>
  <c r="AJ700" i="17" s="1"/>
  <c r="BH700" i="17" s="1"/>
  <c r="X645" i="17"/>
  <c r="AJ645" i="17" s="1"/>
  <c r="BH645" i="17" s="1"/>
  <c r="X655" i="17"/>
  <c r="AJ655" i="17" s="1"/>
  <c r="BH655" i="17" s="1"/>
  <c r="X504" i="17"/>
  <c r="AJ504" i="17" s="1"/>
  <c r="BH504" i="17" s="1"/>
  <c r="X408" i="17"/>
  <c r="AJ408" i="17" s="1"/>
  <c r="BH408" i="17" s="1"/>
  <c r="X545" i="17"/>
  <c r="AJ545" i="17" s="1"/>
  <c r="BH545" i="17" s="1"/>
  <c r="X499" i="17"/>
  <c r="AJ499" i="17" s="1"/>
  <c r="BH499" i="17" s="1"/>
  <c r="X554" i="17"/>
  <c r="AJ554" i="17" s="1"/>
  <c r="BH554" i="17" s="1"/>
  <c r="X533" i="17"/>
  <c r="AJ533" i="17" s="1"/>
  <c r="BH533" i="17" s="1"/>
  <c r="X528" i="17"/>
  <c r="AJ528" i="17" s="1"/>
  <c r="BH528" i="17" s="1"/>
  <c r="X458" i="17"/>
  <c r="AJ458" i="17" s="1"/>
  <c r="BH458" i="17" s="1"/>
  <c r="X400" i="17"/>
  <c r="AJ400" i="17" s="1"/>
  <c r="BH400" i="17" s="1"/>
  <c r="X401" i="17"/>
  <c r="AJ401" i="17" s="1"/>
  <c r="BH401" i="17" s="1"/>
  <c r="X311" i="17"/>
  <c r="AJ311" i="17" s="1"/>
  <c r="BH311" i="17" s="1"/>
  <c r="X472" i="17"/>
  <c r="AJ472" i="17" s="1"/>
  <c r="BH472" i="17" s="1"/>
  <c r="X529" i="17"/>
  <c r="AJ529" i="17" s="1"/>
  <c r="BH529" i="17" s="1"/>
  <c r="X557" i="17"/>
  <c r="AJ557" i="17" s="1"/>
  <c r="BH557" i="17" s="1"/>
  <c r="X679" i="17"/>
  <c r="AJ679" i="17" s="1"/>
  <c r="BH679" i="17" s="1"/>
  <c r="X605" i="17"/>
  <c r="AJ605" i="17" s="1"/>
  <c r="BH605" i="17" s="1"/>
  <c r="X482" i="17"/>
  <c r="AJ482" i="17" s="1"/>
  <c r="BH482" i="17" s="1"/>
  <c r="X449" i="17"/>
  <c r="AJ449" i="17" s="1"/>
  <c r="BH449" i="17" s="1"/>
  <c r="X521" i="17"/>
  <c r="AJ521" i="17" s="1"/>
  <c r="BH521" i="17" s="1"/>
  <c r="X637" i="17"/>
  <c r="AJ637" i="17" s="1"/>
  <c r="BH637" i="17" s="1"/>
  <c r="X271" i="17"/>
  <c r="AJ271" i="17" s="1"/>
  <c r="BH271" i="17" s="1"/>
  <c r="X450" i="17"/>
  <c r="AJ450" i="17" s="1"/>
  <c r="BH450" i="17" s="1"/>
  <c r="X582" i="17"/>
  <c r="AJ582" i="17" s="1"/>
  <c r="BH582" i="17" s="1"/>
  <c r="X615" i="17"/>
  <c r="AJ615" i="17" s="1"/>
  <c r="BH615" i="17" s="1"/>
  <c r="X512" i="17"/>
  <c r="AJ512" i="17" s="1"/>
  <c r="BH512" i="17" s="1"/>
  <c r="X551" i="17"/>
  <c r="AJ551" i="17" s="1"/>
  <c r="BH551" i="17" s="1"/>
  <c r="X395" i="17"/>
  <c r="AJ395" i="17" s="1"/>
  <c r="BH395" i="17" s="1"/>
  <c r="X357" i="17"/>
  <c r="AJ357" i="17" s="1"/>
  <c r="BH357" i="17" s="1"/>
  <c r="X343" i="17"/>
  <c r="AJ343" i="17" s="1"/>
  <c r="BH343" i="17" s="1"/>
  <c r="X567" i="17"/>
  <c r="AJ567" i="17" s="1"/>
  <c r="BH567" i="17" s="1"/>
  <c r="X614" i="17"/>
  <c r="AJ614" i="17" s="1"/>
  <c r="BH614" i="17" s="1"/>
  <c r="X641" i="17"/>
  <c r="AJ641" i="17" s="1"/>
  <c r="BH641" i="17" s="1"/>
  <c r="X495" i="17"/>
  <c r="AJ495" i="17" s="1"/>
  <c r="BH495" i="17" s="1"/>
  <c r="X477" i="17"/>
  <c r="AJ477" i="17" s="1"/>
  <c r="BH477" i="17" s="1"/>
  <c r="X553" i="17"/>
  <c r="AJ553" i="17" s="1"/>
  <c r="BH553" i="17" s="1"/>
  <c r="X446" i="17"/>
  <c r="AJ446" i="17" s="1"/>
  <c r="BH446" i="17" s="1"/>
  <c r="X375" i="17"/>
  <c r="AJ375" i="17" s="1"/>
  <c r="BH375" i="17" s="1"/>
  <c r="X452" i="17"/>
  <c r="AJ452" i="17" s="1"/>
  <c r="BH452" i="17" s="1"/>
  <c r="X249" i="17"/>
  <c r="AJ249" i="17" s="1"/>
  <c r="BH249" i="17" s="1"/>
  <c r="X348" i="17"/>
  <c r="AJ348" i="17" s="1"/>
  <c r="BH348" i="17" s="1"/>
  <c r="X570" i="17"/>
  <c r="AJ570" i="17" s="1"/>
  <c r="BH570" i="17" s="1"/>
  <c r="X342" i="17"/>
  <c r="AJ342" i="17" s="1"/>
  <c r="BH342" i="17" s="1"/>
  <c r="X296" i="17"/>
  <c r="AJ296" i="17" s="1"/>
  <c r="BH296" i="17" s="1"/>
  <c r="X534" i="17"/>
  <c r="AJ534" i="17" s="1"/>
  <c r="BH534" i="17" s="1"/>
  <c r="X394" i="17"/>
  <c r="AJ394" i="17" s="1"/>
  <c r="BH394" i="17" s="1"/>
  <c r="X309" i="17"/>
  <c r="AJ309" i="17" s="1"/>
  <c r="BH309" i="17" s="1"/>
  <c r="X152" i="17"/>
  <c r="AJ152" i="17" s="1"/>
  <c r="BH152" i="17" s="1"/>
  <c r="X227" i="17"/>
  <c r="AJ227" i="17" s="1"/>
  <c r="BH227" i="17" s="1"/>
  <c r="X379" i="17"/>
  <c r="AJ379" i="17" s="1"/>
  <c r="BH379" i="17" s="1"/>
  <c r="X325" i="17"/>
  <c r="AJ325" i="17" s="1"/>
  <c r="BH325" i="17" s="1"/>
  <c r="X353" i="17"/>
  <c r="AJ353" i="17" s="1"/>
  <c r="BH353" i="17" s="1"/>
  <c r="X653" i="17"/>
  <c r="AJ653" i="17" s="1"/>
  <c r="BH653" i="17" s="1"/>
  <c r="X337" i="17"/>
  <c r="AJ337" i="17" s="1"/>
  <c r="BH337" i="17" s="1"/>
  <c r="X588" i="17"/>
  <c r="AJ588" i="17" s="1"/>
  <c r="BH588" i="17" s="1"/>
  <c r="X256" i="17"/>
  <c r="AJ256" i="17" s="1"/>
  <c r="BH256" i="17" s="1"/>
  <c r="X459" i="17"/>
  <c r="AJ459" i="17" s="1"/>
  <c r="BH459" i="17" s="1"/>
  <c r="X473" i="17"/>
  <c r="AJ473" i="17" s="1"/>
  <c r="BH473" i="17" s="1"/>
  <c r="X496" i="17"/>
  <c r="AJ496" i="17" s="1"/>
  <c r="BH496" i="17" s="1"/>
  <c r="X404" i="17"/>
  <c r="AJ404" i="17" s="1"/>
  <c r="BH404" i="17" s="1"/>
  <c r="X179" i="17"/>
  <c r="AJ179" i="17" s="1"/>
  <c r="BH179" i="17" s="1"/>
  <c r="X589" i="17"/>
  <c r="AJ589" i="17" s="1"/>
  <c r="BH589" i="17" s="1"/>
  <c r="X176" i="17"/>
  <c r="AJ176" i="17" s="1"/>
  <c r="BH176" i="17" s="1"/>
  <c r="X171" i="17"/>
  <c r="AJ171" i="17" s="1"/>
  <c r="BH171" i="17" s="1"/>
  <c r="X423" i="17"/>
  <c r="AJ423" i="17" s="1"/>
  <c r="BH423" i="17" s="1"/>
  <c r="X409" i="17"/>
  <c r="AJ409" i="17" s="1"/>
  <c r="BH409" i="17" s="1"/>
  <c r="X259" i="17"/>
  <c r="AJ259" i="17" s="1"/>
  <c r="BH259" i="17" s="1"/>
  <c r="X675" i="17"/>
  <c r="AJ675" i="17" s="1"/>
  <c r="BH675" i="17" s="1"/>
  <c r="X317" i="17"/>
  <c r="AJ317" i="17" s="1"/>
  <c r="BH317" i="17" s="1"/>
  <c r="X406" i="17"/>
  <c r="AJ406" i="17" s="1"/>
  <c r="BH406" i="17" s="1"/>
  <c r="X547" i="17"/>
  <c r="AJ547" i="17" s="1"/>
  <c r="BH547" i="17" s="1"/>
  <c r="X608" i="17"/>
  <c r="AJ608" i="17" s="1"/>
  <c r="BH608" i="17" s="1"/>
  <c r="X367" i="17"/>
  <c r="AJ367" i="17" s="1"/>
  <c r="BH367" i="17" s="1"/>
  <c r="X488" i="17"/>
  <c r="AJ488" i="17" s="1"/>
  <c r="BH488" i="17" s="1"/>
  <c r="X344" i="17"/>
  <c r="AJ344" i="17" s="1"/>
  <c r="BH344" i="17" s="1"/>
  <c r="X37" i="17"/>
  <c r="AJ37" i="17" s="1"/>
  <c r="BH37" i="17" s="1"/>
  <c r="X36" i="17"/>
  <c r="AJ36" i="17" s="1"/>
  <c r="BH36" i="17" s="1"/>
  <c r="X422" i="17"/>
  <c r="AJ422" i="17" s="1"/>
  <c r="BH422" i="17" s="1"/>
  <c r="X70" i="17"/>
  <c r="AJ70" i="17" s="1"/>
  <c r="BH70" i="17" s="1"/>
  <c r="X205" i="17"/>
  <c r="AJ205" i="17" s="1"/>
  <c r="BH205" i="17" s="1"/>
  <c r="X248" i="17"/>
  <c r="AJ248" i="17" s="1"/>
  <c r="BH248" i="17" s="1"/>
  <c r="X139" i="17"/>
  <c r="AJ139" i="17" s="1"/>
  <c r="BH139" i="17" s="1"/>
  <c r="X151" i="17"/>
  <c r="AJ151" i="17" s="1"/>
  <c r="BH151" i="17" s="1"/>
  <c r="X183" i="17"/>
  <c r="AJ183" i="17" s="1"/>
  <c r="BH183" i="17" s="1"/>
  <c r="X86" i="17"/>
  <c r="AJ86" i="17" s="1"/>
  <c r="BH86" i="17" s="1"/>
  <c r="X124" i="17"/>
  <c r="AJ124" i="17" s="1"/>
  <c r="BH124" i="17" s="1"/>
  <c r="X427" i="17"/>
  <c r="AJ427" i="17" s="1"/>
  <c r="BH427" i="17" s="1"/>
  <c r="X206" i="17"/>
  <c r="AJ206" i="17" s="1"/>
  <c r="BH206" i="17" s="1"/>
  <c r="X336" i="17"/>
  <c r="AJ336" i="17" s="1"/>
  <c r="BH336" i="17" s="1"/>
  <c r="X121" i="17"/>
  <c r="AJ121" i="17" s="1"/>
  <c r="BH121" i="17" s="1"/>
  <c r="X148" i="17"/>
  <c r="AJ148" i="17" s="1"/>
  <c r="BH148" i="17" s="1"/>
  <c r="X194" i="17"/>
  <c r="AJ194" i="17" s="1"/>
  <c r="BH194" i="17" s="1"/>
  <c r="X546" i="17"/>
  <c r="AJ546" i="17" s="1"/>
  <c r="BH546" i="17" s="1"/>
  <c r="X486" i="17"/>
  <c r="AJ486" i="17" s="1"/>
  <c r="BH486" i="17" s="1"/>
  <c r="X281" i="17"/>
  <c r="AJ281" i="17" s="1"/>
  <c r="BH281" i="17" s="1"/>
  <c r="X275" i="17"/>
  <c r="AJ275" i="17" s="1"/>
  <c r="BH275" i="17" s="1"/>
  <c r="X267" i="17"/>
  <c r="AJ267" i="17" s="1"/>
  <c r="BH267" i="17" s="1"/>
  <c r="X95" i="17"/>
  <c r="AJ95" i="17" s="1"/>
  <c r="BH95" i="17" s="1"/>
  <c r="X140" i="17"/>
  <c r="AJ140" i="17" s="1"/>
  <c r="BH140" i="17" s="1"/>
  <c r="X175" i="17"/>
  <c r="AJ175" i="17" s="1"/>
  <c r="BH175" i="17" s="1"/>
  <c r="X114" i="17"/>
  <c r="AJ114" i="17" s="1"/>
  <c r="BH114" i="17" s="1"/>
  <c r="X142" i="17"/>
  <c r="AJ142" i="17" s="1"/>
  <c r="BH142" i="17" s="1"/>
  <c r="X94" i="17"/>
  <c r="AJ94" i="17" s="1"/>
  <c r="BH94" i="17" s="1"/>
  <c r="X155" i="17"/>
  <c r="AJ155" i="17" s="1"/>
  <c r="BH155" i="17" s="1"/>
  <c r="X96" i="17"/>
  <c r="AJ96" i="17" s="1"/>
  <c r="BH96" i="17" s="1"/>
  <c r="X106" i="17"/>
  <c r="AJ106" i="17" s="1"/>
  <c r="BH106" i="17" s="1"/>
  <c r="X130" i="17"/>
  <c r="AJ130" i="17" s="1"/>
  <c r="BH130" i="17" s="1"/>
  <c r="X34" i="17"/>
  <c r="AJ34" i="17" s="1"/>
  <c r="BH34" i="17" s="1"/>
  <c r="X123" i="17"/>
  <c r="AJ123" i="17" s="1"/>
  <c r="BH123" i="17" s="1"/>
  <c r="X93" i="17"/>
  <c r="AJ93" i="17" s="1"/>
  <c r="BH93" i="17" s="1"/>
  <c r="X54" i="17"/>
  <c r="AJ54" i="17" s="1"/>
  <c r="BH54" i="17" s="1"/>
  <c r="X7" i="17"/>
  <c r="AJ7" i="17" s="1"/>
  <c r="BH7" i="17" s="1"/>
  <c r="X149" i="17"/>
  <c r="AJ149" i="17" s="1"/>
  <c r="BH149" i="17" s="1"/>
  <c r="X169" i="17"/>
  <c r="AJ169" i="17" s="1"/>
  <c r="BH169" i="17" s="1"/>
  <c r="X78" i="17"/>
  <c r="AJ78" i="17" s="1"/>
  <c r="BH78" i="17" s="1"/>
  <c r="X103" i="17"/>
  <c r="AJ103" i="17" s="1"/>
  <c r="BH103" i="17" s="1"/>
  <c r="X157" i="17"/>
  <c r="AJ157" i="17" s="1"/>
  <c r="BH157" i="17" s="1"/>
  <c r="X43" i="17"/>
  <c r="AJ43" i="17" s="1"/>
  <c r="BH43" i="17" s="1"/>
  <c r="X11" i="17"/>
  <c r="AJ11" i="17" s="1"/>
  <c r="BH11" i="17" s="1"/>
  <c r="X75" i="17"/>
  <c r="AJ75" i="17" s="1"/>
  <c r="BH75" i="17" s="1"/>
  <c r="X74" i="17"/>
  <c r="AJ74" i="17" s="1"/>
  <c r="BH74" i="17" s="1"/>
  <c r="X232" i="17"/>
  <c r="AJ232" i="17" s="1"/>
  <c r="BH232" i="17" s="1"/>
  <c r="X301" i="17"/>
  <c r="AJ301" i="17" s="1"/>
  <c r="BH301" i="17" s="1"/>
  <c r="X213" i="17"/>
  <c r="AJ213" i="17" s="1"/>
  <c r="BH213" i="17" s="1"/>
  <c r="X97" i="17"/>
  <c r="AJ97" i="17" s="1"/>
  <c r="BH97" i="17" s="1"/>
  <c r="X46" i="17"/>
  <c r="AJ46" i="17" s="1"/>
  <c r="BH46" i="17" s="1"/>
  <c r="X9" i="17"/>
  <c r="AJ9" i="17" s="1"/>
  <c r="BH9" i="17" s="1"/>
  <c r="X266" i="17"/>
  <c r="AJ266" i="17" s="1"/>
  <c r="BH266" i="17" s="1"/>
  <c r="X147" i="17"/>
  <c r="AJ147" i="17" s="1"/>
  <c r="BH147" i="17" s="1"/>
  <c r="X58" i="17"/>
  <c r="AJ58" i="17" s="1"/>
  <c r="BH58" i="17" s="1"/>
  <c r="X56" i="17"/>
  <c r="AJ56" i="17" s="1"/>
  <c r="BH56" i="17" s="1"/>
  <c r="X116" i="17"/>
  <c r="AJ116" i="17" s="1"/>
  <c r="BH116" i="17" s="1"/>
  <c r="AD680" i="17"/>
  <c r="AP680" i="17" s="1"/>
  <c r="BN680" i="17" s="1"/>
  <c r="AD621" i="17"/>
  <c r="AP621" i="17" s="1"/>
  <c r="BN621" i="17" s="1"/>
  <c r="AD598" i="17"/>
  <c r="AP598" i="17" s="1"/>
  <c r="BN598" i="17" s="1"/>
  <c r="AD687" i="17"/>
  <c r="AP687" i="17" s="1"/>
  <c r="BN687" i="17" s="1"/>
  <c r="AD586" i="17"/>
  <c r="AP586" i="17" s="1"/>
  <c r="BN586" i="17" s="1"/>
  <c r="AD508" i="17"/>
  <c r="AP508" i="17" s="1"/>
  <c r="BN508" i="17" s="1"/>
  <c r="AD467" i="17"/>
  <c r="AP467" i="17" s="1"/>
  <c r="BN467" i="17" s="1"/>
  <c r="AD493" i="17"/>
  <c r="AP493" i="17" s="1"/>
  <c r="BN493" i="17" s="1"/>
  <c r="AD491" i="17"/>
  <c r="AP491" i="17" s="1"/>
  <c r="BN491" i="17" s="1"/>
  <c r="AD645" i="17"/>
  <c r="AP645" i="17" s="1"/>
  <c r="BN645" i="17" s="1"/>
  <c r="AD667" i="17"/>
  <c r="AP667" i="17" s="1"/>
  <c r="BN667" i="17" s="1"/>
  <c r="AD638" i="17"/>
  <c r="AP638" i="17" s="1"/>
  <c r="BN638" i="17" s="1"/>
  <c r="AD563" i="17"/>
  <c r="AP563" i="17" s="1"/>
  <c r="BN563" i="17" s="1"/>
  <c r="AD605" i="17"/>
  <c r="AP605" i="17" s="1"/>
  <c r="BN605" i="17" s="1"/>
  <c r="AD482" i="17"/>
  <c r="AP482" i="17" s="1"/>
  <c r="BN482" i="17" s="1"/>
  <c r="AD276" i="17"/>
  <c r="AP276" i="17" s="1"/>
  <c r="BN276" i="17" s="1"/>
  <c r="AD451" i="17"/>
  <c r="AP451" i="17" s="1"/>
  <c r="BN451" i="17" s="1"/>
  <c r="AD521" i="17"/>
  <c r="AP521" i="17" s="1"/>
  <c r="BN521" i="17" s="1"/>
  <c r="AD542" i="17"/>
  <c r="AP542" i="17" s="1"/>
  <c r="BN542" i="17" s="1"/>
  <c r="AD535" i="17"/>
  <c r="AP535" i="17" s="1"/>
  <c r="BN535" i="17" s="1"/>
  <c r="AD483" i="17"/>
  <c r="AP483" i="17" s="1"/>
  <c r="BN483" i="17" s="1"/>
  <c r="AD595" i="17"/>
  <c r="AP595" i="17" s="1"/>
  <c r="BN595" i="17" s="1"/>
  <c r="AD607" i="17"/>
  <c r="AP607" i="17" s="1"/>
  <c r="BN607" i="17" s="1"/>
  <c r="AD532" i="17"/>
  <c r="AP532" i="17" s="1"/>
  <c r="BN532" i="17" s="1"/>
  <c r="AD636" i="17"/>
  <c r="AP636" i="17" s="1"/>
  <c r="BN636" i="17" s="1"/>
  <c r="AD517" i="17"/>
  <c r="AP517" i="17" s="1"/>
  <c r="BN517" i="17" s="1"/>
  <c r="AD445" i="17"/>
  <c r="AP445" i="17" s="1"/>
  <c r="BN445" i="17" s="1"/>
  <c r="AD495" i="17"/>
  <c r="AP495" i="17" s="1"/>
  <c r="BN495" i="17" s="1"/>
  <c r="AD453" i="17"/>
  <c r="AP453" i="17" s="1"/>
  <c r="BN453" i="17" s="1"/>
  <c r="AD553" i="17"/>
  <c r="AP553" i="17" s="1"/>
  <c r="BN553" i="17" s="1"/>
  <c r="AD456" i="17"/>
  <c r="AP456" i="17" s="1"/>
  <c r="BN456" i="17" s="1"/>
  <c r="AD590" i="17"/>
  <c r="AP590" i="17" s="1"/>
  <c r="BN590" i="17" s="1"/>
  <c r="AD527" i="17"/>
  <c r="AP527" i="17" s="1"/>
  <c r="BN527" i="17" s="1"/>
  <c r="AD530" i="17"/>
  <c r="AP530" i="17" s="1"/>
  <c r="BN530" i="17" s="1"/>
  <c r="AD511" i="17"/>
  <c r="AP511" i="17" s="1"/>
  <c r="BN511" i="17" s="1"/>
  <c r="AD507" i="17"/>
  <c r="AP507" i="17" s="1"/>
  <c r="BN507" i="17" s="1"/>
  <c r="AD399" i="17"/>
  <c r="AP399" i="17" s="1"/>
  <c r="BN399" i="17" s="1"/>
  <c r="AD375" i="17"/>
  <c r="AP375" i="17" s="1"/>
  <c r="BN375" i="17" s="1"/>
  <c r="AD608" i="17"/>
  <c r="AP608" i="17" s="1"/>
  <c r="BN608" i="17" s="1"/>
  <c r="AD523" i="17"/>
  <c r="AP523" i="17" s="1"/>
  <c r="BN523" i="17" s="1"/>
  <c r="AD606" i="17"/>
  <c r="AP606" i="17" s="1"/>
  <c r="BN606" i="17" s="1"/>
  <c r="AD651" i="17"/>
  <c r="AP651" i="17" s="1"/>
  <c r="BN651" i="17" s="1"/>
  <c r="AD476" i="17"/>
  <c r="AP476" i="17" s="1"/>
  <c r="BN476" i="17" s="1"/>
  <c r="AD577" i="17"/>
  <c r="AP577" i="17" s="1"/>
  <c r="BN577" i="17" s="1"/>
  <c r="AD392" i="17"/>
  <c r="AP392" i="17" s="1"/>
  <c r="BN392" i="17" s="1"/>
  <c r="AD631" i="17"/>
  <c r="AP631" i="17" s="1"/>
  <c r="BN631" i="17" s="1"/>
  <c r="AD499" i="17"/>
  <c r="AP499" i="17" s="1"/>
  <c r="BN499" i="17" s="1"/>
  <c r="AD580" i="17"/>
  <c r="AP580" i="17" s="1"/>
  <c r="BN580" i="17" s="1"/>
  <c r="AD400" i="17"/>
  <c r="AP400" i="17" s="1"/>
  <c r="BN400" i="17" s="1"/>
  <c r="AD407" i="17"/>
  <c r="AP407" i="17" s="1"/>
  <c r="BN407" i="17" s="1"/>
  <c r="AD455" i="17"/>
  <c r="AP455" i="17" s="1"/>
  <c r="BN455" i="17" s="1"/>
  <c r="AD610" i="17"/>
  <c r="AP610" i="17" s="1"/>
  <c r="BN610" i="17" s="1"/>
  <c r="AD413" i="17"/>
  <c r="AP413" i="17" s="1"/>
  <c r="BN413" i="17" s="1"/>
  <c r="AD506" i="17"/>
  <c r="AP506" i="17" s="1"/>
  <c r="BN506" i="17" s="1"/>
  <c r="AD331" i="17"/>
  <c r="AP331" i="17" s="1"/>
  <c r="BN331" i="17" s="1"/>
  <c r="AD319" i="17"/>
  <c r="AP319" i="17" s="1"/>
  <c r="BN319" i="17" s="1"/>
  <c r="AD327" i="17"/>
  <c r="AP327" i="17" s="1"/>
  <c r="BN327" i="17" s="1"/>
  <c r="AD227" i="17"/>
  <c r="AP227" i="17" s="1"/>
  <c r="BN227" i="17" s="1"/>
  <c r="AD360" i="17"/>
  <c r="AP360" i="17" s="1"/>
  <c r="BN360" i="17" s="1"/>
  <c r="AD321" i="17"/>
  <c r="AP321" i="17" s="1"/>
  <c r="BN321" i="17" s="1"/>
  <c r="AD308" i="17"/>
  <c r="AP308" i="17" s="1"/>
  <c r="BN308" i="17" s="1"/>
  <c r="AD254" i="17"/>
  <c r="AP254" i="17" s="1"/>
  <c r="BN254" i="17" s="1"/>
  <c r="AD473" i="17"/>
  <c r="AP473" i="17" s="1"/>
  <c r="BN473" i="17" s="1"/>
  <c r="AD496" i="17"/>
  <c r="AP496" i="17" s="1"/>
  <c r="BN496" i="17" s="1"/>
  <c r="AD355" i="17"/>
  <c r="AP355" i="17" s="1"/>
  <c r="BN355" i="17" s="1"/>
  <c r="AD218" i="17"/>
  <c r="AP218" i="17" s="1"/>
  <c r="BN218" i="17" s="1"/>
  <c r="AD214" i="17"/>
  <c r="AP214" i="17" s="1"/>
  <c r="BN214" i="17" s="1"/>
  <c r="AD430" i="17"/>
  <c r="AP430" i="17" s="1"/>
  <c r="BN430" i="17" s="1"/>
  <c r="AD510" i="17"/>
  <c r="AP510" i="17" s="1"/>
  <c r="BN510" i="17" s="1"/>
  <c r="AD423" i="17"/>
  <c r="AP423" i="17" s="1"/>
  <c r="BN423" i="17" s="1"/>
  <c r="AD464" i="17"/>
  <c r="AP464" i="17" s="1"/>
  <c r="BN464" i="17" s="1"/>
  <c r="AD376" i="17"/>
  <c r="AP376" i="17" s="1"/>
  <c r="BN376" i="17" s="1"/>
  <c r="AD261" i="17"/>
  <c r="AP261" i="17" s="1"/>
  <c r="BN261" i="17" s="1"/>
  <c r="AD659" i="17"/>
  <c r="AP659" i="17" s="1"/>
  <c r="BN659" i="17" s="1"/>
  <c r="AD538" i="17"/>
  <c r="AP538" i="17" s="1"/>
  <c r="BN538" i="17" s="1"/>
  <c r="AD419" i="17"/>
  <c r="AP419" i="17" s="1"/>
  <c r="BN419" i="17" s="1"/>
  <c r="AD320" i="17"/>
  <c r="AP320" i="17" s="1"/>
  <c r="BN320" i="17" s="1"/>
  <c r="AD422" i="17"/>
  <c r="AP422" i="17" s="1"/>
  <c r="BN422" i="17" s="1"/>
  <c r="AD367" i="17"/>
  <c r="AP367" i="17" s="1"/>
  <c r="BN367" i="17" s="1"/>
  <c r="AD230" i="17"/>
  <c r="AP230" i="17" s="1"/>
  <c r="BN230" i="17" s="1"/>
  <c r="AD352" i="17"/>
  <c r="AP352" i="17" s="1"/>
  <c r="BN352" i="17" s="1"/>
  <c r="AD471" i="17"/>
  <c r="AP471" i="17" s="1"/>
  <c r="BN471" i="17" s="1"/>
  <c r="AD330" i="17"/>
  <c r="AP330" i="17" s="1"/>
  <c r="BN330" i="17" s="1"/>
  <c r="AD427" i="17"/>
  <c r="AP427" i="17" s="1"/>
  <c r="BN427" i="17" s="1"/>
  <c r="AD341" i="17"/>
  <c r="AP341" i="17" s="1"/>
  <c r="BN341" i="17" s="1"/>
  <c r="AD305" i="17"/>
  <c r="AP305" i="17" s="1"/>
  <c r="BN305" i="17" s="1"/>
  <c r="AD531" i="17"/>
  <c r="AP531" i="17" s="1"/>
  <c r="BN531" i="17" s="1"/>
  <c r="AD469" i="17"/>
  <c r="AP469" i="17" s="1"/>
  <c r="BN469" i="17" s="1"/>
  <c r="AD338" i="17"/>
  <c r="AP338" i="17" s="1"/>
  <c r="BN338" i="17" s="1"/>
  <c r="AD347" i="17"/>
  <c r="AP347" i="17" s="1"/>
  <c r="BN347" i="17" s="1"/>
  <c r="AD398" i="17"/>
  <c r="AP398" i="17" s="1"/>
  <c r="BN398" i="17" s="1"/>
  <c r="AD332" i="17"/>
  <c r="AP332" i="17" s="1"/>
  <c r="BN332" i="17" s="1"/>
  <c r="AD548" i="17"/>
  <c r="AP548" i="17" s="1"/>
  <c r="BN548" i="17" s="1"/>
  <c r="AD369" i="17"/>
  <c r="AP369" i="17" s="1"/>
  <c r="BN369" i="17" s="1"/>
  <c r="AD500" i="17"/>
  <c r="AP500" i="17" s="1"/>
  <c r="BN500" i="17" s="1"/>
  <c r="AD411" i="17"/>
  <c r="AP411" i="17" s="1"/>
  <c r="BN411" i="17" s="1"/>
  <c r="AD295" i="17"/>
  <c r="AP295" i="17" s="1"/>
  <c r="BN295" i="17" s="1"/>
  <c r="AD274" i="17"/>
  <c r="AP274" i="17" s="1"/>
  <c r="BN274" i="17" s="1"/>
  <c r="AD172" i="17"/>
  <c r="AP172" i="17" s="1"/>
  <c r="BN172" i="17" s="1"/>
  <c r="AD252" i="17"/>
  <c r="AP252" i="17" s="1"/>
  <c r="BN252" i="17" s="1"/>
  <c r="AD366" i="17"/>
  <c r="AP366" i="17" s="1"/>
  <c r="BN366" i="17" s="1"/>
  <c r="AD282" i="17"/>
  <c r="AP282" i="17" s="1"/>
  <c r="BN282" i="17" s="1"/>
  <c r="AD466" i="17"/>
  <c r="AP466" i="17" s="1"/>
  <c r="BN466" i="17" s="1"/>
  <c r="AD354" i="17"/>
  <c r="AP354" i="17" s="1"/>
  <c r="BN354" i="17" s="1"/>
  <c r="AD306" i="17"/>
  <c r="AP306" i="17" s="1"/>
  <c r="BN306" i="17" s="1"/>
  <c r="AD273" i="17"/>
  <c r="AP273" i="17" s="1"/>
  <c r="BN273" i="17" s="1"/>
  <c r="AD224" i="17"/>
  <c r="AP224" i="17" s="1"/>
  <c r="BN224" i="17" s="1"/>
  <c r="AD333" i="17"/>
  <c r="AP333" i="17" s="1"/>
  <c r="BN333" i="17" s="1"/>
  <c r="AD152" i="17"/>
  <c r="AP152" i="17" s="1"/>
  <c r="BN152" i="17" s="1"/>
  <c r="AD245" i="17"/>
  <c r="AP245" i="17" s="1"/>
  <c r="BN245" i="17" s="1"/>
  <c r="AD322" i="17"/>
  <c r="AP322" i="17" s="1"/>
  <c r="BN322" i="17" s="1"/>
  <c r="AD117" i="17"/>
  <c r="AP117" i="17" s="1"/>
  <c r="BN117" i="17" s="1"/>
  <c r="AD110" i="17"/>
  <c r="AP110" i="17" s="1"/>
  <c r="BN110" i="17" s="1"/>
  <c r="AD251" i="17"/>
  <c r="AP251" i="17" s="1"/>
  <c r="BN251" i="17" s="1"/>
  <c r="AD87" i="17"/>
  <c r="AP87" i="17" s="1"/>
  <c r="BN87" i="17" s="1"/>
  <c r="AD377" i="17"/>
  <c r="AP377" i="17" s="1"/>
  <c r="BN377" i="17" s="1"/>
  <c r="AD258" i="17"/>
  <c r="AP258" i="17" s="1"/>
  <c r="BN258" i="17" s="1"/>
  <c r="AD288" i="17"/>
  <c r="AP288" i="17" s="1"/>
  <c r="BN288" i="17" s="1"/>
  <c r="AD113" i="17"/>
  <c r="AP113" i="17" s="1"/>
  <c r="BN113" i="17" s="1"/>
  <c r="AD329" i="17"/>
  <c r="AP329" i="17" s="1"/>
  <c r="BN329" i="17" s="1"/>
  <c r="AD260" i="17"/>
  <c r="AP260" i="17" s="1"/>
  <c r="BN260" i="17" s="1"/>
  <c r="AD211" i="17"/>
  <c r="AP211" i="17" s="1"/>
  <c r="BN211" i="17" s="1"/>
  <c r="AD358" i="17"/>
  <c r="AP358" i="17" s="1"/>
  <c r="BN358" i="17" s="1"/>
  <c r="AD242" i="17"/>
  <c r="AP242" i="17" s="1"/>
  <c r="BN242" i="17" s="1"/>
  <c r="AD190" i="17"/>
  <c r="AP190" i="17" s="1"/>
  <c r="BN190" i="17" s="1"/>
  <c r="AD216" i="17"/>
  <c r="AP216" i="17" s="1"/>
  <c r="BN216" i="17" s="1"/>
  <c r="AD222" i="17"/>
  <c r="AP222" i="17" s="1"/>
  <c r="BN222" i="17" s="1"/>
  <c r="AD184" i="17"/>
  <c r="AP184" i="17" s="1"/>
  <c r="BN184" i="17" s="1"/>
  <c r="AD72" i="17"/>
  <c r="AP72" i="17" s="1"/>
  <c r="BN72" i="17" s="1"/>
  <c r="AD199" i="17"/>
  <c r="AP199" i="17" s="1"/>
  <c r="BN199" i="17" s="1"/>
  <c r="AD346" i="17"/>
  <c r="AP346" i="17" s="1"/>
  <c r="BN346" i="17" s="1"/>
  <c r="AD231" i="17"/>
  <c r="AP231" i="17" s="1"/>
  <c r="BN231" i="17" s="1"/>
  <c r="AD132" i="17"/>
  <c r="AP132" i="17" s="1"/>
  <c r="BN132" i="17" s="1"/>
  <c r="AD154" i="17"/>
  <c r="AP154" i="17" s="1"/>
  <c r="BN154" i="17" s="1"/>
  <c r="AD122" i="17"/>
  <c r="AP122" i="17" s="1"/>
  <c r="BN122" i="17" s="1"/>
  <c r="AD118" i="17"/>
  <c r="AP118" i="17" s="1"/>
  <c r="BN118" i="17" s="1"/>
  <c r="AD53" i="17"/>
  <c r="AP53" i="17" s="1"/>
  <c r="BN53" i="17" s="1"/>
  <c r="AD202" i="17"/>
  <c r="AP202" i="17" s="1"/>
  <c r="BN202" i="17" s="1"/>
  <c r="AD465" i="17"/>
  <c r="AP465" i="17" s="1"/>
  <c r="BN465" i="17" s="1"/>
  <c r="AD379" i="17"/>
  <c r="AP379" i="17" s="1"/>
  <c r="BN379" i="17" s="1"/>
  <c r="AD209" i="17"/>
  <c r="AP209" i="17" s="1"/>
  <c r="BN209" i="17" s="1"/>
  <c r="AD228" i="17"/>
  <c r="AP228" i="17" s="1"/>
  <c r="BN228" i="17" s="1"/>
  <c r="AD157" i="17"/>
  <c r="AP157" i="17" s="1"/>
  <c r="BN157" i="17" s="1"/>
  <c r="AD262" i="17"/>
  <c r="AP262" i="17" s="1"/>
  <c r="BN262" i="17" s="1"/>
  <c r="AD128" i="17"/>
  <c r="AP128" i="17" s="1"/>
  <c r="BN128" i="17" s="1"/>
  <c r="AD415" i="17"/>
  <c r="AP415" i="17" s="1"/>
  <c r="BN415" i="17" s="1"/>
  <c r="AD77" i="17"/>
  <c r="AP77" i="17" s="1"/>
  <c r="BN77" i="17" s="1"/>
  <c r="AD59" i="17"/>
  <c r="AP59" i="17" s="1"/>
  <c r="BN59" i="17" s="1"/>
  <c r="AD109" i="17"/>
  <c r="AP109" i="17" s="1"/>
  <c r="BN109" i="17" s="1"/>
  <c r="AD91" i="17"/>
  <c r="AP91" i="17" s="1"/>
  <c r="BN91" i="17" s="1"/>
  <c r="AD40" i="17"/>
  <c r="AP40" i="17" s="1"/>
  <c r="BN40" i="17" s="1"/>
  <c r="AD31" i="17"/>
  <c r="AP31" i="17" s="1"/>
  <c r="BN31" i="17" s="1"/>
  <c r="AD28" i="17"/>
  <c r="AP28" i="17" s="1"/>
  <c r="BN28" i="17" s="1"/>
  <c r="AD57" i="17"/>
  <c r="AP57" i="17" s="1"/>
  <c r="BN57" i="17" s="1"/>
  <c r="AD29" i="17"/>
  <c r="AP29" i="17" s="1"/>
  <c r="BN29" i="17" s="1"/>
  <c r="AD89" i="17"/>
  <c r="AP89" i="17" s="1"/>
  <c r="BN89" i="17" s="1"/>
  <c r="AD32" i="17"/>
  <c r="AP32" i="17" s="1"/>
  <c r="BN32" i="17" s="1"/>
  <c r="AD7" i="17"/>
  <c r="AP7" i="17" s="1"/>
  <c r="BN7" i="17" s="1"/>
  <c r="AD60" i="17"/>
  <c r="AP60" i="17" s="1"/>
  <c r="BN60" i="17" s="1"/>
  <c r="AD8" i="17"/>
  <c r="AP8" i="17" s="1"/>
  <c r="BN8" i="17" s="1"/>
  <c r="AD27" i="17"/>
  <c r="AP27" i="17" s="1"/>
  <c r="BN27" i="17" s="1"/>
  <c r="AD9" i="17"/>
  <c r="AP9" i="17" s="1"/>
  <c r="BN9" i="17" s="1"/>
  <c r="AD167" i="17"/>
  <c r="AP167" i="17" s="1"/>
  <c r="BN167" i="17" s="1"/>
  <c r="AD88" i="17"/>
  <c r="AP88" i="17" s="1"/>
  <c r="BN88" i="17" s="1"/>
  <c r="AD194" i="17"/>
  <c r="AP194" i="17" s="1"/>
  <c r="BN194" i="17" s="1"/>
  <c r="AD61" i="17"/>
  <c r="AP61" i="17" s="1"/>
  <c r="BN61" i="17" s="1"/>
  <c r="AD238" i="17"/>
  <c r="AP238" i="17" s="1"/>
  <c r="BN238" i="17" s="1"/>
  <c r="AD26" i="17"/>
  <c r="AP26" i="17" s="1"/>
  <c r="BN26" i="17" s="1"/>
  <c r="AD112" i="17"/>
  <c r="AP112" i="17" s="1"/>
  <c r="BN112" i="17" s="1"/>
  <c r="AD62" i="17"/>
  <c r="AP62" i="17" s="1"/>
  <c r="BN62" i="17" s="1"/>
  <c r="AD101" i="17"/>
  <c r="AP101" i="17" s="1"/>
  <c r="BN101" i="17" s="1"/>
  <c r="AD217" i="17"/>
  <c r="AP217" i="17" s="1"/>
  <c r="BN217" i="17" s="1"/>
  <c r="AD97" i="17"/>
  <c r="AP97" i="17" s="1"/>
  <c r="BN97" i="17" s="1"/>
  <c r="AD82" i="17"/>
  <c r="AP82" i="17" s="1"/>
  <c r="BN82" i="17" s="1"/>
  <c r="AD46" i="17"/>
  <c r="AP46" i="17" s="1"/>
  <c r="BN46" i="17" s="1"/>
  <c r="AD139" i="17"/>
  <c r="AP139" i="17" s="1"/>
  <c r="BN139" i="17" s="1"/>
  <c r="AD41" i="17"/>
  <c r="AP41" i="17" s="1"/>
  <c r="BN41" i="17" s="1"/>
  <c r="AD363" i="17"/>
  <c r="AP363" i="17" s="1"/>
  <c r="BN363" i="17" s="1"/>
  <c r="AD63" i="17"/>
  <c r="AP63" i="17" s="1"/>
  <c r="BN63" i="17" s="1"/>
  <c r="AD98" i="17"/>
  <c r="AP98" i="17" s="1"/>
  <c r="BN98" i="17" s="1"/>
  <c r="AD51" i="17"/>
  <c r="AP51" i="17" s="1"/>
  <c r="BN51" i="17" s="1"/>
  <c r="AD25" i="17"/>
  <c r="AP25" i="17" s="1"/>
  <c r="BN25" i="17" s="1"/>
  <c r="AD198" i="17"/>
  <c r="AP198" i="17" s="1"/>
  <c r="BN198" i="17" s="1"/>
  <c r="AD111" i="17"/>
  <c r="AP111" i="17" s="1"/>
  <c r="BN111" i="17" s="1"/>
  <c r="AD133" i="17"/>
  <c r="AP133" i="17" s="1"/>
  <c r="BN133" i="17" s="1"/>
  <c r="AD15" i="17"/>
  <c r="AP15" i="17" s="1"/>
  <c r="BN15" i="17" s="1"/>
  <c r="AD291" i="17"/>
  <c r="AP291" i="17" s="1"/>
  <c r="BN291" i="17" s="1"/>
  <c r="AD94" i="17"/>
  <c r="AP94" i="17" s="1"/>
  <c r="BN94" i="17" s="1"/>
  <c r="AD130" i="17"/>
  <c r="AP130" i="17" s="1"/>
  <c r="BN130" i="17" s="1"/>
  <c r="AD38" i="17"/>
  <c r="AP38" i="17" s="1"/>
  <c r="BN38" i="17" s="1"/>
  <c r="AD13" i="17"/>
  <c r="AP13" i="17" s="1"/>
  <c r="BN13" i="17" s="1"/>
  <c r="AD145" i="17"/>
  <c r="AP145" i="17" s="1"/>
  <c r="BN145" i="17" s="1"/>
  <c r="AD96" i="17"/>
  <c r="AP96" i="17" s="1"/>
  <c r="BN96" i="17" s="1"/>
  <c r="AD266" i="17"/>
  <c r="AP266" i="17" s="1"/>
  <c r="BN266" i="17" s="1"/>
  <c r="AD106" i="17"/>
  <c r="AP106" i="17" s="1"/>
  <c r="BN106" i="17" s="1"/>
  <c r="AD127" i="17"/>
  <c r="AP127" i="17" s="1"/>
  <c r="BN127" i="17" s="1"/>
  <c r="AD185" i="17"/>
  <c r="AP185" i="17" s="1"/>
  <c r="BN185" i="17" s="1"/>
  <c r="AD5" i="17"/>
  <c r="AP5" i="17" s="1"/>
  <c r="BN5" i="17" s="1"/>
  <c r="AD6" i="17"/>
  <c r="AP6" i="17" s="1"/>
  <c r="BN6" i="17" s="1"/>
  <c r="AD4" i="17"/>
  <c r="AP4" i="17" s="1"/>
  <c r="BN4" i="17" s="1"/>
  <c r="AD189" i="17"/>
  <c r="AP189" i="17" s="1"/>
  <c r="BN189" i="17" s="1"/>
  <c r="AD10" i="17"/>
  <c r="AP10" i="17" s="1"/>
  <c r="BN10" i="17" s="1"/>
  <c r="AG695" i="17"/>
  <c r="AS695" i="17" s="1"/>
  <c r="BQ695" i="17" s="1"/>
  <c r="AG645" i="17"/>
  <c r="AS645" i="17" s="1"/>
  <c r="BQ645" i="17" s="1"/>
  <c r="AG701" i="17"/>
  <c r="AS701" i="17" s="1"/>
  <c r="BQ701" i="17" s="1"/>
  <c r="AG467" i="17"/>
  <c r="AS467" i="17" s="1"/>
  <c r="BQ467" i="17" s="1"/>
  <c r="AG596" i="17"/>
  <c r="AS596" i="17" s="1"/>
  <c r="BQ596" i="17" s="1"/>
  <c r="AG414" i="17"/>
  <c r="AS414" i="17" s="1"/>
  <c r="BQ414" i="17" s="1"/>
  <c r="AG357" i="17"/>
  <c r="AS357" i="17" s="1"/>
  <c r="BQ357" i="17" s="1"/>
  <c r="AG657" i="17"/>
  <c r="AS657" i="17" s="1"/>
  <c r="BQ657" i="17" s="1"/>
  <c r="AG692" i="17"/>
  <c r="AS692" i="17" s="1"/>
  <c r="BQ692" i="17" s="1"/>
  <c r="AG592" i="17"/>
  <c r="AS592" i="17" s="1"/>
  <c r="BQ592" i="17" s="1"/>
  <c r="AG477" i="17"/>
  <c r="AS477" i="17" s="1"/>
  <c r="BQ477" i="17" s="1"/>
  <c r="AG644" i="17"/>
  <c r="AS644" i="17" s="1"/>
  <c r="BQ644" i="17" s="1"/>
  <c r="AG403" i="17"/>
  <c r="AS403" i="17" s="1"/>
  <c r="BQ403" i="17" s="1"/>
  <c r="AG622" i="17"/>
  <c r="AS622" i="17" s="1"/>
  <c r="BQ622" i="17" s="1"/>
  <c r="AG551" i="17"/>
  <c r="AS551" i="17" s="1"/>
  <c r="BQ551" i="17" s="1"/>
  <c r="AG590" i="17"/>
  <c r="AS590" i="17" s="1"/>
  <c r="BQ590" i="17" s="1"/>
  <c r="AG498" i="17"/>
  <c r="AS498" i="17" s="1"/>
  <c r="BQ498" i="17" s="1"/>
  <c r="AG584" i="17"/>
  <c r="AS584" i="17" s="1"/>
  <c r="BQ584" i="17" s="1"/>
  <c r="AG454" i="17"/>
  <c r="AS454" i="17" s="1"/>
  <c r="BQ454" i="17" s="1"/>
  <c r="AG609" i="17"/>
  <c r="AS609" i="17" s="1"/>
  <c r="BQ609" i="17" s="1"/>
  <c r="AG527" i="17"/>
  <c r="AS527" i="17" s="1"/>
  <c r="BQ527" i="17" s="1"/>
  <c r="AG399" i="17"/>
  <c r="AS399" i="17" s="1"/>
  <c r="BQ399" i="17" s="1"/>
  <c r="AG365" i="17"/>
  <c r="AS365" i="17" s="1"/>
  <c r="BQ365" i="17" s="1"/>
  <c r="AG651" i="17"/>
  <c r="AS651" i="17" s="1"/>
  <c r="BQ651" i="17" s="1"/>
  <c r="AG476" i="17"/>
  <c r="AS476" i="17" s="1"/>
  <c r="BQ476" i="17" s="1"/>
  <c r="AG396" i="17"/>
  <c r="AS396" i="17" s="1"/>
  <c r="BQ396" i="17" s="1"/>
  <c r="AG397" i="17"/>
  <c r="AS397" i="17" s="1"/>
  <c r="BQ397" i="17" s="1"/>
  <c r="AG310" i="17"/>
  <c r="AS310" i="17" s="1"/>
  <c r="BQ310" i="17" s="1"/>
  <c r="AG554" i="17"/>
  <c r="AS554" i="17" s="1"/>
  <c r="BQ554" i="17" s="1"/>
  <c r="AG407" i="17"/>
  <c r="AS407" i="17" s="1"/>
  <c r="BQ407" i="17" s="1"/>
  <c r="AG480" i="17"/>
  <c r="AS480" i="17" s="1"/>
  <c r="BQ480" i="17" s="1"/>
  <c r="AG506" i="17"/>
  <c r="AS506" i="17" s="1"/>
  <c r="BQ506" i="17" s="1"/>
  <c r="AG531" i="17"/>
  <c r="AS531" i="17" s="1"/>
  <c r="BQ531" i="17" s="1"/>
  <c r="AG439" i="17"/>
  <c r="AS439" i="17" s="1"/>
  <c r="BQ439" i="17" s="1"/>
  <c r="AG461" i="17"/>
  <c r="AS461" i="17" s="1"/>
  <c r="BQ461" i="17" s="1"/>
  <c r="AG539" i="17"/>
  <c r="AS539" i="17" s="1"/>
  <c r="BQ539" i="17" s="1"/>
  <c r="AG560" i="17"/>
  <c r="AS560" i="17" s="1"/>
  <c r="BQ560" i="17" s="1"/>
  <c r="AG451" i="17"/>
  <c r="AS451" i="17" s="1"/>
  <c r="BQ451" i="17" s="1"/>
  <c r="AG646" i="17"/>
  <c r="AS646" i="17" s="1"/>
  <c r="BQ646" i="17" s="1"/>
  <c r="AG430" i="17"/>
  <c r="AS430" i="17" s="1"/>
  <c r="BQ430" i="17" s="1"/>
  <c r="AG203" i="17"/>
  <c r="AS203" i="17" s="1"/>
  <c r="BQ203" i="17" s="1"/>
  <c r="AG368" i="17"/>
  <c r="AS368" i="17" s="1"/>
  <c r="BQ368" i="17" s="1"/>
  <c r="AG464" i="17"/>
  <c r="AS464" i="17" s="1"/>
  <c r="BQ464" i="17" s="1"/>
  <c r="AG382" i="17"/>
  <c r="AS382" i="17" s="1"/>
  <c r="BQ382" i="17" s="1"/>
  <c r="AG259" i="17"/>
  <c r="AS259" i="17" s="1"/>
  <c r="BQ259" i="17" s="1"/>
  <c r="AG390" i="17"/>
  <c r="AS390" i="17" s="1"/>
  <c r="BQ390" i="17" s="1"/>
  <c r="AG441" i="17"/>
  <c r="AS441" i="17" s="1"/>
  <c r="BQ441" i="17" s="1"/>
  <c r="AG158" i="17"/>
  <c r="AS158" i="17" s="1"/>
  <c r="BQ158" i="17" s="1"/>
  <c r="AG261" i="17"/>
  <c r="AS261" i="17" s="1"/>
  <c r="BQ261" i="17" s="1"/>
  <c r="AG424" i="17"/>
  <c r="AS424" i="17" s="1"/>
  <c r="BQ424" i="17" s="1"/>
  <c r="AG268" i="17"/>
  <c r="AS268" i="17" s="1"/>
  <c r="BQ268" i="17" s="1"/>
  <c r="AG532" i="17"/>
  <c r="AS532" i="17" s="1"/>
  <c r="BQ532" i="17" s="1"/>
  <c r="AG432" i="17"/>
  <c r="AS432" i="17" s="1"/>
  <c r="BQ432" i="17" s="1"/>
  <c r="AG352" i="17"/>
  <c r="AS352" i="17" s="1"/>
  <c r="BQ352" i="17" s="1"/>
  <c r="AG471" i="17"/>
  <c r="AS471" i="17" s="1"/>
  <c r="BQ471" i="17" s="1"/>
  <c r="AG419" i="17"/>
  <c r="AS419" i="17" s="1"/>
  <c r="BQ419" i="17" s="1"/>
  <c r="AG330" i="17"/>
  <c r="AS330" i="17" s="1"/>
  <c r="BQ330" i="17" s="1"/>
  <c r="AG341" i="17"/>
  <c r="AS341" i="17" s="1"/>
  <c r="BQ341" i="17" s="1"/>
  <c r="AG230" i="17"/>
  <c r="AS230" i="17" s="1"/>
  <c r="BQ230" i="17" s="1"/>
  <c r="AG485" i="17"/>
  <c r="AS485" i="17" s="1"/>
  <c r="BQ485" i="17" s="1"/>
  <c r="AG452" i="17"/>
  <c r="AS452" i="17" s="1"/>
  <c r="BQ452" i="17" s="1"/>
  <c r="AG338" i="17"/>
  <c r="AS338" i="17" s="1"/>
  <c r="BQ338" i="17" s="1"/>
  <c r="AG163" i="17"/>
  <c r="AS163" i="17" s="1"/>
  <c r="BQ163" i="17" s="1"/>
  <c r="AG250" i="17"/>
  <c r="AS250" i="17" s="1"/>
  <c r="BQ250" i="17" s="1"/>
  <c r="AG315" i="17"/>
  <c r="AS315" i="17" s="1"/>
  <c r="BQ315" i="17" s="1"/>
  <c r="AG569" i="17"/>
  <c r="AS569" i="17" s="1"/>
  <c r="BQ569" i="17" s="1"/>
  <c r="AG526" i="17"/>
  <c r="AS526" i="17" s="1"/>
  <c r="BQ526" i="17" s="1"/>
  <c r="AG486" i="17"/>
  <c r="AS486" i="17" s="1"/>
  <c r="BQ486" i="17" s="1"/>
  <c r="AG279" i="17"/>
  <c r="AS279" i="17" s="1"/>
  <c r="BQ279" i="17" s="1"/>
  <c r="AG252" i="17"/>
  <c r="AS252" i="17" s="1"/>
  <c r="BQ252" i="17" s="1"/>
  <c r="AG366" i="17"/>
  <c r="AS366" i="17" s="1"/>
  <c r="BQ366" i="17" s="1"/>
  <c r="AG282" i="17"/>
  <c r="AS282" i="17" s="1"/>
  <c r="BQ282" i="17" s="1"/>
  <c r="AG188" i="17"/>
  <c r="AS188" i="17" s="1"/>
  <c r="BQ188" i="17" s="1"/>
  <c r="AG363" i="17"/>
  <c r="AS363" i="17" s="1"/>
  <c r="BQ363" i="17" s="1"/>
  <c r="AG628" i="17"/>
  <c r="AS628" i="17" s="1"/>
  <c r="BQ628" i="17" s="1"/>
  <c r="AG426" i="17"/>
  <c r="AS426" i="17" s="1"/>
  <c r="BQ426" i="17" s="1"/>
  <c r="AG202" i="17"/>
  <c r="AS202" i="17" s="1"/>
  <c r="BQ202" i="17" s="1"/>
  <c r="AG416" i="17"/>
  <c r="AS416" i="17" s="1"/>
  <c r="BQ416" i="17" s="1"/>
  <c r="AG465" i="17"/>
  <c r="AS465" i="17" s="1"/>
  <c r="BQ465" i="17" s="1"/>
  <c r="AG447" i="17"/>
  <c r="AS447" i="17" s="1"/>
  <c r="BQ447" i="17" s="1"/>
  <c r="AG379" i="17"/>
  <c r="AS379" i="17" s="1"/>
  <c r="BQ379" i="17" s="1"/>
  <c r="AG278" i="17"/>
  <c r="AS278" i="17" s="1"/>
  <c r="BQ278" i="17" s="1"/>
  <c r="AG327" i="17"/>
  <c r="AS327" i="17" s="1"/>
  <c r="BQ327" i="17" s="1"/>
  <c r="AG271" i="17"/>
  <c r="AS271" i="17" s="1"/>
  <c r="BQ271" i="17" s="1"/>
  <c r="AG299" i="17"/>
  <c r="AS299" i="17" s="1"/>
  <c r="BQ299" i="17" s="1"/>
  <c r="AG417" i="17"/>
  <c r="AS417" i="17" s="1"/>
  <c r="BQ417" i="17" s="1"/>
  <c r="AG159" i="17"/>
  <c r="AS159" i="17" s="1"/>
  <c r="BQ159" i="17" s="1"/>
  <c r="AG164" i="17"/>
  <c r="AS164" i="17" s="1"/>
  <c r="BQ164" i="17" s="1"/>
  <c r="AG260" i="17"/>
  <c r="AS260" i="17" s="1"/>
  <c r="BQ260" i="17" s="1"/>
  <c r="AG212" i="17"/>
  <c r="AS212" i="17" s="1"/>
  <c r="BQ212" i="17" s="1"/>
  <c r="AG267" i="17"/>
  <c r="AS267" i="17" s="1"/>
  <c r="BQ267" i="17" s="1"/>
  <c r="AG190" i="17"/>
  <c r="AS190" i="17" s="1"/>
  <c r="BQ190" i="17" s="1"/>
  <c r="AG289" i="17"/>
  <c r="AS289" i="17" s="1"/>
  <c r="BQ289" i="17" s="1"/>
  <c r="AG275" i="17"/>
  <c r="AS275" i="17" s="1"/>
  <c r="BQ275" i="17" s="1"/>
  <c r="AG222" i="17"/>
  <c r="AS222" i="17" s="1"/>
  <c r="BQ222" i="17" s="1"/>
  <c r="AG22" i="17"/>
  <c r="AS22" i="17" s="1"/>
  <c r="BQ22" i="17" s="1"/>
  <c r="AG69" i="17"/>
  <c r="AS69" i="17" s="1"/>
  <c r="BQ69" i="17" s="1"/>
  <c r="AG335" i="17"/>
  <c r="AS335" i="17" s="1"/>
  <c r="BQ335" i="17" s="1"/>
  <c r="AG307" i="17"/>
  <c r="AS307" i="17" s="1"/>
  <c r="BQ307" i="17" s="1"/>
  <c r="AG108" i="17"/>
  <c r="AS108" i="17" s="1"/>
  <c r="BQ108" i="17" s="1"/>
  <c r="AG175" i="17"/>
  <c r="AS175" i="17" s="1"/>
  <c r="BQ175" i="17" s="1"/>
  <c r="AG123" i="17"/>
  <c r="AS123" i="17" s="1"/>
  <c r="BQ123" i="17" s="1"/>
  <c r="AG132" i="17"/>
  <c r="AS132" i="17" s="1"/>
  <c r="BQ132" i="17" s="1"/>
  <c r="AG154" i="17"/>
  <c r="AS154" i="17" s="1"/>
  <c r="BQ154" i="17" s="1"/>
  <c r="AG254" i="17"/>
  <c r="AS254" i="17" s="1"/>
  <c r="BQ254" i="17" s="1"/>
  <c r="AG71" i="17"/>
  <c r="AS71" i="17" s="1"/>
  <c r="BQ71" i="17" s="1"/>
  <c r="AG209" i="17"/>
  <c r="AS209" i="17" s="1"/>
  <c r="BQ209" i="17" s="1"/>
  <c r="AG207" i="17"/>
  <c r="AS207" i="17" s="1"/>
  <c r="BQ207" i="17" s="1"/>
  <c r="AG204" i="17"/>
  <c r="AS204" i="17" s="1"/>
  <c r="BQ204" i="17" s="1"/>
  <c r="AG178" i="17"/>
  <c r="AS178" i="17" s="1"/>
  <c r="BQ178" i="17" s="1"/>
  <c r="AG128" i="17"/>
  <c r="AS128" i="17" s="1"/>
  <c r="BQ128" i="17" s="1"/>
  <c r="AG219" i="17"/>
  <c r="AS219" i="17" s="1"/>
  <c r="BQ219" i="17" s="1"/>
  <c r="AG92" i="17"/>
  <c r="AS92" i="17" s="1"/>
  <c r="BQ92" i="17" s="1"/>
  <c r="AG57" i="17"/>
  <c r="AS57" i="17" s="1"/>
  <c r="BQ57" i="17" s="1"/>
  <c r="AG200" i="17"/>
  <c r="AS200" i="17" s="1"/>
  <c r="BQ200" i="17" s="1"/>
  <c r="AG293" i="17"/>
  <c r="AS293" i="17" s="1"/>
  <c r="BQ293" i="17" s="1"/>
  <c r="AG304" i="17"/>
  <c r="AS304" i="17" s="1"/>
  <c r="BQ304" i="17" s="1"/>
  <c r="AG37" i="17"/>
  <c r="AS37" i="17" s="1"/>
  <c r="BQ37" i="17" s="1"/>
  <c r="AG105" i="17"/>
  <c r="AS105" i="17" s="1"/>
  <c r="BQ105" i="17" s="1"/>
  <c r="AG107" i="17"/>
  <c r="AS107" i="17" s="1"/>
  <c r="BQ107" i="17" s="1"/>
  <c r="AG50" i="17"/>
  <c r="AS50" i="17" s="1"/>
  <c r="BQ50" i="17" s="1"/>
  <c r="AG290" i="17"/>
  <c r="AS290" i="17" s="1"/>
  <c r="BQ290" i="17" s="1"/>
  <c r="AG145" i="17"/>
  <c r="AS145" i="17" s="1"/>
  <c r="BQ145" i="17" s="1"/>
  <c r="AG205" i="17"/>
  <c r="AS205" i="17" s="1"/>
  <c r="BQ205" i="17" s="1"/>
  <c r="AG78" i="17"/>
  <c r="AS78" i="17" s="1"/>
  <c r="BQ78" i="17" s="1"/>
  <c r="AG319" i="17"/>
  <c r="AS319" i="17" s="1"/>
  <c r="BQ319" i="17" s="1"/>
  <c r="AG459" i="17"/>
  <c r="AS459" i="17" s="1"/>
  <c r="BQ459" i="17" s="1"/>
  <c r="AG182" i="17"/>
  <c r="AS182" i="17" s="1"/>
  <c r="BQ182" i="17" s="1"/>
  <c r="AG111" i="17"/>
  <c r="AS111" i="17" s="1"/>
  <c r="BQ111" i="17" s="1"/>
  <c r="AG160" i="17"/>
  <c r="AS160" i="17" s="1"/>
  <c r="BQ160" i="17" s="1"/>
  <c r="AG86" i="17"/>
  <c r="AS86" i="17" s="1"/>
  <c r="BQ86" i="17" s="1"/>
  <c r="AG236" i="17"/>
  <c r="AS236" i="17" s="1"/>
  <c r="BQ236" i="17" s="1"/>
  <c r="AG496" i="17"/>
  <c r="AS496" i="17" s="1"/>
  <c r="BQ496" i="17" s="1"/>
  <c r="AG273" i="17"/>
  <c r="AS273" i="17" s="1"/>
  <c r="BQ273" i="17" s="1"/>
  <c r="AG96" i="17"/>
  <c r="AS96" i="17" s="1"/>
  <c r="BQ96" i="17" s="1"/>
  <c r="AG133" i="17"/>
  <c r="AS133" i="17" s="1"/>
  <c r="BQ133" i="17" s="1"/>
  <c r="AG185" i="17"/>
  <c r="AS185" i="17" s="1"/>
  <c r="BQ185" i="17" s="1"/>
  <c r="AG263" i="17"/>
  <c r="AS263" i="17" s="1"/>
  <c r="BQ263" i="17" s="1"/>
  <c r="AG87" i="17"/>
  <c r="AS87" i="17" s="1"/>
  <c r="BQ87" i="17" s="1"/>
  <c r="AG11" i="17"/>
  <c r="AS11" i="17" s="1"/>
  <c r="BQ11" i="17" s="1"/>
  <c r="AG75" i="17"/>
  <c r="AS75" i="17" s="1"/>
  <c r="BQ75" i="17" s="1"/>
  <c r="AG8" i="17"/>
  <c r="AS8" i="17" s="1"/>
  <c r="BQ8" i="17" s="1"/>
  <c r="AG74" i="17"/>
  <c r="AS74" i="17" s="1"/>
  <c r="BQ74" i="17" s="1"/>
  <c r="AG20" i="17"/>
  <c r="AS20" i="17" s="1"/>
  <c r="BQ20" i="17" s="1"/>
  <c r="AG350" i="17"/>
  <c r="AS350" i="17" s="1"/>
  <c r="BQ350" i="17" s="1"/>
  <c r="AG297" i="17"/>
  <c r="AS297" i="17" s="1"/>
  <c r="BQ297" i="17" s="1"/>
  <c r="AG67" i="17"/>
  <c r="AS67" i="17" s="1"/>
  <c r="BQ67" i="17" s="1"/>
  <c r="AG30" i="17"/>
  <c r="AS30" i="17" s="1"/>
  <c r="BQ30" i="17" s="1"/>
  <c r="AG39" i="17"/>
  <c r="AS39" i="17" s="1"/>
  <c r="BQ39" i="17" s="1"/>
  <c r="AG61" i="17"/>
  <c r="AS61" i="17" s="1"/>
  <c r="BQ61" i="17" s="1"/>
  <c r="AG165" i="17"/>
  <c r="AS165" i="17" s="1"/>
  <c r="BQ165" i="17" s="1"/>
  <c r="AG156" i="17"/>
  <c r="AS156" i="17" s="1"/>
  <c r="BQ156" i="17" s="1"/>
  <c r="AG26" i="17"/>
  <c r="AS26" i="17" s="1"/>
  <c r="BQ26" i="17" s="1"/>
  <c r="AG112" i="17"/>
  <c r="AS112" i="17" s="1"/>
  <c r="BQ112" i="17" s="1"/>
  <c r="AG65" i="17"/>
  <c r="AS65" i="17" s="1"/>
  <c r="BQ65" i="17" s="1"/>
  <c r="AG62" i="17"/>
  <c r="AS62" i="17" s="1"/>
  <c r="BQ62" i="17" s="1"/>
  <c r="AG101" i="17"/>
  <c r="AS101" i="17" s="1"/>
  <c r="BQ101" i="17" s="1"/>
  <c r="AG54" i="17"/>
  <c r="AS54" i="17" s="1"/>
  <c r="BQ54" i="17" s="1"/>
  <c r="AG169" i="17"/>
  <c r="AS169" i="17" s="1"/>
  <c r="BQ169" i="17" s="1"/>
  <c r="AG217" i="17"/>
  <c r="AS217" i="17" s="1"/>
  <c r="BQ217" i="17" s="1"/>
  <c r="AG82" i="17"/>
  <c r="AS82" i="17" s="1"/>
  <c r="BQ82" i="17" s="1"/>
  <c r="AG52" i="17"/>
  <c r="AS52" i="17" s="1"/>
  <c r="BQ52" i="17" s="1"/>
  <c r="AG226" i="17"/>
  <c r="AS226" i="17" s="1"/>
  <c r="BQ226" i="17" s="1"/>
  <c r="AG116" i="17"/>
  <c r="AS116" i="17" s="1"/>
  <c r="BQ116" i="17" s="1"/>
  <c r="AG18" i="17"/>
  <c r="AS18" i="17" s="1"/>
  <c r="BQ18" i="17" s="1"/>
  <c r="AG2" i="17"/>
  <c r="AS2" i="17" s="1"/>
  <c r="BQ2" i="17" s="1"/>
  <c r="AG215" i="17"/>
  <c r="AS215" i="17" s="1"/>
  <c r="BQ215" i="17" s="1"/>
  <c r="AG35" i="17"/>
  <c r="AS35" i="17" s="1"/>
  <c r="BQ35" i="17" s="1"/>
  <c r="AG98" i="17"/>
  <c r="AS98" i="17" s="1"/>
  <c r="BQ98" i="17" s="1"/>
  <c r="AG51" i="17"/>
  <c r="AS51" i="17" s="1"/>
  <c r="BQ51" i="17" s="1"/>
  <c r="AG44" i="17"/>
  <c r="AS44" i="17" s="1"/>
  <c r="BQ44" i="17" s="1"/>
  <c r="AG90" i="17"/>
  <c r="AS90" i="17" s="1"/>
  <c r="BQ90" i="17" s="1"/>
  <c r="AG25" i="17"/>
  <c r="AS25" i="17" s="1"/>
  <c r="BQ25" i="17" s="1"/>
  <c r="AG361" i="17"/>
  <c r="AS361" i="17" s="1"/>
  <c r="BQ361" i="17" s="1"/>
  <c r="AG63" i="17"/>
  <c r="AS63" i="17" s="1"/>
  <c r="BQ63" i="17" s="1"/>
  <c r="AG130" i="17"/>
  <c r="AS130" i="17" s="1"/>
  <c r="BQ130" i="17" s="1"/>
  <c r="AG38" i="17"/>
  <c r="AS38" i="17" s="1"/>
  <c r="BQ38" i="17" s="1"/>
  <c r="AG13" i="17"/>
  <c r="AS13" i="17" s="1"/>
  <c r="BQ13" i="17" s="1"/>
  <c r="AG19" i="17"/>
  <c r="AS19" i="17" s="1"/>
  <c r="BQ19" i="17" s="1"/>
  <c r="AG34" i="17"/>
  <c r="AS34" i="17" s="1"/>
  <c r="BQ34" i="17" s="1"/>
  <c r="AG291" i="17"/>
  <c r="AS291" i="17" s="1"/>
  <c r="BQ291" i="17" s="1"/>
  <c r="AG45" i="17"/>
  <c r="AS45" i="17" s="1"/>
  <c r="BQ45" i="17" s="1"/>
  <c r="AG79" i="17"/>
  <c r="AS79" i="17" s="1"/>
  <c r="BQ79" i="17" s="1"/>
  <c r="AG84" i="17"/>
  <c r="AS84" i="17" s="1"/>
  <c r="BQ84" i="17" s="1"/>
  <c r="AG66" i="17"/>
  <c r="AS66" i="17" s="1"/>
  <c r="BQ66" i="17" s="1"/>
  <c r="AG5" i="17"/>
  <c r="AS5" i="17" s="1"/>
  <c r="BQ5" i="17" s="1"/>
  <c r="AG6" i="17"/>
  <c r="AS6" i="17" s="1"/>
  <c r="BQ6" i="17" s="1"/>
  <c r="AG4" i="17"/>
  <c r="AS4" i="17" s="1"/>
  <c r="BQ4" i="17" s="1"/>
  <c r="AG42" i="17"/>
  <c r="AS42" i="17" s="1"/>
  <c r="BQ42" i="17" s="1"/>
  <c r="AG117" i="17"/>
  <c r="AS117" i="17" s="1"/>
  <c r="BQ117" i="17" s="1"/>
  <c r="AG93" i="17"/>
  <c r="AS93" i="17" s="1"/>
  <c r="BQ93" i="17" s="1"/>
  <c r="AG10" i="17"/>
  <c r="AS10" i="17" s="1"/>
  <c r="BQ10" i="17" s="1"/>
  <c r="AG24" i="17"/>
  <c r="AS24" i="17" s="1"/>
  <c r="BQ24" i="17" s="1"/>
  <c r="AG83" i="17"/>
  <c r="AS83" i="17" s="1"/>
  <c r="BQ83" i="17" s="1"/>
  <c r="AG99" i="17"/>
  <c r="AS99" i="17" s="1"/>
  <c r="BQ99" i="17" s="1"/>
  <c r="AG91" i="17"/>
  <c r="AS91" i="17" s="1"/>
  <c r="BQ91" i="17" s="1"/>
  <c r="AG40" i="17"/>
  <c r="AS40" i="17" s="1"/>
  <c r="BQ40" i="17" s="1"/>
  <c r="AG31" i="17"/>
  <c r="AS31" i="17" s="1"/>
  <c r="BQ31" i="17" s="1"/>
  <c r="AG17" i="17"/>
  <c r="AS17" i="17" s="1"/>
  <c r="BQ17" i="17" s="1"/>
  <c r="AG109" i="17"/>
  <c r="AS109" i="17" s="1"/>
  <c r="BQ109" i="17" s="1"/>
  <c r="AG89" i="17"/>
  <c r="AS89" i="17" s="1"/>
  <c r="BQ89" i="17" s="1"/>
  <c r="AG28" i="17"/>
  <c r="AS28" i="17" s="1"/>
  <c r="BQ28" i="17" s="1"/>
  <c r="AG21" i="17"/>
  <c r="AS21" i="17" s="1"/>
  <c r="BQ21" i="17" s="1"/>
  <c r="AG125" i="17"/>
  <c r="AS125" i="17" s="1"/>
  <c r="BQ125" i="17" s="1"/>
  <c r="AG122" i="17"/>
  <c r="AS122" i="17" s="1"/>
  <c r="BQ122" i="17" s="1"/>
  <c r="AG60" i="17"/>
  <c r="AS60" i="17" s="1"/>
  <c r="BQ60" i="17" s="1"/>
  <c r="AG103" i="17"/>
  <c r="AS103" i="17" s="1"/>
  <c r="BQ103" i="17" s="1"/>
  <c r="X598" i="17"/>
  <c r="AJ598" i="17" s="1"/>
  <c r="BH598" i="17" s="1"/>
  <c r="X467" i="17"/>
  <c r="AJ467" i="17" s="1"/>
  <c r="BH467" i="17" s="1"/>
  <c r="X491" i="17"/>
  <c r="AJ491" i="17" s="1"/>
  <c r="BH491" i="17" s="1"/>
  <c r="X407" i="17"/>
  <c r="AJ407" i="17" s="1"/>
  <c r="BH407" i="17" s="1"/>
  <c r="X455" i="17"/>
  <c r="AJ455" i="17" s="1"/>
  <c r="BH455" i="17" s="1"/>
  <c r="X524" i="17"/>
  <c r="AJ524" i="17" s="1"/>
  <c r="BH524" i="17" s="1"/>
  <c r="X558" i="17"/>
  <c r="AJ558" i="17" s="1"/>
  <c r="BH558" i="17" s="1"/>
  <c r="X398" i="17"/>
  <c r="AJ398" i="17" s="1"/>
  <c r="BH398" i="17" s="1"/>
  <c r="X659" i="17"/>
  <c r="AJ659" i="17" s="1"/>
  <c r="BH659" i="17" s="1"/>
  <c r="X451" i="17"/>
  <c r="AJ451" i="17" s="1"/>
  <c r="BH451" i="17" s="1"/>
  <c r="X437" i="17"/>
  <c r="AJ437" i="17" s="1"/>
  <c r="BH437" i="17" s="1"/>
  <c r="X497" i="17"/>
  <c r="AJ497" i="17" s="1"/>
  <c r="BH497" i="17" s="1"/>
  <c r="X532" i="17"/>
  <c r="AJ532" i="17" s="1"/>
  <c r="BH532" i="17" s="1"/>
  <c r="X517" i="17"/>
  <c r="AJ517" i="17" s="1"/>
  <c r="BH517" i="17" s="1"/>
  <c r="X657" i="17"/>
  <c r="AJ657" i="17" s="1"/>
  <c r="BH657" i="17" s="1"/>
  <c r="X585" i="17"/>
  <c r="AJ585" i="17" s="1"/>
  <c r="BH585" i="17" s="1"/>
  <c r="X579" i="17"/>
  <c r="AJ579" i="17" s="1"/>
  <c r="BH579" i="17" s="1"/>
  <c r="X613" i="17"/>
  <c r="AJ613" i="17" s="1"/>
  <c r="BH613" i="17" s="1"/>
  <c r="X573" i="17"/>
  <c r="AJ573" i="17" s="1"/>
  <c r="BH573" i="17" s="1"/>
  <c r="X622" i="17"/>
  <c r="AJ622" i="17" s="1"/>
  <c r="BH622" i="17" s="1"/>
  <c r="X527" i="17"/>
  <c r="AJ527" i="17" s="1"/>
  <c r="BH527" i="17" s="1"/>
  <c r="X511" i="17"/>
  <c r="AJ511" i="17" s="1"/>
  <c r="BH511" i="17" s="1"/>
  <c r="X399" i="17"/>
  <c r="AJ399" i="17" s="1"/>
  <c r="BH399" i="17" s="1"/>
  <c r="X454" i="17"/>
  <c r="AJ454" i="17" s="1"/>
  <c r="BH454" i="17" s="1"/>
  <c r="X347" i="17"/>
  <c r="AJ347" i="17" s="1"/>
  <c r="BH347" i="17" s="1"/>
  <c r="X287" i="17"/>
  <c r="AJ287" i="17" s="1"/>
  <c r="BH287" i="17" s="1"/>
  <c r="X392" i="17"/>
  <c r="AJ392" i="17" s="1"/>
  <c r="BH392" i="17" s="1"/>
  <c r="X332" i="17"/>
  <c r="AJ332" i="17" s="1"/>
  <c r="BH332" i="17" s="1"/>
  <c r="X548" i="17"/>
  <c r="AJ548" i="17" s="1"/>
  <c r="BH548" i="17" s="1"/>
  <c r="X252" i="17"/>
  <c r="AJ252" i="17" s="1"/>
  <c r="BH252" i="17" s="1"/>
  <c r="X282" i="17"/>
  <c r="AJ282" i="17" s="1"/>
  <c r="BH282" i="17" s="1"/>
  <c r="X466" i="17"/>
  <c r="AJ466" i="17" s="1"/>
  <c r="BH466" i="17" s="1"/>
  <c r="X476" i="17"/>
  <c r="AJ476" i="17" s="1"/>
  <c r="BH476" i="17" s="1"/>
  <c r="X509" i="17"/>
  <c r="AJ509" i="17" s="1"/>
  <c r="BH509" i="17" s="1"/>
  <c r="X113" i="17"/>
  <c r="AJ113" i="17" s="1"/>
  <c r="BH113" i="17" s="1"/>
  <c r="X383" i="17"/>
  <c r="AJ383" i="17" s="1"/>
  <c r="BH383" i="17" s="1"/>
  <c r="X331" i="17"/>
  <c r="AJ331" i="17" s="1"/>
  <c r="BH331" i="17" s="1"/>
  <c r="X326" i="17"/>
  <c r="AJ326" i="17" s="1"/>
  <c r="BH326" i="17" s="1"/>
  <c r="X484" i="17"/>
  <c r="AJ484" i="17" s="1"/>
  <c r="BH484" i="17" s="1"/>
  <c r="X321" i="17"/>
  <c r="AJ321" i="17" s="1"/>
  <c r="BH321" i="17" s="1"/>
  <c r="X393" i="17"/>
  <c r="AJ393" i="17" s="1"/>
  <c r="BH393" i="17" s="1"/>
  <c r="X430" i="17"/>
  <c r="AJ430" i="17" s="1"/>
  <c r="BH430" i="17" s="1"/>
  <c r="X312" i="17"/>
  <c r="AJ312" i="17" s="1"/>
  <c r="BH312" i="17" s="1"/>
  <c r="X537" i="17"/>
  <c r="AJ537" i="17" s="1"/>
  <c r="BH537" i="17" s="1"/>
  <c r="X387" i="17"/>
  <c r="AJ387" i="17" s="1"/>
  <c r="BH387" i="17" s="1"/>
  <c r="X441" i="17"/>
  <c r="AJ441" i="17" s="1"/>
  <c r="BH441" i="17" s="1"/>
  <c r="X419" i="17"/>
  <c r="AJ419" i="17" s="1"/>
  <c r="BH419" i="17" s="1"/>
  <c r="X230" i="17"/>
  <c r="AJ230" i="17" s="1"/>
  <c r="BH230" i="17" s="1"/>
  <c r="X239" i="17"/>
  <c r="AJ239" i="17" s="1"/>
  <c r="BH239" i="17" s="1"/>
  <c r="X540" i="17"/>
  <c r="AJ540" i="17" s="1"/>
  <c r="BH540" i="17" s="1"/>
  <c r="X373" i="17"/>
  <c r="AJ373" i="17" s="1"/>
  <c r="BH373" i="17" s="1"/>
  <c r="X80" i="17"/>
  <c r="AJ80" i="17" s="1"/>
  <c r="BH80" i="17" s="1"/>
  <c r="X134" i="17"/>
  <c r="AJ134" i="17" s="1"/>
  <c r="BH134" i="17" s="1"/>
  <c r="X471" i="17"/>
  <c r="AJ471" i="17" s="1"/>
  <c r="BH471" i="17" s="1"/>
  <c r="X316" i="17"/>
  <c r="AJ316" i="17" s="1"/>
  <c r="BH316" i="17" s="1"/>
  <c r="X200" i="17"/>
  <c r="AJ200" i="17" s="1"/>
  <c r="BH200" i="17" s="1"/>
  <c r="X150" i="17"/>
  <c r="AJ150" i="17" s="1"/>
  <c r="BH150" i="17" s="1"/>
  <c r="X77" i="17"/>
  <c r="AJ77" i="17" s="1"/>
  <c r="BH77" i="17" s="1"/>
  <c r="X105" i="17"/>
  <c r="AJ105" i="17" s="1"/>
  <c r="BH105" i="17" s="1"/>
  <c r="X59" i="17"/>
  <c r="AJ59" i="17" s="1"/>
  <c r="BH59" i="17" s="1"/>
  <c r="X107" i="17"/>
  <c r="AJ107" i="17" s="1"/>
  <c r="BH107" i="17" s="1"/>
  <c r="X290" i="17"/>
  <c r="AJ290" i="17" s="1"/>
  <c r="BH290" i="17" s="1"/>
  <c r="X352" i="17"/>
  <c r="AJ352" i="17" s="1"/>
  <c r="BH352" i="17" s="1"/>
  <c r="X315" i="17"/>
  <c r="AJ315" i="17" s="1"/>
  <c r="BH315" i="17" s="1"/>
  <c r="X195" i="17"/>
  <c r="AJ195" i="17" s="1"/>
  <c r="BH195" i="17" s="1"/>
  <c r="X182" i="17"/>
  <c r="AJ182" i="17" s="1"/>
  <c r="BH182" i="17" s="1"/>
  <c r="X245" i="17"/>
  <c r="AJ245" i="17" s="1"/>
  <c r="BH245" i="17" s="1"/>
  <c r="X340" i="17"/>
  <c r="AJ340" i="17" s="1"/>
  <c r="BH340" i="17" s="1"/>
  <c r="X210" i="17"/>
  <c r="AJ210" i="17" s="1"/>
  <c r="BH210" i="17" s="1"/>
  <c r="X263" i="17"/>
  <c r="AJ263" i="17" s="1"/>
  <c r="BH263" i="17" s="1"/>
  <c r="X87" i="17"/>
  <c r="AJ87" i="17" s="1"/>
  <c r="BH87" i="17" s="1"/>
  <c r="X265" i="17"/>
  <c r="AJ265" i="17" s="1"/>
  <c r="BH265" i="17" s="1"/>
  <c r="X258" i="17"/>
  <c r="AJ258" i="17" s="1"/>
  <c r="BH258" i="17" s="1"/>
  <c r="X288" i="17"/>
  <c r="AJ288" i="17" s="1"/>
  <c r="BH288" i="17" s="1"/>
  <c r="X88" i="17"/>
  <c r="AJ88" i="17" s="1"/>
  <c r="BH88" i="17" s="1"/>
  <c r="X297" i="17"/>
  <c r="AJ297" i="17" s="1"/>
  <c r="BH297" i="17" s="1"/>
  <c r="X156" i="17"/>
  <c r="AJ156" i="17" s="1"/>
  <c r="BH156" i="17" s="1"/>
  <c r="X330" i="17"/>
  <c r="AJ330" i="17" s="1"/>
  <c r="BH330" i="17" s="1"/>
  <c r="X305" i="17"/>
  <c r="AJ305" i="17" s="1"/>
  <c r="BH305" i="17" s="1"/>
  <c r="X164" i="17"/>
  <c r="AJ164" i="17" s="1"/>
  <c r="BH164" i="17" s="1"/>
  <c r="X186" i="17"/>
  <c r="AJ186" i="17" s="1"/>
  <c r="BH186" i="17" s="1"/>
  <c r="X242" i="17"/>
  <c r="AJ242" i="17" s="1"/>
  <c r="BH242" i="17" s="1"/>
  <c r="X190" i="17"/>
  <c r="AJ190" i="17" s="1"/>
  <c r="BH190" i="17" s="1"/>
  <c r="X216" i="17"/>
  <c r="AJ216" i="17" s="1"/>
  <c r="BH216" i="17" s="1"/>
  <c r="X109" i="17"/>
  <c r="AJ109" i="17" s="1"/>
  <c r="BH109" i="17" s="1"/>
  <c r="X193" i="17"/>
  <c r="AJ193" i="17" s="1"/>
  <c r="BH193" i="17" s="1"/>
  <c r="X222" i="17"/>
  <c r="AJ222" i="17" s="1"/>
  <c r="BH222" i="17" s="1"/>
  <c r="X318" i="17"/>
  <c r="AJ318" i="17" s="1"/>
  <c r="BH318" i="17" s="1"/>
  <c r="X324" i="17"/>
  <c r="AJ324" i="17" s="1"/>
  <c r="BH324" i="17" s="1"/>
  <c r="X231" i="17"/>
  <c r="AJ231" i="17" s="1"/>
  <c r="BH231" i="17" s="1"/>
  <c r="X168" i="17"/>
  <c r="AJ168" i="17" s="1"/>
  <c r="BH168" i="17" s="1"/>
  <c r="X177" i="17"/>
  <c r="AJ177" i="17" s="1"/>
  <c r="BH177" i="17" s="1"/>
  <c r="X154" i="17"/>
  <c r="AJ154" i="17" s="1"/>
  <c r="BH154" i="17" s="1"/>
  <c r="X104" i="17"/>
  <c r="AJ104" i="17" s="1"/>
  <c r="BH104" i="17" s="1"/>
  <c r="X133" i="17"/>
  <c r="AJ133" i="17" s="1"/>
  <c r="BH133" i="17" s="1"/>
  <c r="X83" i="17"/>
  <c r="AJ83" i="17" s="1"/>
  <c r="BH83" i="17" s="1"/>
  <c r="X69" i="17"/>
  <c r="AJ69" i="17" s="1"/>
  <c r="BH69" i="17" s="1"/>
  <c r="X98" i="17"/>
  <c r="AJ98" i="17" s="1"/>
  <c r="BH98" i="17" s="1"/>
  <c r="X38" i="17"/>
  <c r="AJ38" i="17" s="1"/>
  <c r="BH38" i="17" s="1"/>
  <c r="X25" i="17"/>
  <c r="AJ25" i="17" s="1"/>
  <c r="BH25" i="17" s="1"/>
  <c r="X143" i="17"/>
  <c r="AJ143" i="17" s="1"/>
  <c r="BH143" i="17" s="1"/>
  <c r="X127" i="17"/>
  <c r="AJ127" i="17" s="1"/>
  <c r="BH127" i="17" s="1"/>
  <c r="X3" i="17"/>
  <c r="AJ3" i="17" s="1"/>
  <c r="BH3" i="17" s="1"/>
  <c r="X262" i="17"/>
  <c r="AJ262" i="17" s="1"/>
  <c r="BH262" i="17" s="1"/>
  <c r="X185" i="17"/>
  <c r="AJ185" i="17" s="1"/>
  <c r="BH185" i="17" s="1"/>
  <c r="X81" i="17"/>
  <c r="AJ81" i="17" s="1"/>
  <c r="BH81" i="17" s="1"/>
  <c r="X4" i="17"/>
  <c r="AJ4" i="17" s="1"/>
  <c r="BH4" i="17" s="1"/>
  <c r="X204" i="17"/>
  <c r="AJ204" i="17" s="1"/>
  <c r="BH204" i="17" s="1"/>
  <c r="X141" i="17"/>
  <c r="AJ141" i="17" s="1"/>
  <c r="BH141" i="17" s="1"/>
  <c r="X199" i="17"/>
  <c r="AJ199" i="17" s="1"/>
  <c r="BH199" i="17" s="1"/>
  <c r="X118" i="17"/>
  <c r="AJ118" i="17" s="1"/>
  <c r="BH118" i="17" s="1"/>
  <c r="X53" i="17"/>
  <c r="AJ53" i="17" s="1"/>
  <c r="BH53" i="17" s="1"/>
  <c r="X57" i="17"/>
  <c r="AJ57" i="17" s="1"/>
  <c r="BH57" i="17" s="1"/>
  <c r="X99" i="17"/>
  <c r="AJ99" i="17" s="1"/>
  <c r="BH99" i="17" s="1"/>
  <c r="X91" i="17"/>
  <c r="AJ91" i="17" s="1"/>
  <c r="BH91" i="17" s="1"/>
  <c r="X31" i="17"/>
  <c r="AJ31" i="17" s="1"/>
  <c r="BH31" i="17" s="1"/>
  <c r="X292" i="17"/>
  <c r="AJ292" i="17" s="1"/>
  <c r="BH292" i="17" s="1"/>
  <c r="X209" i="17"/>
  <c r="AJ209" i="17" s="1"/>
  <c r="BH209" i="17" s="1"/>
  <c r="X14" i="17"/>
  <c r="AJ14" i="17" s="1"/>
  <c r="BH14" i="17" s="1"/>
  <c r="X27" i="17"/>
  <c r="AJ27" i="17" s="1"/>
  <c r="BH27" i="17" s="1"/>
  <c r="X246" i="17"/>
  <c r="AJ246" i="17" s="1"/>
  <c r="BH246" i="17" s="1"/>
  <c r="X21" i="17"/>
  <c r="AJ21" i="17" s="1"/>
  <c r="BH21" i="17" s="1"/>
  <c r="X293" i="17"/>
  <c r="AJ293" i="17" s="1"/>
  <c r="BH293" i="17" s="1"/>
  <c r="X144" i="17"/>
  <c r="AJ144" i="17" s="1"/>
  <c r="BH144" i="17" s="1"/>
  <c r="X20" i="17"/>
  <c r="AJ20" i="17" s="1"/>
  <c r="BH20" i="17" s="1"/>
  <c r="X26" i="17"/>
  <c r="AJ26" i="17" s="1"/>
  <c r="BH26" i="17" s="1"/>
  <c r="X30" i="17"/>
  <c r="AJ30" i="17" s="1"/>
  <c r="BH30" i="17" s="1"/>
  <c r="X39" i="17"/>
  <c r="AJ39" i="17" s="1"/>
  <c r="BH39" i="17" s="1"/>
  <c r="X61" i="17"/>
  <c r="AJ61" i="17" s="1"/>
  <c r="BH61" i="17" s="1"/>
  <c r="X180" i="17"/>
  <c r="AJ180" i="17" s="1"/>
  <c r="BH180" i="17" s="1"/>
  <c r="X228" i="17"/>
  <c r="AJ228" i="17" s="1"/>
  <c r="BH228" i="17" s="1"/>
  <c r="X238" i="17"/>
  <c r="AJ238" i="17" s="1"/>
  <c r="BH238" i="17" s="1"/>
  <c r="X112" i="17"/>
  <c r="AJ112" i="17" s="1"/>
  <c r="BH112" i="17" s="1"/>
  <c r="X68" i="17"/>
  <c r="AJ68" i="17" s="1"/>
  <c r="BH68" i="17" s="1"/>
  <c r="X62" i="17"/>
  <c r="AJ62" i="17" s="1"/>
  <c r="BH62" i="17" s="1"/>
  <c r="X12" i="17"/>
  <c r="AJ12" i="17" s="1"/>
  <c r="BH12" i="17" s="1"/>
  <c r="X101" i="17"/>
  <c r="AJ101" i="17" s="1"/>
  <c r="BH101" i="17" s="1"/>
  <c r="X79" i="17"/>
  <c r="AJ79" i="17" s="1"/>
  <c r="BH79" i="17" s="1"/>
  <c r="X217" i="17"/>
  <c r="AJ217" i="17" s="1"/>
  <c r="BH217" i="17" s="1"/>
  <c r="X82" i="17"/>
  <c r="AJ82" i="17" s="1"/>
  <c r="BH82" i="17" s="1"/>
  <c r="X63" i="17"/>
  <c r="AJ63" i="17" s="1"/>
  <c r="BH63" i="17" s="1"/>
  <c r="X41" i="17"/>
  <c r="AJ41" i="17" s="1"/>
  <c r="BH41" i="17" s="1"/>
  <c r="X16" i="17"/>
  <c r="AJ16" i="17" s="1"/>
  <c r="BH16" i="17" s="1"/>
  <c r="M59" i="1"/>
  <c r="AA198" i="17" a="1"/>
  <c r="AA198" i="17" s="1"/>
  <c r="AM198" i="17" s="1"/>
  <c r="BK198" i="17" s="1"/>
  <c r="AA544" i="17" a="1"/>
  <c r="AA544" i="17" s="1"/>
  <c r="AM544" i="17" s="1"/>
  <c r="BK544" i="17" s="1"/>
  <c r="AA323" i="17" a="1"/>
  <c r="AA323" i="17" s="1"/>
  <c r="AM323" i="17" s="1"/>
  <c r="BK323" i="17" s="1"/>
  <c r="AA77" i="17" a="1"/>
  <c r="AA77" i="17" s="1"/>
  <c r="AM77" i="17" s="1"/>
  <c r="BK77" i="17" s="1"/>
  <c r="AA158" i="17" a="1"/>
  <c r="AA158" i="17" s="1"/>
  <c r="AM158" i="17" s="1"/>
  <c r="BK158" i="17" s="1"/>
  <c r="AA436" i="17" a="1"/>
  <c r="AA436" i="17" s="1"/>
  <c r="AM436" i="17" s="1"/>
  <c r="BK436" i="17" s="1"/>
  <c r="AA284" i="17" a="1"/>
  <c r="AA284" i="17" s="1"/>
  <c r="AM284" i="17" s="1"/>
  <c r="BK284" i="17" s="1"/>
  <c r="AA171" i="17" a="1"/>
  <c r="AA171" i="17" s="1"/>
  <c r="AM171" i="17" s="1"/>
  <c r="BK171" i="17" s="1"/>
  <c r="AA309" i="17" a="1"/>
  <c r="AA309" i="17" s="1"/>
  <c r="AM309" i="17" s="1"/>
  <c r="BK309" i="17" s="1"/>
  <c r="AA381" i="17" a="1"/>
  <c r="AA381" i="17" s="1"/>
  <c r="AM381" i="17" s="1"/>
  <c r="BK381" i="17" s="1"/>
  <c r="AA85" i="17" a="1"/>
  <c r="AA85" i="17" s="1"/>
  <c r="AM85" i="17" s="1"/>
  <c r="BK85" i="17" s="1"/>
  <c r="AA36" i="17" a="1"/>
  <c r="AA36" i="17" s="1"/>
  <c r="AM36" i="17" s="1"/>
  <c r="BK36" i="17" s="1"/>
  <c r="AA45" i="17" a="1"/>
  <c r="AA45" i="17" s="1"/>
  <c r="AM45" i="17" s="1"/>
  <c r="BK45" i="17" s="1"/>
  <c r="AA10" i="17" a="1"/>
  <c r="AA10" i="17" s="1"/>
  <c r="AM10" i="17" s="1"/>
  <c r="BK10" i="17" s="1"/>
  <c r="AA300" i="17" a="1"/>
  <c r="AA300" i="17" s="1"/>
  <c r="AM300" i="17" s="1"/>
  <c r="BK300" i="17" s="1"/>
  <c r="AA285" i="17" a="1"/>
  <c r="AA285" i="17" s="1"/>
  <c r="AM285" i="17" s="1"/>
  <c r="BK285" i="17" s="1"/>
  <c r="AA129" i="17" a="1"/>
  <c r="AA129" i="17" s="1"/>
  <c r="AM129" i="17" s="1"/>
  <c r="BK129" i="17" s="1"/>
  <c r="AA123" i="17" a="1"/>
  <c r="AA123" i="17" s="1"/>
  <c r="AM123" i="17" s="1"/>
  <c r="BK123" i="17" s="1"/>
  <c r="AA72" i="17" a="1"/>
  <c r="AA72" i="17" s="1"/>
  <c r="AM72" i="17" s="1"/>
  <c r="BK72" i="17" s="1"/>
  <c r="AA14" i="17" a="1"/>
  <c r="AA14" i="17" s="1"/>
  <c r="AM14" i="17" s="1"/>
  <c r="BK14" i="17" s="1"/>
  <c r="AA487" i="17" a="1"/>
  <c r="AA487" i="17" s="1"/>
  <c r="AM487" i="17" s="1"/>
  <c r="BK487" i="17" s="1"/>
  <c r="AA405" i="17" a="1"/>
  <c r="AA405" i="17" s="1"/>
  <c r="AM405" i="17" s="1"/>
  <c r="BK405" i="17" s="1"/>
  <c r="AA271" i="17" a="1"/>
  <c r="AA271" i="17" s="1"/>
  <c r="AM271" i="17" s="1"/>
  <c r="BK271" i="17" s="1"/>
  <c r="AA243" i="17" a="1"/>
  <c r="AA243" i="17" s="1"/>
  <c r="AM243" i="17" s="1"/>
  <c r="BK243" i="17" s="1"/>
  <c r="AA29" i="17" a="1"/>
  <c r="AA29" i="17" s="1"/>
  <c r="AM29" i="17" s="1"/>
  <c r="BK29" i="17" s="1"/>
  <c r="AA37" i="17" a="1"/>
  <c r="AA37" i="17" s="1"/>
  <c r="AM37" i="17" s="1"/>
  <c r="BK37" i="17" s="1"/>
  <c r="AA317" i="17" a="1"/>
  <c r="AA317" i="17" s="1"/>
  <c r="AM317" i="17" s="1"/>
  <c r="BK317" i="17" s="1"/>
  <c r="AA385" i="17" a="1"/>
  <c r="AA385" i="17" s="1"/>
  <c r="AM385" i="17" s="1"/>
  <c r="BK385" i="17" s="1"/>
  <c r="AA16" i="17" a="1"/>
  <c r="AA16" i="17" s="1"/>
  <c r="AM16" i="17" s="1"/>
  <c r="BK16" i="17" s="1"/>
  <c r="AA12" i="17" a="1"/>
  <c r="AA12" i="17" s="1"/>
  <c r="AM12" i="17" s="1"/>
  <c r="BK12" i="17" s="1"/>
  <c r="AA445" i="17" a="1"/>
  <c r="AA445" i="17" s="1"/>
  <c r="AM445" i="17" s="1"/>
  <c r="BK445" i="17" s="1"/>
  <c r="AA493" i="17" a="1"/>
  <c r="AA493" i="17" s="1"/>
  <c r="AM493" i="17" s="1"/>
  <c r="BK493" i="17" s="1"/>
  <c r="AA181" i="17" a="1"/>
  <c r="AA181" i="17" s="1"/>
  <c r="AM181" i="17" s="1"/>
  <c r="BK181" i="17" s="1"/>
  <c r="AA92" i="17" a="1"/>
  <c r="AA92" i="17" s="1"/>
  <c r="AM92" i="17" s="1"/>
  <c r="BK92" i="17" s="1"/>
  <c r="AA311" i="17" a="1"/>
  <c r="AA311" i="17" s="1"/>
  <c r="AM311" i="17" s="1"/>
  <c r="BK311" i="17" s="1"/>
  <c r="AA257" i="17" a="1"/>
  <c r="AA257" i="17" s="1"/>
  <c r="AM257" i="17" s="1"/>
  <c r="BK257" i="17" s="1"/>
  <c r="AA4" i="17" a="1"/>
  <c r="AA4" i="17" s="1"/>
  <c r="AM4" i="17" s="1"/>
  <c r="BK4" i="17" s="1"/>
  <c r="AA2" i="17" a="1"/>
  <c r="AA2" i="17" s="1"/>
  <c r="AM2" i="17" s="1"/>
  <c r="BK2" i="17" s="1"/>
  <c r="AA552" i="17" a="1"/>
  <c r="AA552" i="17" s="1"/>
  <c r="AM552" i="17" s="1"/>
  <c r="BK552" i="17" s="1"/>
  <c r="AA541" i="17" a="1"/>
  <c r="AA541" i="17" s="1"/>
  <c r="AM541" i="17" s="1"/>
  <c r="BK541" i="17" s="1"/>
  <c r="AA225" i="17" a="1"/>
  <c r="AA225" i="17" s="1"/>
  <c r="AM225" i="17" s="1"/>
  <c r="BK225" i="17" s="1"/>
  <c r="AA492" i="17" a="1"/>
  <c r="AA492" i="17" s="1"/>
  <c r="AM492" i="17" s="1"/>
  <c r="BK492" i="17" s="1"/>
  <c r="AA240" i="17" a="1"/>
  <c r="AA240" i="17" s="1"/>
  <c r="AM240" i="17" s="1"/>
  <c r="BK240" i="17" s="1"/>
  <c r="AA176" i="17" a="1"/>
  <c r="AA176" i="17" s="1"/>
  <c r="AM176" i="17" s="1"/>
  <c r="BK176" i="17" s="1"/>
  <c r="AA108" i="17" a="1"/>
  <c r="AA108" i="17" s="1"/>
  <c r="AM108" i="17" s="1"/>
  <c r="BK108" i="17" s="1"/>
  <c r="AA299" i="17" a="1"/>
  <c r="AA299" i="17" s="1"/>
  <c r="AM299" i="17" s="1"/>
  <c r="BK299" i="17" s="1"/>
  <c r="AA191" i="17" a="1"/>
  <c r="AA191" i="17" s="1"/>
  <c r="AM191" i="17" s="1"/>
  <c r="BK191" i="17" s="1"/>
  <c r="AA232" i="17" a="1"/>
  <c r="AA232" i="17" s="1"/>
  <c r="AM232" i="17" s="1"/>
  <c r="BK232" i="17" s="1"/>
  <c r="AA268" i="17" a="1"/>
  <c r="AA268" i="17" s="1"/>
  <c r="AM268" i="17" s="1"/>
  <c r="BK268" i="17" s="1"/>
  <c r="AA5" i="17" a="1"/>
  <c r="AA5" i="17" s="1"/>
  <c r="AM5" i="17" s="1"/>
  <c r="BK5" i="17" s="1"/>
  <c r="AA437" i="17" a="1"/>
  <c r="AA437" i="17" s="1"/>
  <c r="AM437" i="17" s="1"/>
  <c r="BK437" i="17" s="1"/>
  <c r="AA507" i="17" a="1"/>
  <c r="AA507" i="17" s="1"/>
  <c r="AM507" i="17" s="1"/>
  <c r="BK507" i="17" s="1"/>
  <c r="AA56" i="17" a="1"/>
  <c r="AA56" i="17" s="1"/>
  <c r="AM56" i="17" s="1"/>
  <c r="BK56" i="17" s="1"/>
  <c r="AA13" i="17" a="1"/>
  <c r="AA13" i="17" s="1"/>
  <c r="AM13" i="17" s="1"/>
  <c r="BK13" i="17" s="1"/>
  <c r="AA525" i="17" a="1"/>
  <c r="AA525" i="17" s="1"/>
  <c r="AM525" i="17" s="1"/>
  <c r="BK525" i="17" s="1"/>
  <c r="AA502" i="17" a="1"/>
  <c r="AA502" i="17" s="1"/>
  <c r="AM502" i="17" s="1"/>
  <c r="BK502" i="17" s="1"/>
  <c r="AA80" i="17" a="1"/>
  <c r="AA80" i="17" s="1"/>
  <c r="AM80" i="17" s="1"/>
  <c r="BK80" i="17" s="1"/>
  <c r="AA146" i="17" a="1"/>
  <c r="AA146" i="17" s="1"/>
  <c r="AM146" i="17" s="1"/>
  <c r="BK146" i="17" s="1"/>
  <c r="AA3" i="17" a="1"/>
  <c r="AA3" i="17" s="1"/>
  <c r="AM3" i="17" s="1"/>
  <c r="BK3" i="17" s="1"/>
  <c r="AA70" i="17" a="1"/>
  <c r="AA70" i="17" s="1"/>
  <c r="AM70" i="17" s="1"/>
  <c r="BK70" i="17" s="1"/>
  <c r="AA438" i="17" a="1"/>
  <c r="AA438" i="17" s="1"/>
  <c r="AM438" i="17" s="1"/>
  <c r="BK438" i="17" s="1"/>
  <c r="AA294" i="17" a="1"/>
  <c r="AA294" i="17" s="1"/>
  <c r="AM294" i="17" s="1"/>
  <c r="BK294" i="17" s="1"/>
  <c r="AA351" i="17" a="1"/>
  <c r="AA351" i="17" s="1"/>
  <c r="AM351" i="17" s="1"/>
  <c r="BK351" i="17" s="1"/>
  <c r="AA11" i="17" a="1"/>
  <c r="AA11" i="17" s="1"/>
  <c r="AM11" i="17" s="1"/>
  <c r="BK11" i="17" s="1"/>
  <c r="AA6" i="17" a="1"/>
  <c r="AA6" i="17" s="1"/>
  <c r="AM6" i="17" s="1"/>
  <c r="BK6" i="17" s="1"/>
  <c r="K19" i="1"/>
  <c r="H65" i="1"/>
  <c r="H64" i="1"/>
  <c r="H62" i="1"/>
  <c r="I62" i="1" s="1"/>
  <c r="K25" i="1"/>
  <c r="K27" i="1"/>
  <c r="G37" i="1"/>
  <c r="N60" i="1"/>
  <c r="N59" i="1"/>
  <c r="H61" i="1"/>
  <c r="N58" i="1"/>
  <c r="H54" i="1"/>
  <c r="H53" i="1"/>
  <c r="H55" i="1"/>
  <c r="N50" i="1"/>
  <c r="N52" i="1"/>
  <c r="K22" i="1"/>
  <c r="H49" i="1"/>
  <c r="I49" i="1" s="1"/>
  <c r="N47" i="1"/>
  <c r="N46" i="1"/>
  <c r="O46" i="1" s="1"/>
  <c r="H45" i="1"/>
  <c r="I45" i="1" s="1"/>
  <c r="N48" i="1"/>
  <c r="H41" i="1"/>
  <c r="H39" i="1"/>
  <c r="H43" i="1"/>
  <c r="H40" i="1"/>
  <c r="H44" i="1"/>
  <c r="H42" i="1"/>
  <c r="H38" i="1"/>
  <c r="I58" i="1"/>
  <c r="H36" i="1"/>
  <c r="J17" i="1"/>
  <c r="J15" i="1"/>
  <c r="J14" i="1"/>
  <c r="J13" i="1"/>
  <c r="I64" i="1"/>
  <c r="J8" i="1"/>
  <c r="J11" i="1"/>
  <c r="E32" i="1"/>
  <c r="K32" i="1"/>
  <c r="K34" i="1"/>
  <c r="F32" i="1"/>
  <c r="L32" i="1"/>
  <c r="K33" i="1"/>
  <c r="L34" i="1"/>
  <c r="I66" i="1"/>
  <c r="I56" i="1"/>
  <c r="J4" i="1"/>
  <c r="J18" i="1"/>
  <c r="J2" i="1"/>
  <c r="J5" i="1"/>
  <c r="J10" i="1"/>
  <c r="E33" i="1"/>
  <c r="E35" i="1"/>
  <c r="E34" i="1"/>
  <c r="F33" i="1"/>
  <c r="F35" i="1"/>
  <c r="F34" i="1"/>
  <c r="J16" i="1"/>
  <c r="J9" i="1"/>
  <c r="J12" i="1"/>
  <c r="J7" i="1"/>
  <c r="J6" i="1"/>
  <c r="J3" i="1"/>
  <c r="Z686" i="17" l="1"/>
  <c r="AL686" i="17" s="1"/>
  <c r="BJ686" i="17" s="1"/>
  <c r="Z638" i="17"/>
  <c r="AL638" i="17" s="1"/>
  <c r="BJ638" i="17" s="1"/>
  <c r="Z563" i="17"/>
  <c r="AL563" i="17" s="1"/>
  <c r="BJ563" i="17" s="1"/>
  <c r="Z668" i="17"/>
  <c r="AL668" i="17" s="1"/>
  <c r="BJ668" i="17" s="1"/>
  <c r="Z541" i="17"/>
  <c r="AL541" i="17" s="1"/>
  <c r="BJ541" i="17" s="1"/>
  <c r="Z525" i="17"/>
  <c r="AL525" i="17" s="1"/>
  <c r="BJ525" i="17" s="1"/>
  <c r="Z693" i="17"/>
  <c r="AL693" i="17" s="1"/>
  <c r="BJ693" i="17" s="1"/>
  <c r="Z621" i="17"/>
  <c r="AL621" i="17" s="1"/>
  <c r="BJ621" i="17" s="1"/>
  <c r="Z658" i="17"/>
  <c r="AL658" i="17" s="1"/>
  <c r="BJ658" i="17" s="1"/>
  <c r="Z598" i="17"/>
  <c r="AL598" i="17" s="1"/>
  <c r="BJ598" i="17" s="1"/>
  <c r="Z654" i="17"/>
  <c r="AL654" i="17" s="1"/>
  <c r="BJ654" i="17" s="1"/>
  <c r="Z672" i="17"/>
  <c r="AL672" i="17" s="1"/>
  <c r="BJ672" i="17" s="1"/>
  <c r="Z692" i="17"/>
  <c r="AL692" i="17" s="1"/>
  <c r="BJ692" i="17" s="1"/>
  <c r="Z555" i="17"/>
  <c r="AL555" i="17" s="1"/>
  <c r="BJ555" i="17" s="1"/>
  <c r="Z670" i="17"/>
  <c r="AL670" i="17" s="1"/>
  <c r="BJ670" i="17" s="1"/>
  <c r="Z574" i="17"/>
  <c r="AL574" i="17" s="1"/>
  <c r="BJ574" i="17" s="1"/>
  <c r="Z656" i="17"/>
  <c r="AL656" i="17" s="1"/>
  <c r="BJ656" i="17" s="1"/>
  <c r="Z689" i="17"/>
  <c r="AL689" i="17" s="1"/>
  <c r="BJ689" i="17" s="1"/>
  <c r="Z634" i="17"/>
  <c r="AL634" i="17" s="1"/>
  <c r="BJ634" i="17" s="1"/>
  <c r="Z671" i="17"/>
  <c r="AL671" i="17" s="1"/>
  <c r="BJ671" i="17" s="1"/>
  <c r="Z684" i="17"/>
  <c r="AL684" i="17" s="1"/>
  <c r="BJ684" i="17" s="1"/>
  <c r="Z487" i="17"/>
  <c r="AL487" i="17" s="1"/>
  <c r="BJ487" i="17" s="1"/>
  <c r="Z572" i="17"/>
  <c r="AL572" i="17" s="1"/>
  <c r="BJ572" i="17" s="1"/>
  <c r="Z508" i="17"/>
  <c r="AL508" i="17" s="1"/>
  <c r="BJ508" i="17" s="1"/>
  <c r="Z561" i="17"/>
  <c r="AL561" i="17" s="1"/>
  <c r="BJ561" i="17" s="1"/>
  <c r="Z467" i="17"/>
  <c r="AL467" i="17" s="1"/>
  <c r="BJ467" i="17" s="1"/>
  <c r="Z566" i="17"/>
  <c r="AL566" i="17" s="1"/>
  <c r="BJ566" i="17" s="1"/>
  <c r="Z640" i="17"/>
  <c r="AL640" i="17" s="1"/>
  <c r="BJ640" i="17" s="1"/>
  <c r="Z520" i="17"/>
  <c r="AL520" i="17" s="1"/>
  <c r="BJ520" i="17" s="1"/>
  <c r="Z493" i="17"/>
  <c r="AL493" i="17" s="1"/>
  <c r="BJ493" i="17" s="1"/>
  <c r="Z645" i="17"/>
  <c r="AL645" i="17" s="1"/>
  <c r="BJ645" i="17" s="1"/>
  <c r="Z502" i="17"/>
  <c r="AL502" i="17" s="1"/>
  <c r="BJ502" i="17" s="1"/>
  <c r="Z568" i="17"/>
  <c r="AL568" i="17" s="1"/>
  <c r="BJ568" i="17" s="1"/>
  <c r="Z662" i="17"/>
  <c r="AL662" i="17" s="1"/>
  <c r="BJ662" i="17" s="1"/>
  <c r="Z620" i="17"/>
  <c r="AL620" i="17" s="1"/>
  <c r="BJ620" i="17" s="1"/>
  <c r="Z562" i="17"/>
  <c r="AL562" i="17" s="1"/>
  <c r="BJ562" i="17" s="1"/>
  <c r="Z559" i="17"/>
  <c r="AL559" i="17" s="1"/>
  <c r="BJ559" i="17" s="1"/>
  <c r="Z455" i="17"/>
  <c r="AL455" i="17" s="1"/>
  <c r="BJ455" i="17" s="1"/>
  <c r="Z475" i="17"/>
  <c r="AL475" i="17" s="1"/>
  <c r="BJ475" i="17" s="1"/>
  <c r="Z610" i="17"/>
  <c r="AL610" i="17" s="1"/>
  <c r="BJ610" i="17" s="1"/>
  <c r="Z413" i="17"/>
  <c r="AL413" i="17" s="1"/>
  <c r="BJ413" i="17" s="1"/>
  <c r="Z402" i="17"/>
  <c r="AL402" i="17" s="1"/>
  <c r="BJ402" i="17" s="1"/>
  <c r="Z311" i="17"/>
  <c r="AL311" i="17" s="1"/>
  <c r="BJ311" i="17" s="1"/>
  <c r="Z594" i="17"/>
  <c r="AL594" i="17" s="1"/>
  <c r="BJ594" i="17" s="1"/>
  <c r="Z531" i="17"/>
  <c r="AL531" i="17" s="1"/>
  <c r="BJ531" i="17" s="1"/>
  <c r="Z360" i="17"/>
  <c r="AL360" i="17" s="1"/>
  <c r="BJ360" i="17" s="1"/>
  <c r="Z529" i="17"/>
  <c r="AL529" i="17" s="1"/>
  <c r="BJ529" i="17" s="1"/>
  <c r="Z510" i="17"/>
  <c r="AL510" i="17" s="1"/>
  <c r="BJ510" i="17" s="1"/>
  <c r="Z524" i="17"/>
  <c r="AL524" i="17" s="1"/>
  <c r="BJ524" i="17" s="1"/>
  <c r="Z558" i="17"/>
  <c r="AL558" i="17" s="1"/>
  <c r="BJ558" i="17" s="1"/>
  <c r="Z557" i="17"/>
  <c r="AL557" i="17" s="1"/>
  <c r="BJ557" i="17" s="1"/>
  <c r="Z514" i="17"/>
  <c r="AL514" i="17" s="1"/>
  <c r="BJ514" i="17" s="1"/>
  <c r="Z491" i="17"/>
  <c r="AL491" i="17" s="1"/>
  <c r="BJ491" i="17" s="1"/>
  <c r="Z565" i="17"/>
  <c r="AL565" i="17" s="1"/>
  <c r="BJ565" i="17" s="1"/>
  <c r="Z581" i="17"/>
  <c r="AL581" i="17" s="1"/>
  <c r="BJ581" i="17" s="1"/>
  <c r="Z490" i="17"/>
  <c r="AL490" i="17" s="1"/>
  <c r="BJ490" i="17" s="1"/>
  <c r="Z323" i="17"/>
  <c r="AL323" i="17" s="1"/>
  <c r="BJ323" i="17" s="1"/>
  <c r="Z449" i="17"/>
  <c r="AL449" i="17" s="1"/>
  <c r="BJ449" i="17" s="1"/>
  <c r="Z677" i="17"/>
  <c r="AL677" i="17" s="1"/>
  <c r="BJ677" i="17" s="1"/>
  <c r="Z669" i="17"/>
  <c r="AL669" i="17" s="1"/>
  <c r="BJ669" i="17" s="1"/>
  <c r="Z276" i="17"/>
  <c r="AL276" i="17" s="1"/>
  <c r="BJ276" i="17" s="1"/>
  <c r="Z451" i="17"/>
  <c r="AL451" i="17" s="1"/>
  <c r="BJ451" i="17" s="1"/>
  <c r="Z595" i="17"/>
  <c r="AL595" i="17" s="1"/>
  <c r="BJ595" i="17" s="1"/>
  <c r="Z542" i="17"/>
  <c r="AL542" i="17" s="1"/>
  <c r="BJ542" i="17" s="1"/>
  <c r="Z637" i="17"/>
  <c r="AL637" i="17" s="1"/>
  <c r="BJ637" i="17" s="1"/>
  <c r="Z619" i="17"/>
  <c r="AL619" i="17" s="1"/>
  <c r="BJ619" i="17" s="1"/>
  <c r="Z247" i="17"/>
  <c r="AL247" i="17" s="1"/>
  <c r="BJ247" i="17" s="1"/>
  <c r="Z519" i="17"/>
  <c r="AL519" i="17" s="1"/>
  <c r="BJ519" i="17" s="1"/>
  <c r="Z600" i="17"/>
  <c r="AL600" i="17" s="1"/>
  <c r="BJ600" i="17" s="1"/>
  <c r="Z437" i="17"/>
  <c r="AL437" i="17" s="1"/>
  <c r="BJ437" i="17" s="1"/>
  <c r="Z632" i="17"/>
  <c r="AL632" i="17" s="1"/>
  <c r="BJ632" i="17" s="1"/>
  <c r="Z628" i="17"/>
  <c r="AL628" i="17" s="1"/>
  <c r="BJ628" i="17" s="1"/>
  <c r="Z271" i="17"/>
  <c r="AL271" i="17" s="1"/>
  <c r="BJ271" i="17" s="1"/>
  <c r="Z497" i="17"/>
  <c r="AL497" i="17" s="1"/>
  <c r="BJ497" i="17" s="1"/>
  <c r="Z450" i="17"/>
  <c r="AL450" i="17" s="1"/>
  <c r="BJ450" i="17" s="1"/>
  <c r="Z532" i="17"/>
  <c r="AL532" i="17" s="1"/>
  <c r="BJ532" i="17" s="1"/>
  <c r="Z582" i="17"/>
  <c r="AL582" i="17" s="1"/>
  <c r="BJ582" i="17" s="1"/>
  <c r="Z512" i="17"/>
  <c r="AL512" i="17" s="1"/>
  <c r="BJ512" i="17" s="1"/>
  <c r="Z630" i="17"/>
  <c r="AL630" i="17" s="1"/>
  <c r="BJ630" i="17" s="1"/>
  <c r="Z596" i="17"/>
  <c r="AL596" i="17" s="1"/>
  <c r="BJ596" i="17" s="1"/>
  <c r="Z300" i="17"/>
  <c r="AL300" i="17" s="1"/>
  <c r="BJ300" i="17" s="1"/>
  <c r="Z551" i="17"/>
  <c r="AL551" i="17" s="1"/>
  <c r="BJ551" i="17" s="1"/>
  <c r="Z443" i="17"/>
  <c r="AL443" i="17" s="1"/>
  <c r="BJ443" i="17" s="1"/>
  <c r="Z357" i="17"/>
  <c r="AL357" i="17" s="1"/>
  <c r="BJ357" i="17" s="1"/>
  <c r="Z657" i="17"/>
  <c r="AL657" i="17" s="1"/>
  <c r="BJ657" i="17" s="1"/>
  <c r="Z641" i="17"/>
  <c r="AL641" i="17" s="1"/>
  <c r="BJ641" i="17" s="1"/>
  <c r="Z495" i="17"/>
  <c r="AL495" i="17" s="1"/>
  <c r="BJ495" i="17" s="1"/>
  <c r="Z585" i="17"/>
  <c r="AL585" i="17" s="1"/>
  <c r="BJ585" i="17" s="1"/>
  <c r="Z592" i="17"/>
  <c r="AL592" i="17" s="1"/>
  <c r="BJ592" i="17" s="1"/>
  <c r="Z477" i="17"/>
  <c r="AL477" i="17" s="1"/>
  <c r="BJ477" i="17" s="1"/>
  <c r="Z644" i="17"/>
  <c r="AL644" i="17" s="1"/>
  <c r="BJ644" i="17" s="1"/>
  <c r="Z492" i="17"/>
  <c r="AL492" i="17" s="1"/>
  <c r="BJ492" i="17" s="1"/>
  <c r="Z613" i="17"/>
  <c r="AL613" i="17" s="1"/>
  <c r="BJ613" i="17" s="1"/>
  <c r="Z576" i="17"/>
  <c r="AL576" i="17" s="1"/>
  <c r="BJ576" i="17" s="1"/>
  <c r="Z405" i="17"/>
  <c r="AL405" i="17" s="1"/>
  <c r="BJ405" i="17" s="1"/>
  <c r="Z564" i="17"/>
  <c r="AL564" i="17" s="1"/>
  <c r="BJ564" i="17" s="1"/>
  <c r="Z575" i="17"/>
  <c r="AL575" i="17" s="1"/>
  <c r="BJ575" i="17" s="1"/>
  <c r="Z553" i="17"/>
  <c r="AL553" i="17" s="1"/>
  <c r="BJ553" i="17" s="1"/>
  <c r="Z446" i="17"/>
  <c r="AL446" i="17" s="1"/>
  <c r="BJ446" i="17" s="1"/>
  <c r="Z550" i="17"/>
  <c r="AL550" i="17" s="1"/>
  <c r="BJ550" i="17" s="1"/>
  <c r="Z515" i="17"/>
  <c r="AL515" i="17" s="1"/>
  <c r="BJ515" i="17" s="1"/>
  <c r="Z456" i="17"/>
  <c r="AL456" i="17" s="1"/>
  <c r="BJ456" i="17" s="1"/>
  <c r="Z425" i="17"/>
  <c r="AL425" i="17" s="1"/>
  <c r="BJ425" i="17" s="1"/>
  <c r="Z584" i="17"/>
  <c r="AL584" i="17" s="1"/>
  <c r="BJ584" i="17" s="1"/>
  <c r="Z359" i="17"/>
  <c r="AL359" i="17" s="1"/>
  <c r="BJ359" i="17" s="1"/>
  <c r="Z454" i="17"/>
  <c r="AL454" i="17" s="1"/>
  <c r="BJ454" i="17" s="1"/>
  <c r="Z609" i="17"/>
  <c r="AL609" i="17" s="1"/>
  <c r="BJ609" i="17" s="1"/>
  <c r="Z578" i="17"/>
  <c r="AL578" i="17" s="1"/>
  <c r="BJ578" i="17" s="1"/>
  <c r="Z530" i="17"/>
  <c r="AL530" i="17" s="1"/>
  <c r="BJ530" i="17" s="1"/>
  <c r="Z507" i="17"/>
  <c r="AL507" i="17" s="1"/>
  <c r="BJ507" i="17" s="1"/>
  <c r="Z463" i="17"/>
  <c r="AL463" i="17" s="1"/>
  <c r="BJ463" i="17" s="1"/>
  <c r="Z601" i="17"/>
  <c r="AL601" i="17" s="1"/>
  <c r="BJ601" i="17" s="1"/>
  <c r="Z399" i="17"/>
  <c r="AL399" i="17" s="1"/>
  <c r="BJ399" i="17" s="1"/>
  <c r="Z225" i="17"/>
  <c r="AL225" i="17" s="1"/>
  <c r="BJ225" i="17" s="1"/>
  <c r="Z544" i="17"/>
  <c r="AL544" i="17" s="1"/>
  <c r="BJ544" i="17" s="1"/>
  <c r="Z392" i="17"/>
  <c r="AL392" i="17" s="1"/>
  <c r="BJ392" i="17" s="1"/>
  <c r="Z653" i="17"/>
  <c r="AL653" i="17" s="1"/>
  <c r="BJ653" i="17" s="1"/>
  <c r="Z547" i="17"/>
  <c r="AL547" i="17" s="1"/>
  <c r="BJ547" i="17" s="1"/>
  <c r="Z523" i="17"/>
  <c r="AL523" i="17" s="1"/>
  <c r="BJ523" i="17" s="1"/>
  <c r="Z540" i="17"/>
  <c r="AL540" i="17" s="1"/>
  <c r="BJ540" i="17" s="1"/>
  <c r="Z476" i="17"/>
  <c r="AL476" i="17" s="1"/>
  <c r="BJ476" i="17" s="1"/>
  <c r="Z381" i="17"/>
  <c r="AL381" i="17" s="1"/>
  <c r="BJ381" i="17" s="1"/>
  <c r="Z494" i="17"/>
  <c r="AL494" i="17" s="1"/>
  <c r="BJ494" i="17" s="1"/>
  <c r="Z407" i="17"/>
  <c r="AL407" i="17" s="1"/>
  <c r="BJ407" i="17" s="1"/>
  <c r="Z504" i="17"/>
  <c r="AL504" i="17" s="1"/>
  <c r="BJ504" i="17" s="1"/>
  <c r="Z397" i="17"/>
  <c r="AL397" i="17" s="1"/>
  <c r="BJ397" i="17" s="1"/>
  <c r="Z466" i="17"/>
  <c r="AL466" i="17" s="1"/>
  <c r="BJ466" i="17" s="1"/>
  <c r="Z377" i="17"/>
  <c r="AL377" i="17" s="1"/>
  <c r="BJ377" i="17" s="1"/>
  <c r="Z354" i="17"/>
  <c r="AL354" i="17" s="1"/>
  <c r="BJ354" i="17" s="1"/>
  <c r="Z188" i="17"/>
  <c r="AL188" i="17" s="1"/>
  <c r="BJ188" i="17" s="1"/>
  <c r="Z296" i="17"/>
  <c r="AL296" i="17" s="1"/>
  <c r="BJ296" i="17" s="1"/>
  <c r="Z243" i="17"/>
  <c r="AL243" i="17" s="1"/>
  <c r="BJ243" i="17" s="1"/>
  <c r="Z440" i="17"/>
  <c r="AL440" i="17" s="1"/>
  <c r="BJ440" i="17" s="1"/>
  <c r="Z394" i="17"/>
  <c r="AL394" i="17" s="1"/>
  <c r="BJ394" i="17" s="1"/>
  <c r="Z503" i="17"/>
  <c r="AL503" i="17" s="1"/>
  <c r="BJ503" i="17" s="1"/>
  <c r="Z509" i="17"/>
  <c r="AL509" i="17" s="1"/>
  <c r="BJ509" i="17" s="1"/>
  <c r="Z481" i="17"/>
  <c r="AL481" i="17" s="1"/>
  <c r="BJ481" i="17" s="1"/>
  <c r="Z465" i="17"/>
  <c r="AL465" i="17" s="1"/>
  <c r="BJ465" i="17" s="1"/>
  <c r="Z241" i="17"/>
  <c r="AL241" i="17" s="1"/>
  <c r="BJ241" i="17" s="1"/>
  <c r="Z113" i="17"/>
  <c r="AL113" i="17" s="1"/>
  <c r="BJ113" i="17" s="1"/>
  <c r="Z319" i="17"/>
  <c r="AL319" i="17" s="1"/>
  <c r="BJ319" i="17" s="1"/>
  <c r="Z198" i="17"/>
  <c r="AL198" i="17" s="1"/>
  <c r="BJ198" i="17" s="1"/>
  <c r="Z309" i="17"/>
  <c r="AL309" i="17" s="1"/>
  <c r="BJ309" i="17" s="1"/>
  <c r="Z152" i="17"/>
  <c r="AL152" i="17" s="1"/>
  <c r="BJ152" i="17" s="1"/>
  <c r="Z227" i="17"/>
  <c r="AL227" i="17" s="1"/>
  <c r="BJ227" i="17" s="1"/>
  <c r="Z379" i="17"/>
  <c r="AL379" i="17" s="1"/>
  <c r="BJ379" i="17" s="1"/>
  <c r="Z533" i="17"/>
  <c r="AL533" i="17" s="1"/>
  <c r="BJ533" i="17" s="1"/>
  <c r="Z458" i="17"/>
  <c r="AL458" i="17" s="1"/>
  <c r="BJ458" i="17" s="1"/>
  <c r="Z325" i="17"/>
  <c r="AL325" i="17" s="1"/>
  <c r="BJ325" i="17" s="1"/>
  <c r="Z331" i="17"/>
  <c r="AL331" i="17" s="1"/>
  <c r="BJ331" i="17" s="1"/>
  <c r="Z326" i="17"/>
  <c r="AL326" i="17" s="1"/>
  <c r="BJ326" i="17" s="1"/>
  <c r="Z388" i="17"/>
  <c r="AL388" i="17" s="1"/>
  <c r="BJ388" i="17" s="1"/>
  <c r="Z431" i="17"/>
  <c r="AL431" i="17" s="1"/>
  <c r="BJ431" i="17" s="1"/>
  <c r="Z327" i="17"/>
  <c r="AL327" i="17" s="1"/>
  <c r="BJ327" i="17" s="1"/>
  <c r="Z353" i="17"/>
  <c r="AL353" i="17" s="1"/>
  <c r="BJ353" i="17" s="1"/>
  <c r="Z253" i="17"/>
  <c r="AL253" i="17" s="1"/>
  <c r="BJ253" i="17" s="1"/>
  <c r="Z673" i="17"/>
  <c r="AL673" i="17" s="1"/>
  <c r="BJ673" i="17" s="1"/>
  <c r="Z580" i="17"/>
  <c r="AL580" i="17" s="1"/>
  <c r="BJ580" i="17" s="1"/>
  <c r="Z337" i="17"/>
  <c r="AL337" i="17" s="1"/>
  <c r="BJ337" i="17" s="1"/>
  <c r="Z299" i="17"/>
  <c r="AL299" i="17" s="1"/>
  <c r="BJ299" i="17" s="1"/>
  <c r="Z588" i="17"/>
  <c r="AL588" i="17" s="1"/>
  <c r="BJ588" i="17" s="1"/>
  <c r="Z256" i="17"/>
  <c r="AL256" i="17" s="1"/>
  <c r="BJ256" i="17" s="1"/>
  <c r="Z321" i="17"/>
  <c r="AL321" i="17" s="1"/>
  <c r="BJ321" i="17" s="1"/>
  <c r="Z448" i="17"/>
  <c r="AL448" i="17" s="1"/>
  <c r="BJ448" i="17" s="1"/>
  <c r="Z313" i="17"/>
  <c r="AL313" i="17" s="1"/>
  <c r="BJ313" i="17" s="1"/>
  <c r="Z264" i="17"/>
  <c r="AL264" i="17" s="1"/>
  <c r="BJ264" i="17" s="1"/>
  <c r="Z384" i="17"/>
  <c r="AL384" i="17" s="1"/>
  <c r="BJ384" i="17" s="1"/>
  <c r="Z283" i="17"/>
  <c r="AL283" i="17" s="1"/>
  <c r="BJ283" i="17" s="1"/>
  <c r="Z335" i="17"/>
  <c r="AL335" i="17" s="1"/>
  <c r="BJ335" i="17" s="1"/>
  <c r="Z308" i="17"/>
  <c r="AL308" i="17" s="1"/>
  <c r="BJ308" i="17" s="1"/>
  <c r="Z254" i="17"/>
  <c r="AL254" i="17" s="1"/>
  <c r="BJ254" i="17" s="1"/>
  <c r="Z499" i="17"/>
  <c r="AL499" i="17" s="1"/>
  <c r="BJ499" i="17" s="1"/>
  <c r="Z457" i="17"/>
  <c r="AL457" i="17" s="1"/>
  <c r="BJ457" i="17" s="1"/>
  <c r="Z380" i="17"/>
  <c r="AL380" i="17" s="1"/>
  <c r="BJ380" i="17" s="1"/>
  <c r="Z473" i="17"/>
  <c r="AL473" i="17" s="1"/>
  <c r="BJ473" i="17" s="1"/>
  <c r="Z496" i="17"/>
  <c r="AL496" i="17" s="1"/>
  <c r="BJ496" i="17" s="1"/>
  <c r="Z420" i="17"/>
  <c r="AL420" i="17" s="1"/>
  <c r="BJ420" i="17" s="1"/>
  <c r="Z393" i="17"/>
  <c r="AL393" i="17" s="1"/>
  <c r="BJ393" i="17" s="1"/>
  <c r="Z418" i="17"/>
  <c r="AL418" i="17" s="1"/>
  <c r="BJ418" i="17" s="1"/>
  <c r="Z191" i="17"/>
  <c r="AL191" i="17" s="1"/>
  <c r="BJ191" i="17" s="1"/>
  <c r="Z350" i="17"/>
  <c r="AL350" i="17" s="1"/>
  <c r="BJ350" i="17" s="1"/>
  <c r="Z179" i="17"/>
  <c r="AL179" i="17" s="1"/>
  <c r="BJ179" i="17" s="1"/>
  <c r="Z428" i="17"/>
  <c r="AL428" i="17" s="1"/>
  <c r="BJ428" i="17" s="1"/>
  <c r="Z589" i="17"/>
  <c r="AL589" i="17" s="1"/>
  <c r="BJ589" i="17" s="1"/>
  <c r="Z355" i="17"/>
  <c r="AL355" i="17" s="1"/>
  <c r="BJ355" i="17" s="1"/>
  <c r="Z302" i="17"/>
  <c r="AL302" i="17" s="1"/>
  <c r="BJ302" i="17" s="1"/>
  <c r="Z176" i="17"/>
  <c r="AL176" i="17" s="1"/>
  <c r="BJ176" i="17" s="1"/>
  <c r="Z85" i="17"/>
  <c r="AL85" i="17" s="1"/>
  <c r="BJ85" i="17" s="1"/>
  <c r="Z314" i="17"/>
  <c r="AL314" i="17" s="1"/>
  <c r="BJ314" i="17" s="1"/>
  <c r="Z171" i="17"/>
  <c r="AL171" i="17" s="1"/>
  <c r="BJ171" i="17" s="1"/>
  <c r="Z233" i="17"/>
  <c r="AL233" i="17" s="1"/>
  <c r="BJ233" i="17" s="1"/>
  <c r="Z214" i="17"/>
  <c r="AL214" i="17" s="1"/>
  <c r="BJ214" i="17" s="1"/>
  <c r="Z430" i="17"/>
  <c r="AL430" i="17" s="1"/>
  <c r="BJ430" i="17" s="1"/>
  <c r="Z255" i="17"/>
  <c r="AL255" i="17" s="1"/>
  <c r="BJ255" i="17" s="1"/>
  <c r="Z286" i="17"/>
  <c r="AL286" i="17" s="1"/>
  <c r="BJ286" i="17" s="1"/>
  <c r="Z312" i="17"/>
  <c r="AL312" i="17" s="1"/>
  <c r="BJ312" i="17" s="1"/>
  <c r="Z203" i="17"/>
  <c r="AL203" i="17" s="1"/>
  <c r="BJ203" i="17" s="1"/>
  <c r="Z480" i="17"/>
  <c r="AL480" i="17" s="1"/>
  <c r="BJ480" i="17" s="1"/>
  <c r="Z374" i="17"/>
  <c r="AL374" i="17" s="1"/>
  <c r="BJ374" i="17" s="1"/>
  <c r="Z464" i="17"/>
  <c r="AL464" i="17" s="1"/>
  <c r="BJ464" i="17" s="1"/>
  <c r="Z382" i="17"/>
  <c r="AL382" i="17" s="1"/>
  <c r="BJ382" i="17" s="1"/>
  <c r="Z259" i="17"/>
  <c r="AL259" i="17" s="1"/>
  <c r="BJ259" i="17" s="1"/>
  <c r="Z229" i="17"/>
  <c r="AL229" i="17" s="1"/>
  <c r="BJ229" i="17" s="1"/>
  <c r="Z220" i="17"/>
  <c r="AL220" i="17" s="1"/>
  <c r="BJ220" i="17" s="1"/>
  <c r="Z270" i="17"/>
  <c r="AL270" i="17" s="1"/>
  <c r="BJ270" i="17" s="1"/>
  <c r="Z387" i="17"/>
  <c r="AL387" i="17" s="1"/>
  <c r="BJ387" i="17" s="1"/>
  <c r="Z528" i="17"/>
  <c r="AL528" i="17" s="1"/>
  <c r="BJ528" i="17" s="1"/>
  <c r="Z441" i="17"/>
  <c r="AL441" i="17" s="1"/>
  <c r="BJ441" i="17" s="1"/>
  <c r="Z522" i="17"/>
  <c r="AL522" i="17" s="1"/>
  <c r="BJ522" i="17" s="1"/>
  <c r="Z571" i="17"/>
  <c r="AL571" i="17" s="1"/>
  <c r="BJ571" i="17" s="1"/>
  <c r="Z376" i="17"/>
  <c r="AL376" i="17" s="1"/>
  <c r="BJ376" i="17" s="1"/>
  <c r="Z419" i="17"/>
  <c r="AL419" i="17" s="1"/>
  <c r="BJ419" i="17" s="1"/>
  <c r="Z158" i="17"/>
  <c r="AL158" i="17" s="1"/>
  <c r="BJ158" i="17" s="1"/>
  <c r="Z317" i="17"/>
  <c r="AL317" i="17" s="1"/>
  <c r="BJ317" i="17" s="1"/>
  <c r="Z406" i="17"/>
  <c r="AL406" i="17" s="1"/>
  <c r="BJ406" i="17" s="1"/>
  <c r="Z277" i="17"/>
  <c r="AL277" i="17" s="1"/>
  <c r="BJ277" i="17" s="1"/>
  <c r="Z391" i="17"/>
  <c r="AL391" i="17" s="1"/>
  <c r="BJ391" i="17" s="1"/>
  <c r="Z261" i="17"/>
  <c r="AL261" i="17" s="1"/>
  <c r="BJ261" i="17" s="1"/>
  <c r="Z386" i="17"/>
  <c r="AL386" i="17" s="1"/>
  <c r="BJ386" i="17" s="1"/>
  <c r="Z603" i="17"/>
  <c r="AL603" i="17" s="1"/>
  <c r="BJ603" i="17" s="1"/>
  <c r="Z591" i="17"/>
  <c r="AL591" i="17" s="1"/>
  <c r="BJ591" i="17" s="1"/>
  <c r="Z385" i="17"/>
  <c r="AL385" i="17" s="1"/>
  <c r="BJ385" i="17" s="1"/>
  <c r="Z373" i="17"/>
  <c r="AL373" i="17" s="1"/>
  <c r="BJ373" i="17" s="1"/>
  <c r="Z424" i="17"/>
  <c r="AL424" i="17" s="1"/>
  <c r="BJ424" i="17" s="1"/>
  <c r="Z268" i="17"/>
  <c r="AL268" i="17" s="1"/>
  <c r="BJ268" i="17" s="1"/>
  <c r="Z320" i="17"/>
  <c r="AL320" i="17" s="1"/>
  <c r="BJ320" i="17" s="1"/>
  <c r="Z181" i="17"/>
  <c r="AL181" i="17" s="1"/>
  <c r="BJ181" i="17" s="1"/>
  <c r="Z479" i="17"/>
  <c r="AL479" i="17" s="1"/>
  <c r="BJ479" i="17" s="1"/>
  <c r="Z422" i="17"/>
  <c r="AL422" i="17" s="1"/>
  <c r="BJ422" i="17" s="1"/>
  <c r="Z554" i="17"/>
  <c r="AL554" i="17" s="1"/>
  <c r="BJ554" i="17" s="1"/>
  <c r="Z389" i="17"/>
  <c r="AL389" i="17" s="1"/>
  <c r="BJ389" i="17" s="1"/>
  <c r="Z513" i="17"/>
  <c r="AL513" i="17" s="1"/>
  <c r="BJ513" i="17" s="1"/>
  <c r="Z345" i="17"/>
  <c r="AL345" i="17" s="1"/>
  <c r="BJ345" i="17" s="1"/>
  <c r="Z432" i="17"/>
  <c r="AL432" i="17" s="1"/>
  <c r="BJ432" i="17" s="1"/>
  <c r="Z489" i="17"/>
  <c r="AL489" i="17" s="1"/>
  <c r="BJ489" i="17" s="1"/>
  <c r="Z471" i="17"/>
  <c r="AL471" i="17" s="1"/>
  <c r="BJ471" i="17" s="1"/>
  <c r="Z488" i="17"/>
  <c r="AL488" i="17" s="1"/>
  <c r="BJ488" i="17" s="1"/>
  <c r="Z330" i="17"/>
  <c r="AL330" i="17" s="1"/>
  <c r="BJ330" i="17" s="1"/>
  <c r="Z316" i="17"/>
  <c r="AL316" i="17" s="1"/>
  <c r="BJ316" i="17" s="1"/>
  <c r="Z427" i="17"/>
  <c r="AL427" i="17" s="1"/>
  <c r="BJ427" i="17" s="1"/>
  <c r="Z341" i="17"/>
  <c r="AL341" i="17" s="1"/>
  <c r="BJ341" i="17" s="1"/>
  <c r="Z305" i="17"/>
  <c r="AL305" i="17" s="1"/>
  <c r="BJ305" i="17" s="1"/>
  <c r="Z292" i="17"/>
  <c r="AL292" i="17" s="1"/>
  <c r="BJ292" i="17" s="1"/>
  <c r="Z315" i="17"/>
  <c r="AL315" i="17" s="1"/>
  <c r="BJ315" i="17" s="1"/>
  <c r="Z635" i="17"/>
  <c r="AL635" i="17" s="1"/>
  <c r="BJ635" i="17" s="1"/>
  <c r="Z478" i="17"/>
  <c r="AL478" i="17" s="1"/>
  <c r="BJ478" i="17" s="1"/>
  <c r="Z146" i="17"/>
  <c r="AL146" i="17" s="1"/>
  <c r="BJ146" i="17" s="1"/>
  <c r="Z362" i="17"/>
  <c r="AL362" i="17" s="1"/>
  <c r="BJ362" i="17" s="1"/>
  <c r="Z338" i="17"/>
  <c r="AL338" i="17" s="1"/>
  <c r="BJ338" i="17" s="1"/>
  <c r="Z163" i="17"/>
  <c r="AL163" i="17" s="1"/>
  <c r="BJ163" i="17" s="1"/>
  <c r="Z237" i="17"/>
  <c r="AL237" i="17" s="1"/>
  <c r="BJ237" i="17" s="1"/>
  <c r="Z170" i="17"/>
  <c r="AL170" i="17" s="1"/>
  <c r="BJ170" i="17" s="1"/>
  <c r="Z290" i="17"/>
  <c r="AL290" i="17" s="1"/>
  <c r="BJ290" i="17" s="1"/>
  <c r="Z70" i="17"/>
  <c r="AL70" i="17" s="1"/>
  <c r="BJ70" i="17" s="1"/>
  <c r="Z145" i="17"/>
  <c r="AL145" i="17" s="1"/>
  <c r="BJ145" i="17" s="1"/>
  <c r="Z205" i="17"/>
  <c r="AL205" i="17" s="1"/>
  <c r="BJ205" i="17" s="1"/>
  <c r="Z279" i="17"/>
  <c r="AL279" i="17" s="1"/>
  <c r="BJ279" i="17" s="1"/>
  <c r="Z366" i="17"/>
  <c r="AL366" i="17" s="1"/>
  <c r="BJ366" i="17" s="1"/>
  <c r="Z269" i="17"/>
  <c r="AL269" i="17" s="1"/>
  <c r="BJ269" i="17" s="1"/>
  <c r="Z167" i="17"/>
  <c r="AL167" i="17" s="1"/>
  <c r="BJ167" i="17" s="1"/>
  <c r="Z195" i="17"/>
  <c r="AL195" i="17" s="1"/>
  <c r="BJ195" i="17" s="1"/>
  <c r="Z182" i="17"/>
  <c r="AL182" i="17" s="1"/>
  <c r="BJ182" i="17" s="1"/>
  <c r="Z111" i="17"/>
  <c r="AL111" i="17" s="1"/>
  <c r="BJ111" i="17" s="1"/>
  <c r="Z139" i="17"/>
  <c r="AL139" i="17" s="1"/>
  <c r="BJ139" i="17" s="1"/>
  <c r="Z160" i="17"/>
  <c r="AL160" i="17" s="1"/>
  <c r="BJ160" i="17" s="1"/>
  <c r="Z183" i="17"/>
  <c r="AL183" i="17" s="1"/>
  <c r="BJ183" i="17" s="1"/>
  <c r="Z189" i="17"/>
  <c r="AL189" i="17" s="1"/>
  <c r="BJ189" i="17" s="1"/>
  <c r="Z236" i="17"/>
  <c r="AL236" i="17" s="1"/>
  <c r="BJ236" i="17" s="1"/>
  <c r="Z94" i="17"/>
  <c r="AL94" i="17" s="1"/>
  <c r="BJ94" i="17" s="1"/>
  <c r="Z63" i="17"/>
  <c r="AL63" i="17" s="1"/>
  <c r="BJ63" i="17" s="1"/>
  <c r="Z469" i="17"/>
  <c r="AL469" i="17" s="1"/>
  <c r="BJ469" i="17" s="1"/>
  <c r="Z306" i="17"/>
  <c r="AL306" i="17" s="1"/>
  <c r="BJ306" i="17" s="1"/>
  <c r="Z322" i="17"/>
  <c r="AL322" i="17" s="1"/>
  <c r="BJ322" i="17" s="1"/>
  <c r="Z124" i="17"/>
  <c r="AL124" i="17" s="1"/>
  <c r="BJ124" i="17" s="1"/>
  <c r="Z224" i="17"/>
  <c r="AL224" i="17" s="1"/>
  <c r="BJ224" i="17" s="1"/>
  <c r="Z274" i="17"/>
  <c r="AL274" i="17" s="1"/>
  <c r="BJ274" i="17" s="1"/>
  <c r="Z172" i="17"/>
  <c r="AL172" i="17" s="1"/>
  <c r="BJ172" i="17" s="1"/>
  <c r="Z435" i="17"/>
  <c r="AL435" i="17" s="1"/>
  <c r="BJ435" i="17" s="1"/>
  <c r="Z245" i="17"/>
  <c r="AL245" i="17" s="1"/>
  <c r="BJ245" i="17" s="1"/>
  <c r="Z340" i="17"/>
  <c r="AL340" i="17" s="1"/>
  <c r="BJ340" i="17" s="1"/>
  <c r="Z210" i="17"/>
  <c r="AL210" i="17" s="1"/>
  <c r="BJ210" i="17" s="1"/>
  <c r="Z206" i="17"/>
  <c r="AL206" i="17" s="1"/>
  <c r="BJ206" i="17" s="1"/>
  <c r="Z197" i="17"/>
  <c r="AL197" i="17" s="1"/>
  <c r="BJ197" i="17" s="1"/>
  <c r="Z263" i="17"/>
  <c r="AL263" i="17" s="1"/>
  <c r="BJ263" i="17" s="1"/>
  <c r="Z117" i="17"/>
  <c r="AL117" i="17" s="1"/>
  <c r="BJ117" i="17" s="1"/>
  <c r="Z226" i="17"/>
  <c r="AL226" i="17" s="1"/>
  <c r="BJ226" i="17" s="1"/>
  <c r="Z336" i="17"/>
  <c r="AL336" i="17" s="1"/>
  <c r="BJ336" i="17" s="1"/>
  <c r="Z201" i="17"/>
  <c r="AL201" i="17" s="1"/>
  <c r="BJ201" i="17" s="1"/>
  <c r="Z121" i="17"/>
  <c r="AL121" i="17" s="1"/>
  <c r="BJ121" i="17" s="1"/>
  <c r="Z249" i="17"/>
  <c r="AL249" i="17" s="1"/>
  <c r="BJ249" i="17" s="1"/>
  <c r="Z265" i="17"/>
  <c r="AL265" i="17" s="1"/>
  <c r="BJ265" i="17" s="1"/>
  <c r="Z258" i="17"/>
  <c r="AL258" i="17" s="1"/>
  <c r="BJ258" i="17" s="1"/>
  <c r="Z148" i="17"/>
  <c r="AL148" i="17" s="1"/>
  <c r="BJ148" i="17" s="1"/>
  <c r="Z548" i="17"/>
  <c r="AL548" i="17" s="1"/>
  <c r="BJ548" i="17" s="1"/>
  <c r="Z500" i="17"/>
  <c r="AL500" i="17" s="1"/>
  <c r="BJ500" i="17" s="1"/>
  <c r="Z295" i="17"/>
  <c r="AL295" i="17" s="1"/>
  <c r="BJ295" i="17" s="1"/>
  <c r="Z444" i="17"/>
  <c r="AL444" i="17" s="1"/>
  <c r="BJ444" i="17" s="1"/>
  <c r="Z329" i="17"/>
  <c r="AL329" i="17" s="1"/>
  <c r="BJ329" i="17" s="1"/>
  <c r="Z159" i="17"/>
  <c r="AL159" i="17" s="1"/>
  <c r="BJ159" i="17" s="1"/>
  <c r="Z356" i="17"/>
  <c r="AL356" i="17" s="1"/>
  <c r="BJ356" i="17" s="1"/>
  <c r="Z164" i="17"/>
  <c r="AL164" i="17" s="1"/>
  <c r="BJ164" i="17" s="1"/>
  <c r="Z260" i="17"/>
  <c r="AL260" i="17" s="1"/>
  <c r="BJ260" i="17" s="1"/>
  <c r="Z166" i="17"/>
  <c r="AL166" i="17" s="1"/>
  <c r="BJ166" i="17" s="1"/>
  <c r="Z186" i="17"/>
  <c r="AL186" i="17" s="1"/>
  <c r="BJ186" i="17" s="1"/>
  <c r="Z275" i="17"/>
  <c r="AL275" i="17" s="1"/>
  <c r="BJ275" i="17" s="1"/>
  <c r="Z358" i="17"/>
  <c r="AL358" i="17" s="1"/>
  <c r="BJ358" i="17" s="1"/>
  <c r="Z242" i="17"/>
  <c r="AL242" i="17" s="1"/>
  <c r="BJ242" i="17" s="1"/>
  <c r="Z216" i="17"/>
  <c r="AL216" i="17" s="1"/>
  <c r="BJ216" i="17" s="1"/>
  <c r="Z95" i="17"/>
  <c r="AL95" i="17" s="1"/>
  <c r="BJ95" i="17" s="1"/>
  <c r="Z140" i="17"/>
  <c r="AL140" i="17" s="1"/>
  <c r="BJ140" i="17" s="1"/>
  <c r="Z115" i="17"/>
  <c r="AL115" i="17" s="1"/>
  <c r="BJ115" i="17" s="1"/>
  <c r="Z109" i="17"/>
  <c r="AL109" i="17" s="1"/>
  <c r="BJ109" i="17" s="1"/>
  <c r="Z474" i="17"/>
  <c r="AL474" i="17" s="1"/>
  <c r="BJ474" i="17" s="1"/>
  <c r="Z222" i="17"/>
  <c r="AL222" i="17" s="1"/>
  <c r="BJ222" i="17" s="1"/>
  <c r="Z149" i="17"/>
  <c r="AL149" i="17" s="1"/>
  <c r="BJ149" i="17" s="1"/>
  <c r="Z266" i="17"/>
  <c r="AL266" i="17" s="1"/>
  <c r="BJ266" i="17" s="1"/>
  <c r="Z69" i="17"/>
  <c r="AL69" i="17" s="1"/>
  <c r="BJ69" i="17" s="1"/>
  <c r="Z100" i="17"/>
  <c r="AL100" i="17" s="1"/>
  <c r="BJ100" i="17" s="1"/>
  <c r="Z252" i="17"/>
  <c r="AL252" i="17" s="1"/>
  <c r="BJ252" i="17" s="1"/>
  <c r="Z318" i="17"/>
  <c r="AL318" i="17" s="1"/>
  <c r="BJ318" i="17" s="1"/>
  <c r="Z334" i="17"/>
  <c r="AL334" i="17" s="1"/>
  <c r="BJ334" i="17" s="1"/>
  <c r="Z184" i="17"/>
  <c r="AL184" i="17" s="1"/>
  <c r="BJ184" i="17" s="1"/>
  <c r="Z324" i="17"/>
  <c r="AL324" i="17" s="1"/>
  <c r="BJ324" i="17" s="1"/>
  <c r="Z231" i="17"/>
  <c r="AL231" i="17" s="1"/>
  <c r="BJ231" i="17" s="1"/>
  <c r="Z272" i="17"/>
  <c r="AL272" i="17" s="1"/>
  <c r="BJ272" i="17" s="1"/>
  <c r="Z108" i="17"/>
  <c r="AL108" i="17" s="1"/>
  <c r="BJ108" i="17" s="1"/>
  <c r="Z187" i="17"/>
  <c r="AL187" i="17" s="1"/>
  <c r="BJ187" i="17" s="1"/>
  <c r="Z153" i="17"/>
  <c r="AL153" i="17" s="1"/>
  <c r="BJ153" i="17" s="1"/>
  <c r="Z114" i="17"/>
  <c r="AL114" i="17" s="1"/>
  <c r="BJ114" i="17" s="1"/>
  <c r="Z177" i="17"/>
  <c r="AL177" i="17" s="1"/>
  <c r="BJ177" i="17" s="1"/>
  <c r="Z235" i="17"/>
  <c r="AL235" i="17" s="1"/>
  <c r="BJ235" i="17" s="1"/>
  <c r="Z199" i="17"/>
  <c r="AL199" i="17" s="1"/>
  <c r="BJ199" i="17" s="1"/>
  <c r="Z123" i="17"/>
  <c r="AL123" i="17" s="1"/>
  <c r="BJ123" i="17" s="1"/>
  <c r="Z346" i="17"/>
  <c r="AL346" i="17" s="1"/>
  <c r="BJ346" i="17" s="1"/>
  <c r="Z132" i="17"/>
  <c r="AL132" i="17" s="1"/>
  <c r="BJ132" i="17" s="1"/>
  <c r="Z442" i="17"/>
  <c r="AL442" i="17" s="1"/>
  <c r="BJ442" i="17" s="1"/>
  <c r="Z526" i="17"/>
  <c r="AL526" i="17" s="1"/>
  <c r="BJ526" i="17" s="1"/>
  <c r="Z348" i="17"/>
  <c r="AL348" i="17" s="1"/>
  <c r="BJ348" i="17" s="1"/>
  <c r="Z349" i="17"/>
  <c r="AL349" i="17" s="1"/>
  <c r="BJ349" i="17" s="1"/>
  <c r="Z282" i="17"/>
  <c r="AL282" i="17" s="1"/>
  <c r="BJ282" i="17" s="1"/>
  <c r="Z147" i="17"/>
  <c r="AL147" i="17" s="1"/>
  <c r="BJ147" i="17" s="1"/>
  <c r="Z180" i="17"/>
  <c r="AL180" i="17" s="1"/>
  <c r="BJ180" i="17" s="1"/>
  <c r="Z209" i="17"/>
  <c r="AL209" i="17" s="1"/>
  <c r="BJ209" i="17" s="1"/>
  <c r="Z155" i="17"/>
  <c r="AL155" i="17" s="1"/>
  <c r="BJ155" i="17" s="1"/>
  <c r="Z213" i="17"/>
  <c r="AL213" i="17" s="1"/>
  <c r="BJ213" i="17" s="1"/>
  <c r="Z293" i="17"/>
  <c r="AL293" i="17" s="1"/>
  <c r="BJ293" i="17" s="1"/>
  <c r="Z207" i="17"/>
  <c r="AL207" i="17" s="1"/>
  <c r="BJ207" i="17" s="1"/>
  <c r="Z157" i="17"/>
  <c r="AL157" i="17" s="1"/>
  <c r="BJ157" i="17" s="1"/>
  <c r="Z126" i="17"/>
  <c r="AL126" i="17" s="1"/>
  <c r="BJ126" i="17" s="1"/>
  <c r="Z204" i="17"/>
  <c r="AL204" i="17" s="1"/>
  <c r="BJ204" i="17" s="1"/>
  <c r="Z79" i="17"/>
  <c r="AL79" i="17" s="1"/>
  <c r="BJ79" i="17" s="1"/>
  <c r="Z332" i="17"/>
  <c r="AL332" i="17" s="1"/>
  <c r="BJ332" i="17" s="1"/>
  <c r="Z178" i="17"/>
  <c r="AL178" i="17" s="1"/>
  <c r="BJ178" i="17" s="1"/>
  <c r="Z128" i="17"/>
  <c r="AL128" i="17" s="1"/>
  <c r="BJ128" i="17" s="1"/>
  <c r="Z370" i="17"/>
  <c r="AL370" i="17" s="1"/>
  <c r="BJ370" i="17" s="1"/>
  <c r="Z185" i="17"/>
  <c r="AL185" i="17" s="1"/>
  <c r="BJ185" i="17" s="1"/>
  <c r="Z66" i="17"/>
  <c r="AL66" i="17" s="1"/>
  <c r="BJ66" i="17" s="1"/>
  <c r="Z81" i="17"/>
  <c r="AL81" i="17" s="1"/>
  <c r="BJ81" i="17" s="1"/>
  <c r="Z4" i="17"/>
  <c r="AL4" i="17" s="1"/>
  <c r="BJ4" i="17" s="1"/>
  <c r="Z120" i="17"/>
  <c r="AL120" i="17" s="1"/>
  <c r="BJ120" i="17" s="1"/>
  <c r="Z42" i="17"/>
  <c r="AL42" i="17" s="1"/>
  <c r="BJ42" i="17" s="1"/>
  <c r="Z122" i="17"/>
  <c r="AL122" i="17" s="1"/>
  <c r="BJ122" i="17" s="1"/>
  <c r="Z141" i="17"/>
  <c r="AL141" i="17" s="1"/>
  <c r="BJ141" i="17" s="1"/>
  <c r="Z234" i="17"/>
  <c r="AL234" i="17" s="1"/>
  <c r="BJ234" i="17" s="1"/>
  <c r="Z93" i="17"/>
  <c r="AL93" i="17" s="1"/>
  <c r="BJ93" i="17" s="1"/>
  <c r="Z33" i="17"/>
  <c r="AL33" i="17" s="1"/>
  <c r="BJ33" i="17" s="1"/>
  <c r="Z24" i="17"/>
  <c r="AL24" i="17" s="1"/>
  <c r="BJ24" i="17" s="1"/>
  <c r="Z80" i="17"/>
  <c r="AL80" i="17" s="1"/>
  <c r="BJ80" i="17" s="1"/>
  <c r="Z134" i="17"/>
  <c r="AL134" i="17" s="1"/>
  <c r="BJ134" i="17" s="1"/>
  <c r="Z57" i="17"/>
  <c r="AL57" i="17" s="1"/>
  <c r="BJ57" i="17" s="1"/>
  <c r="Z99" i="17"/>
  <c r="AL99" i="17" s="1"/>
  <c r="BJ99" i="17" s="1"/>
  <c r="Z91" i="17"/>
  <c r="AL91" i="17" s="1"/>
  <c r="BJ91" i="17" s="1"/>
  <c r="Z31" i="17"/>
  <c r="AL31" i="17" s="1"/>
  <c r="BJ31" i="17" s="1"/>
  <c r="Z150" i="17"/>
  <c r="AL150" i="17" s="1"/>
  <c r="BJ150" i="17" s="1"/>
  <c r="Z77" i="17"/>
  <c r="AL77" i="17" s="1"/>
  <c r="BJ77" i="17" s="1"/>
  <c r="Z118" i="17"/>
  <c r="AL118" i="17" s="1"/>
  <c r="BJ118" i="17" s="1"/>
  <c r="Z50" i="17"/>
  <c r="AL50" i="17" s="1"/>
  <c r="BJ50" i="17" s="1"/>
  <c r="Z53" i="17"/>
  <c r="AL53" i="17" s="1"/>
  <c r="BJ53" i="17" s="1"/>
  <c r="Z89" i="17"/>
  <c r="AL89" i="17" s="1"/>
  <c r="BJ89" i="17" s="1"/>
  <c r="Z14" i="17"/>
  <c r="AL14" i="17" s="1"/>
  <c r="BJ14" i="17" s="1"/>
  <c r="Z27" i="17"/>
  <c r="AL27" i="17" s="1"/>
  <c r="BJ27" i="17" s="1"/>
  <c r="Z105" i="17"/>
  <c r="AL105" i="17" s="1"/>
  <c r="BJ105" i="17" s="1"/>
  <c r="Z87" i="17"/>
  <c r="AL87" i="17" s="1"/>
  <c r="BJ87" i="17" s="1"/>
  <c r="Z103" i="17"/>
  <c r="AL103" i="17" s="1"/>
  <c r="BJ103" i="17" s="1"/>
  <c r="Z125" i="17"/>
  <c r="AL125" i="17" s="1"/>
  <c r="BJ125" i="17" s="1"/>
  <c r="Z60" i="17"/>
  <c r="AL60" i="17" s="1"/>
  <c r="BJ60" i="17" s="1"/>
  <c r="Z49" i="17"/>
  <c r="AL49" i="17" s="1"/>
  <c r="BJ49" i="17" s="1"/>
  <c r="Z165" i="17"/>
  <c r="AL165" i="17" s="1"/>
  <c r="BJ165" i="17" s="1"/>
  <c r="Z192" i="17"/>
  <c r="AL192" i="17" s="1"/>
  <c r="BJ192" i="17" s="1"/>
  <c r="Z162" i="17"/>
  <c r="AL162" i="17" s="1"/>
  <c r="BJ162" i="17" s="1"/>
  <c r="Z246" i="17"/>
  <c r="AL246" i="17" s="1"/>
  <c r="BJ246" i="17" s="1"/>
  <c r="Z297" i="17"/>
  <c r="AL297" i="17" s="1"/>
  <c r="BJ297" i="17" s="1"/>
  <c r="Z59" i="17"/>
  <c r="AL59" i="17" s="1"/>
  <c r="BJ59" i="17" s="1"/>
  <c r="Z138" i="17"/>
  <c r="AL138" i="17" s="1"/>
  <c r="BJ138" i="17" s="1"/>
  <c r="Z78" i="17"/>
  <c r="AL78" i="17" s="1"/>
  <c r="BJ78" i="17" s="1"/>
  <c r="Z65" i="17"/>
  <c r="AL65" i="17" s="1"/>
  <c r="BJ65" i="17" s="1"/>
  <c r="Z156" i="17"/>
  <c r="AL156" i="17" s="1"/>
  <c r="BJ156" i="17" s="1"/>
  <c r="Z194" i="17"/>
  <c r="AL194" i="17" s="1"/>
  <c r="BJ194" i="17" s="1"/>
  <c r="Z67" i="17"/>
  <c r="AL67" i="17" s="1"/>
  <c r="BJ67" i="17" s="1"/>
  <c r="Z30" i="17"/>
  <c r="AL30" i="17" s="1"/>
  <c r="BJ30" i="17" s="1"/>
  <c r="Z61" i="17"/>
  <c r="AL61" i="17" s="1"/>
  <c r="BJ61" i="17" s="1"/>
  <c r="Z415" i="17"/>
  <c r="AL415" i="17" s="1"/>
  <c r="BJ415" i="17" s="1"/>
  <c r="Z173" i="17"/>
  <c r="AL173" i="17" s="1"/>
  <c r="BJ173" i="17" s="1"/>
  <c r="Z304" i="17"/>
  <c r="AL304" i="17" s="1"/>
  <c r="BJ304" i="17" s="1"/>
  <c r="Z238" i="17"/>
  <c r="AL238" i="17" s="1"/>
  <c r="BJ238" i="17" s="1"/>
  <c r="Z112" i="17"/>
  <c r="AL112" i="17" s="1"/>
  <c r="BJ112" i="17" s="1"/>
  <c r="Z68" i="17"/>
  <c r="AL68" i="17" s="1"/>
  <c r="BJ68" i="17" s="1"/>
  <c r="Z62" i="17"/>
  <c r="AL62" i="17" s="1"/>
  <c r="BJ62" i="17" s="1"/>
  <c r="Z137" i="17"/>
  <c r="AL137" i="17" s="1"/>
  <c r="BJ137" i="17" s="1"/>
  <c r="Z18" i="17"/>
  <c r="AL18" i="17" s="1"/>
  <c r="BJ18" i="17" s="1"/>
  <c r="Z101" i="17"/>
  <c r="AL101" i="17" s="1"/>
  <c r="BJ101" i="17" s="1"/>
  <c r="Z411" i="17"/>
  <c r="AL411" i="17" s="1"/>
  <c r="BJ411" i="17" s="1"/>
  <c r="Z217" i="17"/>
  <c r="AL217" i="17" s="1"/>
  <c r="BJ217" i="17" s="1"/>
  <c r="Z97" i="17"/>
  <c r="AL97" i="17" s="1"/>
  <c r="BJ97" i="17" s="1"/>
  <c r="Z82" i="17"/>
  <c r="AL82" i="17" s="1"/>
  <c r="BJ82" i="17" s="1"/>
  <c r="Z52" i="17"/>
  <c r="AL52" i="17" s="1"/>
  <c r="BJ52" i="17" s="1"/>
  <c r="Z135" i="17"/>
  <c r="AL135" i="17" s="1"/>
  <c r="BJ135" i="17" s="1"/>
  <c r="Z344" i="17"/>
  <c r="AL344" i="17" s="1"/>
  <c r="BJ344" i="17" s="1"/>
  <c r="Z219" i="17"/>
  <c r="AL219" i="17" s="1"/>
  <c r="BJ219" i="17" s="1"/>
  <c r="Z92" i="17"/>
  <c r="AL92" i="17" s="1"/>
  <c r="BJ92" i="17" s="1"/>
  <c r="Z110" i="17"/>
  <c r="AL110" i="17" s="1"/>
  <c r="BJ110" i="17" s="1"/>
  <c r="Z41" i="17"/>
  <c r="AL41" i="17" s="1"/>
  <c r="BJ41" i="17" s="1"/>
  <c r="Z16" i="17"/>
  <c r="AL16" i="17" s="1"/>
  <c r="BJ16" i="17" s="1"/>
  <c r="Z116" i="17"/>
  <c r="AL116" i="17" s="1"/>
  <c r="BJ116" i="17" s="1"/>
  <c r="Z58" i="17"/>
  <c r="AL58" i="17" s="1"/>
  <c r="BJ58" i="17" s="1"/>
  <c r="Z287" i="17"/>
  <c r="AL287" i="17" s="1"/>
  <c r="BJ287" i="17" s="1"/>
  <c r="Z196" i="17"/>
  <c r="AL196" i="17" s="1"/>
  <c r="BJ196" i="17" s="1"/>
  <c r="Z288" i="17"/>
  <c r="AL288" i="17" s="1"/>
  <c r="BJ288" i="17" s="1"/>
  <c r="Z104" i="17"/>
  <c r="AL104" i="17" s="1"/>
  <c r="BJ104" i="17" s="1"/>
  <c r="Z133" i="17"/>
  <c r="AL133" i="17" s="1"/>
  <c r="BJ133" i="17" s="1"/>
  <c r="Z84" i="17"/>
  <c r="AL84" i="17" s="1"/>
  <c r="BJ84" i="17" s="1"/>
  <c r="Z35" i="17"/>
  <c r="AL35" i="17" s="1"/>
  <c r="BJ35" i="17" s="1"/>
  <c r="Z51" i="17"/>
  <c r="AL51" i="17" s="1"/>
  <c r="BJ51" i="17" s="1"/>
  <c r="Z38" i="17"/>
  <c r="AL38" i="17" s="1"/>
  <c r="BJ38" i="17" s="1"/>
  <c r="Z44" i="17"/>
  <c r="AL44" i="17" s="1"/>
  <c r="BJ44" i="17" s="1"/>
  <c r="Z90" i="17"/>
  <c r="AL90" i="17" s="1"/>
  <c r="BJ90" i="17" s="1"/>
  <c r="Z127" i="17"/>
  <c r="AL127" i="17" s="1"/>
  <c r="BJ127" i="17" s="1"/>
  <c r="Z107" i="17"/>
  <c r="AL107" i="17" s="1"/>
  <c r="BJ107" i="17" s="1"/>
  <c r="Z34" i="17"/>
  <c r="AL34" i="17" s="1"/>
  <c r="BJ34" i="17" s="1"/>
  <c r="Z36" i="17"/>
  <c r="AL36" i="17" s="1"/>
  <c r="BJ36" i="17" s="1"/>
  <c r="Z291" i="17"/>
  <c r="AL291" i="17" s="1"/>
  <c r="BJ291" i="17" s="1"/>
  <c r="Z136" i="17"/>
  <c r="AL136" i="17" s="1"/>
  <c r="BJ136" i="17" s="1"/>
  <c r="H37" i="1"/>
  <c r="I36" i="1" s="1"/>
  <c r="I53" i="1"/>
  <c r="O58" i="1"/>
  <c r="O50" i="1"/>
  <c r="I39" i="1"/>
  <c r="K13" i="1"/>
  <c r="G32" i="1"/>
  <c r="M33" i="1"/>
  <c r="N33" i="1" s="1"/>
  <c r="M34" i="1"/>
  <c r="N34" i="1" s="1"/>
  <c r="M32" i="1"/>
  <c r="N32" i="1" s="1"/>
  <c r="G33" i="1"/>
  <c r="G34" i="1"/>
  <c r="G35" i="1"/>
  <c r="K2" i="1"/>
  <c r="K7" i="1"/>
  <c r="AT226" i="14" l="1"/>
  <c r="AU226" i="14" s="1"/>
  <c r="AV226" i="14" s="1"/>
  <c r="AT212" i="14"/>
  <c r="AU212" i="14" s="1"/>
  <c r="AV212" i="14" s="1"/>
  <c r="AT157" i="14"/>
  <c r="AU157" i="14" s="1"/>
  <c r="AV157" i="14" s="1"/>
  <c r="AT243" i="14"/>
  <c r="AU243" i="14" s="1"/>
  <c r="AV243" i="14" s="1"/>
  <c r="AT265" i="14"/>
  <c r="AU265" i="14" s="1"/>
  <c r="AV265" i="14" s="1"/>
  <c r="AT38" i="14"/>
  <c r="AU38" i="14" s="1"/>
  <c r="AV38" i="14" s="1"/>
  <c r="AT150" i="14"/>
  <c r="AU150" i="14" s="1"/>
  <c r="AV150" i="14" s="1"/>
  <c r="AT253" i="14"/>
  <c r="AU253" i="14" s="1"/>
  <c r="AV253" i="14" s="1"/>
  <c r="AT168" i="14"/>
  <c r="AU168" i="14" s="1"/>
  <c r="AV168" i="14" s="1"/>
  <c r="AT272" i="14"/>
  <c r="AU272" i="14" s="1"/>
  <c r="AV272" i="14" s="1"/>
  <c r="AT238" i="14"/>
  <c r="AU238" i="14" s="1"/>
  <c r="AV238" i="14" s="1"/>
  <c r="AT145" i="14"/>
  <c r="AU145" i="14" s="1"/>
  <c r="AV145" i="14" s="1"/>
  <c r="AT99" i="14"/>
  <c r="AU99" i="14" s="1"/>
  <c r="AV99" i="14" s="1"/>
  <c r="AT138" i="14"/>
  <c r="AU138" i="14" s="1"/>
  <c r="AV138" i="14" s="1"/>
  <c r="AT70" i="14"/>
  <c r="AU70" i="14" s="1"/>
  <c r="AV70" i="14" s="1"/>
  <c r="AT172" i="14"/>
  <c r="AU172" i="14" s="1"/>
  <c r="AV172" i="14" s="1"/>
  <c r="Y685" i="17"/>
  <c r="AK685" i="17" s="1"/>
  <c r="AT117" i="14"/>
  <c r="AU117" i="14" s="1"/>
  <c r="AV117" i="14" s="1"/>
  <c r="AT53" i="14"/>
  <c r="AU53" i="14" s="1"/>
  <c r="AV53" i="14" s="1"/>
  <c r="AT8" i="14"/>
  <c r="AU8" i="14" s="1"/>
  <c r="Y401" i="17"/>
  <c r="AK401" i="17" s="1"/>
  <c r="Y562" i="17"/>
  <c r="AK562" i="17" s="1"/>
  <c r="Y583" i="17"/>
  <c r="AK583" i="17" s="1"/>
  <c r="Y594" i="17"/>
  <c r="AK594" i="17" s="1"/>
  <c r="Y560" i="17"/>
  <c r="AK560" i="17" s="1"/>
  <c r="Y611" i="17"/>
  <c r="AK611" i="17" s="1"/>
  <c r="Y436" i="17"/>
  <c r="AK436" i="17" s="1"/>
  <c r="Y405" i="17"/>
  <c r="AK405" i="17" s="1"/>
  <c r="Y425" i="17"/>
  <c r="AK425" i="17" s="1"/>
  <c r="Y498" i="17"/>
  <c r="AK498" i="17" s="1"/>
  <c r="Y523" i="17"/>
  <c r="AK523" i="17" s="1"/>
  <c r="Y332" i="17"/>
  <c r="AK332" i="17" s="1"/>
  <c r="Y442" i="17"/>
  <c r="AK442" i="17" s="1"/>
  <c r="Y500" i="17"/>
  <c r="AK500" i="17" s="1"/>
  <c r="Y172" i="17"/>
  <c r="AK172" i="17" s="1"/>
  <c r="Y570" i="17"/>
  <c r="AK570" i="17" s="1"/>
  <c r="Y394" i="17"/>
  <c r="AK394" i="17" s="1"/>
  <c r="Y331" i="17"/>
  <c r="AK331" i="17" s="1"/>
  <c r="Y327" i="17"/>
  <c r="AK327" i="17" s="1"/>
  <c r="Y353" i="17"/>
  <c r="AK353" i="17" s="1"/>
  <c r="Y396" i="17"/>
  <c r="AK396" i="17" s="1"/>
  <c r="Y429" i="17"/>
  <c r="AK429" i="17" s="1"/>
  <c r="Y361" i="17"/>
  <c r="AK361" i="17" s="1"/>
  <c r="Y457" i="17"/>
  <c r="AK457" i="17" s="1"/>
  <c r="Y516" i="17"/>
  <c r="AK516" i="17" s="1"/>
  <c r="Y460" i="17"/>
  <c r="AK460" i="17" s="1"/>
  <c r="Y302" i="17"/>
  <c r="AK302" i="17" s="1"/>
  <c r="Y214" i="17"/>
  <c r="AK214" i="17" s="1"/>
  <c r="Y312" i="17"/>
  <c r="AK312" i="17" s="1"/>
  <c r="Y591" i="17"/>
  <c r="AK591" i="17" s="1"/>
  <c r="Y268" i="17"/>
  <c r="AK268" i="17" s="1"/>
  <c r="Y470" i="17"/>
  <c r="AK470" i="17" s="1"/>
  <c r="Y320" i="17"/>
  <c r="AK320" i="17" s="1"/>
  <c r="Y362" i="17"/>
  <c r="AK362" i="17" s="1"/>
  <c r="Y338" i="17"/>
  <c r="AK338" i="17" s="1"/>
  <c r="Y341" i="17"/>
  <c r="AK341" i="17" s="1"/>
  <c r="Y315" i="17"/>
  <c r="AK315" i="17" s="1"/>
  <c r="Y167" i="17"/>
  <c r="AK167" i="17" s="1"/>
  <c r="Y160" i="17"/>
  <c r="AK160" i="17" s="1"/>
  <c r="Y216" i="17"/>
  <c r="AK216" i="17" s="1"/>
  <c r="Y109" i="17"/>
  <c r="AK109" i="17" s="1"/>
  <c r="Y175" i="17"/>
  <c r="AK175" i="17" s="1"/>
  <c r="Y292" i="17"/>
  <c r="AK292" i="17" s="1"/>
  <c r="AT202" i="14"/>
  <c r="AU202" i="14" s="1"/>
  <c r="AV202" i="14" s="1"/>
  <c r="AT246" i="14"/>
  <c r="AU246" i="14" s="1"/>
  <c r="AV246" i="14" s="1"/>
  <c r="AT82" i="14"/>
  <c r="AU82" i="14" s="1"/>
  <c r="AV82" i="14" s="1"/>
  <c r="AT201" i="14"/>
  <c r="AU201" i="14" s="1"/>
  <c r="AV201" i="14" s="1"/>
  <c r="AT166" i="14"/>
  <c r="AU166" i="14" s="1"/>
  <c r="AV166" i="14" s="1"/>
  <c r="AT165" i="14"/>
  <c r="AU165" i="14" s="1"/>
  <c r="AV165" i="14" s="1"/>
  <c r="AT193" i="14"/>
  <c r="AU193" i="14" s="1"/>
  <c r="AV193" i="14" s="1"/>
  <c r="AT209" i="14"/>
  <c r="AU209" i="14" s="1"/>
  <c r="AV209" i="14" s="1"/>
  <c r="AT134" i="14"/>
  <c r="AU134" i="14" s="1"/>
  <c r="AV134" i="14" s="1"/>
  <c r="AT254" i="14"/>
  <c r="AU254" i="14" s="1"/>
  <c r="AV254" i="14" s="1"/>
  <c r="AT148" i="14"/>
  <c r="AU148" i="14" s="1"/>
  <c r="AV148" i="14" s="1"/>
  <c r="AT277" i="14"/>
  <c r="AU277" i="14" s="1"/>
  <c r="AV277" i="14" s="1"/>
  <c r="AT231" i="14"/>
  <c r="AU231" i="14" s="1"/>
  <c r="AV231" i="14" s="1"/>
  <c r="AT199" i="14"/>
  <c r="AU199" i="14" s="1"/>
  <c r="AV199" i="14" s="1"/>
  <c r="AT78" i="14"/>
  <c r="AU78" i="14" s="1"/>
  <c r="AV78" i="14" s="1"/>
  <c r="AT252" i="14"/>
  <c r="AU252" i="14" s="1"/>
  <c r="AV252" i="14" s="1"/>
  <c r="AT91" i="14"/>
  <c r="AU91" i="14" s="1"/>
  <c r="AV91" i="14" s="1"/>
  <c r="AT173" i="14"/>
  <c r="AU173" i="14" s="1"/>
  <c r="AV173" i="14" s="1"/>
  <c r="AT174" i="14"/>
  <c r="AU174" i="14" s="1"/>
  <c r="AV174" i="14" s="1"/>
  <c r="AT76" i="14"/>
  <c r="AU76" i="14" s="1"/>
  <c r="AV76" i="14" s="1"/>
  <c r="AT143" i="14"/>
  <c r="AU143" i="14" s="1"/>
  <c r="AV143" i="14" s="1"/>
  <c r="AT94" i="14"/>
  <c r="AU94" i="14" s="1"/>
  <c r="AV94" i="14" s="1"/>
  <c r="AT156" i="14"/>
  <c r="AU156" i="14" s="1"/>
  <c r="AV156" i="14" s="1"/>
  <c r="AT162" i="14"/>
  <c r="AU162" i="14" s="1"/>
  <c r="AV162" i="14" s="1"/>
  <c r="AT170" i="14"/>
  <c r="AU170" i="14" s="1"/>
  <c r="AV170" i="14" s="1"/>
  <c r="AT127" i="14"/>
  <c r="AU127" i="14" s="1"/>
  <c r="AV127" i="14" s="1"/>
  <c r="AT217" i="14"/>
  <c r="AU217" i="14" s="1"/>
  <c r="AV217" i="14" s="1"/>
  <c r="AT113" i="14"/>
  <c r="AU113" i="14" s="1"/>
  <c r="AV113" i="14" s="1"/>
  <c r="AT208" i="14"/>
  <c r="AU208" i="14" s="1"/>
  <c r="AV208" i="14" s="1"/>
  <c r="AT49" i="14"/>
  <c r="AU49" i="14" s="1"/>
  <c r="AV49" i="14" s="1"/>
  <c r="AT137" i="14"/>
  <c r="AU137" i="14" s="1"/>
  <c r="AV137" i="14" s="1"/>
  <c r="AT116" i="14"/>
  <c r="AU116" i="14" s="1"/>
  <c r="AV116" i="14" s="1"/>
  <c r="AT140" i="14"/>
  <c r="AU140" i="14" s="1"/>
  <c r="AV140" i="14" s="1"/>
  <c r="AT46" i="14"/>
  <c r="AU46" i="14" s="1"/>
  <c r="AV46" i="14" s="1"/>
  <c r="AT146" i="14"/>
  <c r="AU146" i="14" s="1"/>
  <c r="AV146" i="14" s="1"/>
  <c r="AT124" i="14"/>
  <c r="AU124" i="14" s="1"/>
  <c r="AV124" i="14" s="1"/>
  <c r="AT97" i="14"/>
  <c r="AU97" i="14" s="1"/>
  <c r="AV97" i="14" s="1"/>
  <c r="AT25" i="14"/>
  <c r="AU25" i="14" s="1"/>
  <c r="AV25" i="14" s="1"/>
  <c r="AT92" i="14"/>
  <c r="AU92" i="14" s="1"/>
  <c r="AV92" i="14" s="1"/>
  <c r="AT17" i="14"/>
  <c r="AU17" i="14" s="1"/>
  <c r="AV17" i="14" s="1"/>
  <c r="AT13" i="14"/>
  <c r="AU13" i="14" s="1"/>
  <c r="AV13" i="14" s="1"/>
  <c r="AT74" i="14"/>
  <c r="AU74" i="14" s="1"/>
  <c r="AV74" i="14" s="1"/>
  <c r="AT96" i="14"/>
  <c r="AU96" i="14" s="1"/>
  <c r="AV96" i="14" s="1"/>
  <c r="AT60" i="14"/>
  <c r="AU60" i="14" s="1"/>
  <c r="AV60" i="14" s="1"/>
  <c r="AT77" i="14"/>
  <c r="AU77" i="14" s="1"/>
  <c r="AV77" i="14" s="1"/>
  <c r="AT42" i="14"/>
  <c r="AU42" i="14" s="1"/>
  <c r="AV42" i="14" s="1"/>
  <c r="AT141" i="14"/>
  <c r="AU141" i="14" s="1"/>
  <c r="AV141" i="14" s="1"/>
  <c r="AT35" i="14"/>
  <c r="AU35" i="14" s="1"/>
  <c r="AV35" i="14" s="1"/>
  <c r="AT32" i="14"/>
  <c r="AU32" i="14" s="1"/>
  <c r="AV32" i="14" s="1"/>
  <c r="AT21" i="14"/>
  <c r="AU21" i="14" s="1"/>
  <c r="AV21" i="14" s="1"/>
  <c r="AT89" i="14"/>
  <c r="AU89" i="14" s="1"/>
  <c r="AV89" i="14" s="1"/>
  <c r="AT154" i="14"/>
  <c r="AU154" i="14" s="1"/>
  <c r="AV154" i="14" s="1"/>
  <c r="AT88" i="14"/>
  <c r="AU88" i="14" s="1"/>
  <c r="AV88" i="14" s="1"/>
  <c r="AT19" i="14"/>
  <c r="AU19" i="14" s="1"/>
  <c r="AV19" i="14" s="1"/>
  <c r="AT158" i="14"/>
  <c r="AU158" i="14" s="1"/>
  <c r="AV158" i="14" s="1"/>
  <c r="AT87" i="14"/>
  <c r="AU87" i="14" s="1"/>
  <c r="AV87" i="14" s="1"/>
  <c r="AT10" i="14"/>
  <c r="AU10" i="14" s="1"/>
  <c r="AT37" i="14"/>
  <c r="AU37" i="14" s="1"/>
  <c r="AV37" i="14" s="1"/>
  <c r="AT118" i="14"/>
  <c r="AU118" i="14" s="1"/>
  <c r="AV118" i="14" s="1"/>
  <c r="AT36" i="14"/>
  <c r="AU36" i="14" s="1"/>
  <c r="AV36" i="14" s="1"/>
  <c r="AT39" i="14"/>
  <c r="AU39" i="14" s="1"/>
  <c r="AV39" i="14" s="1"/>
  <c r="AT135" i="14"/>
  <c r="AU135" i="14" s="1"/>
  <c r="AV135" i="14" s="1"/>
  <c r="AT151" i="14"/>
  <c r="AU151" i="14" s="1"/>
  <c r="AV151" i="14" s="1"/>
  <c r="AT50" i="14"/>
  <c r="AU50" i="14" s="1"/>
  <c r="AV50" i="14" s="1"/>
  <c r="AT75" i="14"/>
  <c r="AU75" i="14" s="1"/>
  <c r="AV75" i="14" s="1"/>
  <c r="AT111" i="14"/>
  <c r="AU111" i="14" s="1"/>
  <c r="AV111" i="14" s="1"/>
  <c r="AT55" i="14"/>
  <c r="AU55" i="14" s="1"/>
  <c r="AV55" i="14" s="1"/>
  <c r="AT4" i="14"/>
  <c r="AU4" i="14" s="1"/>
  <c r="AV4" i="14" s="1"/>
  <c r="AT3" i="14"/>
  <c r="AU3" i="14" s="1"/>
  <c r="AT29" i="14"/>
  <c r="AU29" i="14" s="1"/>
  <c r="AV29" i="14" s="1"/>
  <c r="AT153" i="14"/>
  <c r="AU153" i="14" s="1"/>
  <c r="AV153" i="14" s="1"/>
  <c r="AT12" i="14"/>
  <c r="AU12" i="14" s="1"/>
  <c r="AV12" i="14" s="1"/>
  <c r="AT22" i="14"/>
  <c r="AU22" i="14" s="1"/>
  <c r="AV22" i="14" s="1"/>
  <c r="AT6" i="14"/>
  <c r="AU6" i="14" s="1"/>
  <c r="AV6" i="14" s="1"/>
  <c r="Y533" i="17"/>
  <c r="AK533" i="17" s="1"/>
  <c r="Y528" i="17"/>
  <c r="AK528" i="17" s="1"/>
  <c r="Y635" i="17"/>
  <c r="AK635" i="17" s="1"/>
  <c r="Y513" i="17"/>
  <c r="AK513" i="17" s="1"/>
  <c r="Y475" i="17"/>
  <c r="AK475" i="17" s="1"/>
  <c r="Y529" i="17"/>
  <c r="AK529" i="17" s="1"/>
  <c r="Y510" i="17"/>
  <c r="AK510" i="17" s="1"/>
  <c r="Y514" i="17"/>
  <c r="AK514" i="17" s="1"/>
  <c r="Y323" i="17"/>
  <c r="AK323" i="17" s="1"/>
  <c r="AT62" i="14"/>
  <c r="AU62" i="14" s="1"/>
  <c r="AV62" i="14" s="1"/>
  <c r="Y595" i="17"/>
  <c r="AK595" i="17" s="1"/>
  <c r="Y535" i="17"/>
  <c r="AK535" i="17" s="1"/>
  <c r="Y497" i="17"/>
  <c r="AK497" i="17" s="1"/>
  <c r="Y434" i="17"/>
  <c r="AK434" i="17" s="1"/>
  <c r="Y343" i="17"/>
  <c r="AK343" i="17" s="1"/>
  <c r="Y564" i="17"/>
  <c r="AK564" i="17" s="1"/>
  <c r="AT114" i="14"/>
  <c r="AU114" i="14" s="1"/>
  <c r="AV114" i="14" s="1"/>
  <c r="AT5" i="14"/>
  <c r="AU5" i="14" s="1"/>
  <c r="Y225" i="17"/>
  <c r="AK225" i="17" s="1"/>
  <c r="Y371" i="17"/>
  <c r="AK371" i="17" s="1"/>
  <c r="Y642" i="17"/>
  <c r="AK642" i="17" s="1"/>
  <c r="Y501" i="17"/>
  <c r="AK501" i="17" s="1"/>
  <c r="Y295" i="17"/>
  <c r="AK295" i="17" s="1"/>
  <c r="Y348" i="17"/>
  <c r="AK348" i="17" s="1"/>
  <c r="Y349" i="17"/>
  <c r="AK349" i="17" s="1"/>
  <c r="Y364" i="17"/>
  <c r="AK364" i="17" s="1"/>
  <c r="Y466" i="17"/>
  <c r="AK466" i="17" s="1"/>
  <c r="Y377" i="17"/>
  <c r="AK377" i="17" s="1"/>
  <c r="Y354" i="17"/>
  <c r="AK354" i="17" s="1"/>
  <c r="Y296" i="17"/>
  <c r="AK296" i="17" s="1"/>
  <c r="Y208" i="17"/>
  <c r="AK208" i="17" s="1"/>
  <c r="Y243" i="17"/>
  <c r="AK243" i="17" s="1"/>
  <c r="Y363" i="17"/>
  <c r="AK363" i="17" s="1"/>
  <c r="Y440" i="17"/>
  <c r="AK440" i="17" s="1"/>
  <c r="Y509" i="17"/>
  <c r="AK509" i="17" s="1"/>
  <c r="Y298" i="17"/>
  <c r="AK298" i="17" s="1"/>
  <c r="Y202" i="17"/>
  <c r="AK202" i="17" s="1"/>
  <c r="Y333" i="17"/>
  <c r="AK333" i="17" s="1"/>
  <c r="Y198" i="17"/>
  <c r="AK198" i="17" s="1"/>
  <c r="Y309" i="17"/>
  <c r="AK309" i="17" s="1"/>
  <c r="Y285" i="17"/>
  <c r="AK285" i="17" s="1"/>
  <c r="Y152" i="17"/>
  <c r="AK152" i="17" s="1"/>
  <c r="Y383" i="17"/>
  <c r="AK383" i="17" s="1"/>
  <c r="Y325" i="17"/>
  <c r="AK325" i="17" s="1"/>
  <c r="Y278" i="17"/>
  <c r="AK278" i="17" s="1"/>
  <c r="Y431" i="17"/>
  <c r="AK431" i="17" s="1"/>
  <c r="Y484" i="17"/>
  <c r="AK484" i="17" s="1"/>
  <c r="Y223" i="17"/>
  <c r="AK223" i="17" s="1"/>
  <c r="Y337" i="17"/>
  <c r="AK337" i="17" s="1"/>
  <c r="Y256" i="17"/>
  <c r="AK256" i="17" s="1"/>
  <c r="Y321" i="17"/>
  <c r="AK321" i="17" s="1"/>
  <c r="Y448" i="17"/>
  <c r="AK448" i="17" s="1"/>
  <c r="Y313" i="17"/>
  <c r="AK313" i="17" s="1"/>
  <c r="Y264" i="17"/>
  <c r="AK264" i="17" s="1"/>
  <c r="Y254" i="17"/>
  <c r="AK254" i="17" s="1"/>
  <c r="Y420" i="17"/>
  <c r="AK420" i="17" s="1"/>
  <c r="Y393" i="17"/>
  <c r="AK393" i="17" s="1"/>
  <c r="Y418" i="17"/>
  <c r="AK418" i="17" s="1"/>
  <c r="Y191" i="17"/>
  <c r="AK191" i="17" s="1"/>
  <c r="Y350" i="17"/>
  <c r="AK350" i="17" s="1"/>
  <c r="Y294" i="17"/>
  <c r="AK294" i="17" s="1"/>
  <c r="Y176" i="17"/>
  <c r="AK176" i="17" s="1"/>
  <c r="Y171" i="17"/>
  <c r="AK171" i="17" s="1"/>
  <c r="Y218" i="17"/>
  <c r="AK218" i="17" s="1"/>
  <c r="Y286" i="17"/>
  <c r="AK286" i="17" s="1"/>
  <c r="Y203" i="17"/>
  <c r="AK203" i="17" s="1"/>
  <c r="Y387" i="17"/>
  <c r="AK387" i="17" s="1"/>
  <c r="Y421" i="17"/>
  <c r="AK421" i="17" s="1"/>
  <c r="Y376" i="17"/>
  <c r="AK376" i="17" s="1"/>
  <c r="Y158" i="17"/>
  <c r="AK158" i="17" s="1"/>
  <c r="Y317" i="17"/>
  <c r="AK317" i="17" s="1"/>
  <c r="Y406" i="17"/>
  <c r="AK406" i="17" s="1"/>
  <c r="Y391" i="17"/>
  <c r="AK391" i="17" s="1"/>
  <c r="Y239" i="17"/>
  <c r="AK239" i="17" s="1"/>
  <c r="Y257" i="17"/>
  <c r="AK257" i="17" s="1"/>
  <c r="Y261" i="17"/>
  <c r="AK261" i="17" s="1"/>
  <c r="Y386" i="17"/>
  <c r="AK386" i="17" s="1"/>
  <c r="Y385" i="17"/>
  <c r="AK385" i="17" s="1"/>
  <c r="Y424" i="17"/>
  <c r="AK424" i="17" s="1"/>
  <c r="Y181" i="17"/>
  <c r="AK181" i="17" s="1"/>
  <c r="Y479" i="17"/>
  <c r="AK479" i="17" s="1"/>
  <c r="Y422" i="17"/>
  <c r="AK422" i="17" s="1"/>
  <c r="Y367" i="17"/>
  <c r="AK367" i="17" s="1"/>
  <c r="Y415" i="17"/>
  <c r="AK415" i="17" s="1"/>
  <c r="Y173" i="17"/>
  <c r="AK173" i="17" s="1"/>
  <c r="Y192" i="17"/>
  <c r="AK192" i="17" s="1"/>
  <c r="Y150" i="17"/>
  <c r="AK150" i="17" s="1"/>
  <c r="Y136" i="17"/>
  <c r="AK136" i="17" s="1"/>
  <c r="Y304" i="17"/>
  <c r="AK304" i="17" s="1"/>
  <c r="Y36" i="17"/>
  <c r="AK36" i="17" s="1"/>
  <c r="Y237" i="17"/>
  <c r="AK237" i="17" s="1"/>
  <c r="Y170" i="17"/>
  <c r="AK170" i="17" s="1"/>
  <c r="Y70" i="17"/>
  <c r="AK70" i="17" s="1"/>
  <c r="Y205" i="17"/>
  <c r="AK205" i="17" s="1"/>
  <c r="Y119" i="17"/>
  <c r="AK119" i="17" s="1"/>
  <c r="Y246" i="17"/>
  <c r="AK246" i="17" s="1"/>
  <c r="Y78" i="17"/>
  <c r="AK78" i="17" s="1"/>
  <c r="Y195" i="17"/>
  <c r="AK195" i="17" s="1"/>
  <c r="Y182" i="17"/>
  <c r="AK182" i="17" s="1"/>
  <c r="Y151" i="17"/>
  <c r="AK151" i="17" s="1"/>
  <c r="Y328" i="17"/>
  <c r="AK328" i="17" s="1"/>
  <c r="Y129" i="17"/>
  <c r="AK129" i="17" s="1"/>
  <c r="Y322" i="17"/>
  <c r="AK322" i="17" s="1"/>
  <c r="Y435" i="17"/>
  <c r="AK435" i="17" s="1"/>
  <c r="Y226" i="17"/>
  <c r="AK226" i="17" s="1"/>
  <c r="Y336" i="17"/>
  <c r="AK336" i="17" s="1"/>
  <c r="Y131" i="17"/>
  <c r="AK131" i="17" s="1"/>
  <c r="Y452" i="17"/>
  <c r="AK452" i="17" s="1"/>
  <c r="Y249" i="17"/>
  <c r="AK249" i="17" s="1"/>
  <c r="Y265" i="17"/>
  <c r="AK265" i="17" s="1"/>
  <c r="Y288" i="17"/>
  <c r="AK288" i="17" s="1"/>
  <c r="Y156" i="17"/>
  <c r="AK156" i="17" s="1"/>
  <c r="Y486" i="17"/>
  <c r="AK486" i="17" s="1"/>
  <c r="Y329" i="17"/>
  <c r="AK329" i="17" s="1"/>
  <c r="Y164" i="17"/>
  <c r="AK164" i="17" s="1"/>
  <c r="Y260" i="17"/>
  <c r="AK260" i="17" s="1"/>
  <c r="Y242" i="17"/>
  <c r="AK242" i="17" s="1"/>
  <c r="Y140" i="17"/>
  <c r="AK140" i="17" s="1"/>
  <c r="Y45" i="17"/>
  <c r="AK45" i="17" s="1"/>
  <c r="Y222" i="17"/>
  <c r="AK222" i="17" s="1"/>
  <c r="Y22" i="17"/>
  <c r="AK22" i="17" s="1"/>
  <c r="Y142" i="17"/>
  <c r="AK142" i="17" s="1"/>
  <c r="Y15" i="17"/>
  <c r="AK15" i="17" s="1"/>
  <c r="Y100" i="17"/>
  <c r="AK100" i="17" s="1"/>
  <c r="Y318" i="17"/>
  <c r="AK318" i="17" s="1"/>
  <c r="Y307" i="17"/>
  <c r="AK307" i="17" s="1"/>
  <c r="Y324" i="17"/>
  <c r="AK324" i="17" s="1"/>
  <c r="Y231" i="17"/>
  <c r="AK231" i="17" s="1"/>
  <c r="Y108" i="17"/>
  <c r="AK108" i="17" s="1"/>
  <c r="Y347" i="17"/>
  <c r="AK347" i="17" s="1"/>
  <c r="Y199" i="17"/>
  <c r="AK199" i="17" s="1"/>
  <c r="Y346" i="17"/>
  <c r="AK346" i="17" s="1"/>
  <c r="Y132" i="17"/>
  <c r="AK132" i="17" s="1"/>
  <c r="Y122" i="17"/>
  <c r="AK122" i="17" s="1"/>
  <c r="Y84" i="17"/>
  <c r="AK84" i="17" s="1"/>
  <c r="Y232" i="17"/>
  <c r="AK232" i="17" s="1"/>
  <c r="Y106" i="17"/>
  <c r="AK106" i="17" s="1"/>
  <c r="Y13" i="17"/>
  <c r="AK13" i="17" s="1"/>
  <c r="Y34" i="17"/>
  <c r="AK34" i="17" s="1"/>
  <c r="Y3" i="17"/>
  <c r="AK3" i="17" s="1"/>
  <c r="Y370" i="17"/>
  <c r="AK370" i="17" s="1"/>
  <c r="Y185" i="17"/>
  <c r="AK185" i="17" s="1"/>
  <c r="Y81" i="17"/>
  <c r="AK81" i="17" s="1"/>
  <c r="Y6" i="17"/>
  <c r="AK6" i="17" s="1"/>
  <c r="Y120" i="17"/>
  <c r="AK120" i="17" s="1"/>
  <c r="Y42" i="17"/>
  <c r="AK42" i="17" s="1"/>
  <c r="Y204" i="17"/>
  <c r="AK204" i="17" s="1"/>
  <c r="Y64" i="17"/>
  <c r="AK64" i="17" s="1"/>
  <c r="Y10" i="17"/>
  <c r="AK10" i="17" s="1"/>
  <c r="Y33" i="17"/>
  <c r="AK33" i="17" s="1"/>
  <c r="Y29" i="17"/>
  <c r="AK29" i="17" s="1"/>
  <c r="Y40" i="17"/>
  <c r="AK40" i="17" s="1"/>
  <c r="Y17" i="17"/>
  <c r="AK17" i="17" s="1"/>
  <c r="Y209" i="17"/>
  <c r="AK209" i="17" s="1"/>
  <c r="Y89" i="17"/>
  <c r="AK89" i="17" s="1"/>
  <c r="Y32" i="17"/>
  <c r="AK32" i="17" s="1"/>
  <c r="Y27" i="17"/>
  <c r="AK27" i="17" s="1"/>
  <c r="Y7" i="17"/>
  <c r="AK7" i="17" s="1"/>
  <c r="Y280" i="17"/>
  <c r="AK280" i="17" s="1"/>
  <c r="Y105" i="17"/>
  <c r="AK105" i="17" s="1"/>
  <c r="Y87" i="17"/>
  <c r="AK87" i="17" s="1"/>
  <c r="Y103" i="17"/>
  <c r="AK103" i="17" s="1"/>
  <c r="Y125" i="17"/>
  <c r="AK125" i="17" s="1"/>
  <c r="Y60" i="17"/>
  <c r="AK60" i="17" s="1"/>
  <c r="Y21" i="17"/>
  <c r="AK21" i="17" s="1"/>
  <c r="Y165" i="17"/>
  <c r="AK165" i="17" s="1"/>
  <c r="Y293" i="17"/>
  <c r="AK293" i="17" s="1"/>
  <c r="Y59" i="17"/>
  <c r="AK59" i="17" s="1"/>
  <c r="Y11" i="17"/>
  <c r="AK11" i="17" s="1"/>
  <c r="Y67" i="17"/>
  <c r="AK67" i="17" s="1"/>
  <c r="Y301" i="17"/>
  <c r="AK301" i="17" s="1"/>
  <c r="Y238" i="17"/>
  <c r="AK238" i="17" s="1"/>
  <c r="Y68" i="17"/>
  <c r="AK68" i="17" s="1"/>
  <c r="Y62" i="17"/>
  <c r="AK62" i="17" s="1"/>
  <c r="Y137" i="17"/>
  <c r="AK137" i="17" s="1"/>
  <c r="Y18" i="17"/>
  <c r="AK18" i="17" s="1"/>
  <c r="Y217" i="17"/>
  <c r="AK217" i="17" s="1"/>
  <c r="Y82" i="17"/>
  <c r="AK82" i="17" s="1"/>
  <c r="Y52" i="17"/>
  <c r="AK52" i="17" s="1"/>
  <c r="Y46" i="17"/>
  <c r="AK46" i="17" s="1"/>
  <c r="Y135" i="17"/>
  <c r="AK135" i="17" s="1"/>
  <c r="Y147" i="17"/>
  <c r="AK147" i="17" s="1"/>
  <c r="Y219" i="17"/>
  <c r="AK219" i="17" s="1"/>
  <c r="Y92" i="17"/>
  <c r="AK92" i="17" s="1"/>
  <c r="Y41" i="17"/>
  <c r="AK41" i="17" s="1"/>
  <c r="Y16" i="17"/>
  <c r="AK16" i="17" s="1"/>
  <c r="Y116" i="17"/>
  <c r="AK116" i="17" s="1"/>
  <c r="Y2" i="17"/>
  <c r="AK2" i="17" s="1"/>
  <c r="Y104" i="17"/>
  <c r="AK104" i="17" s="1"/>
  <c r="Y35" i="17"/>
  <c r="AK35" i="17" s="1"/>
  <c r="Y90" i="17"/>
  <c r="AK90" i="17" s="1"/>
  <c r="Y94" i="17"/>
  <c r="AK94" i="17" s="1"/>
  <c r="Y98" i="17"/>
  <c r="AK98" i="17" s="1"/>
  <c r="Y51" i="17"/>
  <c r="AK51" i="17" s="1"/>
  <c r="Y9" i="17"/>
  <c r="AK9" i="17" s="1"/>
  <c r="AT281" i="14"/>
  <c r="AU281" i="14" s="1"/>
  <c r="AV281" i="14" s="1"/>
  <c r="AT270" i="14"/>
  <c r="AU270" i="14" s="1"/>
  <c r="AV270" i="14" s="1"/>
  <c r="AT278" i="14"/>
  <c r="AU278" i="14" s="1"/>
  <c r="AV278" i="14" s="1"/>
  <c r="AT273" i="14"/>
  <c r="AU273" i="14" s="1"/>
  <c r="AV273" i="14" s="1"/>
  <c r="AT233" i="14"/>
  <c r="AU233" i="14" s="1"/>
  <c r="AV233" i="14" s="1"/>
  <c r="AT290" i="14"/>
  <c r="AU290" i="14" s="1"/>
  <c r="AV290" i="14" s="1"/>
  <c r="AT282" i="14"/>
  <c r="AU282" i="14" s="1"/>
  <c r="AV282" i="14" s="1"/>
  <c r="AT292" i="14"/>
  <c r="AU292" i="14" s="1"/>
  <c r="AV292" i="14" s="1"/>
  <c r="AT286" i="14"/>
  <c r="AU286" i="14" s="1"/>
  <c r="AV286" i="14" s="1"/>
  <c r="AT189" i="14"/>
  <c r="AU189" i="14" s="1"/>
  <c r="AV189" i="14" s="1"/>
  <c r="AT184" i="14"/>
  <c r="AU184" i="14" s="1"/>
  <c r="AV184" i="14" s="1"/>
  <c r="AT250" i="14"/>
  <c r="AU250" i="14" s="1"/>
  <c r="AV250" i="14" s="1"/>
  <c r="AT244" i="14"/>
  <c r="AU244" i="14" s="1"/>
  <c r="AV244" i="14" s="1"/>
  <c r="AT247" i="14"/>
  <c r="AU247" i="14" s="1"/>
  <c r="AV247" i="14" s="1"/>
  <c r="AT295" i="14"/>
  <c r="AU295" i="14" s="1"/>
  <c r="AV295" i="14" s="1"/>
  <c r="AT287" i="14"/>
  <c r="AU287" i="14" s="1"/>
  <c r="AV287" i="14" s="1"/>
  <c r="AT271" i="14"/>
  <c r="AU271" i="14" s="1"/>
  <c r="AV271" i="14" s="1"/>
  <c r="AT198" i="14"/>
  <c r="AU198" i="14" s="1"/>
  <c r="AV198" i="14" s="1"/>
  <c r="AT297" i="14"/>
  <c r="AU297" i="14" s="1"/>
  <c r="AV297" i="14" s="1"/>
  <c r="AT263" i="14"/>
  <c r="AU263" i="14" s="1"/>
  <c r="AV263" i="14" s="1"/>
  <c r="AT122" i="14"/>
  <c r="AU122" i="14" s="1"/>
  <c r="AV122" i="14" s="1"/>
  <c r="AT276" i="14"/>
  <c r="AU276" i="14" s="1"/>
  <c r="AV276" i="14" s="1"/>
  <c r="AT299" i="14"/>
  <c r="AU299" i="14" s="1"/>
  <c r="AV299" i="14" s="1"/>
  <c r="AT293" i="14"/>
  <c r="AU293" i="14" s="1"/>
  <c r="AV293" i="14" s="1"/>
  <c r="AT279" i="14"/>
  <c r="AU279" i="14" s="1"/>
  <c r="AV279" i="14" s="1"/>
  <c r="AT294" i="14"/>
  <c r="AU294" i="14" s="1"/>
  <c r="AV294" i="14" s="1"/>
  <c r="AT301" i="14"/>
  <c r="AU301" i="14" s="1"/>
  <c r="AV301" i="14" s="1"/>
  <c r="AT215" i="14"/>
  <c r="AU215" i="14" s="1"/>
  <c r="AV215" i="14" s="1"/>
  <c r="AT258" i="14"/>
  <c r="AU258" i="14" s="1"/>
  <c r="AV258" i="14" s="1"/>
  <c r="AT298" i="14"/>
  <c r="AU298" i="14" s="1"/>
  <c r="AV298" i="14" s="1"/>
  <c r="AT242" i="14"/>
  <c r="AU242" i="14" s="1"/>
  <c r="AV242" i="14" s="1"/>
  <c r="AT269" i="14"/>
  <c r="AU269" i="14" s="1"/>
  <c r="AV269" i="14" s="1"/>
  <c r="AT160" i="14"/>
  <c r="AU160" i="14" s="1"/>
  <c r="AV160" i="14" s="1"/>
  <c r="AT291" i="14"/>
  <c r="AU291" i="14" s="1"/>
  <c r="AV291" i="14" s="1"/>
  <c r="AT216" i="14"/>
  <c r="AU216" i="14" s="1"/>
  <c r="AV216" i="14" s="1"/>
  <c r="AT248" i="14"/>
  <c r="AU248" i="14" s="1"/>
  <c r="AV248" i="14" s="1"/>
  <c r="AT275" i="14"/>
  <c r="AU275" i="14" s="1"/>
  <c r="AV275" i="14" s="1"/>
  <c r="AT261" i="14"/>
  <c r="AU261" i="14" s="1"/>
  <c r="AV261" i="14" s="1"/>
  <c r="AT300" i="14"/>
  <c r="AU300" i="14" s="1"/>
  <c r="AV300" i="14" s="1"/>
  <c r="AT251" i="14"/>
  <c r="AU251" i="14" s="1"/>
  <c r="AV251" i="14" s="1"/>
  <c r="AT237" i="14"/>
  <c r="AU237" i="14" s="1"/>
  <c r="AV237" i="14" s="1"/>
  <c r="AT220" i="14"/>
  <c r="AU220" i="14" s="1"/>
  <c r="AV220" i="14" s="1"/>
  <c r="AT211" i="14"/>
  <c r="AU211" i="14" s="1"/>
  <c r="AV211" i="14" s="1"/>
  <c r="AT175" i="14"/>
  <c r="AU175" i="14" s="1"/>
  <c r="AV175" i="14" s="1"/>
  <c r="AT262" i="14"/>
  <c r="AU262" i="14" s="1"/>
  <c r="AT284" i="14"/>
  <c r="AU284" i="14" s="1"/>
  <c r="AV284" i="14" s="1"/>
  <c r="AT213" i="14"/>
  <c r="AU213" i="14" s="1"/>
  <c r="AV213" i="14" s="1"/>
  <c r="AT176" i="14"/>
  <c r="AU176" i="14" s="1"/>
  <c r="AV176" i="14" s="1"/>
  <c r="AT266" i="14"/>
  <c r="AU266" i="14" s="1"/>
  <c r="AV266" i="14" s="1"/>
  <c r="AT235" i="14"/>
  <c r="AU235" i="14" s="1"/>
  <c r="AV235" i="14" s="1"/>
  <c r="AT187" i="14"/>
  <c r="AU187" i="14" s="1"/>
  <c r="AV187" i="14" s="1"/>
  <c r="AT194" i="14"/>
  <c r="AU194" i="14" s="1"/>
  <c r="AV194" i="14" s="1"/>
  <c r="AT203" i="14"/>
  <c r="AU203" i="14" s="1"/>
  <c r="AV203" i="14" s="1"/>
  <c r="AT136" i="14"/>
  <c r="AU136" i="14" s="1"/>
  <c r="AV136" i="14" s="1"/>
  <c r="AT255" i="14"/>
  <c r="AU255" i="14" s="1"/>
  <c r="AV255" i="14" s="1"/>
  <c r="AT268" i="14"/>
  <c r="AU268" i="14" s="1"/>
  <c r="AV268" i="14" s="1"/>
  <c r="AT229" i="14"/>
  <c r="AU229" i="14" s="1"/>
  <c r="AV229" i="14" s="1"/>
  <c r="AT288" i="14"/>
  <c r="AU288" i="14" s="1"/>
  <c r="AV288" i="14" s="1"/>
  <c r="AT204" i="14"/>
  <c r="AU204" i="14" s="1"/>
  <c r="AV204" i="14" s="1"/>
  <c r="AT214" i="14"/>
  <c r="AU214" i="14" s="1"/>
  <c r="AV214" i="14" s="1"/>
  <c r="AT164" i="14"/>
  <c r="AU164" i="14" s="1"/>
  <c r="AV164" i="14" s="1"/>
  <c r="AT285" i="14"/>
  <c r="AU285" i="14" s="1"/>
  <c r="AV285" i="14" s="1"/>
  <c r="AT257" i="14"/>
  <c r="AU257" i="14" s="1"/>
  <c r="AV257" i="14" s="1"/>
  <c r="AT222" i="14"/>
  <c r="AU222" i="14" s="1"/>
  <c r="AV222" i="14" s="1"/>
  <c r="AT186" i="14"/>
  <c r="AU186" i="14" s="1"/>
  <c r="AV186" i="14" s="1"/>
  <c r="AT296" i="14"/>
  <c r="AU296" i="14" s="1"/>
  <c r="AV296" i="14" s="1"/>
  <c r="AT256" i="14"/>
  <c r="AU256" i="14" s="1"/>
  <c r="AV256" i="14" s="1"/>
  <c r="AT239" i="14"/>
  <c r="AU239" i="14" s="1"/>
  <c r="AV239" i="14" s="1"/>
  <c r="AT240" i="14"/>
  <c r="AU240" i="14" s="1"/>
  <c r="AV240" i="14" s="1"/>
  <c r="AT181" i="14"/>
  <c r="AU181" i="14" s="1"/>
  <c r="AV181" i="14" s="1"/>
  <c r="AT225" i="14"/>
  <c r="AU225" i="14" s="1"/>
  <c r="AV225" i="14" s="1"/>
  <c r="AT183" i="14"/>
  <c r="AU183" i="14" s="1"/>
  <c r="AV183" i="14" s="1"/>
  <c r="AT191" i="14"/>
  <c r="AU191" i="14" s="1"/>
  <c r="AV191" i="14" s="1"/>
  <c r="AT188" i="14"/>
  <c r="AU188" i="14" s="1"/>
  <c r="AV188" i="14" s="1"/>
  <c r="AT161" i="14"/>
  <c r="AU161" i="14" s="1"/>
  <c r="AV161" i="14" s="1"/>
  <c r="AT267" i="14"/>
  <c r="AU267" i="14" s="1"/>
  <c r="AV267" i="14" s="1"/>
  <c r="AT232" i="14"/>
  <c r="AU232" i="14" s="1"/>
  <c r="AV232" i="14" s="1"/>
  <c r="AT228" i="14"/>
  <c r="AU228" i="14" s="1"/>
  <c r="AV228" i="14" s="1"/>
  <c r="AT234" i="14"/>
  <c r="AU234" i="14" s="1"/>
  <c r="AV234" i="14" s="1"/>
  <c r="AT289" i="14"/>
  <c r="AU289" i="14" s="1"/>
  <c r="AV289" i="14" s="1"/>
  <c r="AT274" i="14"/>
  <c r="AU274" i="14" s="1"/>
  <c r="AV274" i="14" s="1"/>
  <c r="AT192" i="14"/>
  <c r="AU192" i="14" s="1"/>
  <c r="AV192" i="14" s="1"/>
  <c r="AT264" i="14"/>
  <c r="AU264" i="14" s="1"/>
  <c r="AV264" i="14" s="1"/>
  <c r="AT200" i="14"/>
  <c r="AU200" i="14" s="1"/>
  <c r="AV200" i="14" s="1"/>
  <c r="AT249" i="14"/>
  <c r="AU249" i="14" s="1"/>
  <c r="AV249" i="14" s="1"/>
  <c r="AT283" i="14"/>
  <c r="AU283" i="14" s="1"/>
  <c r="AV283" i="14" s="1"/>
  <c r="AT155" i="14"/>
  <c r="AU155" i="14" s="1"/>
  <c r="AV155" i="14" s="1"/>
  <c r="AT159" i="14"/>
  <c r="AU159" i="14" s="1"/>
  <c r="AV159" i="14" s="1"/>
  <c r="AT236" i="14"/>
  <c r="AU236" i="14" s="1"/>
  <c r="AV236" i="14" s="1"/>
  <c r="AT230" i="14"/>
  <c r="AU230" i="14" s="1"/>
  <c r="AV230" i="14" s="1"/>
  <c r="AT133" i="14"/>
  <c r="AU133" i="14" s="1"/>
  <c r="AV133" i="14" s="1"/>
  <c r="AT130" i="14"/>
  <c r="AU130" i="14" s="1"/>
  <c r="AV130" i="14" s="1"/>
  <c r="AT196" i="14"/>
  <c r="AU196" i="14" s="1"/>
  <c r="AV196" i="14" s="1"/>
  <c r="AT245" i="14"/>
  <c r="AU245" i="14" s="1"/>
  <c r="AV245" i="14" s="1"/>
  <c r="AT223" i="14"/>
  <c r="AU223" i="14" s="1"/>
  <c r="AV223" i="14" s="1"/>
  <c r="AT219" i="14"/>
  <c r="AU219" i="14" s="1"/>
  <c r="AV219" i="14" s="1"/>
  <c r="AT108" i="14"/>
  <c r="AU108" i="14" s="1"/>
  <c r="AV108" i="14" s="1"/>
  <c r="AT197" i="14"/>
  <c r="AU197" i="14" s="1"/>
  <c r="AV197" i="14" s="1"/>
  <c r="AT171" i="14"/>
  <c r="AU171" i="14" s="1"/>
  <c r="AV171" i="14" s="1"/>
  <c r="AT152" i="14"/>
  <c r="AU152" i="14" s="1"/>
  <c r="AV152" i="14" s="1"/>
  <c r="AT81" i="14"/>
  <c r="AU81" i="14" s="1"/>
  <c r="AV81" i="14" s="1"/>
  <c r="AT241" i="14"/>
  <c r="AU241" i="14" s="1"/>
  <c r="AV241" i="14" s="1"/>
  <c r="AT218" i="14"/>
  <c r="AU218" i="14" s="1"/>
  <c r="AV218" i="14" s="1"/>
  <c r="AT169" i="14"/>
  <c r="AU169" i="14" s="1"/>
  <c r="AV169" i="14" s="1"/>
  <c r="AT224" i="14"/>
  <c r="AU224" i="14" s="1"/>
  <c r="AV224" i="14" s="1"/>
  <c r="AT149" i="14"/>
  <c r="AU149" i="14" s="1"/>
  <c r="AV149" i="14" s="1"/>
  <c r="AT280" i="14"/>
  <c r="AU280" i="14" s="1"/>
  <c r="AV280" i="14" s="1"/>
  <c r="AT182" i="14"/>
  <c r="AU182" i="14" s="1"/>
  <c r="AV182" i="14" s="1"/>
  <c r="AT227" i="14"/>
  <c r="AU227" i="14" s="1"/>
  <c r="AV227" i="14" s="1"/>
  <c r="AT260" i="14"/>
  <c r="AU260" i="14" s="1"/>
  <c r="AV260" i="14" s="1"/>
  <c r="AT259" i="14"/>
  <c r="AU259" i="14" s="1"/>
  <c r="AV259" i="14" s="1"/>
  <c r="AT180" i="14"/>
  <c r="AU180" i="14" s="1"/>
  <c r="AV180" i="14" s="1"/>
  <c r="AT123" i="14"/>
  <c r="AU123" i="14" s="1"/>
  <c r="AV123" i="14" s="1"/>
  <c r="AT190" i="14"/>
  <c r="AU190" i="14" s="1"/>
  <c r="AV190" i="14" s="1"/>
  <c r="AT207" i="14"/>
  <c r="AU207" i="14" s="1"/>
  <c r="AV207" i="14" s="1"/>
  <c r="AT104" i="14"/>
  <c r="AU104" i="14" s="1"/>
  <c r="AV104" i="14" s="1"/>
  <c r="AT221" i="14"/>
  <c r="AU221" i="14" s="1"/>
  <c r="AV221" i="14" s="1"/>
  <c r="Y649" i="17"/>
  <c r="AK649" i="17" s="1"/>
  <c r="Y627" i="17"/>
  <c r="AK627" i="17" s="1"/>
  <c r="Y676" i="17"/>
  <c r="AK676" i="17" s="1"/>
  <c r="Y576" i="17"/>
  <c r="AK576" i="17" s="1"/>
  <c r="Y629" i="17"/>
  <c r="AK629" i="17" s="1"/>
  <c r="Y639" i="17"/>
  <c r="AK639" i="17" s="1"/>
  <c r="Y617" i="17"/>
  <c r="AK617" i="17" s="1"/>
  <c r="Y686" i="17"/>
  <c r="AK686" i="17" s="1"/>
  <c r="Y638" i="17"/>
  <c r="AK638" i="17" s="1"/>
  <c r="Y563" i="17"/>
  <c r="AK563" i="17" s="1"/>
  <c r="Y625" i="17"/>
  <c r="AK625" i="17" s="1"/>
  <c r="Y668" i="17"/>
  <c r="AK668" i="17" s="1"/>
  <c r="Y696" i="17"/>
  <c r="AK696" i="17" s="1"/>
  <c r="Y678" i="17"/>
  <c r="AK678" i="17" s="1"/>
  <c r="Y552" i="17"/>
  <c r="AK552" i="17" s="1"/>
  <c r="Y664" i="17"/>
  <c r="AK664" i="17" s="1"/>
  <c r="Y636" i="17"/>
  <c r="AK636" i="17" s="1"/>
  <c r="Y690" i="17"/>
  <c r="AK690" i="17" s="1"/>
  <c r="Y541" i="17"/>
  <c r="AK541" i="17" s="1"/>
  <c r="Y525" i="17"/>
  <c r="AK525" i="17" s="1"/>
  <c r="Y680" i="17"/>
  <c r="AK680" i="17" s="1"/>
  <c r="Y693" i="17"/>
  <c r="AK693" i="17" s="1"/>
  <c r="Y621" i="17"/>
  <c r="AK621" i="17" s="1"/>
  <c r="Y587" i="17"/>
  <c r="AK587" i="17" s="1"/>
  <c r="AT178" i="14"/>
  <c r="AU178" i="14" s="1"/>
  <c r="AV178" i="14" s="1"/>
  <c r="Y683" i="17"/>
  <c r="AK683" i="17" s="1"/>
  <c r="Y663" i="17"/>
  <c r="AK663" i="17" s="1"/>
  <c r="Y658" i="17"/>
  <c r="AK658" i="17" s="1"/>
  <c r="Y599" i="17"/>
  <c r="AK599" i="17" s="1"/>
  <c r="Y598" i="17"/>
  <c r="AK598" i="17" s="1"/>
  <c r="Y694" i="17"/>
  <c r="AK694" i="17" s="1"/>
  <c r="Y624" i="17"/>
  <c r="AK624" i="17" s="1"/>
  <c r="Y623" i="17"/>
  <c r="AK623" i="17" s="1"/>
  <c r="Y654" i="17"/>
  <c r="AK654" i="17" s="1"/>
  <c r="Y612" i="17"/>
  <c r="AK612" i="17" s="1"/>
  <c r="Y672" i="17"/>
  <c r="AK672" i="17" s="1"/>
  <c r="Y692" i="17"/>
  <c r="AK692" i="17" s="1"/>
  <c r="Y660" i="17"/>
  <c r="AK660" i="17" s="1"/>
  <c r="Y555" i="17"/>
  <c r="AK555" i="17" s="1"/>
  <c r="AT120" i="14"/>
  <c r="AU120" i="14" s="1"/>
  <c r="AV120" i="14" s="1"/>
  <c r="Y670" i="17"/>
  <c r="AK670" i="17" s="1"/>
  <c r="Y574" i="17"/>
  <c r="AK574" i="17" s="1"/>
  <c r="Y656" i="17"/>
  <c r="AK656" i="17" s="1"/>
  <c r="Y689" i="17"/>
  <c r="AK689" i="17" s="1"/>
  <c r="Y687" i="17"/>
  <c r="AK687" i="17" s="1"/>
  <c r="Y634" i="17"/>
  <c r="AK634" i="17" s="1"/>
  <c r="Y671" i="17"/>
  <c r="AK671" i="17" s="1"/>
  <c r="Y684" i="17"/>
  <c r="AK684" i="17" s="1"/>
  <c r="Y681" i="17"/>
  <c r="AK681" i="17" s="1"/>
  <c r="Y487" i="17"/>
  <c r="AK487" i="17" s="1"/>
  <c r="Y572" i="17"/>
  <c r="AK572" i="17" s="1"/>
  <c r="Y508" i="17"/>
  <c r="AK508" i="17" s="1"/>
  <c r="Y697" i="17"/>
  <c r="AK697" i="17" s="1"/>
  <c r="Y561" i="17"/>
  <c r="AK561" i="17" s="1"/>
  <c r="Y695" i="17"/>
  <c r="AK695" i="17" s="1"/>
  <c r="Y467" i="17"/>
  <c r="AK467" i="17" s="1"/>
  <c r="Y566" i="17"/>
  <c r="AK566" i="17" s="1"/>
  <c r="Y640" i="17"/>
  <c r="AK640" i="17" s="1"/>
  <c r="Y586" i="17"/>
  <c r="AK586" i="17" s="1"/>
  <c r="AT110" i="14"/>
  <c r="AU110" i="14" s="1"/>
  <c r="AV110" i="14" s="1"/>
  <c r="Y698" i="17"/>
  <c r="AK698" i="17" s="1"/>
  <c r="Y700" i="17"/>
  <c r="AK700" i="17" s="1"/>
  <c r="Y493" i="17"/>
  <c r="AK493" i="17" s="1"/>
  <c r="Y691" i="17"/>
  <c r="AK691" i="17" s="1"/>
  <c r="Y491" i="17"/>
  <c r="AK491" i="17" s="1"/>
  <c r="AT131" i="14"/>
  <c r="AU131" i="14" s="1"/>
  <c r="AV131" i="14" s="1"/>
  <c r="AT112" i="14"/>
  <c r="AU112" i="14" s="1"/>
  <c r="AV112" i="14" s="1"/>
  <c r="Y614" i="17"/>
  <c r="AK614" i="17" s="1"/>
  <c r="Y645" i="17"/>
  <c r="AK645" i="17" s="1"/>
  <c r="Y701" i="17"/>
  <c r="AK701" i="17" s="1"/>
  <c r="Y655" i="17"/>
  <c r="AK655" i="17" s="1"/>
  <c r="Y502" i="17"/>
  <c r="AK502" i="17" s="1"/>
  <c r="Y688" i="17"/>
  <c r="AK688" i="17" s="1"/>
  <c r="Y667" i="17"/>
  <c r="AK667" i="17" s="1"/>
  <c r="Y620" i="17"/>
  <c r="AK620" i="17" s="1"/>
  <c r="Y650" i="17"/>
  <c r="AK650" i="17" s="1"/>
  <c r="Y673" i="17"/>
  <c r="AK673" i="17" s="1"/>
  <c r="Y603" i="17"/>
  <c r="AK603" i="17" s="1"/>
  <c r="Y545" i="17"/>
  <c r="AK545" i="17" s="1"/>
  <c r="Y499" i="17"/>
  <c r="AK499" i="17" s="1"/>
  <c r="Y554" i="17"/>
  <c r="AK554" i="17" s="1"/>
  <c r="Y556" i="17"/>
  <c r="AK556" i="17" s="1"/>
  <c r="Y389" i="17"/>
  <c r="AK389" i="17" s="1"/>
  <c r="Y458" i="17"/>
  <c r="AK458" i="17" s="1"/>
  <c r="Y580" i="17"/>
  <c r="AK580" i="17" s="1"/>
  <c r="Y400" i="17"/>
  <c r="AK400" i="17" s="1"/>
  <c r="AT107" i="14"/>
  <c r="AU107" i="14" s="1"/>
  <c r="AV107" i="14" s="1"/>
  <c r="Y662" i="17"/>
  <c r="AK662" i="17" s="1"/>
  <c r="Y618" i="17"/>
  <c r="AK618" i="17" s="1"/>
  <c r="Y647" i="17"/>
  <c r="AK647" i="17" s="1"/>
  <c r="Y602" i="17"/>
  <c r="AK602" i="17" s="1"/>
  <c r="Y559" i="17"/>
  <c r="AK559" i="17" s="1"/>
  <c r="Y455" i="17"/>
  <c r="AK455" i="17" s="1"/>
  <c r="Y610" i="17"/>
  <c r="AK610" i="17" s="1"/>
  <c r="Y413" i="17"/>
  <c r="AK413" i="17" s="1"/>
  <c r="Y402" i="17"/>
  <c r="AK402" i="17" s="1"/>
  <c r="Y311" i="17"/>
  <c r="AK311" i="17" s="1"/>
  <c r="Y506" i="17"/>
  <c r="AK506" i="17" s="1"/>
  <c r="Y472" i="17"/>
  <c r="AK472" i="17" s="1"/>
  <c r="Y438" i="17"/>
  <c r="AK438" i="17" s="1"/>
  <c r="Y461" i="17"/>
  <c r="AK461" i="17" s="1"/>
  <c r="Y597" i="17"/>
  <c r="AK597" i="17" s="1"/>
  <c r="Y531" i="17"/>
  <c r="AK531" i="17" s="1"/>
  <c r="Y360" i="17"/>
  <c r="AK360" i="17" s="1"/>
  <c r="Y524" i="17"/>
  <c r="AK524" i="17" s="1"/>
  <c r="Y558" i="17"/>
  <c r="AK558" i="17" s="1"/>
  <c r="Y557" i="17"/>
  <c r="AK557" i="17" s="1"/>
  <c r="Y398" i="17"/>
  <c r="AK398" i="17" s="1"/>
  <c r="Y439" i="17"/>
  <c r="AK439" i="17" s="1"/>
  <c r="Y659" i="17"/>
  <c r="AK659" i="17" s="1"/>
  <c r="Y648" i="17"/>
  <c r="AK648" i="17" s="1"/>
  <c r="Y565" i="17"/>
  <c r="AK565" i="17" s="1"/>
  <c r="Y581" i="17"/>
  <c r="AK581" i="17" s="1"/>
  <c r="Y679" i="17"/>
  <c r="AK679" i="17" s="1"/>
  <c r="Y616" i="17"/>
  <c r="AK616" i="17" s="1"/>
  <c r="Y605" i="17"/>
  <c r="AK605" i="17" s="1"/>
  <c r="Y490" i="17"/>
  <c r="AK490" i="17" s="1"/>
  <c r="Y539" i="17"/>
  <c r="AK539" i="17" s="1"/>
  <c r="Y482" i="17"/>
  <c r="AK482" i="17" s="1"/>
  <c r="Y449" i="17"/>
  <c r="AK449" i="17" s="1"/>
  <c r="Y520" i="17"/>
  <c r="AK520" i="17" s="1"/>
  <c r="Y677" i="17"/>
  <c r="AK677" i="17" s="1"/>
  <c r="Y669" i="17"/>
  <c r="AK669" i="17" s="1"/>
  <c r="Y604" i="17"/>
  <c r="AK604" i="17" s="1"/>
  <c r="Y451" i="17"/>
  <c r="AK451" i="17" s="1"/>
  <c r="Y646" i="17"/>
  <c r="AK646" i="17" s="1"/>
  <c r="Y521" i="17"/>
  <c r="AK521" i="17" s="1"/>
  <c r="Y542" i="17"/>
  <c r="AK542" i="17" s="1"/>
  <c r="Y637" i="17"/>
  <c r="AK637" i="17" s="1"/>
  <c r="Y619" i="17"/>
  <c r="AK619" i="17" s="1"/>
  <c r="Y519" i="17"/>
  <c r="AK519" i="17" s="1"/>
  <c r="Y485" i="17"/>
  <c r="AK485" i="17" s="1"/>
  <c r="Y600" i="17"/>
  <c r="AK600" i="17" s="1"/>
  <c r="Y483" i="17"/>
  <c r="AK483" i="17" s="1"/>
  <c r="Y437" i="17"/>
  <c r="AK437" i="17" s="1"/>
  <c r="Y632" i="17"/>
  <c r="AK632" i="17" s="1"/>
  <c r="Y628" i="17"/>
  <c r="AK628" i="17" s="1"/>
  <c r="Y271" i="17"/>
  <c r="AK271" i="17" s="1"/>
  <c r="Y607" i="17"/>
  <c r="AK607" i="17" s="1"/>
  <c r="Y549" i="17"/>
  <c r="AK549" i="17" s="1"/>
  <c r="Y450" i="17"/>
  <c r="AK450" i="17" s="1"/>
  <c r="Y532" i="17"/>
  <c r="AK532" i="17" s="1"/>
  <c r="Y582" i="17"/>
  <c r="AK582" i="17" s="1"/>
  <c r="Y615" i="17"/>
  <c r="AK615" i="17" s="1"/>
  <c r="Y512" i="17"/>
  <c r="AK512" i="17" s="1"/>
  <c r="Y593" i="17"/>
  <c r="AK593" i="17" s="1"/>
  <c r="Y630" i="17"/>
  <c r="AK630" i="17" s="1"/>
  <c r="Y596" i="17"/>
  <c r="AK596" i="17" s="1"/>
  <c r="Y300" i="17"/>
  <c r="AK300" i="17" s="1"/>
  <c r="Y414" i="17"/>
  <c r="AK414" i="17" s="1"/>
  <c r="Y551" i="17"/>
  <c r="AK551" i="17" s="1"/>
  <c r="Y395" i="17"/>
  <c r="AK395" i="17" s="1"/>
  <c r="Y517" i="17"/>
  <c r="AK517" i="17" s="1"/>
  <c r="Y443" i="17"/>
  <c r="AK443" i="17" s="1"/>
  <c r="Y357" i="17"/>
  <c r="AK357" i="17" s="1"/>
  <c r="Y657" i="17"/>
  <c r="AK657" i="17" s="1"/>
  <c r="Y567" i="17"/>
  <c r="AK567" i="17" s="1"/>
  <c r="Y699" i="17"/>
  <c r="AK699" i="17" s="1"/>
  <c r="Y626" i="17"/>
  <c r="AK626" i="17" s="1"/>
  <c r="Y641" i="17"/>
  <c r="AK641" i="17" s="1"/>
  <c r="Y445" i="17"/>
  <c r="AK445" i="17" s="1"/>
  <c r="Y495" i="17"/>
  <c r="AK495" i="17" s="1"/>
  <c r="Y585" i="17"/>
  <c r="AK585" i="17" s="1"/>
  <c r="Y592" i="17"/>
  <c r="AK592" i="17" s="1"/>
  <c r="Y661" i="17"/>
  <c r="AK661" i="17" s="1"/>
  <c r="Y579" i="17"/>
  <c r="AK579" i="17" s="1"/>
  <c r="Y477" i="17"/>
  <c r="AK477" i="17" s="1"/>
  <c r="Y644" i="17"/>
  <c r="AK644" i="17" s="1"/>
  <c r="Y492" i="17"/>
  <c r="AK492" i="17" s="1"/>
  <c r="Y613" i="17"/>
  <c r="AK613" i="17" s="1"/>
  <c r="Y568" i="17"/>
  <c r="AK568" i="17" s="1"/>
  <c r="Y573" i="17"/>
  <c r="AK573" i="17" s="1"/>
  <c r="Y553" i="17"/>
  <c r="AK553" i="17" s="1"/>
  <c r="Y446" i="17"/>
  <c r="AK446" i="17" s="1"/>
  <c r="Y550" i="17"/>
  <c r="AK550" i="17" s="1"/>
  <c r="Y622" i="17"/>
  <c r="AK622" i="17" s="1"/>
  <c r="Y515" i="17"/>
  <c r="AK515" i="17" s="1"/>
  <c r="Y456" i="17"/>
  <c r="AK456" i="17" s="1"/>
  <c r="Y590" i="17"/>
  <c r="AK590" i="17" s="1"/>
  <c r="Y359" i="17"/>
  <c r="AK359" i="17" s="1"/>
  <c r="Y608" i="17"/>
  <c r="AK608" i="17" s="1"/>
  <c r="Y454" i="17"/>
  <c r="AK454" i="17" s="1"/>
  <c r="Y609" i="17"/>
  <c r="AK609" i="17" s="1"/>
  <c r="Y527" i="17"/>
  <c r="AK527" i="17" s="1"/>
  <c r="Y530" i="17"/>
  <c r="AK530" i="17" s="1"/>
  <c r="Y511" i="17"/>
  <c r="AK511" i="17" s="1"/>
  <c r="Y507" i="17"/>
  <c r="AK507" i="17" s="1"/>
  <c r="Y463" i="17"/>
  <c r="AK463" i="17" s="1"/>
  <c r="Y601" i="17"/>
  <c r="AK601" i="17" s="1"/>
  <c r="Y399" i="17"/>
  <c r="AK399" i="17" s="1"/>
  <c r="Y375" i="17"/>
  <c r="AK375" i="17" s="1"/>
  <c r="Y665" i="17"/>
  <c r="AK665" i="17" s="1"/>
  <c r="Y544" i="17"/>
  <c r="AK544" i="17" s="1"/>
  <c r="Y675" i="17"/>
  <c r="AK675" i="17" s="1"/>
  <c r="Y392" i="17"/>
  <c r="AK392" i="17" s="1"/>
  <c r="Y653" i="17"/>
  <c r="AK653" i="17" s="1"/>
  <c r="Y547" i="17"/>
  <c r="AK547" i="17" s="1"/>
  <c r="Y606" i="17"/>
  <c r="AK606" i="17" s="1"/>
  <c r="Y540" i="17"/>
  <c r="AK540" i="17" s="1"/>
  <c r="Y534" i="17"/>
  <c r="AK534" i="17" s="1"/>
  <c r="Y546" i="17"/>
  <c r="AK546" i="17" s="1"/>
  <c r="Y651" i="17"/>
  <c r="AK651" i="17" s="1"/>
  <c r="Y476" i="17"/>
  <c r="AK476" i="17" s="1"/>
  <c r="Y577" i="17"/>
  <c r="AK577" i="17" s="1"/>
  <c r="Y643" i="17"/>
  <c r="AK643" i="17" s="1"/>
  <c r="Y504" i="17"/>
  <c r="AK504" i="17" s="1"/>
  <c r="Y548" i="17"/>
  <c r="AK548" i="17" s="1"/>
  <c r="Y569" i="17"/>
  <c r="AK569" i="17" s="1"/>
  <c r="Y526" i="17"/>
  <c r="AK526" i="17" s="1"/>
  <c r="Y274" i="17"/>
  <c r="AK274" i="17" s="1"/>
  <c r="Y444" i="17"/>
  <c r="AK444" i="17" s="1"/>
  <c r="Y282" i="17"/>
  <c r="AK282" i="17" s="1"/>
  <c r="Y72" i="17"/>
  <c r="AK72" i="17" s="1"/>
  <c r="Y503" i="17"/>
  <c r="AK503" i="17" s="1"/>
  <c r="Y481" i="17"/>
  <c r="AK481" i="17" s="1"/>
  <c r="Y465" i="17"/>
  <c r="AK465" i="17" s="1"/>
  <c r="Y319" i="17"/>
  <c r="AK319" i="17" s="1"/>
  <c r="Y462" i="17"/>
  <c r="AK462" i="17" s="1"/>
  <c r="Y227" i="17"/>
  <c r="AK227" i="17" s="1"/>
  <c r="Y379" i="17"/>
  <c r="AK379" i="17" s="1"/>
  <c r="Y326" i="17"/>
  <c r="AK326" i="17" s="1"/>
  <c r="Y299" i="17"/>
  <c r="AK299" i="17" s="1"/>
  <c r="Y588" i="17"/>
  <c r="AK588" i="17" s="1"/>
  <c r="Y459" i="17"/>
  <c r="AK459" i="17" s="1"/>
  <c r="Y381" i="17"/>
  <c r="AK381" i="17" s="1"/>
  <c r="Y473" i="17"/>
  <c r="AK473" i="17" s="1"/>
  <c r="Y496" i="17"/>
  <c r="AK496" i="17" s="1"/>
  <c r="Y404" i="17"/>
  <c r="AK404" i="17" s="1"/>
  <c r="Y631" i="17"/>
  <c r="AK631" i="17" s="1"/>
  <c r="Y428" i="17"/>
  <c r="AK428" i="17" s="1"/>
  <c r="Y589" i="17"/>
  <c r="AK589" i="17" s="1"/>
  <c r="Y355" i="17"/>
  <c r="AK355" i="17" s="1"/>
  <c r="Y85" i="17"/>
  <c r="AK85" i="17" s="1"/>
  <c r="Y314" i="17"/>
  <c r="AK314" i="17" s="1"/>
  <c r="Y430" i="17"/>
  <c r="AK430" i="17" s="1"/>
  <c r="Y674" i="17"/>
  <c r="AK674" i="17" s="1"/>
  <c r="Y407" i="17"/>
  <c r="AK407" i="17" s="1"/>
  <c r="Y374" i="17"/>
  <c r="AK374" i="17" s="1"/>
  <c r="Y423" i="17"/>
  <c r="AK423" i="17" s="1"/>
  <c r="Y409" i="17"/>
  <c r="AK409" i="17" s="1"/>
  <c r="Y240" i="17"/>
  <c r="AK240" i="17" s="1"/>
  <c r="Y464" i="17"/>
  <c r="AK464" i="17" s="1"/>
  <c r="Y382" i="17"/>
  <c r="AK382" i="17" s="1"/>
  <c r="Y441" i="17"/>
  <c r="AK441" i="17" s="1"/>
  <c r="Y522" i="17"/>
  <c r="AK522" i="17" s="1"/>
  <c r="Y571" i="17"/>
  <c r="AK571" i="17" s="1"/>
  <c r="Y378" i="17"/>
  <c r="AK378" i="17" s="1"/>
  <c r="Y244" i="17"/>
  <c r="AK244" i="17" s="1"/>
  <c r="Y230" i="17"/>
  <c r="AK230" i="17" s="1"/>
  <c r="Y494" i="17"/>
  <c r="AK494" i="17" s="1"/>
  <c r="Y397" i="17"/>
  <c r="AK397" i="17" s="1"/>
  <c r="Y408" i="17"/>
  <c r="AK408" i="17" s="1"/>
  <c r="Y666" i="17"/>
  <c r="AK666" i="17" s="1"/>
  <c r="Y432" i="17"/>
  <c r="AK432" i="17" s="1"/>
  <c r="Y410" i="17"/>
  <c r="AK410" i="17" s="1"/>
  <c r="Y489" i="17"/>
  <c r="AK489" i="17" s="1"/>
  <c r="Y352" i="17"/>
  <c r="AK352" i="17" s="1"/>
  <c r="Y478" i="17"/>
  <c r="AK478" i="17" s="1"/>
  <c r="Y471" i="17"/>
  <c r="AK471" i="17" s="1"/>
  <c r="Y488" i="17"/>
  <c r="AK488" i="17" s="1"/>
  <c r="Y316" i="17"/>
  <c r="AK316" i="17" s="1"/>
  <c r="Y469" i="17"/>
  <c r="AK469" i="17" s="1"/>
  <c r="Y427" i="17"/>
  <c r="AK427" i="17" s="1"/>
  <c r="Y330" i="17"/>
  <c r="AK330" i="17" s="1"/>
  <c r="Y305" i="17"/>
  <c r="AK305" i="17" s="1"/>
  <c r="Y275" i="17"/>
  <c r="AK275" i="17" s="1"/>
  <c r="Y267" i="17"/>
  <c r="AK267" i="17" s="1"/>
  <c r="Y474" i="17"/>
  <c r="AK474" i="17" s="1"/>
  <c r="Y351" i="17"/>
  <c r="AK351" i="17" s="1"/>
  <c r="Y146" i="17"/>
  <c r="AK146" i="17" s="1"/>
  <c r="Y272" i="17"/>
  <c r="AK272" i="17" s="1"/>
  <c r="Y339" i="17"/>
  <c r="AK339" i="17" s="1"/>
  <c r="Y123" i="17"/>
  <c r="AK123" i="17" s="1"/>
  <c r="Y154" i="17"/>
  <c r="AK154" i="17" s="1"/>
  <c r="Y169" i="17"/>
  <c r="AK169" i="17" s="1"/>
  <c r="Y251" i="17"/>
  <c r="AK251" i="17" s="1"/>
  <c r="Y207" i="17"/>
  <c r="AK207" i="17" s="1"/>
  <c r="Y5" i="17"/>
  <c r="AK5" i="17" s="1"/>
  <c r="AT205" i="14"/>
  <c r="AU205" i="14" s="1"/>
  <c r="AV205" i="14" s="1"/>
  <c r="AT210" i="14"/>
  <c r="AU210" i="14" s="1"/>
  <c r="AV210" i="14" s="1"/>
  <c r="AT109" i="14"/>
  <c r="AU109" i="14" s="1"/>
  <c r="AV109" i="14" s="1"/>
  <c r="AT86" i="14"/>
  <c r="AU86" i="14" s="1"/>
  <c r="AV86" i="14" s="1"/>
  <c r="AT163" i="14"/>
  <c r="AU163" i="14" s="1"/>
  <c r="AV163" i="14" s="1"/>
  <c r="AT142" i="14"/>
  <c r="AU142" i="14" s="1"/>
  <c r="AV142" i="14" s="1"/>
  <c r="AT147" i="14"/>
  <c r="AU147" i="14" s="1"/>
  <c r="AV147" i="14" s="1"/>
  <c r="AT185" i="14"/>
  <c r="AU185" i="14" s="1"/>
  <c r="AV185" i="14" s="1"/>
  <c r="AT66" i="14"/>
  <c r="AU66" i="14" s="1"/>
  <c r="AV66" i="14" s="1"/>
  <c r="AT102" i="14"/>
  <c r="AU102" i="14" s="1"/>
  <c r="AV102" i="14" s="1"/>
  <c r="AT90" i="14"/>
  <c r="AU90" i="14" s="1"/>
  <c r="AV90" i="14" s="1"/>
  <c r="AT71" i="14"/>
  <c r="AU71" i="14" s="1"/>
  <c r="AV71" i="14" s="1"/>
  <c r="AT119" i="14"/>
  <c r="AU119" i="14" s="1"/>
  <c r="AV119" i="14" s="1"/>
  <c r="AT206" i="14"/>
  <c r="AU206" i="14" s="1"/>
  <c r="AV206" i="14" s="1"/>
  <c r="AT167" i="14"/>
  <c r="AU167" i="14" s="1"/>
  <c r="AV167" i="14" s="1"/>
  <c r="AT132" i="14"/>
  <c r="AU132" i="14" s="1"/>
  <c r="AV132" i="14" s="1"/>
  <c r="AT105" i="14"/>
  <c r="AU105" i="14" s="1"/>
  <c r="AV105" i="14" s="1"/>
  <c r="AT195" i="14"/>
  <c r="AU195" i="14" s="1"/>
  <c r="AV195" i="14" s="1"/>
  <c r="AT179" i="14"/>
  <c r="AU179" i="14" s="1"/>
  <c r="AV179" i="14" s="1"/>
  <c r="AT103" i="14"/>
  <c r="AU103" i="14" s="1"/>
  <c r="AV103" i="14" s="1"/>
  <c r="AT129" i="14"/>
  <c r="AU129" i="14" s="1"/>
  <c r="AV129" i="14" s="1"/>
  <c r="AT125" i="14"/>
  <c r="AU125" i="14" s="1"/>
  <c r="AV125" i="14" s="1"/>
  <c r="AT63" i="14"/>
  <c r="AU63" i="14" s="1"/>
  <c r="AV63" i="14" s="1"/>
  <c r="AT67" i="14"/>
  <c r="AU67" i="14" s="1"/>
  <c r="AV67" i="14" s="1"/>
  <c r="AT84" i="14"/>
  <c r="AU84" i="14" s="1"/>
  <c r="AV84" i="14" s="1"/>
  <c r="AT28" i="14"/>
  <c r="AU28" i="14" s="1"/>
  <c r="AV28" i="14" s="1"/>
  <c r="AT27" i="14"/>
  <c r="AU27" i="14" s="1"/>
  <c r="AV27" i="14" s="1"/>
  <c r="AT56" i="14"/>
  <c r="AU56" i="14" s="1"/>
  <c r="AV56" i="14" s="1"/>
  <c r="AT79" i="14"/>
  <c r="AU79" i="14" s="1"/>
  <c r="AV79" i="14" s="1"/>
  <c r="AT68" i="14"/>
  <c r="AU68" i="14" s="1"/>
  <c r="AV68" i="14" s="1"/>
  <c r="AT177" i="14"/>
  <c r="AU177" i="14" s="1"/>
  <c r="AV177" i="14" s="1"/>
  <c r="AT59" i="14"/>
  <c r="AU59" i="14" s="1"/>
  <c r="AV59" i="14" s="1"/>
  <c r="AT98" i="14"/>
  <c r="AU98" i="14" s="1"/>
  <c r="AV98" i="14" s="1"/>
  <c r="AT72" i="14"/>
  <c r="AU72" i="14" s="1"/>
  <c r="AV72" i="14" s="1"/>
  <c r="AT126" i="14"/>
  <c r="AU126" i="14" s="1"/>
  <c r="AV126" i="14" s="1"/>
  <c r="AT115" i="14"/>
  <c r="AU115" i="14" s="1"/>
  <c r="AV115" i="14" s="1"/>
  <c r="AT41" i="14"/>
  <c r="AU41" i="14" s="1"/>
  <c r="AV41" i="14" s="1"/>
  <c r="AT15" i="14"/>
  <c r="AU15" i="14" s="1"/>
  <c r="AV15" i="14" s="1"/>
  <c r="AT7" i="14"/>
  <c r="AU7" i="14" s="1"/>
  <c r="AV7" i="14" s="1"/>
  <c r="AT95" i="14"/>
  <c r="AU95" i="14" s="1"/>
  <c r="AV95" i="14" s="1"/>
  <c r="AT80" i="14"/>
  <c r="AU80" i="14" s="1"/>
  <c r="AV80" i="14" s="1"/>
  <c r="AT52" i="14"/>
  <c r="AU52" i="14" s="1"/>
  <c r="AV52" i="14" s="1"/>
  <c r="AT31" i="14"/>
  <c r="AU31" i="14" s="1"/>
  <c r="AV31" i="14" s="1"/>
  <c r="AT144" i="14"/>
  <c r="AU144" i="14" s="1"/>
  <c r="AV144" i="14" s="1"/>
  <c r="AT57" i="14"/>
  <c r="AU57" i="14" s="1"/>
  <c r="AV57" i="14" s="1"/>
  <c r="AT128" i="14"/>
  <c r="AU128" i="14" s="1"/>
  <c r="AV128" i="14" s="1"/>
  <c r="AT11" i="14"/>
  <c r="AU11" i="14" s="1"/>
  <c r="AT33" i="14"/>
  <c r="AU33" i="14" s="1"/>
  <c r="AV33" i="14" s="1"/>
  <c r="AT48" i="14"/>
  <c r="AU48" i="14" s="1"/>
  <c r="AV48" i="14" s="1"/>
  <c r="AT44" i="14"/>
  <c r="AU44" i="14" s="1"/>
  <c r="AV44" i="14" s="1"/>
  <c r="AT43" i="14"/>
  <c r="AU43" i="14" s="1"/>
  <c r="AV43" i="14" s="1"/>
  <c r="AT26" i="14"/>
  <c r="AU26" i="14" s="1"/>
  <c r="AV26" i="14" s="1"/>
  <c r="AT51" i="14"/>
  <c r="AU51" i="14" s="1"/>
  <c r="AV51" i="14" s="1"/>
  <c r="AT45" i="14"/>
  <c r="AU45" i="14" s="1"/>
  <c r="AV45" i="14" s="1"/>
  <c r="AT93" i="14"/>
  <c r="AU93" i="14" s="1"/>
  <c r="AV93" i="14" s="1"/>
  <c r="AT121" i="14"/>
  <c r="AU121" i="14" s="1"/>
  <c r="AT106" i="14"/>
  <c r="AU106" i="14" s="1"/>
  <c r="AV106" i="14" s="1"/>
  <c r="AT18" i="14"/>
  <c r="AU18" i="14" s="1"/>
  <c r="AV18" i="14" s="1"/>
  <c r="AT47" i="14"/>
  <c r="AU47" i="14" s="1"/>
  <c r="AV47" i="14" s="1"/>
  <c r="AT64" i="14"/>
  <c r="AU64" i="14" s="1"/>
  <c r="AV64" i="14" s="1"/>
  <c r="AT73" i="14"/>
  <c r="AU73" i="14" s="1"/>
  <c r="AV73" i="14" s="1"/>
  <c r="AT100" i="14"/>
  <c r="AU100" i="14" s="1"/>
  <c r="AV100" i="14" s="1"/>
  <c r="AT54" i="14"/>
  <c r="AU54" i="14" s="1"/>
  <c r="AV54" i="14" s="1"/>
  <c r="AT24" i="14"/>
  <c r="AU24" i="14" s="1"/>
  <c r="AV24" i="14" s="1"/>
  <c r="AT34" i="14"/>
  <c r="AU34" i="14" s="1"/>
  <c r="AV34" i="14" s="1"/>
  <c r="AT101" i="14"/>
  <c r="AU101" i="14" s="1"/>
  <c r="AV101" i="14" s="1"/>
  <c r="AT16" i="14"/>
  <c r="AU16" i="14" s="1"/>
  <c r="AV16" i="14" s="1"/>
  <c r="AT30" i="14"/>
  <c r="AU30" i="14" s="1"/>
  <c r="AV30" i="14" s="1"/>
  <c r="AT85" i="14"/>
  <c r="AU85" i="14" s="1"/>
  <c r="AV85" i="14" s="1"/>
  <c r="AT9" i="14"/>
  <c r="AU9" i="14" s="1"/>
  <c r="AV9" i="14" s="1"/>
  <c r="AT58" i="14"/>
  <c r="AU58" i="14" s="1"/>
  <c r="AV58" i="14" s="1"/>
  <c r="AT14" i="14"/>
  <c r="AU14" i="14" s="1"/>
  <c r="AV14" i="14" s="1"/>
  <c r="AT139" i="14"/>
  <c r="AU139" i="14" s="1"/>
  <c r="AV139" i="14" s="1"/>
  <c r="AT69" i="14"/>
  <c r="AU69" i="14" s="1"/>
  <c r="AV69" i="14" s="1"/>
  <c r="AT61" i="14"/>
  <c r="AU61" i="14" s="1"/>
  <c r="AV61" i="14" s="1"/>
  <c r="AT20" i="14"/>
  <c r="AU20" i="14" s="1"/>
  <c r="AV20" i="14" s="1"/>
  <c r="AT65" i="14"/>
  <c r="AU65" i="14" s="1"/>
  <c r="AV65" i="14" s="1"/>
  <c r="Y536" i="17"/>
  <c r="AK536" i="17" s="1"/>
  <c r="Y480" i="17"/>
  <c r="AK480" i="17" s="1"/>
  <c r="Y505" i="17"/>
  <c r="AK505" i="17" s="1"/>
  <c r="AT40" i="14"/>
  <c r="AU40" i="14" s="1"/>
  <c r="AV40" i="14" s="1"/>
  <c r="Y538" i="17"/>
  <c r="AK538" i="17" s="1"/>
  <c r="Y390" i="17"/>
  <c r="AK390" i="17" s="1"/>
  <c r="Y284" i="17"/>
  <c r="AK284" i="17" s="1"/>
  <c r="Y276" i="17"/>
  <c r="AK276" i="17" s="1"/>
  <c r="Y652" i="17"/>
  <c r="AK652" i="17" s="1"/>
  <c r="Y633" i="17"/>
  <c r="AK633" i="17" s="1"/>
  <c r="Y247" i="17"/>
  <c r="AK247" i="17" s="1"/>
  <c r="AT23" i="14"/>
  <c r="AU23" i="14" s="1"/>
  <c r="AV23" i="14" s="1"/>
  <c r="Y468" i="17"/>
  <c r="AK468" i="17" s="1"/>
  <c r="Y518" i="17"/>
  <c r="AK518" i="17" s="1"/>
  <c r="Y403" i="17"/>
  <c r="AK403" i="17" s="1"/>
  <c r="Y453" i="17"/>
  <c r="AK453" i="17" s="1"/>
  <c r="AT83" i="14"/>
  <c r="AU83" i="14" s="1"/>
  <c r="AV83" i="14" s="1"/>
  <c r="Y575" i="17"/>
  <c r="AK575" i="17" s="1"/>
  <c r="Y584" i="17"/>
  <c r="AK584" i="17" s="1"/>
  <c r="Y682" i="17"/>
  <c r="AK682" i="17" s="1"/>
  <c r="Y578" i="17"/>
  <c r="AK578" i="17" s="1"/>
  <c r="Y543" i="17"/>
  <c r="AK543" i="17" s="1"/>
  <c r="Y365" i="17"/>
  <c r="AK365" i="17" s="1"/>
  <c r="Y537" i="17"/>
  <c r="AK537" i="17" s="1"/>
  <c r="Y369" i="17"/>
  <c r="AK369" i="17" s="1"/>
  <c r="Y411" i="17"/>
  <c r="AK411" i="17" s="1"/>
  <c r="Y279" i="17"/>
  <c r="AK279" i="17" s="1"/>
  <c r="Y252" i="17"/>
  <c r="AK252" i="17" s="1"/>
  <c r="Y366" i="17"/>
  <c r="AK366" i="17" s="1"/>
  <c r="Y433" i="17"/>
  <c r="AK433" i="17" s="1"/>
  <c r="Y188" i="17"/>
  <c r="AK188" i="17" s="1"/>
  <c r="Y342" i="17"/>
  <c r="AK342" i="17" s="1"/>
  <c r="Y310" i="17"/>
  <c r="AK310" i="17" s="1"/>
  <c r="Y426" i="17"/>
  <c r="AK426" i="17" s="1"/>
  <c r="Y416" i="17"/>
  <c r="AK416" i="17" s="1"/>
  <c r="Y241" i="17"/>
  <c r="AK241" i="17" s="1"/>
  <c r="Y113" i="17"/>
  <c r="AK113" i="17" s="1"/>
  <c r="Y447" i="17"/>
  <c r="AK447" i="17" s="1"/>
  <c r="Y388" i="17"/>
  <c r="AK388" i="17" s="1"/>
  <c r="Y253" i="17"/>
  <c r="AK253" i="17" s="1"/>
  <c r="Y417" i="17"/>
  <c r="AK417" i="17" s="1"/>
  <c r="Y384" i="17"/>
  <c r="AK384" i="17" s="1"/>
  <c r="Y283" i="17"/>
  <c r="AK283" i="17" s="1"/>
  <c r="Y335" i="17"/>
  <c r="AK335" i="17" s="1"/>
  <c r="Y308" i="17"/>
  <c r="AK308" i="17" s="1"/>
  <c r="Y380" i="17"/>
  <c r="AK380" i="17" s="1"/>
  <c r="Y412" i="17"/>
  <c r="AK412" i="17" s="1"/>
  <c r="Y179" i="17"/>
  <c r="AK179" i="17" s="1"/>
  <c r="Y233" i="17"/>
  <c r="AK233" i="17" s="1"/>
  <c r="Y255" i="17"/>
  <c r="AK255" i="17" s="1"/>
  <c r="Y368" i="17"/>
  <c r="AK368" i="17" s="1"/>
  <c r="Y259" i="17"/>
  <c r="AK259" i="17" s="1"/>
  <c r="Y229" i="17"/>
  <c r="AK229" i="17" s="1"/>
  <c r="Y220" i="17"/>
  <c r="AK220" i="17" s="1"/>
  <c r="Y270" i="17"/>
  <c r="AK270" i="17" s="1"/>
  <c r="Y419" i="17"/>
  <c r="AK419" i="17" s="1"/>
  <c r="Y277" i="17"/>
  <c r="AK277" i="17" s="1"/>
  <c r="Y373" i="17"/>
  <c r="AK373" i="17" s="1"/>
  <c r="Y372" i="17"/>
  <c r="AK372" i="17" s="1"/>
  <c r="Y345" i="17"/>
  <c r="AK345" i="17" s="1"/>
  <c r="Y200" i="17"/>
  <c r="AK200" i="17" s="1"/>
  <c r="Y102" i="17"/>
  <c r="AK102" i="17" s="1"/>
  <c r="Y344" i="17"/>
  <c r="AK344" i="17" s="1"/>
  <c r="Y162" i="17"/>
  <c r="AK162" i="17" s="1"/>
  <c r="Y77" i="17"/>
  <c r="AK77" i="17" s="1"/>
  <c r="Y37" i="17"/>
  <c r="AK37" i="17" s="1"/>
  <c r="Y163" i="17"/>
  <c r="AK163" i="17" s="1"/>
  <c r="Y290" i="17"/>
  <c r="AK290" i="17" s="1"/>
  <c r="Y145" i="17"/>
  <c r="AK145" i="17" s="1"/>
  <c r="Y144" i="17"/>
  <c r="AK144" i="17" s="1"/>
  <c r="Y23" i="17"/>
  <c r="AK23" i="17" s="1"/>
  <c r="Y269" i="17"/>
  <c r="AK269" i="17" s="1"/>
  <c r="Y248" i="17"/>
  <c r="AK248" i="17" s="1"/>
  <c r="Y111" i="17"/>
  <c r="AK111" i="17" s="1"/>
  <c r="Y139" i="17"/>
  <c r="AK139" i="17" s="1"/>
  <c r="Y221" i="17"/>
  <c r="AK221" i="17" s="1"/>
  <c r="Y183" i="17"/>
  <c r="AK183" i="17" s="1"/>
  <c r="Y86" i="17"/>
  <c r="AK86" i="17" s="1"/>
  <c r="Y189" i="17"/>
  <c r="AK189" i="17" s="1"/>
  <c r="Y236" i="17"/>
  <c r="AK236" i="17" s="1"/>
  <c r="Y306" i="17"/>
  <c r="AK306" i="17" s="1"/>
  <c r="Y273" i="17"/>
  <c r="AK273" i="17" s="1"/>
  <c r="Y124" i="17"/>
  <c r="AK124" i="17" s="1"/>
  <c r="Y245" i="17"/>
  <c r="AK245" i="17" s="1"/>
  <c r="Y340" i="17"/>
  <c r="AK340" i="17" s="1"/>
  <c r="Y210" i="17"/>
  <c r="AK210" i="17" s="1"/>
  <c r="Y206" i="17"/>
  <c r="AK206" i="17" s="1"/>
  <c r="Y197" i="17"/>
  <c r="AK197" i="17" s="1"/>
  <c r="Y263" i="17"/>
  <c r="AK263" i="17" s="1"/>
  <c r="Y117" i="17"/>
  <c r="AK117" i="17" s="1"/>
  <c r="Y161" i="17"/>
  <c r="AK161" i="17" s="1"/>
  <c r="Y174" i="17"/>
  <c r="AK174" i="17" s="1"/>
  <c r="Y201" i="17"/>
  <c r="AK201" i="17" s="1"/>
  <c r="Y121" i="17"/>
  <c r="AK121" i="17" s="1"/>
  <c r="Y47" i="17"/>
  <c r="AK47" i="17" s="1"/>
  <c r="Y258" i="17"/>
  <c r="AK258" i="17" s="1"/>
  <c r="Y148" i="17"/>
  <c r="AK148" i="17" s="1"/>
  <c r="Y88" i="17"/>
  <c r="AK88" i="17" s="1"/>
  <c r="Y297" i="17"/>
  <c r="AK297" i="17" s="1"/>
  <c r="Y291" i="17"/>
  <c r="AK291" i="17" s="1"/>
  <c r="Y194" i="17"/>
  <c r="AK194" i="17" s="1"/>
  <c r="Y159" i="17"/>
  <c r="AK159" i="17" s="1"/>
  <c r="Y356" i="17"/>
  <c r="AK356" i="17" s="1"/>
  <c r="Y281" i="17"/>
  <c r="AK281" i="17" s="1"/>
  <c r="Y211" i="17"/>
  <c r="AK211" i="17" s="1"/>
  <c r="Y166" i="17"/>
  <c r="AK166" i="17" s="1"/>
  <c r="Y186" i="17"/>
  <c r="AK186" i="17" s="1"/>
  <c r="Y358" i="17"/>
  <c r="AK358" i="17" s="1"/>
  <c r="Y212" i="17"/>
  <c r="AK212" i="17" s="1"/>
  <c r="Y190" i="17"/>
  <c r="AK190" i="17" s="1"/>
  <c r="Y95" i="17"/>
  <c r="AK95" i="17" s="1"/>
  <c r="Y115" i="17"/>
  <c r="AK115" i="17" s="1"/>
  <c r="Y289" i="17"/>
  <c r="AK289" i="17" s="1"/>
  <c r="Y193" i="17"/>
  <c r="AK193" i="17" s="1"/>
  <c r="Y149" i="17"/>
  <c r="AK149" i="17" s="1"/>
  <c r="Y266" i="17"/>
  <c r="AK266" i="17" s="1"/>
  <c r="Y69" i="17"/>
  <c r="AK69" i="17" s="1"/>
  <c r="Y26" i="17"/>
  <c r="AK26" i="17" s="1"/>
  <c r="Y334" i="17"/>
  <c r="AK334" i="17" s="1"/>
  <c r="Y184" i="17"/>
  <c r="AK184" i="17" s="1"/>
  <c r="Y187" i="17"/>
  <c r="AK187" i="17" s="1"/>
  <c r="Y168" i="17"/>
  <c r="AK168" i="17" s="1"/>
  <c r="Y153" i="17"/>
  <c r="AK153" i="17" s="1"/>
  <c r="Y114" i="17"/>
  <c r="AK114" i="17" s="1"/>
  <c r="Y235" i="17"/>
  <c r="AK235" i="17" s="1"/>
  <c r="Y54" i="17"/>
  <c r="AK54" i="17" s="1"/>
  <c r="Y303" i="17"/>
  <c r="AK303" i="17" s="1"/>
  <c r="Y118" i="17"/>
  <c r="AK118" i="17" s="1"/>
  <c r="Y138" i="17"/>
  <c r="AK138" i="17" s="1"/>
  <c r="Y53" i="17"/>
  <c r="AK53" i="17" s="1"/>
  <c r="Y155" i="17"/>
  <c r="AK155" i="17" s="1"/>
  <c r="Y143" i="17"/>
  <c r="AK143" i="17" s="1"/>
  <c r="Y96" i="17"/>
  <c r="AK96" i="17" s="1"/>
  <c r="Y127" i="17"/>
  <c r="AK127" i="17" s="1"/>
  <c r="Y107" i="17"/>
  <c r="AK107" i="17" s="1"/>
  <c r="Y130" i="17"/>
  <c r="AK130" i="17" s="1"/>
  <c r="Y19" i="17"/>
  <c r="AK19" i="17" s="1"/>
  <c r="Y178" i="17"/>
  <c r="AK178" i="17" s="1"/>
  <c r="Y128" i="17"/>
  <c r="AK128" i="17" s="1"/>
  <c r="Y262" i="17"/>
  <c r="AK262" i="17" s="1"/>
  <c r="Y66" i="17"/>
  <c r="AK66" i="17" s="1"/>
  <c r="Y4" i="17"/>
  <c r="AK4" i="17" s="1"/>
  <c r="Y224" i="17"/>
  <c r="AK224" i="17" s="1"/>
  <c r="Y141" i="17"/>
  <c r="AK141" i="17" s="1"/>
  <c r="Y234" i="17"/>
  <c r="AK234" i="17" s="1"/>
  <c r="Y93" i="17"/>
  <c r="AK93" i="17" s="1"/>
  <c r="Y28" i="17"/>
  <c r="AK28" i="17" s="1"/>
  <c r="Y24" i="17"/>
  <c r="AK24" i="17" s="1"/>
  <c r="Y80" i="17"/>
  <c r="AK80" i="17" s="1"/>
  <c r="Y134" i="17"/>
  <c r="AK134" i="17" s="1"/>
  <c r="Y73" i="17"/>
  <c r="AK73" i="17" s="1"/>
  <c r="Y57" i="17"/>
  <c r="AK57" i="17" s="1"/>
  <c r="Y99" i="17"/>
  <c r="AK99" i="17" s="1"/>
  <c r="Y91" i="17"/>
  <c r="AK91" i="17" s="1"/>
  <c r="Y31" i="17"/>
  <c r="AK31" i="17" s="1"/>
  <c r="Y126" i="17"/>
  <c r="AK126" i="17" s="1"/>
  <c r="Y177" i="17"/>
  <c r="AK177" i="17" s="1"/>
  <c r="Y50" i="17"/>
  <c r="AK50" i="17" s="1"/>
  <c r="Y14" i="17"/>
  <c r="AK14" i="17" s="1"/>
  <c r="Y8" i="17"/>
  <c r="AK8" i="17" s="1"/>
  <c r="Y55" i="17"/>
  <c r="AK55" i="17" s="1"/>
  <c r="Y48" i="17"/>
  <c r="AK48" i="17" s="1"/>
  <c r="Y49" i="17"/>
  <c r="AK49" i="17" s="1"/>
  <c r="Y71" i="17"/>
  <c r="AK71" i="17" s="1"/>
  <c r="Y157" i="17"/>
  <c r="AK157" i="17" s="1"/>
  <c r="Y43" i="17"/>
  <c r="AK43" i="17" s="1"/>
  <c r="Y65" i="17"/>
  <c r="AK65" i="17" s="1"/>
  <c r="Y75" i="17"/>
  <c r="AK75" i="17" s="1"/>
  <c r="Y74" i="17"/>
  <c r="AK74" i="17" s="1"/>
  <c r="Y20" i="17"/>
  <c r="AK20" i="17" s="1"/>
  <c r="Y215" i="17"/>
  <c r="AK215" i="17" s="1"/>
  <c r="Y30" i="17"/>
  <c r="AK30" i="17" s="1"/>
  <c r="Y39" i="17"/>
  <c r="AK39" i="17" s="1"/>
  <c r="Y61" i="17"/>
  <c r="AK61" i="17" s="1"/>
  <c r="Y180" i="17"/>
  <c r="AK180" i="17" s="1"/>
  <c r="Y213" i="17"/>
  <c r="AK213" i="17" s="1"/>
  <c r="Y228" i="17"/>
  <c r="AK228" i="17" s="1"/>
  <c r="Y112" i="17"/>
  <c r="AK112" i="17" s="1"/>
  <c r="Y12" i="17"/>
  <c r="AK12" i="17" s="1"/>
  <c r="Y101" i="17"/>
  <c r="AK101" i="17" s="1"/>
  <c r="Y79" i="17"/>
  <c r="AK79" i="17" s="1"/>
  <c r="Y97" i="17"/>
  <c r="AK97" i="17" s="1"/>
  <c r="Y76" i="17"/>
  <c r="AK76" i="17" s="1"/>
  <c r="Y56" i="17"/>
  <c r="AK56" i="17" s="1"/>
  <c r="Y110" i="17"/>
  <c r="AK110" i="17" s="1"/>
  <c r="Y63" i="17"/>
  <c r="AK63" i="17" s="1"/>
  <c r="Y58" i="17"/>
  <c r="AK58" i="17" s="1"/>
  <c r="Y250" i="17"/>
  <c r="AK250" i="17" s="1"/>
  <c r="Y38" i="17"/>
  <c r="AK38" i="17" s="1"/>
  <c r="Y287" i="17"/>
  <c r="AK287" i="17" s="1"/>
  <c r="Y133" i="17"/>
  <c r="AK133" i="17" s="1"/>
  <c r="Y196" i="17"/>
  <c r="AK196" i="17" s="1"/>
  <c r="Y44" i="17"/>
  <c r="AK44" i="17" s="1"/>
  <c r="Y25" i="17"/>
  <c r="AK25" i="17" s="1"/>
  <c r="Y83" i="17"/>
  <c r="AK83" i="17" s="1"/>
  <c r="H33" i="1"/>
  <c r="H35" i="1"/>
  <c r="H34" i="1"/>
  <c r="H32" i="1"/>
  <c r="O32" i="1"/>
  <c r="AV121" i="14" l="1"/>
  <c r="C13" i="20"/>
  <c r="C14" i="20"/>
  <c r="AV262" i="14"/>
  <c r="C12" i="20"/>
  <c r="AV8" i="14"/>
  <c r="G6" i="16" a="1"/>
  <c r="G6" i="16" s="1"/>
  <c r="G4" i="16"/>
  <c r="AV3" i="14"/>
  <c r="G7" i="16" a="1"/>
  <c r="G7" i="16" s="1"/>
  <c r="G5" i="16"/>
  <c r="AT196" i="17"/>
  <c r="AU196" i="17" s="1"/>
  <c r="AV196" i="17" s="1"/>
  <c r="BI196" i="17"/>
  <c r="BR196" i="17" s="1"/>
  <c r="AT253" i="17"/>
  <c r="AU253" i="17" s="1"/>
  <c r="AV253" i="17" s="1"/>
  <c r="BI253" i="17"/>
  <c r="BR253" i="17" s="1"/>
  <c r="AT230" i="17"/>
  <c r="AU230" i="17" s="1"/>
  <c r="AV230" i="17" s="1"/>
  <c r="BI230" i="17"/>
  <c r="BR230" i="17" s="1"/>
  <c r="AT515" i="17"/>
  <c r="AU515" i="17" s="1"/>
  <c r="AV515" i="17" s="1"/>
  <c r="BI515" i="17"/>
  <c r="BR515" i="17" s="1"/>
  <c r="AT490" i="17"/>
  <c r="AU490" i="17" s="1"/>
  <c r="AV490" i="17" s="1"/>
  <c r="BI490" i="17"/>
  <c r="BR490" i="17" s="1"/>
  <c r="AT680" i="17"/>
  <c r="AU680" i="17" s="1"/>
  <c r="AV680" i="17" s="1"/>
  <c r="BI680" i="17"/>
  <c r="BR680" i="17" s="1"/>
  <c r="AT176" i="17"/>
  <c r="AU176" i="17" s="1"/>
  <c r="AV176" i="17" s="1"/>
  <c r="BI176" i="17"/>
  <c r="BR176" i="17" s="1"/>
  <c r="AT364" i="17"/>
  <c r="AU364" i="17" s="1"/>
  <c r="AV364" i="17" s="1"/>
  <c r="BI364" i="17"/>
  <c r="BR364" i="17" s="1"/>
  <c r="AT562" i="17"/>
  <c r="AU562" i="17" s="1"/>
  <c r="AV562" i="17" s="1"/>
  <c r="BI562" i="17"/>
  <c r="BR562" i="17" s="1"/>
  <c r="AT133" i="17"/>
  <c r="AU133" i="17" s="1"/>
  <c r="AV133" i="17" s="1"/>
  <c r="BI133" i="17"/>
  <c r="BR133" i="17" s="1"/>
  <c r="AT28" i="17"/>
  <c r="AU28" i="17" s="1"/>
  <c r="AV28" i="17" s="1"/>
  <c r="BI28" i="17"/>
  <c r="BR28" i="17" s="1"/>
  <c r="AT297" i="17"/>
  <c r="AU297" i="17" s="1"/>
  <c r="AV297" i="17" s="1"/>
  <c r="BI297" i="17"/>
  <c r="BR297" i="17" s="1"/>
  <c r="AT403" i="17"/>
  <c r="AU403" i="17" s="1"/>
  <c r="AV403" i="17" s="1"/>
  <c r="BI403" i="17"/>
  <c r="BR403" i="17" s="1"/>
  <c r="AT463" i="17"/>
  <c r="AU463" i="17" s="1"/>
  <c r="AV463" i="17" s="1"/>
  <c r="BI463" i="17"/>
  <c r="BR463" i="17" s="1"/>
  <c r="AT549" i="17"/>
  <c r="AU549" i="17" s="1"/>
  <c r="AV549" i="17" s="1"/>
  <c r="BI549" i="17"/>
  <c r="BR549" i="17" s="1"/>
  <c r="AT689" i="17"/>
  <c r="AU689" i="17" s="1"/>
  <c r="AV689" i="17" s="1"/>
  <c r="BI689" i="17"/>
  <c r="BR689" i="17" s="1"/>
  <c r="AT92" i="17"/>
  <c r="AU92" i="17" s="1"/>
  <c r="AV92" i="17" s="1"/>
  <c r="BI92" i="17"/>
  <c r="BR92" i="17" s="1"/>
  <c r="AT249" i="17"/>
  <c r="AU249" i="17" s="1"/>
  <c r="AV249" i="17" s="1"/>
  <c r="BI249" i="17"/>
  <c r="BR249" i="17" s="1"/>
  <c r="AT173" i="17"/>
  <c r="AU173" i="17" s="1"/>
  <c r="AV173" i="17" s="1"/>
  <c r="BI173" i="17"/>
  <c r="BR173" i="17" s="1"/>
  <c r="AT202" i="17"/>
  <c r="AU202" i="17" s="1"/>
  <c r="AV202" i="17" s="1"/>
  <c r="BI202" i="17"/>
  <c r="BR202" i="17" s="1"/>
  <c r="AT401" i="17"/>
  <c r="AU401" i="17" s="1"/>
  <c r="AV401" i="17" s="1"/>
  <c r="BI401" i="17"/>
  <c r="BR401" i="17" s="1"/>
  <c r="AT79" i="17"/>
  <c r="AU79" i="17" s="1"/>
  <c r="AV79" i="17" s="1"/>
  <c r="BI79" i="17"/>
  <c r="BR79" i="17" s="1"/>
  <c r="AT74" i="17"/>
  <c r="AU74" i="17" s="1"/>
  <c r="AV74" i="17" s="1"/>
  <c r="BI74" i="17"/>
  <c r="BR74" i="17" s="1"/>
  <c r="AT177" i="17"/>
  <c r="AU177" i="17" s="1"/>
  <c r="AV177" i="17" s="1"/>
  <c r="BI177" i="17"/>
  <c r="BR177" i="17" s="1"/>
  <c r="AT93" i="17"/>
  <c r="AU93" i="17" s="1"/>
  <c r="AV93" i="17" s="1"/>
  <c r="BI93" i="17"/>
  <c r="BR93" i="17" s="1"/>
  <c r="AT127" i="17"/>
  <c r="AU127" i="17" s="1"/>
  <c r="AV127" i="17" s="1"/>
  <c r="BI127" i="17"/>
  <c r="BR127" i="17" s="1"/>
  <c r="AT168" i="17"/>
  <c r="AU168" i="17" s="1"/>
  <c r="AV168" i="17" s="1"/>
  <c r="BI168" i="17"/>
  <c r="BR168" i="17" s="1"/>
  <c r="AT190" i="17"/>
  <c r="AU190" i="17" s="1"/>
  <c r="AV190" i="17" s="1"/>
  <c r="BI190" i="17"/>
  <c r="BR190" i="17" s="1"/>
  <c r="AT88" i="17"/>
  <c r="AU88" i="17" s="1"/>
  <c r="AV88" i="17" s="1"/>
  <c r="BI88" i="17"/>
  <c r="BR88" i="17" s="1"/>
  <c r="AT210" i="17"/>
  <c r="AU210" i="17" s="1"/>
  <c r="AV210" i="17" s="1"/>
  <c r="BI210" i="17"/>
  <c r="BR210" i="17" s="1"/>
  <c r="AT111" i="17"/>
  <c r="AU111" i="17" s="1"/>
  <c r="AV111" i="17" s="1"/>
  <c r="BI111" i="17"/>
  <c r="BR111" i="17" s="1"/>
  <c r="AT102" i="17"/>
  <c r="AU102" i="17" s="1"/>
  <c r="AV102" i="17" s="1"/>
  <c r="BI102" i="17"/>
  <c r="BR102" i="17" s="1"/>
  <c r="AT255" i="17"/>
  <c r="AU255" i="17" s="1"/>
  <c r="AV255" i="17" s="1"/>
  <c r="BI255" i="17"/>
  <c r="BR255" i="17" s="1"/>
  <c r="AT447" i="17"/>
  <c r="AU447" i="17" s="1"/>
  <c r="AV447" i="17" s="1"/>
  <c r="BI447" i="17"/>
  <c r="BR447" i="17" s="1"/>
  <c r="AT411" i="17"/>
  <c r="AU411" i="17" s="1"/>
  <c r="AV411" i="17" s="1"/>
  <c r="BI411" i="17"/>
  <c r="BR411" i="17" s="1"/>
  <c r="AT518" i="17"/>
  <c r="AU518" i="17" s="1"/>
  <c r="AV518" i="17" s="1"/>
  <c r="BI518" i="17"/>
  <c r="BR518" i="17" s="1"/>
  <c r="AT480" i="17"/>
  <c r="AU480" i="17" s="1"/>
  <c r="AV480" i="17" s="1"/>
  <c r="BI480" i="17"/>
  <c r="BR480" i="17" s="1"/>
  <c r="AT272" i="17"/>
  <c r="AU272" i="17" s="1"/>
  <c r="AV272" i="17" s="1"/>
  <c r="BI272" i="17"/>
  <c r="BR272" i="17" s="1"/>
  <c r="AT471" i="17"/>
  <c r="AU471" i="17" s="1"/>
  <c r="AV471" i="17" s="1"/>
  <c r="BI471" i="17"/>
  <c r="BR471" i="17" s="1"/>
  <c r="AT378" i="17"/>
  <c r="AU378" i="17" s="1"/>
  <c r="AV378" i="17" s="1"/>
  <c r="BI378" i="17"/>
  <c r="BR378" i="17" s="1"/>
  <c r="AT430" i="17"/>
  <c r="AU430" i="17" s="1"/>
  <c r="AV430" i="17" s="1"/>
  <c r="BI430" i="17"/>
  <c r="BR430" i="17" s="1"/>
  <c r="AT588" i="17"/>
  <c r="AU588" i="17" s="1"/>
  <c r="AV588" i="17" s="1"/>
  <c r="BI588" i="17"/>
  <c r="BR588" i="17" s="1"/>
  <c r="AT444" i="17"/>
  <c r="AU444" i="17" s="1"/>
  <c r="AV444" i="17" s="1"/>
  <c r="BI444" i="17"/>
  <c r="BR444" i="17" s="1"/>
  <c r="AT540" i="17"/>
  <c r="AU540" i="17" s="1"/>
  <c r="AV540" i="17" s="1"/>
  <c r="BI540" i="17"/>
  <c r="BR540" i="17" s="1"/>
  <c r="AT507" i="17"/>
  <c r="AU507" i="17" s="1"/>
  <c r="AV507" i="17" s="1"/>
  <c r="BI507" i="17"/>
  <c r="BR507" i="17" s="1"/>
  <c r="AT550" i="17"/>
  <c r="AU550" i="17" s="1"/>
  <c r="AV550" i="17" s="1"/>
  <c r="BI550" i="17"/>
  <c r="BR550" i="17" s="1"/>
  <c r="AT585" i="17"/>
  <c r="AU585" i="17" s="1"/>
  <c r="AV585" i="17" s="1"/>
  <c r="BI585" i="17"/>
  <c r="BR585" i="17" s="1"/>
  <c r="AT551" i="17"/>
  <c r="AU551" i="17" s="1"/>
  <c r="AV551" i="17" s="1"/>
  <c r="BI551" i="17"/>
  <c r="BR551" i="17" s="1"/>
  <c r="AT607" i="17"/>
  <c r="AU607" i="17" s="1"/>
  <c r="AV607" i="17" s="1"/>
  <c r="BI607" i="17"/>
  <c r="BR607" i="17" s="1"/>
  <c r="AT521" i="17"/>
  <c r="AU521" i="17" s="1"/>
  <c r="AV521" i="17" s="1"/>
  <c r="BI521" i="17"/>
  <c r="BR521" i="17" s="1"/>
  <c r="AT616" i="17"/>
  <c r="AU616" i="17" s="1"/>
  <c r="AV616" i="17" s="1"/>
  <c r="BI616" i="17"/>
  <c r="BR616" i="17" s="1"/>
  <c r="AT531" i="17"/>
  <c r="AU531" i="17" s="1"/>
  <c r="AV531" i="17" s="1"/>
  <c r="BI531" i="17"/>
  <c r="BR531" i="17" s="1"/>
  <c r="AT602" i="17"/>
  <c r="AU602" i="17" s="1"/>
  <c r="AV602" i="17" s="1"/>
  <c r="BI602" i="17"/>
  <c r="BR602" i="17" s="1"/>
  <c r="AT545" i="17"/>
  <c r="AU545" i="17" s="1"/>
  <c r="AV545" i="17" s="1"/>
  <c r="BI545" i="17"/>
  <c r="BR545" i="17" s="1"/>
  <c r="AT695" i="17"/>
  <c r="AU695" i="17" s="1"/>
  <c r="AV695" i="17" s="1"/>
  <c r="BI695" i="17"/>
  <c r="BR695" i="17" s="1"/>
  <c r="AT656" i="17"/>
  <c r="AU656" i="17" s="1"/>
  <c r="AV656" i="17" s="1"/>
  <c r="BI656" i="17"/>
  <c r="BR656" i="17" s="1"/>
  <c r="AT694" i="17"/>
  <c r="AU694" i="17" s="1"/>
  <c r="AV694" i="17" s="1"/>
  <c r="BI694" i="17"/>
  <c r="BR694" i="17" s="1"/>
  <c r="AT541" i="17"/>
  <c r="AU541" i="17" s="1"/>
  <c r="AV541" i="17" s="1"/>
  <c r="BI541" i="17"/>
  <c r="BR541" i="17" s="1"/>
  <c r="AT617" i="17"/>
  <c r="AU617" i="17" s="1"/>
  <c r="AV617" i="17" s="1"/>
  <c r="BI617" i="17"/>
  <c r="BR617" i="17" s="1"/>
  <c r="AT219" i="17"/>
  <c r="AU219" i="17" s="1"/>
  <c r="AV219" i="17" s="1"/>
  <c r="BI219" i="17"/>
  <c r="BR219" i="17" s="1"/>
  <c r="AT301" i="17"/>
  <c r="AU301" i="17" s="1"/>
  <c r="AV301" i="17" s="1"/>
  <c r="BI301" i="17"/>
  <c r="BR301" i="17" s="1"/>
  <c r="AT280" i="17"/>
  <c r="AU280" i="17" s="1"/>
  <c r="AV280" i="17" s="1"/>
  <c r="BI280" i="17"/>
  <c r="BR280" i="17" s="1"/>
  <c r="AT6" i="17"/>
  <c r="AU6" i="17" s="1"/>
  <c r="AV6" i="17" s="1"/>
  <c r="BI6" i="17"/>
  <c r="BR6" i="17" s="1"/>
  <c r="AT346" i="17"/>
  <c r="AU346" i="17" s="1"/>
  <c r="AV346" i="17" s="1"/>
  <c r="BI346" i="17"/>
  <c r="BR346" i="17" s="1"/>
  <c r="AT222" i="17"/>
  <c r="AU222" i="17" s="1"/>
  <c r="AV222" i="17" s="1"/>
  <c r="BI222" i="17"/>
  <c r="BR222" i="17" s="1"/>
  <c r="AT452" i="17"/>
  <c r="AU452" i="17" s="1"/>
  <c r="AV452" i="17" s="1"/>
  <c r="BI452" i="17"/>
  <c r="BR452" i="17" s="1"/>
  <c r="AT246" i="17"/>
  <c r="AU246" i="17" s="1"/>
  <c r="AV246" i="17" s="1"/>
  <c r="BI246" i="17"/>
  <c r="BR246" i="17" s="1"/>
  <c r="AT415" i="17"/>
  <c r="AU415" i="17" s="1"/>
  <c r="AV415" i="17" s="1"/>
  <c r="BI415" i="17"/>
  <c r="BR415" i="17" s="1"/>
  <c r="AT406" i="17"/>
  <c r="AU406" i="17" s="1"/>
  <c r="AV406" i="17" s="1"/>
  <c r="BI406" i="17"/>
  <c r="BR406" i="17" s="1"/>
  <c r="AT350" i="17"/>
  <c r="AU350" i="17" s="1"/>
  <c r="AV350" i="17" s="1"/>
  <c r="BI350" i="17"/>
  <c r="BR350" i="17" s="1"/>
  <c r="AT223" i="17"/>
  <c r="AU223" i="17" s="1"/>
  <c r="AV223" i="17" s="1"/>
  <c r="BI223" i="17"/>
  <c r="BR223" i="17" s="1"/>
  <c r="AT298" i="17"/>
  <c r="AU298" i="17" s="1"/>
  <c r="AV298" i="17" s="1"/>
  <c r="BI298" i="17"/>
  <c r="BR298" i="17" s="1"/>
  <c r="AT348" i="17"/>
  <c r="AU348" i="17" s="1"/>
  <c r="AV348" i="17" s="1"/>
  <c r="BI348" i="17"/>
  <c r="BR348" i="17" s="1"/>
  <c r="AT535" i="17"/>
  <c r="AU535" i="17" s="1"/>
  <c r="AV535" i="17" s="1"/>
  <c r="BI535" i="17"/>
  <c r="BR535" i="17" s="1"/>
  <c r="AT341" i="17"/>
  <c r="AU341" i="17" s="1"/>
  <c r="AV341" i="17" s="1"/>
  <c r="BI341" i="17"/>
  <c r="BR341" i="17" s="1"/>
  <c r="AT457" i="17"/>
  <c r="AU457" i="17" s="1"/>
  <c r="AV457" i="17" s="1"/>
  <c r="BI457" i="17"/>
  <c r="BR457" i="17" s="1"/>
  <c r="AT332" i="17"/>
  <c r="AU332" i="17" s="1"/>
  <c r="AV332" i="17" s="1"/>
  <c r="BI332" i="17"/>
  <c r="BR332" i="17" s="1"/>
  <c r="AT76" i="17"/>
  <c r="AU76" i="17" s="1"/>
  <c r="AV76" i="17" s="1"/>
  <c r="BI76" i="17"/>
  <c r="BR76" i="17" s="1"/>
  <c r="AT130" i="17"/>
  <c r="AU130" i="17" s="1"/>
  <c r="AV130" i="17" s="1"/>
  <c r="BI130" i="17"/>
  <c r="BR130" i="17" s="1"/>
  <c r="AT221" i="17"/>
  <c r="AU221" i="17" s="1"/>
  <c r="AV221" i="17" s="1"/>
  <c r="BI221" i="17"/>
  <c r="BR221" i="17" s="1"/>
  <c r="AT453" i="17"/>
  <c r="AU453" i="17" s="1"/>
  <c r="AV453" i="17" s="1"/>
  <c r="BI453" i="17"/>
  <c r="BR453" i="17" s="1"/>
  <c r="AT381" i="17"/>
  <c r="AU381" i="17" s="1"/>
  <c r="AV381" i="17" s="1"/>
  <c r="BI381" i="17"/>
  <c r="BR381" i="17" s="1"/>
  <c r="AT637" i="17"/>
  <c r="AU637" i="17" s="1"/>
  <c r="AV637" i="17" s="1"/>
  <c r="BI637" i="17"/>
  <c r="BR637" i="17" s="1"/>
  <c r="AT566" i="17"/>
  <c r="AU566" i="17" s="1"/>
  <c r="AV566" i="17" s="1"/>
  <c r="BI566" i="17"/>
  <c r="BR566" i="17" s="1"/>
  <c r="AT41" i="17"/>
  <c r="AU41" i="17" s="1"/>
  <c r="AV41" i="17" s="1"/>
  <c r="BI41" i="17"/>
  <c r="BR41" i="17" s="1"/>
  <c r="AT122" i="17"/>
  <c r="AU122" i="17" s="1"/>
  <c r="AV122" i="17" s="1"/>
  <c r="BI122" i="17"/>
  <c r="BR122" i="17" s="1"/>
  <c r="AT256" i="17"/>
  <c r="AU256" i="17" s="1"/>
  <c r="AV256" i="17" s="1"/>
  <c r="BI256" i="17"/>
  <c r="BR256" i="17" s="1"/>
  <c r="AT333" i="17"/>
  <c r="AU333" i="17" s="1"/>
  <c r="AV333" i="17" s="1"/>
  <c r="BI333" i="17"/>
  <c r="BR333" i="17" s="1"/>
  <c r="AT434" i="17"/>
  <c r="AU434" i="17" s="1"/>
  <c r="AV434" i="17" s="1"/>
  <c r="BI434" i="17"/>
  <c r="BR434" i="17" s="1"/>
  <c r="AT528" i="17"/>
  <c r="AU528" i="17" s="1"/>
  <c r="AV528" i="17" s="1"/>
  <c r="BI528" i="17"/>
  <c r="BR528" i="17" s="1"/>
  <c r="AT20" i="17"/>
  <c r="AU20" i="17" s="1"/>
  <c r="AV20" i="17" s="1"/>
  <c r="BI20" i="17"/>
  <c r="BR20" i="17" s="1"/>
  <c r="AT153" i="17"/>
  <c r="AU153" i="17" s="1"/>
  <c r="AV153" i="17" s="1"/>
  <c r="BI153" i="17"/>
  <c r="BR153" i="17" s="1"/>
  <c r="AT388" i="17"/>
  <c r="AU388" i="17" s="1"/>
  <c r="AV388" i="17" s="1"/>
  <c r="BI388" i="17"/>
  <c r="BR388" i="17" s="1"/>
  <c r="AT339" i="17"/>
  <c r="AU339" i="17" s="1"/>
  <c r="AV339" i="17" s="1"/>
  <c r="BI339" i="17"/>
  <c r="BR339" i="17" s="1"/>
  <c r="AT622" i="17"/>
  <c r="AU622" i="17" s="1"/>
  <c r="AV622" i="17" s="1"/>
  <c r="BI622" i="17"/>
  <c r="BR622" i="17" s="1"/>
  <c r="AT395" i="17"/>
  <c r="AU395" i="17" s="1"/>
  <c r="AV395" i="17" s="1"/>
  <c r="BI395" i="17"/>
  <c r="BR395" i="17" s="1"/>
  <c r="AT499" i="17"/>
  <c r="AU499" i="17" s="1"/>
  <c r="AV499" i="17" s="1"/>
  <c r="BI499" i="17"/>
  <c r="BR499" i="17" s="1"/>
  <c r="AT686" i="17"/>
  <c r="AU686" i="17" s="1"/>
  <c r="AV686" i="17" s="1"/>
  <c r="BI686" i="17"/>
  <c r="BR686" i="17" s="1"/>
  <c r="AT132" i="17"/>
  <c r="AU132" i="17" s="1"/>
  <c r="AV132" i="17" s="1"/>
  <c r="BI132" i="17"/>
  <c r="BR132" i="17" s="1"/>
  <c r="AT78" i="17"/>
  <c r="AU78" i="17" s="1"/>
  <c r="AV78" i="17" s="1"/>
  <c r="BI78" i="17"/>
  <c r="BR78" i="17" s="1"/>
  <c r="AT391" i="17"/>
  <c r="AU391" i="17" s="1"/>
  <c r="AV391" i="17" s="1"/>
  <c r="BI391" i="17"/>
  <c r="BR391" i="17" s="1"/>
  <c r="AT294" i="17"/>
  <c r="AU294" i="17" s="1"/>
  <c r="AV294" i="17" s="1"/>
  <c r="BI294" i="17"/>
  <c r="BR294" i="17" s="1"/>
  <c r="AT337" i="17"/>
  <c r="AU337" i="17" s="1"/>
  <c r="AV337" i="17" s="1"/>
  <c r="BI337" i="17"/>
  <c r="BR337" i="17" s="1"/>
  <c r="AT349" i="17"/>
  <c r="AU349" i="17" s="1"/>
  <c r="AV349" i="17" s="1"/>
  <c r="BI349" i="17"/>
  <c r="BR349" i="17" s="1"/>
  <c r="AT497" i="17"/>
  <c r="AU497" i="17" s="1"/>
  <c r="AV497" i="17" s="1"/>
  <c r="BI497" i="17"/>
  <c r="BR497" i="17" s="1"/>
  <c r="AT533" i="17"/>
  <c r="AU533" i="17" s="1"/>
  <c r="AV533" i="17" s="1"/>
  <c r="BI533" i="17"/>
  <c r="BR533" i="17" s="1"/>
  <c r="AT287" i="17"/>
  <c r="AU287" i="17" s="1"/>
  <c r="AV287" i="17" s="1"/>
  <c r="BI287" i="17"/>
  <c r="BR287" i="17" s="1"/>
  <c r="AT101" i="17"/>
  <c r="AU101" i="17" s="1"/>
  <c r="AV101" i="17" s="1"/>
  <c r="BI101" i="17"/>
  <c r="BR101" i="17" s="1"/>
  <c r="AT75" i="17"/>
  <c r="AU75" i="17" s="1"/>
  <c r="AV75" i="17" s="1"/>
  <c r="BI75" i="17"/>
  <c r="BR75" i="17" s="1"/>
  <c r="AT126" i="17"/>
  <c r="AU126" i="17" s="1"/>
  <c r="AV126" i="17" s="1"/>
  <c r="BI126" i="17"/>
  <c r="BR126" i="17" s="1"/>
  <c r="AT234" i="17"/>
  <c r="AU234" i="17" s="1"/>
  <c r="AV234" i="17" s="1"/>
  <c r="BI234" i="17"/>
  <c r="BR234" i="17" s="1"/>
  <c r="AT96" i="17"/>
  <c r="AU96" i="17" s="1"/>
  <c r="AV96" i="17" s="1"/>
  <c r="BI96" i="17"/>
  <c r="BR96" i="17" s="1"/>
  <c r="AT187" i="17"/>
  <c r="AU187" i="17" s="1"/>
  <c r="AV187" i="17" s="1"/>
  <c r="BI187" i="17"/>
  <c r="BR187" i="17" s="1"/>
  <c r="AT212" i="17"/>
  <c r="AU212" i="17" s="1"/>
  <c r="AV212" i="17" s="1"/>
  <c r="BI212" i="17"/>
  <c r="BR212" i="17" s="1"/>
  <c r="AT148" i="17"/>
  <c r="AU148" i="17" s="1"/>
  <c r="AV148" i="17" s="1"/>
  <c r="BI148" i="17"/>
  <c r="BR148" i="17" s="1"/>
  <c r="AT340" i="17"/>
  <c r="AU340" i="17" s="1"/>
  <c r="AV340" i="17" s="1"/>
  <c r="BI340" i="17"/>
  <c r="BR340" i="17" s="1"/>
  <c r="AT248" i="17"/>
  <c r="AU248" i="17" s="1"/>
  <c r="AV248" i="17" s="1"/>
  <c r="BI248" i="17"/>
  <c r="BR248" i="17" s="1"/>
  <c r="AT200" i="17"/>
  <c r="AU200" i="17" s="1"/>
  <c r="AV200" i="17" s="1"/>
  <c r="BI200" i="17"/>
  <c r="BR200" i="17" s="1"/>
  <c r="AT233" i="17"/>
  <c r="AU233" i="17" s="1"/>
  <c r="AV233" i="17" s="1"/>
  <c r="BI233" i="17"/>
  <c r="BR233" i="17" s="1"/>
  <c r="AT113" i="17"/>
  <c r="AU113" i="17" s="1"/>
  <c r="AV113" i="17" s="1"/>
  <c r="BI113" i="17"/>
  <c r="BR113" i="17" s="1"/>
  <c r="AT369" i="17"/>
  <c r="AU369" i="17" s="1"/>
  <c r="AV369" i="17" s="1"/>
  <c r="BI369" i="17"/>
  <c r="BR369" i="17" s="1"/>
  <c r="AT468" i="17"/>
  <c r="AU468" i="17" s="1"/>
  <c r="AV468" i="17" s="1"/>
  <c r="BI468" i="17"/>
  <c r="BR468" i="17" s="1"/>
  <c r="AT536" i="17"/>
  <c r="AU536" i="17" s="1"/>
  <c r="AV536" i="17" s="1"/>
  <c r="BI536" i="17"/>
  <c r="BR536" i="17" s="1"/>
  <c r="AT146" i="17"/>
  <c r="AU146" i="17" s="1"/>
  <c r="AV146" i="17" s="1"/>
  <c r="BI146" i="17"/>
  <c r="BR146" i="17" s="1"/>
  <c r="AT478" i="17"/>
  <c r="AU478" i="17" s="1"/>
  <c r="AV478" i="17" s="1"/>
  <c r="BI478" i="17"/>
  <c r="BR478" i="17" s="1"/>
  <c r="AT571" i="17"/>
  <c r="AU571" i="17" s="1"/>
  <c r="AV571" i="17" s="1"/>
  <c r="BI571" i="17"/>
  <c r="BR571" i="17" s="1"/>
  <c r="AT314" i="17"/>
  <c r="AU314" i="17" s="1"/>
  <c r="AV314" i="17" s="1"/>
  <c r="BI314" i="17"/>
  <c r="BR314" i="17" s="1"/>
  <c r="AT299" i="17"/>
  <c r="AU299" i="17" s="1"/>
  <c r="AV299" i="17" s="1"/>
  <c r="BI299" i="17"/>
  <c r="BR299" i="17" s="1"/>
  <c r="AT274" i="17"/>
  <c r="AU274" i="17" s="1"/>
  <c r="AV274" i="17" s="1"/>
  <c r="BI274" i="17"/>
  <c r="BR274" i="17" s="1"/>
  <c r="AT606" i="17"/>
  <c r="AU606" i="17" s="1"/>
  <c r="AV606" i="17" s="1"/>
  <c r="BI606" i="17"/>
  <c r="BR606" i="17" s="1"/>
  <c r="AT511" i="17"/>
  <c r="AU511" i="17" s="1"/>
  <c r="AV511" i="17" s="1"/>
  <c r="BI511" i="17"/>
  <c r="BR511" i="17" s="1"/>
  <c r="AT446" i="17"/>
  <c r="AU446" i="17" s="1"/>
  <c r="AV446" i="17" s="1"/>
  <c r="BI446" i="17"/>
  <c r="BR446" i="17" s="1"/>
  <c r="AT495" i="17"/>
  <c r="AU495" i="17" s="1"/>
  <c r="AV495" i="17" s="1"/>
  <c r="BI495" i="17"/>
  <c r="BR495" i="17" s="1"/>
  <c r="AT414" i="17"/>
  <c r="AU414" i="17" s="1"/>
  <c r="AV414" i="17" s="1"/>
  <c r="BI414" i="17"/>
  <c r="BR414" i="17" s="1"/>
  <c r="AT271" i="17"/>
  <c r="AU271" i="17" s="1"/>
  <c r="AV271" i="17" s="1"/>
  <c r="BI271" i="17"/>
  <c r="BR271" i="17" s="1"/>
  <c r="AT646" i="17"/>
  <c r="AU646" i="17" s="1"/>
  <c r="AV646" i="17" s="1"/>
  <c r="BI646" i="17"/>
  <c r="BR646" i="17" s="1"/>
  <c r="AT679" i="17"/>
  <c r="AU679" i="17" s="1"/>
  <c r="AV679" i="17" s="1"/>
  <c r="BI679" i="17"/>
  <c r="BR679" i="17" s="1"/>
  <c r="AT597" i="17"/>
  <c r="AU597" i="17" s="1"/>
  <c r="AV597" i="17" s="1"/>
  <c r="BI597" i="17"/>
  <c r="BR597" i="17" s="1"/>
  <c r="AT647" i="17"/>
  <c r="AU647" i="17" s="1"/>
  <c r="AV647" i="17" s="1"/>
  <c r="BI647" i="17"/>
  <c r="BR647" i="17" s="1"/>
  <c r="AT603" i="17"/>
  <c r="AU603" i="17" s="1"/>
  <c r="AV603" i="17" s="1"/>
  <c r="BI603" i="17"/>
  <c r="BR603" i="17" s="1"/>
  <c r="AT561" i="17"/>
  <c r="AU561" i="17" s="1"/>
  <c r="AV561" i="17" s="1"/>
  <c r="BI561" i="17"/>
  <c r="BR561" i="17" s="1"/>
  <c r="AT574" i="17"/>
  <c r="AU574" i="17" s="1"/>
  <c r="AV574" i="17" s="1"/>
  <c r="BI574" i="17"/>
  <c r="BR574" i="17" s="1"/>
  <c r="AT598" i="17"/>
  <c r="AU598" i="17" s="1"/>
  <c r="AV598" i="17" s="1"/>
  <c r="BI598" i="17"/>
  <c r="BR598" i="17" s="1"/>
  <c r="AT690" i="17"/>
  <c r="AU690" i="17" s="1"/>
  <c r="AV690" i="17" s="1"/>
  <c r="BI690" i="17"/>
  <c r="BR690" i="17" s="1"/>
  <c r="AT639" i="17"/>
  <c r="AU639" i="17" s="1"/>
  <c r="AV639" i="17" s="1"/>
  <c r="BI639" i="17"/>
  <c r="BR639" i="17" s="1"/>
  <c r="AT51" i="17"/>
  <c r="AU51" i="17" s="1"/>
  <c r="AV51" i="17" s="1"/>
  <c r="BI51" i="17"/>
  <c r="BR51" i="17" s="1"/>
  <c r="AT90" i="17"/>
  <c r="AU90" i="17" s="1"/>
  <c r="AV90" i="17" s="1"/>
  <c r="BI90" i="17"/>
  <c r="BR90" i="17" s="1"/>
  <c r="AT147" i="17"/>
  <c r="AU147" i="17" s="1"/>
  <c r="AV147" i="17" s="1"/>
  <c r="BI147" i="17"/>
  <c r="BR147" i="17" s="1"/>
  <c r="AT67" i="17"/>
  <c r="AU67" i="17" s="1"/>
  <c r="AV67" i="17" s="1"/>
  <c r="BI67" i="17"/>
  <c r="BR67" i="17" s="1"/>
  <c r="AT7" i="17"/>
  <c r="AU7" i="17" s="1"/>
  <c r="AV7" i="17" s="1"/>
  <c r="BI7" i="17"/>
  <c r="BR7" i="17" s="1"/>
  <c r="AT81" i="17"/>
  <c r="AU81" i="17" s="1"/>
  <c r="AV81" i="17" s="1"/>
  <c r="BI81" i="17"/>
  <c r="BR81" i="17" s="1"/>
  <c r="AT199" i="17"/>
  <c r="AU199" i="17" s="1"/>
  <c r="AV199" i="17" s="1"/>
  <c r="BI199" i="17"/>
  <c r="BR199" i="17" s="1"/>
  <c r="AT45" i="17"/>
  <c r="AU45" i="17" s="1"/>
  <c r="AV45" i="17" s="1"/>
  <c r="BI45" i="17"/>
  <c r="BR45" i="17" s="1"/>
  <c r="AT131" i="17"/>
  <c r="AU131" i="17" s="1"/>
  <c r="AV131" i="17" s="1"/>
  <c r="BI131" i="17"/>
  <c r="BR131" i="17" s="1"/>
  <c r="AT119" i="17"/>
  <c r="AU119" i="17" s="1"/>
  <c r="AV119" i="17" s="1"/>
  <c r="BI119" i="17"/>
  <c r="BR119" i="17" s="1"/>
  <c r="AT367" i="17"/>
  <c r="AU367" i="17" s="1"/>
  <c r="AV367" i="17" s="1"/>
  <c r="BI367" i="17"/>
  <c r="BR367" i="17" s="1"/>
  <c r="AT317" i="17"/>
  <c r="AU317" i="17" s="1"/>
  <c r="AV317" i="17" s="1"/>
  <c r="BI317" i="17"/>
  <c r="BR317" i="17" s="1"/>
  <c r="AT191" i="17"/>
  <c r="AU191" i="17" s="1"/>
  <c r="AV191" i="17" s="1"/>
  <c r="BI191" i="17"/>
  <c r="BR191" i="17" s="1"/>
  <c r="AT484" i="17"/>
  <c r="AU484" i="17" s="1"/>
  <c r="AV484" i="17" s="1"/>
  <c r="BI484" i="17"/>
  <c r="BR484" i="17" s="1"/>
  <c r="AT509" i="17"/>
  <c r="AU509" i="17" s="1"/>
  <c r="AV509" i="17" s="1"/>
  <c r="BI509" i="17"/>
  <c r="BR509" i="17" s="1"/>
  <c r="AT295" i="17"/>
  <c r="AU295" i="17" s="1"/>
  <c r="AV295" i="17" s="1"/>
  <c r="BI295" i="17"/>
  <c r="BR295" i="17" s="1"/>
  <c r="AT595" i="17"/>
  <c r="AU595" i="17" s="1"/>
  <c r="AV595" i="17" s="1"/>
  <c r="BI595" i="17"/>
  <c r="BR595" i="17" s="1"/>
  <c r="AT338" i="17"/>
  <c r="AU338" i="17" s="1"/>
  <c r="AV338" i="17" s="1"/>
  <c r="BI338" i="17"/>
  <c r="BR338" i="17" s="1"/>
  <c r="AT361" i="17"/>
  <c r="AU361" i="17" s="1"/>
  <c r="AV361" i="17" s="1"/>
  <c r="BI361" i="17"/>
  <c r="BR361" i="17" s="1"/>
  <c r="AT523" i="17"/>
  <c r="AU523" i="17" s="1"/>
  <c r="AV523" i="17" s="1"/>
  <c r="BI523" i="17"/>
  <c r="BR523" i="17" s="1"/>
  <c r="AT114" i="17"/>
  <c r="AU114" i="17" s="1"/>
  <c r="AV114" i="17" s="1"/>
  <c r="BI114" i="17"/>
  <c r="BR114" i="17" s="1"/>
  <c r="AT316" i="17"/>
  <c r="AU316" i="17" s="1"/>
  <c r="AV316" i="17" s="1"/>
  <c r="BI316" i="17"/>
  <c r="BR316" i="17" s="1"/>
  <c r="AT645" i="17"/>
  <c r="AU645" i="17" s="1"/>
  <c r="AV645" i="17" s="1"/>
  <c r="BI645" i="17"/>
  <c r="BR645" i="17" s="1"/>
  <c r="AT68" i="17"/>
  <c r="AU68" i="17" s="1"/>
  <c r="AV68" i="17" s="1"/>
  <c r="BI68" i="17"/>
  <c r="BR68" i="17" s="1"/>
  <c r="AT460" i="17"/>
  <c r="AU460" i="17" s="1"/>
  <c r="AV460" i="17" s="1"/>
  <c r="BI460" i="17"/>
  <c r="BR460" i="17" s="1"/>
  <c r="AT95" i="17"/>
  <c r="AU95" i="17" s="1"/>
  <c r="AV95" i="17" s="1"/>
  <c r="BI95" i="17"/>
  <c r="BR95" i="17" s="1"/>
  <c r="AT674" i="17"/>
  <c r="AU674" i="17" s="1"/>
  <c r="AV674" i="17" s="1"/>
  <c r="BI674" i="17"/>
  <c r="BR674" i="17" s="1"/>
  <c r="AT360" i="17"/>
  <c r="AU360" i="17" s="1"/>
  <c r="AV360" i="17" s="1"/>
  <c r="BI360" i="17"/>
  <c r="BR360" i="17" s="1"/>
  <c r="AT238" i="17"/>
  <c r="AU238" i="17" s="1"/>
  <c r="AV238" i="17" s="1"/>
  <c r="BI238" i="17"/>
  <c r="BR238" i="17" s="1"/>
  <c r="AT141" i="17"/>
  <c r="AU141" i="17" s="1"/>
  <c r="AV141" i="17" s="1"/>
  <c r="BI141" i="17"/>
  <c r="BR141" i="17" s="1"/>
  <c r="AT143" i="17"/>
  <c r="AU143" i="17" s="1"/>
  <c r="AV143" i="17" s="1"/>
  <c r="BI143" i="17"/>
  <c r="BR143" i="17" s="1"/>
  <c r="AT184" i="17"/>
  <c r="AU184" i="17" s="1"/>
  <c r="AV184" i="17" s="1"/>
  <c r="BI184" i="17"/>
  <c r="BR184" i="17" s="1"/>
  <c r="AT358" i="17"/>
  <c r="AU358" i="17" s="1"/>
  <c r="AV358" i="17" s="1"/>
  <c r="BI358" i="17"/>
  <c r="BR358" i="17" s="1"/>
  <c r="AT258" i="17"/>
  <c r="AU258" i="17" s="1"/>
  <c r="AV258" i="17" s="1"/>
  <c r="BI258" i="17"/>
  <c r="BR258" i="17" s="1"/>
  <c r="AT245" i="17"/>
  <c r="AU245" i="17" s="1"/>
  <c r="AV245" i="17" s="1"/>
  <c r="BI245" i="17"/>
  <c r="BR245" i="17" s="1"/>
  <c r="AT269" i="17"/>
  <c r="AU269" i="17" s="1"/>
  <c r="AV269" i="17" s="1"/>
  <c r="BI269" i="17"/>
  <c r="BR269" i="17" s="1"/>
  <c r="AT345" i="17"/>
  <c r="AU345" i="17" s="1"/>
  <c r="AV345" i="17" s="1"/>
  <c r="BI345" i="17"/>
  <c r="BR345" i="17" s="1"/>
  <c r="AT179" i="17"/>
  <c r="AU179" i="17" s="1"/>
  <c r="AV179" i="17" s="1"/>
  <c r="BI179" i="17"/>
  <c r="BR179" i="17" s="1"/>
  <c r="AT241" i="17"/>
  <c r="AU241" i="17" s="1"/>
  <c r="AV241" i="17" s="1"/>
  <c r="BI241" i="17"/>
  <c r="BR241" i="17" s="1"/>
  <c r="AT537" i="17"/>
  <c r="AU537" i="17" s="1"/>
  <c r="AV537" i="17" s="1"/>
  <c r="BI537" i="17"/>
  <c r="BR537" i="17" s="1"/>
  <c r="AT351" i="17"/>
  <c r="AU351" i="17" s="1"/>
  <c r="AV351" i="17" s="1"/>
  <c r="BI351" i="17"/>
  <c r="BR351" i="17" s="1"/>
  <c r="AT352" i="17"/>
  <c r="AU352" i="17" s="1"/>
  <c r="AV352" i="17" s="1"/>
  <c r="BI352" i="17"/>
  <c r="BR352" i="17" s="1"/>
  <c r="AT522" i="17"/>
  <c r="AU522" i="17" s="1"/>
  <c r="AV522" i="17" s="1"/>
  <c r="BI522" i="17"/>
  <c r="BR522" i="17" s="1"/>
  <c r="AT85" i="17"/>
  <c r="AU85" i="17" s="1"/>
  <c r="AV85" i="17" s="1"/>
  <c r="BI85" i="17"/>
  <c r="BR85" i="17" s="1"/>
  <c r="AT326" i="17"/>
  <c r="AU326" i="17" s="1"/>
  <c r="AV326" i="17" s="1"/>
  <c r="BI326" i="17"/>
  <c r="BR326" i="17" s="1"/>
  <c r="AT526" i="17"/>
  <c r="AU526" i="17" s="1"/>
  <c r="AV526" i="17" s="1"/>
  <c r="BI526" i="17"/>
  <c r="BR526" i="17" s="1"/>
  <c r="AT547" i="17"/>
  <c r="AU547" i="17" s="1"/>
  <c r="AV547" i="17" s="1"/>
  <c r="BI547" i="17"/>
  <c r="BR547" i="17" s="1"/>
  <c r="AT530" i="17"/>
  <c r="AU530" i="17" s="1"/>
  <c r="AV530" i="17" s="1"/>
  <c r="BI530" i="17"/>
  <c r="BR530" i="17" s="1"/>
  <c r="AT553" i="17"/>
  <c r="AU553" i="17" s="1"/>
  <c r="AV553" i="17" s="1"/>
  <c r="BI553" i="17"/>
  <c r="BR553" i="17" s="1"/>
  <c r="AT445" i="17"/>
  <c r="AU445" i="17" s="1"/>
  <c r="AV445" i="17" s="1"/>
  <c r="BI445" i="17"/>
  <c r="BR445" i="17" s="1"/>
  <c r="AT300" i="17"/>
  <c r="AU300" i="17" s="1"/>
  <c r="AV300" i="17" s="1"/>
  <c r="BI300" i="17"/>
  <c r="BR300" i="17" s="1"/>
  <c r="AT628" i="17"/>
  <c r="AU628" i="17" s="1"/>
  <c r="AV628" i="17" s="1"/>
  <c r="BI628" i="17"/>
  <c r="BR628" i="17" s="1"/>
  <c r="AT451" i="17"/>
  <c r="AU451" i="17" s="1"/>
  <c r="AV451" i="17" s="1"/>
  <c r="BI451" i="17"/>
  <c r="BR451" i="17" s="1"/>
  <c r="AT581" i="17"/>
  <c r="AU581" i="17" s="1"/>
  <c r="AV581" i="17" s="1"/>
  <c r="BI581" i="17"/>
  <c r="BR581" i="17" s="1"/>
  <c r="AT461" i="17"/>
  <c r="AU461" i="17" s="1"/>
  <c r="AV461" i="17" s="1"/>
  <c r="BI461" i="17"/>
  <c r="BR461" i="17" s="1"/>
  <c r="AT618" i="17"/>
  <c r="AU618" i="17" s="1"/>
  <c r="AV618" i="17" s="1"/>
  <c r="BI618" i="17"/>
  <c r="BR618" i="17" s="1"/>
  <c r="AT673" i="17"/>
  <c r="AU673" i="17" s="1"/>
  <c r="AV673" i="17" s="1"/>
  <c r="BI673" i="17"/>
  <c r="BR673" i="17" s="1"/>
  <c r="AT491" i="17"/>
  <c r="AU491" i="17" s="1"/>
  <c r="AV491" i="17" s="1"/>
  <c r="BI491" i="17"/>
  <c r="BR491" i="17" s="1"/>
  <c r="AT697" i="17"/>
  <c r="AU697" i="17" s="1"/>
  <c r="AV697" i="17" s="1"/>
  <c r="BI697" i="17"/>
  <c r="BR697" i="17" s="1"/>
  <c r="AT670" i="17"/>
  <c r="AU670" i="17" s="1"/>
  <c r="AV670" i="17" s="1"/>
  <c r="BI670" i="17"/>
  <c r="BR670" i="17" s="1"/>
  <c r="AT599" i="17"/>
  <c r="AU599" i="17" s="1"/>
  <c r="AV599" i="17" s="1"/>
  <c r="BI599" i="17"/>
  <c r="BR599" i="17" s="1"/>
  <c r="AT636" i="17"/>
  <c r="AU636" i="17" s="1"/>
  <c r="AV636" i="17" s="1"/>
  <c r="BI636" i="17"/>
  <c r="BR636" i="17" s="1"/>
  <c r="AT629" i="17"/>
  <c r="AU629" i="17" s="1"/>
  <c r="AV629" i="17" s="1"/>
  <c r="BI629" i="17"/>
  <c r="BR629" i="17" s="1"/>
  <c r="AT35" i="17"/>
  <c r="AU35" i="17" s="1"/>
  <c r="AV35" i="17" s="1"/>
  <c r="BI35" i="17"/>
  <c r="BR35" i="17" s="1"/>
  <c r="AT135" i="17"/>
  <c r="AU135" i="17" s="1"/>
  <c r="AV135" i="17" s="1"/>
  <c r="BI135" i="17"/>
  <c r="BR135" i="17" s="1"/>
  <c r="AT11" i="17"/>
  <c r="AU11" i="17" s="1"/>
  <c r="AV11" i="17" s="1"/>
  <c r="BI11" i="17"/>
  <c r="BR11" i="17" s="1"/>
  <c r="AT27" i="17"/>
  <c r="AU27" i="17" s="1"/>
  <c r="AV27" i="17" s="1"/>
  <c r="BI27" i="17"/>
  <c r="BR27" i="17" s="1"/>
  <c r="AT185" i="17"/>
  <c r="AU185" i="17" s="1"/>
  <c r="AV185" i="17" s="1"/>
  <c r="BI185" i="17"/>
  <c r="BR185" i="17" s="1"/>
  <c r="AT347" i="17"/>
  <c r="AU347" i="17" s="1"/>
  <c r="AV347" i="17" s="1"/>
  <c r="BI347" i="17"/>
  <c r="BR347" i="17" s="1"/>
  <c r="AT140" i="17"/>
  <c r="AU140" i="17" s="1"/>
  <c r="AV140" i="17" s="1"/>
  <c r="BI140" i="17"/>
  <c r="BR140" i="17" s="1"/>
  <c r="AT336" i="17"/>
  <c r="AU336" i="17" s="1"/>
  <c r="AV336" i="17" s="1"/>
  <c r="BI336" i="17"/>
  <c r="BR336" i="17" s="1"/>
  <c r="AT205" i="17"/>
  <c r="AU205" i="17" s="1"/>
  <c r="AV205" i="17" s="1"/>
  <c r="BI205" i="17"/>
  <c r="BR205" i="17" s="1"/>
  <c r="AT422" i="17"/>
  <c r="AU422" i="17" s="1"/>
  <c r="AV422" i="17" s="1"/>
  <c r="BI422" i="17"/>
  <c r="BR422" i="17" s="1"/>
  <c r="AT158" i="17"/>
  <c r="AU158" i="17" s="1"/>
  <c r="AV158" i="17" s="1"/>
  <c r="BI158" i="17"/>
  <c r="BR158" i="17" s="1"/>
  <c r="AT418" i="17"/>
  <c r="AU418" i="17" s="1"/>
  <c r="AV418" i="17" s="1"/>
  <c r="BI418" i="17"/>
  <c r="BR418" i="17" s="1"/>
  <c r="AT431" i="17"/>
  <c r="AU431" i="17" s="1"/>
  <c r="AV431" i="17" s="1"/>
  <c r="BI431" i="17"/>
  <c r="BR431" i="17" s="1"/>
  <c r="AT440" i="17"/>
  <c r="AU440" i="17" s="1"/>
  <c r="AV440" i="17" s="1"/>
  <c r="BI440" i="17"/>
  <c r="BR440" i="17" s="1"/>
  <c r="AT501" i="17"/>
  <c r="AU501" i="17" s="1"/>
  <c r="AV501" i="17" s="1"/>
  <c r="BI501" i="17"/>
  <c r="BR501" i="17" s="1"/>
  <c r="AT292" i="17"/>
  <c r="AU292" i="17" s="1"/>
  <c r="AV292" i="17" s="1"/>
  <c r="BI292" i="17"/>
  <c r="BR292" i="17" s="1"/>
  <c r="AT362" i="17"/>
  <c r="AU362" i="17" s="1"/>
  <c r="AV362" i="17" s="1"/>
  <c r="BI362" i="17"/>
  <c r="BR362" i="17" s="1"/>
  <c r="AT429" i="17"/>
  <c r="AU429" i="17" s="1"/>
  <c r="AV429" i="17" s="1"/>
  <c r="BI429" i="17"/>
  <c r="BR429" i="17" s="1"/>
  <c r="AT498" i="17"/>
  <c r="AU498" i="17" s="1"/>
  <c r="AV498" i="17" s="1"/>
  <c r="BI498" i="17"/>
  <c r="BR498" i="17" s="1"/>
  <c r="AT259" i="17"/>
  <c r="AU259" i="17" s="1"/>
  <c r="AV259" i="17" s="1"/>
  <c r="BI259" i="17"/>
  <c r="BR259" i="17" s="1"/>
  <c r="AT72" i="17"/>
  <c r="AU72" i="17" s="1"/>
  <c r="AV72" i="17" s="1"/>
  <c r="BI72" i="17"/>
  <c r="BR72" i="17" s="1"/>
  <c r="AT455" i="17"/>
  <c r="AU455" i="17" s="1"/>
  <c r="AV455" i="17" s="1"/>
  <c r="BI455" i="17"/>
  <c r="BR455" i="17" s="1"/>
  <c r="AT195" i="17"/>
  <c r="AU195" i="17" s="1"/>
  <c r="AV195" i="17" s="1"/>
  <c r="BI195" i="17"/>
  <c r="BR195" i="17" s="1"/>
  <c r="AT368" i="17"/>
  <c r="AU368" i="17" s="1"/>
  <c r="AV368" i="17" s="1"/>
  <c r="BI368" i="17"/>
  <c r="BR368" i="17" s="1"/>
  <c r="AT534" i="17"/>
  <c r="AU534" i="17" s="1"/>
  <c r="AV534" i="17" s="1"/>
  <c r="BI534" i="17"/>
  <c r="BR534" i="17" s="1"/>
  <c r="AT614" i="17"/>
  <c r="AU614" i="17" s="1"/>
  <c r="AV614" i="17" s="1"/>
  <c r="BI614" i="17"/>
  <c r="BR614" i="17" s="1"/>
  <c r="AT22" i="17"/>
  <c r="AU22" i="17" s="1"/>
  <c r="AV22" i="17" s="1"/>
  <c r="BI22" i="17"/>
  <c r="BR22" i="17" s="1"/>
  <c r="AT91" i="17"/>
  <c r="AU91" i="17" s="1"/>
  <c r="AV91" i="17" s="1"/>
  <c r="BI91" i="17"/>
  <c r="BR91" i="17" s="1"/>
  <c r="AT47" i="17"/>
  <c r="AU47" i="17" s="1"/>
  <c r="AV47" i="17" s="1"/>
  <c r="BI47" i="17"/>
  <c r="BR47" i="17" s="1"/>
  <c r="AT23" i="17"/>
  <c r="AU23" i="17" s="1"/>
  <c r="AV23" i="17" s="1"/>
  <c r="BI23" i="17"/>
  <c r="BR23" i="17" s="1"/>
  <c r="AT372" i="17"/>
  <c r="AU372" i="17" s="1"/>
  <c r="AV372" i="17" s="1"/>
  <c r="BI372" i="17"/>
  <c r="BR372" i="17" s="1"/>
  <c r="AT412" i="17"/>
  <c r="AU412" i="17" s="1"/>
  <c r="AV412" i="17" s="1"/>
  <c r="BI412" i="17"/>
  <c r="BR412" i="17" s="1"/>
  <c r="AT416" i="17"/>
  <c r="AU416" i="17" s="1"/>
  <c r="AV416" i="17" s="1"/>
  <c r="BI416" i="17"/>
  <c r="BR416" i="17" s="1"/>
  <c r="AT365" i="17"/>
  <c r="AU365" i="17" s="1"/>
  <c r="AV365" i="17" s="1"/>
  <c r="BI365" i="17"/>
  <c r="BR365" i="17" s="1"/>
  <c r="AT247" i="17"/>
  <c r="AU247" i="17" s="1"/>
  <c r="AV247" i="17" s="1"/>
  <c r="BI247" i="17"/>
  <c r="BR247" i="17" s="1"/>
  <c r="AT474" i="17"/>
  <c r="AU474" i="17" s="1"/>
  <c r="AV474" i="17" s="1"/>
  <c r="BI474" i="17"/>
  <c r="BR474" i="17" s="1"/>
  <c r="AT489" i="17"/>
  <c r="AU489" i="17" s="1"/>
  <c r="AV489" i="17" s="1"/>
  <c r="BI489" i="17"/>
  <c r="BR489" i="17" s="1"/>
  <c r="AT441" i="17"/>
  <c r="AU441" i="17" s="1"/>
  <c r="AV441" i="17" s="1"/>
  <c r="BI441" i="17"/>
  <c r="BR441" i="17" s="1"/>
  <c r="AT355" i="17"/>
  <c r="AU355" i="17" s="1"/>
  <c r="AV355" i="17" s="1"/>
  <c r="BI355" i="17"/>
  <c r="BR355" i="17" s="1"/>
  <c r="AT379" i="17"/>
  <c r="AU379" i="17" s="1"/>
  <c r="AV379" i="17" s="1"/>
  <c r="BI379" i="17"/>
  <c r="BR379" i="17" s="1"/>
  <c r="AT569" i="17"/>
  <c r="AU569" i="17" s="1"/>
  <c r="AV569" i="17" s="1"/>
  <c r="BI569" i="17"/>
  <c r="BR569" i="17" s="1"/>
  <c r="AT653" i="17"/>
  <c r="AU653" i="17" s="1"/>
  <c r="AV653" i="17" s="1"/>
  <c r="BI653" i="17"/>
  <c r="BR653" i="17" s="1"/>
  <c r="AT527" i="17"/>
  <c r="AU527" i="17" s="1"/>
  <c r="AV527" i="17" s="1"/>
  <c r="BI527" i="17"/>
  <c r="BR527" i="17" s="1"/>
  <c r="AT573" i="17"/>
  <c r="AU573" i="17" s="1"/>
  <c r="AV573" i="17" s="1"/>
  <c r="BI573" i="17"/>
  <c r="BR573" i="17" s="1"/>
  <c r="AT641" i="17"/>
  <c r="AU641" i="17" s="1"/>
  <c r="AV641" i="17" s="1"/>
  <c r="BI641" i="17"/>
  <c r="BR641" i="17" s="1"/>
  <c r="AT596" i="17"/>
  <c r="AU596" i="17" s="1"/>
  <c r="AV596" i="17" s="1"/>
  <c r="BI596" i="17"/>
  <c r="BR596" i="17" s="1"/>
  <c r="AT632" i="17"/>
  <c r="AU632" i="17" s="1"/>
  <c r="AV632" i="17" s="1"/>
  <c r="BI632" i="17"/>
  <c r="BR632" i="17" s="1"/>
  <c r="AT604" i="17"/>
  <c r="AU604" i="17" s="1"/>
  <c r="AV604" i="17" s="1"/>
  <c r="BI604" i="17"/>
  <c r="BR604" i="17" s="1"/>
  <c r="AT565" i="17"/>
  <c r="AU565" i="17" s="1"/>
  <c r="AV565" i="17" s="1"/>
  <c r="BI565" i="17"/>
  <c r="BR565" i="17" s="1"/>
  <c r="AT438" i="17"/>
  <c r="AU438" i="17" s="1"/>
  <c r="AV438" i="17" s="1"/>
  <c r="BI438" i="17"/>
  <c r="BR438" i="17" s="1"/>
  <c r="AT662" i="17"/>
  <c r="AU662" i="17" s="1"/>
  <c r="AV662" i="17" s="1"/>
  <c r="BI662" i="17"/>
  <c r="BR662" i="17" s="1"/>
  <c r="AT650" i="17"/>
  <c r="AU650" i="17" s="1"/>
  <c r="AV650" i="17" s="1"/>
  <c r="BI650" i="17"/>
  <c r="BR650" i="17" s="1"/>
  <c r="AT691" i="17"/>
  <c r="AU691" i="17" s="1"/>
  <c r="AV691" i="17" s="1"/>
  <c r="BI691" i="17"/>
  <c r="BR691" i="17" s="1"/>
  <c r="AT508" i="17"/>
  <c r="AU508" i="17" s="1"/>
  <c r="AV508" i="17" s="1"/>
  <c r="BI508" i="17"/>
  <c r="BR508" i="17" s="1"/>
  <c r="AT658" i="17"/>
  <c r="AU658" i="17" s="1"/>
  <c r="AV658" i="17" s="1"/>
  <c r="BI658" i="17"/>
  <c r="BR658" i="17" s="1"/>
  <c r="AT664" i="17"/>
  <c r="AU664" i="17" s="1"/>
  <c r="AV664" i="17" s="1"/>
  <c r="BI664" i="17"/>
  <c r="BR664" i="17" s="1"/>
  <c r="AT576" i="17"/>
  <c r="AU576" i="17" s="1"/>
  <c r="AV576" i="17" s="1"/>
  <c r="BI576" i="17"/>
  <c r="BR576" i="17" s="1"/>
  <c r="AT46" i="17"/>
  <c r="AU46" i="17" s="1"/>
  <c r="AV46" i="17" s="1"/>
  <c r="BI46" i="17"/>
  <c r="BR46" i="17" s="1"/>
  <c r="AT59" i="17"/>
  <c r="AU59" i="17" s="1"/>
  <c r="AV59" i="17" s="1"/>
  <c r="BI59" i="17"/>
  <c r="BR59" i="17" s="1"/>
  <c r="AT32" i="17"/>
  <c r="AU32" i="17" s="1"/>
  <c r="AV32" i="17" s="1"/>
  <c r="BI32" i="17"/>
  <c r="BR32" i="17" s="1"/>
  <c r="AT370" i="17"/>
  <c r="AU370" i="17" s="1"/>
  <c r="AV370" i="17" s="1"/>
  <c r="BI370" i="17"/>
  <c r="BR370" i="17" s="1"/>
  <c r="AT108" i="17"/>
  <c r="AU108" i="17" s="1"/>
  <c r="AV108" i="17" s="1"/>
  <c r="BI108" i="17"/>
  <c r="BR108" i="17" s="1"/>
  <c r="AT242" i="17"/>
  <c r="AU242" i="17" s="1"/>
  <c r="AV242" i="17" s="1"/>
  <c r="BI242" i="17"/>
  <c r="BR242" i="17" s="1"/>
  <c r="AT226" i="17"/>
  <c r="AU226" i="17" s="1"/>
  <c r="AV226" i="17" s="1"/>
  <c r="BI226" i="17"/>
  <c r="BR226" i="17" s="1"/>
  <c r="AT70" i="17"/>
  <c r="AU70" i="17" s="1"/>
  <c r="AV70" i="17" s="1"/>
  <c r="BI70" i="17"/>
  <c r="BR70" i="17" s="1"/>
  <c r="AT479" i="17"/>
  <c r="AU479" i="17" s="1"/>
  <c r="AV479" i="17" s="1"/>
  <c r="BI479" i="17"/>
  <c r="BR479" i="17" s="1"/>
  <c r="AT376" i="17"/>
  <c r="AU376" i="17" s="1"/>
  <c r="AV376" i="17" s="1"/>
  <c r="BI376" i="17"/>
  <c r="BR376" i="17" s="1"/>
  <c r="AT393" i="17"/>
  <c r="AU393" i="17" s="1"/>
  <c r="AV393" i="17" s="1"/>
  <c r="BI393" i="17"/>
  <c r="BR393" i="17" s="1"/>
  <c r="AT278" i="17"/>
  <c r="AU278" i="17" s="1"/>
  <c r="AV278" i="17" s="1"/>
  <c r="BI278" i="17"/>
  <c r="BR278" i="17" s="1"/>
  <c r="AT363" i="17"/>
  <c r="AU363" i="17" s="1"/>
  <c r="AV363" i="17" s="1"/>
  <c r="BI363" i="17"/>
  <c r="BR363" i="17" s="1"/>
  <c r="AT642" i="17"/>
  <c r="AU642" i="17" s="1"/>
  <c r="AV642" i="17" s="1"/>
  <c r="BI642" i="17"/>
  <c r="BR642" i="17" s="1"/>
  <c r="AT323" i="17"/>
  <c r="AU323" i="17" s="1"/>
  <c r="AV323" i="17" s="1"/>
  <c r="BI323" i="17"/>
  <c r="BR323" i="17" s="1"/>
  <c r="AT320" i="17"/>
  <c r="AU320" i="17" s="1"/>
  <c r="AV320" i="17" s="1"/>
  <c r="BI320" i="17"/>
  <c r="BR320" i="17" s="1"/>
  <c r="AT396" i="17"/>
  <c r="AU396" i="17" s="1"/>
  <c r="AV396" i="17" s="1"/>
  <c r="BI396" i="17"/>
  <c r="BR396" i="17" s="1"/>
  <c r="AT425" i="17"/>
  <c r="AU425" i="17" s="1"/>
  <c r="AV425" i="17" s="1"/>
  <c r="BI425" i="17"/>
  <c r="BR425" i="17" s="1"/>
  <c r="AT685" i="17"/>
  <c r="AU685" i="17" s="1"/>
  <c r="AV685" i="17" s="1"/>
  <c r="BI685" i="17"/>
  <c r="BR685" i="17" s="1"/>
  <c r="AT14" i="17"/>
  <c r="AU14" i="17" s="1"/>
  <c r="AV14" i="17" s="1"/>
  <c r="BI14" i="17"/>
  <c r="BR14" i="17" s="1"/>
  <c r="AT252" i="17"/>
  <c r="AU252" i="17" s="1"/>
  <c r="AV252" i="17" s="1"/>
  <c r="BI252" i="17"/>
  <c r="BR252" i="17" s="1"/>
  <c r="AT517" i="17"/>
  <c r="AU517" i="17" s="1"/>
  <c r="AV517" i="17" s="1"/>
  <c r="BI517" i="17"/>
  <c r="BR517" i="17" s="1"/>
  <c r="AT623" i="17"/>
  <c r="AU623" i="17" s="1"/>
  <c r="AV623" i="17" s="1"/>
  <c r="BI623" i="17"/>
  <c r="BR623" i="17" s="1"/>
  <c r="AT265" i="17"/>
  <c r="AU265" i="17" s="1"/>
  <c r="AV265" i="17" s="1"/>
  <c r="BI265" i="17"/>
  <c r="BR265" i="17" s="1"/>
  <c r="AT50" i="17"/>
  <c r="AU50" i="17" s="1"/>
  <c r="AV50" i="17" s="1"/>
  <c r="BI50" i="17"/>
  <c r="BR50" i="17" s="1"/>
  <c r="AT505" i="17"/>
  <c r="AU505" i="17" s="1"/>
  <c r="AV505" i="17" s="1"/>
  <c r="BI505" i="17"/>
  <c r="BR505" i="17" s="1"/>
  <c r="AT488" i="17"/>
  <c r="AU488" i="17" s="1"/>
  <c r="AV488" i="17" s="1"/>
  <c r="BI488" i="17"/>
  <c r="BR488" i="17" s="1"/>
  <c r="AT542" i="17"/>
  <c r="AU542" i="17" s="1"/>
  <c r="AV542" i="17" s="1"/>
  <c r="BI542" i="17"/>
  <c r="BR542" i="17" s="1"/>
  <c r="AT105" i="17"/>
  <c r="AU105" i="17" s="1"/>
  <c r="AV105" i="17" s="1"/>
  <c r="BI105" i="17"/>
  <c r="BR105" i="17" s="1"/>
  <c r="AT12" i="17"/>
  <c r="AU12" i="17" s="1"/>
  <c r="AV12" i="17" s="1"/>
  <c r="BI12" i="17"/>
  <c r="BR12" i="17" s="1"/>
  <c r="AT155" i="17"/>
  <c r="AU155" i="17" s="1"/>
  <c r="AV155" i="17" s="1"/>
  <c r="BI155" i="17"/>
  <c r="BR155" i="17" s="1"/>
  <c r="AT38" i="17"/>
  <c r="AU38" i="17" s="1"/>
  <c r="AV38" i="17" s="1"/>
  <c r="BI38" i="17"/>
  <c r="BR38" i="17" s="1"/>
  <c r="AT228" i="17"/>
  <c r="AU228" i="17" s="1"/>
  <c r="AV228" i="17" s="1"/>
  <c r="BI228" i="17"/>
  <c r="BR228" i="17" s="1"/>
  <c r="AT157" i="17"/>
  <c r="AU157" i="17" s="1"/>
  <c r="AV157" i="17" s="1"/>
  <c r="BI157" i="17"/>
  <c r="BR157" i="17" s="1"/>
  <c r="AT99" i="17"/>
  <c r="AU99" i="17" s="1"/>
  <c r="AV99" i="17" s="1"/>
  <c r="BI99" i="17"/>
  <c r="BR99" i="17" s="1"/>
  <c r="AT4" i="17"/>
  <c r="AU4" i="17" s="1"/>
  <c r="AV4" i="17" s="1"/>
  <c r="BI4" i="17"/>
  <c r="BR4" i="17" s="1"/>
  <c r="AT53" i="17"/>
  <c r="AU53" i="17" s="1"/>
  <c r="AV53" i="17" s="1"/>
  <c r="BI53" i="17"/>
  <c r="BR53" i="17" s="1"/>
  <c r="AT26" i="17"/>
  <c r="AU26" i="17" s="1"/>
  <c r="AV26" i="17" s="1"/>
  <c r="BI26" i="17"/>
  <c r="BR26" i="17" s="1"/>
  <c r="AT166" i="17"/>
  <c r="AU166" i="17" s="1"/>
  <c r="AV166" i="17" s="1"/>
  <c r="BI166" i="17"/>
  <c r="BR166" i="17" s="1"/>
  <c r="AT121" i="17"/>
  <c r="AU121" i="17" s="1"/>
  <c r="AV121" i="17" s="1"/>
  <c r="BI121" i="17"/>
  <c r="BR121" i="17" s="1"/>
  <c r="AT273" i="17"/>
  <c r="AU273" i="17" s="1"/>
  <c r="AV273" i="17" s="1"/>
  <c r="BI273" i="17"/>
  <c r="BR273" i="17" s="1"/>
  <c r="AT144" i="17"/>
  <c r="AU144" i="17" s="1"/>
  <c r="AV144" i="17" s="1"/>
  <c r="BI144" i="17"/>
  <c r="BR144" i="17" s="1"/>
  <c r="AT373" i="17"/>
  <c r="AU373" i="17" s="1"/>
  <c r="AV373" i="17" s="1"/>
  <c r="BI373" i="17"/>
  <c r="BR373" i="17" s="1"/>
  <c r="AT380" i="17"/>
  <c r="AU380" i="17" s="1"/>
  <c r="AV380" i="17" s="1"/>
  <c r="BI380" i="17"/>
  <c r="BR380" i="17" s="1"/>
  <c r="AT426" i="17"/>
  <c r="AU426" i="17" s="1"/>
  <c r="AV426" i="17" s="1"/>
  <c r="BI426" i="17"/>
  <c r="BR426" i="17" s="1"/>
  <c r="AT543" i="17"/>
  <c r="AU543" i="17" s="1"/>
  <c r="AV543" i="17" s="1"/>
  <c r="BI543" i="17"/>
  <c r="BR543" i="17" s="1"/>
  <c r="AT633" i="17"/>
  <c r="AU633" i="17" s="1"/>
  <c r="AV633" i="17" s="1"/>
  <c r="BI633" i="17"/>
  <c r="BR633" i="17" s="1"/>
  <c r="AT207" i="17"/>
  <c r="AU207" i="17" s="1"/>
  <c r="AV207" i="17" s="1"/>
  <c r="BI207" i="17"/>
  <c r="BR207" i="17" s="1"/>
  <c r="AT267" i="17"/>
  <c r="AU267" i="17" s="1"/>
  <c r="AV267" i="17" s="1"/>
  <c r="BI267" i="17"/>
  <c r="BR267" i="17" s="1"/>
  <c r="AT410" i="17"/>
  <c r="AU410" i="17" s="1"/>
  <c r="AV410" i="17" s="1"/>
  <c r="BI410" i="17"/>
  <c r="BR410" i="17" s="1"/>
  <c r="AT382" i="17"/>
  <c r="AU382" i="17" s="1"/>
  <c r="AV382" i="17" s="1"/>
  <c r="BI382" i="17"/>
  <c r="BR382" i="17" s="1"/>
  <c r="AT589" i="17"/>
  <c r="AU589" i="17" s="1"/>
  <c r="AV589" i="17" s="1"/>
  <c r="BI589" i="17"/>
  <c r="BR589" i="17" s="1"/>
  <c r="AT227" i="17"/>
  <c r="AU227" i="17" s="1"/>
  <c r="AV227" i="17" s="1"/>
  <c r="BI227" i="17"/>
  <c r="BR227" i="17" s="1"/>
  <c r="AT548" i="17"/>
  <c r="AU548" i="17" s="1"/>
  <c r="AV548" i="17" s="1"/>
  <c r="BI548" i="17"/>
  <c r="BR548" i="17" s="1"/>
  <c r="AT392" i="17"/>
  <c r="AU392" i="17" s="1"/>
  <c r="AV392" i="17" s="1"/>
  <c r="BI392" i="17"/>
  <c r="BR392" i="17" s="1"/>
  <c r="AT609" i="17"/>
  <c r="AU609" i="17" s="1"/>
  <c r="AV609" i="17" s="1"/>
  <c r="BI609" i="17"/>
  <c r="BR609" i="17" s="1"/>
  <c r="AT568" i="17"/>
  <c r="AU568" i="17" s="1"/>
  <c r="AV568" i="17" s="1"/>
  <c r="BI568" i="17"/>
  <c r="BR568" i="17" s="1"/>
  <c r="AT626" i="17"/>
  <c r="AU626" i="17" s="1"/>
  <c r="AV626" i="17" s="1"/>
  <c r="BI626" i="17"/>
  <c r="BR626" i="17" s="1"/>
  <c r="AT630" i="17"/>
  <c r="AU630" i="17" s="1"/>
  <c r="AV630" i="17" s="1"/>
  <c r="BI630" i="17"/>
  <c r="BR630" i="17" s="1"/>
  <c r="AT437" i="17"/>
  <c r="AU437" i="17" s="1"/>
  <c r="AV437" i="17" s="1"/>
  <c r="BI437" i="17"/>
  <c r="BR437" i="17" s="1"/>
  <c r="AT669" i="17"/>
  <c r="AU669" i="17" s="1"/>
  <c r="AV669" i="17" s="1"/>
  <c r="BI669" i="17"/>
  <c r="BR669" i="17" s="1"/>
  <c r="AT648" i="17"/>
  <c r="AU648" i="17" s="1"/>
  <c r="AV648" i="17" s="1"/>
  <c r="BI648" i="17"/>
  <c r="BR648" i="17" s="1"/>
  <c r="AT472" i="17"/>
  <c r="AU472" i="17" s="1"/>
  <c r="AV472" i="17" s="1"/>
  <c r="BI472" i="17"/>
  <c r="BR472" i="17" s="1"/>
  <c r="AT620" i="17"/>
  <c r="AU620" i="17" s="1"/>
  <c r="AV620" i="17" s="1"/>
  <c r="BI620" i="17"/>
  <c r="BR620" i="17" s="1"/>
  <c r="AT493" i="17"/>
  <c r="AU493" i="17" s="1"/>
  <c r="AV493" i="17" s="1"/>
  <c r="BI493" i="17"/>
  <c r="BR493" i="17" s="1"/>
  <c r="AT572" i="17"/>
  <c r="AU572" i="17" s="1"/>
  <c r="AV572" i="17" s="1"/>
  <c r="BI572" i="17"/>
  <c r="BR572" i="17" s="1"/>
  <c r="AT555" i="17"/>
  <c r="AU555" i="17" s="1"/>
  <c r="AV555" i="17" s="1"/>
  <c r="BI555" i="17"/>
  <c r="BR555" i="17" s="1"/>
  <c r="AT663" i="17"/>
  <c r="AU663" i="17" s="1"/>
  <c r="AV663" i="17" s="1"/>
  <c r="BI663" i="17"/>
  <c r="BR663" i="17" s="1"/>
  <c r="AT552" i="17"/>
  <c r="AU552" i="17" s="1"/>
  <c r="AV552" i="17" s="1"/>
  <c r="BI552" i="17"/>
  <c r="BR552" i="17" s="1"/>
  <c r="AT676" i="17"/>
  <c r="AU676" i="17" s="1"/>
  <c r="AV676" i="17" s="1"/>
  <c r="BI676" i="17"/>
  <c r="BR676" i="17" s="1"/>
  <c r="AT52" i="17"/>
  <c r="AU52" i="17" s="1"/>
  <c r="AV52" i="17" s="1"/>
  <c r="BI52" i="17"/>
  <c r="BR52" i="17" s="1"/>
  <c r="AT293" i="17"/>
  <c r="AU293" i="17" s="1"/>
  <c r="AV293" i="17" s="1"/>
  <c r="BI293" i="17"/>
  <c r="BR293" i="17" s="1"/>
  <c r="AT89" i="17"/>
  <c r="AU89" i="17" s="1"/>
  <c r="AV89" i="17" s="1"/>
  <c r="BI89" i="17"/>
  <c r="BR89" i="17" s="1"/>
  <c r="AT3" i="17"/>
  <c r="AU3" i="17" s="1"/>
  <c r="AV3" i="17" s="1"/>
  <c r="BI3" i="17"/>
  <c r="BR3" i="17" s="1"/>
  <c r="AT231" i="17"/>
  <c r="AU231" i="17" s="1"/>
  <c r="AV231" i="17" s="1"/>
  <c r="BI231" i="17"/>
  <c r="BR231" i="17" s="1"/>
  <c r="AT260" i="17"/>
  <c r="AU260" i="17" s="1"/>
  <c r="AV260" i="17" s="1"/>
  <c r="BI260" i="17"/>
  <c r="BR260" i="17" s="1"/>
  <c r="AT435" i="17"/>
  <c r="AU435" i="17" s="1"/>
  <c r="AV435" i="17" s="1"/>
  <c r="BI435" i="17"/>
  <c r="BR435" i="17" s="1"/>
  <c r="AT170" i="17"/>
  <c r="AU170" i="17" s="1"/>
  <c r="AV170" i="17" s="1"/>
  <c r="BI170" i="17"/>
  <c r="BR170" i="17" s="1"/>
  <c r="AT181" i="17"/>
  <c r="AU181" i="17" s="1"/>
  <c r="AV181" i="17" s="1"/>
  <c r="BI181" i="17"/>
  <c r="BR181" i="17" s="1"/>
  <c r="AT421" i="17"/>
  <c r="AU421" i="17" s="1"/>
  <c r="AV421" i="17" s="1"/>
  <c r="BI421" i="17"/>
  <c r="BR421" i="17" s="1"/>
  <c r="AT420" i="17"/>
  <c r="AU420" i="17" s="1"/>
  <c r="AV420" i="17" s="1"/>
  <c r="BI420" i="17"/>
  <c r="BR420" i="17" s="1"/>
  <c r="AT325" i="17"/>
  <c r="AU325" i="17" s="1"/>
  <c r="AV325" i="17" s="1"/>
  <c r="BI325" i="17"/>
  <c r="BR325" i="17" s="1"/>
  <c r="AT243" i="17"/>
  <c r="AU243" i="17" s="1"/>
  <c r="AV243" i="17" s="1"/>
  <c r="BI243" i="17"/>
  <c r="BR243" i="17" s="1"/>
  <c r="AT371" i="17"/>
  <c r="AU371" i="17" s="1"/>
  <c r="AV371" i="17" s="1"/>
  <c r="BI371" i="17"/>
  <c r="BR371" i="17" s="1"/>
  <c r="AT514" i="17"/>
  <c r="AU514" i="17" s="1"/>
  <c r="AV514" i="17" s="1"/>
  <c r="BI514" i="17"/>
  <c r="BR514" i="17" s="1"/>
  <c r="AT470" i="17"/>
  <c r="AU470" i="17" s="1"/>
  <c r="AV470" i="17" s="1"/>
  <c r="BI470" i="17"/>
  <c r="BR470" i="17" s="1"/>
  <c r="AT353" i="17"/>
  <c r="AU353" i="17" s="1"/>
  <c r="AV353" i="17" s="1"/>
  <c r="BI353" i="17"/>
  <c r="BR353" i="17" s="1"/>
  <c r="AT405" i="17"/>
  <c r="AU405" i="17" s="1"/>
  <c r="AV405" i="17" s="1"/>
  <c r="BI405" i="17"/>
  <c r="BR405" i="17" s="1"/>
  <c r="AT197" i="17"/>
  <c r="AU197" i="17" s="1"/>
  <c r="AV197" i="17" s="1"/>
  <c r="BI197" i="17"/>
  <c r="BR197" i="17" s="1"/>
  <c r="AT546" i="17"/>
  <c r="AU546" i="17" s="1"/>
  <c r="AV546" i="17" s="1"/>
  <c r="BI546" i="17"/>
  <c r="BR546" i="17" s="1"/>
  <c r="AT524" i="17"/>
  <c r="AU524" i="17" s="1"/>
  <c r="AV524" i="17" s="1"/>
  <c r="BI524" i="17"/>
  <c r="BR524" i="17" s="1"/>
  <c r="AT192" i="17"/>
  <c r="AU192" i="17" s="1"/>
  <c r="AV192" i="17" s="1"/>
  <c r="BI192" i="17"/>
  <c r="BR192" i="17" s="1"/>
  <c r="AT206" i="17"/>
  <c r="AU206" i="17" s="1"/>
  <c r="AV206" i="17" s="1"/>
  <c r="BI206" i="17"/>
  <c r="BR206" i="17" s="1"/>
  <c r="AT282" i="17"/>
  <c r="AU282" i="17" s="1"/>
  <c r="AV282" i="17" s="1"/>
  <c r="BI282" i="17"/>
  <c r="BR282" i="17" s="1"/>
  <c r="AT624" i="17"/>
  <c r="AU624" i="17" s="1"/>
  <c r="AV624" i="17" s="1"/>
  <c r="BI624" i="17"/>
  <c r="BR624" i="17" s="1"/>
  <c r="AT516" i="17"/>
  <c r="AU516" i="17" s="1"/>
  <c r="AV516" i="17" s="1"/>
  <c r="BI516" i="17"/>
  <c r="BR516" i="17" s="1"/>
  <c r="AT124" i="17"/>
  <c r="AU124" i="17" s="1"/>
  <c r="AV124" i="17" s="1"/>
  <c r="BI124" i="17"/>
  <c r="BR124" i="17" s="1"/>
  <c r="AT250" i="17"/>
  <c r="AU250" i="17" s="1"/>
  <c r="AV250" i="17" s="1"/>
  <c r="BI250" i="17"/>
  <c r="BR250" i="17" s="1"/>
  <c r="AT213" i="17"/>
  <c r="AU213" i="17" s="1"/>
  <c r="AV213" i="17" s="1"/>
  <c r="BI213" i="17"/>
  <c r="BR213" i="17" s="1"/>
  <c r="AT71" i="17"/>
  <c r="AU71" i="17" s="1"/>
  <c r="AV71" i="17" s="1"/>
  <c r="BI71" i="17"/>
  <c r="BR71" i="17" s="1"/>
  <c r="AT57" i="17"/>
  <c r="AU57" i="17" s="1"/>
  <c r="AV57" i="17" s="1"/>
  <c r="BI57" i="17"/>
  <c r="BR57" i="17" s="1"/>
  <c r="AT66" i="17"/>
  <c r="AU66" i="17" s="1"/>
  <c r="AV66" i="17" s="1"/>
  <c r="BI66" i="17"/>
  <c r="BR66" i="17" s="1"/>
  <c r="AT138" i="17"/>
  <c r="AU138" i="17" s="1"/>
  <c r="AV138" i="17" s="1"/>
  <c r="BI138" i="17"/>
  <c r="BR138" i="17" s="1"/>
  <c r="AT69" i="17"/>
  <c r="AU69" i="17" s="1"/>
  <c r="AV69" i="17" s="1"/>
  <c r="BI69" i="17"/>
  <c r="BR69" i="17" s="1"/>
  <c r="AT211" i="17"/>
  <c r="AU211" i="17" s="1"/>
  <c r="AV211" i="17" s="1"/>
  <c r="BI211" i="17"/>
  <c r="BR211" i="17" s="1"/>
  <c r="AT201" i="17"/>
  <c r="AU201" i="17" s="1"/>
  <c r="AV201" i="17" s="1"/>
  <c r="BI201" i="17"/>
  <c r="BR201" i="17" s="1"/>
  <c r="AT306" i="17"/>
  <c r="AU306" i="17" s="1"/>
  <c r="AV306" i="17" s="1"/>
  <c r="BI306" i="17"/>
  <c r="BR306" i="17" s="1"/>
  <c r="AT145" i="17"/>
  <c r="AU145" i="17" s="1"/>
  <c r="AV145" i="17" s="1"/>
  <c r="BI145" i="17"/>
  <c r="BR145" i="17" s="1"/>
  <c r="AT277" i="17"/>
  <c r="AU277" i="17" s="1"/>
  <c r="AV277" i="17" s="1"/>
  <c r="BI277" i="17"/>
  <c r="BR277" i="17" s="1"/>
  <c r="AT308" i="17"/>
  <c r="AU308" i="17" s="1"/>
  <c r="AV308" i="17" s="1"/>
  <c r="BI308" i="17"/>
  <c r="BR308" i="17" s="1"/>
  <c r="AT310" i="17"/>
  <c r="AU310" i="17" s="1"/>
  <c r="AV310" i="17" s="1"/>
  <c r="BI310" i="17"/>
  <c r="BR310" i="17" s="1"/>
  <c r="AT578" i="17"/>
  <c r="AU578" i="17" s="1"/>
  <c r="AV578" i="17" s="1"/>
  <c r="BI578" i="17"/>
  <c r="BR578" i="17" s="1"/>
  <c r="AT652" i="17"/>
  <c r="AU652" i="17" s="1"/>
  <c r="AV652" i="17" s="1"/>
  <c r="BI652" i="17"/>
  <c r="BR652" i="17" s="1"/>
  <c r="AT251" i="17"/>
  <c r="AU251" i="17" s="1"/>
  <c r="AV251" i="17" s="1"/>
  <c r="BI251" i="17"/>
  <c r="BR251" i="17" s="1"/>
  <c r="AT275" i="17"/>
  <c r="AU275" i="17" s="1"/>
  <c r="AV275" i="17" s="1"/>
  <c r="BI275" i="17"/>
  <c r="BR275" i="17" s="1"/>
  <c r="AT432" i="17"/>
  <c r="AU432" i="17" s="1"/>
  <c r="AV432" i="17" s="1"/>
  <c r="BI432" i="17"/>
  <c r="BR432" i="17" s="1"/>
  <c r="AT464" i="17"/>
  <c r="AU464" i="17" s="1"/>
  <c r="AV464" i="17" s="1"/>
  <c r="BI464" i="17"/>
  <c r="BR464" i="17" s="1"/>
  <c r="AT428" i="17"/>
  <c r="AU428" i="17" s="1"/>
  <c r="AV428" i="17" s="1"/>
  <c r="BI428" i="17"/>
  <c r="BR428" i="17" s="1"/>
  <c r="AT462" i="17"/>
  <c r="AU462" i="17" s="1"/>
  <c r="AV462" i="17" s="1"/>
  <c r="BI462" i="17"/>
  <c r="BR462" i="17" s="1"/>
  <c r="AT504" i="17"/>
  <c r="AU504" i="17" s="1"/>
  <c r="AV504" i="17" s="1"/>
  <c r="BI504" i="17"/>
  <c r="BR504" i="17" s="1"/>
  <c r="AT675" i="17"/>
  <c r="AU675" i="17" s="1"/>
  <c r="AV675" i="17" s="1"/>
  <c r="BI675" i="17"/>
  <c r="BR675" i="17" s="1"/>
  <c r="AT454" i="17"/>
  <c r="AU454" i="17" s="1"/>
  <c r="AV454" i="17" s="1"/>
  <c r="BI454" i="17"/>
  <c r="BR454" i="17" s="1"/>
  <c r="AT613" i="17"/>
  <c r="AU613" i="17" s="1"/>
  <c r="AV613" i="17" s="1"/>
  <c r="BI613" i="17"/>
  <c r="BR613" i="17" s="1"/>
  <c r="AT699" i="17"/>
  <c r="AU699" i="17" s="1"/>
  <c r="AV699" i="17" s="1"/>
  <c r="BI699" i="17"/>
  <c r="BR699" i="17" s="1"/>
  <c r="AT593" i="17"/>
  <c r="AU593" i="17" s="1"/>
  <c r="AV593" i="17" s="1"/>
  <c r="BI593" i="17"/>
  <c r="BR593" i="17" s="1"/>
  <c r="AT483" i="17"/>
  <c r="AU483" i="17" s="1"/>
  <c r="AV483" i="17" s="1"/>
  <c r="BI483" i="17"/>
  <c r="BR483" i="17" s="1"/>
  <c r="AT677" i="17"/>
  <c r="AU677" i="17" s="1"/>
  <c r="AV677" i="17" s="1"/>
  <c r="BI677" i="17"/>
  <c r="BR677" i="17" s="1"/>
  <c r="AT659" i="17"/>
  <c r="AU659" i="17" s="1"/>
  <c r="AV659" i="17" s="1"/>
  <c r="BI659" i="17"/>
  <c r="BR659" i="17" s="1"/>
  <c r="AT506" i="17"/>
  <c r="AU506" i="17" s="1"/>
  <c r="AV506" i="17" s="1"/>
  <c r="BI506" i="17"/>
  <c r="BR506" i="17" s="1"/>
  <c r="AT400" i="17"/>
  <c r="AU400" i="17" s="1"/>
  <c r="AV400" i="17" s="1"/>
  <c r="BI400" i="17"/>
  <c r="BR400" i="17" s="1"/>
  <c r="AT667" i="17"/>
  <c r="AU667" i="17" s="1"/>
  <c r="AV667" i="17" s="1"/>
  <c r="BI667" i="17"/>
  <c r="BR667" i="17" s="1"/>
  <c r="AT700" i="17"/>
  <c r="AU700" i="17" s="1"/>
  <c r="AV700" i="17" s="1"/>
  <c r="BI700" i="17"/>
  <c r="BR700" i="17" s="1"/>
  <c r="AT487" i="17"/>
  <c r="AU487" i="17" s="1"/>
  <c r="AV487" i="17" s="1"/>
  <c r="BI487" i="17"/>
  <c r="BR487" i="17" s="1"/>
  <c r="AT660" i="17"/>
  <c r="AU660" i="17" s="1"/>
  <c r="AV660" i="17" s="1"/>
  <c r="BI660" i="17"/>
  <c r="BR660" i="17" s="1"/>
  <c r="AT683" i="17"/>
  <c r="AU683" i="17" s="1"/>
  <c r="AV683" i="17" s="1"/>
  <c r="BI683" i="17"/>
  <c r="BR683" i="17" s="1"/>
  <c r="AT678" i="17"/>
  <c r="AU678" i="17" s="1"/>
  <c r="AV678" i="17" s="1"/>
  <c r="BI678" i="17"/>
  <c r="BR678" i="17" s="1"/>
  <c r="AT627" i="17"/>
  <c r="AU627" i="17" s="1"/>
  <c r="AV627" i="17" s="1"/>
  <c r="BI627" i="17"/>
  <c r="BR627" i="17" s="1"/>
  <c r="AT82" i="17"/>
  <c r="AU82" i="17" s="1"/>
  <c r="AV82" i="17" s="1"/>
  <c r="BI82" i="17"/>
  <c r="BR82" i="17" s="1"/>
  <c r="AT165" i="17"/>
  <c r="AU165" i="17" s="1"/>
  <c r="AV165" i="17" s="1"/>
  <c r="BI165" i="17"/>
  <c r="BR165" i="17" s="1"/>
  <c r="AT209" i="17"/>
  <c r="AU209" i="17" s="1"/>
  <c r="AV209" i="17" s="1"/>
  <c r="BI209" i="17"/>
  <c r="BR209" i="17" s="1"/>
  <c r="AT34" i="17"/>
  <c r="AU34" i="17" s="1"/>
  <c r="AV34" i="17" s="1"/>
  <c r="BI34" i="17"/>
  <c r="BR34" i="17" s="1"/>
  <c r="AT324" i="17"/>
  <c r="AU324" i="17" s="1"/>
  <c r="AV324" i="17" s="1"/>
  <c r="BI324" i="17"/>
  <c r="BR324" i="17" s="1"/>
  <c r="AT164" i="17"/>
  <c r="AU164" i="17" s="1"/>
  <c r="AV164" i="17" s="1"/>
  <c r="BI164" i="17"/>
  <c r="BR164" i="17" s="1"/>
  <c r="AT322" i="17"/>
  <c r="AU322" i="17" s="1"/>
  <c r="AV322" i="17" s="1"/>
  <c r="BI322" i="17"/>
  <c r="BR322" i="17" s="1"/>
  <c r="AT237" i="17"/>
  <c r="AU237" i="17" s="1"/>
  <c r="AV237" i="17" s="1"/>
  <c r="BI237" i="17"/>
  <c r="BR237" i="17" s="1"/>
  <c r="AT424" i="17"/>
  <c r="AU424" i="17" s="1"/>
  <c r="AV424" i="17" s="1"/>
  <c r="BI424" i="17"/>
  <c r="BR424" i="17" s="1"/>
  <c r="AT387" i="17"/>
  <c r="AU387" i="17" s="1"/>
  <c r="AV387" i="17" s="1"/>
  <c r="BI387" i="17"/>
  <c r="BR387" i="17" s="1"/>
  <c r="AT254" i="17"/>
  <c r="AU254" i="17" s="1"/>
  <c r="AV254" i="17" s="1"/>
  <c r="BI254" i="17"/>
  <c r="BR254" i="17" s="1"/>
  <c r="AT383" i="17"/>
  <c r="AU383" i="17" s="1"/>
  <c r="AV383" i="17" s="1"/>
  <c r="BI383" i="17"/>
  <c r="BR383" i="17" s="1"/>
  <c r="AT208" i="17"/>
  <c r="AU208" i="17" s="1"/>
  <c r="AV208" i="17" s="1"/>
  <c r="BI208" i="17"/>
  <c r="BR208" i="17" s="1"/>
  <c r="AT225" i="17"/>
  <c r="AU225" i="17" s="1"/>
  <c r="AV225" i="17" s="1"/>
  <c r="BI225" i="17"/>
  <c r="BR225" i="17" s="1"/>
  <c r="AT510" i="17"/>
  <c r="AU510" i="17" s="1"/>
  <c r="AV510" i="17" s="1"/>
  <c r="BI510" i="17"/>
  <c r="BR510" i="17" s="1"/>
  <c r="AT268" i="17"/>
  <c r="AU268" i="17" s="1"/>
  <c r="AV268" i="17" s="1"/>
  <c r="BI268" i="17"/>
  <c r="BR268" i="17" s="1"/>
  <c r="AT327" i="17"/>
  <c r="AU327" i="17" s="1"/>
  <c r="AV327" i="17" s="1"/>
  <c r="BI327" i="17"/>
  <c r="BR327" i="17" s="1"/>
  <c r="AT436" i="17"/>
  <c r="AU436" i="17" s="1"/>
  <c r="AV436" i="17" s="1"/>
  <c r="BI436" i="17"/>
  <c r="BR436" i="17" s="1"/>
  <c r="AT115" i="17"/>
  <c r="AU115" i="17" s="1"/>
  <c r="AV115" i="17" s="1"/>
  <c r="BI115" i="17"/>
  <c r="BR115" i="17" s="1"/>
  <c r="AT407" i="17"/>
  <c r="AU407" i="17" s="1"/>
  <c r="AV407" i="17" s="1"/>
  <c r="BI407" i="17"/>
  <c r="BR407" i="17" s="1"/>
  <c r="AT638" i="17"/>
  <c r="AU638" i="17" s="1"/>
  <c r="AV638" i="17" s="1"/>
  <c r="BI638" i="17"/>
  <c r="BR638" i="17" s="1"/>
  <c r="AT87" i="17"/>
  <c r="AU87" i="17" s="1"/>
  <c r="AV87" i="17" s="1"/>
  <c r="BI87" i="17"/>
  <c r="BR87" i="17" s="1"/>
  <c r="AT167" i="17"/>
  <c r="AU167" i="17" s="1"/>
  <c r="AV167" i="17" s="1"/>
  <c r="BI167" i="17"/>
  <c r="BR167" i="17" s="1"/>
  <c r="AT107" i="17"/>
  <c r="AU107" i="17" s="1"/>
  <c r="AV107" i="17" s="1"/>
  <c r="BI107" i="17"/>
  <c r="BR107" i="17" s="1"/>
  <c r="AT244" i="17"/>
  <c r="AU244" i="17" s="1"/>
  <c r="AV244" i="17" s="1"/>
  <c r="BI244" i="17"/>
  <c r="BR244" i="17" s="1"/>
  <c r="AT559" i="17"/>
  <c r="AU559" i="17" s="1"/>
  <c r="AV559" i="17" s="1"/>
  <c r="BI559" i="17"/>
  <c r="BR559" i="17" s="1"/>
  <c r="AT120" i="17"/>
  <c r="AU120" i="17" s="1"/>
  <c r="AV120" i="17" s="1"/>
  <c r="BI120" i="17"/>
  <c r="BR120" i="17" s="1"/>
  <c r="AT65" i="17"/>
  <c r="AU65" i="17" s="1"/>
  <c r="AV65" i="17" s="1"/>
  <c r="BI65" i="17"/>
  <c r="BR65" i="17" s="1"/>
  <c r="AT224" i="17"/>
  <c r="AU224" i="17" s="1"/>
  <c r="AV224" i="17" s="1"/>
  <c r="BI224" i="17"/>
  <c r="BR224" i="17" s="1"/>
  <c r="AT58" i="17"/>
  <c r="AU58" i="17" s="1"/>
  <c r="AV58" i="17" s="1"/>
  <c r="BI58" i="17"/>
  <c r="BR58" i="17" s="1"/>
  <c r="AT180" i="17"/>
  <c r="AU180" i="17" s="1"/>
  <c r="AV180" i="17" s="1"/>
  <c r="BI180" i="17"/>
  <c r="BR180" i="17" s="1"/>
  <c r="AT49" i="17"/>
  <c r="AU49" i="17" s="1"/>
  <c r="AV49" i="17" s="1"/>
  <c r="BI49" i="17"/>
  <c r="BR49" i="17" s="1"/>
  <c r="AT73" i="17"/>
  <c r="AU73" i="17" s="1"/>
  <c r="AV73" i="17" s="1"/>
  <c r="BI73" i="17"/>
  <c r="BR73" i="17" s="1"/>
  <c r="AT262" i="17"/>
  <c r="AU262" i="17" s="1"/>
  <c r="AV262" i="17" s="1"/>
  <c r="BI262" i="17"/>
  <c r="BR262" i="17" s="1"/>
  <c r="AT118" i="17"/>
  <c r="AU118" i="17" s="1"/>
  <c r="AV118" i="17" s="1"/>
  <c r="BI118" i="17"/>
  <c r="BR118" i="17" s="1"/>
  <c r="AT266" i="17"/>
  <c r="AU266" i="17" s="1"/>
  <c r="AV266" i="17" s="1"/>
  <c r="BI266" i="17"/>
  <c r="BR266" i="17" s="1"/>
  <c r="AT281" i="17"/>
  <c r="AU281" i="17" s="1"/>
  <c r="AV281" i="17" s="1"/>
  <c r="BI281" i="17"/>
  <c r="BR281" i="17" s="1"/>
  <c r="AT174" i="17"/>
  <c r="AU174" i="17" s="1"/>
  <c r="AV174" i="17" s="1"/>
  <c r="BI174" i="17"/>
  <c r="BR174" i="17" s="1"/>
  <c r="AT236" i="17"/>
  <c r="AU236" i="17" s="1"/>
  <c r="AV236" i="17" s="1"/>
  <c r="BI236" i="17"/>
  <c r="BR236" i="17" s="1"/>
  <c r="AT290" i="17"/>
  <c r="AU290" i="17" s="1"/>
  <c r="AV290" i="17" s="1"/>
  <c r="BI290" i="17"/>
  <c r="BR290" i="17" s="1"/>
  <c r="AT419" i="17"/>
  <c r="AU419" i="17" s="1"/>
  <c r="AV419" i="17" s="1"/>
  <c r="BI419" i="17"/>
  <c r="BR419" i="17" s="1"/>
  <c r="AT335" i="17"/>
  <c r="AU335" i="17" s="1"/>
  <c r="AV335" i="17" s="1"/>
  <c r="BI335" i="17"/>
  <c r="BR335" i="17" s="1"/>
  <c r="AT342" i="17"/>
  <c r="AU342" i="17" s="1"/>
  <c r="AV342" i="17" s="1"/>
  <c r="BI342" i="17"/>
  <c r="BR342" i="17" s="1"/>
  <c r="AT682" i="17"/>
  <c r="AU682" i="17" s="1"/>
  <c r="AV682" i="17" s="1"/>
  <c r="BI682" i="17"/>
  <c r="BR682" i="17" s="1"/>
  <c r="AT276" i="17"/>
  <c r="AU276" i="17" s="1"/>
  <c r="AV276" i="17" s="1"/>
  <c r="BI276" i="17"/>
  <c r="BR276" i="17" s="1"/>
  <c r="AT305" i="17"/>
  <c r="AU305" i="17" s="1"/>
  <c r="AV305" i="17" s="1"/>
  <c r="BI305" i="17"/>
  <c r="BR305" i="17" s="1"/>
  <c r="AT666" i="17"/>
  <c r="AU666" i="17" s="1"/>
  <c r="AV666" i="17" s="1"/>
  <c r="BI666" i="17"/>
  <c r="BR666" i="17" s="1"/>
  <c r="AT240" i="17"/>
  <c r="AU240" i="17" s="1"/>
  <c r="AV240" i="17" s="1"/>
  <c r="BI240" i="17"/>
  <c r="BR240" i="17" s="1"/>
  <c r="AT631" i="17"/>
  <c r="AU631" i="17" s="1"/>
  <c r="AV631" i="17" s="1"/>
  <c r="BI631" i="17"/>
  <c r="BR631" i="17" s="1"/>
  <c r="AT319" i="17"/>
  <c r="AU319" i="17" s="1"/>
  <c r="AV319" i="17" s="1"/>
  <c r="BI319" i="17"/>
  <c r="BR319" i="17" s="1"/>
  <c r="AT643" i="17"/>
  <c r="AU643" i="17" s="1"/>
  <c r="AV643" i="17" s="1"/>
  <c r="BI643" i="17"/>
  <c r="BR643" i="17" s="1"/>
  <c r="AT544" i="17"/>
  <c r="AU544" i="17" s="1"/>
  <c r="AV544" i="17" s="1"/>
  <c r="BI544" i="17"/>
  <c r="BR544" i="17" s="1"/>
  <c r="AT608" i="17"/>
  <c r="AU608" i="17" s="1"/>
  <c r="AV608" i="17" s="1"/>
  <c r="BI608" i="17"/>
  <c r="BR608" i="17" s="1"/>
  <c r="AT492" i="17"/>
  <c r="AU492" i="17" s="1"/>
  <c r="AV492" i="17" s="1"/>
  <c r="BI492" i="17"/>
  <c r="BR492" i="17" s="1"/>
  <c r="AT567" i="17"/>
  <c r="AU567" i="17" s="1"/>
  <c r="AV567" i="17" s="1"/>
  <c r="BI567" i="17"/>
  <c r="BR567" i="17" s="1"/>
  <c r="AT512" i="17"/>
  <c r="AU512" i="17" s="1"/>
  <c r="AV512" i="17" s="1"/>
  <c r="BI512" i="17"/>
  <c r="BR512" i="17" s="1"/>
  <c r="AT600" i="17"/>
  <c r="AU600" i="17" s="1"/>
  <c r="AV600" i="17" s="1"/>
  <c r="BI600" i="17"/>
  <c r="BR600" i="17" s="1"/>
  <c r="AT520" i="17"/>
  <c r="AU520" i="17" s="1"/>
  <c r="AV520" i="17" s="1"/>
  <c r="BI520" i="17"/>
  <c r="BR520" i="17" s="1"/>
  <c r="AT439" i="17"/>
  <c r="AU439" i="17" s="1"/>
  <c r="AV439" i="17" s="1"/>
  <c r="BI439" i="17"/>
  <c r="BR439" i="17" s="1"/>
  <c r="AT311" i="17"/>
  <c r="AU311" i="17" s="1"/>
  <c r="AV311" i="17" s="1"/>
  <c r="BI311" i="17"/>
  <c r="BR311" i="17" s="1"/>
  <c r="AT580" i="17"/>
  <c r="AU580" i="17" s="1"/>
  <c r="AV580" i="17" s="1"/>
  <c r="BI580" i="17"/>
  <c r="BR580" i="17" s="1"/>
  <c r="AT688" i="17"/>
  <c r="AU688" i="17" s="1"/>
  <c r="AV688" i="17" s="1"/>
  <c r="BI688" i="17"/>
  <c r="BR688" i="17" s="1"/>
  <c r="AT698" i="17"/>
  <c r="AU698" i="17" s="1"/>
  <c r="AV698" i="17" s="1"/>
  <c r="BI698" i="17"/>
  <c r="BR698" i="17" s="1"/>
  <c r="AT681" i="17"/>
  <c r="AU681" i="17" s="1"/>
  <c r="AV681" i="17" s="1"/>
  <c r="BI681" i="17"/>
  <c r="BR681" i="17" s="1"/>
  <c r="AT692" i="17"/>
  <c r="AU692" i="17" s="1"/>
  <c r="AV692" i="17" s="1"/>
  <c r="BI692" i="17"/>
  <c r="BR692" i="17" s="1"/>
  <c r="AT696" i="17"/>
  <c r="AU696" i="17" s="1"/>
  <c r="AV696" i="17" s="1"/>
  <c r="BI696" i="17"/>
  <c r="BR696" i="17" s="1"/>
  <c r="AT649" i="17"/>
  <c r="AU649" i="17" s="1"/>
  <c r="AV649" i="17" s="1"/>
  <c r="BI649" i="17"/>
  <c r="BR649" i="17" s="1"/>
  <c r="AT98" i="17"/>
  <c r="AU98" i="17" s="1"/>
  <c r="AV98" i="17" s="1"/>
  <c r="BI98" i="17"/>
  <c r="BR98" i="17" s="1"/>
  <c r="AT104" i="17"/>
  <c r="AU104" i="17" s="1"/>
  <c r="AV104" i="17" s="1"/>
  <c r="BI104" i="17"/>
  <c r="BR104" i="17" s="1"/>
  <c r="AT217" i="17"/>
  <c r="AU217" i="17" s="1"/>
  <c r="AV217" i="17" s="1"/>
  <c r="BI217" i="17"/>
  <c r="BR217" i="17" s="1"/>
  <c r="AT21" i="17"/>
  <c r="AU21" i="17" s="1"/>
  <c r="AV21" i="17" s="1"/>
  <c r="BI21" i="17"/>
  <c r="BR21" i="17" s="1"/>
  <c r="AT17" i="17"/>
  <c r="AU17" i="17" s="1"/>
  <c r="AV17" i="17" s="1"/>
  <c r="BI17" i="17"/>
  <c r="BR17" i="17" s="1"/>
  <c r="AT33" i="17"/>
  <c r="AU33" i="17" s="1"/>
  <c r="AV33" i="17" s="1"/>
  <c r="BI33" i="17"/>
  <c r="BR33" i="17" s="1"/>
  <c r="AT13" i="17"/>
  <c r="AU13" i="17" s="1"/>
  <c r="AV13" i="17" s="1"/>
  <c r="BI13" i="17"/>
  <c r="BR13" i="17" s="1"/>
  <c r="AT307" i="17"/>
  <c r="AU307" i="17" s="1"/>
  <c r="AV307" i="17" s="1"/>
  <c r="BI307" i="17"/>
  <c r="BR307" i="17" s="1"/>
  <c r="AT329" i="17"/>
  <c r="AU329" i="17" s="1"/>
  <c r="AV329" i="17" s="1"/>
  <c r="BI329" i="17"/>
  <c r="BR329" i="17" s="1"/>
  <c r="AT129" i="17"/>
  <c r="AU129" i="17" s="1"/>
  <c r="AV129" i="17" s="1"/>
  <c r="BI129" i="17"/>
  <c r="BR129" i="17" s="1"/>
  <c r="AT36" i="17"/>
  <c r="AU36" i="17" s="1"/>
  <c r="AV36" i="17" s="1"/>
  <c r="BI36" i="17"/>
  <c r="BR36" i="17" s="1"/>
  <c r="AT385" i="17"/>
  <c r="AU385" i="17" s="1"/>
  <c r="AV385" i="17" s="1"/>
  <c r="BI385" i="17"/>
  <c r="BR385" i="17" s="1"/>
  <c r="AT203" i="17"/>
  <c r="AU203" i="17" s="1"/>
  <c r="AV203" i="17" s="1"/>
  <c r="BI203" i="17"/>
  <c r="BR203" i="17" s="1"/>
  <c r="AT264" i="17"/>
  <c r="AU264" i="17" s="1"/>
  <c r="AV264" i="17" s="1"/>
  <c r="BI264" i="17"/>
  <c r="BR264" i="17" s="1"/>
  <c r="AT152" i="17"/>
  <c r="AU152" i="17" s="1"/>
  <c r="AV152" i="17" s="1"/>
  <c r="BI152" i="17"/>
  <c r="BR152" i="17" s="1"/>
  <c r="AT296" i="17"/>
  <c r="AU296" i="17" s="1"/>
  <c r="AV296" i="17" s="1"/>
  <c r="BI296" i="17"/>
  <c r="BR296" i="17" s="1"/>
  <c r="AT529" i="17"/>
  <c r="AU529" i="17" s="1"/>
  <c r="AV529" i="17" s="1"/>
  <c r="BI529" i="17"/>
  <c r="BR529" i="17" s="1"/>
  <c r="AT175" i="17"/>
  <c r="AU175" i="17" s="1"/>
  <c r="AV175" i="17" s="1"/>
  <c r="BI175" i="17"/>
  <c r="BR175" i="17" s="1"/>
  <c r="AT591" i="17"/>
  <c r="AU591" i="17" s="1"/>
  <c r="AV591" i="17" s="1"/>
  <c r="BI591" i="17"/>
  <c r="BR591" i="17" s="1"/>
  <c r="AT331" i="17"/>
  <c r="AU331" i="17" s="1"/>
  <c r="AV331" i="17" s="1"/>
  <c r="BI331" i="17"/>
  <c r="BR331" i="17" s="1"/>
  <c r="AT611" i="17"/>
  <c r="AU611" i="17" s="1"/>
  <c r="AV611" i="17" s="1"/>
  <c r="BI611" i="17"/>
  <c r="BR611" i="17" s="1"/>
  <c r="AT291" i="17"/>
  <c r="AU291" i="17" s="1"/>
  <c r="AV291" i="17" s="1"/>
  <c r="BI291" i="17"/>
  <c r="BR291" i="17" s="1"/>
  <c r="AT450" i="17"/>
  <c r="AU450" i="17" s="1"/>
  <c r="AV450" i="17" s="1"/>
  <c r="BI450" i="17"/>
  <c r="BR450" i="17" s="1"/>
  <c r="AT42" i="17"/>
  <c r="AU42" i="17" s="1"/>
  <c r="AV42" i="17" s="1"/>
  <c r="BI42" i="17"/>
  <c r="BR42" i="17" s="1"/>
  <c r="AT500" i="17"/>
  <c r="AU500" i="17" s="1"/>
  <c r="AV500" i="17" s="1"/>
  <c r="BI500" i="17"/>
  <c r="BR500" i="17" s="1"/>
  <c r="AT279" i="17"/>
  <c r="AU279" i="17" s="1"/>
  <c r="AV279" i="17" s="1"/>
  <c r="BI279" i="17"/>
  <c r="BR279" i="17" s="1"/>
  <c r="AT592" i="17"/>
  <c r="AU592" i="17" s="1"/>
  <c r="AV592" i="17" s="1"/>
  <c r="BI592" i="17"/>
  <c r="BR592" i="17" s="1"/>
  <c r="AT467" i="17"/>
  <c r="AU467" i="17" s="1"/>
  <c r="AV467" i="17" s="1"/>
  <c r="BI467" i="17"/>
  <c r="BR467" i="17" s="1"/>
  <c r="AT9" i="17"/>
  <c r="AU9" i="17" s="1"/>
  <c r="AV9" i="17" s="1"/>
  <c r="BI9" i="17"/>
  <c r="BR9" i="17" s="1"/>
  <c r="AT31" i="17"/>
  <c r="AU31" i="17" s="1"/>
  <c r="AV31" i="17" s="1"/>
  <c r="BI31" i="17"/>
  <c r="BR31" i="17" s="1"/>
  <c r="AT186" i="17"/>
  <c r="AU186" i="17" s="1"/>
  <c r="AV186" i="17" s="1"/>
  <c r="BI186" i="17"/>
  <c r="BR186" i="17" s="1"/>
  <c r="AT83" i="17"/>
  <c r="AU83" i="17" s="1"/>
  <c r="AV83" i="17" s="1"/>
  <c r="BI83" i="17"/>
  <c r="BR83" i="17" s="1"/>
  <c r="AT25" i="17"/>
  <c r="AU25" i="17" s="1"/>
  <c r="AV25" i="17" s="1"/>
  <c r="BI25" i="17"/>
  <c r="BR25" i="17" s="1"/>
  <c r="AT63" i="17"/>
  <c r="AU63" i="17" s="1"/>
  <c r="AV63" i="17" s="1"/>
  <c r="BI63" i="17"/>
  <c r="BR63" i="17" s="1"/>
  <c r="AT61" i="17"/>
  <c r="AU61" i="17" s="1"/>
  <c r="AV61" i="17" s="1"/>
  <c r="BI61" i="17"/>
  <c r="BR61" i="17" s="1"/>
  <c r="AT48" i="17"/>
  <c r="AU48" i="17" s="1"/>
  <c r="AV48" i="17" s="1"/>
  <c r="BI48" i="17"/>
  <c r="BR48" i="17" s="1"/>
  <c r="AT134" i="17"/>
  <c r="AU134" i="17" s="1"/>
  <c r="AV134" i="17" s="1"/>
  <c r="BI134" i="17"/>
  <c r="BR134" i="17" s="1"/>
  <c r="AT128" i="17"/>
  <c r="AU128" i="17" s="1"/>
  <c r="AV128" i="17" s="1"/>
  <c r="BI128" i="17"/>
  <c r="BR128" i="17" s="1"/>
  <c r="AT303" i="17"/>
  <c r="AU303" i="17" s="1"/>
  <c r="AV303" i="17" s="1"/>
  <c r="BI303" i="17"/>
  <c r="BR303" i="17" s="1"/>
  <c r="AT149" i="17"/>
  <c r="AU149" i="17" s="1"/>
  <c r="AV149" i="17" s="1"/>
  <c r="BI149" i="17"/>
  <c r="BR149" i="17" s="1"/>
  <c r="AT356" i="17"/>
  <c r="AU356" i="17" s="1"/>
  <c r="AV356" i="17" s="1"/>
  <c r="BI356" i="17"/>
  <c r="BR356" i="17" s="1"/>
  <c r="AT161" i="17"/>
  <c r="AU161" i="17" s="1"/>
  <c r="AV161" i="17" s="1"/>
  <c r="BI161" i="17"/>
  <c r="BR161" i="17" s="1"/>
  <c r="AT189" i="17"/>
  <c r="AU189" i="17" s="1"/>
  <c r="AV189" i="17" s="1"/>
  <c r="BI189" i="17"/>
  <c r="BR189" i="17" s="1"/>
  <c r="AT163" i="17"/>
  <c r="AU163" i="17" s="1"/>
  <c r="AV163" i="17" s="1"/>
  <c r="BI163" i="17"/>
  <c r="BR163" i="17" s="1"/>
  <c r="AT270" i="17"/>
  <c r="AU270" i="17" s="1"/>
  <c r="AV270" i="17" s="1"/>
  <c r="BI270" i="17"/>
  <c r="BR270" i="17" s="1"/>
  <c r="AT283" i="17"/>
  <c r="AU283" i="17" s="1"/>
  <c r="AV283" i="17" s="1"/>
  <c r="BI283" i="17"/>
  <c r="BR283" i="17" s="1"/>
  <c r="AT188" i="17"/>
  <c r="AU188" i="17" s="1"/>
  <c r="AV188" i="17" s="1"/>
  <c r="BI188" i="17"/>
  <c r="BR188" i="17" s="1"/>
  <c r="AT584" i="17"/>
  <c r="AU584" i="17" s="1"/>
  <c r="AV584" i="17" s="1"/>
  <c r="BI584" i="17"/>
  <c r="BR584" i="17" s="1"/>
  <c r="AT284" i="17"/>
  <c r="AU284" i="17" s="1"/>
  <c r="AV284" i="17" s="1"/>
  <c r="BI284" i="17"/>
  <c r="BR284" i="17" s="1"/>
  <c r="AT5" i="17"/>
  <c r="AU5" i="17" s="1"/>
  <c r="BI5" i="17"/>
  <c r="BR5" i="17" s="1"/>
  <c r="AT330" i="17"/>
  <c r="AU330" i="17" s="1"/>
  <c r="AV330" i="17" s="1"/>
  <c r="BI330" i="17"/>
  <c r="BR330" i="17" s="1"/>
  <c r="AT408" i="17"/>
  <c r="AU408" i="17" s="1"/>
  <c r="AV408" i="17" s="1"/>
  <c r="BI408" i="17"/>
  <c r="BR408" i="17" s="1"/>
  <c r="AT409" i="17"/>
  <c r="AU409" i="17" s="1"/>
  <c r="AV409" i="17" s="1"/>
  <c r="BI409" i="17"/>
  <c r="BR409" i="17" s="1"/>
  <c r="AT404" i="17"/>
  <c r="AU404" i="17" s="1"/>
  <c r="AV404" i="17" s="1"/>
  <c r="BI404" i="17"/>
  <c r="BR404" i="17" s="1"/>
  <c r="AT465" i="17"/>
  <c r="AU465" i="17" s="1"/>
  <c r="AV465" i="17" s="1"/>
  <c r="BI465" i="17"/>
  <c r="BR465" i="17" s="1"/>
  <c r="AT577" i="17"/>
  <c r="AU577" i="17" s="1"/>
  <c r="AV577" i="17" s="1"/>
  <c r="BI577" i="17"/>
  <c r="BR577" i="17" s="1"/>
  <c r="AT665" i="17"/>
  <c r="AU665" i="17" s="1"/>
  <c r="AV665" i="17" s="1"/>
  <c r="BI665" i="17"/>
  <c r="BR665" i="17" s="1"/>
  <c r="AT359" i="17"/>
  <c r="AU359" i="17" s="1"/>
  <c r="AV359" i="17" s="1"/>
  <c r="BI359" i="17"/>
  <c r="BR359" i="17" s="1"/>
  <c r="AT644" i="17"/>
  <c r="AU644" i="17" s="1"/>
  <c r="AV644" i="17" s="1"/>
  <c r="BI644" i="17"/>
  <c r="BR644" i="17" s="1"/>
  <c r="AT657" i="17"/>
  <c r="AU657" i="17" s="1"/>
  <c r="AV657" i="17" s="1"/>
  <c r="BI657" i="17"/>
  <c r="BR657" i="17" s="1"/>
  <c r="AT615" i="17"/>
  <c r="AU615" i="17" s="1"/>
  <c r="AV615" i="17" s="1"/>
  <c r="BI615" i="17"/>
  <c r="BR615" i="17" s="1"/>
  <c r="AT485" i="17"/>
  <c r="AU485" i="17" s="1"/>
  <c r="AV485" i="17" s="1"/>
  <c r="BI485" i="17"/>
  <c r="BR485" i="17" s="1"/>
  <c r="AT449" i="17"/>
  <c r="AU449" i="17" s="1"/>
  <c r="AV449" i="17" s="1"/>
  <c r="BI449" i="17"/>
  <c r="BR449" i="17" s="1"/>
  <c r="AT398" i="17"/>
  <c r="AU398" i="17" s="1"/>
  <c r="AV398" i="17" s="1"/>
  <c r="BI398" i="17"/>
  <c r="BR398" i="17" s="1"/>
  <c r="AT402" i="17"/>
  <c r="AU402" i="17" s="1"/>
  <c r="AV402" i="17" s="1"/>
  <c r="BI402" i="17"/>
  <c r="BR402" i="17" s="1"/>
  <c r="AT458" i="17"/>
  <c r="AU458" i="17" s="1"/>
  <c r="AV458" i="17" s="1"/>
  <c r="BI458" i="17"/>
  <c r="BR458" i="17" s="1"/>
  <c r="AT502" i="17"/>
  <c r="AU502" i="17" s="1"/>
  <c r="AV502" i="17" s="1"/>
  <c r="BI502" i="17"/>
  <c r="BR502" i="17" s="1"/>
  <c r="AT684" i="17"/>
  <c r="AU684" i="17" s="1"/>
  <c r="AV684" i="17" s="1"/>
  <c r="BI684" i="17"/>
  <c r="BR684" i="17" s="1"/>
  <c r="AT672" i="17"/>
  <c r="AU672" i="17" s="1"/>
  <c r="AV672" i="17" s="1"/>
  <c r="BI672" i="17"/>
  <c r="BR672" i="17" s="1"/>
  <c r="AT587" i="17"/>
  <c r="AU587" i="17" s="1"/>
  <c r="AV587" i="17" s="1"/>
  <c r="BI587" i="17"/>
  <c r="BR587" i="17" s="1"/>
  <c r="AT668" i="17"/>
  <c r="AU668" i="17" s="1"/>
  <c r="AV668" i="17" s="1"/>
  <c r="BI668" i="17"/>
  <c r="BR668" i="17" s="1"/>
  <c r="AT94" i="17"/>
  <c r="AU94" i="17" s="1"/>
  <c r="AV94" i="17" s="1"/>
  <c r="BI94" i="17"/>
  <c r="BR94" i="17" s="1"/>
  <c r="AT2" i="17"/>
  <c r="AU2" i="17" s="1"/>
  <c r="AV2" i="17" s="1"/>
  <c r="BI2" i="17"/>
  <c r="BR2" i="17" s="1"/>
  <c r="BS2" i="17" s="1"/>
  <c r="AT18" i="17"/>
  <c r="AU18" i="17" s="1"/>
  <c r="AV18" i="17" s="1"/>
  <c r="BI18" i="17"/>
  <c r="BR18" i="17" s="1"/>
  <c r="AT60" i="17"/>
  <c r="AU60" i="17" s="1"/>
  <c r="AV60" i="17" s="1"/>
  <c r="BI60" i="17"/>
  <c r="BR60" i="17" s="1"/>
  <c r="AT40" i="17"/>
  <c r="AU40" i="17" s="1"/>
  <c r="AV40" i="17" s="1"/>
  <c r="BI40" i="17"/>
  <c r="BR40" i="17" s="1"/>
  <c r="AT10" i="17"/>
  <c r="AU10" i="17" s="1"/>
  <c r="AV10" i="17" s="1"/>
  <c r="BI10" i="17"/>
  <c r="BR10" i="17" s="1"/>
  <c r="AT106" i="17"/>
  <c r="AU106" i="17" s="1"/>
  <c r="AV106" i="17" s="1"/>
  <c r="BI106" i="17"/>
  <c r="BR106" i="17" s="1"/>
  <c r="AT318" i="17"/>
  <c r="AU318" i="17" s="1"/>
  <c r="AV318" i="17" s="1"/>
  <c r="BI318" i="17"/>
  <c r="BR318" i="17" s="1"/>
  <c r="AT486" i="17"/>
  <c r="AU486" i="17" s="1"/>
  <c r="AV486" i="17" s="1"/>
  <c r="BI486" i="17"/>
  <c r="BR486" i="17" s="1"/>
  <c r="AT328" i="17"/>
  <c r="AU328" i="17" s="1"/>
  <c r="AV328" i="17" s="1"/>
  <c r="BI328" i="17"/>
  <c r="BR328" i="17" s="1"/>
  <c r="AT304" i="17"/>
  <c r="AU304" i="17" s="1"/>
  <c r="AV304" i="17" s="1"/>
  <c r="BI304" i="17"/>
  <c r="BR304" i="17" s="1"/>
  <c r="AT386" i="17"/>
  <c r="AU386" i="17" s="1"/>
  <c r="AV386" i="17" s="1"/>
  <c r="BI386" i="17"/>
  <c r="BR386" i="17" s="1"/>
  <c r="AT286" i="17"/>
  <c r="AU286" i="17" s="1"/>
  <c r="AV286" i="17" s="1"/>
  <c r="BI286" i="17"/>
  <c r="BR286" i="17" s="1"/>
  <c r="AT313" i="17"/>
  <c r="AU313" i="17" s="1"/>
  <c r="AV313" i="17" s="1"/>
  <c r="BI313" i="17"/>
  <c r="BR313" i="17" s="1"/>
  <c r="AT285" i="17"/>
  <c r="AU285" i="17" s="1"/>
  <c r="AV285" i="17" s="1"/>
  <c r="BI285" i="17"/>
  <c r="BR285" i="17" s="1"/>
  <c r="AT354" i="17"/>
  <c r="AU354" i="17" s="1"/>
  <c r="AV354" i="17" s="1"/>
  <c r="BI354" i="17"/>
  <c r="BR354" i="17" s="1"/>
  <c r="AT475" i="17"/>
  <c r="AU475" i="17" s="1"/>
  <c r="AV475" i="17" s="1"/>
  <c r="BI475" i="17"/>
  <c r="BR475" i="17" s="1"/>
  <c r="AT109" i="17"/>
  <c r="AU109" i="17" s="1"/>
  <c r="AV109" i="17" s="1"/>
  <c r="BI109" i="17"/>
  <c r="BR109" i="17" s="1"/>
  <c r="AT312" i="17"/>
  <c r="AU312" i="17" s="1"/>
  <c r="AV312" i="17" s="1"/>
  <c r="BI312" i="17"/>
  <c r="BR312" i="17" s="1"/>
  <c r="AT394" i="17"/>
  <c r="AU394" i="17" s="1"/>
  <c r="AV394" i="17" s="1"/>
  <c r="BI394" i="17"/>
  <c r="BR394" i="17" s="1"/>
  <c r="AT560" i="17"/>
  <c r="AU560" i="17" s="1"/>
  <c r="AV560" i="17" s="1"/>
  <c r="BI560" i="17"/>
  <c r="BR560" i="17" s="1"/>
  <c r="AT215" i="17"/>
  <c r="AU215" i="17" s="1"/>
  <c r="AV215" i="17" s="1"/>
  <c r="BI215" i="17"/>
  <c r="BR215" i="17" s="1"/>
  <c r="AT162" i="17"/>
  <c r="AU162" i="17" s="1"/>
  <c r="AV162" i="17" s="1"/>
  <c r="BI162" i="17"/>
  <c r="BR162" i="17" s="1"/>
  <c r="AT601" i="17"/>
  <c r="AU601" i="17" s="1"/>
  <c r="AV601" i="17" s="1"/>
  <c r="BI601" i="17"/>
  <c r="BR601" i="17" s="1"/>
  <c r="AT554" i="17"/>
  <c r="AU554" i="17" s="1"/>
  <c r="AV554" i="17" s="1"/>
  <c r="BI554" i="17"/>
  <c r="BR554" i="17" s="1"/>
  <c r="AT142" i="17"/>
  <c r="AU142" i="17" s="1"/>
  <c r="AV142" i="17" s="1"/>
  <c r="BI142" i="17"/>
  <c r="BR142" i="17" s="1"/>
  <c r="AT97" i="17"/>
  <c r="AU97" i="17" s="1"/>
  <c r="AV97" i="17" s="1"/>
  <c r="BI97" i="17"/>
  <c r="BR97" i="17" s="1"/>
  <c r="AT344" i="17"/>
  <c r="AU344" i="17" s="1"/>
  <c r="AV344" i="17" s="1"/>
  <c r="BI344" i="17"/>
  <c r="BR344" i="17" s="1"/>
  <c r="AT605" i="17"/>
  <c r="AU605" i="17" s="1"/>
  <c r="AV605" i="17" s="1"/>
  <c r="BI605" i="17"/>
  <c r="BR605" i="17" s="1"/>
  <c r="AT442" i="17"/>
  <c r="AU442" i="17" s="1"/>
  <c r="AV442" i="17" s="1"/>
  <c r="BI442" i="17"/>
  <c r="BR442" i="17" s="1"/>
  <c r="AT43" i="17"/>
  <c r="AU43" i="17" s="1"/>
  <c r="AV43" i="17" s="1"/>
  <c r="BI43" i="17"/>
  <c r="BR43" i="17" s="1"/>
  <c r="AT44" i="17"/>
  <c r="AU44" i="17" s="1"/>
  <c r="AV44" i="17" s="1"/>
  <c r="BI44" i="17"/>
  <c r="BR44" i="17" s="1"/>
  <c r="AT110" i="17"/>
  <c r="AU110" i="17" s="1"/>
  <c r="AV110" i="17" s="1"/>
  <c r="BI110" i="17"/>
  <c r="BR110" i="17" s="1"/>
  <c r="AT39" i="17"/>
  <c r="AU39" i="17" s="1"/>
  <c r="AV39" i="17" s="1"/>
  <c r="BI39" i="17"/>
  <c r="BR39" i="17" s="1"/>
  <c r="AT55" i="17"/>
  <c r="AU55" i="17" s="1"/>
  <c r="AV55" i="17" s="1"/>
  <c r="BI55" i="17"/>
  <c r="BR55" i="17" s="1"/>
  <c r="AT80" i="17"/>
  <c r="AU80" i="17" s="1"/>
  <c r="AV80" i="17" s="1"/>
  <c r="BI80" i="17"/>
  <c r="BR80" i="17" s="1"/>
  <c r="AT178" i="17"/>
  <c r="AU178" i="17" s="1"/>
  <c r="AV178" i="17" s="1"/>
  <c r="BI178" i="17"/>
  <c r="BR178" i="17" s="1"/>
  <c r="AT54" i="17"/>
  <c r="AU54" i="17" s="1"/>
  <c r="AV54" i="17" s="1"/>
  <c r="BI54" i="17"/>
  <c r="BR54" i="17" s="1"/>
  <c r="AT193" i="17"/>
  <c r="AU193" i="17" s="1"/>
  <c r="AV193" i="17" s="1"/>
  <c r="BI193" i="17"/>
  <c r="BR193" i="17" s="1"/>
  <c r="AT159" i="17"/>
  <c r="AU159" i="17" s="1"/>
  <c r="AV159" i="17" s="1"/>
  <c r="BI159" i="17"/>
  <c r="BR159" i="17" s="1"/>
  <c r="AT117" i="17"/>
  <c r="AU117" i="17" s="1"/>
  <c r="AV117" i="17" s="1"/>
  <c r="BI117" i="17"/>
  <c r="BR117" i="17" s="1"/>
  <c r="AT86" i="17"/>
  <c r="AU86" i="17" s="1"/>
  <c r="AV86" i="17" s="1"/>
  <c r="BI86" i="17"/>
  <c r="BR86" i="17" s="1"/>
  <c r="AT37" i="17"/>
  <c r="AU37" i="17" s="1"/>
  <c r="AV37" i="17" s="1"/>
  <c r="BI37" i="17"/>
  <c r="BR37" i="17" s="1"/>
  <c r="AT220" i="17"/>
  <c r="AU220" i="17" s="1"/>
  <c r="AV220" i="17" s="1"/>
  <c r="BI220" i="17"/>
  <c r="BR220" i="17" s="1"/>
  <c r="AT384" i="17"/>
  <c r="AU384" i="17" s="1"/>
  <c r="AV384" i="17" s="1"/>
  <c r="BI384" i="17"/>
  <c r="BR384" i="17" s="1"/>
  <c r="AT433" i="17"/>
  <c r="AU433" i="17" s="1"/>
  <c r="AV433" i="17" s="1"/>
  <c r="BI433" i="17"/>
  <c r="BR433" i="17" s="1"/>
  <c r="AT575" i="17"/>
  <c r="AU575" i="17" s="1"/>
  <c r="AV575" i="17" s="1"/>
  <c r="BI575" i="17"/>
  <c r="BR575" i="17" s="1"/>
  <c r="AT390" i="17"/>
  <c r="AU390" i="17" s="1"/>
  <c r="AV390" i="17" s="1"/>
  <c r="BI390" i="17"/>
  <c r="BR390" i="17" s="1"/>
  <c r="AT169" i="17"/>
  <c r="AU169" i="17" s="1"/>
  <c r="AV169" i="17" s="1"/>
  <c r="BI169" i="17"/>
  <c r="BR169" i="17" s="1"/>
  <c r="AT427" i="17"/>
  <c r="AU427" i="17" s="1"/>
  <c r="AV427" i="17" s="1"/>
  <c r="BI427" i="17"/>
  <c r="BR427" i="17" s="1"/>
  <c r="AT397" i="17"/>
  <c r="AU397" i="17" s="1"/>
  <c r="AV397" i="17" s="1"/>
  <c r="BI397" i="17"/>
  <c r="BR397" i="17" s="1"/>
  <c r="AT423" i="17"/>
  <c r="AU423" i="17" s="1"/>
  <c r="AV423" i="17" s="1"/>
  <c r="BI423" i="17"/>
  <c r="BR423" i="17" s="1"/>
  <c r="AT496" i="17"/>
  <c r="AU496" i="17" s="1"/>
  <c r="AV496" i="17" s="1"/>
  <c r="BI496" i="17"/>
  <c r="BR496" i="17" s="1"/>
  <c r="AT481" i="17"/>
  <c r="AU481" i="17" s="1"/>
  <c r="AV481" i="17" s="1"/>
  <c r="BI481" i="17"/>
  <c r="BR481" i="17" s="1"/>
  <c r="AT476" i="17"/>
  <c r="AU476" i="17" s="1"/>
  <c r="AV476" i="17" s="1"/>
  <c r="BI476" i="17"/>
  <c r="BR476" i="17" s="1"/>
  <c r="AT375" i="17"/>
  <c r="AU375" i="17" s="1"/>
  <c r="AV375" i="17" s="1"/>
  <c r="BI375" i="17"/>
  <c r="BR375" i="17" s="1"/>
  <c r="AT590" i="17"/>
  <c r="AU590" i="17" s="1"/>
  <c r="AV590" i="17" s="1"/>
  <c r="BI590" i="17"/>
  <c r="BR590" i="17" s="1"/>
  <c r="AT477" i="17"/>
  <c r="AU477" i="17" s="1"/>
  <c r="AV477" i="17" s="1"/>
  <c r="BI477" i="17"/>
  <c r="BR477" i="17" s="1"/>
  <c r="AT357" i="17"/>
  <c r="AU357" i="17" s="1"/>
  <c r="AV357" i="17" s="1"/>
  <c r="BI357" i="17"/>
  <c r="BR357" i="17" s="1"/>
  <c r="AT582" i="17"/>
  <c r="AU582" i="17" s="1"/>
  <c r="AV582" i="17" s="1"/>
  <c r="BI582" i="17"/>
  <c r="BR582" i="17" s="1"/>
  <c r="AT519" i="17"/>
  <c r="AU519" i="17" s="1"/>
  <c r="AV519" i="17" s="1"/>
  <c r="BI519" i="17"/>
  <c r="BR519" i="17" s="1"/>
  <c r="AT482" i="17"/>
  <c r="AU482" i="17" s="1"/>
  <c r="AV482" i="17" s="1"/>
  <c r="BI482" i="17"/>
  <c r="BR482" i="17" s="1"/>
  <c r="AT557" i="17"/>
  <c r="AU557" i="17" s="1"/>
  <c r="AV557" i="17" s="1"/>
  <c r="BI557" i="17"/>
  <c r="BR557" i="17" s="1"/>
  <c r="AT413" i="17"/>
  <c r="AU413" i="17" s="1"/>
  <c r="AV413" i="17" s="1"/>
  <c r="BI413" i="17"/>
  <c r="BR413" i="17" s="1"/>
  <c r="AT389" i="17"/>
  <c r="AU389" i="17" s="1"/>
  <c r="AV389" i="17" s="1"/>
  <c r="BI389" i="17"/>
  <c r="BR389" i="17" s="1"/>
  <c r="AT655" i="17"/>
  <c r="AU655" i="17" s="1"/>
  <c r="AV655" i="17" s="1"/>
  <c r="BI655" i="17"/>
  <c r="BR655" i="17" s="1"/>
  <c r="AT586" i="17"/>
  <c r="AU586" i="17" s="1"/>
  <c r="AV586" i="17" s="1"/>
  <c r="BI586" i="17"/>
  <c r="BR586" i="17" s="1"/>
  <c r="AT671" i="17"/>
  <c r="AU671" i="17" s="1"/>
  <c r="AV671" i="17" s="1"/>
  <c r="BI671" i="17"/>
  <c r="BR671" i="17" s="1"/>
  <c r="AT612" i="17"/>
  <c r="AU612" i="17" s="1"/>
  <c r="AV612" i="17" s="1"/>
  <c r="BI612" i="17"/>
  <c r="BR612" i="17" s="1"/>
  <c r="AT621" i="17"/>
  <c r="AU621" i="17" s="1"/>
  <c r="AV621" i="17" s="1"/>
  <c r="BI621" i="17"/>
  <c r="BR621" i="17" s="1"/>
  <c r="AT625" i="17"/>
  <c r="AU625" i="17" s="1"/>
  <c r="AV625" i="17" s="1"/>
  <c r="BI625" i="17"/>
  <c r="BR625" i="17" s="1"/>
  <c r="AT116" i="17"/>
  <c r="AU116" i="17" s="1"/>
  <c r="AV116" i="17" s="1"/>
  <c r="BI116" i="17"/>
  <c r="BR116" i="17" s="1"/>
  <c r="AT137" i="17"/>
  <c r="AU137" i="17" s="1"/>
  <c r="AV137" i="17" s="1"/>
  <c r="BI137" i="17"/>
  <c r="BR137" i="17" s="1"/>
  <c r="AT125" i="17"/>
  <c r="AU125" i="17" s="1"/>
  <c r="AV125" i="17" s="1"/>
  <c r="BI125" i="17"/>
  <c r="BR125" i="17" s="1"/>
  <c r="AT29" i="17"/>
  <c r="AU29" i="17" s="1"/>
  <c r="AV29" i="17" s="1"/>
  <c r="BI29" i="17"/>
  <c r="BR29" i="17" s="1"/>
  <c r="AT64" i="17"/>
  <c r="AU64" i="17" s="1"/>
  <c r="AV64" i="17" s="1"/>
  <c r="BI64" i="17"/>
  <c r="BR64" i="17" s="1"/>
  <c r="AT232" i="17"/>
  <c r="AU232" i="17" s="1"/>
  <c r="AV232" i="17" s="1"/>
  <c r="BI232" i="17"/>
  <c r="BR232" i="17" s="1"/>
  <c r="AT100" i="17"/>
  <c r="AU100" i="17" s="1"/>
  <c r="AV100" i="17" s="1"/>
  <c r="BI100" i="17"/>
  <c r="BR100" i="17" s="1"/>
  <c r="AT156" i="17"/>
  <c r="AU156" i="17" s="1"/>
  <c r="AV156" i="17" s="1"/>
  <c r="BI156" i="17"/>
  <c r="BR156" i="17" s="1"/>
  <c r="AT151" i="17"/>
  <c r="AU151" i="17" s="1"/>
  <c r="AV151" i="17" s="1"/>
  <c r="BI151" i="17"/>
  <c r="BR151" i="17" s="1"/>
  <c r="AT136" i="17"/>
  <c r="AU136" i="17" s="1"/>
  <c r="AV136" i="17" s="1"/>
  <c r="BI136" i="17"/>
  <c r="BR136" i="17" s="1"/>
  <c r="AT261" i="17"/>
  <c r="AU261" i="17" s="1"/>
  <c r="AV261" i="17" s="1"/>
  <c r="BI261" i="17"/>
  <c r="BR261" i="17" s="1"/>
  <c r="AT218" i="17"/>
  <c r="AU218" i="17" s="1"/>
  <c r="AV218" i="17" s="1"/>
  <c r="BI218" i="17"/>
  <c r="BR218" i="17" s="1"/>
  <c r="AT448" i="17"/>
  <c r="AU448" i="17" s="1"/>
  <c r="AV448" i="17" s="1"/>
  <c r="BI448" i="17"/>
  <c r="BR448" i="17" s="1"/>
  <c r="AT309" i="17"/>
  <c r="AU309" i="17" s="1"/>
  <c r="AV309" i="17" s="1"/>
  <c r="BI309" i="17"/>
  <c r="BR309" i="17" s="1"/>
  <c r="AT377" i="17"/>
  <c r="AU377" i="17" s="1"/>
  <c r="AV377" i="17" s="1"/>
  <c r="BI377" i="17"/>
  <c r="BR377" i="17" s="1"/>
  <c r="AT564" i="17"/>
  <c r="AU564" i="17" s="1"/>
  <c r="AV564" i="17" s="1"/>
  <c r="BI564" i="17"/>
  <c r="BR564" i="17" s="1"/>
  <c r="AT513" i="17"/>
  <c r="AU513" i="17" s="1"/>
  <c r="AV513" i="17" s="1"/>
  <c r="BI513" i="17"/>
  <c r="BR513" i="17" s="1"/>
  <c r="AT216" i="17"/>
  <c r="AU216" i="17" s="1"/>
  <c r="AV216" i="17" s="1"/>
  <c r="BI216" i="17"/>
  <c r="BR216" i="17" s="1"/>
  <c r="AT214" i="17"/>
  <c r="AU214" i="17" s="1"/>
  <c r="AV214" i="17" s="1"/>
  <c r="BI214" i="17"/>
  <c r="BR214" i="17" s="1"/>
  <c r="AT570" i="17"/>
  <c r="AU570" i="17" s="1"/>
  <c r="AV570" i="17" s="1"/>
  <c r="BI570" i="17"/>
  <c r="BR570" i="17" s="1"/>
  <c r="AT594" i="17"/>
  <c r="AU594" i="17" s="1"/>
  <c r="AV594" i="17" s="1"/>
  <c r="BI594" i="17"/>
  <c r="BR594" i="17" s="1"/>
  <c r="AT24" i="17"/>
  <c r="AU24" i="17" s="1"/>
  <c r="AV24" i="17" s="1"/>
  <c r="BI24" i="17"/>
  <c r="BR24" i="17" s="1"/>
  <c r="AT123" i="17"/>
  <c r="AU123" i="17" s="1"/>
  <c r="AV123" i="17" s="1"/>
  <c r="BI123" i="17"/>
  <c r="BR123" i="17" s="1"/>
  <c r="AT661" i="17"/>
  <c r="AU661" i="17" s="1"/>
  <c r="AV661" i="17" s="1"/>
  <c r="BI661" i="17"/>
  <c r="BR661" i="17" s="1"/>
  <c r="AT687" i="17"/>
  <c r="AU687" i="17" s="1"/>
  <c r="AV687" i="17" s="1"/>
  <c r="BI687" i="17"/>
  <c r="BR687" i="17" s="1"/>
  <c r="AT239" i="17"/>
  <c r="AU239" i="17" s="1"/>
  <c r="AV239" i="17" s="1"/>
  <c r="BI239" i="17"/>
  <c r="BR239" i="17" s="1"/>
  <c r="AT139" i="17"/>
  <c r="AU139" i="17" s="1"/>
  <c r="AV139" i="17" s="1"/>
  <c r="BI139" i="17"/>
  <c r="BR139" i="17" s="1"/>
  <c r="AT459" i="17"/>
  <c r="AU459" i="17" s="1"/>
  <c r="AV459" i="17" s="1"/>
  <c r="BI459" i="17"/>
  <c r="BR459" i="17" s="1"/>
  <c r="AT525" i="17"/>
  <c r="AU525" i="17" s="1"/>
  <c r="AV525" i="17" s="1"/>
  <c r="BI525" i="17"/>
  <c r="BR525" i="17" s="1"/>
  <c r="AT315" i="17"/>
  <c r="AU315" i="17" s="1"/>
  <c r="AV315" i="17" s="1"/>
  <c r="BI315" i="17"/>
  <c r="BR315" i="17" s="1"/>
  <c r="AT112" i="17"/>
  <c r="AU112" i="17" s="1"/>
  <c r="AV112" i="17" s="1"/>
  <c r="BI112" i="17"/>
  <c r="BR112" i="17" s="1"/>
  <c r="AT334" i="17"/>
  <c r="AU334" i="17" s="1"/>
  <c r="AV334" i="17" s="1"/>
  <c r="BI334" i="17"/>
  <c r="BR334" i="17" s="1"/>
  <c r="AT56" i="17"/>
  <c r="AU56" i="17" s="1"/>
  <c r="AV56" i="17" s="1"/>
  <c r="BI56" i="17"/>
  <c r="BR56" i="17" s="1"/>
  <c r="AT30" i="17"/>
  <c r="AU30" i="17" s="1"/>
  <c r="AV30" i="17" s="1"/>
  <c r="BI30" i="17"/>
  <c r="BR30" i="17" s="1"/>
  <c r="AT8" i="17"/>
  <c r="AU8" i="17" s="1"/>
  <c r="AV8" i="17" s="1"/>
  <c r="BI8" i="17"/>
  <c r="BR8" i="17" s="1"/>
  <c r="AT19" i="17"/>
  <c r="AU19" i="17" s="1"/>
  <c r="AV19" i="17" s="1"/>
  <c r="BI19" i="17"/>
  <c r="BR19" i="17" s="1"/>
  <c r="AT235" i="17"/>
  <c r="AU235" i="17" s="1"/>
  <c r="AV235" i="17" s="1"/>
  <c r="BI235" i="17"/>
  <c r="BR235" i="17" s="1"/>
  <c r="AT289" i="17"/>
  <c r="AU289" i="17" s="1"/>
  <c r="AV289" i="17" s="1"/>
  <c r="BI289" i="17"/>
  <c r="BR289" i="17" s="1"/>
  <c r="AT194" i="17"/>
  <c r="AU194" i="17" s="1"/>
  <c r="AV194" i="17" s="1"/>
  <c r="BI194" i="17"/>
  <c r="BR194" i="17" s="1"/>
  <c r="AT263" i="17"/>
  <c r="AU263" i="17" s="1"/>
  <c r="AV263" i="17" s="1"/>
  <c r="BI263" i="17"/>
  <c r="BR263" i="17" s="1"/>
  <c r="AT183" i="17"/>
  <c r="AU183" i="17" s="1"/>
  <c r="AV183" i="17" s="1"/>
  <c r="BI183" i="17"/>
  <c r="BR183" i="17" s="1"/>
  <c r="AT77" i="17"/>
  <c r="AU77" i="17" s="1"/>
  <c r="AV77" i="17" s="1"/>
  <c r="BI77" i="17"/>
  <c r="BR77" i="17" s="1"/>
  <c r="AT229" i="17"/>
  <c r="AU229" i="17" s="1"/>
  <c r="AV229" i="17" s="1"/>
  <c r="BI229" i="17"/>
  <c r="BR229" i="17" s="1"/>
  <c r="AT417" i="17"/>
  <c r="AU417" i="17" s="1"/>
  <c r="AV417" i="17" s="1"/>
  <c r="BI417" i="17"/>
  <c r="BR417" i="17" s="1"/>
  <c r="AT366" i="17"/>
  <c r="AU366" i="17" s="1"/>
  <c r="AV366" i="17" s="1"/>
  <c r="BI366" i="17"/>
  <c r="BR366" i="17" s="1"/>
  <c r="AT538" i="17"/>
  <c r="AU538" i="17" s="1"/>
  <c r="AV538" i="17" s="1"/>
  <c r="BI538" i="17"/>
  <c r="BR538" i="17" s="1"/>
  <c r="AT154" i="17"/>
  <c r="AU154" i="17" s="1"/>
  <c r="AV154" i="17" s="1"/>
  <c r="BI154" i="17"/>
  <c r="BR154" i="17" s="1"/>
  <c r="AT469" i="17"/>
  <c r="AU469" i="17" s="1"/>
  <c r="AV469" i="17" s="1"/>
  <c r="BI469" i="17"/>
  <c r="BR469" i="17" s="1"/>
  <c r="AT494" i="17"/>
  <c r="AU494" i="17" s="1"/>
  <c r="AV494" i="17" s="1"/>
  <c r="BI494" i="17"/>
  <c r="BR494" i="17" s="1"/>
  <c r="AT374" i="17"/>
  <c r="AU374" i="17" s="1"/>
  <c r="AV374" i="17" s="1"/>
  <c r="BI374" i="17"/>
  <c r="BR374" i="17" s="1"/>
  <c r="AT473" i="17"/>
  <c r="AU473" i="17" s="1"/>
  <c r="AV473" i="17" s="1"/>
  <c r="BI473" i="17"/>
  <c r="BR473" i="17" s="1"/>
  <c r="AT503" i="17"/>
  <c r="AU503" i="17" s="1"/>
  <c r="AV503" i="17" s="1"/>
  <c r="BI503" i="17"/>
  <c r="BR503" i="17" s="1"/>
  <c r="AT651" i="17"/>
  <c r="AU651" i="17" s="1"/>
  <c r="AV651" i="17" s="1"/>
  <c r="BI651" i="17"/>
  <c r="BR651" i="17" s="1"/>
  <c r="AT399" i="17"/>
  <c r="AU399" i="17" s="1"/>
  <c r="AV399" i="17" s="1"/>
  <c r="BI399" i="17"/>
  <c r="BR399" i="17" s="1"/>
  <c r="AT456" i="17"/>
  <c r="AU456" i="17" s="1"/>
  <c r="AV456" i="17" s="1"/>
  <c r="BI456" i="17"/>
  <c r="BR456" i="17" s="1"/>
  <c r="AT579" i="17"/>
  <c r="AU579" i="17" s="1"/>
  <c r="AV579" i="17" s="1"/>
  <c r="BI579" i="17"/>
  <c r="BR579" i="17" s="1"/>
  <c r="AT443" i="17"/>
  <c r="AU443" i="17" s="1"/>
  <c r="AV443" i="17" s="1"/>
  <c r="BI443" i="17"/>
  <c r="BR443" i="17" s="1"/>
  <c r="AT532" i="17"/>
  <c r="AU532" i="17" s="1"/>
  <c r="AV532" i="17" s="1"/>
  <c r="BI532" i="17"/>
  <c r="BR532" i="17" s="1"/>
  <c r="AT619" i="17"/>
  <c r="AU619" i="17" s="1"/>
  <c r="AV619" i="17" s="1"/>
  <c r="BI619" i="17"/>
  <c r="BR619" i="17" s="1"/>
  <c r="AT539" i="17"/>
  <c r="AU539" i="17" s="1"/>
  <c r="AV539" i="17" s="1"/>
  <c r="BI539" i="17"/>
  <c r="BR539" i="17" s="1"/>
  <c r="AT558" i="17"/>
  <c r="AU558" i="17" s="1"/>
  <c r="AV558" i="17" s="1"/>
  <c r="BI558" i="17"/>
  <c r="BR558" i="17" s="1"/>
  <c r="AT610" i="17"/>
  <c r="AU610" i="17" s="1"/>
  <c r="AV610" i="17" s="1"/>
  <c r="BI610" i="17"/>
  <c r="BR610" i="17" s="1"/>
  <c r="AT556" i="17"/>
  <c r="AU556" i="17" s="1"/>
  <c r="AV556" i="17" s="1"/>
  <c r="BI556" i="17"/>
  <c r="BR556" i="17" s="1"/>
  <c r="AT701" i="17"/>
  <c r="AU701" i="17" s="1"/>
  <c r="AV701" i="17" s="1"/>
  <c r="BI701" i="17"/>
  <c r="BR701" i="17" s="1"/>
  <c r="AT640" i="17"/>
  <c r="AU640" i="17" s="1"/>
  <c r="AV640" i="17" s="1"/>
  <c r="BI640" i="17"/>
  <c r="BR640" i="17" s="1"/>
  <c r="AT634" i="17"/>
  <c r="AU634" i="17" s="1"/>
  <c r="AV634" i="17" s="1"/>
  <c r="BI634" i="17"/>
  <c r="BR634" i="17" s="1"/>
  <c r="AT654" i="17"/>
  <c r="AU654" i="17" s="1"/>
  <c r="AV654" i="17" s="1"/>
  <c r="BI654" i="17"/>
  <c r="BR654" i="17" s="1"/>
  <c r="AT693" i="17"/>
  <c r="AU693" i="17" s="1"/>
  <c r="AV693" i="17" s="1"/>
  <c r="BI693" i="17"/>
  <c r="BR693" i="17" s="1"/>
  <c r="AT563" i="17"/>
  <c r="AU563" i="17" s="1"/>
  <c r="AV563" i="17" s="1"/>
  <c r="BI563" i="17"/>
  <c r="BR563" i="17" s="1"/>
  <c r="AT16" i="17"/>
  <c r="AU16" i="17" s="1"/>
  <c r="AV16" i="17" s="1"/>
  <c r="BI16" i="17"/>
  <c r="BR16" i="17" s="1"/>
  <c r="AT62" i="17"/>
  <c r="AU62" i="17" s="1"/>
  <c r="AV62" i="17" s="1"/>
  <c r="BI62" i="17"/>
  <c r="BR62" i="17" s="1"/>
  <c r="AT103" i="17"/>
  <c r="AU103" i="17" s="1"/>
  <c r="AV103" i="17" s="1"/>
  <c r="BI103" i="17"/>
  <c r="BR103" i="17" s="1"/>
  <c r="AT204" i="17"/>
  <c r="AU204" i="17" s="1"/>
  <c r="AV204" i="17" s="1"/>
  <c r="BI204" i="17"/>
  <c r="BR204" i="17" s="1"/>
  <c r="AT84" i="17"/>
  <c r="AU84" i="17" s="1"/>
  <c r="AV84" i="17" s="1"/>
  <c r="BI84" i="17"/>
  <c r="BR84" i="17" s="1"/>
  <c r="AT15" i="17"/>
  <c r="AU15" i="17" s="1"/>
  <c r="AV15" i="17" s="1"/>
  <c r="BI15" i="17"/>
  <c r="BR15" i="17" s="1"/>
  <c r="AT288" i="17"/>
  <c r="AU288" i="17" s="1"/>
  <c r="AV288" i="17" s="1"/>
  <c r="BI288" i="17"/>
  <c r="BR288" i="17" s="1"/>
  <c r="AT182" i="17"/>
  <c r="AU182" i="17" s="1"/>
  <c r="AV182" i="17" s="1"/>
  <c r="BI182" i="17"/>
  <c r="BR182" i="17" s="1"/>
  <c r="AT150" i="17"/>
  <c r="AU150" i="17" s="1"/>
  <c r="AV150" i="17" s="1"/>
  <c r="BI150" i="17"/>
  <c r="BR150" i="17" s="1"/>
  <c r="AT257" i="17"/>
  <c r="AU257" i="17" s="1"/>
  <c r="AV257" i="17" s="1"/>
  <c r="BI257" i="17"/>
  <c r="BR257" i="17" s="1"/>
  <c r="AT171" i="17"/>
  <c r="AU171" i="17" s="1"/>
  <c r="AV171" i="17" s="1"/>
  <c r="BI171" i="17"/>
  <c r="BR171" i="17" s="1"/>
  <c r="AT321" i="17"/>
  <c r="AU321" i="17" s="1"/>
  <c r="AV321" i="17" s="1"/>
  <c r="BI321" i="17"/>
  <c r="BR321" i="17" s="1"/>
  <c r="AT198" i="17"/>
  <c r="AU198" i="17" s="1"/>
  <c r="AV198" i="17" s="1"/>
  <c r="BI198" i="17"/>
  <c r="BR198" i="17" s="1"/>
  <c r="AT466" i="17"/>
  <c r="AU466" i="17" s="1"/>
  <c r="AV466" i="17" s="1"/>
  <c r="BI466" i="17"/>
  <c r="BR466" i="17" s="1"/>
  <c r="AT343" i="17"/>
  <c r="AU343" i="17" s="1"/>
  <c r="AV343" i="17" s="1"/>
  <c r="BI343" i="17"/>
  <c r="BR343" i="17" s="1"/>
  <c r="AT635" i="17"/>
  <c r="AU635" i="17" s="1"/>
  <c r="AV635" i="17" s="1"/>
  <c r="BI635" i="17"/>
  <c r="BR635" i="17" s="1"/>
  <c r="AT160" i="17"/>
  <c r="AU160" i="17" s="1"/>
  <c r="AV160" i="17" s="1"/>
  <c r="BI160" i="17"/>
  <c r="BR160" i="17" s="1"/>
  <c r="AT302" i="17"/>
  <c r="AU302" i="17" s="1"/>
  <c r="AV302" i="17" s="1"/>
  <c r="BI302" i="17"/>
  <c r="BR302" i="17" s="1"/>
  <c r="AT172" i="17"/>
  <c r="AU172" i="17" s="1"/>
  <c r="AV172" i="17" s="1"/>
  <c r="BI172" i="17"/>
  <c r="BR172" i="17" s="1"/>
  <c r="AT583" i="17"/>
  <c r="AU583" i="17" s="1"/>
  <c r="AV583" i="17" s="1"/>
  <c r="BI583" i="17"/>
  <c r="BR583" i="17" s="1"/>
  <c r="AV11" i="14"/>
  <c r="AV10" i="14"/>
  <c r="AV5" i="14"/>
  <c r="AV5" i="17"/>
  <c r="I32" i="1"/>
  <c r="G7" i="11" l="1" a="1"/>
  <c r="G7" i="11" s="1"/>
  <c r="B8" i="20"/>
  <c r="B9" i="20"/>
  <c r="B7" i="20"/>
  <c r="B13" i="20"/>
  <c r="B14" i="20"/>
  <c r="B12" i="20"/>
  <c r="G5" i="11"/>
  <c r="G6" i="11" a="1"/>
  <c r="G6" i="11" s="1"/>
  <c r="G4" i="11"/>
  <c r="G2" i="11"/>
  <c r="G2" i="16"/>
  <c r="BB2" i="17"/>
  <c r="BC2" i="17" s="1"/>
  <c r="AZ3" i="17"/>
  <c r="AZ4" i="17" s="1"/>
  <c r="AZ5" i="17" s="1"/>
  <c r="AZ6" i="17" l="1"/>
  <c r="AZ7" i="17" s="1"/>
  <c r="AZ8" i="17" s="1"/>
  <c r="AZ9" i="17" s="1"/>
  <c r="AZ10" i="17" s="1"/>
  <c r="AZ11" i="17" s="1"/>
  <c r="AZ12" i="17" s="1"/>
  <c r="AZ13" i="17" s="1"/>
  <c r="AZ14" i="17" s="1"/>
  <c r="AZ15" i="17" s="1"/>
  <c r="AZ16" i="17" s="1"/>
  <c r="AZ17" i="17" s="1"/>
  <c r="AZ18" i="17" s="1"/>
  <c r="AZ19" i="17" s="1"/>
  <c r="AZ20" i="17" s="1"/>
  <c r="AZ21" i="17" s="1"/>
  <c r="AZ22" i="17" s="1"/>
  <c r="AZ23" i="17" s="1"/>
  <c r="AZ24" i="17" s="1"/>
  <c r="AZ25" i="17" s="1"/>
  <c r="AZ26" i="17" s="1"/>
  <c r="AZ27" i="17" s="1"/>
  <c r="AZ28" i="17" s="1"/>
  <c r="AZ29" i="17" s="1"/>
  <c r="AZ30" i="17" s="1"/>
  <c r="AZ31" i="17" s="1"/>
  <c r="AZ32" i="17" s="1"/>
  <c r="AZ33" i="17" s="1"/>
  <c r="AZ34" i="17" s="1"/>
  <c r="AZ35" i="17" s="1"/>
  <c r="AZ36" i="17" s="1"/>
  <c r="AZ37" i="17" s="1"/>
  <c r="AZ38" i="17" s="1"/>
  <c r="AZ39" i="17" s="1"/>
  <c r="AZ40" i="17" s="1"/>
  <c r="AZ41" i="17" s="1"/>
  <c r="AZ42" i="17" s="1"/>
  <c r="AZ43" i="17" s="1"/>
  <c r="AZ44" i="17" s="1"/>
  <c r="AZ45" i="17" s="1"/>
  <c r="AZ46" i="17" s="1"/>
  <c r="AZ47" i="17" s="1"/>
  <c r="AZ48" i="17" s="1"/>
  <c r="AZ49" i="17" s="1"/>
  <c r="AZ50" i="17" s="1"/>
  <c r="AZ51" i="17" s="1"/>
  <c r="AZ52" i="17" s="1"/>
  <c r="AZ53" i="17" s="1"/>
  <c r="AZ54" i="17" s="1"/>
  <c r="AZ55" i="17" s="1"/>
  <c r="AZ56" i="17" s="1"/>
  <c r="AZ57" i="17" s="1"/>
  <c r="AZ58" i="17" s="1"/>
  <c r="AZ59" i="17" s="1"/>
  <c r="AZ60" i="17" s="1"/>
  <c r="AZ61" i="17" s="1"/>
  <c r="AZ62" i="17" s="1"/>
  <c r="AZ63" i="17" s="1"/>
  <c r="AZ64" i="17" s="1"/>
  <c r="AZ65" i="17" s="1"/>
  <c r="AZ66" i="17" s="1"/>
  <c r="AZ67" i="17" s="1"/>
  <c r="AZ68" i="17" s="1"/>
  <c r="AZ69" i="17" s="1"/>
  <c r="AZ70" i="17" s="1"/>
  <c r="AZ71" i="17" s="1"/>
  <c r="AZ72" i="17" s="1"/>
  <c r="AZ73" i="17" s="1"/>
  <c r="AZ74" i="17" s="1"/>
  <c r="AZ75" i="17" s="1"/>
  <c r="AZ76" i="17" s="1"/>
  <c r="AZ77" i="17" s="1"/>
  <c r="AZ78" i="17" s="1"/>
  <c r="AZ79" i="17" s="1"/>
  <c r="AZ80" i="17" s="1"/>
  <c r="AZ81" i="17" s="1"/>
  <c r="AZ82" i="17" s="1"/>
  <c r="AZ83" i="17" s="1"/>
  <c r="AZ84" i="17" s="1"/>
  <c r="AZ85" i="17" s="1"/>
  <c r="AZ86" i="17" s="1"/>
  <c r="AZ87" i="17" s="1"/>
  <c r="AZ88" i="17" s="1"/>
  <c r="AZ89" i="17" s="1"/>
  <c r="AZ90" i="17" s="1"/>
  <c r="AZ91" i="17" s="1"/>
  <c r="AZ92" i="17" s="1"/>
  <c r="AZ93" i="17" s="1"/>
  <c r="AZ94" i="17" s="1"/>
  <c r="AZ95" i="17" s="1"/>
  <c r="AZ96" i="17" s="1"/>
  <c r="AZ97" i="17" s="1"/>
  <c r="AZ98" i="17" s="1"/>
  <c r="AZ99" i="17" s="1"/>
  <c r="AZ100" i="17" s="1"/>
  <c r="AZ101" i="17" s="1"/>
  <c r="AZ102" i="17" s="1"/>
  <c r="AZ103" i="17" s="1"/>
  <c r="AZ104" i="17" s="1"/>
  <c r="AZ105" i="17" s="1"/>
  <c r="AZ106" i="17" s="1"/>
  <c r="AZ107" i="17" s="1"/>
  <c r="AZ108" i="17" s="1"/>
  <c r="AZ109" i="17" s="1"/>
  <c r="AZ110" i="17" s="1"/>
  <c r="AZ111" i="17" s="1"/>
  <c r="AZ112" i="17" s="1"/>
  <c r="AZ113" i="17" s="1"/>
  <c r="AZ114" i="17" s="1"/>
  <c r="AZ115" i="17" s="1"/>
  <c r="AZ116" i="17" s="1"/>
  <c r="AZ117" i="17" s="1"/>
  <c r="AZ118" i="17" s="1"/>
  <c r="AZ119" i="17" s="1"/>
  <c r="AZ120" i="17" s="1"/>
  <c r="AZ121" i="17" s="1"/>
  <c r="AZ122" i="17" s="1"/>
  <c r="AZ123" i="17" s="1"/>
  <c r="AZ124" i="17" s="1"/>
  <c r="AZ125" i="17" s="1"/>
  <c r="AZ126" i="17" s="1"/>
  <c r="AZ127" i="17" s="1"/>
  <c r="AZ128" i="17" s="1"/>
  <c r="AZ129" i="17" s="1"/>
  <c r="AZ130" i="17" s="1"/>
  <c r="AZ131" i="17" s="1"/>
  <c r="AZ132" i="17" s="1"/>
  <c r="AZ133" i="17" s="1"/>
  <c r="AZ134" i="17" s="1"/>
  <c r="AZ135" i="17" s="1"/>
  <c r="AZ136" i="17" s="1"/>
  <c r="AZ137" i="17" s="1"/>
  <c r="AZ138" i="17" s="1"/>
  <c r="AZ139" i="17" s="1"/>
  <c r="AZ140" i="17" s="1"/>
  <c r="AZ141" i="17" s="1"/>
  <c r="AZ142" i="17" s="1"/>
  <c r="AZ143" i="17" s="1"/>
  <c r="AZ144" i="17" s="1"/>
  <c r="AZ145" i="17" s="1"/>
  <c r="AZ146" i="17" s="1"/>
  <c r="AZ147" i="17" s="1"/>
  <c r="AZ148" i="17" s="1"/>
  <c r="AZ149" i="17" s="1"/>
  <c r="AZ150" i="17" s="1"/>
  <c r="AZ151" i="17" s="1"/>
  <c r="AZ152" i="17" s="1"/>
  <c r="AZ153" i="17" s="1"/>
  <c r="AZ154" i="17" s="1"/>
  <c r="AZ155" i="17" s="1"/>
  <c r="AZ156" i="17" s="1"/>
  <c r="AZ157" i="17" s="1"/>
  <c r="AZ158" i="17" s="1"/>
  <c r="AZ159" i="17" s="1"/>
  <c r="AZ160" i="17" s="1"/>
  <c r="AZ161" i="17" s="1"/>
  <c r="AZ162" i="17" s="1"/>
  <c r="AZ163" i="17" s="1"/>
  <c r="AZ164" i="17" s="1"/>
  <c r="AZ165" i="17" s="1"/>
  <c r="AZ166" i="17" s="1"/>
  <c r="AZ167" i="17" s="1"/>
  <c r="AZ168" i="17" s="1"/>
  <c r="AZ169" i="17" s="1"/>
  <c r="AZ170" i="17" s="1"/>
  <c r="AZ171" i="17" s="1"/>
  <c r="AZ172" i="17" s="1"/>
  <c r="AZ173" i="17" s="1"/>
  <c r="AZ174" i="17" s="1"/>
  <c r="AZ175" i="17" s="1"/>
  <c r="AZ176" i="17" s="1"/>
  <c r="AZ177" i="17" s="1"/>
  <c r="AZ178" i="17" s="1"/>
  <c r="AZ179" i="17" s="1"/>
  <c r="AZ180" i="17" s="1"/>
  <c r="AZ181" i="17" s="1"/>
  <c r="AZ182" i="17" s="1"/>
  <c r="AZ183" i="17" s="1"/>
  <c r="AZ184" i="17" s="1"/>
  <c r="AZ185" i="17" s="1"/>
  <c r="AZ186" i="17" s="1"/>
  <c r="AZ187" i="17" s="1"/>
  <c r="AZ188" i="17" s="1"/>
  <c r="AZ189" i="17" s="1"/>
  <c r="AZ190" i="17" s="1"/>
  <c r="AZ191" i="17" s="1"/>
  <c r="AZ192" i="17" s="1"/>
  <c r="AZ193" i="17" s="1"/>
  <c r="AZ194" i="17" s="1"/>
  <c r="AZ195" i="17" s="1"/>
  <c r="AZ196" i="17" s="1"/>
  <c r="AZ197" i="17" s="1"/>
  <c r="AZ198" i="17" s="1"/>
  <c r="AZ199" i="17" s="1"/>
  <c r="AZ200" i="17" s="1"/>
  <c r="AZ201" i="17" s="1"/>
  <c r="AZ202" i="17" s="1"/>
  <c r="AZ203" i="17" s="1"/>
  <c r="AZ204" i="17" s="1"/>
  <c r="AZ205" i="17" s="1"/>
  <c r="AZ206" i="17" s="1"/>
  <c r="AZ207" i="17" s="1"/>
  <c r="AZ208" i="17" s="1"/>
  <c r="AZ209" i="17" s="1"/>
  <c r="AZ210" i="17" s="1"/>
  <c r="AZ211" i="17" s="1"/>
  <c r="AZ212" i="17" s="1"/>
  <c r="AZ213" i="17" s="1"/>
  <c r="AZ214" i="17" s="1"/>
  <c r="AZ215" i="17" s="1"/>
  <c r="AZ216" i="17" s="1"/>
  <c r="AZ217" i="17" s="1"/>
  <c r="AZ218" i="17" s="1"/>
  <c r="AZ219" i="17" s="1"/>
  <c r="AZ220" i="17" s="1"/>
  <c r="AZ221" i="17" s="1"/>
  <c r="AZ222" i="17" s="1"/>
  <c r="AZ223" i="17" s="1"/>
  <c r="AZ224" i="17" s="1"/>
  <c r="AZ225" i="17" s="1"/>
  <c r="AZ226" i="17" s="1"/>
  <c r="AZ227" i="17" s="1"/>
  <c r="AZ228" i="17" s="1"/>
  <c r="AZ229" i="17" s="1"/>
  <c r="AZ230" i="17" s="1"/>
  <c r="AZ231" i="17" s="1"/>
  <c r="AZ232" i="17" s="1"/>
  <c r="AZ233" i="17" s="1"/>
  <c r="AZ234" i="17" s="1"/>
  <c r="AZ235" i="17" s="1"/>
  <c r="AZ236" i="17" s="1"/>
  <c r="AZ237" i="17" s="1"/>
  <c r="AZ238" i="17" s="1"/>
  <c r="AZ239" i="17" s="1"/>
  <c r="AZ240" i="17" s="1"/>
  <c r="AZ241" i="17" s="1"/>
  <c r="AZ242" i="17" s="1"/>
  <c r="AZ243" i="17" s="1"/>
  <c r="AZ244" i="17" s="1"/>
  <c r="AZ245" i="17" s="1"/>
  <c r="AZ246" i="17" s="1"/>
  <c r="AZ247" i="17" s="1"/>
  <c r="AZ248" i="17" s="1"/>
  <c r="AZ249" i="17" s="1"/>
  <c r="AZ250" i="17" s="1"/>
  <c r="AZ251" i="17" s="1"/>
  <c r="AZ252" i="17" s="1"/>
  <c r="AZ253" i="17" s="1"/>
  <c r="AZ254" i="17" s="1"/>
  <c r="AZ255" i="17" s="1"/>
  <c r="AZ256" i="17" s="1"/>
  <c r="AZ257" i="17" s="1"/>
  <c r="AZ258" i="17" s="1"/>
  <c r="AZ259" i="17" s="1"/>
  <c r="AZ260" i="17" s="1"/>
  <c r="AZ261" i="17" s="1"/>
  <c r="AZ262" i="17" s="1"/>
  <c r="AZ263" i="17" s="1"/>
  <c r="AZ264" i="17" s="1"/>
  <c r="AZ265" i="17" s="1"/>
  <c r="AZ266" i="17" s="1"/>
  <c r="AZ267" i="17" s="1"/>
  <c r="AZ268" i="17" s="1"/>
  <c r="AZ269" i="17" s="1"/>
  <c r="AZ270" i="17" s="1"/>
  <c r="AZ271" i="17" s="1"/>
  <c r="AZ272" i="17" s="1"/>
  <c r="AZ273" i="17" s="1"/>
  <c r="AZ274" i="17" s="1"/>
  <c r="AZ275" i="17" s="1"/>
  <c r="AZ276" i="17" s="1"/>
  <c r="AZ277" i="17" s="1"/>
  <c r="AZ278" i="17" s="1"/>
  <c r="AZ279" i="17" s="1"/>
  <c r="AZ280" i="17" s="1"/>
  <c r="AZ281" i="17" s="1"/>
  <c r="AZ282" i="17" s="1"/>
  <c r="AZ283" i="17" s="1"/>
  <c r="AZ284" i="17" s="1"/>
  <c r="AZ285" i="17" s="1"/>
  <c r="AZ286" i="17" s="1"/>
  <c r="AZ287" i="17" s="1"/>
  <c r="AZ288" i="17" s="1"/>
  <c r="AZ289" i="17" s="1"/>
  <c r="AZ290" i="17" s="1"/>
  <c r="AZ291" i="17" s="1"/>
  <c r="AZ292" i="17" s="1"/>
  <c r="AZ293" i="17" s="1"/>
  <c r="AZ294" i="17" s="1"/>
  <c r="AZ295" i="17" s="1"/>
  <c r="AZ296" i="17" s="1"/>
  <c r="AZ297" i="17" s="1"/>
  <c r="AZ298" i="17" s="1"/>
  <c r="AZ299" i="17" s="1"/>
  <c r="AZ300" i="17" s="1"/>
  <c r="AZ301" i="17" s="1"/>
  <c r="AZ302" i="17" s="1"/>
  <c r="AZ303" i="17" s="1"/>
  <c r="AZ304" i="17" s="1"/>
  <c r="AZ305" i="17" s="1"/>
  <c r="AZ306" i="17" s="1"/>
  <c r="AZ307" i="17" s="1"/>
  <c r="AZ308" i="17" s="1"/>
  <c r="AZ309" i="17" s="1"/>
  <c r="AZ310" i="17" s="1"/>
  <c r="AZ311" i="17" s="1"/>
  <c r="AZ312" i="17" s="1"/>
  <c r="AZ313" i="17" s="1"/>
  <c r="AZ314" i="17" s="1"/>
  <c r="AZ315" i="17" s="1"/>
  <c r="AZ316" i="17" s="1"/>
  <c r="AZ317" i="17" s="1"/>
  <c r="AZ318" i="17" s="1"/>
  <c r="AZ319" i="17" s="1"/>
  <c r="AZ320" i="17" s="1"/>
  <c r="AZ321" i="17" s="1"/>
  <c r="AZ322" i="17" s="1"/>
  <c r="AZ323" i="17" s="1"/>
  <c r="AZ324" i="17" s="1"/>
  <c r="AZ325" i="17" s="1"/>
  <c r="AZ326" i="17" s="1"/>
  <c r="AZ327" i="17" s="1"/>
  <c r="AZ328" i="17" s="1"/>
  <c r="AZ329" i="17" s="1"/>
  <c r="AZ330" i="17" s="1"/>
  <c r="AZ331" i="17" s="1"/>
  <c r="AZ332" i="17" s="1"/>
  <c r="AZ333" i="17" s="1"/>
  <c r="AZ334" i="17" s="1"/>
  <c r="AZ335" i="17" s="1"/>
  <c r="AZ336" i="17" s="1"/>
  <c r="AZ337" i="17" s="1"/>
  <c r="AZ338" i="17" s="1"/>
  <c r="AZ339" i="17" s="1"/>
  <c r="AZ340" i="17" s="1"/>
  <c r="AZ341" i="17" s="1"/>
  <c r="AZ342" i="17" s="1"/>
  <c r="AZ343" i="17" s="1"/>
  <c r="AZ344" i="17" s="1"/>
  <c r="AZ345" i="17" s="1"/>
  <c r="AZ346" i="17" s="1"/>
  <c r="AZ347" i="17" s="1"/>
  <c r="AZ348" i="17" s="1"/>
  <c r="AZ349" i="17" s="1"/>
  <c r="AZ350" i="17" s="1"/>
  <c r="AZ351" i="17" s="1"/>
  <c r="AZ352" i="17" s="1"/>
  <c r="AZ353" i="17" s="1"/>
  <c r="AZ354" i="17" s="1"/>
  <c r="AZ355" i="17" s="1"/>
  <c r="AZ356" i="17" s="1"/>
  <c r="AZ357" i="17" s="1"/>
  <c r="AZ358" i="17" s="1"/>
  <c r="AZ359" i="17" s="1"/>
  <c r="AZ360" i="17" s="1"/>
  <c r="AZ361" i="17" s="1"/>
  <c r="AZ362" i="17" s="1"/>
  <c r="AZ363" i="17" s="1"/>
  <c r="AZ364" i="17" s="1"/>
  <c r="AZ365" i="17" s="1"/>
  <c r="AZ366" i="17" s="1"/>
  <c r="AZ367" i="17" s="1"/>
  <c r="AZ368" i="17" s="1"/>
  <c r="AZ369" i="17" s="1"/>
  <c r="AZ370" i="17" s="1"/>
  <c r="AZ371" i="17" s="1"/>
  <c r="AZ372" i="17" s="1"/>
  <c r="AZ373" i="17" s="1"/>
  <c r="AZ374" i="17" s="1"/>
  <c r="AZ375" i="17" s="1"/>
  <c r="AZ376" i="17" s="1"/>
  <c r="AZ377" i="17" s="1"/>
  <c r="AZ378" i="17" s="1"/>
  <c r="AZ379" i="17" s="1"/>
  <c r="AZ380" i="17" s="1"/>
  <c r="AZ381" i="17" s="1"/>
  <c r="AZ382" i="17" s="1"/>
  <c r="AZ383" i="17" s="1"/>
  <c r="AZ384" i="17" s="1"/>
  <c r="AZ385" i="17" s="1"/>
  <c r="AZ386" i="17" s="1"/>
  <c r="AZ387" i="17" s="1"/>
  <c r="AZ388" i="17" s="1"/>
  <c r="AZ389" i="17" s="1"/>
  <c r="AZ390" i="17" s="1"/>
  <c r="AZ391" i="17" s="1"/>
  <c r="AZ392" i="17" s="1"/>
  <c r="AZ393" i="17" s="1"/>
  <c r="AZ394" i="17" s="1"/>
  <c r="AZ395" i="17" s="1"/>
  <c r="AZ396" i="17" s="1"/>
  <c r="AZ397" i="17" s="1"/>
  <c r="AZ398" i="17" s="1"/>
  <c r="AZ399" i="17" s="1"/>
  <c r="AZ400" i="17" s="1"/>
  <c r="AZ401" i="17" s="1"/>
  <c r="AZ402" i="17" s="1"/>
  <c r="AZ403" i="17" s="1"/>
  <c r="AZ404" i="17" s="1"/>
  <c r="AZ405" i="17" s="1"/>
  <c r="AZ406" i="17" s="1"/>
  <c r="AZ407" i="17" s="1"/>
  <c r="AZ408" i="17" s="1"/>
  <c r="AZ409" i="17" s="1"/>
  <c r="AZ410" i="17" s="1"/>
  <c r="AZ411" i="17" s="1"/>
  <c r="AZ412" i="17" s="1"/>
  <c r="AZ413" i="17" s="1"/>
  <c r="AZ414" i="17" s="1"/>
  <c r="AZ415" i="17" s="1"/>
  <c r="AZ416" i="17" s="1"/>
  <c r="AZ417" i="17" s="1"/>
  <c r="AZ418" i="17" s="1"/>
  <c r="AZ419" i="17" s="1"/>
  <c r="AZ420" i="17" s="1"/>
  <c r="AZ421" i="17" s="1"/>
  <c r="AZ422" i="17" s="1"/>
  <c r="AZ423" i="17" s="1"/>
  <c r="AZ424" i="17" s="1"/>
  <c r="AZ425" i="17" s="1"/>
  <c r="AZ426" i="17" s="1"/>
  <c r="AZ427" i="17" s="1"/>
  <c r="AZ428" i="17" s="1"/>
  <c r="AZ429" i="17" s="1"/>
  <c r="AZ430" i="17" s="1"/>
  <c r="AZ431" i="17" s="1"/>
  <c r="AZ432" i="17" s="1"/>
  <c r="AZ433" i="17" s="1"/>
  <c r="AZ434" i="17" s="1"/>
  <c r="AZ435" i="17" s="1"/>
  <c r="AZ436" i="17" s="1"/>
  <c r="AZ437" i="17" s="1"/>
  <c r="AZ438" i="17" s="1"/>
  <c r="AZ439" i="17" s="1"/>
  <c r="AZ440" i="17" s="1"/>
  <c r="AZ441" i="17" s="1"/>
  <c r="AZ442" i="17" s="1"/>
  <c r="AZ443" i="17" s="1"/>
  <c r="AZ444" i="17" s="1"/>
  <c r="AZ445" i="17" s="1"/>
  <c r="AZ446" i="17" s="1"/>
  <c r="AZ447" i="17" s="1"/>
  <c r="AZ448" i="17" s="1"/>
  <c r="AZ449" i="17" s="1"/>
  <c r="AZ450" i="17" s="1"/>
  <c r="AZ451" i="17" s="1"/>
  <c r="AZ452" i="17" s="1"/>
  <c r="AZ453" i="17" s="1"/>
  <c r="AZ454" i="17" s="1"/>
  <c r="AZ455" i="17" s="1"/>
  <c r="AZ456" i="17" s="1"/>
  <c r="AZ457" i="17" s="1"/>
  <c r="AZ458" i="17" s="1"/>
  <c r="AZ459" i="17" s="1"/>
  <c r="AZ460" i="17" s="1"/>
  <c r="AZ461" i="17" s="1"/>
  <c r="AZ462" i="17" s="1"/>
  <c r="AZ463" i="17" s="1"/>
  <c r="AZ464" i="17" s="1"/>
  <c r="AZ465" i="17" s="1"/>
  <c r="AZ466" i="17" s="1"/>
  <c r="AZ467" i="17" s="1"/>
  <c r="AZ468" i="17" s="1"/>
  <c r="AZ469" i="17" s="1"/>
  <c r="AZ470" i="17" s="1"/>
  <c r="AZ471" i="17" s="1"/>
  <c r="AZ472" i="17" s="1"/>
  <c r="AZ473" i="17" s="1"/>
  <c r="AZ474" i="17" s="1"/>
  <c r="AZ475" i="17" s="1"/>
  <c r="AZ476" i="17" s="1"/>
  <c r="AZ477" i="17" s="1"/>
  <c r="AZ478" i="17" s="1"/>
  <c r="AZ479" i="17" s="1"/>
  <c r="AZ480" i="17" s="1"/>
  <c r="AZ481" i="17" s="1"/>
  <c r="AZ482" i="17" s="1"/>
  <c r="AZ483" i="17" s="1"/>
  <c r="AZ484" i="17" s="1"/>
  <c r="AZ485" i="17" s="1"/>
  <c r="AZ486" i="17" s="1"/>
  <c r="AZ487" i="17" s="1"/>
  <c r="AZ488" i="17" s="1"/>
  <c r="AZ489" i="17" s="1"/>
  <c r="AZ490" i="17" s="1"/>
  <c r="AZ491" i="17" s="1"/>
  <c r="AZ492" i="17" s="1"/>
  <c r="AZ493" i="17" s="1"/>
  <c r="AZ494" i="17" s="1"/>
  <c r="AZ495" i="17" s="1"/>
  <c r="AZ496" i="17" s="1"/>
  <c r="AZ497" i="17" s="1"/>
  <c r="AZ498" i="17" s="1"/>
  <c r="AZ499" i="17" s="1"/>
  <c r="AZ500" i="17" s="1"/>
  <c r="AZ501" i="17" s="1"/>
  <c r="AZ502" i="17" s="1"/>
  <c r="AZ503" i="17" s="1"/>
  <c r="AZ504" i="17" s="1"/>
  <c r="AZ505" i="17" s="1"/>
  <c r="AZ506" i="17" s="1"/>
  <c r="AZ507" i="17" s="1"/>
  <c r="AZ508" i="17" s="1"/>
  <c r="AZ509" i="17" s="1"/>
  <c r="AZ510" i="17" s="1"/>
  <c r="AZ511" i="17" s="1"/>
  <c r="AZ512" i="17" s="1"/>
  <c r="AZ513" i="17" s="1"/>
  <c r="AZ514" i="17" s="1"/>
  <c r="AZ515" i="17" s="1"/>
  <c r="AZ516" i="17" s="1"/>
  <c r="AZ517" i="17" s="1"/>
  <c r="AZ518" i="17" s="1"/>
  <c r="AZ519" i="17" s="1"/>
  <c r="AZ520" i="17" s="1"/>
  <c r="AZ521" i="17" s="1"/>
  <c r="AZ522" i="17" s="1"/>
  <c r="AZ523" i="17" s="1"/>
  <c r="AZ524" i="17" s="1"/>
  <c r="AZ525" i="17" s="1"/>
  <c r="AZ526" i="17" s="1"/>
  <c r="AZ527" i="17" s="1"/>
  <c r="AZ528" i="17" s="1"/>
  <c r="AZ529" i="17" s="1"/>
  <c r="AZ530" i="17" s="1"/>
  <c r="AZ531" i="17" s="1"/>
  <c r="AZ532" i="17" s="1"/>
  <c r="AZ533" i="17" s="1"/>
  <c r="AZ534" i="17" s="1"/>
  <c r="AZ535" i="17" s="1"/>
  <c r="AZ536" i="17" s="1"/>
  <c r="AZ537" i="17" s="1"/>
  <c r="AZ538" i="17" s="1"/>
  <c r="AZ539" i="17" s="1"/>
  <c r="AZ540" i="17" s="1"/>
  <c r="AZ541" i="17" s="1"/>
  <c r="AZ542" i="17" s="1"/>
  <c r="AZ543" i="17" s="1"/>
  <c r="AZ544" i="17" s="1"/>
  <c r="AZ545" i="17" s="1"/>
  <c r="AZ546" i="17" s="1"/>
  <c r="AZ547" i="17" s="1"/>
  <c r="AZ548" i="17" s="1"/>
  <c r="AZ549" i="17" s="1"/>
  <c r="AZ550" i="17" s="1"/>
  <c r="AZ551" i="17" s="1"/>
  <c r="AZ552" i="17" s="1"/>
  <c r="AZ553" i="17" s="1"/>
  <c r="AZ554" i="17" s="1"/>
  <c r="AZ555" i="17" s="1"/>
  <c r="AZ556" i="17" s="1"/>
  <c r="AZ557" i="17" s="1"/>
  <c r="AZ558" i="17" s="1"/>
  <c r="AZ559" i="17" s="1"/>
  <c r="AZ560" i="17" s="1"/>
  <c r="AZ561" i="17" s="1"/>
  <c r="AZ562" i="17" s="1"/>
  <c r="AZ563" i="17" s="1"/>
  <c r="AZ564" i="17" s="1"/>
  <c r="AZ565" i="17" s="1"/>
  <c r="AZ566" i="17" s="1"/>
  <c r="AZ567" i="17" s="1"/>
  <c r="AZ568" i="17" s="1"/>
  <c r="AZ569" i="17" s="1"/>
  <c r="AZ570" i="17" s="1"/>
  <c r="AZ571" i="17" s="1"/>
  <c r="AZ572" i="17" s="1"/>
  <c r="AZ573" i="17" s="1"/>
  <c r="AZ574" i="17" s="1"/>
  <c r="AZ575" i="17" s="1"/>
  <c r="AZ576" i="17" s="1"/>
  <c r="AZ577" i="17" s="1"/>
  <c r="AZ578" i="17" s="1"/>
  <c r="AZ579" i="17" s="1"/>
  <c r="AZ580" i="17" s="1"/>
  <c r="AZ581" i="17" s="1"/>
  <c r="AZ582" i="17" s="1"/>
  <c r="AZ583" i="17" s="1"/>
  <c r="AZ584" i="17" s="1"/>
  <c r="AZ585" i="17" s="1"/>
  <c r="AZ586" i="17" s="1"/>
  <c r="AZ587" i="17" s="1"/>
  <c r="AZ588" i="17" s="1"/>
  <c r="AZ589" i="17" s="1"/>
  <c r="AZ590" i="17" s="1"/>
  <c r="AZ591" i="17" s="1"/>
  <c r="AZ592" i="17" s="1"/>
  <c r="AZ593" i="17" s="1"/>
  <c r="AZ594" i="17" s="1"/>
  <c r="AZ595" i="17" s="1"/>
  <c r="AZ596" i="17" s="1"/>
  <c r="AZ597" i="17" s="1"/>
  <c r="AZ598" i="17" s="1"/>
  <c r="AZ599" i="17" s="1"/>
  <c r="AZ600" i="17" s="1"/>
  <c r="AZ601" i="17" s="1"/>
  <c r="AZ602" i="17" s="1"/>
  <c r="AZ603" i="17" s="1"/>
  <c r="AZ604" i="17" s="1"/>
  <c r="AZ605" i="17" s="1"/>
  <c r="AZ606" i="17" s="1"/>
  <c r="AZ607" i="17" s="1"/>
  <c r="AZ608" i="17" s="1"/>
  <c r="AZ609" i="17" s="1"/>
  <c r="AZ610" i="17" s="1"/>
  <c r="AZ611" i="17" s="1"/>
  <c r="AZ612" i="17" s="1"/>
  <c r="AZ613" i="17" s="1"/>
  <c r="AZ614" i="17" s="1"/>
  <c r="AZ615" i="17" s="1"/>
  <c r="AZ616" i="17" s="1"/>
  <c r="AZ617" i="17" s="1"/>
  <c r="AZ618" i="17" s="1"/>
  <c r="AZ619" i="17" s="1"/>
  <c r="AZ620" i="17" s="1"/>
  <c r="AZ621" i="17" s="1"/>
  <c r="AZ622" i="17" s="1"/>
  <c r="AZ623" i="17" s="1"/>
  <c r="AZ624" i="17" s="1"/>
  <c r="AZ625" i="17" s="1"/>
  <c r="AZ626" i="17" s="1"/>
  <c r="AZ627" i="17" s="1"/>
  <c r="AZ628" i="17" s="1"/>
  <c r="AZ629" i="17" s="1"/>
  <c r="AZ630" i="17" s="1"/>
  <c r="AZ631" i="17" s="1"/>
  <c r="AZ632" i="17" s="1"/>
  <c r="AZ633" i="17" s="1"/>
  <c r="AZ634" i="17" s="1"/>
  <c r="AZ635" i="17" s="1"/>
  <c r="AZ636" i="17" s="1"/>
  <c r="AZ637" i="17" s="1"/>
  <c r="AZ638" i="17" s="1"/>
  <c r="AZ639" i="17" s="1"/>
  <c r="AZ640" i="17" s="1"/>
  <c r="AZ641" i="17" s="1"/>
  <c r="AZ642" i="17" s="1"/>
  <c r="AZ643" i="17" s="1"/>
  <c r="AZ644" i="17" s="1"/>
  <c r="AZ645" i="17" s="1"/>
  <c r="AZ646" i="17" s="1"/>
  <c r="AZ647" i="17" s="1"/>
  <c r="AZ648" i="17" s="1"/>
  <c r="AZ649" i="17" s="1"/>
  <c r="AZ650" i="17" s="1"/>
  <c r="AZ651" i="17" s="1"/>
  <c r="AZ652" i="17" s="1"/>
  <c r="AZ653" i="17" s="1"/>
  <c r="AZ654" i="17" s="1"/>
  <c r="AZ655" i="17" s="1"/>
  <c r="AZ656" i="17" s="1"/>
  <c r="AZ657" i="17" s="1"/>
  <c r="AZ658" i="17" s="1"/>
  <c r="AZ659" i="17" s="1"/>
  <c r="AZ660" i="17" s="1"/>
  <c r="AZ661" i="17" s="1"/>
  <c r="AZ662" i="17" s="1"/>
  <c r="AZ663" i="17" s="1"/>
  <c r="AZ664" i="17" s="1"/>
  <c r="AZ665" i="17" s="1"/>
  <c r="AZ666" i="17" s="1"/>
  <c r="AZ667" i="17" s="1"/>
  <c r="AZ668" i="17" s="1"/>
  <c r="AZ669" i="17" s="1"/>
  <c r="AZ670" i="17" s="1"/>
  <c r="AZ671" i="17" s="1"/>
  <c r="AZ672" i="17" s="1"/>
  <c r="AZ673" i="17" s="1"/>
  <c r="AZ674" i="17" s="1"/>
  <c r="AZ675" i="17" s="1"/>
  <c r="AZ676" i="17" s="1"/>
  <c r="AZ677" i="17" s="1"/>
  <c r="AZ678" i="17" s="1"/>
  <c r="AZ679" i="17" s="1"/>
  <c r="AZ680" i="17" s="1"/>
  <c r="AZ681" i="17" s="1"/>
  <c r="AZ682" i="17" s="1"/>
  <c r="AZ683" i="17" s="1"/>
  <c r="AZ684" i="17" s="1"/>
  <c r="AZ685" i="17" s="1"/>
  <c r="AZ686" i="17" s="1"/>
  <c r="AZ687" i="17" s="1"/>
  <c r="AZ688" i="17" s="1"/>
  <c r="AZ689" i="17" s="1"/>
  <c r="AZ690" i="17" s="1"/>
  <c r="AZ691" i="17" s="1"/>
  <c r="AZ692" i="17" s="1"/>
  <c r="AZ693" i="17" s="1"/>
  <c r="AZ694" i="17" s="1"/>
  <c r="AZ695" i="17" s="1"/>
  <c r="AZ696" i="17" s="1"/>
  <c r="AZ697" i="17" s="1"/>
  <c r="AZ698" i="17" s="1"/>
  <c r="AZ699" i="17" s="1"/>
  <c r="AZ700" i="17" s="1"/>
  <c r="AZ701" i="17" s="1"/>
  <c r="BB5" i="17"/>
  <c r="BD5" i="17" s="1"/>
  <c r="BD2" i="17"/>
  <c r="C2" i="12" s="1"/>
  <c r="BB4" i="17"/>
  <c r="BD4" i="17" s="1"/>
  <c r="BB3" i="17"/>
  <c r="BD3" i="17" s="1"/>
  <c r="BB7" i="17" l="1"/>
  <c r="BD7" i="17" s="1"/>
  <c r="BB6" i="17"/>
  <c r="BD6" i="17" s="1"/>
  <c r="BB9" i="17" l="1"/>
  <c r="BD9" i="17" s="1"/>
  <c r="C6" i="12"/>
  <c r="BB8" i="17"/>
  <c r="BD8" i="17" s="1"/>
  <c r="C4" i="15" l="1"/>
  <c r="BB10" i="17"/>
  <c r="BD10" i="17" s="1"/>
  <c r="C7" i="12"/>
  <c r="BB11" i="17" l="1"/>
  <c r="BD11" i="17" s="1"/>
  <c r="C8" i="12"/>
  <c r="C5" i="15" l="1"/>
  <c r="C6" i="15"/>
  <c r="BB12" i="17"/>
  <c r="BD12" i="17" s="1"/>
  <c r="C9" i="12"/>
  <c r="C2" i="15" l="1"/>
  <c r="BB13" i="17"/>
  <c r="BD13" i="17" s="1"/>
  <c r="C10" i="12"/>
  <c r="C3" i="15" l="1"/>
  <c r="C11" i="12"/>
  <c r="BB14" i="17"/>
  <c r="BD14" i="17" s="1"/>
  <c r="BB15" i="17" l="1"/>
  <c r="BD15" i="17" s="1"/>
  <c r="C12" i="12"/>
  <c r="C13" i="12" l="1"/>
  <c r="BB16" i="17"/>
  <c r="BD16" i="17" s="1"/>
  <c r="C14" i="12" l="1"/>
  <c r="BB17" i="17"/>
  <c r="BD17" i="17" s="1"/>
  <c r="C7" i="15" l="1"/>
  <c r="BB18" i="17"/>
  <c r="BD18" i="17" s="1"/>
  <c r="C15" i="12"/>
  <c r="C16" i="12" l="1"/>
  <c r="BB19" i="17"/>
  <c r="BD19" i="17" s="1"/>
  <c r="C17" i="12" l="1"/>
  <c r="BB20" i="17"/>
  <c r="BD20" i="17" s="1"/>
  <c r="C22" i="15" l="1"/>
  <c r="C18" i="12"/>
  <c r="BB21" i="17"/>
  <c r="BD21" i="17" s="1"/>
  <c r="C23" i="15" l="1"/>
  <c r="BB22" i="17"/>
  <c r="BD22" i="17" s="1"/>
  <c r="C19" i="12"/>
  <c r="C10" i="15" l="1"/>
  <c r="C20" i="12"/>
  <c r="BB23" i="17"/>
  <c r="BD23" i="17" s="1"/>
  <c r="BB24" i="17" l="1"/>
  <c r="BD24" i="17" s="1"/>
  <c r="C21" i="12"/>
  <c r="C22" i="12" l="1"/>
  <c r="BB25" i="17"/>
  <c r="BD25" i="17" s="1"/>
  <c r="C23" i="12" l="1"/>
  <c r="BB26" i="17"/>
  <c r="BD26" i="17" s="1"/>
  <c r="C15" i="15" l="1"/>
  <c r="C16" i="15"/>
  <c r="BB27" i="17"/>
  <c r="BD27" i="17" s="1"/>
  <c r="C24" i="12"/>
  <c r="C25" i="12" l="1"/>
  <c r="BB28" i="17"/>
  <c r="BD28" i="17" s="1"/>
  <c r="C26" i="12" l="1"/>
  <c r="BB29" i="17"/>
  <c r="BD29" i="17" s="1"/>
  <c r="BB30" i="17" l="1"/>
  <c r="BD30" i="17" s="1"/>
  <c r="C27" i="12"/>
  <c r="C28" i="12" l="1"/>
  <c r="BB31" i="17"/>
  <c r="BD31" i="17" s="1"/>
  <c r="BB32" i="17" l="1"/>
  <c r="BD32" i="17" s="1"/>
  <c r="C29" i="12"/>
  <c r="C30" i="12" l="1"/>
  <c r="BB33" i="17"/>
  <c r="BD33" i="17" s="1"/>
  <c r="BB34" i="17" l="1"/>
  <c r="BD34" i="17" s="1"/>
  <c r="C31" i="12"/>
  <c r="C32" i="12" l="1"/>
  <c r="BB35" i="17"/>
  <c r="BD35" i="17" s="1"/>
  <c r="BB36" i="17" l="1"/>
  <c r="BD36" i="17" s="1"/>
  <c r="C33" i="12"/>
  <c r="C8" i="15" l="1"/>
  <c r="C9" i="15"/>
  <c r="C34" i="12"/>
  <c r="BB37" i="17"/>
  <c r="BD37" i="17" s="1"/>
  <c r="BB38" i="17" l="1"/>
  <c r="BD38" i="17" s="1"/>
  <c r="C35" i="12"/>
  <c r="C36" i="12" l="1"/>
  <c r="BB39" i="17"/>
  <c r="BD39" i="17" s="1"/>
  <c r="C41" i="15" l="1"/>
  <c r="C28" i="15"/>
  <c r="BB40" i="17"/>
  <c r="BD40" i="17" s="1"/>
  <c r="C37" i="12"/>
  <c r="C38" i="12" l="1"/>
  <c r="BB41" i="17"/>
  <c r="BD41" i="17" s="1"/>
  <c r="C31" i="15" l="1"/>
  <c r="BB42" i="17"/>
  <c r="BD42" i="17" s="1"/>
  <c r="C39" i="12"/>
  <c r="C40" i="12" l="1"/>
  <c r="BB43" i="17"/>
  <c r="BD43" i="17" s="1"/>
  <c r="C17" i="15" l="1"/>
  <c r="C18" i="15"/>
  <c r="BB44" i="17"/>
  <c r="BD44" i="17" s="1"/>
  <c r="C41" i="12"/>
  <c r="C42" i="12" l="1"/>
  <c r="BB45" i="17"/>
  <c r="BD45" i="17" s="1"/>
  <c r="C11" i="15" l="1"/>
  <c r="C12" i="15"/>
  <c r="BB46" i="17"/>
  <c r="BD46" i="17" s="1"/>
  <c r="C43" i="12"/>
  <c r="C44" i="12" l="1"/>
  <c r="BB47" i="17"/>
  <c r="BD47" i="17" s="1"/>
  <c r="C13" i="15" l="1"/>
  <c r="C14" i="15"/>
  <c r="BB48" i="17"/>
  <c r="BD48" i="17" s="1"/>
  <c r="C45" i="12"/>
  <c r="C46" i="12" l="1"/>
  <c r="BB49" i="17"/>
  <c r="BD49" i="17" s="1"/>
  <c r="BB50" i="17" l="1"/>
  <c r="BD50" i="17" s="1"/>
  <c r="C47" i="12"/>
  <c r="C48" i="12" l="1"/>
  <c r="BB51" i="17"/>
  <c r="BD51" i="17" s="1"/>
  <c r="C40" i="15" l="1"/>
  <c r="BB52" i="17"/>
  <c r="BD52" i="17" s="1"/>
  <c r="C49" i="12"/>
  <c r="C50" i="12" l="1"/>
  <c r="BB53" i="17"/>
  <c r="BD53" i="17" s="1"/>
  <c r="C26" i="15" l="1"/>
  <c r="C27" i="15"/>
  <c r="BB54" i="17"/>
  <c r="BD54" i="17" s="1"/>
  <c r="C51" i="12"/>
  <c r="C52" i="12" l="1"/>
  <c r="BB55" i="17"/>
  <c r="BD55" i="17" s="1"/>
  <c r="BB56" i="17" l="1"/>
  <c r="BD56" i="17" s="1"/>
  <c r="C53" i="12"/>
  <c r="C54" i="12" l="1"/>
  <c r="BB57" i="17"/>
  <c r="BD57" i="17" s="1"/>
  <c r="BB58" i="17" l="1"/>
  <c r="BD58" i="17" s="1"/>
  <c r="C55" i="12"/>
  <c r="C56" i="12" l="1"/>
  <c r="BB59" i="17"/>
  <c r="BD59" i="17" s="1"/>
  <c r="C24" i="15" l="1"/>
  <c r="C25" i="15"/>
  <c r="BB60" i="17"/>
  <c r="BD60" i="17" s="1"/>
  <c r="C57" i="12"/>
  <c r="C58" i="12" l="1"/>
  <c r="BB61" i="17"/>
  <c r="BD61" i="17" s="1"/>
  <c r="C63" i="15" l="1"/>
  <c r="BB62" i="17"/>
  <c r="BD62" i="17" s="1"/>
  <c r="C59" i="12"/>
  <c r="C64" i="15" l="1"/>
  <c r="C60" i="12"/>
  <c r="BB63" i="17"/>
  <c r="BD63" i="17" s="1"/>
  <c r="C44" i="15" l="1"/>
  <c r="C65" i="15"/>
  <c r="BB64" i="17"/>
  <c r="BD64" i="17" s="1"/>
  <c r="C61" i="12"/>
  <c r="C62" i="12" l="1"/>
  <c r="BB65" i="17"/>
  <c r="BD65" i="17" s="1"/>
  <c r="C34" i="15" l="1"/>
  <c r="C35" i="15"/>
  <c r="BB66" i="17"/>
  <c r="BD66" i="17" s="1"/>
  <c r="C63" i="12"/>
  <c r="C64" i="12" l="1"/>
  <c r="BB67" i="17"/>
  <c r="BD67" i="17" s="1"/>
  <c r="BB68" i="17" l="1"/>
  <c r="BD68" i="17" s="1"/>
  <c r="C65" i="12"/>
  <c r="C66" i="12" l="1"/>
  <c r="BB69" i="17"/>
  <c r="BD69" i="17" s="1"/>
  <c r="C19" i="15" l="1"/>
  <c r="BB70" i="17"/>
  <c r="BD70" i="17" s="1"/>
  <c r="C67" i="12"/>
  <c r="C50" i="15" l="1"/>
  <c r="C72" i="15"/>
  <c r="C69" i="15"/>
  <c r="C68" i="12"/>
  <c r="BB71" i="17"/>
  <c r="BD71" i="17" s="1"/>
  <c r="BB72" i="17" l="1"/>
  <c r="BD72" i="17" s="1"/>
  <c r="C69" i="12"/>
  <c r="C70" i="12" l="1"/>
  <c r="BB73" i="17"/>
  <c r="BD73" i="17" s="1"/>
  <c r="BB74" i="17" l="1"/>
  <c r="BD74" i="17" s="1"/>
  <c r="C71" i="12"/>
  <c r="C72" i="12" l="1"/>
  <c r="BB75" i="17"/>
  <c r="BD75" i="17" s="1"/>
  <c r="BB76" i="17" l="1"/>
  <c r="BD76" i="17" s="1"/>
  <c r="C73" i="12"/>
  <c r="C74" i="12" l="1"/>
  <c r="BB77" i="17"/>
  <c r="BD77" i="17" s="1"/>
  <c r="BB78" i="17" l="1"/>
  <c r="BD78" i="17" s="1"/>
  <c r="C75" i="12"/>
  <c r="C80" i="15" l="1"/>
  <c r="C76" i="12"/>
  <c r="BB79" i="17"/>
  <c r="BD79" i="17" s="1"/>
  <c r="BB80" i="17" l="1"/>
  <c r="BD80" i="17" s="1"/>
  <c r="C77" i="12"/>
  <c r="C66" i="15" l="1"/>
  <c r="C78" i="12"/>
  <c r="BB81" i="17"/>
  <c r="BD81" i="17" s="1"/>
  <c r="C83" i="15" l="1"/>
  <c r="BB82" i="17"/>
  <c r="BD82" i="17" s="1"/>
  <c r="C79" i="12"/>
  <c r="C42" i="15" l="1"/>
  <c r="C43" i="15"/>
  <c r="C80" i="12"/>
  <c r="BB83" i="17"/>
  <c r="BD83" i="17" s="1"/>
  <c r="C49" i="15" l="1"/>
  <c r="BB84" i="17"/>
  <c r="BD84" i="17" s="1"/>
  <c r="C81" i="12"/>
  <c r="C45" i="15" l="1"/>
  <c r="C46" i="15"/>
  <c r="C82" i="12"/>
  <c r="BB85" i="17"/>
  <c r="BD85" i="17" s="1"/>
  <c r="BB86" i="17" l="1"/>
  <c r="BD86" i="17" s="1"/>
  <c r="C83" i="12"/>
  <c r="C47" i="15" l="1"/>
  <c r="C48" i="15"/>
  <c r="C84" i="12"/>
  <c r="BB87" i="17"/>
  <c r="BD87" i="17" s="1"/>
  <c r="C20" i="15" l="1"/>
  <c r="C21" i="15"/>
  <c r="BB88" i="17"/>
  <c r="BD88" i="17" s="1"/>
  <c r="C85" i="12"/>
  <c r="C86" i="12" l="1"/>
  <c r="BB89" i="17"/>
  <c r="BD89" i="17" s="1"/>
  <c r="C55" i="15" l="1"/>
  <c r="C56" i="15"/>
  <c r="BB90" i="17"/>
  <c r="BD90" i="17" s="1"/>
  <c r="C87" i="12"/>
  <c r="C88" i="12" l="1"/>
  <c r="BB91" i="17"/>
  <c r="BD91" i="17" s="1"/>
  <c r="BB92" i="17" l="1"/>
  <c r="BD92" i="17" s="1"/>
  <c r="C89" i="12"/>
  <c r="C90" i="12" l="1"/>
  <c r="BB93" i="17"/>
  <c r="BD93" i="17" s="1"/>
  <c r="BB94" i="17" l="1"/>
  <c r="BD94" i="17" s="1"/>
  <c r="C91" i="12"/>
  <c r="C96" i="15" l="1"/>
  <c r="C92" i="12"/>
  <c r="BB95" i="17"/>
  <c r="BD95" i="17" s="1"/>
  <c r="C51" i="15" l="1"/>
  <c r="C52" i="15"/>
  <c r="C97" i="15"/>
  <c r="BB96" i="17"/>
  <c r="BD96" i="17" s="1"/>
  <c r="C93" i="12"/>
  <c r="C98" i="15" l="1"/>
  <c r="C32" i="15"/>
  <c r="C33" i="15"/>
  <c r="C94" i="12"/>
  <c r="BB97" i="17"/>
  <c r="BD97" i="17" s="1"/>
  <c r="C29" i="15" l="1"/>
  <c r="C30" i="15"/>
  <c r="BB98" i="17"/>
  <c r="BD98" i="17" s="1"/>
  <c r="C95" i="12"/>
  <c r="C96" i="12" l="1"/>
  <c r="BB99" i="17"/>
  <c r="BD99" i="17" s="1"/>
  <c r="C57" i="15" l="1"/>
  <c r="BB100" i="17"/>
  <c r="BD100" i="17" s="1"/>
  <c r="C97" i="12"/>
  <c r="C102" i="15" l="1"/>
  <c r="C98" i="12"/>
  <c r="BB101" i="17"/>
  <c r="BD101" i="17" s="1"/>
  <c r="C60" i="15" l="1"/>
  <c r="C103" i="15"/>
  <c r="C58" i="15"/>
  <c r="C59" i="15"/>
  <c r="BB102" i="17"/>
  <c r="BD102" i="17" s="1"/>
  <c r="C99" i="12"/>
  <c r="C104" i="15" l="1"/>
  <c r="C100" i="12"/>
  <c r="BB103" i="17"/>
  <c r="BD103" i="17" s="1"/>
  <c r="C105" i="15" l="1"/>
  <c r="C90" i="15"/>
  <c r="BB104" i="17"/>
  <c r="BD104" i="17" s="1"/>
  <c r="C101" i="12"/>
  <c r="C106" i="15" l="1"/>
  <c r="C102" i="12"/>
  <c r="BB105" i="17"/>
  <c r="BD105" i="17" s="1"/>
  <c r="C67" i="15" l="1"/>
  <c r="C68" i="15"/>
  <c r="BB106" i="17"/>
  <c r="BD106" i="17" s="1"/>
  <c r="C103" i="12"/>
  <c r="C77" i="15" l="1"/>
  <c r="C104" i="12"/>
  <c r="BB107" i="17"/>
  <c r="BD107" i="17" s="1"/>
  <c r="BB108" i="17" l="1"/>
  <c r="BD108" i="17" s="1"/>
  <c r="C105" i="12"/>
  <c r="C106" i="12" l="1"/>
  <c r="BB109" i="17"/>
  <c r="BD109" i="17" s="1"/>
  <c r="C36" i="15" l="1"/>
  <c r="C37" i="15"/>
  <c r="BB110" i="17"/>
  <c r="BD110" i="17" s="1"/>
  <c r="C107" i="12"/>
  <c r="C38" i="15" l="1"/>
  <c r="C39" i="15"/>
  <c r="C108" i="12"/>
  <c r="BB111" i="17"/>
  <c r="BD111" i="17" s="1"/>
  <c r="BB112" i="17" l="1"/>
  <c r="BD112" i="17" s="1"/>
  <c r="C109" i="12"/>
  <c r="C114" i="15" l="1"/>
  <c r="C110" i="12"/>
  <c r="BB113" i="17"/>
  <c r="BD113" i="17" s="1"/>
  <c r="C75" i="15" l="1"/>
  <c r="C76" i="15"/>
  <c r="C70" i="15"/>
  <c r="C71" i="15"/>
  <c r="BB114" i="17"/>
  <c r="BD114" i="17" s="1"/>
  <c r="C111" i="12"/>
  <c r="C112" i="12" l="1"/>
  <c r="BB115" i="17"/>
  <c r="BD115" i="17" s="1"/>
  <c r="C113" i="15" l="1"/>
  <c r="BB116" i="17"/>
  <c r="BD116" i="17" s="1"/>
  <c r="C113" i="12"/>
  <c r="C114" i="12" l="1"/>
  <c r="BB117" i="17"/>
  <c r="BD117" i="17" s="1"/>
  <c r="C93" i="15" l="1"/>
  <c r="C119" i="15"/>
  <c r="BB118" i="17"/>
  <c r="BD118" i="17" s="1"/>
  <c r="C115" i="12"/>
  <c r="C120" i="15" l="1"/>
  <c r="C116" i="12"/>
  <c r="BB119" i="17"/>
  <c r="BD119" i="17" s="1"/>
  <c r="BB120" i="17" l="1"/>
  <c r="BD120" i="17" s="1"/>
  <c r="C117" i="12"/>
  <c r="C101" i="15" l="1"/>
  <c r="C118" i="12"/>
  <c r="BB121" i="17"/>
  <c r="BD121" i="17" s="1"/>
  <c r="BB122" i="17" l="1"/>
  <c r="BD122" i="17" s="1"/>
  <c r="C119" i="12"/>
  <c r="C53" i="15" l="1"/>
  <c r="C54" i="15"/>
  <c r="C120" i="12"/>
  <c r="BB123" i="17"/>
  <c r="BD123" i="17" s="1"/>
  <c r="C91" i="15" l="1"/>
  <c r="C92" i="15"/>
  <c r="BB124" i="17"/>
  <c r="BD124" i="17" s="1"/>
  <c r="C121" i="12"/>
  <c r="C122" i="12" l="1"/>
  <c r="BB125" i="17"/>
  <c r="BD125" i="17" s="1"/>
  <c r="BB126" i="17" l="1"/>
  <c r="BD126" i="17" s="1"/>
  <c r="C123" i="12"/>
  <c r="C109" i="15" l="1"/>
  <c r="C124" i="12"/>
  <c r="BB127" i="17"/>
  <c r="BD127" i="17" s="1"/>
  <c r="BB128" i="17" l="1"/>
  <c r="BD128" i="17" s="1"/>
  <c r="C125" i="12"/>
  <c r="C126" i="12" l="1"/>
  <c r="BB129" i="17"/>
  <c r="BD129" i="17" s="1"/>
  <c r="C88" i="15" l="1"/>
  <c r="C89" i="15"/>
  <c r="C61" i="15"/>
  <c r="C62" i="15"/>
  <c r="C127" i="12"/>
  <c r="BB130" i="17"/>
  <c r="BD130" i="17" s="1"/>
  <c r="C128" i="12" l="1"/>
  <c r="BB131" i="17"/>
  <c r="BD131" i="17" s="1"/>
  <c r="C129" i="12" l="1"/>
  <c r="BB132" i="17"/>
  <c r="BD132" i="17" s="1"/>
  <c r="BB133" i="17" l="1"/>
  <c r="BD133" i="17" s="1"/>
  <c r="C130" i="12"/>
  <c r="C135" i="15" l="1"/>
  <c r="C131" i="12"/>
  <c r="BB134" i="17"/>
  <c r="BD134" i="17" s="1"/>
  <c r="C132" i="12" l="1"/>
  <c r="BB135" i="17"/>
  <c r="BD135" i="17" s="1"/>
  <c r="BB136" i="17" l="1"/>
  <c r="BD136" i="17" s="1"/>
  <c r="C133" i="12"/>
  <c r="C73" i="15" l="1"/>
  <c r="C74" i="15"/>
  <c r="C134" i="12"/>
  <c r="BB137" i="17"/>
  <c r="BD137" i="17" s="1"/>
  <c r="C135" i="12" l="1"/>
  <c r="BB138" i="17"/>
  <c r="BD138" i="17" s="1"/>
  <c r="C136" i="12" l="1"/>
  <c r="BB139" i="17"/>
  <c r="BD139" i="17" s="1"/>
  <c r="BB140" i="17" l="1"/>
  <c r="BD140" i="17" s="1"/>
  <c r="C137" i="12"/>
  <c r="C138" i="12" l="1"/>
  <c r="BB141" i="17"/>
  <c r="BD141" i="17" s="1"/>
  <c r="C81" i="15" l="1"/>
  <c r="C82" i="15"/>
  <c r="C84" i="15"/>
  <c r="C143" i="15"/>
  <c r="BB142" i="17"/>
  <c r="BD142" i="17" s="1"/>
  <c r="C139" i="12"/>
  <c r="C140" i="12" l="1"/>
  <c r="BB143" i="17"/>
  <c r="BD143" i="17" s="1"/>
  <c r="C78" i="15" l="1"/>
  <c r="C79" i="15"/>
  <c r="C141" i="12"/>
  <c r="BB144" i="17"/>
  <c r="BD144" i="17" s="1"/>
  <c r="C124" i="15" l="1"/>
  <c r="BB145" i="17"/>
  <c r="BD145" i="17" s="1"/>
  <c r="C142" i="12"/>
  <c r="C147" i="15" l="1"/>
  <c r="C143" i="12"/>
  <c r="BB146" i="17"/>
  <c r="BD146" i="17" s="1"/>
  <c r="C148" i="15" l="1"/>
  <c r="BB147" i="17"/>
  <c r="BD147" i="17" s="1"/>
  <c r="C144" i="12"/>
  <c r="C110" i="15" l="1"/>
  <c r="C149" i="15"/>
  <c r="C145" i="12"/>
  <c r="BB148" i="17"/>
  <c r="BD148" i="17" s="1"/>
  <c r="BB149" i="17" l="1"/>
  <c r="BD149" i="17" s="1"/>
  <c r="C94" i="15" l="1"/>
  <c r="C95" i="15"/>
  <c r="BB150" i="17"/>
  <c r="BD150" i="17" s="1"/>
  <c r="BB151" i="17" l="1"/>
  <c r="BD151" i="17" s="1"/>
  <c r="C148" i="12"/>
  <c r="C133" i="15" l="1"/>
  <c r="C134" i="15"/>
  <c r="BB152" i="17"/>
  <c r="BD152" i="17" s="1"/>
  <c r="BB153" i="17" l="1"/>
  <c r="BD153" i="17" s="1"/>
  <c r="BB154" i="17" l="1"/>
  <c r="BD154" i="17" s="1"/>
  <c r="C151" i="12"/>
  <c r="C115" i="15" l="1"/>
  <c r="C116" i="15"/>
  <c r="BB155" i="17"/>
  <c r="BD155" i="17" s="1"/>
  <c r="C152" i="12"/>
  <c r="C153" i="12" l="1"/>
  <c r="BB156" i="17"/>
  <c r="BD156" i="17" s="1"/>
  <c r="BB157" i="17" l="1"/>
  <c r="BD157" i="17" s="1"/>
  <c r="C154" i="12"/>
  <c r="C159" i="15" l="1"/>
  <c r="C144" i="15"/>
  <c r="C117" i="15"/>
  <c r="C118" i="15"/>
  <c r="BB158" i="17"/>
  <c r="BD158" i="17" s="1"/>
  <c r="C155" i="12"/>
  <c r="C123" i="15" l="1"/>
  <c r="C156" i="12"/>
  <c r="BB159" i="17"/>
  <c r="BD159" i="17" s="1"/>
  <c r="C127" i="15" l="1"/>
  <c r="BB160" i="17"/>
  <c r="BD160" i="17" s="1"/>
  <c r="C157" i="12"/>
  <c r="C140" i="15" l="1"/>
  <c r="BB161" i="17"/>
  <c r="BD161" i="17" s="1"/>
  <c r="BB162" i="17" l="1"/>
  <c r="BD162" i="17" s="1"/>
  <c r="BB163" i="17" l="1"/>
  <c r="BD163" i="17" s="1"/>
  <c r="C85" i="15" l="1"/>
  <c r="C161" i="12"/>
  <c r="BB164" i="17"/>
  <c r="BD164" i="17" s="1"/>
  <c r="C166" i="15" l="1"/>
  <c r="BB165" i="17"/>
  <c r="BD165" i="17" s="1"/>
  <c r="C162" i="12"/>
  <c r="C167" i="15" l="1"/>
  <c r="C163" i="12"/>
  <c r="BB166" i="17"/>
  <c r="BD166" i="17" s="1"/>
  <c r="C164" i="12" l="1"/>
  <c r="BB167" i="17"/>
  <c r="BD167" i="17" s="1"/>
  <c r="C165" i="12" l="1"/>
  <c r="BB168" i="17"/>
  <c r="BD168" i="17" s="1"/>
  <c r="C170" i="15" l="1"/>
  <c r="C86" i="15"/>
  <c r="C87" i="15"/>
  <c r="BB169" i="17"/>
  <c r="BD169" i="17" s="1"/>
  <c r="C166" i="12"/>
  <c r="C99" i="15" l="1"/>
  <c r="C100" i="15"/>
  <c r="C171" i="15"/>
  <c r="BB170" i="17"/>
  <c r="BD170" i="17" s="1"/>
  <c r="C138" i="15" l="1"/>
  <c r="C139" i="15"/>
  <c r="BB171" i="17"/>
  <c r="BD171" i="17" s="1"/>
  <c r="C169" i="12" l="1"/>
  <c r="BB172" i="17"/>
  <c r="BD172" i="17" s="1"/>
  <c r="C174" i="15" l="1"/>
  <c r="BB173" i="17"/>
  <c r="BD173" i="17" s="1"/>
  <c r="C170" i="12"/>
  <c r="C175" i="15" l="1"/>
  <c r="C171" i="12"/>
  <c r="BB174" i="17"/>
  <c r="BD174" i="17" s="1"/>
  <c r="C141" i="15" l="1"/>
  <c r="C142" i="15"/>
  <c r="C130" i="15"/>
  <c r="BB175" i="17"/>
  <c r="BD175" i="17" s="1"/>
  <c r="C172" i="12"/>
  <c r="BB176" i="17" l="1"/>
  <c r="BD176" i="17" s="1"/>
  <c r="C173" i="12"/>
  <c r="C174" i="12" l="1"/>
  <c r="BB177" i="17"/>
  <c r="BD177" i="17" s="1"/>
  <c r="C179" i="15" l="1"/>
  <c r="BB178" i="17"/>
  <c r="BD178" i="17" s="1"/>
  <c r="C175" i="12"/>
  <c r="C180" i="15" l="1"/>
  <c r="C176" i="12"/>
  <c r="BB179" i="17"/>
  <c r="BD179" i="17" s="1"/>
  <c r="C162" i="15" l="1"/>
  <c r="C163" i="15"/>
  <c r="C111" i="15"/>
  <c r="C112" i="15"/>
  <c r="BB180" i="17"/>
  <c r="BD180" i="17" s="1"/>
  <c r="C177" i="12"/>
  <c r="BB181" i="17" l="1"/>
  <c r="BD181" i="17" s="1"/>
  <c r="C183" i="15" l="1"/>
  <c r="BB182" i="17"/>
  <c r="BD182" i="17" s="1"/>
  <c r="C184" i="15" l="1"/>
  <c r="BB183" i="17"/>
  <c r="BD183" i="17" s="1"/>
  <c r="C185" i="15" l="1"/>
  <c r="C181" i="12"/>
  <c r="BB184" i="17"/>
  <c r="BD184" i="17" s="1"/>
  <c r="C186" i="15" l="1"/>
  <c r="C145" i="15"/>
  <c r="C146" i="15"/>
  <c r="C182" i="12"/>
  <c r="BB185" i="17"/>
  <c r="BD185" i="17" s="1"/>
  <c r="C187" i="15" l="1"/>
  <c r="C154" i="15"/>
  <c r="C183" i="12"/>
  <c r="BB186" i="17"/>
  <c r="BD186" i="17" s="1"/>
  <c r="C184" i="12" l="1"/>
  <c r="BB187" i="17"/>
  <c r="BD187" i="17" s="1"/>
  <c r="BB188" i="17" l="1"/>
  <c r="BD188" i="17" s="1"/>
  <c r="C185" i="12"/>
  <c r="C186" i="12" l="1"/>
  <c r="BB189" i="17"/>
  <c r="BD189" i="17" s="1"/>
  <c r="C160" i="15" l="1"/>
  <c r="C161" i="15"/>
  <c r="BB190" i="17"/>
  <c r="BD190" i="17" s="1"/>
  <c r="C155" i="15" l="1"/>
  <c r="BB191" i="17"/>
  <c r="BD191" i="17" s="1"/>
  <c r="BB192" i="17" l="1"/>
  <c r="BD192" i="17" s="1"/>
  <c r="C189" i="12"/>
  <c r="C190" i="12" l="1"/>
  <c r="BB193" i="17"/>
  <c r="BD193" i="17" s="1"/>
  <c r="BB194" i="17" l="1"/>
  <c r="BD194" i="17" s="1"/>
  <c r="C191" i="12"/>
  <c r="C121" i="15" l="1"/>
  <c r="C122" i="15"/>
  <c r="C107" i="15"/>
  <c r="C108" i="15"/>
  <c r="C192" i="12"/>
  <c r="BB195" i="17"/>
  <c r="BD195" i="17" s="1"/>
  <c r="BB196" i="17" l="1"/>
  <c r="BD196" i="17" s="1"/>
  <c r="C193" i="12"/>
  <c r="C194" i="12" l="1"/>
  <c r="BB197" i="17"/>
  <c r="BD197" i="17" s="1"/>
  <c r="C150" i="15" l="1"/>
  <c r="C151" i="15"/>
  <c r="C199" i="15"/>
  <c r="BB198" i="17"/>
  <c r="BD198" i="17" s="1"/>
  <c r="C195" i="12"/>
  <c r="C200" i="15" l="1"/>
  <c r="C196" i="12"/>
  <c r="BB199" i="17"/>
  <c r="BD199" i="17" s="1"/>
  <c r="C131" i="15" l="1"/>
  <c r="C132" i="15"/>
  <c r="C201" i="15"/>
  <c r="BB200" i="17"/>
  <c r="BD200" i="17" s="1"/>
  <c r="C197" i="12"/>
  <c r="C198" i="12" l="1"/>
  <c r="BB201" i="17"/>
  <c r="BD201" i="17" s="1"/>
  <c r="BB202" i="17" l="1"/>
  <c r="BD202" i="17" s="1"/>
  <c r="C199" i="12"/>
  <c r="C128" i="15" l="1"/>
  <c r="C129" i="15"/>
  <c r="C156" i="15"/>
  <c r="C204" i="15"/>
  <c r="C200" i="12"/>
  <c r="BB203" i="17"/>
  <c r="BD203" i="17" s="1"/>
  <c r="BB204" i="17" l="1"/>
  <c r="BD204" i="17" s="1"/>
  <c r="C201" i="12"/>
  <c r="C125" i="15" l="1"/>
  <c r="C126" i="15"/>
  <c r="C202" i="12"/>
  <c r="BB205" i="17"/>
  <c r="BD205" i="17" s="1"/>
  <c r="BB206" i="17" l="1"/>
  <c r="BD206" i="17" s="1"/>
  <c r="C203" i="12"/>
  <c r="C190" i="15" l="1"/>
  <c r="C208" i="15"/>
  <c r="BB207" i="17"/>
  <c r="BD207" i="17" s="1"/>
  <c r="C152" i="15" l="1"/>
  <c r="C153" i="15"/>
  <c r="BB208" i="17"/>
  <c r="BD208" i="17" s="1"/>
  <c r="C206" i="12" l="1"/>
  <c r="BB209" i="17"/>
  <c r="BD209" i="17" s="1"/>
  <c r="BB210" i="17" l="1"/>
  <c r="BD210" i="17" s="1"/>
  <c r="C207" i="12"/>
  <c r="C212" i="15" l="1"/>
  <c r="C208" i="12"/>
  <c r="BB211" i="17"/>
  <c r="BD211" i="17" s="1"/>
  <c r="C157" i="15" l="1"/>
  <c r="C158" i="15"/>
  <c r="BB212" i="17"/>
  <c r="BD212" i="17" s="1"/>
  <c r="C209" i="12"/>
  <c r="C210" i="12" l="1"/>
  <c r="BB213" i="17"/>
  <c r="BD213" i="17" s="1"/>
  <c r="C215" i="15" l="1"/>
  <c r="BB214" i="17"/>
  <c r="BD214" i="17" s="1"/>
  <c r="C211" i="12"/>
  <c r="C212" i="12" l="1"/>
  <c r="BB215" i="17"/>
  <c r="BD215" i="17" s="1"/>
  <c r="C176" i="15" l="1"/>
  <c r="BB216" i="17"/>
  <c r="BD216" i="17" s="1"/>
  <c r="C213" i="12"/>
  <c r="C214" i="12" l="1"/>
  <c r="BB217" i="17"/>
  <c r="BD217" i="17" s="1"/>
  <c r="BB218" i="17" l="1"/>
  <c r="BD218" i="17" s="1"/>
  <c r="C215" i="12"/>
  <c r="C172" i="15" l="1"/>
  <c r="C173" i="15"/>
  <c r="C136" i="15"/>
  <c r="C137" i="15"/>
  <c r="C216" i="12"/>
  <c r="BB219" i="17"/>
  <c r="BD219" i="17" s="1"/>
  <c r="BB220" i="17" l="1"/>
  <c r="BD220" i="17" s="1"/>
  <c r="C217" i="12"/>
  <c r="BB221" i="17" l="1"/>
  <c r="BD221" i="17" s="1"/>
  <c r="C193" i="15" l="1"/>
  <c r="C223" i="15"/>
  <c r="C218" i="15"/>
  <c r="C219" i="15"/>
  <c r="BB222" i="17"/>
  <c r="BD222" i="17" s="1"/>
  <c r="C220" i="12" l="1"/>
  <c r="BB223" i="17"/>
  <c r="BD223" i="17" s="1"/>
  <c r="BB224" i="17" l="1"/>
  <c r="BD224" i="17" s="1"/>
  <c r="C177" i="15" l="1"/>
  <c r="C178" i="15"/>
  <c r="BB225" i="17"/>
  <c r="BD225" i="17" s="1"/>
  <c r="BB226" i="17" l="1"/>
  <c r="BD226" i="17" s="1"/>
  <c r="C223" i="12"/>
  <c r="C188" i="15" l="1"/>
  <c r="C189" i="15"/>
  <c r="C228" i="15"/>
  <c r="C224" i="12"/>
  <c r="BB227" i="17"/>
  <c r="BD227" i="17" s="1"/>
  <c r="C229" i="15" l="1"/>
  <c r="BB228" i="17"/>
  <c r="BD228" i="17" s="1"/>
  <c r="C205" i="15" l="1"/>
  <c r="C230" i="15"/>
  <c r="C181" i="15"/>
  <c r="C182" i="15"/>
  <c r="BB229" i="17"/>
  <c r="BD229" i="17" s="1"/>
  <c r="BB230" i="17" l="1"/>
  <c r="BD230" i="17" s="1"/>
  <c r="C227" i="12"/>
  <c r="C228" i="12" l="1"/>
  <c r="BB231" i="17"/>
  <c r="BD231" i="17" s="1"/>
  <c r="C164" i="15" l="1"/>
  <c r="C165" i="15"/>
  <c r="C206" i="15"/>
  <c r="C207" i="15"/>
  <c r="BB232" i="17"/>
  <c r="BD232" i="17" s="1"/>
  <c r="C229" i="12"/>
  <c r="C230" i="12" l="1"/>
  <c r="BB233" i="17"/>
  <c r="BD233" i="17" s="1"/>
  <c r="BB234" i="17" l="1"/>
  <c r="BD234" i="17" s="1"/>
  <c r="C209" i="15" l="1"/>
  <c r="C236" i="15"/>
  <c r="C191" i="15"/>
  <c r="C192" i="15"/>
  <c r="BB235" i="17"/>
  <c r="BD235" i="17" s="1"/>
  <c r="C198" i="15" l="1"/>
  <c r="BB236" i="17"/>
  <c r="BD236" i="17" s="1"/>
  <c r="C233" i="12"/>
  <c r="C234" i="12" l="1"/>
  <c r="BB237" i="17"/>
  <c r="BD237" i="17" s="1"/>
  <c r="C194" i="15" l="1"/>
  <c r="C195" i="15"/>
  <c r="BB238" i="17"/>
  <c r="BD238" i="17" s="1"/>
  <c r="C235" i="12"/>
  <c r="C236" i="12" l="1"/>
  <c r="BB239" i="17"/>
  <c r="BD239" i="17" s="1"/>
  <c r="BB240" i="17" l="1"/>
  <c r="BD240" i="17" s="1"/>
  <c r="C237" i="12"/>
  <c r="C222" i="15" l="1"/>
  <c r="C238" i="12"/>
  <c r="BB241" i="17"/>
  <c r="BD241" i="17" s="1"/>
  <c r="BB242" i="17" l="1"/>
  <c r="BD242" i="17" s="1"/>
  <c r="C244" i="15" l="1"/>
  <c r="C202" i="15"/>
  <c r="C203" i="15"/>
  <c r="BB243" i="17"/>
  <c r="BD243" i="17" s="1"/>
  <c r="C196" i="15" l="1"/>
  <c r="C197" i="15"/>
  <c r="C213" i="15"/>
  <c r="C214" i="15"/>
  <c r="BB244" i="17"/>
  <c r="BD244" i="17" s="1"/>
  <c r="BB245" i="17" l="1"/>
  <c r="BD245" i="17" s="1"/>
  <c r="BB246" i="17" l="1"/>
  <c r="BD246" i="17" s="1"/>
  <c r="C243" i="12"/>
  <c r="C224" i="15" l="1"/>
  <c r="C225" i="15"/>
  <c r="C244" i="12"/>
  <c r="BB247" i="17"/>
  <c r="BD247" i="17" s="1"/>
  <c r="BB248" i="17" l="1"/>
  <c r="BD248" i="17" s="1"/>
  <c r="C245" i="12"/>
  <c r="C220" i="15" l="1"/>
  <c r="C221" i="15"/>
  <c r="C168" i="15"/>
  <c r="C169" i="15"/>
  <c r="C246" i="12"/>
  <c r="BB249" i="17"/>
  <c r="BD249" i="17" s="1"/>
  <c r="BB250" i="17" l="1"/>
  <c r="BD250" i="17" s="1"/>
  <c r="C247" i="12"/>
  <c r="C231" i="15" l="1"/>
  <c r="C232" i="15"/>
  <c r="C248" i="12"/>
  <c r="BB251" i="17"/>
  <c r="BD251" i="17" s="1"/>
  <c r="BB252" i="17" l="1"/>
  <c r="BD252" i="17" s="1"/>
  <c r="C249" i="12"/>
  <c r="C254" i="15" l="1"/>
  <c r="BB253" i="17"/>
  <c r="BD253" i="17" s="1"/>
  <c r="C216" i="15" l="1"/>
  <c r="C217" i="15"/>
  <c r="BB254" i="17"/>
  <c r="BD254" i="17" s="1"/>
  <c r="C255" i="15" l="1"/>
  <c r="C252" i="12"/>
  <c r="BB255" i="17"/>
  <c r="BD255" i="17" s="1"/>
  <c r="C256" i="15" l="1"/>
  <c r="BB256" i="17"/>
  <c r="BD256" i="17" s="1"/>
  <c r="BB257" i="17" l="1"/>
  <c r="BD257" i="17" s="1"/>
  <c r="C259" i="15" l="1"/>
  <c r="BB258" i="17"/>
  <c r="BD258" i="17" s="1"/>
  <c r="C260" i="15" l="1"/>
  <c r="BB259" i="17"/>
  <c r="BD259" i="17" s="1"/>
  <c r="BB260" i="17" l="1"/>
  <c r="BD260" i="17" s="1"/>
  <c r="C239" i="15" l="1"/>
  <c r="C258" i="12"/>
  <c r="BB261" i="17"/>
  <c r="BD261" i="17" s="1"/>
  <c r="C263" i="15" l="1"/>
  <c r="BB262" i="17"/>
  <c r="BD262" i="17" s="1"/>
  <c r="C259" i="12"/>
  <c r="C233" i="15" l="1"/>
  <c r="C234" i="15"/>
  <c r="C235" i="15"/>
  <c r="C260" i="12"/>
  <c r="BB263" i="17"/>
  <c r="BD263" i="17" s="1"/>
  <c r="C245" i="15" l="1"/>
  <c r="BB264" i="17"/>
  <c r="BD264" i="17" s="1"/>
  <c r="C261" i="12"/>
  <c r="C262" i="12" l="1"/>
  <c r="BB265" i="17"/>
  <c r="BD265" i="17" s="1"/>
  <c r="BB266" i="17" l="1"/>
  <c r="BD266" i="17" s="1"/>
  <c r="C246" i="15" l="1"/>
  <c r="C247" i="15"/>
  <c r="C268" i="15"/>
  <c r="BB267" i="17"/>
  <c r="BD267" i="17" s="1"/>
  <c r="C240" i="15" l="1"/>
  <c r="C241" i="15"/>
  <c r="C242" i="15"/>
  <c r="C243" i="15"/>
  <c r="BB268" i="17"/>
  <c r="BD268" i="17" s="1"/>
  <c r="C266" i="12" l="1"/>
  <c r="BB269" i="17"/>
  <c r="BD269" i="17" s="1"/>
  <c r="C271" i="15" l="1"/>
  <c r="C248" i="15"/>
  <c r="C249" i="15"/>
  <c r="BB270" i="17"/>
  <c r="BD270" i="17" s="1"/>
  <c r="C267" i="12"/>
  <c r="C252" i="15" l="1"/>
  <c r="C253" i="15"/>
  <c r="C250" i="15"/>
  <c r="C251" i="15"/>
  <c r="C268" i="12"/>
  <c r="BB271" i="17"/>
  <c r="BD271" i="17" s="1"/>
  <c r="C226" i="15" l="1"/>
  <c r="C227" i="15"/>
  <c r="BB272" i="17"/>
  <c r="BD272" i="17" s="1"/>
  <c r="C269" i="12"/>
  <c r="C210" i="15" l="1"/>
  <c r="C211" i="15"/>
  <c r="C270" i="12"/>
  <c r="BB273" i="17"/>
  <c r="BD273" i="17" s="1"/>
  <c r="BB274" i="17" l="1"/>
  <c r="BD274" i="17" s="1"/>
  <c r="C271" i="12"/>
  <c r="BB275" i="17" l="1"/>
  <c r="BD275" i="17" s="1"/>
  <c r="C264" i="15" l="1"/>
  <c r="C272" i="12"/>
  <c r="BB276" i="17"/>
  <c r="BD276" i="17" s="1"/>
  <c r="C278" i="15" l="1"/>
  <c r="C273" i="12"/>
  <c r="C274" i="12"/>
  <c r="BB277" i="17"/>
  <c r="BD277" i="17" s="1"/>
  <c r="C204" i="12"/>
  <c r="C205" i="12"/>
  <c r="C261" i="15" l="1"/>
  <c r="C262" i="15"/>
  <c r="C279" i="15"/>
  <c r="C158" i="12"/>
  <c r="BB278" i="17"/>
  <c r="BD278" i="17" s="1"/>
  <c r="C272" i="15" l="1"/>
  <c r="C280" i="15"/>
  <c r="BB279" i="17"/>
  <c r="BD279" i="17" s="1"/>
  <c r="C237" i="15" l="1"/>
  <c r="C238" i="15"/>
  <c r="BB280" i="17"/>
  <c r="BD280" i="17" s="1"/>
  <c r="C277" i="12"/>
  <c r="C278" i="12" l="1"/>
  <c r="BB281" i="17"/>
  <c r="BD281" i="17" s="1"/>
  <c r="C269" i="15" l="1"/>
  <c r="C270" i="15"/>
  <c r="C265" i="15"/>
  <c r="C279" i="12"/>
  <c r="BB282" i="17"/>
  <c r="BD282" i="17" s="1"/>
  <c r="BB283" i="17" l="1"/>
  <c r="BD283" i="17" s="1"/>
  <c r="C280" i="12"/>
  <c r="C273" i="15" l="1"/>
  <c r="C281" i="12"/>
  <c r="BB284" i="17"/>
  <c r="BD284" i="17" s="1"/>
  <c r="C276" i="15" l="1"/>
  <c r="C277" i="15"/>
  <c r="BB285" i="17"/>
  <c r="BD285" i="17" s="1"/>
  <c r="C282" i="12"/>
  <c r="C281" i="15" l="1"/>
  <c r="C283" i="12"/>
  <c r="BB286" i="17"/>
  <c r="BD286" i="17" s="1"/>
  <c r="C274" i="15" l="1"/>
  <c r="C275" i="15"/>
  <c r="C286" i="15"/>
  <c r="BB287" i="17"/>
  <c r="BD287" i="17" s="1"/>
  <c r="C284" i="12"/>
  <c r="C287" i="15" l="1"/>
  <c r="BB288" i="17"/>
  <c r="BD288" i="17" s="1"/>
  <c r="BB289" i="17" l="1"/>
  <c r="BD289" i="17" s="1"/>
  <c r="C285" i="12"/>
  <c r="C291" i="15" l="1"/>
  <c r="C187" i="12"/>
  <c r="C188" i="12"/>
  <c r="BB290" i="17"/>
  <c r="BD290" i="17" s="1"/>
  <c r="C292" i="15" l="1"/>
  <c r="C257" i="15"/>
  <c r="C258" i="15"/>
  <c r="C288" i="12"/>
  <c r="BB291" i="17"/>
  <c r="BD291" i="17" s="1"/>
  <c r="C288" i="15" l="1"/>
  <c r="C293" i="15"/>
  <c r="C284" i="15"/>
  <c r="C285" i="15"/>
  <c r="BB292" i="17"/>
  <c r="BD292" i="17" s="1"/>
  <c r="C282" i="15" l="1"/>
  <c r="C283" i="15"/>
  <c r="BB293" i="17"/>
  <c r="BD293" i="17" s="1"/>
  <c r="C289" i="12"/>
  <c r="C290" i="12" l="1"/>
  <c r="BB294" i="17"/>
  <c r="BD294" i="17" s="1"/>
  <c r="BB295" i="17" l="1"/>
  <c r="BD295" i="17" s="1"/>
  <c r="C294" i="15" l="1"/>
  <c r="C297" i="15"/>
  <c r="C296" i="15"/>
  <c r="C266" i="15"/>
  <c r="C267" i="15"/>
  <c r="C293" i="12"/>
  <c r="BB296" i="17"/>
  <c r="BD296" i="17" s="1"/>
  <c r="C295" i="15" l="1"/>
  <c r="C294" i="12"/>
  <c r="BB297" i="17"/>
  <c r="BD297" i="17" s="1"/>
  <c r="BB298" i="17" l="1"/>
  <c r="BD298" i="17" s="1"/>
  <c r="C295" i="12"/>
  <c r="C289" i="15" l="1"/>
  <c r="C290" i="15"/>
  <c r="C298" i="15"/>
  <c r="C300" i="15"/>
  <c r="C302" i="15"/>
  <c r="C296" i="12"/>
  <c r="BB299" i="17"/>
  <c r="BD299" i="17" s="1"/>
  <c r="G11" i="16" l="1"/>
  <c r="C301" i="15"/>
  <c r="C299" i="15"/>
  <c r="C297" i="12"/>
  <c r="BB300" i="17"/>
  <c r="BD300" i="17" s="1"/>
  <c r="C298" i="12" l="1"/>
  <c r="BB301" i="17"/>
  <c r="BD301" i="17" s="1"/>
  <c r="BB302" i="17" l="1"/>
  <c r="BD302" i="17" s="1"/>
  <c r="C299" i="12"/>
  <c r="C300" i="12" l="1"/>
  <c r="BB303" i="17"/>
  <c r="BD303" i="17" s="1"/>
  <c r="BB304" i="17" l="1"/>
  <c r="BD304" i="17" s="1"/>
  <c r="C301" i="12"/>
  <c r="C302" i="12" l="1"/>
  <c r="BB305" i="17"/>
  <c r="BD305" i="17" s="1"/>
  <c r="BB306" i="17" l="1"/>
  <c r="BD306" i="17" s="1"/>
  <c r="C303" i="12" l="1"/>
  <c r="BB307" i="17"/>
  <c r="BD307" i="17" s="1"/>
  <c r="BB308" i="17" l="1"/>
  <c r="BD308" i="17" s="1"/>
  <c r="C275" i="12"/>
  <c r="C276" i="12"/>
  <c r="C304" i="12"/>
  <c r="C305" i="12"/>
  <c r="C306" i="12" l="1"/>
  <c r="BB309" i="17"/>
  <c r="BD309" i="17" s="1"/>
  <c r="BB310" i="17" l="1"/>
  <c r="BD310" i="17" s="1"/>
  <c r="C307" i="12"/>
  <c r="BB311" i="17" l="1"/>
  <c r="BD311" i="17" s="1"/>
  <c r="BB312" i="17" l="1"/>
  <c r="BD312" i="17" s="1"/>
  <c r="C263" i="12"/>
  <c r="C308" i="12"/>
  <c r="C309" i="12" l="1"/>
  <c r="BB313" i="17"/>
  <c r="BD313" i="17" s="1"/>
  <c r="BB314" i="17" l="1"/>
  <c r="BD314" i="17" s="1"/>
  <c r="C310" i="12"/>
  <c r="C146" i="12"/>
  <c r="C147" i="12"/>
  <c r="C256" i="12" l="1"/>
  <c r="C257" i="12"/>
  <c r="BB315" i="17"/>
  <c r="BD315" i="17" s="1"/>
  <c r="BB316" i="17" l="1"/>
  <c r="BD316" i="17" s="1"/>
  <c r="BB317" i="17" l="1"/>
  <c r="BD317" i="17" s="1"/>
  <c r="BB318" i="17" l="1"/>
  <c r="BD318" i="17" s="1"/>
  <c r="C314" i="12"/>
  <c r="C250" i="12" l="1"/>
  <c r="C251" i="12"/>
  <c r="C315" i="12"/>
  <c r="BB319" i="17"/>
  <c r="BD319" i="17" s="1"/>
  <c r="BB320" i="17" l="1"/>
  <c r="BD320" i="17" s="1"/>
  <c r="C316" i="12"/>
  <c r="C317" i="12"/>
  <c r="C318" i="12" l="1"/>
  <c r="BB321" i="17"/>
  <c r="BD321" i="17" s="1"/>
  <c r="BB322" i="17" l="1"/>
  <c r="BD322" i="17" s="1"/>
  <c r="C319" i="12"/>
  <c r="C320" i="12" l="1"/>
  <c r="BB323" i="17"/>
  <c r="BD323" i="17" s="1"/>
  <c r="BB324" i="17" l="1"/>
  <c r="BD324" i="17" s="1"/>
  <c r="C321" i="12"/>
  <c r="BB325" i="17" l="1"/>
  <c r="BD325" i="17" s="1"/>
  <c r="BB326" i="17" l="1"/>
  <c r="BD326" i="17" s="1"/>
  <c r="BB327" i="17" l="1"/>
  <c r="BD327" i="17" s="1"/>
  <c r="BB328" i="17" l="1"/>
  <c r="BD328" i="17" s="1"/>
  <c r="C231" i="12" l="1"/>
  <c r="C232" i="12"/>
  <c r="C326" i="12"/>
  <c r="C325" i="12"/>
  <c r="BB329" i="17"/>
  <c r="BD329" i="17" s="1"/>
  <c r="BB330" i="17" l="1"/>
  <c r="BD330" i="17" s="1"/>
  <c r="C327" i="12" l="1"/>
  <c r="BB331" i="17"/>
  <c r="BD331" i="17" s="1"/>
  <c r="C328" i="12" l="1"/>
  <c r="C291" i="12"/>
  <c r="C292" i="12"/>
  <c r="BB332" i="17"/>
  <c r="BD332" i="17" s="1"/>
  <c r="C329" i="12"/>
  <c r="C330" i="12" l="1"/>
  <c r="BB333" i="17"/>
  <c r="BD333" i="17" s="1"/>
  <c r="BB334" i="17" l="1"/>
  <c r="BD334" i="17" s="1"/>
  <c r="C331" i="12"/>
  <c r="C332" i="12" l="1"/>
  <c r="BB335" i="17"/>
  <c r="BD335" i="17" s="1"/>
  <c r="BB336" i="17" l="1"/>
  <c r="BD336" i="17" s="1"/>
  <c r="C311" i="12" l="1"/>
  <c r="C333" i="12"/>
  <c r="C334" i="12"/>
  <c r="BB337" i="17"/>
  <c r="BD337" i="17" s="1"/>
  <c r="BB338" i="17" l="1"/>
  <c r="BD338" i="17" s="1"/>
  <c r="C335" i="12" l="1"/>
  <c r="C336" i="12"/>
  <c r="BB339" i="17"/>
  <c r="BD339" i="17" s="1"/>
  <c r="BB340" i="17" l="1"/>
  <c r="BD340" i="17" s="1"/>
  <c r="C149" i="12"/>
  <c r="C150" i="12"/>
  <c r="C337" i="12"/>
  <c r="C338" i="12" l="1"/>
  <c r="BB341" i="17"/>
  <c r="BD341" i="17" s="1"/>
  <c r="BB342" i="17" l="1"/>
  <c r="BD342" i="17" s="1"/>
  <c r="C339" i="12"/>
  <c r="BB343" i="17" l="1"/>
  <c r="BD343" i="17" s="1"/>
  <c r="C340" i="12" l="1"/>
  <c r="BB344" i="17"/>
  <c r="BD344" i="17" s="1"/>
  <c r="C341" i="12"/>
  <c r="C342" i="12" l="1"/>
  <c r="BB345" i="17"/>
  <c r="BD345" i="17" s="1"/>
  <c r="C167" i="12"/>
  <c r="C168" i="12"/>
  <c r="BB346" i="17" l="1"/>
  <c r="BD346" i="17" s="1"/>
  <c r="C343" i="12"/>
  <c r="BB347" i="17" l="1"/>
  <c r="BD347" i="17" s="1"/>
  <c r="BB348" i="17" l="1"/>
  <c r="BD348" i="17" s="1"/>
  <c r="C344" i="12"/>
  <c r="C180" i="12" l="1"/>
  <c r="C345" i="12"/>
  <c r="C346" i="12"/>
  <c r="BB349" i="17"/>
  <c r="BD349" i="17" s="1"/>
  <c r="BB350" i="17" l="1"/>
  <c r="BD350" i="17" s="1"/>
  <c r="C347" i="12"/>
  <c r="C348" i="12" l="1"/>
  <c r="BB351" i="17"/>
  <c r="BD351" i="17" s="1"/>
  <c r="BB352" i="17" l="1"/>
  <c r="BD352" i="17" s="1"/>
  <c r="C349" i="12"/>
  <c r="BB353" i="17" l="1"/>
  <c r="BD353" i="17" s="1"/>
  <c r="BB354" i="17" l="1"/>
  <c r="BD354" i="17" s="1"/>
  <c r="C350" i="12"/>
  <c r="C159" i="12" l="1"/>
  <c r="C160" i="12"/>
  <c r="BB355" i="17"/>
  <c r="BD355" i="17" s="1"/>
  <c r="C351" i="12"/>
  <c r="BB356" i="17" l="1"/>
  <c r="BD356" i="17" s="1"/>
  <c r="C178" i="12"/>
  <c r="C179" i="12"/>
  <c r="C352" i="12"/>
  <c r="C353" i="12"/>
  <c r="C354" i="12" l="1"/>
  <c r="BB357" i="17"/>
  <c r="BD357" i="17" s="1"/>
  <c r="BB358" i="17" l="1"/>
  <c r="BD358" i="17" s="1"/>
  <c r="C355" i="12"/>
  <c r="C356" i="12" l="1"/>
  <c r="BB359" i="17"/>
  <c r="BD359" i="17" s="1"/>
  <c r="BB360" i="17" l="1"/>
  <c r="BD360" i="17" s="1"/>
  <c r="C357" i="12"/>
  <c r="C358" i="12" l="1"/>
  <c r="BB361" i="17"/>
  <c r="BD361" i="17" s="1"/>
  <c r="BB362" i="17" l="1"/>
  <c r="BD362" i="17" s="1"/>
  <c r="C359" i="12"/>
  <c r="C360" i="12" l="1"/>
  <c r="BB363" i="17"/>
  <c r="BD363" i="17" s="1"/>
  <c r="BB364" i="17" l="1"/>
  <c r="BD364" i="17" s="1"/>
  <c r="C361" i="12" l="1"/>
  <c r="C362" i="12"/>
  <c r="BB365" i="17"/>
  <c r="BD365" i="17" s="1"/>
  <c r="BB366" i="17" l="1"/>
  <c r="BD366" i="17" s="1"/>
  <c r="C264" i="12"/>
  <c r="C265" i="12"/>
  <c r="C363" i="12" l="1"/>
  <c r="BB367" i="17"/>
  <c r="BD367" i="17" s="1"/>
  <c r="BB368" i="17" l="1"/>
  <c r="BD368" i="17" s="1"/>
  <c r="C324" i="12"/>
  <c r="C364" i="12"/>
  <c r="C365" i="12" l="1"/>
  <c r="C218" i="12"/>
  <c r="C219" i="12"/>
  <c r="C366" i="12"/>
  <c r="BB369" i="17"/>
  <c r="BD369" i="17" s="1"/>
  <c r="BB370" i="17" l="1"/>
  <c r="BD370" i="17" s="1"/>
  <c r="C367" i="12"/>
  <c r="C368" i="12" l="1"/>
  <c r="BB371" i="17"/>
  <c r="BD371" i="17" s="1"/>
  <c r="BB372" i="17" l="1"/>
  <c r="BD372" i="17" s="1"/>
  <c r="C369" i="12"/>
  <c r="C370" i="12" l="1"/>
  <c r="BB373" i="17"/>
  <c r="BD373" i="17" s="1"/>
  <c r="BB374" i="17" l="1"/>
  <c r="BD374" i="17" s="1"/>
  <c r="C371" i="12"/>
  <c r="C372" i="12" l="1"/>
  <c r="BB375" i="17"/>
  <c r="BD375" i="17" s="1"/>
  <c r="BB376" i="17" l="1"/>
  <c r="BD376" i="17" s="1"/>
  <c r="C373" i="12"/>
  <c r="C374" i="12" l="1"/>
  <c r="BB377" i="17"/>
  <c r="BD377" i="17" s="1"/>
  <c r="BB378" i="17" l="1"/>
  <c r="BD378" i="17" s="1"/>
  <c r="C375" i="12"/>
  <c r="C376" i="12" l="1"/>
  <c r="BB379" i="17"/>
  <c r="BD379" i="17" s="1"/>
  <c r="BB380" i="17" l="1"/>
  <c r="BD380" i="17" s="1"/>
  <c r="C377" i="12"/>
  <c r="BB381" i="17" l="1"/>
  <c r="BD381" i="17" s="1"/>
  <c r="BB382" i="17" l="1"/>
  <c r="BD382" i="17" s="1"/>
  <c r="C378" i="12"/>
  <c r="C312" i="12" l="1"/>
  <c r="C313" i="12"/>
  <c r="C380" i="12"/>
  <c r="BB383" i="17"/>
  <c r="BD383" i="17" s="1"/>
  <c r="C379" i="12"/>
  <c r="BB384" i="17" l="1"/>
  <c r="BD384" i="17" s="1"/>
  <c r="C381" i="12" l="1"/>
  <c r="C382" i="12"/>
  <c r="BB385" i="17"/>
  <c r="BD385" i="17" s="1"/>
  <c r="BB386" i="17" l="1"/>
  <c r="BD386" i="17" s="1"/>
  <c r="C383" i="12"/>
  <c r="C322" i="12"/>
  <c r="C323" i="12"/>
  <c r="C384" i="12" l="1"/>
  <c r="BB387" i="17"/>
  <c r="BD387" i="17" s="1"/>
  <c r="BB388" i="17" l="1"/>
  <c r="BD388" i="17" s="1"/>
  <c r="C385" i="12"/>
  <c r="BB389" i="17" l="1"/>
  <c r="BD389" i="17" s="1"/>
  <c r="BB390" i="17" l="1"/>
  <c r="BD390" i="17" s="1"/>
  <c r="C386" i="12"/>
  <c r="C255" i="12" l="1"/>
  <c r="BB391" i="17"/>
  <c r="BD391" i="17" s="1"/>
  <c r="C388" i="12"/>
  <c r="C387" i="12"/>
  <c r="C389" i="12" l="1"/>
  <c r="BB392" i="17"/>
  <c r="BD392" i="17" s="1"/>
  <c r="BB393" i="17" l="1"/>
  <c r="BD393" i="17" s="1"/>
  <c r="C390" i="12"/>
  <c r="BB394" i="17" l="1"/>
  <c r="BD394" i="17" s="1"/>
  <c r="BB395" i="17" l="1"/>
  <c r="BD395" i="17" s="1"/>
  <c r="C391" i="12"/>
  <c r="C392" i="12"/>
  <c r="C393" i="12" l="1"/>
  <c r="C225" i="12"/>
  <c r="C226" i="12"/>
  <c r="BB396" i="17"/>
  <c r="BD396" i="17" s="1"/>
  <c r="BB397" i="17" l="1"/>
  <c r="BD397" i="17" s="1"/>
  <c r="C394" i="12"/>
  <c r="C395" i="12" l="1"/>
  <c r="BB398" i="17"/>
  <c r="BD398" i="17" s="1"/>
  <c r="BB399" i="17" l="1"/>
  <c r="BD399" i="17" s="1"/>
  <c r="C396" i="12"/>
  <c r="C397" i="12" l="1"/>
  <c r="BB400" i="17"/>
  <c r="BD400" i="17" s="1"/>
  <c r="BB401" i="17" l="1"/>
  <c r="BD401" i="17" s="1"/>
  <c r="C398" i="12"/>
  <c r="C399" i="12" l="1"/>
  <c r="BB402" i="17"/>
  <c r="BD402" i="17" s="1"/>
  <c r="BB403" i="17" l="1"/>
  <c r="BD403" i="17" s="1"/>
  <c r="C400" i="12"/>
  <c r="C401" i="12" l="1"/>
  <c r="BB404" i="17"/>
  <c r="BD404" i="17" s="1"/>
  <c r="BB405" i="17" l="1"/>
  <c r="BD405" i="17" s="1"/>
  <c r="C402" i="12"/>
  <c r="C403" i="12" l="1"/>
  <c r="BB406" i="17"/>
  <c r="BD406" i="17" s="1"/>
  <c r="BB407" i="17" l="1"/>
  <c r="BD407" i="17" s="1"/>
  <c r="C404" i="12"/>
  <c r="C405" i="12" l="1"/>
  <c r="BB408" i="17"/>
  <c r="BD408" i="17" s="1"/>
  <c r="BB409" i="17" l="1"/>
  <c r="BD409" i="17" s="1"/>
  <c r="C406" i="12" l="1"/>
  <c r="BB410" i="17"/>
  <c r="BD410" i="17" s="1"/>
  <c r="C407" i="12" l="1"/>
  <c r="BB411" i="17"/>
  <c r="BD411" i="17" s="1"/>
  <c r="C408" i="12"/>
  <c r="BB412" i="17" l="1"/>
  <c r="BD412" i="17" s="1"/>
  <c r="C409" i="12"/>
  <c r="BB413" i="17" l="1"/>
  <c r="BD413" i="17" s="1"/>
  <c r="C410" i="12"/>
  <c r="C411" i="12" l="1"/>
  <c r="BB414" i="17"/>
  <c r="BD414" i="17" s="1"/>
  <c r="C412" i="12" l="1"/>
  <c r="BB415" i="17"/>
  <c r="BD415" i="17" s="1"/>
  <c r="C413" i="12" l="1"/>
  <c r="BB416" i="17"/>
  <c r="BD416" i="17" s="1"/>
  <c r="C414" i="12" l="1"/>
  <c r="BB417" i="17"/>
  <c r="BD417" i="17" s="1"/>
  <c r="BB418" i="17" l="1"/>
  <c r="BD418" i="17" s="1"/>
  <c r="C415" i="12" l="1"/>
  <c r="BB419" i="17"/>
  <c r="BD419" i="17" s="1"/>
  <c r="C417" i="12" l="1"/>
  <c r="BB420" i="17"/>
  <c r="BD420" i="17" s="1"/>
  <c r="C286" i="12"/>
  <c r="C287" i="12"/>
  <c r="C416" i="12"/>
  <c r="BB421" i="17" l="1"/>
  <c r="BD421" i="17" s="1"/>
  <c r="C418" i="12" l="1"/>
  <c r="BB422" i="17"/>
  <c r="BD422" i="17" s="1"/>
  <c r="BB423" i="17" l="1"/>
  <c r="BD423" i="17" s="1"/>
  <c r="C419" i="12"/>
  <c r="C420" i="12"/>
  <c r="C253" i="12"/>
  <c r="C254" i="12"/>
  <c r="C421" i="12" l="1"/>
  <c r="BB424" i="17"/>
  <c r="BD424" i="17" s="1"/>
  <c r="C422" i="12" l="1"/>
  <c r="BB425" i="17"/>
  <c r="BD425" i="17" s="1"/>
  <c r="BB426" i="17" l="1"/>
  <c r="BD426" i="17" s="1"/>
  <c r="C423" i="12"/>
  <c r="BB427" i="17" l="1"/>
  <c r="BD427" i="17" s="1"/>
  <c r="BB428" i="17" l="1"/>
  <c r="BD428" i="17" s="1"/>
  <c r="C424" i="12"/>
  <c r="C425" i="12"/>
  <c r="C426" i="12" l="1"/>
  <c r="C221" i="12"/>
  <c r="C222" i="12"/>
  <c r="BB429" i="17"/>
  <c r="BD429" i="17" s="1"/>
  <c r="BB430" i="17" l="1"/>
  <c r="BD430" i="17" s="1"/>
  <c r="C427" i="12" l="1"/>
  <c r="C428" i="12"/>
  <c r="BB431" i="17"/>
  <c r="BD431" i="17" s="1"/>
  <c r="C429" i="12" l="1"/>
  <c r="BB432" i="17"/>
  <c r="BD432" i="17" s="1"/>
  <c r="C239" i="12"/>
  <c r="C240" i="12"/>
  <c r="BB433" i="17" l="1"/>
  <c r="BD433" i="17" s="1"/>
  <c r="C430" i="12"/>
  <c r="C431" i="12" l="1"/>
  <c r="BB434" i="17"/>
  <c r="BD434" i="17" s="1"/>
  <c r="BB435" i="17" l="1"/>
  <c r="BD435" i="17" s="1"/>
  <c r="C432" i="12"/>
  <c r="C433" i="12" l="1"/>
  <c r="BB436" i="17"/>
  <c r="BD436" i="17" s="1"/>
  <c r="BB437" i="17" l="1"/>
  <c r="BD437" i="17" s="1"/>
  <c r="C434" i="12"/>
  <c r="BB438" i="17" l="1"/>
  <c r="BD438" i="17" s="1"/>
  <c r="C435" i="12"/>
  <c r="C436" i="12" l="1"/>
  <c r="BB439" i="17"/>
  <c r="BD439" i="17" s="1"/>
  <c r="BB440" i="17" l="1"/>
  <c r="BD440" i="17" s="1"/>
  <c r="C437" i="12"/>
  <c r="BB441" i="17" l="1"/>
  <c r="BD441" i="17" s="1"/>
  <c r="C438" i="12"/>
  <c r="C439" i="12" l="1"/>
  <c r="BB442" i="17"/>
  <c r="BD442" i="17" s="1"/>
  <c r="BB443" i="17" l="1"/>
  <c r="BD443" i="17" s="1"/>
  <c r="C440" i="12"/>
  <c r="C441" i="12" l="1"/>
  <c r="BB444" i="17"/>
  <c r="BD444" i="17" s="1"/>
  <c r="BB445" i="17" l="1"/>
  <c r="BD445" i="17" s="1"/>
  <c r="C442" i="12"/>
  <c r="BB446" i="17" l="1"/>
  <c r="BD446" i="17" s="1"/>
  <c r="C443" i="12"/>
  <c r="C444" i="12" l="1"/>
  <c r="BB447" i="17"/>
  <c r="BD447" i="17" s="1"/>
  <c r="C445" i="12" l="1"/>
  <c r="BB448" i="17"/>
  <c r="BD448" i="17" s="1"/>
  <c r="C446" i="12" l="1"/>
  <c r="BB449" i="17"/>
  <c r="BD449" i="17" s="1"/>
  <c r="BB450" i="17" l="1"/>
  <c r="BD450" i="17" s="1"/>
  <c r="C447" i="12"/>
  <c r="C448" i="12" l="1"/>
  <c r="BB451" i="17"/>
  <c r="BD451" i="17" s="1"/>
  <c r="BB452" i="17" l="1"/>
  <c r="BD452" i="17" s="1"/>
  <c r="C449" i="12"/>
  <c r="C450" i="12" l="1"/>
  <c r="BB453" i="17"/>
  <c r="BD453" i="17" s="1"/>
  <c r="BB454" i="17" l="1"/>
  <c r="BD454" i="17" s="1"/>
  <c r="C451" i="12"/>
  <c r="C452" i="12" l="1"/>
  <c r="BB455" i="17"/>
  <c r="BD455" i="17" s="1"/>
  <c r="BB456" i="17" l="1"/>
  <c r="BD456" i="17" s="1"/>
  <c r="C453" i="12"/>
  <c r="C454" i="12" l="1"/>
  <c r="BB457" i="17"/>
  <c r="BD457" i="17" s="1"/>
  <c r="BB458" i="17" l="1"/>
  <c r="BD458" i="17" s="1"/>
  <c r="C455" i="12"/>
  <c r="C456" i="12" l="1"/>
  <c r="BB459" i="17"/>
  <c r="BD459" i="17" s="1"/>
  <c r="BB460" i="17" l="1"/>
  <c r="BD460" i="17" s="1"/>
  <c r="C457" i="12"/>
  <c r="BB461" i="17" l="1"/>
  <c r="BD461" i="17" s="1"/>
  <c r="C458" i="12"/>
  <c r="BB462" i="17" l="1"/>
  <c r="BD462" i="17" s="1"/>
  <c r="BB463" i="17" l="1"/>
  <c r="BD463" i="17" s="1"/>
  <c r="C459" i="12"/>
  <c r="C241" i="12" l="1"/>
  <c r="C242" i="12"/>
  <c r="C461" i="12"/>
  <c r="BB464" i="17"/>
  <c r="BD464" i="17" s="1"/>
  <c r="C460" i="12"/>
  <c r="C462" i="12" l="1"/>
  <c r="BB465" i="17"/>
  <c r="BD465" i="17" s="1"/>
  <c r="BB466" i="17" l="1"/>
  <c r="BD466" i="17" s="1"/>
  <c r="C463" i="12"/>
  <c r="C464" i="12" l="1"/>
  <c r="BB467" i="17"/>
  <c r="BD467" i="17" s="1"/>
  <c r="BB468" i="17" l="1"/>
  <c r="BD468" i="17" s="1"/>
  <c r="C465" i="12"/>
  <c r="C466" i="12" l="1"/>
  <c r="BB469" i="17"/>
  <c r="BD469" i="17" s="1"/>
  <c r="BB470" i="17" l="1"/>
  <c r="BD470" i="17" s="1"/>
  <c r="C467" i="12"/>
  <c r="BB471" i="17" l="1"/>
  <c r="BD471" i="17" s="1"/>
  <c r="C468" i="12"/>
  <c r="C469" i="12" l="1"/>
  <c r="BB472" i="17"/>
  <c r="BD472" i="17" s="1"/>
  <c r="BB473" i="17" l="1"/>
  <c r="BD473" i="17" s="1"/>
  <c r="C470" i="12"/>
  <c r="C471" i="12" l="1"/>
  <c r="BB474" i="17"/>
  <c r="BD474" i="17" s="1"/>
  <c r="BB475" i="17" l="1"/>
  <c r="BD475" i="17" s="1"/>
  <c r="C472" i="12"/>
  <c r="C473" i="12" l="1"/>
  <c r="BB476" i="17"/>
  <c r="BD476" i="17" s="1"/>
  <c r="BB477" i="17" l="1"/>
  <c r="BD477" i="17" s="1"/>
  <c r="C474" i="12"/>
  <c r="C475" i="12" l="1"/>
  <c r="BB478" i="17"/>
  <c r="BD478" i="17" s="1"/>
  <c r="BB479" i="17" l="1"/>
  <c r="BD479" i="17" s="1"/>
  <c r="C476" i="12"/>
  <c r="C477" i="12" l="1"/>
  <c r="BB480" i="17"/>
  <c r="BD480" i="17" s="1"/>
  <c r="BB481" i="17" l="1"/>
  <c r="BD481" i="17" s="1"/>
  <c r="C478" i="12"/>
  <c r="C479" i="12" l="1"/>
  <c r="BB482" i="17"/>
  <c r="BD482" i="17" s="1"/>
  <c r="BB483" i="17" l="1"/>
  <c r="BD483" i="17" s="1"/>
  <c r="C480" i="12"/>
  <c r="C481" i="12" l="1"/>
  <c r="BB484" i="17"/>
  <c r="BD484" i="17" s="1"/>
  <c r="BB485" i="17" l="1"/>
  <c r="BD485" i="17" s="1"/>
  <c r="C482" i="12"/>
  <c r="C483" i="12" l="1"/>
  <c r="BB486" i="17"/>
  <c r="BD486" i="17" s="1"/>
  <c r="BB487" i="17" l="1"/>
  <c r="BD487" i="17" s="1"/>
  <c r="C484" i="12"/>
  <c r="C485" i="12" l="1"/>
  <c r="BB488" i="17"/>
  <c r="BD488" i="17" s="1"/>
  <c r="BB489" i="17" l="1"/>
  <c r="BD489" i="17" s="1"/>
  <c r="C486" i="12"/>
  <c r="C487" i="12" l="1"/>
  <c r="BB490" i="17"/>
  <c r="BD490" i="17" s="1"/>
  <c r="BB491" i="17" l="1"/>
  <c r="BD491" i="17" s="1"/>
  <c r="C488" i="12"/>
  <c r="C489" i="12" l="1"/>
  <c r="BB492" i="17"/>
  <c r="BD492" i="17" s="1"/>
  <c r="BB493" i="17" l="1"/>
  <c r="BD493" i="17" s="1"/>
  <c r="C490" i="12"/>
  <c r="C491" i="12" l="1"/>
  <c r="BB494" i="17"/>
  <c r="BD494" i="17" s="1"/>
  <c r="BB495" i="17" l="1"/>
  <c r="BD495" i="17" s="1"/>
  <c r="C492" i="12"/>
  <c r="C493" i="12" l="1"/>
  <c r="BB496" i="17"/>
  <c r="BD496" i="17" s="1"/>
  <c r="BB497" i="17" l="1"/>
  <c r="BD497" i="17" s="1"/>
  <c r="C494" i="12"/>
  <c r="C495" i="12" l="1"/>
  <c r="BB498" i="17"/>
  <c r="BD498" i="17" s="1"/>
  <c r="BB499" i="17" l="1"/>
  <c r="BD499" i="17" s="1"/>
  <c r="C496" i="12"/>
  <c r="C497" i="12" l="1"/>
  <c r="BB500" i="17"/>
  <c r="BD500" i="17" s="1"/>
  <c r="BB501" i="17" l="1"/>
  <c r="BD501" i="17" s="1"/>
  <c r="C498" i="12"/>
  <c r="C499" i="12" l="1"/>
  <c r="BB502" i="17"/>
  <c r="BD502" i="17" s="1"/>
  <c r="BB503" i="17" l="1"/>
  <c r="BD503" i="17" s="1"/>
  <c r="C500" i="12"/>
  <c r="C501" i="12" l="1"/>
  <c r="BB504" i="17"/>
  <c r="BD504" i="17" s="1"/>
  <c r="BB505" i="17" l="1"/>
  <c r="BD505" i="17" s="1"/>
  <c r="C502" i="12"/>
  <c r="C503" i="12" l="1"/>
  <c r="BB506" i="17"/>
  <c r="BD506" i="17" s="1"/>
  <c r="BB507" i="17" l="1"/>
  <c r="BD507" i="17" s="1"/>
  <c r="C504" i="12"/>
  <c r="C505" i="12" l="1"/>
  <c r="BB508" i="17"/>
  <c r="BD508" i="17" s="1"/>
  <c r="BB509" i="17" l="1"/>
  <c r="BD509" i="17" s="1"/>
  <c r="C506" i="12"/>
  <c r="C507" i="12" l="1"/>
  <c r="BB510" i="17"/>
  <c r="BD510" i="17" s="1"/>
  <c r="BB511" i="17" l="1"/>
  <c r="BD511" i="17" s="1"/>
  <c r="C508" i="12"/>
  <c r="C509" i="12" l="1"/>
  <c r="BB512" i="17"/>
  <c r="BD512" i="17" s="1"/>
  <c r="BB513" i="17" l="1"/>
  <c r="BD513" i="17" s="1"/>
  <c r="C510" i="12"/>
  <c r="C511" i="12" l="1"/>
  <c r="BB514" i="17"/>
  <c r="BD514" i="17" s="1"/>
  <c r="BB515" i="17" l="1"/>
  <c r="BD515" i="17" s="1"/>
  <c r="C512" i="12"/>
  <c r="C513" i="12" l="1"/>
  <c r="BB516" i="17"/>
  <c r="BD516" i="17" s="1"/>
  <c r="BB517" i="17" l="1"/>
  <c r="BD517" i="17" s="1"/>
  <c r="C514" i="12"/>
  <c r="C515" i="12" l="1"/>
  <c r="BB518" i="17"/>
  <c r="BD518" i="17" s="1"/>
  <c r="BB519" i="17" l="1"/>
  <c r="BD519" i="17" s="1"/>
  <c r="C516" i="12"/>
  <c r="C517" i="12" l="1"/>
  <c r="BB520" i="17"/>
  <c r="BD520" i="17" s="1"/>
  <c r="BB521" i="17" l="1"/>
  <c r="BD521" i="17" s="1"/>
  <c r="C518" i="12"/>
  <c r="C519" i="12" l="1"/>
  <c r="BB522" i="17"/>
  <c r="BD522" i="17" s="1"/>
  <c r="BB523" i="17" l="1"/>
  <c r="BD523" i="17" s="1"/>
  <c r="C520" i="12"/>
  <c r="C521" i="12" l="1"/>
  <c r="BB524" i="17"/>
  <c r="BD524" i="17" s="1"/>
  <c r="BB525" i="17" l="1"/>
  <c r="BD525" i="17" s="1"/>
  <c r="C522" i="12"/>
  <c r="C523" i="12" l="1"/>
  <c r="BB526" i="17"/>
  <c r="BD526" i="17" s="1"/>
  <c r="BB527" i="17" l="1"/>
  <c r="BD527" i="17" s="1"/>
  <c r="C524" i="12"/>
  <c r="C525" i="12" l="1"/>
  <c r="BB528" i="17"/>
  <c r="BD528" i="17" s="1"/>
  <c r="C526" i="12" l="1"/>
  <c r="BB529" i="17"/>
  <c r="BD529" i="17" s="1"/>
  <c r="BB530" i="17" l="1"/>
  <c r="BD530" i="17" s="1"/>
  <c r="C527" i="12"/>
  <c r="C528" i="12" l="1"/>
  <c r="BB531" i="17"/>
  <c r="BD531" i="17" s="1"/>
  <c r="BB532" i="17" l="1"/>
  <c r="BD532" i="17" s="1"/>
  <c r="C529" i="12"/>
  <c r="C530" i="12" l="1"/>
  <c r="BB533" i="17"/>
  <c r="BD533" i="17" s="1"/>
  <c r="BB534" i="17" l="1"/>
  <c r="BD534" i="17" s="1"/>
  <c r="C531" i="12"/>
  <c r="C532" i="12" l="1"/>
  <c r="BB535" i="17"/>
  <c r="BD535" i="17" s="1"/>
  <c r="BB536" i="17" l="1"/>
  <c r="BD536" i="17" s="1"/>
  <c r="C533" i="12"/>
  <c r="C534" i="12" l="1"/>
  <c r="BB537" i="17"/>
  <c r="BD537" i="17" s="1"/>
  <c r="BB538" i="17" l="1"/>
  <c r="BD538" i="17" s="1"/>
  <c r="C535" i="12"/>
  <c r="C536" i="12" l="1"/>
  <c r="BB539" i="17"/>
  <c r="BD539" i="17" s="1"/>
  <c r="BB540" i="17" l="1"/>
  <c r="BD540" i="17" s="1"/>
  <c r="C537" i="12"/>
  <c r="C538" i="12" l="1"/>
  <c r="BB541" i="17"/>
  <c r="BD541" i="17" s="1"/>
  <c r="BB542" i="17" l="1"/>
  <c r="BD542" i="17" s="1"/>
  <c r="C539" i="12"/>
  <c r="C540" i="12" l="1"/>
  <c r="BB543" i="17"/>
  <c r="BD543" i="17" s="1"/>
  <c r="BB544" i="17" l="1"/>
  <c r="BD544" i="17" s="1"/>
  <c r="C541" i="12"/>
  <c r="C542" i="12" l="1"/>
  <c r="BB545" i="17"/>
  <c r="BD545" i="17" s="1"/>
  <c r="BB546" i="17" l="1"/>
  <c r="BD546" i="17" s="1"/>
  <c r="C543" i="12"/>
  <c r="C544" i="12" l="1"/>
  <c r="BB547" i="17"/>
  <c r="BD547" i="17" s="1"/>
  <c r="BB548" i="17" l="1"/>
  <c r="BD548" i="17" s="1"/>
  <c r="C545" i="12"/>
  <c r="C546" i="12" l="1"/>
  <c r="BB549" i="17"/>
  <c r="BD549" i="17" s="1"/>
  <c r="BB550" i="17" l="1"/>
  <c r="BD550" i="17" s="1"/>
  <c r="C547" i="12"/>
  <c r="C548" i="12" l="1"/>
  <c r="BB551" i="17"/>
  <c r="BD551" i="17" s="1"/>
  <c r="BB552" i="17" l="1"/>
  <c r="BD552" i="17" s="1"/>
  <c r="C549" i="12"/>
  <c r="C550" i="12" l="1"/>
  <c r="BB553" i="17"/>
  <c r="BD553" i="17" s="1"/>
  <c r="BB554" i="17" l="1"/>
  <c r="BD554" i="17" s="1"/>
  <c r="C551" i="12"/>
  <c r="C552" i="12" l="1"/>
  <c r="BB555" i="17"/>
  <c r="BD555" i="17" s="1"/>
  <c r="BB556" i="17" l="1"/>
  <c r="BD556" i="17" s="1"/>
  <c r="C553" i="12"/>
  <c r="C554" i="12" l="1"/>
  <c r="BB557" i="17"/>
  <c r="BD557" i="17" s="1"/>
  <c r="BB558" i="17" l="1"/>
  <c r="BD558" i="17" s="1"/>
  <c r="C555" i="12"/>
  <c r="C556" i="12" l="1"/>
  <c r="BB559" i="17"/>
  <c r="BD559" i="17" s="1"/>
  <c r="BB560" i="17" l="1"/>
  <c r="BD560" i="17" s="1"/>
  <c r="C557" i="12"/>
  <c r="C558" i="12" l="1"/>
  <c r="BB561" i="17"/>
  <c r="BD561" i="17" s="1"/>
  <c r="BB562" i="17" l="1"/>
  <c r="BD562" i="17" s="1"/>
  <c r="C559" i="12"/>
  <c r="C560" i="12" l="1"/>
  <c r="BB563" i="17"/>
  <c r="BD563" i="17" s="1"/>
  <c r="BB564" i="17" l="1"/>
  <c r="BD564" i="17" s="1"/>
  <c r="C561" i="12"/>
  <c r="C562" i="12" l="1"/>
  <c r="BB565" i="17"/>
  <c r="BD565" i="17" s="1"/>
  <c r="BB566" i="17" l="1"/>
  <c r="BD566" i="17" s="1"/>
  <c r="C563" i="12"/>
  <c r="C564" i="12" l="1"/>
  <c r="BB567" i="17"/>
  <c r="BD567" i="17" s="1"/>
  <c r="BB568" i="17" l="1"/>
  <c r="BD568" i="17" s="1"/>
  <c r="C565" i="12"/>
  <c r="C566" i="12" l="1"/>
  <c r="BB569" i="17"/>
  <c r="BD569" i="17" s="1"/>
  <c r="C567" i="12" l="1"/>
  <c r="BB570" i="17"/>
  <c r="BD570" i="17" s="1"/>
  <c r="C568" i="12" l="1"/>
  <c r="BB571" i="17"/>
  <c r="BD571" i="17" s="1"/>
  <c r="BB572" i="17" l="1"/>
  <c r="BD572" i="17" s="1"/>
  <c r="C569" i="12"/>
  <c r="C570" i="12" l="1"/>
  <c r="BB573" i="17"/>
  <c r="BD573" i="17" s="1"/>
  <c r="BB574" i="17" l="1"/>
  <c r="BD574" i="17" s="1"/>
  <c r="C571" i="12"/>
  <c r="C572" i="12" l="1"/>
  <c r="BB575" i="17"/>
  <c r="BD575" i="17" s="1"/>
  <c r="C573" i="12" l="1"/>
  <c r="BB576" i="17"/>
  <c r="BD576" i="17" s="1"/>
  <c r="C574" i="12" l="1"/>
  <c r="BB577" i="17"/>
  <c r="BD577" i="17" s="1"/>
  <c r="C575" i="12" l="1"/>
  <c r="BB578" i="17"/>
  <c r="BD578" i="17" s="1"/>
  <c r="C576" i="12" l="1"/>
  <c r="BB579" i="17"/>
  <c r="BD579" i="17" s="1"/>
  <c r="BB580" i="17" l="1"/>
  <c r="BD580" i="17" s="1"/>
  <c r="C577" i="12"/>
  <c r="C578" i="12" l="1"/>
  <c r="BB581" i="17"/>
  <c r="BD581" i="17" s="1"/>
  <c r="BB582" i="17" l="1"/>
  <c r="BD582" i="17" s="1"/>
  <c r="C579" i="12"/>
  <c r="C580" i="12" l="1"/>
  <c r="BB583" i="17"/>
  <c r="BD583" i="17" s="1"/>
  <c r="BB584" i="17" l="1"/>
  <c r="BD584" i="17" s="1"/>
  <c r="C581" i="12"/>
  <c r="C582" i="12" l="1"/>
  <c r="BB585" i="17"/>
  <c r="BD585" i="17" s="1"/>
  <c r="BB586" i="17" l="1"/>
  <c r="BD586" i="17" s="1"/>
  <c r="C583" i="12"/>
  <c r="C584" i="12" l="1"/>
  <c r="BB587" i="17"/>
  <c r="BD587" i="17" s="1"/>
  <c r="C585" i="12" l="1"/>
  <c r="BB588" i="17"/>
  <c r="BD588" i="17" s="1"/>
  <c r="BB589" i="17" l="1"/>
  <c r="BD589" i="17" s="1"/>
  <c r="C586" i="12"/>
  <c r="C587" i="12" l="1"/>
  <c r="BB590" i="17"/>
  <c r="BD590" i="17" s="1"/>
  <c r="BB591" i="17" l="1"/>
  <c r="BD591" i="17" s="1"/>
  <c r="C588" i="12"/>
  <c r="C589" i="12" l="1"/>
  <c r="BB592" i="17"/>
  <c r="BD592" i="17" s="1"/>
  <c r="C590" i="12" l="1"/>
  <c r="BB593" i="17"/>
  <c r="BD593" i="17" s="1"/>
  <c r="C591" i="12" l="1"/>
  <c r="BB594" i="17"/>
  <c r="BD594" i="17" s="1"/>
  <c r="BB595" i="17" l="1"/>
  <c r="BD595" i="17" s="1"/>
  <c r="C592" i="12"/>
  <c r="C593" i="12" l="1"/>
  <c r="BB596" i="17"/>
  <c r="BD596" i="17" s="1"/>
  <c r="BB597" i="17" l="1"/>
  <c r="BD597" i="17" s="1"/>
  <c r="C594" i="12"/>
  <c r="C595" i="12" l="1"/>
  <c r="BB598" i="17"/>
  <c r="BD598" i="17" s="1"/>
  <c r="BB599" i="17" l="1"/>
  <c r="BD599" i="17" s="1"/>
  <c r="C596" i="12"/>
  <c r="C597" i="12" l="1"/>
  <c r="BB600" i="17"/>
  <c r="BD600" i="17" s="1"/>
  <c r="BB601" i="17" l="1"/>
  <c r="BD601" i="17" s="1"/>
  <c r="C598" i="12"/>
  <c r="BB602" i="17" l="1"/>
  <c r="BD602" i="17" s="1"/>
  <c r="C599" i="12"/>
  <c r="C600" i="12" l="1"/>
  <c r="BB603" i="17"/>
  <c r="BD603" i="17" s="1"/>
  <c r="BB604" i="17" l="1"/>
  <c r="BD604" i="17" s="1"/>
  <c r="C601" i="12"/>
  <c r="C602" i="12" l="1"/>
  <c r="BB605" i="17"/>
  <c r="BD605" i="17" s="1"/>
  <c r="BB606" i="17" l="1"/>
  <c r="BD606" i="17" s="1"/>
  <c r="C603" i="12"/>
  <c r="C604" i="12" l="1"/>
  <c r="BB607" i="17"/>
  <c r="BD607" i="17" s="1"/>
  <c r="BB608" i="17" l="1"/>
  <c r="BD608" i="17" s="1"/>
  <c r="C605" i="12"/>
  <c r="C606" i="12" l="1"/>
  <c r="BB609" i="17"/>
  <c r="BD609" i="17" s="1"/>
  <c r="BB610" i="17" l="1"/>
  <c r="BD610" i="17" s="1"/>
  <c r="C607" i="12"/>
  <c r="C608" i="12" l="1"/>
  <c r="BB611" i="17"/>
  <c r="BD611" i="17" s="1"/>
  <c r="BB612" i="17" l="1"/>
  <c r="BD612" i="17" s="1"/>
  <c r="C609" i="12"/>
  <c r="C610" i="12" l="1"/>
  <c r="BB613" i="17"/>
  <c r="BD613" i="17" s="1"/>
  <c r="BB614" i="17" l="1"/>
  <c r="BD614" i="17" s="1"/>
  <c r="C611" i="12"/>
  <c r="C612" i="12" l="1"/>
  <c r="BB615" i="17"/>
  <c r="BD615" i="17" s="1"/>
  <c r="BB616" i="17" l="1"/>
  <c r="BD616" i="17" s="1"/>
  <c r="C613" i="12"/>
  <c r="BB617" i="17" l="1"/>
  <c r="BD617" i="17" s="1"/>
  <c r="C614" i="12"/>
  <c r="C615" i="12" l="1"/>
  <c r="BB618" i="17"/>
  <c r="BD618" i="17" s="1"/>
  <c r="BB619" i="17" l="1"/>
  <c r="BD619" i="17" s="1"/>
  <c r="C616" i="12"/>
  <c r="C617" i="12" l="1"/>
  <c r="BB620" i="17"/>
  <c r="BD620" i="17" s="1"/>
  <c r="BB621" i="17" l="1"/>
  <c r="BD621" i="17" s="1"/>
  <c r="C618" i="12"/>
  <c r="C619" i="12" l="1"/>
  <c r="BB622" i="17"/>
  <c r="BD622" i="17" s="1"/>
  <c r="BB623" i="17" l="1"/>
  <c r="BD623" i="17" s="1"/>
  <c r="C620" i="12"/>
  <c r="C621" i="12" l="1"/>
  <c r="BB624" i="17"/>
  <c r="BD624" i="17" s="1"/>
  <c r="BB625" i="17" l="1"/>
  <c r="BD625" i="17" s="1"/>
  <c r="C622" i="12"/>
  <c r="C623" i="12" l="1"/>
  <c r="BB626" i="17"/>
  <c r="BD626" i="17" s="1"/>
  <c r="BB627" i="17" l="1"/>
  <c r="BD627" i="17" s="1"/>
  <c r="C624" i="12"/>
  <c r="C625" i="12" l="1"/>
  <c r="BB628" i="17"/>
  <c r="BD628" i="17" s="1"/>
  <c r="BB629" i="17" l="1"/>
  <c r="BD629" i="17" s="1"/>
  <c r="C626" i="12"/>
  <c r="C627" i="12" l="1"/>
  <c r="BB630" i="17"/>
  <c r="BD630" i="17" s="1"/>
  <c r="BB631" i="17" l="1"/>
  <c r="BD631" i="17" s="1"/>
  <c r="C628" i="12"/>
  <c r="C629" i="12" l="1"/>
  <c r="BB632" i="17"/>
  <c r="BD632" i="17" s="1"/>
  <c r="BB633" i="17" l="1"/>
  <c r="BD633" i="17" s="1"/>
  <c r="C630" i="12"/>
  <c r="C631" i="12" l="1"/>
  <c r="BB634" i="17"/>
  <c r="BD634" i="17" s="1"/>
  <c r="BB635" i="17" l="1"/>
  <c r="BD635" i="17" s="1"/>
  <c r="C632" i="12"/>
  <c r="C633" i="12" l="1"/>
  <c r="BB636" i="17"/>
  <c r="BD636" i="17" s="1"/>
  <c r="BB637" i="17" l="1"/>
  <c r="BD637" i="17" s="1"/>
  <c r="C634" i="12"/>
  <c r="C635" i="12" l="1"/>
  <c r="BB638" i="17"/>
  <c r="BD638" i="17" s="1"/>
  <c r="BB639" i="17" l="1"/>
  <c r="BD639" i="17" s="1"/>
  <c r="C636" i="12"/>
  <c r="C637" i="12" l="1"/>
  <c r="BB640" i="17"/>
  <c r="BD640" i="17" s="1"/>
  <c r="BB641" i="17" l="1"/>
  <c r="BD641" i="17" s="1"/>
  <c r="C638" i="12"/>
  <c r="C639" i="12" l="1"/>
  <c r="BB642" i="17"/>
  <c r="BD642" i="17" s="1"/>
  <c r="BB643" i="17" l="1"/>
  <c r="BD643" i="17" s="1"/>
  <c r="C640" i="12"/>
  <c r="C641" i="12" l="1"/>
  <c r="BB644" i="17"/>
  <c r="BD644" i="17" s="1"/>
  <c r="BB645" i="17" l="1"/>
  <c r="BD645" i="17" s="1"/>
  <c r="C642" i="12"/>
  <c r="C643" i="12" l="1"/>
  <c r="BB646" i="17"/>
  <c r="BD646" i="17" s="1"/>
  <c r="BB647" i="17" l="1"/>
  <c r="BD647" i="17" s="1"/>
  <c r="C644" i="12"/>
  <c r="C645" i="12" l="1"/>
  <c r="BB648" i="17"/>
  <c r="BD648" i="17" s="1"/>
  <c r="BB649" i="17" l="1"/>
  <c r="BD649" i="17" s="1"/>
  <c r="C646" i="12"/>
  <c r="C647" i="12" l="1"/>
  <c r="BB650" i="17"/>
  <c r="BD650" i="17" s="1"/>
  <c r="BB651" i="17" l="1"/>
  <c r="BD651" i="17" s="1"/>
  <c r="C648" i="12"/>
  <c r="C649" i="12" l="1"/>
  <c r="BB652" i="17"/>
  <c r="BD652" i="17" s="1"/>
  <c r="BB653" i="17" l="1"/>
  <c r="BD653" i="17" s="1"/>
  <c r="C650" i="12"/>
  <c r="BB654" i="17" l="1"/>
  <c r="BD654" i="17" s="1"/>
  <c r="C651" i="12"/>
  <c r="C652" i="12" l="1"/>
  <c r="BB655" i="17"/>
  <c r="BD655" i="17" s="1"/>
  <c r="C653" i="12" l="1"/>
  <c r="BB656" i="17"/>
  <c r="BD656" i="17" s="1"/>
  <c r="BB657" i="17" l="1"/>
  <c r="BD657" i="17" s="1"/>
  <c r="C654" i="12"/>
  <c r="C655" i="12" l="1"/>
  <c r="BB658" i="17"/>
  <c r="BD658" i="17" s="1"/>
  <c r="BB659" i="17" l="1"/>
  <c r="BD659" i="17" s="1"/>
  <c r="C656" i="12"/>
  <c r="BB660" i="17" l="1"/>
  <c r="BD660" i="17" s="1"/>
  <c r="C657" i="12"/>
  <c r="C658" i="12" l="1"/>
  <c r="BB661" i="17"/>
  <c r="BD661" i="17" s="1"/>
  <c r="C659" i="12" l="1"/>
  <c r="BB662" i="17"/>
  <c r="BD662" i="17" s="1"/>
  <c r="BB663" i="17" l="1"/>
  <c r="BD663" i="17" s="1"/>
  <c r="C660" i="12"/>
  <c r="C661" i="12" l="1"/>
  <c r="BB664" i="17"/>
  <c r="BD664" i="17" s="1"/>
  <c r="BB665" i="17" l="1"/>
  <c r="BD665" i="17" s="1"/>
  <c r="C662" i="12"/>
  <c r="C663" i="12" l="1"/>
  <c r="BB666" i="17"/>
  <c r="BD666" i="17" s="1"/>
  <c r="BB667" i="17" l="1"/>
  <c r="BD667" i="17" s="1"/>
  <c r="C664" i="12"/>
  <c r="C665" i="12" l="1"/>
  <c r="BB668" i="17"/>
  <c r="BD668" i="17" s="1"/>
  <c r="BB669" i="17" l="1"/>
  <c r="BD669" i="17" s="1"/>
  <c r="C666" i="12"/>
  <c r="C667" i="12" l="1"/>
  <c r="BB670" i="17"/>
  <c r="BD670" i="17" s="1"/>
  <c r="BB671" i="17" l="1"/>
  <c r="BD671" i="17" s="1"/>
  <c r="C668" i="12"/>
  <c r="C669" i="12" l="1"/>
  <c r="BB672" i="17"/>
  <c r="BD672" i="17" s="1"/>
  <c r="BB673" i="17" l="1"/>
  <c r="BD673" i="17" s="1"/>
  <c r="C670" i="12"/>
  <c r="C671" i="12" l="1"/>
  <c r="BB674" i="17"/>
  <c r="BD674" i="17" s="1"/>
  <c r="BB675" i="17" l="1"/>
  <c r="BD675" i="17" s="1"/>
  <c r="C672" i="12"/>
  <c r="C673" i="12" l="1"/>
  <c r="BB676" i="17"/>
  <c r="BD676" i="17" s="1"/>
  <c r="BB677" i="17" l="1"/>
  <c r="BD677" i="17" s="1"/>
  <c r="C674" i="12"/>
  <c r="C675" i="12" l="1"/>
  <c r="BB678" i="17"/>
  <c r="BD678" i="17" s="1"/>
  <c r="BB679" i="17" l="1"/>
  <c r="BD679" i="17" s="1"/>
  <c r="C676" i="12"/>
  <c r="C677" i="12" l="1"/>
  <c r="BB680" i="17"/>
  <c r="BD680" i="17" s="1"/>
  <c r="BB681" i="17" l="1"/>
  <c r="BD681" i="17" s="1"/>
  <c r="C678" i="12"/>
  <c r="C679" i="12" l="1"/>
  <c r="BB682" i="17"/>
  <c r="BD682" i="17" s="1"/>
  <c r="BB683" i="17" l="1"/>
  <c r="BD683" i="17" s="1"/>
  <c r="C680" i="12"/>
  <c r="C681" i="12" l="1"/>
  <c r="BB684" i="17"/>
  <c r="BD684" i="17" s="1"/>
  <c r="BB685" i="17" l="1"/>
  <c r="BD685" i="17" s="1"/>
  <c r="C682" i="12"/>
  <c r="C683" i="12" l="1"/>
  <c r="BB686" i="17"/>
  <c r="BD686" i="17" s="1"/>
  <c r="BB687" i="17" l="1"/>
  <c r="BD687" i="17" s="1"/>
  <c r="C684" i="12"/>
  <c r="C685" i="12" l="1"/>
  <c r="BB688" i="17"/>
  <c r="BD688" i="17" s="1"/>
  <c r="BB689" i="17" l="1"/>
  <c r="BD689" i="17" s="1"/>
  <c r="C686" i="12"/>
  <c r="C687" i="12" l="1"/>
  <c r="BB690" i="17"/>
  <c r="BD690" i="17" s="1"/>
  <c r="BB691" i="17" l="1"/>
  <c r="BD691" i="17" s="1"/>
  <c r="C688" i="12"/>
  <c r="C689" i="12" l="1"/>
  <c r="BB692" i="17"/>
  <c r="BD692" i="17" s="1"/>
  <c r="BB693" i="17" l="1"/>
  <c r="BD693" i="17" s="1"/>
  <c r="C690" i="12"/>
  <c r="C691" i="12" l="1"/>
  <c r="BB694" i="17"/>
  <c r="BD694" i="17" s="1"/>
  <c r="BB696" i="17" l="1"/>
  <c r="BD696" i="17" s="1"/>
  <c r="BB695" i="17"/>
  <c r="BD695" i="17" s="1"/>
  <c r="C692" i="12"/>
  <c r="C693" i="12" l="1"/>
  <c r="C694" i="12" l="1"/>
  <c r="C695" i="12" l="1"/>
  <c r="C696" i="12"/>
  <c r="AY3" i="17"/>
  <c r="BB698" i="17"/>
  <c r="BD698" i="17" s="1"/>
  <c r="BB697" i="17"/>
  <c r="BD697" i="17" s="1"/>
  <c r="BB701" i="17"/>
  <c r="BD701" i="17" s="1"/>
  <c r="BB700" i="17"/>
  <c r="BD700" i="17" s="1"/>
  <c r="BB699" i="17"/>
  <c r="BD699" i="17" s="1"/>
  <c r="BA3" i="17" l="1"/>
  <c r="BE3" i="17" s="1"/>
  <c r="AY4" i="17"/>
  <c r="AY5" i="17" s="1"/>
  <c r="C698" i="12"/>
  <c r="C699" i="12"/>
  <c r="C3" i="12"/>
  <c r="BA4" i="17"/>
  <c r="BE4" i="17" s="1"/>
  <c r="BC3" i="17" l="1"/>
  <c r="AY6" i="17"/>
  <c r="BA5" i="17"/>
  <c r="C701" i="12"/>
  <c r="C702" i="12"/>
  <c r="C700" i="12"/>
  <c r="BC4" i="17"/>
  <c r="BE5" i="17" l="1"/>
  <c r="BC5" i="17"/>
  <c r="AY7" i="17"/>
  <c r="BA6" i="17"/>
  <c r="C5" i="12"/>
  <c r="C4" i="12"/>
  <c r="G11" i="11" s="1"/>
  <c r="AZ3" i="14"/>
  <c r="BB3" i="14" l="1"/>
  <c r="BD3" i="14" s="1"/>
  <c r="AZ4" i="14"/>
  <c r="BE6" i="17"/>
  <c r="BC6" i="17"/>
  <c r="AY8" i="17"/>
  <c r="BA7" i="17"/>
  <c r="BE2" i="14"/>
  <c r="BD2" i="14"/>
  <c r="AY3" i="14"/>
  <c r="BA3" i="14" l="1"/>
  <c r="AY4" i="14"/>
  <c r="BB4" i="14"/>
  <c r="BD4" i="14" s="1"/>
  <c r="AZ5" i="14"/>
  <c r="BE7" i="17"/>
  <c r="BC7" i="17"/>
  <c r="AY9" i="17"/>
  <c r="BA8" i="17"/>
  <c r="BC2" i="14"/>
  <c r="AZ6" i="14" l="1"/>
  <c r="BB5" i="14"/>
  <c r="BD5" i="14" s="1"/>
  <c r="BA4" i="14"/>
  <c r="AY5" i="14"/>
  <c r="BE8" i="17"/>
  <c r="BC8" i="17"/>
  <c r="AY10" i="17"/>
  <c r="BA9" i="17"/>
  <c r="BC3" i="14"/>
  <c r="BE3" i="14"/>
  <c r="AY6" i="14" l="1"/>
  <c r="BA5" i="14"/>
  <c r="AZ7" i="14"/>
  <c r="BB6" i="14"/>
  <c r="BD6" i="14" s="1"/>
  <c r="BE9" i="17"/>
  <c r="BC9" i="17"/>
  <c r="AY11" i="17"/>
  <c r="BA10" i="17"/>
  <c r="BC4" i="14"/>
  <c r="BE4" i="14"/>
  <c r="AZ8" i="14" l="1"/>
  <c r="BB7" i="14"/>
  <c r="BD7" i="14" s="1"/>
  <c r="AY7" i="14"/>
  <c r="BA6" i="14"/>
  <c r="BE10" i="17"/>
  <c r="BC10" i="17"/>
  <c r="AY12" i="17"/>
  <c r="BA11" i="17"/>
  <c r="BE5" i="14"/>
  <c r="BC5" i="14"/>
  <c r="AY8" i="14" l="1"/>
  <c r="BA7" i="14"/>
  <c r="AZ9" i="14"/>
  <c r="BB8" i="14"/>
  <c r="BD8" i="14" s="1"/>
  <c r="BE11" i="17"/>
  <c r="BC11" i="17"/>
  <c r="AY13" i="17"/>
  <c r="BA12" i="17"/>
  <c r="BC6" i="14"/>
  <c r="BE6" i="14"/>
  <c r="AZ10" i="14" l="1"/>
  <c r="BB9" i="14"/>
  <c r="BD9" i="14" s="1"/>
  <c r="AY9" i="14"/>
  <c r="BA8" i="14"/>
  <c r="BE12" i="17"/>
  <c r="BC12" i="17"/>
  <c r="AY14" i="17"/>
  <c r="BA13" i="17"/>
  <c r="BE7" i="14"/>
  <c r="BC7" i="14"/>
  <c r="AY10" i="14" l="1"/>
  <c r="BA9" i="14"/>
  <c r="BE9" i="14" s="1"/>
  <c r="AZ11" i="14"/>
  <c r="BB10" i="14"/>
  <c r="BD10" i="14" s="1"/>
  <c r="BE13" i="17"/>
  <c r="BC13" i="17"/>
  <c r="AY15" i="17"/>
  <c r="BA14" i="17"/>
  <c r="BC8" i="14"/>
  <c r="BE8" i="14"/>
  <c r="BC9" i="14" l="1"/>
  <c r="AZ12" i="14"/>
  <c r="BB11" i="14"/>
  <c r="BD11" i="14" s="1"/>
  <c r="AY11" i="14"/>
  <c r="BA10" i="14"/>
  <c r="BE14" i="17"/>
  <c r="BC14" i="17"/>
  <c r="AY16" i="17"/>
  <c r="BA15" i="17"/>
  <c r="BE10" i="14" l="1"/>
  <c r="BC10" i="14"/>
  <c r="AY12" i="14"/>
  <c r="BA11" i="14"/>
  <c r="AZ13" i="14"/>
  <c r="BB12" i="14"/>
  <c r="BD12" i="14" s="1"/>
  <c r="BE15" i="17"/>
  <c r="BC15" i="17"/>
  <c r="AY17" i="17"/>
  <c r="BA16" i="17"/>
  <c r="AZ14" i="14" l="1"/>
  <c r="BB13" i="14"/>
  <c r="BD13" i="14" s="1"/>
  <c r="BE11" i="14"/>
  <c r="BC11" i="14"/>
  <c r="AY13" i="14"/>
  <c r="BA12" i="14"/>
  <c r="BE16" i="17"/>
  <c r="BC16" i="17"/>
  <c r="AY18" i="17"/>
  <c r="BA17" i="17"/>
  <c r="BC12" i="14" l="1"/>
  <c r="BE12" i="14"/>
  <c r="AY14" i="14"/>
  <c r="BA13" i="14"/>
  <c r="AZ15" i="14"/>
  <c r="BB14" i="14"/>
  <c r="BD14" i="14" s="1"/>
  <c r="BE17" i="17"/>
  <c r="BC17" i="17"/>
  <c r="AY19" i="17"/>
  <c r="BA18" i="17"/>
  <c r="AZ16" i="14" l="1"/>
  <c r="BB15" i="14"/>
  <c r="BD15" i="14" s="1"/>
  <c r="BE13" i="14"/>
  <c r="BC13" i="14"/>
  <c r="AY15" i="14"/>
  <c r="BA14" i="14"/>
  <c r="BE18" i="17"/>
  <c r="BC18" i="17"/>
  <c r="AY20" i="17"/>
  <c r="BA19" i="17"/>
  <c r="BE14" i="14" l="1"/>
  <c r="BC14" i="14"/>
  <c r="AY16" i="14"/>
  <c r="BA15" i="14"/>
  <c r="AZ17" i="14"/>
  <c r="BB16" i="14"/>
  <c r="BD16" i="14" s="1"/>
  <c r="BE19" i="17"/>
  <c r="BC19" i="17"/>
  <c r="AY21" i="17"/>
  <c r="BA20" i="17"/>
  <c r="AZ18" i="14" l="1"/>
  <c r="BB17" i="14"/>
  <c r="BD17" i="14" s="1"/>
  <c r="BE15" i="14"/>
  <c r="BC15" i="14"/>
  <c r="AY17" i="14"/>
  <c r="BA16" i="14"/>
  <c r="BE20" i="17"/>
  <c r="BC20" i="17"/>
  <c r="AY22" i="17"/>
  <c r="BA21" i="17"/>
  <c r="BE16" i="14" l="1"/>
  <c r="BC16" i="14"/>
  <c r="AY18" i="14"/>
  <c r="BA17" i="14"/>
  <c r="AZ19" i="14"/>
  <c r="BB18" i="14"/>
  <c r="BD18" i="14" s="1"/>
  <c r="BE21" i="17"/>
  <c r="BC21" i="17"/>
  <c r="AY23" i="17"/>
  <c r="BA22" i="17"/>
  <c r="AZ20" i="14" l="1"/>
  <c r="BB19" i="14"/>
  <c r="BD19" i="14" s="1"/>
  <c r="BC17" i="14"/>
  <c r="BE17" i="14"/>
  <c r="AY19" i="14"/>
  <c r="BA18" i="14"/>
  <c r="BE22" i="17"/>
  <c r="BC22" i="17"/>
  <c r="AY24" i="17"/>
  <c r="BA23" i="17"/>
  <c r="BC18" i="14" l="1"/>
  <c r="BE18" i="14"/>
  <c r="AY20" i="14"/>
  <c r="BA19" i="14"/>
  <c r="AZ21" i="14"/>
  <c r="BB20" i="14"/>
  <c r="BD20" i="14" s="1"/>
  <c r="BE23" i="17"/>
  <c r="BC23" i="17"/>
  <c r="AY25" i="17"/>
  <c r="BA24" i="17"/>
  <c r="AZ22" i="14" l="1"/>
  <c r="BB21" i="14"/>
  <c r="BD21" i="14" s="1"/>
  <c r="BC19" i="14"/>
  <c r="BE19" i="14"/>
  <c r="AY21" i="14"/>
  <c r="BA20" i="14"/>
  <c r="BE24" i="17"/>
  <c r="BC24" i="17"/>
  <c r="AY26" i="17"/>
  <c r="BA25" i="17"/>
  <c r="BE20" i="14" l="1"/>
  <c r="BC20" i="14"/>
  <c r="AY22" i="14"/>
  <c r="BA21" i="14"/>
  <c r="AZ23" i="14"/>
  <c r="BB22" i="14"/>
  <c r="BD22" i="14" s="1"/>
  <c r="BE25" i="17"/>
  <c r="BC25" i="17"/>
  <c r="AY27" i="17"/>
  <c r="BA26" i="17"/>
  <c r="AZ24" i="14" l="1"/>
  <c r="BB23" i="14"/>
  <c r="BD23" i="14" s="1"/>
  <c r="BC21" i="14"/>
  <c r="BE21" i="14"/>
  <c r="AY23" i="14"/>
  <c r="BA22" i="14"/>
  <c r="BE26" i="17"/>
  <c r="BC26" i="17"/>
  <c r="AY28" i="17"/>
  <c r="BA27" i="17"/>
  <c r="BE22" i="14" l="1"/>
  <c r="BC22" i="14"/>
  <c r="AY24" i="14"/>
  <c r="BA23" i="14"/>
  <c r="AZ25" i="14"/>
  <c r="BB24" i="14"/>
  <c r="BD24" i="14" s="1"/>
  <c r="BE27" i="17"/>
  <c r="BC27" i="17"/>
  <c r="AY29" i="17"/>
  <c r="BA28" i="17"/>
  <c r="AZ26" i="14" l="1"/>
  <c r="BB25" i="14"/>
  <c r="BD25" i="14" s="1"/>
  <c r="BC23" i="14"/>
  <c r="BE23" i="14"/>
  <c r="AY25" i="14"/>
  <c r="BA24" i="14"/>
  <c r="BE28" i="17"/>
  <c r="BC28" i="17"/>
  <c r="AY30" i="17"/>
  <c r="BA29" i="17"/>
  <c r="BE24" i="14" l="1"/>
  <c r="BC24" i="14"/>
  <c r="AY26" i="14"/>
  <c r="BA25" i="14"/>
  <c r="AZ27" i="14"/>
  <c r="BB26" i="14"/>
  <c r="BD26" i="14" s="1"/>
  <c r="BE29" i="17"/>
  <c r="BC29" i="17"/>
  <c r="AY31" i="17"/>
  <c r="BA30" i="17"/>
  <c r="AZ28" i="14" l="1"/>
  <c r="BB27" i="14"/>
  <c r="BD27" i="14" s="1"/>
  <c r="BC25" i="14"/>
  <c r="BE25" i="14"/>
  <c r="AY27" i="14"/>
  <c r="BA26" i="14"/>
  <c r="AY32" i="17"/>
  <c r="BA31" i="17"/>
  <c r="BE30" i="17"/>
  <c r="BC30" i="17"/>
  <c r="BC26" i="14" l="1"/>
  <c r="BE26" i="14"/>
  <c r="AY28" i="14"/>
  <c r="BA27" i="14"/>
  <c r="AZ29" i="14"/>
  <c r="BB28" i="14"/>
  <c r="BD28" i="14" s="1"/>
  <c r="BE31" i="17"/>
  <c r="BC31" i="17"/>
  <c r="AY33" i="17"/>
  <c r="BA32" i="17"/>
  <c r="AZ30" i="14" l="1"/>
  <c r="BB29" i="14"/>
  <c r="BD29" i="14" s="1"/>
  <c r="BC27" i="14"/>
  <c r="BE27" i="14"/>
  <c r="AY29" i="14"/>
  <c r="BA28" i="14"/>
  <c r="AY34" i="17"/>
  <c r="BA33" i="17"/>
  <c r="BE32" i="17"/>
  <c r="BC32" i="17"/>
  <c r="BE28" i="14" l="1"/>
  <c r="BC28" i="14"/>
  <c r="AY30" i="14"/>
  <c r="BA29" i="14"/>
  <c r="AZ31" i="14"/>
  <c r="BB30" i="14"/>
  <c r="BD30" i="14" s="1"/>
  <c r="BE33" i="17"/>
  <c r="BC33" i="17"/>
  <c r="AY35" i="17"/>
  <c r="BA34" i="17"/>
  <c r="AZ32" i="14" l="1"/>
  <c r="BB31" i="14"/>
  <c r="BD31" i="14" s="1"/>
  <c r="BE29" i="14"/>
  <c r="BC29" i="14"/>
  <c r="AY31" i="14"/>
  <c r="BA30" i="14"/>
  <c r="AY36" i="17"/>
  <c r="BA35" i="17"/>
  <c r="BE34" i="17"/>
  <c r="BC34" i="17"/>
  <c r="BE30" i="14" l="1"/>
  <c r="BC30" i="14"/>
  <c r="AY32" i="14"/>
  <c r="BA31" i="14"/>
  <c r="AZ33" i="14"/>
  <c r="BB32" i="14"/>
  <c r="BD32" i="14" s="1"/>
  <c r="BE35" i="17"/>
  <c r="BC35" i="17"/>
  <c r="AY37" i="17"/>
  <c r="BA36" i="17"/>
  <c r="AZ34" i="14" l="1"/>
  <c r="BB33" i="14"/>
  <c r="BD33" i="14" s="1"/>
  <c r="BE31" i="14"/>
  <c r="BC31" i="14"/>
  <c r="AY33" i="14"/>
  <c r="BA32" i="14"/>
  <c r="BE36" i="17"/>
  <c r="BC36" i="17"/>
  <c r="AY38" i="17"/>
  <c r="BA37" i="17"/>
  <c r="AY34" i="14" l="1"/>
  <c r="BA33" i="14"/>
  <c r="BC32" i="14"/>
  <c r="BE32" i="14"/>
  <c r="AZ35" i="14"/>
  <c r="BB34" i="14"/>
  <c r="BD34" i="14" s="1"/>
  <c r="AY39" i="17"/>
  <c r="BA38" i="17"/>
  <c r="BE37" i="17"/>
  <c r="BC37" i="17"/>
  <c r="AZ36" i="14" l="1"/>
  <c r="BB35" i="14"/>
  <c r="BD35" i="14" s="1"/>
  <c r="BE33" i="14"/>
  <c r="BC33" i="14"/>
  <c r="AY35" i="14"/>
  <c r="BA34" i="14"/>
  <c r="BE38" i="17"/>
  <c r="BC38" i="17"/>
  <c r="AY40" i="17"/>
  <c r="BA39" i="17"/>
  <c r="BE34" i="14" l="1"/>
  <c r="BC34" i="14"/>
  <c r="AY36" i="14"/>
  <c r="BA35" i="14"/>
  <c r="AZ37" i="14"/>
  <c r="BB36" i="14"/>
  <c r="BD36" i="14" s="1"/>
  <c r="BE39" i="17"/>
  <c r="BC39" i="17"/>
  <c r="AY41" i="17"/>
  <c r="BA40" i="17"/>
  <c r="AZ38" i="14" l="1"/>
  <c r="BB37" i="14"/>
  <c r="BD37" i="14" s="1"/>
  <c r="BC35" i="14"/>
  <c r="BE35" i="14"/>
  <c r="AY37" i="14"/>
  <c r="BA36" i="14"/>
  <c r="AY42" i="17"/>
  <c r="BA41" i="17"/>
  <c r="BE40" i="17"/>
  <c r="BC40" i="17"/>
  <c r="BC36" i="14" l="1"/>
  <c r="BE36" i="14"/>
  <c r="AY38" i="14"/>
  <c r="BA37" i="14"/>
  <c r="AZ39" i="14"/>
  <c r="BB38" i="14"/>
  <c r="BD38" i="14" s="1"/>
  <c r="BE41" i="17"/>
  <c r="BC41" i="17"/>
  <c r="AY43" i="17"/>
  <c r="BA42" i="17"/>
  <c r="AZ40" i="14" l="1"/>
  <c r="BB39" i="14"/>
  <c r="BD39" i="14" s="1"/>
  <c r="BE37" i="14"/>
  <c r="BC37" i="14"/>
  <c r="AY39" i="14"/>
  <c r="BA38" i="14"/>
  <c r="BE42" i="17"/>
  <c r="BC42" i="17"/>
  <c r="AY44" i="17"/>
  <c r="BA43" i="17"/>
  <c r="BE38" i="14" l="1"/>
  <c r="BC38" i="14"/>
  <c r="AY40" i="14"/>
  <c r="BA39" i="14"/>
  <c r="AZ41" i="14"/>
  <c r="BB40" i="14"/>
  <c r="BD40" i="14" s="1"/>
  <c r="BE43" i="17"/>
  <c r="BC43" i="17"/>
  <c r="AY45" i="17"/>
  <c r="BA44" i="17"/>
  <c r="AZ42" i="14" l="1"/>
  <c r="BB41" i="14"/>
  <c r="BD41" i="14" s="1"/>
  <c r="BE39" i="14"/>
  <c r="BC39" i="14"/>
  <c r="AY41" i="14"/>
  <c r="BA40" i="14"/>
  <c r="BE44" i="17"/>
  <c r="BC44" i="17"/>
  <c r="AY46" i="17"/>
  <c r="BA45" i="17"/>
  <c r="BE40" i="14" l="1"/>
  <c r="BC40" i="14"/>
  <c r="AY42" i="14"/>
  <c r="BA41" i="14"/>
  <c r="AZ43" i="14"/>
  <c r="BB42" i="14"/>
  <c r="BD42" i="14" s="1"/>
  <c r="BE45" i="17"/>
  <c r="BC45" i="17"/>
  <c r="AY47" i="17"/>
  <c r="BA46" i="17"/>
  <c r="AZ44" i="14" l="1"/>
  <c r="BB43" i="14"/>
  <c r="BD43" i="14" s="1"/>
  <c r="BE41" i="14"/>
  <c r="BC41" i="14"/>
  <c r="AY43" i="14"/>
  <c r="BA42" i="14"/>
  <c r="AY48" i="17"/>
  <c r="BA47" i="17"/>
  <c r="BE46" i="17"/>
  <c r="BC46" i="17"/>
  <c r="BC42" i="14" l="1"/>
  <c r="BE42" i="14"/>
  <c r="AY44" i="14"/>
  <c r="BA43" i="14"/>
  <c r="AZ45" i="14"/>
  <c r="BB44" i="14"/>
  <c r="BD44" i="14" s="1"/>
  <c r="BE47" i="17"/>
  <c r="BC47" i="17"/>
  <c r="AY49" i="17"/>
  <c r="BA48" i="17"/>
  <c r="AZ46" i="14" l="1"/>
  <c r="BB45" i="14"/>
  <c r="BD45" i="14" s="1"/>
  <c r="BE43" i="14"/>
  <c r="BC43" i="14"/>
  <c r="AY45" i="14"/>
  <c r="BA44" i="14"/>
  <c r="AY50" i="17"/>
  <c r="BA49" i="17"/>
  <c r="BE48" i="17"/>
  <c r="BC48" i="17"/>
  <c r="BE44" i="14" l="1"/>
  <c r="BC44" i="14"/>
  <c r="AY46" i="14"/>
  <c r="BA45" i="14"/>
  <c r="AZ47" i="14"/>
  <c r="BB46" i="14"/>
  <c r="BD46" i="14" s="1"/>
  <c r="BE49" i="17"/>
  <c r="BC49" i="17"/>
  <c r="AY51" i="17"/>
  <c r="BA50" i="17"/>
  <c r="AZ48" i="14" l="1"/>
  <c r="BB47" i="14"/>
  <c r="BD47" i="14" s="1"/>
  <c r="BE45" i="14"/>
  <c r="BC45" i="14"/>
  <c r="AY47" i="14"/>
  <c r="BA46" i="14"/>
  <c r="BE50" i="17"/>
  <c r="BC50" i="17"/>
  <c r="AY52" i="17"/>
  <c r="BA51" i="17"/>
  <c r="AY48" i="14" l="1"/>
  <c r="BA47" i="14"/>
  <c r="BE46" i="14"/>
  <c r="BC46" i="14"/>
  <c r="AZ49" i="14"/>
  <c r="BB48" i="14"/>
  <c r="BD48" i="14" s="1"/>
  <c r="BE51" i="17"/>
  <c r="BC51" i="17"/>
  <c r="AY53" i="17"/>
  <c r="BA52" i="17"/>
  <c r="AZ50" i="14" l="1"/>
  <c r="BB49" i="14"/>
  <c r="BD49" i="14" s="1"/>
  <c r="BC47" i="14"/>
  <c r="BE47" i="14"/>
  <c r="AY49" i="14"/>
  <c r="BA48" i="14"/>
  <c r="BE52" i="17"/>
  <c r="BC52" i="17"/>
  <c r="AY54" i="17"/>
  <c r="BA53" i="17"/>
  <c r="BC48" i="14" l="1"/>
  <c r="BE48" i="14"/>
  <c r="AY50" i="14"/>
  <c r="BA49" i="14"/>
  <c r="AZ51" i="14"/>
  <c r="BB50" i="14"/>
  <c r="BD50" i="14" s="1"/>
  <c r="BE53" i="17"/>
  <c r="BC53" i="17"/>
  <c r="AY55" i="17"/>
  <c r="BA54" i="17"/>
  <c r="AZ52" i="14" l="1"/>
  <c r="BB51" i="14"/>
  <c r="BD51" i="14" s="1"/>
  <c r="BE49" i="14"/>
  <c r="BC49" i="14"/>
  <c r="AY51" i="14"/>
  <c r="BA50" i="14"/>
  <c r="BE54" i="17"/>
  <c r="BC54" i="17"/>
  <c r="AY56" i="17"/>
  <c r="BA55" i="17"/>
  <c r="BE50" i="14" l="1"/>
  <c r="BC50" i="14"/>
  <c r="AY52" i="14"/>
  <c r="BA51" i="14"/>
  <c r="AZ53" i="14"/>
  <c r="BB52" i="14"/>
  <c r="BD52" i="14" s="1"/>
  <c r="BE55" i="17"/>
  <c r="BC55" i="17"/>
  <c r="AY57" i="17"/>
  <c r="BA56" i="17"/>
  <c r="AZ54" i="14" l="1"/>
  <c r="BB53" i="14"/>
  <c r="BD53" i="14" s="1"/>
  <c r="BE51" i="14"/>
  <c r="BC51" i="14"/>
  <c r="AY53" i="14"/>
  <c r="BA52" i="14"/>
  <c r="BE56" i="17"/>
  <c r="BC56" i="17"/>
  <c r="AY58" i="17"/>
  <c r="BA57" i="17"/>
  <c r="AY54" i="14" l="1"/>
  <c r="BA53" i="14"/>
  <c r="BE52" i="14"/>
  <c r="BC52" i="14"/>
  <c r="AZ55" i="14"/>
  <c r="BB54" i="14"/>
  <c r="BD54" i="14" s="1"/>
  <c r="BE57" i="17"/>
  <c r="BC57" i="17"/>
  <c r="AY59" i="17"/>
  <c r="BA58" i="17"/>
  <c r="AZ56" i="14" l="1"/>
  <c r="BB55" i="14"/>
  <c r="BD55" i="14" s="1"/>
  <c r="BC53" i="14"/>
  <c r="BE53" i="14"/>
  <c r="AY55" i="14"/>
  <c r="BA54" i="14"/>
  <c r="BE58" i="17"/>
  <c r="BC58" i="17"/>
  <c r="AY60" i="17"/>
  <c r="BA59" i="17"/>
  <c r="AY56" i="14" l="1"/>
  <c r="BA55" i="14"/>
  <c r="BE54" i="14"/>
  <c r="BC54" i="14"/>
  <c r="AZ57" i="14"/>
  <c r="BB56" i="14"/>
  <c r="BD56" i="14" s="1"/>
  <c r="BE59" i="17"/>
  <c r="BC59" i="17"/>
  <c r="AY61" i="17"/>
  <c r="BA60" i="17"/>
  <c r="AZ58" i="14" l="1"/>
  <c r="BB57" i="14"/>
  <c r="BD57" i="14" s="1"/>
  <c r="BE55" i="14"/>
  <c r="BC55" i="14"/>
  <c r="AY57" i="14"/>
  <c r="BA56" i="14"/>
  <c r="BE60" i="17"/>
  <c r="BC60" i="17"/>
  <c r="AY62" i="17"/>
  <c r="BA61" i="17"/>
  <c r="BE56" i="14" l="1"/>
  <c r="BC56" i="14"/>
  <c r="AY58" i="14"/>
  <c r="BA57" i="14"/>
  <c r="AZ59" i="14"/>
  <c r="BB58" i="14"/>
  <c r="BD58" i="14" s="1"/>
  <c r="BE61" i="17"/>
  <c r="BC61" i="17"/>
  <c r="AY63" i="17"/>
  <c r="BA62" i="17"/>
  <c r="AZ60" i="14" l="1"/>
  <c r="BB59" i="14"/>
  <c r="BD59" i="14" s="1"/>
  <c r="BE57" i="14"/>
  <c r="BC57" i="14"/>
  <c r="AY59" i="14"/>
  <c r="BA58" i="14"/>
  <c r="BE62" i="17"/>
  <c r="BC62" i="17"/>
  <c r="AY64" i="17"/>
  <c r="BA63" i="17"/>
  <c r="BC58" i="14" l="1"/>
  <c r="BE58" i="14"/>
  <c r="AY60" i="14"/>
  <c r="BA59" i="14"/>
  <c r="AZ61" i="14"/>
  <c r="BB60" i="14"/>
  <c r="BD60" i="14" s="1"/>
  <c r="BE63" i="17"/>
  <c r="BC63" i="17"/>
  <c r="AY65" i="17"/>
  <c r="BA64" i="17"/>
  <c r="AZ62" i="14" l="1"/>
  <c r="BB61" i="14"/>
  <c r="BD61" i="14" s="1"/>
  <c r="BE59" i="14"/>
  <c r="BC59" i="14"/>
  <c r="AY61" i="14"/>
  <c r="BA60" i="14"/>
  <c r="BE64" i="17"/>
  <c r="BC64" i="17"/>
  <c r="AY66" i="17"/>
  <c r="BA65" i="17"/>
  <c r="AY62" i="14" l="1"/>
  <c r="BA61" i="14"/>
  <c r="BE60" i="14"/>
  <c r="BC60" i="14"/>
  <c r="AZ63" i="14"/>
  <c r="BB62" i="14"/>
  <c r="BD62" i="14" s="1"/>
  <c r="BE65" i="17"/>
  <c r="BC65" i="17"/>
  <c r="AY67" i="17"/>
  <c r="BA66" i="17"/>
  <c r="AZ64" i="14" l="1"/>
  <c r="BB63" i="14"/>
  <c r="BD63" i="14" s="1"/>
  <c r="BC61" i="14"/>
  <c r="BE61" i="14"/>
  <c r="AY63" i="14"/>
  <c r="BA62" i="14"/>
  <c r="BE66" i="17"/>
  <c r="BC66" i="17"/>
  <c r="AY68" i="17"/>
  <c r="BA67" i="17"/>
  <c r="BE62" i="14" l="1"/>
  <c r="BC62" i="14"/>
  <c r="AY64" i="14"/>
  <c r="BA63" i="14"/>
  <c r="AZ65" i="14"/>
  <c r="BB64" i="14"/>
  <c r="BD64" i="14" s="1"/>
  <c r="BE67" i="17"/>
  <c r="BC67" i="17"/>
  <c r="AY69" i="17"/>
  <c r="BA68" i="17"/>
  <c r="AZ66" i="14" l="1"/>
  <c r="BB65" i="14"/>
  <c r="BD65" i="14" s="1"/>
  <c r="BC63" i="14"/>
  <c r="BE63" i="14"/>
  <c r="AY65" i="14"/>
  <c r="BA64" i="14"/>
  <c r="BE68" i="17"/>
  <c r="BC68" i="17"/>
  <c r="AY70" i="17"/>
  <c r="BA69" i="17"/>
  <c r="BE64" i="14" l="1"/>
  <c r="BC64" i="14"/>
  <c r="AY66" i="14"/>
  <c r="BA65" i="14"/>
  <c r="AZ67" i="14"/>
  <c r="BB66" i="14"/>
  <c r="BD66" i="14" s="1"/>
  <c r="BE69" i="17"/>
  <c r="BC69" i="17"/>
  <c r="AY71" i="17"/>
  <c r="BA70" i="17"/>
  <c r="AY67" i="14" l="1"/>
  <c r="BA66" i="14"/>
  <c r="AZ68" i="14"/>
  <c r="BB67" i="14"/>
  <c r="BD67" i="14" s="1"/>
  <c r="BC65" i="14"/>
  <c r="BE65" i="14"/>
  <c r="BE70" i="17"/>
  <c r="BC70" i="17"/>
  <c r="AY72" i="17"/>
  <c r="BA71" i="17"/>
  <c r="AZ69" i="14" l="1"/>
  <c r="BB68" i="14"/>
  <c r="BD68" i="14" s="1"/>
  <c r="BE66" i="14"/>
  <c r="BC66" i="14"/>
  <c r="AY68" i="14"/>
  <c r="BA67" i="14"/>
  <c r="BE71" i="17"/>
  <c r="BC71" i="17"/>
  <c r="AY73" i="17"/>
  <c r="BA72" i="17"/>
  <c r="BE67" i="14" l="1"/>
  <c r="BC67" i="14"/>
  <c r="AY69" i="14"/>
  <c r="BA68" i="14"/>
  <c r="AZ70" i="14"/>
  <c r="BB69" i="14"/>
  <c r="BD69" i="14" s="1"/>
  <c r="BE72" i="17"/>
  <c r="BC72" i="17"/>
  <c r="AY74" i="17"/>
  <c r="BA73" i="17"/>
  <c r="AZ71" i="14" l="1"/>
  <c r="BB70" i="14"/>
  <c r="BD70" i="14" s="1"/>
  <c r="AY70" i="14"/>
  <c r="BA69" i="14"/>
  <c r="BE68" i="14"/>
  <c r="BC68" i="14"/>
  <c r="BE73" i="17"/>
  <c r="BC73" i="17"/>
  <c r="AY75" i="17"/>
  <c r="BA74" i="17"/>
  <c r="BC69" i="14" l="1"/>
  <c r="BE69" i="14"/>
  <c r="AY71" i="14"/>
  <c r="BA70" i="14"/>
  <c r="AZ72" i="14"/>
  <c r="BB71" i="14"/>
  <c r="BD71" i="14" s="1"/>
  <c r="BE74" i="17"/>
  <c r="BC74" i="17"/>
  <c r="AY76" i="17"/>
  <c r="BA75" i="17"/>
  <c r="AY72" i="14" l="1"/>
  <c r="BA71" i="14"/>
  <c r="AZ73" i="14"/>
  <c r="BB72" i="14"/>
  <c r="BD72" i="14" s="1"/>
  <c r="BE70" i="14"/>
  <c r="BC70" i="14"/>
  <c r="BE75" i="17"/>
  <c r="BC75" i="17"/>
  <c r="AY77" i="17"/>
  <c r="BA76" i="17"/>
  <c r="AZ74" i="14" l="1"/>
  <c r="BB73" i="14"/>
  <c r="BD73" i="14" s="1"/>
  <c r="BE71" i="14"/>
  <c r="BC71" i="14"/>
  <c r="AY73" i="14"/>
  <c r="BA72" i="14"/>
  <c r="BE76" i="17"/>
  <c r="BC76" i="17"/>
  <c r="AY78" i="17"/>
  <c r="BA77" i="17"/>
  <c r="BE72" i="14" l="1"/>
  <c r="BC72" i="14"/>
  <c r="AY74" i="14"/>
  <c r="BA73" i="14"/>
  <c r="AZ75" i="14"/>
  <c r="BB74" i="14"/>
  <c r="BD74" i="14" s="1"/>
  <c r="BE77" i="17"/>
  <c r="BC77" i="17"/>
  <c r="AY79" i="17"/>
  <c r="BA78" i="17"/>
  <c r="BE73" i="14" l="1"/>
  <c r="BC73" i="14"/>
  <c r="AZ76" i="14"/>
  <c r="BB75" i="14"/>
  <c r="BD75" i="14" s="1"/>
  <c r="AY75" i="14"/>
  <c r="BA74" i="14"/>
  <c r="BE78" i="17"/>
  <c r="BC78" i="17"/>
  <c r="AY80" i="17"/>
  <c r="BA79" i="17"/>
  <c r="AY76" i="14" l="1"/>
  <c r="BA75" i="14"/>
  <c r="BE74" i="14"/>
  <c r="BC74" i="14"/>
  <c r="AZ77" i="14"/>
  <c r="BB76" i="14"/>
  <c r="BD76" i="14" s="1"/>
  <c r="BE79" i="17"/>
  <c r="BC79" i="17"/>
  <c r="AY81" i="17"/>
  <c r="BA80" i="17"/>
  <c r="AZ78" i="14" l="1"/>
  <c r="BB77" i="14"/>
  <c r="BD77" i="14" s="1"/>
  <c r="BE75" i="14"/>
  <c r="BC75" i="14"/>
  <c r="AY77" i="14"/>
  <c r="BA76" i="14"/>
  <c r="BE80" i="17"/>
  <c r="BC80" i="17"/>
  <c r="AY82" i="17"/>
  <c r="BA81" i="17"/>
  <c r="AY78" i="14" l="1"/>
  <c r="BA77" i="14"/>
  <c r="BC76" i="14"/>
  <c r="BE76" i="14"/>
  <c r="AZ79" i="14"/>
  <c r="BB78" i="14"/>
  <c r="BD78" i="14" s="1"/>
  <c r="BE81" i="17"/>
  <c r="BC81" i="17"/>
  <c r="AY83" i="17"/>
  <c r="BA82" i="17"/>
  <c r="BE77" i="14" l="1"/>
  <c r="BC77" i="14"/>
  <c r="AZ80" i="14"/>
  <c r="BB79" i="14"/>
  <c r="BD79" i="14" s="1"/>
  <c r="AY79" i="14"/>
  <c r="BA78" i="14"/>
  <c r="BE82" i="17"/>
  <c r="BC82" i="17"/>
  <c r="AY84" i="17"/>
  <c r="BA83" i="17"/>
  <c r="AY80" i="14" l="1"/>
  <c r="BA79" i="14"/>
  <c r="BC78" i="14"/>
  <c r="BE78" i="14"/>
  <c r="AZ81" i="14"/>
  <c r="BB80" i="14"/>
  <c r="BD80" i="14" s="1"/>
  <c r="BE83" i="17"/>
  <c r="BC83" i="17"/>
  <c r="AY85" i="17"/>
  <c r="BA84" i="17"/>
  <c r="BE79" i="14" l="1"/>
  <c r="BC79" i="14"/>
  <c r="AZ82" i="14"/>
  <c r="BB81" i="14"/>
  <c r="BD81" i="14" s="1"/>
  <c r="AY81" i="14"/>
  <c r="BA80" i="14"/>
  <c r="BE84" i="17"/>
  <c r="BC84" i="17"/>
  <c r="AY86" i="17"/>
  <c r="BA85" i="17"/>
  <c r="AY82" i="14" l="1"/>
  <c r="BA81" i="14"/>
  <c r="BC80" i="14"/>
  <c r="BE80" i="14"/>
  <c r="AZ83" i="14"/>
  <c r="BB82" i="14"/>
  <c r="BD82" i="14" s="1"/>
  <c r="BE85" i="17"/>
  <c r="BC85" i="17"/>
  <c r="AY87" i="17"/>
  <c r="BA86" i="17"/>
  <c r="AZ84" i="14" l="1"/>
  <c r="BB83" i="14"/>
  <c r="BD83" i="14" s="1"/>
  <c r="BE81" i="14"/>
  <c r="BC81" i="14"/>
  <c r="AY83" i="14"/>
  <c r="BA82" i="14"/>
  <c r="BE86" i="17"/>
  <c r="BC86" i="17"/>
  <c r="AY88" i="17"/>
  <c r="BA87" i="17"/>
  <c r="BC82" i="14" l="1"/>
  <c r="BE82" i="14"/>
  <c r="AY84" i="14"/>
  <c r="BA83" i="14"/>
  <c r="AZ85" i="14"/>
  <c r="BB84" i="14"/>
  <c r="BD84" i="14" s="1"/>
  <c r="BE87" i="17"/>
  <c r="BC87" i="17"/>
  <c r="AY89" i="17"/>
  <c r="BA88" i="17"/>
  <c r="AZ86" i="14" l="1"/>
  <c r="BB85" i="14"/>
  <c r="BD85" i="14" s="1"/>
  <c r="AY85" i="14"/>
  <c r="BA84" i="14"/>
  <c r="BC83" i="14"/>
  <c r="BE83" i="14"/>
  <c r="BE88" i="17"/>
  <c r="BC88" i="17"/>
  <c r="AY90" i="17"/>
  <c r="BA89" i="17"/>
  <c r="BE84" i="14" l="1"/>
  <c r="BC84" i="14"/>
  <c r="AY86" i="14"/>
  <c r="BA85" i="14"/>
  <c r="AZ87" i="14"/>
  <c r="BB86" i="14"/>
  <c r="BD86" i="14" s="1"/>
  <c r="BE89" i="17"/>
  <c r="BC89" i="17"/>
  <c r="AY91" i="17"/>
  <c r="BA90" i="17"/>
  <c r="AZ88" i="14" l="1"/>
  <c r="BB87" i="14"/>
  <c r="BD87" i="14" s="1"/>
  <c r="BC85" i="14"/>
  <c r="BE85" i="14"/>
  <c r="AY87" i="14"/>
  <c r="BA86" i="14"/>
  <c r="BE90" i="17"/>
  <c r="BC90" i="17"/>
  <c r="AY92" i="17"/>
  <c r="BA91" i="17"/>
  <c r="BE86" i="14" l="1"/>
  <c r="BC86" i="14"/>
  <c r="AY88" i="14"/>
  <c r="BA87" i="14"/>
  <c r="AZ89" i="14"/>
  <c r="BB88" i="14"/>
  <c r="BD88" i="14" s="1"/>
  <c r="BE91" i="17"/>
  <c r="BC91" i="17"/>
  <c r="AY93" i="17"/>
  <c r="BA92" i="17"/>
  <c r="AZ90" i="14" l="1"/>
  <c r="BB89" i="14"/>
  <c r="BD89" i="14" s="1"/>
  <c r="BE87" i="14"/>
  <c r="BC87" i="14"/>
  <c r="AY89" i="14"/>
  <c r="BA88" i="14"/>
  <c r="BE92" i="17"/>
  <c r="BC92" i="17"/>
  <c r="AY94" i="17"/>
  <c r="BA93" i="17"/>
  <c r="BE88" i="14" l="1"/>
  <c r="BC88" i="14"/>
  <c r="AY90" i="14"/>
  <c r="BA89" i="14"/>
  <c r="AZ91" i="14"/>
  <c r="BB90" i="14"/>
  <c r="BD90" i="14" s="1"/>
  <c r="BE93" i="17"/>
  <c r="BC93" i="17"/>
  <c r="AY95" i="17"/>
  <c r="BA94" i="17"/>
  <c r="AZ92" i="14" l="1"/>
  <c r="BB91" i="14"/>
  <c r="BD91" i="14" s="1"/>
  <c r="BC89" i="14"/>
  <c r="BE89" i="14"/>
  <c r="AY91" i="14"/>
  <c r="BA90" i="14"/>
  <c r="BE94" i="17"/>
  <c r="BC94" i="17"/>
  <c r="AY96" i="17"/>
  <c r="BA95" i="17"/>
  <c r="BC90" i="14" l="1"/>
  <c r="BE90" i="14"/>
  <c r="AY92" i="14"/>
  <c r="BA91" i="14"/>
  <c r="AZ93" i="14"/>
  <c r="BB92" i="14"/>
  <c r="BD92" i="14" s="1"/>
  <c r="BE95" i="17"/>
  <c r="BC95" i="17"/>
  <c r="AY97" i="17"/>
  <c r="BA96" i="17"/>
  <c r="AY93" i="14" l="1"/>
  <c r="BA92" i="14"/>
  <c r="AZ94" i="14"/>
  <c r="BB93" i="14"/>
  <c r="BD93" i="14" s="1"/>
  <c r="BC91" i="14"/>
  <c r="BE91" i="14"/>
  <c r="BE96" i="17"/>
  <c r="BC96" i="17"/>
  <c r="AY98" i="17"/>
  <c r="BA97" i="17"/>
  <c r="BC92" i="14" l="1"/>
  <c r="BE92" i="14"/>
  <c r="AZ95" i="14"/>
  <c r="BB94" i="14"/>
  <c r="BD94" i="14" s="1"/>
  <c r="AY94" i="14"/>
  <c r="BA93" i="14"/>
  <c r="BE97" i="17"/>
  <c r="BC97" i="17"/>
  <c r="AY99" i="17"/>
  <c r="BA98" i="17"/>
  <c r="AY95" i="14" l="1"/>
  <c r="BA94" i="14"/>
  <c r="BC93" i="14"/>
  <c r="BE93" i="14"/>
  <c r="AZ96" i="14"/>
  <c r="BB95" i="14"/>
  <c r="BD95" i="14" s="1"/>
  <c r="BE98" i="17"/>
  <c r="BC98" i="17"/>
  <c r="AY100" i="17"/>
  <c r="BA99" i="17"/>
  <c r="BC94" i="14" l="1"/>
  <c r="BE94" i="14"/>
  <c r="AZ97" i="14"/>
  <c r="BB96" i="14"/>
  <c r="BD96" i="14" s="1"/>
  <c r="AY96" i="14"/>
  <c r="BA95" i="14"/>
  <c r="BE99" i="17"/>
  <c r="BC99" i="17"/>
  <c r="AY101" i="17"/>
  <c r="BA100" i="17"/>
  <c r="AY97" i="14" l="1"/>
  <c r="BA96" i="14"/>
  <c r="BE95" i="14"/>
  <c r="BC95" i="14"/>
  <c r="AZ98" i="14"/>
  <c r="BB97" i="14"/>
  <c r="BD97" i="14" s="1"/>
  <c r="BE100" i="17"/>
  <c r="BC100" i="17"/>
  <c r="AY102" i="17"/>
  <c r="BA101" i="17"/>
  <c r="BE96" i="14" l="1"/>
  <c r="BC96" i="14"/>
  <c r="AZ99" i="14"/>
  <c r="BB98" i="14"/>
  <c r="BD98" i="14" s="1"/>
  <c r="AY98" i="14"/>
  <c r="BA97" i="14"/>
  <c r="BE101" i="17"/>
  <c r="BC101" i="17"/>
  <c r="AY103" i="17"/>
  <c r="BA102" i="17"/>
  <c r="BC97" i="14" l="1"/>
  <c r="BE97" i="14"/>
  <c r="AY99" i="14"/>
  <c r="BA98" i="14"/>
  <c r="AZ100" i="14"/>
  <c r="BB99" i="14"/>
  <c r="BD99" i="14" s="1"/>
  <c r="BE102" i="17"/>
  <c r="BC102" i="17"/>
  <c r="AY104" i="17"/>
  <c r="BA103" i="17"/>
  <c r="AZ101" i="14" l="1"/>
  <c r="BB100" i="14"/>
  <c r="BD100" i="14" s="1"/>
  <c r="BC98" i="14"/>
  <c r="BE98" i="14"/>
  <c r="AY100" i="14"/>
  <c r="BA99" i="14"/>
  <c r="BE103" i="17"/>
  <c r="BC103" i="17"/>
  <c r="AY105" i="17"/>
  <c r="BA104" i="17"/>
  <c r="BC99" i="14" l="1"/>
  <c r="BE99" i="14"/>
  <c r="AY101" i="14"/>
  <c r="BA100" i="14"/>
  <c r="AZ102" i="14"/>
  <c r="BB101" i="14"/>
  <c r="BD101" i="14" s="1"/>
  <c r="BE104" i="17"/>
  <c r="BC104" i="17"/>
  <c r="AY106" i="17"/>
  <c r="BA105" i="17"/>
  <c r="AZ103" i="14" l="1"/>
  <c r="BB102" i="14"/>
  <c r="BD102" i="14" s="1"/>
  <c r="AY102" i="14"/>
  <c r="BA101" i="14"/>
  <c r="BC100" i="14"/>
  <c r="BE100" i="14"/>
  <c r="BE105" i="17"/>
  <c r="BC105" i="17"/>
  <c r="AY107" i="17"/>
  <c r="BA106" i="17"/>
  <c r="AY103" i="14" l="1"/>
  <c r="BA102" i="14"/>
  <c r="BC101" i="14"/>
  <c r="BE101" i="14"/>
  <c r="AZ104" i="14"/>
  <c r="BB103" i="14"/>
  <c r="BD103" i="14" s="1"/>
  <c r="BE106" i="17"/>
  <c r="BC106" i="17"/>
  <c r="AY108" i="17"/>
  <c r="BA107" i="17"/>
  <c r="BC102" i="14" l="1"/>
  <c r="BE102" i="14"/>
  <c r="AZ105" i="14"/>
  <c r="BB104" i="14"/>
  <c r="BD104" i="14" s="1"/>
  <c r="AY104" i="14"/>
  <c r="BA103" i="14"/>
  <c r="BE107" i="17"/>
  <c r="BC107" i="17"/>
  <c r="AY109" i="17"/>
  <c r="BA108" i="17"/>
  <c r="BC103" i="14" l="1"/>
  <c r="BE103" i="14"/>
  <c r="AY105" i="14"/>
  <c r="BA104" i="14"/>
  <c r="AZ106" i="14"/>
  <c r="BB105" i="14"/>
  <c r="BD105" i="14" s="1"/>
  <c r="BE108" i="17"/>
  <c r="BC108" i="17"/>
  <c r="AY110" i="17"/>
  <c r="BA109" i="17"/>
  <c r="BC104" i="14" l="1"/>
  <c r="BE104" i="14"/>
  <c r="AY106" i="14"/>
  <c r="BA105" i="14"/>
  <c r="AZ107" i="14"/>
  <c r="BB106" i="14"/>
  <c r="BD106" i="14" s="1"/>
  <c r="BE109" i="17"/>
  <c r="BC109" i="17"/>
  <c r="AY111" i="17"/>
  <c r="BA110" i="17"/>
  <c r="AZ108" i="14" l="1"/>
  <c r="BB107" i="14"/>
  <c r="BD107" i="14" s="1"/>
  <c r="BC105" i="14"/>
  <c r="BE105" i="14"/>
  <c r="AY107" i="14"/>
  <c r="BA106" i="14"/>
  <c r="BE110" i="17"/>
  <c r="BC110" i="17"/>
  <c r="AY112" i="17"/>
  <c r="BA111" i="17"/>
  <c r="BC106" i="14" l="1"/>
  <c r="BE106" i="14"/>
  <c r="AY108" i="14"/>
  <c r="BA107" i="14"/>
  <c r="AZ109" i="14"/>
  <c r="BB108" i="14"/>
  <c r="BD108" i="14" s="1"/>
  <c r="BE111" i="17"/>
  <c r="BC111" i="17"/>
  <c r="AY113" i="17"/>
  <c r="BA112" i="17"/>
  <c r="AZ110" i="14" l="1"/>
  <c r="BB109" i="14"/>
  <c r="BD109" i="14" s="1"/>
  <c r="BE107" i="14"/>
  <c r="BC107" i="14"/>
  <c r="AY109" i="14"/>
  <c r="BA108" i="14"/>
  <c r="BE112" i="17"/>
  <c r="BC112" i="17"/>
  <c r="AY114" i="17"/>
  <c r="BA113" i="17"/>
  <c r="BC108" i="14" l="1"/>
  <c r="BE108" i="14"/>
  <c r="AY110" i="14"/>
  <c r="BA109" i="14"/>
  <c r="AZ111" i="14"/>
  <c r="BB110" i="14"/>
  <c r="BD110" i="14" s="1"/>
  <c r="BE113" i="17"/>
  <c r="BC113" i="17"/>
  <c r="AY115" i="17"/>
  <c r="BA114" i="17"/>
  <c r="AZ112" i="14" l="1"/>
  <c r="BB111" i="14"/>
  <c r="BD111" i="14" s="1"/>
  <c r="BE109" i="14"/>
  <c r="BC109" i="14"/>
  <c r="AY111" i="14"/>
  <c r="BA110" i="14"/>
  <c r="BE114" i="17"/>
  <c r="BC114" i="17"/>
  <c r="AY116" i="17"/>
  <c r="BA115" i="17"/>
  <c r="AY112" i="14" l="1"/>
  <c r="BA111" i="14"/>
  <c r="BE110" i="14"/>
  <c r="BC110" i="14"/>
  <c r="AZ113" i="14"/>
  <c r="BB112" i="14"/>
  <c r="BD112" i="14" s="1"/>
  <c r="BE115" i="17"/>
  <c r="BC115" i="17"/>
  <c r="AY117" i="17"/>
  <c r="BA116" i="17"/>
  <c r="AZ114" i="14" l="1"/>
  <c r="BB113" i="14"/>
  <c r="BD113" i="14" s="1"/>
  <c r="BE111" i="14"/>
  <c r="BC111" i="14"/>
  <c r="AY113" i="14"/>
  <c r="BA112" i="14"/>
  <c r="BE116" i="17"/>
  <c r="BC116" i="17"/>
  <c r="AY118" i="17"/>
  <c r="BA117" i="17"/>
  <c r="BC112" i="14" l="1"/>
  <c r="BE112" i="14"/>
  <c r="AY114" i="14"/>
  <c r="BA113" i="14"/>
  <c r="AZ115" i="14"/>
  <c r="BB114" i="14"/>
  <c r="BD114" i="14" s="1"/>
  <c r="BE117" i="17"/>
  <c r="BC117" i="17"/>
  <c r="AY119" i="17"/>
  <c r="BA118" i="17"/>
  <c r="AZ116" i="14" l="1"/>
  <c r="BB115" i="14"/>
  <c r="BD115" i="14" s="1"/>
  <c r="BC113" i="14"/>
  <c r="BE113" i="14"/>
  <c r="AY115" i="14"/>
  <c r="BA114" i="14"/>
  <c r="BE118" i="17"/>
  <c r="BC118" i="17"/>
  <c r="AY120" i="17"/>
  <c r="BA119" i="17"/>
  <c r="BE114" i="14" l="1"/>
  <c r="BC114" i="14"/>
  <c r="AY116" i="14"/>
  <c r="BA115" i="14"/>
  <c r="AZ117" i="14"/>
  <c r="BB116" i="14"/>
  <c r="BD116" i="14" s="1"/>
  <c r="BE119" i="17"/>
  <c r="BC119" i="17"/>
  <c r="AY121" i="17"/>
  <c r="BA120" i="17"/>
  <c r="AZ118" i="14" l="1"/>
  <c r="BB117" i="14"/>
  <c r="BD117" i="14" s="1"/>
  <c r="BE115" i="14"/>
  <c r="BC115" i="14"/>
  <c r="AY117" i="14"/>
  <c r="BA116" i="14"/>
  <c r="AY122" i="17"/>
  <c r="BA121" i="17"/>
  <c r="BE120" i="17"/>
  <c r="BC120" i="17"/>
  <c r="AY118" i="14" l="1"/>
  <c r="BA117" i="14"/>
  <c r="BC116" i="14"/>
  <c r="BE116" i="14"/>
  <c r="AZ119" i="14"/>
  <c r="BB118" i="14"/>
  <c r="BD118" i="14" s="1"/>
  <c r="AY123" i="17"/>
  <c r="BA122" i="17"/>
  <c r="BE121" i="17"/>
  <c r="BC121" i="17"/>
  <c r="AZ120" i="14" l="1"/>
  <c r="BB119" i="14"/>
  <c r="BD119" i="14" s="1"/>
  <c r="BE117" i="14"/>
  <c r="BC117" i="14"/>
  <c r="AY119" i="14"/>
  <c r="BA118" i="14"/>
  <c r="BE122" i="17"/>
  <c r="BC122" i="17"/>
  <c r="AY124" i="17"/>
  <c r="BA123" i="17"/>
  <c r="BE118" i="14" l="1"/>
  <c r="BC118" i="14"/>
  <c r="AY120" i="14"/>
  <c r="BA119" i="14"/>
  <c r="AZ121" i="14"/>
  <c r="BB120" i="14"/>
  <c r="BD120" i="14" s="1"/>
  <c r="BE123" i="17"/>
  <c r="BC123" i="17"/>
  <c r="AY125" i="17"/>
  <c r="BA124" i="17"/>
  <c r="AZ122" i="14" l="1"/>
  <c r="BB121" i="14"/>
  <c r="BD121" i="14" s="1"/>
  <c r="BE119" i="14"/>
  <c r="BC119" i="14"/>
  <c r="AY121" i="14"/>
  <c r="BA120" i="14"/>
  <c r="BE124" i="17"/>
  <c r="BC124" i="17"/>
  <c r="AY126" i="17"/>
  <c r="BA125" i="17"/>
  <c r="AY122" i="14" l="1"/>
  <c r="BA121" i="14"/>
  <c r="BE120" i="14"/>
  <c r="BC120" i="14"/>
  <c r="AZ123" i="14"/>
  <c r="BB122" i="14"/>
  <c r="BD122" i="14" s="1"/>
  <c r="AY127" i="17"/>
  <c r="BA126" i="17"/>
  <c r="BE125" i="17"/>
  <c r="BC125" i="17"/>
  <c r="AZ124" i="14" l="1"/>
  <c r="BB123" i="14"/>
  <c r="BD123" i="14" s="1"/>
  <c r="BC121" i="14"/>
  <c r="BE121" i="14"/>
  <c r="AY123" i="14"/>
  <c r="BA122" i="14"/>
  <c r="BE126" i="17"/>
  <c r="BC126" i="17"/>
  <c r="AY128" i="17"/>
  <c r="BA127" i="17"/>
  <c r="BC122" i="14" l="1"/>
  <c r="BE122" i="14"/>
  <c r="AY124" i="14"/>
  <c r="BA123" i="14"/>
  <c r="AZ125" i="14"/>
  <c r="BB124" i="14"/>
  <c r="BD124" i="14" s="1"/>
  <c r="AY129" i="17"/>
  <c r="BA128" i="17"/>
  <c r="BE127" i="17"/>
  <c r="BC127" i="17"/>
  <c r="AZ126" i="14" l="1"/>
  <c r="BB125" i="14"/>
  <c r="BD125" i="14" s="1"/>
  <c r="BE123" i="14"/>
  <c r="BC123" i="14"/>
  <c r="AY125" i="14"/>
  <c r="BA124" i="14"/>
  <c r="BE128" i="17"/>
  <c r="BC128" i="17"/>
  <c r="AY130" i="17"/>
  <c r="BA129" i="17"/>
  <c r="AY126" i="14" l="1"/>
  <c r="BA125" i="14"/>
  <c r="BC124" i="14"/>
  <c r="BE124" i="14"/>
  <c r="AZ127" i="14"/>
  <c r="BB126" i="14"/>
  <c r="BD126" i="14" s="1"/>
  <c r="AY131" i="17"/>
  <c r="BA130" i="17"/>
  <c r="BE129" i="17"/>
  <c r="BC129" i="17"/>
  <c r="AZ128" i="14" l="1"/>
  <c r="BB127" i="14"/>
  <c r="BD127" i="14" s="1"/>
  <c r="BC125" i="14"/>
  <c r="BE125" i="14"/>
  <c r="AY127" i="14"/>
  <c r="BA126" i="14"/>
  <c r="BE130" i="17"/>
  <c r="BC130" i="17"/>
  <c r="AY132" i="17"/>
  <c r="BA131" i="17"/>
  <c r="BE126" i="14" l="1"/>
  <c r="BC126" i="14"/>
  <c r="AY128" i="14"/>
  <c r="BA127" i="14"/>
  <c r="AZ129" i="14"/>
  <c r="BB128" i="14"/>
  <c r="BD128" i="14" s="1"/>
  <c r="AY133" i="17"/>
  <c r="BA132" i="17"/>
  <c r="BE131" i="17"/>
  <c r="BC131" i="17"/>
  <c r="AZ130" i="14" l="1"/>
  <c r="BB129" i="14"/>
  <c r="BD129" i="14" s="1"/>
  <c r="BE127" i="14"/>
  <c r="BC127" i="14"/>
  <c r="AY129" i="14"/>
  <c r="BA128" i="14"/>
  <c r="BE132" i="17"/>
  <c r="BC132" i="17"/>
  <c r="AY134" i="17"/>
  <c r="BA133" i="17"/>
  <c r="AY130" i="14" l="1"/>
  <c r="BA129" i="14"/>
  <c r="BE128" i="14"/>
  <c r="BC128" i="14"/>
  <c r="AZ131" i="14"/>
  <c r="BB130" i="14"/>
  <c r="BD130" i="14" s="1"/>
  <c r="AY135" i="17"/>
  <c r="BA134" i="17"/>
  <c r="BE133" i="17"/>
  <c r="BC133" i="17"/>
  <c r="AZ132" i="14" l="1"/>
  <c r="BB131" i="14"/>
  <c r="BD131" i="14" s="1"/>
  <c r="BC129" i="14"/>
  <c r="BE129" i="14"/>
  <c r="AY131" i="14"/>
  <c r="BA130" i="14"/>
  <c r="BE134" i="17"/>
  <c r="BC134" i="17"/>
  <c r="AY136" i="17"/>
  <c r="BA135" i="17"/>
  <c r="BE130" i="14" l="1"/>
  <c r="BC130" i="14"/>
  <c r="AY132" i="14"/>
  <c r="BA131" i="14"/>
  <c r="AZ133" i="14"/>
  <c r="BB132" i="14"/>
  <c r="BD132" i="14" s="1"/>
  <c r="AY137" i="17"/>
  <c r="BA136" i="17"/>
  <c r="BE135" i="17"/>
  <c r="BC135" i="17"/>
  <c r="AZ134" i="14" l="1"/>
  <c r="BB133" i="14"/>
  <c r="BD133" i="14" s="1"/>
  <c r="BC131" i="14"/>
  <c r="BE131" i="14"/>
  <c r="AY133" i="14"/>
  <c r="BA132" i="14"/>
  <c r="BE136" i="17"/>
  <c r="BC136" i="17"/>
  <c r="AY138" i="17"/>
  <c r="BA137" i="17"/>
  <c r="BE132" i="14" l="1"/>
  <c r="BC132" i="14"/>
  <c r="AY134" i="14"/>
  <c r="BA133" i="14"/>
  <c r="AZ135" i="14"/>
  <c r="BB134" i="14"/>
  <c r="BD134" i="14" s="1"/>
  <c r="AY139" i="17"/>
  <c r="BA138" i="17"/>
  <c r="BE137" i="17"/>
  <c r="BC137" i="17"/>
  <c r="AZ136" i="14" l="1"/>
  <c r="BB135" i="14"/>
  <c r="BD135" i="14" s="1"/>
  <c r="BE133" i="14"/>
  <c r="BC133" i="14"/>
  <c r="AY135" i="14"/>
  <c r="BA134" i="14"/>
  <c r="BE138" i="17"/>
  <c r="BC138" i="17"/>
  <c r="AY140" i="17"/>
  <c r="BA139" i="17"/>
  <c r="BE134" i="14" l="1"/>
  <c r="BC134" i="14"/>
  <c r="AY136" i="14"/>
  <c r="BA135" i="14"/>
  <c r="AZ137" i="14"/>
  <c r="BB136" i="14"/>
  <c r="BD136" i="14" s="1"/>
  <c r="AY141" i="17"/>
  <c r="BA140" i="17"/>
  <c r="BE139" i="17"/>
  <c r="BC139" i="17"/>
  <c r="AZ138" i="14" l="1"/>
  <c r="BB137" i="14"/>
  <c r="BD137" i="14" s="1"/>
  <c r="BE135" i="14"/>
  <c r="BC135" i="14"/>
  <c r="AY137" i="14"/>
  <c r="BA136" i="14"/>
  <c r="BE140" i="17"/>
  <c r="BC140" i="17"/>
  <c r="AY142" i="17"/>
  <c r="BA141" i="17"/>
  <c r="AY138" i="14" l="1"/>
  <c r="BA137" i="14"/>
  <c r="BC136" i="14"/>
  <c r="BE136" i="14"/>
  <c r="AZ139" i="14"/>
  <c r="BB138" i="14"/>
  <c r="BD138" i="14" s="1"/>
  <c r="AY143" i="17"/>
  <c r="BA142" i="17"/>
  <c r="BE141" i="17"/>
  <c r="BC141" i="17"/>
  <c r="AZ140" i="14" l="1"/>
  <c r="BB139" i="14"/>
  <c r="BD139" i="14" s="1"/>
  <c r="BE137" i="14"/>
  <c r="BC137" i="14"/>
  <c r="AY139" i="14"/>
  <c r="BA138" i="14"/>
  <c r="BE142" i="17"/>
  <c r="BC142" i="17"/>
  <c r="AY144" i="17"/>
  <c r="BA143" i="17"/>
  <c r="BC138" i="14" l="1"/>
  <c r="BE138" i="14"/>
  <c r="AY140" i="14"/>
  <c r="BA139" i="14"/>
  <c r="AZ141" i="14"/>
  <c r="BB140" i="14"/>
  <c r="BD140" i="14" s="1"/>
  <c r="AY145" i="17"/>
  <c r="BA144" i="17"/>
  <c r="BE143" i="17"/>
  <c r="BC143" i="17"/>
  <c r="AZ142" i="14" l="1"/>
  <c r="BB141" i="14"/>
  <c r="BD141" i="14" s="1"/>
  <c r="BE139" i="14"/>
  <c r="BC139" i="14"/>
  <c r="AY141" i="14"/>
  <c r="BA140" i="14"/>
  <c r="BE144" i="17"/>
  <c r="BC144" i="17"/>
  <c r="AY146" i="17"/>
  <c r="BA145" i="17"/>
  <c r="BC140" i="14" l="1"/>
  <c r="BE140" i="14"/>
  <c r="AY142" i="14"/>
  <c r="BA141" i="14"/>
  <c r="AZ143" i="14"/>
  <c r="BB142" i="14"/>
  <c r="BD142" i="14" s="1"/>
  <c r="AY147" i="17"/>
  <c r="BA146" i="17"/>
  <c r="BE145" i="17"/>
  <c r="BC145" i="17"/>
  <c r="AZ144" i="14" l="1"/>
  <c r="BB143" i="14"/>
  <c r="BD143" i="14" s="1"/>
  <c r="BE141" i="14"/>
  <c r="BC141" i="14"/>
  <c r="AY143" i="14"/>
  <c r="BA142" i="14"/>
  <c r="BE146" i="17"/>
  <c r="BC146" i="17"/>
  <c r="AY148" i="17"/>
  <c r="BA147" i="17"/>
  <c r="AY144" i="14" l="1"/>
  <c r="BA143" i="14"/>
  <c r="BE142" i="14"/>
  <c r="BC142" i="14"/>
  <c r="AZ145" i="14"/>
  <c r="BB144" i="14"/>
  <c r="BD144" i="14" s="1"/>
  <c r="AY149" i="17"/>
  <c r="BA148" i="17"/>
  <c r="BE147" i="17"/>
  <c r="BC147" i="17"/>
  <c r="AZ146" i="14" l="1"/>
  <c r="BB145" i="14"/>
  <c r="BD145" i="14" s="1"/>
  <c r="BC143" i="14"/>
  <c r="BE143" i="14"/>
  <c r="AY145" i="14"/>
  <c r="BA144" i="14"/>
  <c r="BE148" i="17"/>
  <c r="BC148" i="17"/>
  <c r="AY150" i="17"/>
  <c r="BA149" i="17"/>
  <c r="BC144" i="14" l="1"/>
  <c r="BE144" i="14"/>
  <c r="AY146" i="14"/>
  <c r="BA145" i="14"/>
  <c r="AZ147" i="14"/>
  <c r="BB146" i="14"/>
  <c r="BD146" i="14" s="1"/>
  <c r="AY151" i="17"/>
  <c r="BA150" i="17"/>
  <c r="BE149" i="17"/>
  <c r="BC149" i="17"/>
  <c r="AZ148" i="14" l="1"/>
  <c r="BB147" i="14"/>
  <c r="BD147" i="14" s="1"/>
  <c r="BC145" i="14"/>
  <c r="BE145" i="14"/>
  <c r="AY147" i="14"/>
  <c r="BA146" i="14"/>
  <c r="BE150" i="17"/>
  <c r="BC150" i="17"/>
  <c r="AY152" i="17"/>
  <c r="BA151" i="17"/>
  <c r="BC146" i="14" l="1"/>
  <c r="BE146" i="14"/>
  <c r="AY148" i="14"/>
  <c r="BA147" i="14"/>
  <c r="AZ149" i="14"/>
  <c r="BB148" i="14"/>
  <c r="BD148" i="14" s="1"/>
  <c r="BE151" i="17"/>
  <c r="BC151" i="17"/>
  <c r="AY153" i="17"/>
  <c r="BA152" i="17"/>
  <c r="AZ150" i="14" l="1"/>
  <c r="BB149" i="14"/>
  <c r="BD149" i="14" s="1"/>
  <c r="BE147" i="14"/>
  <c r="BC147" i="14"/>
  <c r="AY149" i="14"/>
  <c r="BA148" i="14"/>
  <c r="AY154" i="17"/>
  <c r="BA153" i="17"/>
  <c r="BE152" i="17"/>
  <c r="BC152" i="17"/>
  <c r="BE148" i="14" l="1"/>
  <c r="BC148" i="14"/>
  <c r="AY150" i="14"/>
  <c r="BA149" i="14"/>
  <c r="AZ151" i="14"/>
  <c r="BB150" i="14"/>
  <c r="BD150" i="14" s="1"/>
  <c r="BE153" i="17"/>
  <c r="BC153" i="17"/>
  <c r="AY155" i="17"/>
  <c r="BA154" i="17"/>
  <c r="AZ152" i="14" l="1"/>
  <c r="BB151" i="14"/>
  <c r="BD151" i="14" s="1"/>
  <c r="BE149" i="14"/>
  <c r="BC149" i="14"/>
  <c r="AY151" i="14"/>
  <c r="BA150" i="14"/>
  <c r="AY156" i="17"/>
  <c r="BA155" i="17"/>
  <c r="BE154" i="17"/>
  <c r="BC154" i="17"/>
  <c r="AY152" i="14" l="1"/>
  <c r="BA151" i="14"/>
  <c r="BC150" i="14"/>
  <c r="BE150" i="14"/>
  <c r="AZ153" i="14"/>
  <c r="BB152" i="14"/>
  <c r="BD152" i="14" s="1"/>
  <c r="BE155" i="17"/>
  <c r="BC155" i="17"/>
  <c r="AY157" i="17"/>
  <c r="BA156" i="17"/>
  <c r="AZ154" i="14" l="1"/>
  <c r="BB153" i="14"/>
  <c r="BD153" i="14" s="1"/>
  <c r="BC151" i="14"/>
  <c r="BE151" i="14"/>
  <c r="AY153" i="14"/>
  <c r="BA152" i="14"/>
  <c r="BE156" i="17"/>
  <c r="BC156" i="17"/>
  <c r="AY158" i="17"/>
  <c r="BA157" i="17"/>
  <c r="BC152" i="14" l="1"/>
  <c r="BE152" i="14"/>
  <c r="AY154" i="14"/>
  <c r="BA153" i="14"/>
  <c r="AZ155" i="14"/>
  <c r="BB154" i="14"/>
  <c r="BD154" i="14" s="1"/>
  <c r="AY159" i="17"/>
  <c r="BA158" i="17"/>
  <c r="BE157" i="17"/>
  <c r="BC157" i="17"/>
  <c r="AZ156" i="14" l="1"/>
  <c r="BB155" i="14"/>
  <c r="BD155" i="14" s="1"/>
  <c r="BE153" i="14"/>
  <c r="BC153" i="14"/>
  <c r="AY155" i="14"/>
  <c r="BA154" i="14"/>
  <c r="BE158" i="17"/>
  <c r="BC158" i="17"/>
  <c r="AY160" i="17"/>
  <c r="BA159" i="17"/>
  <c r="AY156" i="14" l="1"/>
  <c r="BA155" i="14"/>
  <c r="BE154" i="14"/>
  <c r="BC154" i="14"/>
  <c r="AZ157" i="14"/>
  <c r="BB156" i="14"/>
  <c r="BD156" i="14" s="1"/>
  <c r="BE159" i="17"/>
  <c r="BC159" i="17"/>
  <c r="AY161" i="17"/>
  <c r="BA160" i="17"/>
  <c r="AZ158" i="14" l="1"/>
  <c r="BB157" i="14"/>
  <c r="BD157" i="14" s="1"/>
  <c r="BC155" i="14"/>
  <c r="BE155" i="14"/>
  <c r="AY157" i="14"/>
  <c r="BA156" i="14"/>
  <c r="BE160" i="17"/>
  <c r="BC160" i="17"/>
  <c r="AY162" i="17"/>
  <c r="BA161" i="17"/>
  <c r="BE156" i="14" l="1"/>
  <c r="BC156" i="14"/>
  <c r="AY158" i="14"/>
  <c r="BA157" i="14"/>
  <c r="AZ159" i="14"/>
  <c r="BB158" i="14"/>
  <c r="BD158" i="14" s="1"/>
  <c r="AY163" i="17"/>
  <c r="BA162" i="17"/>
  <c r="BE161" i="17"/>
  <c r="BC161" i="17"/>
  <c r="AZ160" i="14" l="1"/>
  <c r="BB159" i="14"/>
  <c r="BD159" i="14" s="1"/>
  <c r="BC157" i="14"/>
  <c r="BE157" i="14"/>
  <c r="AY159" i="14"/>
  <c r="BA158" i="14"/>
  <c r="BE162" i="17"/>
  <c r="BC162" i="17"/>
  <c r="AY164" i="17"/>
  <c r="BA163" i="17"/>
  <c r="BC158" i="14" l="1"/>
  <c r="BE158" i="14"/>
  <c r="AY160" i="14"/>
  <c r="BA159" i="14"/>
  <c r="AZ161" i="14"/>
  <c r="BB160" i="14"/>
  <c r="BD160" i="14" s="1"/>
  <c r="AY165" i="17"/>
  <c r="BA164" i="17"/>
  <c r="BE163" i="17"/>
  <c r="BC163" i="17"/>
  <c r="AZ162" i="14" l="1"/>
  <c r="BB161" i="14"/>
  <c r="BD161" i="14" s="1"/>
  <c r="BC159" i="14"/>
  <c r="BE159" i="14"/>
  <c r="AY161" i="14"/>
  <c r="BA160" i="14"/>
  <c r="BE164" i="17"/>
  <c r="BC164" i="17"/>
  <c r="AY166" i="17"/>
  <c r="BA165" i="17"/>
  <c r="BC160" i="14" l="1"/>
  <c r="BE160" i="14"/>
  <c r="AY162" i="14"/>
  <c r="BA161" i="14"/>
  <c r="AZ163" i="14"/>
  <c r="BB162" i="14"/>
  <c r="BD162" i="14" s="1"/>
  <c r="AY167" i="17"/>
  <c r="BA166" i="17"/>
  <c r="BE165" i="17"/>
  <c r="BC165" i="17"/>
  <c r="AZ164" i="14" l="1"/>
  <c r="BB163" i="14"/>
  <c r="BD163" i="14" s="1"/>
  <c r="BC161" i="14"/>
  <c r="BE161" i="14"/>
  <c r="AY163" i="14"/>
  <c r="BA162" i="14"/>
  <c r="BE166" i="17"/>
  <c r="BC166" i="17"/>
  <c r="AY168" i="17"/>
  <c r="BA167" i="17"/>
  <c r="BE162" i="14" l="1"/>
  <c r="BC162" i="14"/>
  <c r="AY164" i="14"/>
  <c r="BA163" i="14"/>
  <c r="AZ165" i="14"/>
  <c r="BB164" i="14"/>
  <c r="BD164" i="14" s="1"/>
  <c r="AY169" i="17"/>
  <c r="BA168" i="17"/>
  <c r="BE167" i="17"/>
  <c r="BC167" i="17"/>
  <c r="AZ166" i="14" l="1"/>
  <c r="BB165" i="14"/>
  <c r="BD165" i="14" s="1"/>
  <c r="BC163" i="14"/>
  <c r="BE163" i="14"/>
  <c r="AY165" i="14"/>
  <c r="BA164" i="14"/>
  <c r="BE168" i="17"/>
  <c r="BC168" i="17"/>
  <c r="AY170" i="17"/>
  <c r="BA169" i="17"/>
  <c r="AY166" i="14" l="1"/>
  <c r="BA165" i="14"/>
  <c r="BC164" i="14"/>
  <c r="BE164" i="14"/>
  <c r="AZ167" i="14"/>
  <c r="BB166" i="14"/>
  <c r="BD166" i="14" s="1"/>
  <c r="AY171" i="17"/>
  <c r="BA170" i="17"/>
  <c r="BE169" i="17"/>
  <c r="BC169" i="17"/>
  <c r="BC165" i="14" l="1"/>
  <c r="BE165" i="14"/>
  <c r="AZ168" i="14"/>
  <c r="BB167" i="14"/>
  <c r="BD167" i="14" s="1"/>
  <c r="AY167" i="14"/>
  <c r="BA166" i="14"/>
  <c r="BE170" i="17"/>
  <c r="BC170" i="17"/>
  <c r="AY172" i="17"/>
  <c r="BA171" i="17"/>
  <c r="BC166" i="14" l="1"/>
  <c r="BE166" i="14"/>
  <c r="AY168" i="14"/>
  <c r="BA167" i="14"/>
  <c r="AZ169" i="14"/>
  <c r="BB168" i="14"/>
  <c r="BD168" i="14" s="1"/>
  <c r="AY173" i="17"/>
  <c r="BA172" i="17"/>
  <c r="BE171" i="17"/>
  <c r="BC171" i="17"/>
  <c r="AZ170" i="14" l="1"/>
  <c r="BB169" i="14"/>
  <c r="BD169" i="14" s="1"/>
  <c r="AY169" i="14"/>
  <c r="BA168" i="14"/>
  <c r="BE167" i="14"/>
  <c r="BC167" i="14"/>
  <c r="BE172" i="17"/>
  <c r="BC172" i="17"/>
  <c r="AY174" i="17"/>
  <c r="BA173" i="17"/>
  <c r="BE168" i="14" l="1"/>
  <c r="BC168" i="14"/>
  <c r="AY170" i="14"/>
  <c r="BA169" i="14"/>
  <c r="AZ171" i="14"/>
  <c r="BB170" i="14"/>
  <c r="BD170" i="14" s="1"/>
  <c r="AY175" i="17"/>
  <c r="BA174" i="17"/>
  <c r="BE173" i="17"/>
  <c r="BC173" i="17"/>
  <c r="AZ172" i="14" l="1"/>
  <c r="BB171" i="14"/>
  <c r="BD171" i="14" s="1"/>
  <c r="BC169" i="14"/>
  <c r="BE169" i="14"/>
  <c r="AY171" i="14"/>
  <c r="BA170" i="14"/>
  <c r="BE174" i="17"/>
  <c r="BC174" i="17"/>
  <c r="AY176" i="17"/>
  <c r="BA175" i="17"/>
  <c r="BE170" i="14" l="1"/>
  <c r="BC170" i="14"/>
  <c r="AY172" i="14"/>
  <c r="BA171" i="14"/>
  <c r="AZ173" i="14"/>
  <c r="BB172" i="14"/>
  <c r="BD172" i="14" s="1"/>
  <c r="AY177" i="17"/>
  <c r="BA176" i="17"/>
  <c r="BE175" i="17"/>
  <c r="BC175" i="17"/>
  <c r="AZ174" i="14" l="1"/>
  <c r="BB173" i="14"/>
  <c r="BD173" i="14" s="1"/>
  <c r="AY173" i="14"/>
  <c r="BA172" i="14"/>
  <c r="BC171" i="14"/>
  <c r="BE171" i="14"/>
  <c r="BE176" i="17"/>
  <c r="BC176" i="17"/>
  <c r="AY178" i="17"/>
  <c r="BA177" i="17"/>
  <c r="BE172" i="14" l="1"/>
  <c r="BC172" i="14"/>
  <c r="AY174" i="14"/>
  <c r="BA173" i="14"/>
  <c r="AZ175" i="14"/>
  <c r="BB174" i="14"/>
  <c r="BD174" i="14" s="1"/>
  <c r="AY179" i="17"/>
  <c r="BA178" i="17"/>
  <c r="BE177" i="17"/>
  <c r="BC177" i="17"/>
  <c r="AZ176" i="14" l="1"/>
  <c r="BB175" i="14"/>
  <c r="BD175" i="14" s="1"/>
  <c r="BC173" i="14"/>
  <c r="BE173" i="14"/>
  <c r="AY175" i="14"/>
  <c r="BA174" i="14"/>
  <c r="BE178" i="17"/>
  <c r="BC178" i="17"/>
  <c r="AY180" i="17"/>
  <c r="BA179" i="17"/>
  <c r="BC174" i="14" l="1"/>
  <c r="BE174" i="14"/>
  <c r="AY176" i="14"/>
  <c r="BA175" i="14"/>
  <c r="AZ177" i="14"/>
  <c r="BB176" i="14"/>
  <c r="BD176" i="14" s="1"/>
  <c r="AY181" i="17"/>
  <c r="BA180" i="17"/>
  <c r="BE179" i="17"/>
  <c r="BC179" i="17"/>
  <c r="AZ178" i="14" l="1"/>
  <c r="BB177" i="14"/>
  <c r="BD177" i="14" s="1"/>
  <c r="AY177" i="14"/>
  <c r="BA176" i="14"/>
  <c r="BE175" i="14"/>
  <c r="BC175" i="14"/>
  <c r="BE180" i="17"/>
  <c r="BC180" i="17"/>
  <c r="AY182" i="17"/>
  <c r="BA181" i="17"/>
  <c r="BC176" i="14" l="1"/>
  <c r="BE176" i="14"/>
  <c r="AY178" i="14"/>
  <c r="BA177" i="14"/>
  <c r="AZ179" i="14"/>
  <c r="BB178" i="14"/>
  <c r="BD178" i="14" s="1"/>
  <c r="AY183" i="17"/>
  <c r="BA182" i="17"/>
  <c r="BE181" i="17"/>
  <c r="BC181" i="17"/>
  <c r="AZ180" i="14" l="1"/>
  <c r="BB179" i="14"/>
  <c r="BD179" i="14" s="1"/>
  <c r="AY179" i="14"/>
  <c r="BA178" i="14"/>
  <c r="BE177" i="14"/>
  <c r="BC177" i="14"/>
  <c r="BE182" i="17"/>
  <c r="BC182" i="17"/>
  <c r="AY184" i="17"/>
  <c r="BA183" i="17"/>
  <c r="BE178" i="14" l="1"/>
  <c r="BC178" i="14"/>
  <c r="AY180" i="14"/>
  <c r="BA179" i="14"/>
  <c r="AZ181" i="14"/>
  <c r="BB180" i="14"/>
  <c r="BD180" i="14" s="1"/>
  <c r="AY185" i="17"/>
  <c r="BA184" i="17"/>
  <c r="BE183" i="17"/>
  <c r="BC183" i="17"/>
  <c r="AZ182" i="14" l="1"/>
  <c r="BB181" i="14"/>
  <c r="BD181" i="14" s="1"/>
  <c r="BC179" i="14"/>
  <c r="BE179" i="14"/>
  <c r="AY181" i="14"/>
  <c r="BA180" i="14"/>
  <c r="BE184" i="17"/>
  <c r="BC184" i="17"/>
  <c r="AY186" i="17"/>
  <c r="BA185" i="17"/>
  <c r="BC180" i="14" l="1"/>
  <c r="BE180" i="14"/>
  <c r="AY182" i="14"/>
  <c r="BA181" i="14"/>
  <c r="AZ183" i="14"/>
  <c r="BB182" i="14"/>
  <c r="BD182" i="14" s="1"/>
  <c r="AY187" i="17"/>
  <c r="BA186" i="17"/>
  <c r="BE185" i="17"/>
  <c r="BC185" i="17"/>
  <c r="AZ184" i="14" l="1"/>
  <c r="BB183" i="14"/>
  <c r="BD183" i="14" s="1"/>
  <c r="BC181" i="14"/>
  <c r="BE181" i="14"/>
  <c r="AY183" i="14"/>
  <c r="BA182" i="14"/>
  <c r="BE186" i="17"/>
  <c r="BC186" i="17"/>
  <c r="AY188" i="17"/>
  <c r="BA187" i="17"/>
  <c r="BC182" i="14" l="1"/>
  <c r="BE182" i="14"/>
  <c r="AY184" i="14"/>
  <c r="BA183" i="14"/>
  <c r="AZ185" i="14"/>
  <c r="BB184" i="14"/>
  <c r="BD184" i="14" s="1"/>
  <c r="AY189" i="17"/>
  <c r="BA188" i="17"/>
  <c r="BE187" i="17"/>
  <c r="BC187" i="17"/>
  <c r="BC183" i="14" l="1"/>
  <c r="BE183" i="14"/>
  <c r="AZ186" i="14"/>
  <c r="BB185" i="14"/>
  <c r="BD185" i="14" s="1"/>
  <c r="AY185" i="14"/>
  <c r="BA184" i="14"/>
  <c r="BE188" i="17"/>
  <c r="BC188" i="17"/>
  <c r="AY190" i="17"/>
  <c r="BA189" i="17"/>
  <c r="BE184" i="14" l="1"/>
  <c r="BC184" i="14"/>
  <c r="AY186" i="14"/>
  <c r="BA185" i="14"/>
  <c r="AZ187" i="14"/>
  <c r="BB186" i="14"/>
  <c r="BD186" i="14" s="1"/>
  <c r="AY191" i="17"/>
  <c r="BA190" i="17"/>
  <c r="BE189" i="17"/>
  <c r="BC189" i="17"/>
  <c r="AZ188" i="14" l="1"/>
  <c r="BB187" i="14"/>
  <c r="BD187" i="14" s="1"/>
  <c r="BE185" i="14"/>
  <c r="BC185" i="14"/>
  <c r="AY187" i="14"/>
  <c r="BA186" i="14"/>
  <c r="BE190" i="17"/>
  <c r="BC190" i="17"/>
  <c r="AY192" i="17"/>
  <c r="BA191" i="17"/>
  <c r="BE186" i="14" l="1"/>
  <c r="BC186" i="14"/>
  <c r="AY188" i="14"/>
  <c r="BA187" i="14"/>
  <c r="AZ189" i="14"/>
  <c r="BB188" i="14"/>
  <c r="BD188" i="14" s="1"/>
  <c r="BE191" i="17"/>
  <c r="BC191" i="17"/>
  <c r="AY193" i="17"/>
  <c r="BA192" i="17"/>
  <c r="AZ190" i="14" l="1"/>
  <c r="BB189" i="14"/>
  <c r="BD189" i="14" s="1"/>
  <c r="BE187" i="14"/>
  <c r="BC187" i="14"/>
  <c r="AY189" i="14"/>
  <c r="BA188" i="14"/>
  <c r="BE192" i="17"/>
  <c r="BC192" i="17"/>
  <c r="AY194" i="17"/>
  <c r="BA193" i="17"/>
  <c r="BC188" i="14" l="1"/>
  <c r="BE188" i="14"/>
  <c r="AY190" i="14"/>
  <c r="BA189" i="14"/>
  <c r="AZ191" i="14"/>
  <c r="BB190" i="14"/>
  <c r="BD190" i="14" s="1"/>
  <c r="BE193" i="17"/>
  <c r="BC193" i="17"/>
  <c r="AY195" i="17"/>
  <c r="BA194" i="17"/>
  <c r="AZ192" i="14" l="1"/>
  <c r="BB191" i="14"/>
  <c r="BD191" i="14" s="1"/>
  <c r="AY191" i="14"/>
  <c r="BA190" i="14"/>
  <c r="BE189" i="14"/>
  <c r="BC189" i="14"/>
  <c r="BE194" i="17"/>
  <c r="BC194" i="17"/>
  <c r="AY196" i="17"/>
  <c r="BA195" i="17"/>
  <c r="BE190" i="14" l="1"/>
  <c r="BC190" i="14"/>
  <c r="AY192" i="14"/>
  <c r="BA191" i="14"/>
  <c r="AZ193" i="14"/>
  <c r="BB192" i="14"/>
  <c r="BD192" i="14" s="1"/>
  <c r="BE195" i="17"/>
  <c r="BC195" i="17"/>
  <c r="AY197" i="17"/>
  <c r="BA196" i="17"/>
  <c r="AZ194" i="14" l="1"/>
  <c r="BB193" i="14"/>
  <c r="BD193" i="14" s="1"/>
  <c r="BC191" i="14"/>
  <c r="BE191" i="14"/>
  <c r="AY193" i="14"/>
  <c r="BA192" i="14"/>
  <c r="BE196" i="17"/>
  <c r="BC196" i="17"/>
  <c r="AY198" i="17"/>
  <c r="BA197" i="17"/>
  <c r="BE192" i="14" l="1"/>
  <c r="BC192" i="14"/>
  <c r="AY194" i="14"/>
  <c r="BA193" i="14"/>
  <c r="AZ195" i="14"/>
  <c r="BB194" i="14"/>
  <c r="BD194" i="14" s="1"/>
  <c r="BE197" i="17"/>
  <c r="BC197" i="17"/>
  <c r="AY199" i="17"/>
  <c r="BA198" i="17"/>
  <c r="AZ196" i="14" l="1"/>
  <c r="BB195" i="14"/>
  <c r="BD195" i="14" s="1"/>
  <c r="BC193" i="14"/>
  <c r="BE193" i="14"/>
  <c r="AY195" i="14"/>
  <c r="BA194" i="14"/>
  <c r="AY200" i="17"/>
  <c r="BA199" i="17"/>
  <c r="BE198" i="17"/>
  <c r="BC198" i="17"/>
  <c r="BE194" i="14" l="1"/>
  <c r="BC194" i="14"/>
  <c r="AY196" i="14"/>
  <c r="BA195" i="14"/>
  <c r="AZ197" i="14"/>
  <c r="BB196" i="14"/>
  <c r="BD196" i="14" s="1"/>
  <c r="BE199" i="17"/>
  <c r="BC199" i="17"/>
  <c r="AY201" i="17"/>
  <c r="BA200" i="17"/>
  <c r="AZ198" i="14" l="1"/>
  <c r="BB197" i="14"/>
  <c r="BD197" i="14" s="1"/>
  <c r="BC195" i="14"/>
  <c r="BE195" i="14"/>
  <c r="AY197" i="14"/>
  <c r="BA196" i="14"/>
  <c r="BE200" i="17"/>
  <c r="BC200" i="17"/>
  <c r="AY202" i="17"/>
  <c r="BA201" i="17"/>
  <c r="BE196" i="14" l="1"/>
  <c r="BC196" i="14"/>
  <c r="AY198" i="14"/>
  <c r="BA197" i="14"/>
  <c r="AZ199" i="14"/>
  <c r="BB198" i="14"/>
  <c r="BD198" i="14" s="1"/>
  <c r="AY203" i="17"/>
  <c r="BA202" i="17"/>
  <c r="BE201" i="17"/>
  <c r="BC201" i="17"/>
  <c r="AZ200" i="14" l="1"/>
  <c r="BB199" i="14"/>
  <c r="BD199" i="14" s="1"/>
  <c r="BC197" i="14"/>
  <c r="BE197" i="14"/>
  <c r="AY199" i="14"/>
  <c r="BA198" i="14"/>
  <c r="BE202" i="17"/>
  <c r="BC202" i="17"/>
  <c r="AY204" i="17"/>
  <c r="BA203" i="17"/>
  <c r="AY200" i="14" l="1"/>
  <c r="BA199" i="14"/>
  <c r="BE198" i="14"/>
  <c r="BC198" i="14"/>
  <c r="AZ201" i="14"/>
  <c r="BB200" i="14"/>
  <c r="BD200" i="14" s="1"/>
  <c r="AY205" i="17"/>
  <c r="BA204" i="17"/>
  <c r="BE203" i="17"/>
  <c r="BC203" i="17"/>
  <c r="AZ202" i="14" l="1"/>
  <c r="BB201" i="14"/>
  <c r="BD201" i="14" s="1"/>
  <c r="BC199" i="14"/>
  <c r="BE199" i="14"/>
  <c r="AY201" i="14"/>
  <c r="BA200" i="14"/>
  <c r="BE204" i="17"/>
  <c r="BC204" i="17"/>
  <c r="AY206" i="17"/>
  <c r="BA205" i="17"/>
  <c r="BE200" i="14" l="1"/>
  <c r="BC200" i="14"/>
  <c r="AY202" i="14"/>
  <c r="BA201" i="14"/>
  <c r="AZ203" i="14"/>
  <c r="BB202" i="14"/>
  <c r="BD202" i="14" s="1"/>
  <c r="BE205" i="17"/>
  <c r="BC205" i="17"/>
  <c r="AY207" i="17"/>
  <c r="BA206" i="17"/>
  <c r="AZ204" i="14" l="1"/>
  <c r="BB203" i="14"/>
  <c r="BD203" i="14" s="1"/>
  <c r="BC201" i="14"/>
  <c r="BE201" i="14"/>
  <c r="AY203" i="14"/>
  <c r="BA202" i="14"/>
  <c r="AY208" i="17"/>
  <c r="BA207" i="17"/>
  <c r="BE206" i="17"/>
  <c r="BC206" i="17"/>
  <c r="BC202" i="14" l="1"/>
  <c r="BE202" i="14"/>
  <c r="AY204" i="14"/>
  <c r="BA203" i="14"/>
  <c r="AZ205" i="14"/>
  <c r="BB204" i="14"/>
  <c r="BD204" i="14" s="1"/>
  <c r="BE207" i="17"/>
  <c r="BC207" i="17"/>
  <c r="AY209" i="17"/>
  <c r="BA208" i="17"/>
  <c r="AZ206" i="14" l="1"/>
  <c r="BB205" i="14"/>
  <c r="BD205" i="14" s="1"/>
  <c r="BC203" i="14"/>
  <c r="BE203" i="14"/>
  <c r="AY205" i="14"/>
  <c r="BA204" i="14"/>
  <c r="AY210" i="17"/>
  <c r="BA209" i="17"/>
  <c r="BE208" i="17"/>
  <c r="BC208" i="17"/>
  <c r="AY206" i="14" l="1"/>
  <c r="BA205" i="14"/>
  <c r="BE204" i="14"/>
  <c r="BC204" i="14"/>
  <c r="AZ207" i="14"/>
  <c r="BB206" i="14"/>
  <c r="BD206" i="14" s="1"/>
  <c r="BE209" i="17"/>
  <c r="BC209" i="17"/>
  <c r="AY211" i="17"/>
  <c r="BA210" i="17"/>
  <c r="AZ208" i="14" l="1"/>
  <c r="BB207" i="14"/>
  <c r="BD207" i="14" s="1"/>
  <c r="BE205" i="14"/>
  <c r="BC205" i="14"/>
  <c r="AY207" i="14"/>
  <c r="BA206" i="14"/>
  <c r="AY212" i="17"/>
  <c r="BA211" i="17"/>
  <c r="BE210" i="17"/>
  <c r="BC210" i="17"/>
  <c r="AY208" i="14" l="1"/>
  <c r="BA207" i="14"/>
  <c r="BC206" i="14"/>
  <c r="BE206" i="14"/>
  <c r="AZ209" i="14"/>
  <c r="BB208" i="14"/>
  <c r="BD208" i="14" s="1"/>
  <c r="BE211" i="17"/>
  <c r="BC211" i="17"/>
  <c r="AY213" i="17"/>
  <c r="BA212" i="17"/>
  <c r="AZ210" i="14" l="1"/>
  <c r="BB209" i="14"/>
  <c r="BD209" i="14" s="1"/>
  <c r="BC207" i="14"/>
  <c r="BE207" i="14"/>
  <c r="AY209" i="14"/>
  <c r="BA208" i="14"/>
  <c r="BE212" i="17"/>
  <c r="BC212" i="17"/>
  <c r="AY214" i="17"/>
  <c r="BA213" i="17"/>
  <c r="BC208" i="14" l="1"/>
  <c r="BE208" i="14"/>
  <c r="AY210" i="14"/>
  <c r="BA209" i="14"/>
  <c r="AZ211" i="14"/>
  <c r="BB210" i="14"/>
  <c r="BD210" i="14" s="1"/>
  <c r="BE213" i="17"/>
  <c r="BC213" i="17"/>
  <c r="AY215" i="17"/>
  <c r="BA214" i="17"/>
  <c r="AZ212" i="14" l="1"/>
  <c r="BB211" i="14"/>
  <c r="BD211" i="14" s="1"/>
  <c r="BE209" i="14"/>
  <c r="BC209" i="14"/>
  <c r="AY211" i="14"/>
  <c r="BA210" i="14"/>
  <c r="BE214" i="17"/>
  <c r="BC214" i="17"/>
  <c r="AY216" i="17"/>
  <c r="BA215" i="17"/>
  <c r="BE210" i="14" l="1"/>
  <c r="BC210" i="14"/>
  <c r="AY212" i="14"/>
  <c r="BA211" i="14"/>
  <c r="AZ213" i="14"/>
  <c r="BB212" i="14"/>
  <c r="BD212" i="14" s="1"/>
  <c r="BE215" i="17"/>
  <c r="BC215" i="17"/>
  <c r="AY217" i="17"/>
  <c r="BA216" i="17"/>
  <c r="AZ214" i="14" l="1"/>
  <c r="BB213" i="14"/>
  <c r="BD213" i="14" s="1"/>
  <c r="BE211" i="14"/>
  <c r="BC211" i="14"/>
  <c r="AY213" i="14"/>
  <c r="BA212" i="14"/>
  <c r="BE216" i="17"/>
  <c r="BC216" i="17"/>
  <c r="AY218" i="17"/>
  <c r="BA217" i="17"/>
  <c r="AY214" i="14" l="1"/>
  <c r="BA213" i="14"/>
  <c r="BC212" i="14"/>
  <c r="BE212" i="14"/>
  <c r="AZ215" i="14"/>
  <c r="BB214" i="14"/>
  <c r="BD214" i="14" s="1"/>
  <c r="BE217" i="17"/>
  <c r="BC217" i="17"/>
  <c r="AY219" i="17"/>
  <c r="BA218" i="17"/>
  <c r="AZ216" i="14" l="1"/>
  <c r="BB215" i="14"/>
  <c r="BD215" i="14" s="1"/>
  <c r="BC213" i="14"/>
  <c r="BE213" i="14"/>
  <c r="AY215" i="14"/>
  <c r="BA214" i="14"/>
  <c r="BE218" i="17"/>
  <c r="BC218" i="17"/>
  <c r="AY220" i="17"/>
  <c r="BA219" i="17"/>
  <c r="BE214" i="14" l="1"/>
  <c r="BC214" i="14"/>
  <c r="AY216" i="14"/>
  <c r="BA215" i="14"/>
  <c r="AZ217" i="14"/>
  <c r="BB216" i="14"/>
  <c r="BD216" i="14" s="1"/>
  <c r="BE219" i="17"/>
  <c r="BC219" i="17"/>
  <c r="AY221" i="17"/>
  <c r="BA220" i="17"/>
  <c r="AZ218" i="14" l="1"/>
  <c r="BB217" i="14"/>
  <c r="BD217" i="14" s="1"/>
  <c r="BE215" i="14"/>
  <c r="BC215" i="14"/>
  <c r="AY217" i="14"/>
  <c r="BA216" i="14"/>
  <c r="BE220" i="17"/>
  <c r="BC220" i="17"/>
  <c r="AY222" i="17"/>
  <c r="BA221" i="17"/>
  <c r="AY218" i="14" l="1"/>
  <c r="BA217" i="14"/>
  <c r="BE216" i="14"/>
  <c r="BC216" i="14"/>
  <c r="AZ219" i="14"/>
  <c r="BB218" i="14"/>
  <c r="BD218" i="14" s="1"/>
  <c r="BE221" i="17"/>
  <c r="BC221" i="17"/>
  <c r="AY223" i="17"/>
  <c r="BA222" i="17"/>
  <c r="AZ220" i="14" l="1"/>
  <c r="BB219" i="14"/>
  <c r="BD219" i="14" s="1"/>
  <c r="BC217" i="14"/>
  <c r="BE217" i="14"/>
  <c r="AY219" i="14"/>
  <c r="BA218" i="14"/>
  <c r="BE222" i="17"/>
  <c r="BC222" i="17"/>
  <c r="AY224" i="17"/>
  <c r="BA223" i="17"/>
  <c r="BC218" i="14" l="1"/>
  <c r="BE218" i="14"/>
  <c r="AY220" i="14"/>
  <c r="BA219" i="14"/>
  <c r="AZ221" i="14"/>
  <c r="BB220" i="14"/>
  <c r="BD220" i="14" s="1"/>
  <c r="BE223" i="17"/>
  <c r="BC223" i="17"/>
  <c r="AY225" i="17"/>
  <c r="BA224" i="17"/>
  <c r="AZ222" i="14" l="1"/>
  <c r="BB221" i="14"/>
  <c r="BD221" i="14" s="1"/>
  <c r="BC219" i="14"/>
  <c r="BE219" i="14"/>
  <c r="AY221" i="14"/>
  <c r="BA220" i="14"/>
  <c r="BE224" i="17"/>
  <c r="BC224" i="17"/>
  <c r="AY226" i="17"/>
  <c r="BA225" i="17"/>
  <c r="BC220" i="14" l="1"/>
  <c r="BE220" i="14"/>
  <c r="AY222" i="14"/>
  <c r="BA221" i="14"/>
  <c r="AZ223" i="14"/>
  <c r="BB222" i="14"/>
  <c r="BD222" i="14" s="1"/>
  <c r="BE225" i="17"/>
  <c r="BC225" i="17"/>
  <c r="AY227" i="17"/>
  <c r="BA226" i="17"/>
  <c r="AZ224" i="14" l="1"/>
  <c r="BB223" i="14"/>
  <c r="BD223" i="14" s="1"/>
  <c r="BC221" i="14"/>
  <c r="BE221" i="14"/>
  <c r="AY223" i="14"/>
  <c r="BA222" i="14"/>
  <c r="BE226" i="17"/>
  <c r="BC226" i="17"/>
  <c r="AY228" i="17"/>
  <c r="BA227" i="17"/>
  <c r="BE222" i="14" l="1"/>
  <c r="BC222" i="14"/>
  <c r="AY224" i="14"/>
  <c r="BA223" i="14"/>
  <c r="AZ225" i="14"/>
  <c r="BB224" i="14"/>
  <c r="BD224" i="14" s="1"/>
  <c r="BE227" i="17"/>
  <c r="BC227" i="17"/>
  <c r="AY229" i="17"/>
  <c r="BA228" i="17"/>
  <c r="AZ226" i="14" l="1"/>
  <c r="BB225" i="14"/>
  <c r="BD225" i="14" s="1"/>
  <c r="BE223" i="14"/>
  <c r="BC223" i="14"/>
  <c r="AY225" i="14"/>
  <c r="BA224" i="14"/>
  <c r="BE228" i="17"/>
  <c r="BC228" i="17"/>
  <c r="AY230" i="17"/>
  <c r="BA229" i="17"/>
  <c r="AY226" i="14" l="1"/>
  <c r="BA225" i="14"/>
  <c r="BC224" i="14"/>
  <c r="BE224" i="14"/>
  <c r="AZ227" i="14"/>
  <c r="BB226" i="14"/>
  <c r="BD226" i="14" s="1"/>
  <c r="BE229" i="17"/>
  <c r="BC229" i="17"/>
  <c r="AY231" i="17"/>
  <c r="BA230" i="17"/>
  <c r="AZ228" i="14" l="1"/>
  <c r="BB227" i="14"/>
  <c r="BD227" i="14" s="1"/>
  <c r="BE225" i="14"/>
  <c r="BC225" i="14"/>
  <c r="AY227" i="14"/>
  <c r="BA226" i="14"/>
  <c r="BE230" i="17"/>
  <c r="BC230" i="17"/>
  <c r="AY232" i="17"/>
  <c r="BA231" i="17"/>
  <c r="AY228" i="14" l="1"/>
  <c r="BA227" i="14"/>
  <c r="BE226" i="14"/>
  <c r="BC226" i="14"/>
  <c r="AZ229" i="14"/>
  <c r="BB228" i="14"/>
  <c r="BD228" i="14" s="1"/>
  <c r="AY233" i="17"/>
  <c r="BA232" i="17"/>
  <c r="BE231" i="17"/>
  <c r="BC231" i="17"/>
  <c r="AZ230" i="14" l="1"/>
  <c r="BB229" i="14"/>
  <c r="BD229" i="14" s="1"/>
  <c r="BE227" i="14"/>
  <c r="BC227" i="14"/>
  <c r="AY229" i="14"/>
  <c r="BA228" i="14"/>
  <c r="AY234" i="17"/>
  <c r="BA233" i="17"/>
  <c r="BE232" i="17"/>
  <c r="BC232" i="17"/>
  <c r="AY230" i="14" l="1"/>
  <c r="BA229" i="14"/>
  <c r="BE228" i="14"/>
  <c r="BC228" i="14"/>
  <c r="AZ231" i="14"/>
  <c r="BB230" i="14"/>
  <c r="BD230" i="14" s="1"/>
  <c r="BE233" i="17"/>
  <c r="BC233" i="17"/>
  <c r="AY235" i="17"/>
  <c r="BA234" i="17"/>
  <c r="AZ232" i="14" l="1"/>
  <c r="BB231" i="14"/>
  <c r="BD231" i="14" s="1"/>
  <c r="BE229" i="14"/>
  <c r="BC229" i="14"/>
  <c r="AY231" i="14"/>
  <c r="BA230" i="14"/>
  <c r="BE234" i="17"/>
  <c r="BC234" i="17"/>
  <c r="AY236" i="17"/>
  <c r="BA235" i="17"/>
  <c r="AY232" i="14" l="1"/>
  <c r="BA231" i="14"/>
  <c r="BC230" i="14"/>
  <c r="BE230" i="14"/>
  <c r="AZ233" i="14"/>
  <c r="BB232" i="14"/>
  <c r="BD232" i="14" s="1"/>
  <c r="BE235" i="17"/>
  <c r="BC235" i="17"/>
  <c r="AY237" i="17"/>
  <c r="BA236" i="17"/>
  <c r="AZ234" i="14" l="1"/>
  <c r="BB233" i="14"/>
  <c r="BD233" i="14" s="1"/>
  <c r="BC231" i="14"/>
  <c r="BE231" i="14"/>
  <c r="AY233" i="14"/>
  <c r="BA232" i="14"/>
  <c r="BE236" i="17"/>
  <c r="BC236" i="17"/>
  <c r="AY238" i="17"/>
  <c r="BA237" i="17"/>
  <c r="BC232" i="14" l="1"/>
  <c r="BE232" i="14"/>
  <c r="AY234" i="14"/>
  <c r="BA233" i="14"/>
  <c r="AZ235" i="14"/>
  <c r="BB234" i="14"/>
  <c r="BD234" i="14" s="1"/>
  <c r="BE237" i="17"/>
  <c r="BC237" i="17"/>
  <c r="AY239" i="17"/>
  <c r="BA238" i="17"/>
  <c r="AZ236" i="14" l="1"/>
  <c r="BB235" i="14"/>
  <c r="BD235" i="14" s="1"/>
  <c r="BE233" i="14"/>
  <c r="BC233" i="14"/>
  <c r="AY235" i="14"/>
  <c r="BA234" i="14"/>
  <c r="BE238" i="17"/>
  <c r="BC238" i="17"/>
  <c r="AY240" i="17"/>
  <c r="BA239" i="17"/>
  <c r="AY236" i="14" l="1"/>
  <c r="BA235" i="14"/>
  <c r="BC234" i="14"/>
  <c r="BE234" i="14"/>
  <c r="AZ237" i="14"/>
  <c r="BB236" i="14"/>
  <c r="BD236" i="14" s="1"/>
  <c r="BE239" i="17"/>
  <c r="BC239" i="17"/>
  <c r="AY241" i="17"/>
  <c r="BA240" i="17"/>
  <c r="AZ238" i="14" l="1"/>
  <c r="BB237" i="14"/>
  <c r="BD237" i="14" s="1"/>
  <c r="BC235" i="14"/>
  <c r="BE235" i="14"/>
  <c r="AY237" i="14"/>
  <c r="BA236" i="14"/>
  <c r="AY242" i="17"/>
  <c r="BA241" i="17"/>
  <c r="BE240" i="17"/>
  <c r="BC240" i="17"/>
  <c r="BE236" i="14" l="1"/>
  <c r="BC236" i="14"/>
  <c r="AY238" i="14"/>
  <c r="BA237" i="14"/>
  <c r="AZ239" i="14"/>
  <c r="BB238" i="14"/>
  <c r="BD238" i="14" s="1"/>
  <c r="BE241" i="17"/>
  <c r="BC241" i="17"/>
  <c r="AY243" i="17"/>
  <c r="BA242" i="17"/>
  <c r="AZ240" i="14" l="1"/>
  <c r="BB239" i="14"/>
  <c r="BD239" i="14" s="1"/>
  <c r="BC237" i="14"/>
  <c r="BE237" i="14"/>
  <c r="AY239" i="14"/>
  <c r="BA238" i="14"/>
  <c r="AY244" i="17"/>
  <c r="BA243" i="17"/>
  <c r="BE242" i="17"/>
  <c r="BC242" i="17"/>
  <c r="BE238" i="14" l="1"/>
  <c r="BC238" i="14"/>
  <c r="AY240" i="14"/>
  <c r="BA239" i="14"/>
  <c r="AZ241" i="14"/>
  <c r="BB240" i="14"/>
  <c r="BD240" i="14" s="1"/>
  <c r="BE243" i="17"/>
  <c r="BC243" i="17"/>
  <c r="AY245" i="17"/>
  <c r="BA244" i="17"/>
  <c r="AZ242" i="14" l="1"/>
  <c r="BB241" i="14"/>
  <c r="BD241" i="14" s="1"/>
  <c r="BE239" i="14"/>
  <c r="BC239" i="14"/>
  <c r="AY241" i="14"/>
  <c r="BA240" i="14"/>
  <c r="BE244" i="17"/>
  <c r="BC244" i="17"/>
  <c r="AY246" i="17"/>
  <c r="BA245" i="17"/>
  <c r="BE240" i="14" l="1"/>
  <c r="BC240" i="14"/>
  <c r="AY242" i="14"/>
  <c r="BA241" i="14"/>
  <c r="AZ243" i="14"/>
  <c r="BB242" i="14"/>
  <c r="BD242" i="14" s="1"/>
  <c r="BE245" i="17"/>
  <c r="BC245" i="17"/>
  <c r="AY247" i="17"/>
  <c r="BA246" i="17"/>
  <c r="AZ244" i="14" l="1"/>
  <c r="BB243" i="14"/>
  <c r="BD243" i="14" s="1"/>
  <c r="BE241" i="14"/>
  <c r="BC241" i="14"/>
  <c r="AY243" i="14"/>
  <c r="BA242" i="14"/>
  <c r="BE246" i="17"/>
  <c r="BC246" i="17"/>
  <c r="AY248" i="17"/>
  <c r="BA247" i="17"/>
  <c r="AY244" i="14" l="1"/>
  <c r="BA243" i="14"/>
  <c r="BE242" i="14"/>
  <c r="BC242" i="14"/>
  <c r="AZ245" i="14"/>
  <c r="BB244" i="14"/>
  <c r="BD244" i="14" s="1"/>
  <c r="BE247" i="17"/>
  <c r="BC247" i="17"/>
  <c r="AY249" i="17"/>
  <c r="BA248" i="17"/>
  <c r="AZ246" i="14" l="1"/>
  <c r="BB245" i="14"/>
  <c r="BD245" i="14" s="1"/>
  <c r="BE243" i="14"/>
  <c r="BC243" i="14"/>
  <c r="AY245" i="14"/>
  <c r="BA244" i="14"/>
  <c r="BE248" i="17"/>
  <c r="BC248" i="17"/>
  <c r="AY250" i="17"/>
  <c r="BA249" i="17"/>
  <c r="BE244" i="14" l="1"/>
  <c r="BC244" i="14"/>
  <c r="AY246" i="14"/>
  <c r="BA245" i="14"/>
  <c r="AZ247" i="14"/>
  <c r="BB246" i="14"/>
  <c r="BD246" i="14" s="1"/>
  <c r="BE249" i="17"/>
  <c r="BC249" i="17"/>
  <c r="AY251" i="17"/>
  <c r="BA250" i="17"/>
  <c r="AZ248" i="14" l="1"/>
  <c r="BB247" i="14"/>
  <c r="BD247" i="14" s="1"/>
  <c r="BC245" i="14"/>
  <c r="BE245" i="14"/>
  <c r="AY247" i="14"/>
  <c r="BA246" i="14"/>
  <c r="BE250" i="17"/>
  <c r="BC250" i="17"/>
  <c r="AY252" i="17"/>
  <c r="BA251" i="17"/>
  <c r="BC246" i="14" l="1"/>
  <c r="BE246" i="14"/>
  <c r="AY248" i="14"/>
  <c r="BA247" i="14"/>
  <c r="AZ249" i="14"/>
  <c r="BB248" i="14"/>
  <c r="BD248" i="14" s="1"/>
  <c r="AY253" i="17"/>
  <c r="BA252" i="17"/>
  <c r="BE251" i="17"/>
  <c r="BC251" i="17"/>
  <c r="AZ250" i="14" l="1"/>
  <c r="BB249" i="14"/>
  <c r="BD249" i="14" s="1"/>
  <c r="BC247" i="14"/>
  <c r="BE247" i="14"/>
  <c r="AY249" i="14"/>
  <c r="BA248" i="14"/>
  <c r="BE252" i="17"/>
  <c r="BC252" i="17"/>
  <c r="AY254" i="17"/>
  <c r="BA253" i="17"/>
  <c r="BE248" i="14" l="1"/>
  <c r="BC248" i="14"/>
  <c r="AY250" i="14"/>
  <c r="BA249" i="14"/>
  <c r="AZ251" i="14"/>
  <c r="BB250" i="14"/>
  <c r="BD250" i="14" s="1"/>
  <c r="BE253" i="17"/>
  <c r="BC253" i="17"/>
  <c r="AY255" i="17"/>
  <c r="BA254" i="17"/>
  <c r="AZ252" i="14" l="1"/>
  <c r="BB251" i="14"/>
  <c r="BD251" i="14" s="1"/>
  <c r="BE249" i="14"/>
  <c r="BC249" i="14"/>
  <c r="AY251" i="14"/>
  <c r="BA250" i="14"/>
  <c r="BE254" i="17"/>
  <c r="BC254" i="17"/>
  <c r="AY256" i="17"/>
  <c r="BA255" i="17"/>
  <c r="BE250" i="14" l="1"/>
  <c r="BC250" i="14"/>
  <c r="AY252" i="14"/>
  <c r="BA251" i="14"/>
  <c r="AZ253" i="14"/>
  <c r="BB252" i="14"/>
  <c r="BD252" i="14" s="1"/>
  <c r="AY257" i="17"/>
  <c r="BA256" i="17"/>
  <c r="BE255" i="17"/>
  <c r="BC255" i="17"/>
  <c r="AZ254" i="14" l="1"/>
  <c r="BB253" i="14"/>
  <c r="BD253" i="14" s="1"/>
  <c r="BE251" i="14"/>
  <c r="BC251" i="14"/>
  <c r="AY253" i="14"/>
  <c r="BA252" i="14"/>
  <c r="BE256" i="17"/>
  <c r="BC256" i="17"/>
  <c r="AY258" i="17"/>
  <c r="BA257" i="17"/>
  <c r="BE252" i="14" l="1"/>
  <c r="BC252" i="14"/>
  <c r="AY254" i="14"/>
  <c r="BA253" i="14"/>
  <c r="AZ255" i="14"/>
  <c r="BB254" i="14"/>
  <c r="BD254" i="14" s="1"/>
  <c r="BE257" i="17"/>
  <c r="BC257" i="17"/>
  <c r="AY259" i="17"/>
  <c r="BA258" i="17"/>
  <c r="AZ256" i="14" l="1"/>
  <c r="BB255" i="14"/>
  <c r="BD255" i="14" s="1"/>
  <c r="BE253" i="14"/>
  <c r="BC253" i="14"/>
  <c r="AY255" i="14"/>
  <c r="BA254" i="14"/>
  <c r="BE258" i="17"/>
  <c r="BC258" i="17"/>
  <c r="AY260" i="17"/>
  <c r="BA259" i="17"/>
  <c r="BC254" i="14" l="1"/>
  <c r="BE254" i="14"/>
  <c r="AY256" i="14"/>
  <c r="BA255" i="14"/>
  <c r="AZ257" i="14"/>
  <c r="BB256" i="14"/>
  <c r="BD256" i="14" s="1"/>
  <c r="AY261" i="17"/>
  <c r="BA260" i="17"/>
  <c r="BE259" i="17"/>
  <c r="BC259" i="17"/>
  <c r="AZ258" i="14" l="1"/>
  <c r="BB257" i="14"/>
  <c r="BD257" i="14" s="1"/>
  <c r="BC255" i="14"/>
  <c r="BE255" i="14"/>
  <c r="AY257" i="14"/>
  <c r="BA256" i="14"/>
  <c r="BE260" i="17"/>
  <c r="BC260" i="17"/>
  <c r="AY262" i="17"/>
  <c r="BA261" i="17"/>
  <c r="BC256" i="14" l="1"/>
  <c r="BE256" i="14"/>
  <c r="AY258" i="14"/>
  <c r="BA257" i="14"/>
  <c r="AZ259" i="14"/>
  <c r="BB258" i="14"/>
  <c r="BD258" i="14" s="1"/>
  <c r="BE261" i="17"/>
  <c r="BC261" i="17"/>
  <c r="AY263" i="17"/>
  <c r="BA262" i="17"/>
  <c r="AZ260" i="14" l="1"/>
  <c r="BB259" i="14"/>
  <c r="BD259" i="14" s="1"/>
  <c r="BC257" i="14"/>
  <c r="BE257" i="14"/>
  <c r="AY259" i="14"/>
  <c r="BA258" i="14"/>
  <c r="BE262" i="17"/>
  <c r="BC262" i="17"/>
  <c r="AY264" i="17"/>
  <c r="BA263" i="17"/>
  <c r="BE258" i="14" l="1"/>
  <c r="BC258" i="14"/>
  <c r="AY260" i="14"/>
  <c r="BA259" i="14"/>
  <c r="AZ261" i="14"/>
  <c r="BB260" i="14"/>
  <c r="BD260" i="14" s="1"/>
  <c r="BE263" i="17"/>
  <c r="BC263" i="17"/>
  <c r="AY265" i="17"/>
  <c r="BA264" i="17"/>
  <c r="AZ262" i="14" l="1"/>
  <c r="BB261" i="14"/>
  <c r="BD261" i="14" s="1"/>
  <c r="BE259" i="14"/>
  <c r="BC259" i="14"/>
  <c r="AY261" i="14"/>
  <c r="BA260" i="14"/>
  <c r="BE264" i="17"/>
  <c r="BC264" i="17"/>
  <c r="AY266" i="17"/>
  <c r="BA265" i="17"/>
  <c r="BC260" i="14" l="1"/>
  <c r="BE260" i="14"/>
  <c r="AY262" i="14"/>
  <c r="BA261" i="14"/>
  <c r="AZ263" i="14"/>
  <c r="BB262" i="14"/>
  <c r="BD262" i="14" s="1"/>
  <c r="AY267" i="17"/>
  <c r="BA266" i="17"/>
  <c r="BE265" i="17"/>
  <c r="BC265" i="17"/>
  <c r="BE261" i="14" l="1"/>
  <c r="BC261" i="14"/>
  <c r="AZ264" i="14"/>
  <c r="BB263" i="14"/>
  <c r="BD263" i="14" s="1"/>
  <c r="AY263" i="14"/>
  <c r="BA262" i="14"/>
  <c r="BE266" i="17"/>
  <c r="BC266" i="17"/>
  <c r="AY268" i="17"/>
  <c r="BA267" i="17"/>
  <c r="AY264" i="14" l="1"/>
  <c r="BA263" i="14"/>
  <c r="BC262" i="14"/>
  <c r="BE262" i="14"/>
  <c r="AZ265" i="14"/>
  <c r="BB264" i="14"/>
  <c r="BD264" i="14" s="1"/>
  <c r="BE267" i="17"/>
  <c r="BC267" i="17"/>
  <c r="AY269" i="17"/>
  <c r="BA268" i="17"/>
  <c r="BE263" i="14" l="1"/>
  <c r="BC263" i="14"/>
  <c r="AZ266" i="14"/>
  <c r="BB265" i="14"/>
  <c r="BD265" i="14" s="1"/>
  <c r="AY265" i="14"/>
  <c r="BA264" i="14"/>
  <c r="BE268" i="17"/>
  <c r="BC268" i="17"/>
  <c r="AY270" i="17"/>
  <c r="BA269" i="17"/>
  <c r="AY266" i="14" l="1"/>
  <c r="BA265" i="14"/>
  <c r="BC264" i="14"/>
  <c r="BE264" i="14"/>
  <c r="AZ267" i="14"/>
  <c r="BB266" i="14"/>
  <c r="BD266" i="14" s="1"/>
  <c r="AY271" i="17"/>
  <c r="BA270" i="17"/>
  <c r="BE269" i="17"/>
  <c r="BC269" i="17"/>
  <c r="AZ268" i="14" l="1"/>
  <c r="BB267" i="14"/>
  <c r="BD267" i="14" s="1"/>
  <c r="BE265" i="14"/>
  <c r="BC265" i="14"/>
  <c r="AY267" i="14"/>
  <c r="BA266" i="14"/>
  <c r="BE270" i="17"/>
  <c r="BC270" i="17"/>
  <c r="AY272" i="17"/>
  <c r="BA271" i="17"/>
  <c r="AY268" i="14" l="1"/>
  <c r="BA267" i="14"/>
  <c r="BC266" i="14"/>
  <c r="BE266" i="14"/>
  <c r="AZ269" i="14"/>
  <c r="BB268" i="14"/>
  <c r="BD268" i="14" s="1"/>
  <c r="BE271" i="17"/>
  <c r="BC271" i="17"/>
  <c r="AY273" i="17"/>
  <c r="BA272" i="17"/>
  <c r="BE267" i="14" l="1"/>
  <c r="BC267" i="14"/>
  <c r="AZ270" i="14"/>
  <c r="BB269" i="14"/>
  <c r="BD269" i="14" s="1"/>
  <c r="AY269" i="14"/>
  <c r="BA268" i="14"/>
  <c r="AY274" i="17"/>
  <c r="BA273" i="17"/>
  <c r="BE272" i="17"/>
  <c r="BC272" i="17"/>
  <c r="BC268" i="14" l="1"/>
  <c r="BE268" i="14"/>
  <c r="AY270" i="14"/>
  <c r="BA269" i="14"/>
  <c r="AZ271" i="14"/>
  <c r="BB270" i="14"/>
  <c r="BD270" i="14" s="1"/>
  <c r="BE273" i="17"/>
  <c r="BC273" i="17"/>
  <c r="AY275" i="17"/>
  <c r="BA274" i="17"/>
  <c r="AZ272" i="14" l="1"/>
  <c r="BB271" i="14"/>
  <c r="BD271" i="14" s="1"/>
  <c r="AY271" i="14"/>
  <c r="BA270" i="14"/>
  <c r="BE269" i="14"/>
  <c r="BC269" i="14"/>
  <c r="BE274" i="17"/>
  <c r="BC274" i="17"/>
  <c r="AY276" i="17"/>
  <c r="BA275" i="17"/>
  <c r="BC270" i="14" l="1"/>
  <c r="BE270" i="14"/>
  <c r="AY272" i="14"/>
  <c r="BA271" i="14"/>
  <c r="AZ273" i="14"/>
  <c r="BB272" i="14"/>
  <c r="BD272" i="14" s="1"/>
  <c r="AY277" i="17"/>
  <c r="BA276" i="17"/>
  <c r="BE275" i="17"/>
  <c r="BC275" i="17"/>
  <c r="AZ274" i="14" l="1"/>
  <c r="BB273" i="14"/>
  <c r="BD273" i="14" s="1"/>
  <c r="BE271" i="14"/>
  <c r="BC271" i="14"/>
  <c r="AY273" i="14"/>
  <c r="BA272" i="14"/>
  <c r="BE276" i="17"/>
  <c r="BC276" i="17"/>
  <c r="AY278" i="17"/>
  <c r="BA277" i="17"/>
  <c r="AY274" i="14" l="1"/>
  <c r="BA273" i="14"/>
  <c r="BE272" i="14"/>
  <c r="BC272" i="14"/>
  <c r="AZ275" i="14"/>
  <c r="BB274" i="14"/>
  <c r="BD274" i="14" s="1"/>
  <c r="AY279" i="17"/>
  <c r="BA278" i="17"/>
  <c r="BE277" i="17"/>
  <c r="BC277" i="17"/>
  <c r="AZ276" i="14" l="1"/>
  <c r="BB275" i="14"/>
  <c r="BD275" i="14" s="1"/>
  <c r="BC273" i="14"/>
  <c r="BE273" i="14"/>
  <c r="AY275" i="14"/>
  <c r="BA274" i="14"/>
  <c r="BE278" i="17"/>
  <c r="BC278" i="17"/>
  <c r="AY280" i="17"/>
  <c r="BA279" i="17"/>
  <c r="BC274" i="14" l="1"/>
  <c r="BE274" i="14"/>
  <c r="AY276" i="14"/>
  <c r="BA275" i="14"/>
  <c r="AZ277" i="14"/>
  <c r="BB276" i="14"/>
  <c r="BD276" i="14" s="1"/>
  <c r="BE279" i="17"/>
  <c r="BC279" i="17"/>
  <c r="AY281" i="17"/>
  <c r="BA280" i="17"/>
  <c r="AZ278" i="14" l="1"/>
  <c r="BB277" i="14"/>
  <c r="BD277" i="14" s="1"/>
  <c r="AY277" i="14"/>
  <c r="BA276" i="14"/>
  <c r="BE275" i="14"/>
  <c r="BC275" i="14"/>
  <c r="AY282" i="17"/>
  <c r="BA281" i="17"/>
  <c r="BE280" i="17"/>
  <c r="BC280" i="17"/>
  <c r="BC276" i="14" l="1"/>
  <c r="BE276" i="14"/>
  <c r="AY278" i="14"/>
  <c r="BA277" i="14"/>
  <c r="AZ279" i="14"/>
  <c r="BB278" i="14"/>
  <c r="BD278" i="14" s="1"/>
  <c r="BE281" i="17"/>
  <c r="BC281" i="17"/>
  <c r="AY283" i="17"/>
  <c r="BA282" i="17"/>
  <c r="AZ280" i="14" l="1"/>
  <c r="BB279" i="14"/>
  <c r="BD279" i="14" s="1"/>
  <c r="AY279" i="14"/>
  <c r="BA278" i="14"/>
  <c r="BC277" i="14"/>
  <c r="BE277" i="14"/>
  <c r="BE282" i="17"/>
  <c r="BC282" i="17"/>
  <c r="AY284" i="17"/>
  <c r="BA283" i="17"/>
  <c r="BC278" i="14" l="1"/>
  <c r="BE278" i="14"/>
  <c r="AY280" i="14"/>
  <c r="BA279" i="14"/>
  <c r="AZ281" i="14"/>
  <c r="BB280" i="14"/>
  <c r="BD280" i="14" s="1"/>
  <c r="AY285" i="17"/>
  <c r="BA284" i="17"/>
  <c r="BE283" i="17"/>
  <c r="BC283" i="17"/>
  <c r="AZ282" i="14" l="1"/>
  <c r="BB281" i="14"/>
  <c r="BD281" i="14" s="1"/>
  <c r="BE279" i="14"/>
  <c r="BC279" i="14"/>
  <c r="AY281" i="14"/>
  <c r="BA280" i="14"/>
  <c r="BE284" i="17"/>
  <c r="BC284" i="17"/>
  <c r="AY286" i="17"/>
  <c r="BA285" i="17"/>
  <c r="BE280" i="14" l="1"/>
  <c r="BC280" i="14"/>
  <c r="AY282" i="14"/>
  <c r="BA281" i="14"/>
  <c r="AZ283" i="14"/>
  <c r="BB282" i="14"/>
  <c r="BD282" i="14" s="1"/>
  <c r="BE285" i="17"/>
  <c r="BC285" i="17"/>
  <c r="AY287" i="17"/>
  <c r="BA286" i="17"/>
  <c r="AZ284" i="14" l="1"/>
  <c r="BB283" i="14"/>
  <c r="BD283" i="14" s="1"/>
  <c r="BE281" i="14"/>
  <c r="BC281" i="14"/>
  <c r="AY283" i="14"/>
  <c r="BA282" i="14"/>
  <c r="AY288" i="17"/>
  <c r="BA287" i="17"/>
  <c r="BE286" i="17"/>
  <c r="BC286" i="17"/>
  <c r="AY284" i="14" l="1"/>
  <c r="BA283" i="14"/>
  <c r="BC282" i="14"/>
  <c r="BE282" i="14"/>
  <c r="AZ285" i="14"/>
  <c r="BB284" i="14"/>
  <c r="BD284" i="14" s="1"/>
  <c r="BE287" i="17"/>
  <c r="BC287" i="17"/>
  <c r="AY289" i="17"/>
  <c r="BA288" i="17"/>
  <c r="AZ286" i="14" l="1"/>
  <c r="BB285" i="14"/>
  <c r="BD285" i="14" s="1"/>
  <c r="BC283" i="14"/>
  <c r="BE283" i="14"/>
  <c r="AY285" i="14"/>
  <c r="BA284" i="14"/>
  <c r="BE288" i="17"/>
  <c r="BC288" i="17"/>
  <c r="AY290" i="17"/>
  <c r="BA289" i="17"/>
  <c r="BE284" i="14" l="1"/>
  <c r="BC284" i="14"/>
  <c r="AY286" i="14"/>
  <c r="BA285" i="14"/>
  <c r="AZ287" i="14"/>
  <c r="BB286" i="14"/>
  <c r="BD286" i="14" s="1"/>
  <c r="BE289" i="17"/>
  <c r="BC289" i="17"/>
  <c r="AY291" i="17"/>
  <c r="BA290" i="17"/>
  <c r="AZ288" i="14" l="1"/>
  <c r="BB287" i="14"/>
  <c r="BD287" i="14" s="1"/>
  <c r="BC285" i="14"/>
  <c r="BE285" i="14"/>
  <c r="AY287" i="14"/>
  <c r="BA286" i="14"/>
  <c r="BE290" i="17"/>
  <c r="BC290" i="17"/>
  <c r="AY292" i="17"/>
  <c r="BA291" i="17"/>
  <c r="AY288" i="14" l="1"/>
  <c r="BA287" i="14"/>
  <c r="BE286" i="14"/>
  <c r="BC286" i="14"/>
  <c r="AZ289" i="14"/>
  <c r="BB288" i="14"/>
  <c r="BD288" i="14" s="1"/>
  <c r="BE291" i="17"/>
  <c r="BC291" i="17"/>
  <c r="AY293" i="17"/>
  <c r="BA292" i="17"/>
  <c r="AZ290" i="14" l="1"/>
  <c r="BB289" i="14"/>
  <c r="BD289" i="14" s="1"/>
  <c r="BC287" i="14"/>
  <c r="BE287" i="14"/>
  <c r="AY289" i="14"/>
  <c r="BA288" i="14"/>
  <c r="BE292" i="17"/>
  <c r="BC292" i="17"/>
  <c r="AY294" i="17"/>
  <c r="BA293" i="17"/>
  <c r="BE288" i="14" l="1"/>
  <c r="BC288" i="14"/>
  <c r="AY290" i="14"/>
  <c r="BA289" i="14"/>
  <c r="AZ291" i="14"/>
  <c r="BB290" i="14"/>
  <c r="BD290" i="14" s="1"/>
  <c r="BE293" i="17"/>
  <c r="BC293" i="17"/>
  <c r="AY295" i="17"/>
  <c r="BA294" i="17"/>
  <c r="AZ292" i="14" l="1"/>
  <c r="BB291" i="14"/>
  <c r="BD291" i="14" s="1"/>
  <c r="BC289" i="14"/>
  <c r="BE289" i="14"/>
  <c r="AY291" i="14"/>
  <c r="BA290" i="14"/>
  <c r="BE294" i="17"/>
  <c r="BC294" i="17"/>
  <c r="AY296" i="17"/>
  <c r="BA295" i="17"/>
  <c r="BC290" i="14" l="1"/>
  <c r="BE290" i="14"/>
  <c r="AY292" i="14"/>
  <c r="BA291" i="14"/>
  <c r="AZ293" i="14"/>
  <c r="BB292" i="14"/>
  <c r="BD292" i="14" s="1"/>
  <c r="BE295" i="17"/>
  <c r="BC295" i="17"/>
  <c r="AY297" i="17"/>
  <c r="BA296" i="17"/>
  <c r="AZ294" i="14" l="1"/>
  <c r="BB293" i="14"/>
  <c r="BD293" i="14" s="1"/>
  <c r="BC291" i="14"/>
  <c r="BE291" i="14"/>
  <c r="AY293" i="14"/>
  <c r="BA292" i="14"/>
  <c r="BE296" i="17"/>
  <c r="BC296" i="17"/>
  <c r="AY298" i="17"/>
  <c r="BA297" i="17"/>
  <c r="AY294" i="14" l="1"/>
  <c r="BA293" i="14"/>
  <c r="BE292" i="14"/>
  <c r="BC292" i="14"/>
  <c r="AZ295" i="14"/>
  <c r="BB294" i="14"/>
  <c r="BD294" i="14" s="1"/>
  <c r="BE297" i="17"/>
  <c r="BC297" i="17"/>
  <c r="AY299" i="17"/>
  <c r="BA298" i="17"/>
  <c r="AZ296" i="14" l="1"/>
  <c r="BB295" i="14"/>
  <c r="BD295" i="14" s="1"/>
  <c r="BC293" i="14"/>
  <c r="BE293" i="14"/>
  <c r="AY295" i="14"/>
  <c r="BA294" i="14"/>
  <c r="BE298" i="17"/>
  <c r="BC298" i="17"/>
  <c r="AY300" i="17"/>
  <c r="BA299" i="17"/>
  <c r="AY296" i="14" l="1"/>
  <c r="BA295" i="14"/>
  <c r="BE294" i="14"/>
  <c r="BC294" i="14"/>
  <c r="AZ297" i="14"/>
  <c r="BB296" i="14"/>
  <c r="BD296" i="14" s="1"/>
  <c r="BE299" i="17"/>
  <c r="BC299" i="17"/>
  <c r="AY301" i="17"/>
  <c r="BA300" i="17"/>
  <c r="AZ298" i="14" l="1"/>
  <c r="BB297" i="14"/>
  <c r="BD297" i="14" s="1"/>
  <c r="BE295" i="14"/>
  <c r="BC295" i="14"/>
  <c r="AY297" i="14"/>
  <c r="BA296" i="14"/>
  <c r="BE300" i="17"/>
  <c r="BC300" i="17"/>
  <c r="AY302" i="17"/>
  <c r="BA301" i="17"/>
  <c r="BE296" i="14" l="1"/>
  <c r="BC296" i="14"/>
  <c r="AY298" i="14"/>
  <c r="BA297" i="14"/>
  <c r="AZ299" i="14"/>
  <c r="BB298" i="14"/>
  <c r="BD298" i="14" s="1"/>
  <c r="BE301" i="17"/>
  <c r="BC301" i="17"/>
  <c r="AY303" i="17"/>
  <c r="BA302" i="17"/>
  <c r="AZ300" i="14" l="1"/>
  <c r="BB299" i="14"/>
  <c r="BD299" i="14" s="1"/>
  <c r="AY299" i="14"/>
  <c r="BA298" i="14"/>
  <c r="BE297" i="14"/>
  <c r="BC297" i="14"/>
  <c r="BE302" i="17"/>
  <c r="BC302" i="17"/>
  <c r="AY304" i="17"/>
  <c r="BA303" i="17"/>
  <c r="BE298" i="14" l="1"/>
  <c r="BC298" i="14"/>
  <c r="AY300" i="14"/>
  <c r="BA299" i="14"/>
  <c r="AZ301" i="14"/>
  <c r="BB301" i="14" s="1"/>
  <c r="BD301" i="14" s="1"/>
  <c r="BB300" i="14"/>
  <c r="BD300" i="14" s="1"/>
  <c r="AY305" i="17"/>
  <c r="BA304" i="17"/>
  <c r="BE303" i="17"/>
  <c r="BC303" i="17"/>
  <c r="BE299" i="14" l="1"/>
  <c r="BC299" i="14"/>
  <c r="AY301" i="14"/>
  <c r="BA301" i="14" s="1"/>
  <c r="BA300" i="14"/>
  <c r="BE304" i="17"/>
  <c r="BC304" i="17"/>
  <c r="AY306" i="17"/>
  <c r="BA305" i="17"/>
  <c r="BC301" i="14" l="1"/>
  <c r="BE301" i="14"/>
  <c r="BE300" i="14"/>
  <c r="BC300" i="14"/>
  <c r="G10" i="16" s="1"/>
  <c r="AY307" i="17"/>
  <c r="BA306" i="17"/>
  <c r="BE305" i="17"/>
  <c r="BC305" i="17"/>
  <c r="BE306" i="17" l="1"/>
  <c r="BC306" i="17"/>
  <c r="AY308" i="17"/>
  <c r="BA307" i="17"/>
  <c r="AY309" i="17" l="1"/>
  <c r="BA308" i="17"/>
  <c r="BE307" i="17"/>
  <c r="BC307" i="17"/>
  <c r="BE308" i="17" l="1"/>
  <c r="BC308" i="17"/>
  <c r="AY310" i="17"/>
  <c r="BA309" i="17"/>
  <c r="AY311" i="17" l="1"/>
  <c r="BA310" i="17"/>
  <c r="BE309" i="17"/>
  <c r="BC309" i="17"/>
  <c r="BE310" i="17" l="1"/>
  <c r="BC310" i="17"/>
  <c r="AY312" i="17"/>
  <c r="BA311" i="17"/>
  <c r="AY313" i="17" l="1"/>
  <c r="BA312" i="17"/>
  <c r="BE311" i="17"/>
  <c r="BC311" i="17"/>
  <c r="BE312" i="17" l="1"/>
  <c r="BC312" i="17"/>
  <c r="AY314" i="17"/>
  <c r="BA313" i="17"/>
  <c r="AY315" i="17" l="1"/>
  <c r="BA314" i="17"/>
  <c r="BE313" i="17"/>
  <c r="BC313" i="17"/>
  <c r="BE314" i="17" l="1"/>
  <c r="BC314" i="17"/>
  <c r="AY316" i="17"/>
  <c r="BA315" i="17"/>
  <c r="BE315" i="17" l="1"/>
  <c r="BC315" i="17"/>
  <c r="AY317" i="17"/>
  <c r="BA316" i="17"/>
  <c r="AY318" i="17" l="1"/>
  <c r="BA317" i="17"/>
  <c r="BE316" i="17"/>
  <c r="BC316" i="17"/>
  <c r="BE317" i="17" l="1"/>
  <c r="BC317" i="17"/>
  <c r="AY319" i="17"/>
  <c r="BA318" i="17"/>
  <c r="AY320" i="17" l="1"/>
  <c r="BA319" i="17"/>
  <c r="BE318" i="17"/>
  <c r="BC318" i="17"/>
  <c r="BE319" i="17" l="1"/>
  <c r="BC319" i="17"/>
  <c r="AY321" i="17"/>
  <c r="BA320" i="17"/>
  <c r="AY322" i="17" l="1"/>
  <c r="BA321" i="17"/>
  <c r="BE320" i="17"/>
  <c r="BC320" i="17"/>
  <c r="BE321" i="17" l="1"/>
  <c r="BC321" i="17"/>
  <c r="AY323" i="17"/>
  <c r="BA322" i="17"/>
  <c r="AY324" i="17" l="1"/>
  <c r="BA323" i="17"/>
  <c r="BE322" i="17"/>
  <c r="BC322" i="17"/>
  <c r="BE323" i="17" l="1"/>
  <c r="BC323" i="17"/>
  <c r="AY325" i="17"/>
  <c r="BA324" i="17"/>
  <c r="BE324" i="17" l="1"/>
  <c r="BC324" i="17"/>
  <c r="AY326" i="17"/>
  <c r="BA325" i="17"/>
  <c r="BE325" i="17" l="1"/>
  <c r="BC325" i="17"/>
  <c r="AY327" i="17"/>
  <c r="BA326" i="17"/>
  <c r="BE326" i="17" l="1"/>
  <c r="BC326" i="17"/>
  <c r="AY328" i="17"/>
  <c r="BA327" i="17"/>
  <c r="BE327" i="17" l="1"/>
  <c r="BC327" i="17"/>
  <c r="AY329" i="17"/>
  <c r="BA328" i="17"/>
  <c r="BE328" i="17" l="1"/>
  <c r="BC328" i="17"/>
  <c r="AY330" i="17"/>
  <c r="BA329" i="17"/>
  <c r="BE329" i="17" l="1"/>
  <c r="BC329" i="17"/>
  <c r="AY331" i="17"/>
  <c r="BA330" i="17"/>
  <c r="AY332" i="17" l="1"/>
  <c r="BA331" i="17"/>
  <c r="BE330" i="17"/>
  <c r="BC330" i="17"/>
  <c r="BE331" i="17" l="1"/>
  <c r="BC331" i="17"/>
  <c r="AY333" i="17"/>
  <c r="BA332" i="17"/>
  <c r="BE332" i="17" l="1"/>
  <c r="BC332" i="17"/>
  <c r="AY334" i="17"/>
  <c r="BA333" i="17"/>
  <c r="AY335" i="17" l="1"/>
  <c r="BA334" i="17"/>
  <c r="BE333" i="17"/>
  <c r="BC333" i="17"/>
  <c r="BE334" i="17" l="1"/>
  <c r="BC334" i="17"/>
  <c r="AY336" i="17"/>
  <c r="BA335" i="17"/>
  <c r="AY337" i="17" l="1"/>
  <c r="BA336" i="17"/>
  <c r="BE335" i="17"/>
  <c r="BC335" i="17"/>
  <c r="BE336" i="17" l="1"/>
  <c r="BC336" i="17"/>
  <c r="AY338" i="17"/>
  <c r="BA337" i="17"/>
  <c r="BE337" i="17" l="1"/>
  <c r="BC337" i="17"/>
  <c r="AY339" i="17"/>
  <c r="BA338" i="17"/>
  <c r="BE338" i="17" l="1"/>
  <c r="BC338" i="17"/>
  <c r="AY340" i="17"/>
  <c r="BA339" i="17"/>
  <c r="AY341" i="17" l="1"/>
  <c r="BA340" i="17"/>
  <c r="BE339" i="17"/>
  <c r="BC339" i="17"/>
  <c r="BE340" i="17" l="1"/>
  <c r="BC340" i="17"/>
  <c r="AY342" i="17"/>
  <c r="BA341" i="17"/>
  <c r="AY343" i="17" l="1"/>
  <c r="BA342" i="17"/>
  <c r="BE341" i="17"/>
  <c r="BC341" i="17"/>
  <c r="BE342" i="17" l="1"/>
  <c r="BC342" i="17"/>
  <c r="AY344" i="17"/>
  <c r="BA343" i="17"/>
  <c r="AY345" i="17" l="1"/>
  <c r="BA344" i="17"/>
  <c r="BE343" i="17"/>
  <c r="BC343" i="17"/>
  <c r="BE344" i="17" l="1"/>
  <c r="BC344" i="17"/>
  <c r="AY346" i="17"/>
  <c r="BA345" i="17"/>
  <c r="AY347" i="17" l="1"/>
  <c r="BA346" i="17"/>
  <c r="BE345" i="17"/>
  <c r="BC345" i="17"/>
  <c r="BE346" i="17" l="1"/>
  <c r="BC346" i="17"/>
  <c r="AY348" i="17"/>
  <c r="BA347" i="17"/>
  <c r="AY349" i="17" l="1"/>
  <c r="BA348" i="17"/>
  <c r="BE347" i="17"/>
  <c r="BC347" i="17"/>
  <c r="BE348" i="17" l="1"/>
  <c r="BC348" i="17"/>
  <c r="AY350" i="17"/>
  <c r="BA349" i="17"/>
  <c r="AY351" i="17" l="1"/>
  <c r="BA350" i="17"/>
  <c r="BE349" i="17"/>
  <c r="BC349" i="17"/>
  <c r="BE350" i="17" l="1"/>
  <c r="BC350" i="17"/>
  <c r="AY352" i="17"/>
  <c r="BA351" i="17"/>
  <c r="AY353" i="17" l="1"/>
  <c r="BA352" i="17"/>
  <c r="BE351" i="17"/>
  <c r="BC351" i="17"/>
  <c r="BE352" i="17" l="1"/>
  <c r="BC352" i="17"/>
  <c r="AY354" i="17"/>
  <c r="BA353" i="17"/>
  <c r="AY355" i="17" l="1"/>
  <c r="BA354" i="17"/>
  <c r="BE353" i="17"/>
  <c r="BC353" i="17"/>
  <c r="BE354" i="17" l="1"/>
  <c r="BC354" i="17"/>
  <c r="AY356" i="17"/>
  <c r="BA355" i="17"/>
  <c r="AY357" i="17" l="1"/>
  <c r="BA356" i="17"/>
  <c r="BE355" i="17"/>
  <c r="BC355" i="17"/>
  <c r="BE356" i="17" l="1"/>
  <c r="BC356" i="17"/>
  <c r="AY358" i="17"/>
  <c r="BA357" i="17"/>
  <c r="BE357" i="17" l="1"/>
  <c r="BC357" i="17"/>
  <c r="AY359" i="17"/>
  <c r="BA358" i="17"/>
  <c r="AY360" i="17" l="1"/>
  <c r="BA359" i="17"/>
  <c r="BE358" i="17"/>
  <c r="BC358" i="17"/>
  <c r="BE359" i="17" l="1"/>
  <c r="BC359" i="17"/>
  <c r="AY361" i="17"/>
  <c r="BA360" i="17"/>
  <c r="AY362" i="17" l="1"/>
  <c r="BA361" i="17"/>
  <c r="BE360" i="17"/>
  <c r="BC360" i="17"/>
  <c r="BE361" i="17" l="1"/>
  <c r="BC361" i="17"/>
  <c r="AY363" i="17"/>
  <c r="BA362" i="17"/>
  <c r="BE362" i="17" l="1"/>
  <c r="BC362" i="17"/>
  <c r="AY364" i="17"/>
  <c r="BA363" i="17"/>
  <c r="AY365" i="17" l="1"/>
  <c r="BA364" i="17"/>
  <c r="BE363" i="17"/>
  <c r="BC363" i="17"/>
  <c r="BE364" i="17" l="1"/>
  <c r="BC364" i="17"/>
  <c r="AY366" i="17"/>
  <c r="BA365" i="17"/>
  <c r="AY367" i="17" l="1"/>
  <c r="BA366" i="17"/>
  <c r="BE365" i="17"/>
  <c r="BC365" i="17"/>
  <c r="BE366" i="17" l="1"/>
  <c r="BC366" i="17"/>
  <c r="AY368" i="17"/>
  <c r="BA367" i="17"/>
  <c r="BE367" i="17" l="1"/>
  <c r="BC367" i="17"/>
  <c r="AY369" i="17"/>
  <c r="BA368" i="17"/>
  <c r="AY370" i="17" l="1"/>
  <c r="BA369" i="17"/>
  <c r="BE368" i="17"/>
  <c r="BC368" i="17"/>
  <c r="BE369" i="17" l="1"/>
  <c r="BC369" i="17"/>
  <c r="AY371" i="17"/>
  <c r="BA370" i="17"/>
  <c r="AY372" i="17" l="1"/>
  <c r="BA371" i="17"/>
  <c r="BE370" i="17"/>
  <c r="BC370" i="17"/>
  <c r="BE371" i="17" l="1"/>
  <c r="BC371" i="17"/>
  <c r="AY373" i="17"/>
  <c r="BA372" i="17"/>
  <c r="BE372" i="17" l="1"/>
  <c r="BC372" i="17"/>
  <c r="AY374" i="17"/>
  <c r="BA373" i="17"/>
  <c r="BE373" i="17" l="1"/>
  <c r="BC373" i="17"/>
  <c r="AY375" i="17"/>
  <c r="BA374" i="17"/>
  <c r="BE374" i="17" l="1"/>
  <c r="BC374" i="17"/>
  <c r="AY376" i="17"/>
  <c r="BA375" i="17"/>
  <c r="BE375" i="17" l="1"/>
  <c r="BC375" i="17"/>
  <c r="AY377" i="17"/>
  <c r="BA376" i="17"/>
  <c r="BE376" i="17" l="1"/>
  <c r="BC376" i="17"/>
  <c r="AY378" i="17"/>
  <c r="BA377" i="17"/>
  <c r="BE377" i="17" l="1"/>
  <c r="BC377" i="17"/>
  <c r="AY379" i="17"/>
  <c r="BA378" i="17"/>
  <c r="BE378" i="17" l="1"/>
  <c r="BC378" i="17"/>
  <c r="AY380" i="17"/>
  <c r="BA379" i="17"/>
  <c r="BE379" i="17" l="1"/>
  <c r="BC379" i="17"/>
  <c r="AY381" i="17"/>
  <c r="BA380" i="17"/>
  <c r="BE380" i="17" l="1"/>
  <c r="BC380" i="17"/>
  <c r="AY382" i="17"/>
  <c r="BA381" i="17"/>
  <c r="BE381" i="17" l="1"/>
  <c r="BC381" i="17"/>
  <c r="AY383" i="17"/>
  <c r="BA382" i="17"/>
  <c r="BE382" i="17" l="1"/>
  <c r="BC382" i="17"/>
  <c r="AY384" i="17"/>
  <c r="BA383" i="17"/>
  <c r="BE383" i="17" l="1"/>
  <c r="BC383" i="17"/>
  <c r="AY385" i="17"/>
  <c r="BA384" i="17"/>
  <c r="BE384" i="17" l="1"/>
  <c r="BC384" i="17"/>
  <c r="AY386" i="17"/>
  <c r="BA385" i="17"/>
  <c r="BE385" i="17" l="1"/>
  <c r="BC385" i="17"/>
  <c r="AY387" i="17"/>
  <c r="BA386" i="17"/>
  <c r="BE386" i="17" l="1"/>
  <c r="BC386" i="17"/>
  <c r="AY388" i="17"/>
  <c r="BA387" i="17"/>
  <c r="BE387" i="17" l="1"/>
  <c r="BC387" i="17"/>
  <c r="AY389" i="17"/>
  <c r="BA388" i="17"/>
  <c r="BE388" i="17" l="1"/>
  <c r="BC388" i="17"/>
  <c r="AY390" i="17"/>
  <c r="BA389" i="17"/>
  <c r="BE389" i="17" l="1"/>
  <c r="BC389" i="17"/>
  <c r="AY391" i="17"/>
  <c r="BA390" i="17"/>
  <c r="BE390" i="17" l="1"/>
  <c r="BC390" i="17"/>
  <c r="AY392" i="17"/>
  <c r="BA391" i="17"/>
  <c r="BE391" i="17" l="1"/>
  <c r="BC391" i="17"/>
  <c r="AY393" i="17"/>
  <c r="BA392" i="17"/>
  <c r="BE392" i="17" l="1"/>
  <c r="BC392" i="17"/>
  <c r="AY394" i="17"/>
  <c r="BA393" i="17"/>
  <c r="BE393" i="17" l="1"/>
  <c r="BC393" i="17"/>
  <c r="AY395" i="17"/>
  <c r="BA394" i="17"/>
  <c r="BE394" i="17" l="1"/>
  <c r="BC394" i="17"/>
  <c r="AY396" i="17"/>
  <c r="BA395" i="17"/>
  <c r="BE395" i="17" l="1"/>
  <c r="BC395" i="17"/>
  <c r="AY397" i="17"/>
  <c r="BA396" i="17"/>
  <c r="BE396" i="17" l="1"/>
  <c r="BC396" i="17"/>
  <c r="AY398" i="17"/>
  <c r="BA397" i="17"/>
  <c r="BE397" i="17" l="1"/>
  <c r="BC397" i="17"/>
  <c r="AY399" i="17"/>
  <c r="BA398" i="17"/>
  <c r="BE398" i="17" l="1"/>
  <c r="BC398" i="17"/>
  <c r="AY400" i="17"/>
  <c r="BA399" i="17"/>
  <c r="BE399" i="17" l="1"/>
  <c r="BC399" i="17"/>
  <c r="AY401" i="17"/>
  <c r="BA400" i="17"/>
  <c r="BE400" i="17" l="1"/>
  <c r="BC400" i="17"/>
  <c r="AY402" i="17"/>
  <c r="BA401" i="17"/>
  <c r="BE401" i="17" l="1"/>
  <c r="BC401" i="17"/>
  <c r="AY403" i="17"/>
  <c r="BA402" i="17"/>
  <c r="BE402" i="17" l="1"/>
  <c r="BC402" i="17"/>
  <c r="AY404" i="17"/>
  <c r="BA403" i="17"/>
  <c r="BE403" i="17" l="1"/>
  <c r="BC403" i="17"/>
  <c r="AY405" i="17"/>
  <c r="BA404" i="17"/>
  <c r="BE404" i="17" l="1"/>
  <c r="BC404" i="17"/>
  <c r="AY406" i="17"/>
  <c r="BA405" i="17"/>
  <c r="BE405" i="17" l="1"/>
  <c r="BC405" i="17"/>
  <c r="AY407" i="17"/>
  <c r="BA406" i="17"/>
  <c r="BE406" i="17" l="1"/>
  <c r="BC406" i="17"/>
  <c r="AY408" i="17"/>
  <c r="BA407" i="17"/>
  <c r="BE407" i="17" l="1"/>
  <c r="BC407" i="17"/>
  <c r="AY409" i="17"/>
  <c r="BA408" i="17"/>
  <c r="AY410" i="17" l="1"/>
  <c r="BA409" i="17"/>
  <c r="BE408" i="17"/>
  <c r="BC408" i="17"/>
  <c r="BE409" i="17" l="1"/>
  <c r="BC409" i="17"/>
  <c r="AY411" i="17"/>
  <c r="BA410" i="17"/>
  <c r="BE410" i="17" l="1"/>
  <c r="BC410" i="17"/>
  <c r="AY412" i="17"/>
  <c r="BA411" i="17"/>
  <c r="BE411" i="17" l="1"/>
  <c r="BC411" i="17"/>
  <c r="AY413" i="17"/>
  <c r="BA412" i="17"/>
  <c r="AY414" i="17" l="1"/>
  <c r="BA413" i="17"/>
  <c r="BE412" i="17"/>
  <c r="BC412" i="17"/>
  <c r="BE413" i="17" l="1"/>
  <c r="BC413" i="17"/>
  <c r="AY415" i="17"/>
  <c r="BA414" i="17"/>
  <c r="BE414" i="17" l="1"/>
  <c r="BC414" i="17"/>
  <c r="AY416" i="17"/>
  <c r="BA415" i="17"/>
  <c r="AY417" i="17" l="1"/>
  <c r="BA416" i="17"/>
  <c r="BE415" i="17"/>
  <c r="BC415" i="17"/>
  <c r="BE416" i="17" l="1"/>
  <c r="BC416" i="17"/>
  <c r="AY418" i="17"/>
  <c r="BA417" i="17"/>
  <c r="BE417" i="17" l="1"/>
  <c r="BC417" i="17"/>
  <c r="AY419" i="17"/>
  <c r="BA418" i="17"/>
  <c r="BE418" i="17" l="1"/>
  <c r="BC418" i="17"/>
  <c r="AY420" i="17"/>
  <c r="BA419" i="17"/>
  <c r="BE419" i="17" l="1"/>
  <c r="BC419" i="17"/>
  <c r="AY421" i="17"/>
  <c r="BA420" i="17"/>
  <c r="BE420" i="17" l="1"/>
  <c r="BC420" i="17"/>
  <c r="AY422" i="17"/>
  <c r="BA421" i="17"/>
  <c r="BE421" i="17" l="1"/>
  <c r="BC421" i="17"/>
  <c r="AY423" i="17"/>
  <c r="BA422" i="17"/>
  <c r="BE422" i="17" l="1"/>
  <c r="BC422" i="17"/>
  <c r="AY424" i="17"/>
  <c r="BA423" i="17"/>
  <c r="BE423" i="17" l="1"/>
  <c r="BC423" i="17"/>
  <c r="AY425" i="17"/>
  <c r="BA424" i="17"/>
  <c r="BE424" i="17" l="1"/>
  <c r="BC424" i="17"/>
  <c r="AY426" i="17"/>
  <c r="BA425" i="17"/>
  <c r="BE425" i="17" l="1"/>
  <c r="BC425" i="17"/>
  <c r="AY427" i="17"/>
  <c r="BA426" i="17"/>
  <c r="BE426" i="17" l="1"/>
  <c r="BC426" i="17"/>
  <c r="AY428" i="17"/>
  <c r="BA427" i="17"/>
  <c r="BE427" i="17" l="1"/>
  <c r="BC427" i="17"/>
  <c r="AY429" i="17"/>
  <c r="BA428" i="17"/>
  <c r="BE428" i="17" l="1"/>
  <c r="BC428" i="17"/>
  <c r="AY430" i="17"/>
  <c r="BA429" i="17"/>
  <c r="BE429" i="17" l="1"/>
  <c r="BC429" i="17"/>
  <c r="AY431" i="17"/>
  <c r="BA430" i="17"/>
  <c r="BE430" i="17" l="1"/>
  <c r="BC430" i="17"/>
  <c r="AY432" i="17"/>
  <c r="BA431" i="17"/>
  <c r="BE431" i="17" l="1"/>
  <c r="BC431" i="17"/>
  <c r="AY433" i="17"/>
  <c r="BA432" i="17"/>
  <c r="BE432" i="17" l="1"/>
  <c r="BC432" i="17"/>
  <c r="AY434" i="17"/>
  <c r="BA433" i="17"/>
  <c r="BE433" i="17" l="1"/>
  <c r="BC433" i="17"/>
  <c r="AY435" i="17"/>
  <c r="BA434" i="17"/>
  <c r="BE434" i="17" l="1"/>
  <c r="BC434" i="17"/>
  <c r="AY436" i="17"/>
  <c r="BA435" i="17"/>
  <c r="BE435" i="17" l="1"/>
  <c r="BC435" i="17"/>
  <c r="AY437" i="17"/>
  <c r="BA436" i="17"/>
  <c r="BE436" i="17" l="1"/>
  <c r="BC436" i="17"/>
  <c r="AY438" i="17"/>
  <c r="BA437" i="17"/>
  <c r="BE437" i="17" l="1"/>
  <c r="BC437" i="17"/>
  <c r="AY439" i="17"/>
  <c r="BA438" i="17"/>
  <c r="BE438" i="17" l="1"/>
  <c r="BC438" i="17"/>
  <c r="AY440" i="17"/>
  <c r="BA439" i="17"/>
  <c r="BE439" i="17" l="1"/>
  <c r="BC439" i="17"/>
  <c r="AY441" i="17"/>
  <c r="BA440" i="17"/>
  <c r="BE440" i="17" l="1"/>
  <c r="BC440" i="17"/>
  <c r="AY442" i="17"/>
  <c r="BA441" i="17"/>
  <c r="BE441" i="17" l="1"/>
  <c r="BC441" i="17"/>
  <c r="AY443" i="17"/>
  <c r="BA442" i="17"/>
  <c r="BE442" i="17" l="1"/>
  <c r="BC442" i="17"/>
  <c r="AY444" i="17"/>
  <c r="BA443" i="17"/>
  <c r="BE443" i="17" l="1"/>
  <c r="BC443" i="17"/>
  <c r="AY445" i="17"/>
  <c r="BA444" i="17"/>
  <c r="BE444" i="17" l="1"/>
  <c r="BC444" i="17"/>
  <c r="AY446" i="17"/>
  <c r="BA445" i="17"/>
  <c r="BE445" i="17" l="1"/>
  <c r="BC445" i="17"/>
  <c r="AY447" i="17"/>
  <c r="BA446" i="17"/>
  <c r="BE446" i="17" l="1"/>
  <c r="BC446" i="17"/>
  <c r="AY448" i="17"/>
  <c r="BA447" i="17"/>
  <c r="BE447" i="17" l="1"/>
  <c r="BC447" i="17"/>
  <c r="AY449" i="17"/>
  <c r="BA448" i="17"/>
  <c r="BE448" i="17" l="1"/>
  <c r="BC448" i="17"/>
  <c r="AY450" i="17"/>
  <c r="BA449" i="17"/>
  <c r="BE449" i="17" l="1"/>
  <c r="BC449" i="17"/>
  <c r="AY451" i="17"/>
  <c r="BA450" i="17"/>
  <c r="BE450" i="17" l="1"/>
  <c r="BC450" i="17"/>
  <c r="AY452" i="17"/>
  <c r="BA451" i="17"/>
  <c r="BE451" i="17" l="1"/>
  <c r="BC451" i="17"/>
  <c r="AY453" i="17"/>
  <c r="BA452" i="17"/>
  <c r="BE452" i="17" l="1"/>
  <c r="BC452" i="17"/>
  <c r="AY454" i="17"/>
  <c r="BA453" i="17"/>
  <c r="BE453" i="17" l="1"/>
  <c r="BC453" i="17"/>
  <c r="AY455" i="17"/>
  <c r="BA454" i="17"/>
  <c r="BE454" i="17" l="1"/>
  <c r="BC454" i="17"/>
  <c r="AY456" i="17"/>
  <c r="BA455" i="17"/>
  <c r="BE455" i="17" l="1"/>
  <c r="BC455" i="17"/>
  <c r="AY457" i="17"/>
  <c r="BA456" i="17"/>
  <c r="BE456" i="17" l="1"/>
  <c r="BC456" i="17"/>
  <c r="AY458" i="17"/>
  <c r="BA457" i="17"/>
  <c r="BE457" i="17" l="1"/>
  <c r="BC457" i="17"/>
  <c r="AY459" i="17"/>
  <c r="BA458" i="17"/>
  <c r="BE458" i="17" l="1"/>
  <c r="BC458" i="17"/>
  <c r="AY460" i="17"/>
  <c r="BA459" i="17"/>
  <c r="BE459" i="17" l="1"/>
  <c r="BC459" i="17"/>
  <c r="AY461" i="17"/>
  <c r="BA460" i="17"/>
  <c r="BE460" i="17" l="1"/>
  <c r="BC460" i="17"/>
  <c r="AY462" i="17"/>
  <c r="BA461" i="17"/>
  <c r="BE461" i="17" l="1"/>
  <c r="BC461" i="17"/>
  <c r="AY463" i="17"/>
  <c r="BA462" i="17"/>
  <c r="BE462" i="17" l="1"/>
  <c r="BC462" i="17"/>
  <c r="AY464" i="17"/>
  <c r="BA463" i="17"/>
  <c r="BE463" i="17" l="1"/>
  <c r="BC463" i="17"/>
  <c r="AY465" i="17"/>
  <c r="BA464" i="17"/>
  <c r="BE464" i="17" l="1"/>
  <c r="BC464" i="17"/>
  <c r="AY466" i="17"/>
  <c r="BA465" i="17"/>
  <c r="BE465" i="17" l="1"/>
  <c r="BC465" i="17"/>
  <c r="AY467" i="17"/>
  <c r="BA466" i="17"/>
  <c r="BE466" i="17" l="1"/>
  <c r="BC466" i="17"/>
  <c r="AY468" i="17"/>
  <c r="BA467" i="17"/>
  <c r="AY469" i="17" l="1"/>
  <c r="BA468" i="17"/>
  <c r="BE467" i="17"/>
  <c r="BC467" i="17"/>
  <c r="BE468" i="17" l="1"/>
  <c r="BC468" i="17"/>
  <c r="AY470" i="17"/>
  <c r="BA469" i="17"/>
  <c r="AY471" i="17" l="1"/>
  <c r="BA470" i="17"/>
  <c r="BE469" i="17"/>
  <c r="BC469" i="17"/>
  <c r="BE470" i="17" l="1"/>
  <c r="BC470" i="17"/>
  <c r="AY472" i="17"/>
  <c r="BA471" i="17"/>
  <c r="BE471" i="17" l="1"/>
  <c r="BC471" i="17"/>
  <c r="AY473" i="17"/>
  <c r="BA472" i="17"/>
  <c r="BE472" i="17" l="1"/>
  <c r="BC472" i="17"/>
  <c r="AY474" i="17"/>
  <c r="BA473" i="17"/>
  <c r="BE473" i="17" l="1"/>
  <c r="BC473" i="17"/>
  <c r="AY475" i="17"/>
  <c r="BA474" i="17"/>
  <c r="BE474" i="17" l="1"/>
  <c r="BC474" i="17"/>
  <c r="AY476" i="17"/>
  <c r="BA475" i="17"/>
  <c r="BE475" i="17" l="1"/>
  <c r="BC475" i="17"/>
  <c r="AY477" i="17"/>
  <c r="BA476" i="17"/>
  <c r="BE476" i="17" l="1"/>
  <c r="BC476" i="17"/>
  <c r="AY478" i="17"/>
  <c r="BA477" i="17"/>
  <c r="BE477" i="17" l="1"/>
  <c r="BC477" i="17"/>
  <c r="AY479" i="17"/>
  <c r="BA478" i="17"/>
  <c r="BE478" i="17" l="1"/>
  <c r="BC478" i="17"/>
  <c r="AY480" i="17"/>
  <c r="BA479" i="17"/>
  <c r="AY481" i="17" l="1"/>
  <c r="BA480" i="17"/>
  <c r="BE479" i="17"/>
  <c r="BC479" i="17"/>
  <c r="BE480" i="17" l="1"/>
  <c r="BC480" i="17"/>
  <c r="AY482" i="17"/>
  <c r="BA481" i="17"/>
  <c r="BE481" i="17" l="1"/>
  <c r="BC481" i="17"/>
  <c r="AY483" i="17"/>
  <c r="BA482" i="17"/>
  <c r="BE482" i="17" l="1"/>
  <c r="BC482" i="17"/>
  <c r="AY484" i="17"/>
  <c r="BA483" i="17"/>
  <c r="BE483" i="17" l="1"/>
  <c r="BC483" i="17"/>
  <c r="AY485" i="17"/>
  <c r="BA484" i="17"/>
  <c r="AY486" i="17" l="1"/>
  <c r="BA485" i="17"/>
  <c r="BE484" i="17"/>
  <c r="BC484" i="17"/>
  <c r="BE485" i="17" l="1"/>
  <c r="BC485" i="17"/>
  <c r="AY487" i="17"/>
  <c r="BA486" i="17"/>
  <c r="BE486" i="17" l="1"/>
  <c r="BC486" i="17"/>
  <c r="AY488" i="17"/>
  <c r="BA487" i="17"/>
  <c r="AY489" i="17" l="1"/>
  <c r="BA488" i="17"/>
  <c r="BE487" i="17"/>
  <c r="BC487" i="17"/>
  <c r="BE488" i="17" l="1"/>
  <c r="BC488" i="17"/>
  <c r="AY490" i="17"/>
  <c r="BA489" i="17"/>
  <c r="BE489" i="17" l="1"/>
  <c r="BC489" i="17"/>
  <c r="AY491" i="17"/>
  <c r="BA490" i="17"/>
  <c r="BE490" i="17" l="1"/>
  <c r="BC490" i="17"/>
  <c r="AY492" i="17"/>
  <c r="BA491" i="17"/>
  <c r="BE491" i="17" l="1"/>
  <c r="BC491" i="17"/>
  <c r="AY493" i="17"/>
  <c r="BA492" i="17"/>
  <c r="BE492" i="17" l="1"/>
  <c r="BC492" i="17"/>
  <c r="AY494" i="17"/>
  <c r="BA493" i="17"/>
  <c r="BE493" i="17" l="1"/>
  <c r="BC493" i="17"/>
  <c r="AY495" i="17"/>
  <c r="BA494" i="17"/>
  <c r="BE494" i="17" l="1"/>
  <c r="BC494" i="17"/>
  <c r="AY496" i="17"/>
  <c r="BA495" i="17"/>
  <c r="BE495" i="17" l="1"/>
  <c r="BC495" i="17"/>
  <c r="AY497" i="17"/>
  <c r="BA496" i="17"/>
  <c r="BE496" i="17" l="1"/>
  <c r="BC496" i="17"/>
  <c r="AY498" i="17"/>
  <c r="BA497" i="17"/>
  <c r="BE497" i="17" l="1"/>
  <c r="BC497" i="17"/>
  <c r="AY499" i="17"/>
  <c r="BA498" i="17"/>
  <c r="BE498" i="17" l="1"/>
  <c r="BC498" i="17"/>
  <c r="AY500" i="17"/>
  <c r="BA499" i="17"/>
  <c r="BE499" i="17" l="1"/>
  <c r="BC499" i="17"/>
  <c r="AY501" i="17"/>
  <c r="BA500" i="17"/>
  <c r="AY502" i="17" l="1"/>
  <c r="BA501" i="17"/>
  <c r="BE500" i="17"/>
  <c r="BC500" i="17"/>
  <c r="BE501" i="17" l="1"/>
  <c r="BC501" i="17"/>
  <c r="AY503" i="17"/>
  <c r="BA502" i="17"/>
  <c r="AY504" i="17" l="1"/>
  <c r="BA503" i="17"/>
  <c r="BE502" i="17"/>
  <c r="BC502" i="17"/>
  <c r="BE503" i="17" l="1"/>
  <c r="BC503" i="17"/>
  <c r="AY505" i="17"/>
  <c r="BA504" i="17"/>
  <c r="AY506" i="17" l="1"/>
  <c r="BA505" i="17"/>
  <c r="BE504" i="17"/>
  <c r="BC504" i="17"/>
  <c r="BE505" i="17" l="1"/>
  <c r="BC505" i="17"/>
  <c r="AY507" i="17"/>
  <c r="BA506" i="17"/>
  <c r="AY508" i="17" l="1"/>
  <c r="BA507" i="17"/>
  <c r="BE506" i="17"/>
  <c r="BC506" i="17"/>
  <c r="BE507" i="17" l="1"/>
  <c r="BC507" i="17"/>
  <c r="AY509" i="17"/>
  <c r="BA508" i="17"/>
  <c r="AY510" i="17" l="1"/>
  <c r="BA509" i="17"/>
  <c r="BE508" i="17"/>
  <c r="BC508" i="17"/>
  <c r="BE509" i="17" l="1"/>
  <c r="BC509" i="17"/>
  <c r="AY511" i="17"/>
  <c r="BA510" i="17"/>
  <c r="BE510" i="17" l="1"/>
  <c r="BC510" i="17"/>
  <c r="AY512" i="17"/>
  <c r="BA511" i="17"/>
  <c r="AY513" i="17" l="1"/>
  <c r="BA512" i="17"/>
  <c r="BE511" i="17"/>
  <c r="BC511" i="17"/>
  <c r="BE512" i="17" l="1"/>
  <c r="BC512" i="17"/>
  <c r="AY514" i="17"/>
  <c r="BA513" i="17"/>
  <c r="BE513" i="17" l="1"/>
  <c r="BC513" i="17"/>
  <c r="AY515" i="17"/>
  <c r="BA514" i="17"/>
  <c r="AY516" i="17" l="1"/>
  <c r="BA515" i="17"/>
  <c r="BE514" i="17"/>
  <c r="BC514" i="17"/>
  <c r="BE515" i="17" l="1"/>
  <c r="BC515" i="17"/>
  <c r="AY517" i="17"/>
  <c r="BA516" i="17"/>
  <c r="AY518" i="17" l="1"/>
  <c r="BA517" i="17"/>
  <c r="BE516" i="17"/>
  <c r="BC516" i="17"/>
  <c r="BE517" i="17" l="1"/>
  <c r="BC517" i="17"/>
  <c r="AY519" i="17"/>
  <c r="BA518" i="17"/>
  <c r="AY520" i="17" l="1"/>
  <c r="BA519" i="17"/>
  <c r="BE518" i="17"/>
  <c r="BC518" i="17"/>
  <c r="BE519" i="17" l="1"/>
  <c r="BC519" i="17"/>
  <c r="AY521" i="17"/>
  <c r="BA520" i="17"/>
  <c r="AY522" i="17" l="1"/>
  <c r="BA521" i="17"/>
  <c r="BE520" i="17"/>
  <c r="BC520" i="17"/>
  <c r="BE521" i="17" l="1"/>
  <c r="BC521" i="17"/>
  <c r="AY523" i="17"/>
  <c r="BA522" i="17"/>
  <c r="AY524" i="17" l="1"/>
  <c r="BA523" i="17"/>
  <c r="BE522" i="17"/>
  <c r="BC522" i="17"/>
  <c r="BE523" i="17" l="1"/>
  <c r="BC523" i="17"/>
  <c r="AY525" i="17"/>
  <c r="BA524" i="17"/>
  <c r="AY526" i="17" l="1"/>
  <c r="BA525" i="17"/>
  <c r="BE524" i="17"/>
  <c r="BC524" i="17"/>
  <c r="BE525" i="17" l="1"/>
  <c r="BC525" i="17"/>
  <c r="AY527" i="17"/>
  <c r="BA526" i="17"/>
  <c r="AY528" i="17" l="1"/>
  <c r="BA527" i="17"/>
  <c r="BE526" i="17"/>
  <c r="BC526" i="17"/>
  <c r="BE527" i="17" l="1"/>
  <c r="BC527" i="17"/>
  <c r="AY529" i="17"/>
  <c r="BA528" i="17"/>
  <c r="AY530" i="17" l="1"/>
  <c r="BA529" i="17"/>
  <c r="BE528" i="17"/>
  <c r="BC528" i="17"/>
  <c r="BE529" i="17" l="1"/>
  <c r="BC529" i="17"/>
  <c r="AY531" i="17"/>
  <c r="BA530" i="17"/>
  <c r="BE530" i="17" l="1"/>
  <c r="BC530" i="17"/>
  <c r="AY532" i="17"/>
  <c r="BA531" i="17"/>
  <c r="AY533" i="17" l="1"/>
  <c r="BA532" i="17"/>
  <c r="BE531" i="17"/>
  <c r="BC531" i="17"/>
  <c r="BE532" i="17" l="1"/>
  <c r="BC532" i="17"/>
  <c r="AY534" i="17"/>
  <c r="BA533" i="17"/>
  <c r="AY535" i="17" l="1"/>
  <c r="BA534" i="17"/>
  <c r="BE533" i="17"/>
  <c r="BC533" i="17"/>
  <c r="BE534" i="17" l="1"/>
  <c r="BC534" i="17"/>
  <c r="AY536" i="17"/>
  <c r="BA535" i="17"/>
  <c r="AY537" i="17" l="1"/>
  <c r="BA536" i="17"/>
  <c r="BE535" i="17"/>
  <c r="BC535" i="17"/>
  <c r="BE536" i="17" l="1"/>
  <c r="BC536" i="17"/>
  <c r="AY538" i="17"/>
  <c r="BA537" i="17"/>
  <c r="AY539" i="17" l="1"/>
  <c r="BA538" i="17"/>
  <c r="BE537" i="17"/>
  <c r="BC537" i="17"/>
  <c r="BE538" i="17" l="1"/>
  <c r="BC538" i="17"/>
  <c r="AY540" i="17"/>
  <c r="BA539" i="17"/>
  <c r="AY541" i="17" l="1"/>
  <c r="BA540" i="17"/>
  <c r="BE539" i="17"/>
  <c r="BC539" i="17"/>
  <c r="BE540" i="17" l="1"/>
  <c r="BC540" i="17"/>
  <c r="AY542" i="17"/>
  <c r="BA541" i="17"/>
  <c r="BE541" i="17" l="1"/>
  <c r="BC541" i="17"/>
  <c r="AY543" i="17"/>
  <c r="BA542" i="17"/>
  <c r="AY544" i="17" l="1"/>
  <c r="BA543" i="17"/>
  <c r="BE542" i="17"/>
  <c r="BC542" i="17"/>
  <c r="BE543" i="17" l="1"/>
  <c r="BC543" i="17"/>
  <c r="AY545" i="17"/>
  <c r="BA544" i="17"/>
  <c r="AY546" i="17" l="1"/>
  <c r="BA545" i="17"/>
  <c r="BE544" i="17"/>
  <c r="BC544" i="17"/>
  <c r="BE545" i="17" l="1"/>
  <c r="BC545" i="17"/>
  <c r="AY547" i="17"/>
  <c r="BA546" i="17"/>
  <c r="AY548" i="17" l="1"/>
  <c r="BA547" i="17"/>
  <c r="BE546" i="17"/>
  <c r="BC546" i="17"/>
  <c r="BE547" i="17" l="1"/>
  <c r="BC547" i="17"/>
  <c r="AY549" i="17"/>
  <c r="BA548" i="17"/>
  <c r="AY550" i="17" l="1"/>
  <c r="BA549" i="17"/>
  <c r="BE548" i="17"/>
  <c r="BC548" i="17"/>
  <c r="BE549" i="17" l="1"/>
  <c r="BC549" i="17"/>
  <c r="AY551" i="17"/>
  <c r="BA550" i="17"/>
  <c r="AY552" i="17" l="1"/>
  <c r="BA551" i="17"/>
  <c r="BE550" i="17"/>
  <c r="BC550" i="17"/>
  <c r="BE551" i="17" l="1"/>
  <c r="BC551" i="17"/>
  <c r="AY553" i="17"/>
  <c r="BA552" i="17"/>
  <c r="AY554" i="17" l="1"/>
  <c r="BA553" i="17"/>
  <c r="BE552" i="17"/>
  <c r="BC552" i="17"/>
  <c r="BE553" i="17" l="1"/>
  <c r="BC553" i="17"/>
  <c r="AY555" i="17"/>
  <c r="BA554" i="17"/>
  <c r="AY556" i="17" l="1"/>
  <c r="BA555" i="17"/>
  <c r="BE554" i="17"/>
  <c r="BC554" i="17"/>
  <c r="BE555" i="17" l="1"/>
  <c r="BC555" i="17"/>
  <c r="AY557" i="17"/>
  <c r="BA556" i="17"/>
  <c r="AY558" i="17" l="1"/>
  <c r="BA557" i="17"/>
  <c r="BE556" i="17"/>
  <c r="BC556" i="17"/>
  <c r="BE557" i="17" l="1"/>
  <c r="BC557" i="17"/>
  <c r="AY559" i="17"/>
  <c r="BA558" i="17"/>
  <c r="AY560" i="17" l="1"/>
  <c r="BA559" i="17"/>
  <c r="BE558" i="17"/>
  <c r="BC558" i="17"/>
  <c r="BE559" i="17" l="1"/>
  <c r="BC559" i="17"/>
  <c r="AY561" i="17"/>
  <c r="BA560" i="17"/>
  <c r="AY562" i="17" l="1"/>
  <c r="BA561" i="17"/>
  <c r="BE560" i="17"/>
  <c r="BC560" i="17"/>
  <c r="BE561" i="17" l="1"/>
  <c r="BC561" i="17"/>
  <c r="AY563" i="17"/>
  <c r="BA562" i="17"/>
  <c r="AY564" i="17" l="1"/>
  <c r="BA563" i="17"/>
  <c r="BE562" i="17"/>
  <c r="BC562" i="17"/>
  <c r="BE563" i="17" l="1"/>
  <c r="BC563" i="17"/>
  <c r="AY565" i="17"/>
  <c r="BA564" i="17"/>
  <c r="AY566" i="17" l="1"/>
  <c r="BA565" i="17"/>
  <c r="BE564" i="17"/>
  <c r="BC564" i="17"/>
  <c r="BE565" i="17" l="1"/>
  <c r="BC565" i="17"/>
  <c r="AY567" i="17"/>
  <c r="BA566" i="17"/>
  <c r="AY568" i="17" l="1"/>
  <c r="BA567" i="17"/>
  <c r="BE566" i="17"/>
  <c r="BC566" i="17"/>
  <c r="BE567" i="17" l="1"/>
  <c r="BC567" i="17"/>
  <c r="AY569" i="17"/>
  <c r="BA568" i="17"/>
  <c r="AY570" i="17" l="1"/>
  <c r="BA569" i="17"/>
  <c r="BE568" i="17"/>
  <c r="BC568" i="17"/>
  <c r="BE569" i="17" l="1"/>
  <c r="BC569" i="17"/>
  <c r="AY571" i="17"/>
  <c r="BA570" i="17"/>
  <c r="AY572" i="17" l="1"/>
  <c r="BA571" i="17"/>
  <c r="BE570" i="17"/>
  <c r="BC570" i="17"/>
  <c r="BE571" i="17" l="1"/>
  <c r="BC571" i="17"/>
  <c r="AY573" i="17"/>
  <c r="BA572" i="17"/>
  <c r="AY574" i="17" l="1"/>
  <c r="BA573" i="17"/>
  <c r="BE572" i="17"/>
  <c r="BC572" i="17"/>
  <c r="BE573" i="17" l="1"/>
  <c r="BC573" i="17"/>
  <c r="AY575" i="17"/>
  <c r="BA574" i="17"/>
  <c r="AY576" i="17" l="1"/>
  <c r="BA575" i="17"/>
  <c r="BE574" i="17"/>
  <c r="BC574" i="17"/>
  <c r="BE575" i="17" l="1"/>
  <c r="BC575" i="17"/>
  <c r="AY577" i="17"/>
  <c r="BA576" i="17"/>
  <c r="AY578" i="17" l="1"/>
  <c r="BA577" i="17"/>
  <c r="BE576" i="17"/>
  <c r="BC576" i="17"/>
  <c r="BE577" i="17" l="1"/>
  <c r="BC577" i="17"/>
  <c r="AY579" i="17"/>
  <c r="BA578" i="17"/>
  <c r="BE578" i="17" l="1"/>
  <c r="BC578" i="17"/>
  <c r="AY580" i="17"/>
  <c r="BA579" i="17"/>
  <c r="AY581" i="17" l="1"/>
  <c r="BA580" i="17"/>
  <c r="BE579" i="17"/>
  <c r="BC579" i="17"/>
  <c r="BE580" i="17" l="1"/>
  <c r="BC580" i="17"/>
  <c r="AY582" i="17"/>
  <c r="BA581" i="17"/>
  <c r="AY583" i="17" l="1"/>
  <c r="BA582" i="17"/>
  <c r="BE581" i="17"/>
  <c r="BC581" i="17"/>
  <c r="BE582" i="17" l="1"/>
  <c r="BC582" i="17"/>
  <c r="AY584" i="17"/>
  <c r="BA583" i="17"/>
  <c r="BE583" i="17" l="1"/>
  <c r="BC583" i="17"/>
  <c r="AY585" i="17"/>
  <c r="BA584" i="17"/>
  <c r="BE584" i="17" l="1"/>
  <c r="BC584" i="17"/>
  <c r="AY586" i="17"/>
  <c r="BA585" i="17"/>
  <c r="BE585" i="17" l="1"/>
  <c r="BC585" i="17"/>
  <c r="AY587" i="17"/>
  <c r="BA586" i="17"/>
  <c r="BE586" i="17" l="1"/>
  <c r="BC586" i="17"/>
  <c r="AY588" i="17"/>
  <c r="BA587" i="17"/>
  <c r="BE587" i="17" l="1"/>
  <c r="BC587" i="17"/>
  <c r="AY589" i="17"/>
  <c r="BA588" i="17"/>
  <c r="BE588" i="17" l="1"/>
  <c r="BC588" i="17"/>
  <c r="AY590" i="17"/>
  <c r="BA589" i="17"/>
  <c r="BE589" i="17" l="1"/>
  <c r="BC589" i="17"/>
  <c r="AY591" i="17"/>
  <c r="BA590" i="17"/>
  <c r="BE590" i="17" l="1"/>
  <c r="BC590" i="17"/>
  <c r="AY592" i="17"/>
  <c r="BA591" i="17"/>
  <c r="BE591" i="17" l="1"/>
  <c r="BC591" i="17"/>
  <c r="AY593" i="17"/>
  <c r="BA592" i="17"/>
  <c r="BE592" i="17" l="1"/>
  <c r="BC592" i="17"/>
  <c r="AY594" i="17"/>
  <c r="BA593" i="17"/>
  <c r="BE593" i="17" l="1"/>
  <c r="BC593" i="17"/>
  <c r="AY595" i="17"/>
  <c r="BA594" i="17"/>
  <c r="BE594" i="17" l="1"/>
  <c r="BC594" i="17"/>
  <c r="AY596" i="17"/>
  <c r="BA595" i="17"/>
  <c r="BE595" i="17" l="1"/>
  <c r="BC595" i="17"/>
  <c r="AY597" i="17"/>
  <c r="BA596" i="17"/>
  <c r="BE596" i="17" l="1"/>
  <c r="BC596" i="17"/>
  <c r="AY598" i="17"/>
  <c r="BA597" i="17"/>
  <c r="BE597" i="17" l="1"/>
  <c r="BC597" i="17"/>
  <c r="AY599" i="17"/>
  <c r="BA598" i="17"/>
  <c r="BE598" i="17" l="1"/>
  <c r="BC598" i="17"/>
  <c r="AY600" i="17"/>
  <c r="BA599" i="17"/>
  <c r="BE599" i="17" l="1"/>
  <c r="BC599" i="17"/>
  <c r="AY601" i="17"/>
  <c r="BA600" i="17"/>
  <c r="BE600" i="17" l="1"/>
  <c r="BC600" i="17"/>
  <c r="AY602" i="17"/>
  <c r="BA601" i="17"/>
  <c r="AY603" i="17" l="1"/>
  <c r="BA602" i="17"/>
  <c r="BE601" i="17"/>
  <c r="BC601" i="17"/>
  <c r="AY604" i="17" l="1"/>
  <c r="BA603" i="17"/>
  <c r="BE602" i="17"/>
  <c r="BC602" i="17"/>
  <c r="BE603" i="17" l="1"/>
  <c r="BC603" i="17"/>
  <c r="AY605" i="17"/>
  <c r="BA604" i="17"/>
  <c r="BE604" i="17" l="1"/>
  <c r="BC604" i="17"/>
  <c r="AY606" i="17"/>
  <c r="BA605" i="17"/>
  <c r="BE605" i="17" l="1"/>
  <c r="BC605" i="17"/>
  <c r="AY607" i="17"/>
  <c r="BA606" i="17"/>
  <c r="BE606" i="17" l="1"/>
  <c r="BC606" i="17"/>
  <c r="AY608" i="17"/>
  <c r="BA607" i="17"/>
  <c r="BE607" i="17" l="1"/>
  <c r="BC607" i="17"/>
  <c r="AY609" i="17"/>
  <c r="BA608" i="17"/>
  <c r="BE608" i="17" l="1"/>
  <c r="BC608" i="17"/>
  <c r="AY610" i="17"/>
  <c r="BA609" i="17"/>
  <c r="BE609" i="17" l="1"/>
  <c r="BC609" i="17"/>
  <c r="AY611" i="17"/>
  <c r="BA610" i="17"/>
  <c r="BE610" i="17" l="1"/>
  <c r="BC610" i="17"/>
  <c r="AY612" i="17"/>
  <c r="BA611" i="17"/>
  <c r="BE611" i="17" l="1"/>
  <c r="BC611" i="17"/>
  <c r="AY613" i="17"/>
  <c r="BA612" i="17"/>
  <c r="BE612" i="17" l="1"/>
  <c r="BC612" i="17"/>
  <c r="AY614" i="17"/>
  <c r="BA613" i="17"/>
  <c r="BE613" i="17" l="1"/>
  <c r="BC613" i="17"/>
  <c r="AY615" i="17"/>
  <c r="BA614" i="17"/>
  <c r="BE614" i="17" l="1"/>
  <c r="BC614" i="17"/>
  <c r="AY616" i="17"/>
  <c r="BA615" i="17"/>
  <c r="BE615" i="17" l="1"/>
  <c r="BC615" i="17"/>
  <c r="AY617" i="17"/>
  <c r="BA616" i="17"/>
  <c r="BE616" i="17" l="1"/>
  <c r="BC616" i="17"/>
  <c r="AY618" i="17"/>
  <c r="BA617" i="17"/>
  <c r="BE617" i="17" l="1"/>
  <c r="BC617" i="17"/>
  <c r="AY619" i="17"/>
  <c r="BA618" i="17"/>
  <c r="BE618" i="17" l="1"/>
  <c r="BC618" i="17"/>
  <c r="AY620" i="17"/>
  <c r="BA619" i="17"/>
  <c r="BE619" i="17" l="1"/>
  <c r="BC619" i="17"/>
  <c r="AY621" i="17"/>
  <c r="BA620" i="17"/>
  <c r="BE620" i="17" l="1"/>
  <c r="BC620" i="17"/>
  <c r="AY622" i="17"/>
  <c r="BA621" i="17"/>
  <c r="BE621" i="17" l="1"/>
  <c r="BC621" i="17"/>
  <c r="AY623" i="17"/>
  <c r="BA622" i="17"/>
  <c r="BE622" i="17" l="1"/>
  <c r="BC622" i="17"/>
  <c r="AY624" i="17"/>
  <c r="BA623" i="17"/>
  <c r="BE623" i="17" l="1"/>
  <c r="BC623" i="17"/>
  <c r="AY625" i="17"/>
  <c r="BA624" i="17"/>
  <c r="BE624" i="17" l="1"/>
  <c r="BC624" i="17"/>
  <c r="AY626" i="17"/>
  <c r="BA625" i="17"/>
  <c r="BE625" i="17" l="1"/>
  <c r="BC625" i="17"/>
  <c r="AY627" i="17"/>
  <c r="BA626" i="17"/>
  <c r="BE626" i="17" l="1"/>
  <c r="BC626" i="17"/>
  <c r="AY628" i="17"/>
  <c r="BA627" i="17"/>
  <c r="BE627" i="17" l="1"/>
  <c r="BC627" i="17"/>
  <c r="AY629" i="17"/>
  <c r="BA628" i="17"/>
  <c r="BE628" i="17" l="1"/>
  <c r="BC628" i="17"/>
  <c r="AY630" i="17"/>
  <c r="BA629" i="17"/>
  <c r="BE629" i="17" l="1"/>
  <c r="BC629" i="17"/>
  <c r="AY631" i="17"/>
  <c r="BA630" i="17"/>
  <c r="BE630" i="17" l="1"/>
  <c r="BC630" i="17"/>
  <c r="AY632" i="17"/>
  <c r="BA631" i="17"/>
  <c r="BE631" i="17" l="1"/>
  <c r="BC631" i="17"/>
  <c r="AY633" i="17"/>
  <c r="BA632" i="17"/>
  <c r="BE632" i="17" l="1"/>
  <c r="BC632" i="17"/>
  <c r="AY634" i="17"/>
  <c r="BA633" i="17"/>
  <c r="BE633" i="17" l="1"/>
  <c r="BC633" i="17"/>
  <c r="AY635" i="17"/>
  <c r="BA634" i="17"/>
  <c r="BE634" i="17" l="1"/>
  <c r="BC634" i="17"/>
  <c r="AY636" i="17"/>
  <c r="BA635" i="17"/>
  <c r="BE635" i="17" l="1"/>
  <c r="BC635" i="17"/>
  <c r="AY637" i="17"/>
  <c r="BA636" i="17"/>
  <c r="BE636" i="17" l="1"/>
  <c r="BC636" i="17"/>
  <c r="AY638" i="17"/>
  <c r="BA637" i="17"/>
  <c r="BE637" i="17" l="1"/>
  <c r="BC637" i="17"/>
  <c r="AY639" i="17"/>
  <c r="BA638" i="17"/>
  <c r="BE638" i="17" l="1"/>
  <c r="BC638" i="17"/>
  <c r="AY640" i="17"/>
  <c r="BA639" i="17"/>
  <c r="BE639" i="17" l="1"/>
  <c r="BC639" i="17"/>
  <c r="AY641" i="17"/>
  <c r="BA640" i="17"/>
  <c r="BE640" i="17" l="1"/>
  <c r="BC640" i="17"/>
  <c r="AY642" i="17"/>
  <c r="BA641" i="17"/>
  <c r="BE641" i="17" l="1"/>
  <c r="BC641" i="17"/>
  <c r="AY643" i="17"/>
  <c r="BA642" i="17"/>
  <c r="BE642" i="17" l="1"/>
  <c r="BC642" i="17"/>
  <c r="AY644" i="17"/>
  <c r="BA643" i="17"/>
  <c r="BE643" i="17" l="1"/>
  <c r="BC643" i="17"/>
  <c r="AY645" i="17"/>
  <c r="BA644" i="17"/>
  <c r="BE644" i="17" l="1"/>
  <c r="BC644" i="17"/>
  <c r="AY646" i="17"/>
  <c r="BA645" i="17"/>
  <c r="BE645" i="17" l="1"/>
  <c r="BC645" i="17"/>
  <c r="AY647" i="17"/>
  <c r="BA646" i="17"/>
  <c r="BE646" i="17" l="1"/>
  <c r="BC646" i="17"/>
  <c r="AY648" i="17"/>
  <c r="BA647" i="17"/>
  <c r="BE647" i="17" l="1"/>
  <c r="BC647" i="17"/>
  <c r="AY649" i="17"/>
  <c r="BA648" i="17"/>
  <c r="BE648" i="17" l="1"/>
  <c r="BC648" i="17"/>
  <c r="AY650" i="17"/>
  <c r="BA649" i="17"/>
  <c r="BE649" i="17" l="1"/>
  <c r="BC649" i="17"/>
  <c r="AY651" i="17"/>
  <c r="BA650" i="17"/>
  <c r="BE650" i="17" l="1"/>
  <c r="BC650" i="17"/>
  <c r="AY652" i="17"/>
  <c r="BA651" i="17"/>
  <c r="BE651" i="17" l="1"/>
  <c r="BC651" i="17"/>
  <c r="AY653" i="17"/>
  <c r="BA652" i="17"/>
  <c r="BE652" i="17" l="1"/>
  <c r="BC652" i="17"/>
  <c r="AY654" i="17"/>
  <c r="BA653" i="17"/>
  <c r="BE653" i="17" l="1"/>
  <c r="BC653" i="17"/>
  <c r="AY655" i="17"/>
  <c r="BA654" i="17"/>
  <c r="BE654" i="17" l="1"/>
  <c r="BC654" i="17"/>
  <c r="AY656" i="17"/>
  <c r="BA655" i="17"/>
  <c r="BE655" i="17" l="1"/>
  <c r="BC655" i="17"/>
  <c r="AY657" i="17"/>
  <c r="BA656" i="17"/>
  <c r="BE656" i="17" l="1"/>
  <c r="BC656" i="17"/>
  <c r="AY658" i="17"/>
  <c r="BA657" i="17"/>
  <c r="BE657" i="17" l="1"/>
  <c r="BC657" i="17"/>
  <c r="AY659" i="17"/>
  <c r="BA658" i="17"/>
  <c r="BE658" i="17" l="1"/>
  <c r="BC658" i="17"/>
  <c r="AY660" i="17"/>
  <c r="BA659" i="17"/>
  <c r="BE659" i="17" l="1"/>
  <c r="BC659" i="17"/>
  <c r="AY661" i="17"/>
  <c r="BA660" i="17"/>
  <c r="BE660" i="17" l="1"/>
  <c r="BC660" i="17"/>
  <c r="AY662" i="17"/>
  <c r="BA661" i="17"/>
  <c r="BE661" i="17" l="1"/>
  <c r="BC661" i="17"/>
  <c r="AY663" i="17"/>
  <c r="BA662" i="17"/>
  <c r="BE662" i="17" l="1"/>
  <c r="BC662" i="17"/>
  <c r="AY664" i="17"/>
  <c r="BA663" i="17"/>
  <c r="BE663" i="17" l="1"/>
  <c r="BC663" i="17"/>
  <c r="AY665" i="17"/>
  <c r="BA664" i="17"/>
  <c r="BE664" i="17" l="1"/>
  <c r="BC664" i="17"/>
  <c r="AY666" i="17"/>
  <c r="BA665" i="17"/>
  <c r="BE665" i="17" l="1"/>
  <c r="BC665" i="17"/>
  <c r="AY667" i="17"/>
  <c r="BA666" i="17"/>
  <c r="BE666" i="17" l="1"/>
  <c r="BC666" i="17"/>
  <c r="AY668" i="17"/>
  <c r="BA667" i="17"/>
  <c r="BE667" i="17" l="1"/>
  <c r="BC667" i="17"/>
  <c r="AY669" i="17"/>
  <c r="BA668" i="17"/>
  <c r="BE668" i="17" l="1"/>
  <c r="BC668" i="17"/>
  <c r="AY670" i="17"/>
  <c r="BA669" i="17"/>
  <c r="BE669" i="17" l="1"/>
  <c r="BC669" i="17"/>
  <c r="AY671" i="17"/>
  <c r="BA670" i="17"/>
  <c r="BE670" i="17" l="1"/>
  <c r="BC670" i="17"/>
  <c r="AY672" i="17"/>
  <c r="BA671" i="17"/>
  <c r="BE671" i="17" l="1"/>
  <c r="BC671" i="17"/>
  <c r="AY673" i="17"/>
  <c r="BA672" i="17"/>
  <c r="BE672" i="17" l="1"/>
  <c r="BC672" i="17"/>
  <c r="AY674" i="17"/>
  <c r="BA673" i="17"/>
  <c r="BE673" i="17" l="1"/>
  <c r="BC673" i="17"/>
  <c r="AY675" i="17"/>
  <c r="BA674" i="17"/>
  <c r="BE674" i="17" l="1"/>
  <c r="BC674" i="17"/>
  <c r="AY676" i="17"/>
  <c r="BA675" i="17"/>
  <c r="BE675" i="17" l="1"/>
  <c r="BC675" i="17"/>
  <c r="AY677" i="17"/>
  <c r="BA676" i="17"/>
  <c r="BE676" i="17" l="1"/>
  <c r="BC676" i="17"/>
  <c r="AY678" i="17"/>
  <c r="BA677" i="17"/>
  <c r="BE677" i="17" l="1"/>
  <c r="BC677" i="17"/>
  <c r="AY679" i="17"/>
  <c r="BA678" i="17"/>
  <c r="BE678" i="17" l="1"/>
  <c r="BC678" i="17"/>
  <c r="AY680" i="17"/>
  <c r="BA679" i="17"/>
  <c r="BE679" i="17" l="1"/>
  <c r="BC679" i="17"/>
  <c r="AY681" i="17"/>
  <c r="BA680" i="17"/>
  <c r="BE680" i="17" l="1"/>
  <c r="BC680" i="17"/>
  <c r="AY682" i="17"/>
  <c r="BA681" i="17"/>
  <c r="BE681" i="17" l="1"/>
  <c r="BC681" i="17"/>
  <c r="AY683" i="17"/>
  <c r="BA682" i="17"/>
  <c r="BE682" i="17" l="1"/>
  <c r="BC682" i="17"/>
  <c r="AY684" i="17"/>
  <c r="BA683" i="17"/>
  <c r="BE683" i="17" l="1"/>
  <c r="BC683" i="17"/>
  <c r="AY685" i="17"/>
  <c r="BA684" i="17"/>
  <c r="BE684" i="17" l="1"/>
  <c r="BC684" i="17"/>
  <c r="AY686" i="17"/>
  <c r="BA685" i="17"/>
  <c r="AY687" i="17" l="1"/>
  <c r="BA686" i="17"/>
  <c r="BE685" i="17"/>
  <c r="BC685" i="17"/>
  <c r="BE686" i="17" l="1"/>
  <c r="BC686" i="17"/>
  <c r="AY688" i="17"/>
  <c r="BA687" i="17"/>
  <c r="AY689" i="17" l="1"/>
  <c r="BA688" i="17"/>
  <c r="BE687" i="17"/>
  <c r="BC687" i="17"/>
  <c r="BE688" i="17" l="1"/>
  <c r="BC688" i="17"/>
  <c r="AY690" i="17"/>
  <c r="BA689" i="17"/>
  <c r="AY691" i="17" l="1"/>
  <c r="BA690" i="17"/>
  <c r="BE689" i="17"/>
  <c r="BC689" i="17"/>
  <c r="BE690" i="17" l="1"/>
  <c r="BC690" i="17"/>
  <c r="AY692" i="17"/>
  <c r="BA691" i="17"/>
  <c r="AY693" i="17" l="1"/>
  <c r="BA692" i="17"/>
  <c r="BE691" i="17"/>
  <c r="BC691" i="17"/>
  <c r="BE692" i="17" l="1"/>
  <c r="BC692" i="17"/>
  <c r="AY694" i="17"/>
  <c r="BA693" i="17"/>
  <c r="AY695" i="17" l="1"/>
  <c r="BA694" i="17"/>
  <c r="BE693" i="17"/>
  <c r="BC693" i="17"/>
  <c r="BE694" i="17" l="1"/>
  <c r="BC694" i="17"/>
  <c r="AY696" i="17"/>
  <c r="BA695" i="17"/>
  <c r="AY697" i="17" l="1"/>
  <c r="BA696" i="17"/>
  <c r="BE695" i="17"/>
  <c r="BC695" i="17"/>
  <c r="BE696" i="17" l="1"/>
  <c r="BC696" i="17"/>
  <c r="AY698" i="17"/>
  <c r="BA697" i="17"/>
  <c r="AY699" i="17" l="1"/>
  <c r="BA698" i="17"/>
  <c r="C697" i="12"/>
  <c r="BE697" i="17"/>
  <c r="BC697" i="17"/>
  <c r="BE698" i="17" l="1"/>
  <c r="BC698" i="17"/>
  <c r="AY700" i="17"/>
  <c r="BA699" i="17"/>
  <c r="AY701" i="17" l="1"/>
  <c r="BA701" i="17" s="1"/>
  <c r="BA700" i="17"/>
  <c r="BE699" i="17"/>
  <c r="BC699" i="17"/>
  <c r="BE700" i="17" l="1"/>
  <c r="BC700" i="17"/>
  <c r="BE701" i="17"/>
  <c r="BC701" i="17"/>
  <c r="G10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7B4D15-7222-487B-A42C-9B1D5CA69912}" keepAlive="1" name="Query - credit_data" description="Connection to the 'credit_data' query in the workbook." type="5" refreshedVersion="0" background="1">
    <dbPr connection="Provider=Microsoft.Mashup.OleDb.1;Data Source=$Workbook$;Location=credit_data;Extended Properties=&quot;&quot;" command="SELECT * FROM [credit_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<sst xmlns="http://schemas.openxmlformats.org/spreadsheetml/2006/main" count="22931" uniqueCount="253">
  <si>
    <t>checking_status</t>
  </si>
  <si>
    <t>duration</t>
  </si>
  <si>
    <t>credit_history</t>
  </si>
  <si>
    <t>purpose</t>
  </si>
  <si>
    <t>credit_amount</t>
  </si>
  <si>
    <t>savings_status</t>
  </si>
  <si>
    <t>employment</t>
  </si>
  <si>
    <t>installment_commitment</t>
  </si>
  <si>
    <t>personal_status</t>
  </si>
  <si>
    <t>other_parties</t>
  </si>
  <si>
    <t>residence_since</t>
  </si>
  <si>
    <t>property_magnitude</t>
  </si>
  <si>
    <t>age</t>
  </si>
  <si>
    <t>other_payment_plans</t>
  </si>
  <si>
    <t>housing</t>
  </si>
  <si>
    <t>existing_credits</t>
  </si>
  <si>
    <t>job</t>
  </si>
  <si>
    <t>num_dependents</t>
  </si>
  <si>
    <t>own_telephone</t>
  </si>
  <si>
    <t>foreign_worker</t>
  </si>
  <si>
    <t>class</t>
  </si>
  <si>
    <t>&lt;0</t>
  </si>
  <si>
    <t>critical/other existing credit</t>
  </si>
  <si>
    <t>radio/tv</t>
  </si>
  <si>
    <t>no known savings</t>
  </si>
  <si>
    <t>&gt;=7</t>
  </si>
  <si>
    <t>male single</t>
  </si>
  <si>
    <t>none</t>
  </si>
  <si>
    <t>real estate</t>
  </si>
  <si>
    <t>own</t>
  </si>
  <si>
    <t>skilled</t>
  </si>
  <si>
    <t>yes</t>
  </si>
  <si>
    <t>0&lt;=X&lt;200</t>
  </si>
  <si>
    <t>existing paid</t>
  </si>
  <si>
    <t>&lt;100</t>
  </si>
  <si>
    <t>1&lt;=X&lt;4</t>
  </si>
  <si>
    <t>female div/dep/mar</t>
  </si>
  <si>
    <t>no checking</t>
  </si>
  <si>
    <t>education</t>
  </si>
  <si>
    <t>4&lt;=X&lt;7</t>
  </si>
  <si>
    <t>unskilled resident</t>
  </si>
  <si>
    <t>furniture/equipment</t>
  </si>
  <si>
    <t>guarantor</t>
  </si>
  <si>
    <t>life insurance</t>
  </si>
  <si>
    <t>for free</t>
  </si>
  <si>
    <t>delayed previously</t>
  </si>
  <si>
    <t>new car</t>
  </si>
  <si>
    <t>no known property</t>
  </si>
  <si>
    <t>500&lt;=X&lt;1000</t>
  </si>
  <si>
    <t>used car</t>
  </si>
  <si>
    <t>car</t>
  </si>
  <si>
    <t>rent</t>
  </si>
  <si>
    <t>high qualif/self emp/mgmt</t>
  </si>
  <si>
    <t>&gt;=1000</t>
  </si>
  <si>
    <t>male div/sep</t>
  </si>
  <si>
    <t>unemployed</t>
  </si>
  <si>
    <t>male mar/wid</t>
  </si>
  <si>
    <t>&lt;1</t>
  </si>
  <si>
    <t>business</t>
  </si>
  <si>
    <t>100&lt;=X&lt;500</t>
  </si>
  <si>
    <t>no credits/all paid</t>
  </si>
  <si>
    <t>bank</t>
  </si>
  <si>
    <t>no</t>
  </si>
  <si>
    <t>&gt;=200</t>
  </si>
  <si>
    <t>all paid</t>
  </si>
  <si>
    <t>stores</t>
  </si>
  <si>
    <t>co applicant</t>
  </si>
  <si>
    <t>domestic appliance</t>
  </si>
  <si>
    <t>repairs</t>
  </si>
  <si>
    <t>unemp/unskilled non res</t>
  </si>
  <si>
    <t>other</t>
  </si>
  <si>
    <t>retraining</t>
  </si>
  <si>
    <t>Bin</t>
  </si>
  <si>
    <t>Min</t>
  </si>
  <si>
    <t>Max</t>
  </si>
  <si>
    <t>Good</t>
  </si>
  <si>
    <t>Bad</t>
  </si>
  <si>
    <t>GoodDist</t>
  </si>
  <si>
    <t>BadDist</t>
  </si>
  <si>
    <t>WOE</t>
  </si>
  <si>
    <t>IV_bin</t>
  </si>
  <si>
    <t>IV_total</t>
  </si>
  <si>
    <t>duration_WOE</t>
  </si>
  <si>
    <t>credit_amount_WOE</t>
  </si>
  <si>
    <t>evaluation</t>
  </si>
  <si>
    <t>accept</t>
  </si>
  <si>
    <t>reject</t>
  </si>
  <si>
    <t>age_WOE</t>
  </si>
  <si>
    <t>no credits/all paid + all paid</t>
  </si>
  <si>
    <t>radio/tv + other</t>
  </si>
  <si>
    <t>education + retraining</t>
  </si>
  <si>
    <t>furniture/equipment + domestic appliances</t>
  </si>
  <si>
    <t>used car + repairs</t>
  </si>
  <si>
    <t>male div/sep + male mar/wid</t>
  </si>
  <si>
    <t>guarantor + co applicant</t>
  </si>
  <si>
    <t>bank + stores</t>
  </si>
  <si>
    <t>for free + rent</t>
  </si>
  <si>
    <t>RC_GoodDist</t>
  </si>
  <si>
    <t>RC_BadDist</t>
  </si>
  <si>
    <t>RC_WOE</t>
  </si>
  <si>
    <t>RC_IV_bin</t>
  </si>
  <si>
    <t>RC_IV_total</t>
  </si>
  <si>
    <t>final evaluation</t>
  </si>
  <si>
    <t>existing paid + delayed previously</t>
  </si>
  <si>
    <t>500&lt;=X&lt;1000 + &gt;=1000</t>
  </si>
  <si>
    <t>4&lt;=X&lt;7 and &gt;=7</t>
  </si>
  <si>
    <t>checking_status_WOE</t>
  </si>
  <si>
    <t>bin1</t>
  </si>
  <si>
    <t>bin2</t>
  </si>
  <si>
    <t>bin3</t>
  </si>
  <si>
    <t>credit_history_bin</t>
  </si>
  <si>
    <t>credit_history_WOE</t>
  </si>
  <si>
    <t>purpose_bin</t>
  </si>
  <si>
    <t>bin4</t>
  </si>
  <si>
    <t>bin5</t>
  </si>
  <si>
    <t>bin6</t>
  </si>
  <si>
    <t>purpose_WOE</t>
  </si>
  <si>
    <t>savings_status_WOE</t>
  </si>
  <si>
    <t>savings_status_bin</t>
  </si>
  <si>
    <t>employment_bin</t>
  </si>
  <si>
    <t>employment_WOE</t>
  </si>
  <si>
    <t>personal_status_bin</t>
  </si>
  <si>
    <t>personal_status_WOE</t>
  </si>
  <si>
    <t>property_magnitude_bin</t>
  </si>
  <si>
    <t>other_payment_plans_bin</t>
  </si>
  <si>
    <t>housing_bin</t>
  </si>
  <si>
    <t>other_payments_plans_WOE</t>
  </si>
  <si>
    <t>housing_WOE</t>
  </si>
  <si>
    <t>β0</t>
  </si>
  <si>
    <t>β2</t>
  </si>
  <si>
    <t>β3</t>
  </si>
  <si>
    <t>β4</t>
  </si>
  <si>
    <t>β5</t>
  </si>
  <si>
    <t>β6</t>
  </si>
  <si>
    <t>β7</t>
  </si>
  <si>
    <t>β8</t>
  </si>
  <si>
    <t>β9</t>
  </si>
  <si>
    <t>β10</t>
  </si>
  <si>
    <t>β11</t>
  </si>
  <si>
    <t>β12</t>
  </si>
  <si>
    <t>duration_beta</t>
  </si>
  <si>
    <t>credit_amount_beta</t>
  </si>
  <si>
    <t>age_beta</t>
  </si>
  <si>
    <t>checking_status_beta</t>
  </si>
  <si>
    <t>credit_history_beta</t>
  </si>
  <si>
    <t>purpose_beta</t>
  </si>
  <si>
    <t>savings_status_beta</t>
  </si>
  <si>
    <t>employment_beta</t>
  </si>
  <si>
    <t>personal_status_beta</t>
  </si>
  <si>
    <t>other_payments_plans_beta</t>
  </si>
  <si>
    <t>housing_beta</t>
  </si>
  <si>
    <t>other_payments_plans</t>
  </si>
  <si>
    <t>intercept</t>
  </si>
  <si>
    <t>LOGIT_PRED</t>
  </si>
  <si>
    <t>Log_Loss</t>
  </si>
  <si>
    <t>Probability_of_Default</t>
  </si>
  <si>
    <t>LL SUM</t>
  </si>
  <si>
    <t>PD GOOD AVG</t>
  </si>
  <si>
    <t>PD BAD AVG</t>
  </si>
  <si>
    <t>PD GOOD MEDIAN</t>
  </si>
  <si>
    <t>PD BAD MEDIAN</t>
  </si>
  <si>
    <t>property_magnitude_WOE</t>
  </si>
  <si>
    <t>property_magnitude_beta</t>
  </si>
  <si>
    <t>CUM_GOOD</t>
  </si>
  <si>
    <t>CUM_BAD</t>
  </si>
  <si>
    <t>CUM_GOOD %</t>
  </si>
  <si>
    <t>CUM_BAD %</t>
  </si>
  <si>
    <t>KS</t>
  </si>
  <si>
    <t>GOOD_FLAG</t>
  </si>
  <si>
    <t>BAD_FLAG</t>
  </si>
  <si>
    <t>False_Positive_Rate</t>
  </si>
  <si>
    <t>True_Positive_Rate</t>
  </si>
  <si>
    <t>TPR</t>
  </si>
  <si>
    <t>FPR</t>
  </si>
  <si>
    <t>AUC_piece</t>
  </si>
  <si>
    <t>AUC</t>
  </si>
  <si>
    <t>PD largest to smallest</t>
  </si>
  <si>
    <t>β1</t>
  </si>
  <si>
    <t>GINI</t>
  </si>
  <si>
    <t>PDO</t>
  </si>
  <si>
    <t>Base score</t>
  </si>
  <si>
    <t>Factor</t>
  </si>
  <si>
    <t>Offset</t>
  </si>
  <si>
    <t>Odds</t>
  </si>
  <si>
    <t>Numeric Variables</t>
  </si>
  <si>
    <t>Categorical Variable</t>
  </si>
  <si>
    <t>Logit Contribution</t>
  </si>
  <si>
    <t>Points Contribution</t>
  </si>
  <si>
    <t>duration_score</t>
  </si>
  <si>
    <t>credit_amount_score</t>
  </si>
  <si>
    <t>age_score</t>
  </si>
  <si>
    <t>checking_status_score</t>
  </si>
  <si>
    <t>credit_history_score</t>
  </si>
  <si>
    <t>purpose_score</t>
  </si>
  <si>
    <t>savings_status_score</t>
  </si>
  <si>
    <t>employment_score</t>
  </si>
  <si>
    <t>personal_status_score</t>
  </si>
  <si>
    <t>property_magnitude_score</t>
  </si>
  <si>
    <t>other_payments_plans_score</t>
  </si>
  <si>
    <t>housing_score</t>
  </si>
  <si>
    <t>SCORE</t>
  </si>
  <si>
    <t>GOOD</t>
  </si>
  <si>
    <t>BAD</t>
  </si>
  <si>
    <t>Score bin</t>
  </si>
  <si>
    <t>360-379</t>
  </si>
  <si>
    <t>380-399</t>
  </si>
  <si>
    <t>400-419</t>
  </si>
  <si>
    <t>420-439</t>
  </si>
  <si>
    <t>440-459</t>
  </si>
  <si>
    <t>460-479</t>
  </si>
  <si>
    <t>480-499</t>
  </si>
  <si>
    <t>500-519</t>
  </si>
  <si>
    <t>520-539</t>
  </si>
  <si>
    <t>540-559</t>
  </si>
  <si>
    <t>560-579</t>
  </si>
  <si>
    <t>580-599</t>
  </si>
  <si>
    <t>PD</t>
  </si>
  <si>
    <t>Decision</t>
  </si>
  <si>
    <t xml:space="preserve">TRAIN </t>
  </si>
  <si>
    <t>Accept</t>
  </si>
  <si>
    <t>Manual review</t>
  </si>
  <si>
    <t>Reject</t>
  </si>
  <si>
    <t/>
  </si>
  <si>
    <t>TEST</t>
  </si>
  <si>
    <t>TrainShare</t>
  </si>
  <si>
    <t>TestShare</t>
  </si>
  <si>
    <t>PSI</t>
  </si>
  <si>
    <t>PSI total</t>
  </si>
  <si>
    <t>TRAIN</t>
  </si>
  <si>
    <t>AVG PD</t>
  </si>
  <si>
    <t>Sum</t>
  </si>
  <si>
    <t>Threshold</t>
  </si>
  <si>
    <t>Decision_num</t>
  </si>
  <si>
    <t>600-619</t>
  </si>
  <si>
    <t>620-639</t>
  </si>
  <si>
    <t>640-659</t>
  </si>
  <si>
    <t>660-679</t>
  </si>
  <si>
    <t>&lt;500</t>
  </si>
  <si>
    <t>500&lt;= X &lt; 580</t>
  </si>
  <si>
    <t>&gt;= 580</t>
  </si>
  <si>
    <t>Model performance summary</t>
  </si>
  <si>
    <r>
      <t>Numeric variables.</t>
    </r>
    <r>
      <rPr>
        <sz val="11"/>
        <color theme="1"/>
        <rFont val="Aptos Narrow"/>
        <family val="2"/>
        <charset val="238"/>
        <scheme val="minor"/>
      </rPr>
      <t xml:space="preserve"> Initial cut points were set using percentiles (20 / 40 / 60 / 80 / 90). Bins were then merged to enforce WoE monotonicity and align with business logic. Any bin representing less than ~5% of the population was merged into a neighbouring bin to ensure stability.</t>
    </r>
  </si>
  <si>
    <r>
      <t>credit_amount — deliberate non‑monotonicity.</t>
    </r>
    <r>
      <rPr>
        <sz val="11"/>
        <color theme="1"/>
        <rFont val="Aptos Narrow"/>
        <family val="2"/>
        <charset val="238"/>
        <scheme val="minor"/>
      </rPr>
      <t xml:space="preserve"> This was the most instructive binning decision. Enforcing strict WoE monotonicity would require merging bin 1 (0–1000) with bins 2–3 (1000–3000). Bins 2 and 3 carry the strongest good‑skewed signal in the variable (good ≫ bad); merging them with the weaker bin 1 would dilute the two best bins with a poorer signal. The small non‑monotonic step is economically plausible (very small loans being marginally riskier than low‑to‑mid loans) and is therefore intentionally retained rather than smoothed away.</t>
    </r>
  </si>
  <si>
    <r>
      <t>Categorical variables.</t>
    </r>
    <r>
      <rPr>
        <sz val="11"/>
        <color theme="1"/>
        <rFont val="Aptos Narrow"/>
        <family val="2"/>
        <charset val="238"/>
        <scheme val="minor"/>
      </rPr>
      <t xml:space="preserve"> Nominal categories were merged based on WoE similarity and business logic. Variables containing an ambiguous “no relationship” category — checking_status (“no checking”) and savings_status (“no known savings”) — were re‑tested with a robustness check that recomputes the variable’s strength excluding that category, to confirm the signal does not rely solely on an ambiguous group (see RC_GoodDist / RC_BadDist columns in </t>
    </r>
    <r>
      <rPr>
        <sz val="10"/>
        <color theme="1"/>
        <rFont val="Arial Unicode MS"/>
      </rPr>
      <t>Binning_WOE_IV</t>
    </r>
    <r>
      <rPr>
        <sz val="11"/>
        <color theme="1"/>
        <rFont val="Aptos Narrow"/>
        <family val="2"/>
        <charset val="238"/>
        <scheme val="minor"/>
      </rPr>
      <t>).</t>
    </r>
  </si>
  <si>
    <r>
      <t>Variable selection.</t>
    </r>
    <r>
      <rPr>
        <sz val="11"/>
        <color theme="1"/>
        <rFont val="Aptos Narrow"/>
        <family val="2"/>
        <charset val="238"/>
        <scheme val="minor"/>
      </rPr>
      <t xml:space="preserve"> Inclusion threshold: IV ≥ 0.02. One override was applied to </t>
    </r>
    <r>
      <rPr>
        <sz val="10"/>
        <color theme="1"/>
        <rFont val="Arial Unicode MS"/>
      </rPr>
      <t>foreign_worker</t>
    </r>
    <r>
      <rPr>
        <sz val="11"/>
        <color theme="1"/>
        <rFont val="Aptos Narrow"/>
        <family val="2"/>
        <charset val="238"/>
        <scheme val="minor"/>
      </rPr>
      <t>: it was rejected despite IV ≈ 0.04, because roughly 97% of that IV comes from the “no” category, which represents only ~3.7% of the population (a handful of bad cases). The signal is driven by a very small cell and is therefore unstable and partly spurious, so the variable was dropped. The final model uses 12 of the 20 available features.</t>
    </r>
  </si>
  <si>
    <t>ENG</t>
  </si>
  <si>
    <t>PL</t>
  </si>
  <si>
    <t>Binning &amp; variable selection methodology</t>
  </si>
  <si>
    <t>Metodyka binningu i selekcji zmiennych</t>
  </si>
  <si>
    <r>
      <rPr>
        <b/>
        <sz val="11"/>
        <color theme="1"/>
        <rFont val="Aptos Narrow"/>
        <family val="2"/>
        <scheme val="minor"/>
      </rPr>
      <t>Zmienne numeryczne.</t>
    </r>
    <r>
      <rPr>
        <sz val="11"/>
        <color theme="1"/>
        <rFont val="Aptos Narrow"/>
        <family val="2"/>
        <scheme val="minor"/>
      </rPr>
      <t xml:space="preserve"> Wstępne punkty podziału wyznaczono percentylami (20 / 40 / 60 / 80 / 90), a następnie biny łączono pod kątem monotoniczności WoE oraz logiki biznesowej. Biny o populacji poniżej ~5% łączono z sąsiednim.</t>
    </r>
  </si>
  <si>
    <r>
      <rPr>
        <b/>
        <sz val="11"/>
        <color theme="1"/>
        <rFont val="Aptos Narrow"/>
        <family val="2"/>
        <scheme val="minor"/>
      </rPr>
      <t>credit_amount — świadoma niemonotoniczność.</t>
    </r>
    <r>
      <rPr>
        <sz val="11"/>
        <color theme="1"/>
        <rFont val="Aptos Narrow"/>
        <family val="2"/>
        <scheme val="minor"/>
      </rPr>
      <t xml:space="preserve"> To najbardziej pouczająca decyzja binningowa. Wymuszenie monotonicznego WoE wymagałoby połączenia binu 1 (0–1000) z binami 2–3 (1000–3000). Biny 2 i 3 niosą najsilniejszy, przechylony w stronę „good" sygnał w tej zmiennej (good ≫ bad); połączenie ich ze słabszym binem 1 rozmyłoby dwa najlepsze biny gorszym sygnałem. Niewielki niemonotoniczny „garb" jest uzasadniony ekonomicznie (bardzo małe kredyty bywają nieco bardziej ryzykowne niż nisko-średnie) i dlatego został zachowany celowo, a nie wygładzony.</t>
    </r>
  </si>
  <si>
    <r>
      <rPr>
        <b/>
        <sz val="11"/>
        <color theme="1"/>
        <rFont val="Aptos Narrow"/>
        <family val="2"/>
        <scheme val="minor"/>
      </rPr>
      <t>Zmienne kategoryczne.</t>
    </r>
    <r>
      <rPr>
        <sz val="11"/>
        <color theme="1"/>
        <rFont val="Aptos Narrow"/>
        <family val="2"/>
        <scheme val="minor"/>
      </rPr>
      <t xml:space="preserve"> Kategorie nominalne łączono według podobieństwa WoE i logiki biznesowej. Zmienne zawierające niejednoznaczną kategorię „braku relacji" — checking_status („no checking") oraz savings_status („no known savings") — poddano robustness checkowi, który przelicza siłę zmiennej z pominięciem tej kategorii, aby potwierdzić, że sygnał nie opiera się wyłącznie na niepewnej grupie (zob. kolumny RC_GoodDist / RC_BadDist w Binning_WOE_IV).</t>
    </r>
  </si>
  <si>
    <r>
      <rPr>
        <b/>
        <sz val="11"/>
        <color theme="1"/>
        <rFont val="Aptos Narrow"/>
        <family val="2"/>
        <scheme val="minor"/>
      </rPr>
      <t>Selekcja zmiennych.</t>
    </r>
    <r>
      <rPr>
        <sz val="11"/>
        <color theme="1"/>
        <rFont val="Aptos Narrow"/>
        <family val="2"/>
        <scheme val="minor"/>
      </rPr>
      <t xml:space="preserve"> Próg włączenia: IV ≥ 0.02. Wyjątek zastosowano dla foreign_worker: odrzucono ją mimo IV ≈ 0.04, ponieważ ok. 97% tego IV pochodzi z kategorii „no", stanowiącej zaledwie ~3.7% populacji (kilka przypadków bad). Sygnał opiera się na bardzo małej komórce, jest więc niestabilny i częściowo pozorny — dlatego zmienną odrzucono. Finalny model wykorzystuje 12 z 20 dostępnych zmiennych.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</si>
</sst>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%"/>
  </numFmts>
  <fonts count="12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38"/>
      <scheme val="minor"/>
    </font>
    <font>
      <b/>
      <sz val="24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name val="Aptos Narrow"/>
      <family val="2"/>
      <scheme val="minor"/>
    </font>
    <font>
      <sz val="10"/>
      <color theme="1"/>
      <name val="Arial Unicode MS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9" fontId="0" fillId="0" borderId="0" xfId="1" applyFont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9" fontId="0" fillId="0" borderId="0" xfId="1" applyFont="1" applyBorder="1"/>
    <xf numFmtId="0" fontId="0" fillId="0" borderId="1" xfId="0" applyBorder="1"/>
    <xf numFmtId="9" fontId="0" fillId="0" borderId="1" xfId="1" applyFont="1" applyBorder="1"/>
    <xf numFmtId="9" fontId="0" fillId="0" borderId="0" xfId="1" applyFont="1" applyFill="1" applyBorder="1"/>
    <xf numFmtId="9" fontId="0" fillId="0" borderId="1" xfId="1" applyFont="1" applyFill="1" applyBorder="1"/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4" borderId="1" xfId="0" applyFont="1" applyFill="1" applyBorder="1"/>
    <xf numFmtId="0" fontId="0" fillId="0" borderId="1" xfId="0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4" fillId="0" borderId="0" xfId="0" applyFont="1"/>
    <xf numFmtId="0" fontId="0" fillId="0" borderId="1" xfId="0" applyBorder="1" applyAlignment="1">
      <alignment wrapText="1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164" fontId="0" fillId="0" borderId="0" xfId="0" applyNumberFormat="1"/>
    <xf numFmtId="0" fontId="2" fillId="5" borderId="0" xfId="0" applyFont="1" applyFill="1"/>
    <xf numFmtId="164" fontId="2" fillId="5" borderId="0" xfId="0" applyNumberFormat="1" applyFont="1" applyFill="1"/>
    <xf numFmtId="0" fontId="2" fillId="4" borderId="0" xfId="0" applyFont="1" applyFill="1"/>
    <xf numFmtId="164" fontId="2" fillId="4" borderId="0" xfId="0" applyNumberFormat="1" applyFont="1" applyFill="1"/>
    <xf numFmtId="0" fontId="2" fillId="6" borderId="0" xfId="0" applyFont="1" applyFill="1" applyAlignment="1">
      <alignment horizontal="center"/>
    </xf>
    <xf numFmtId="0" fontId="0" fillId="6" borderId="0" xfId="0" applyFill="1"/>
    <xf numFmtId="0" fontId="4" fillId="6" borderId="0" xfId="0" applyFont="1" applyFill="1"/>
    <xf numFmtId="0" fontId="4" fillId="4" borderId="0" xfId="0" applyFont="1" applyFill="1"/>
    <xf numFmtId="0" fontId="0" fillId="4" borderId="0" xfId="0" applyFill="1"/>
    <xf numFmtId="0" fontId="0" fillId="7" borderId="0" xfId="0" applyFill="1"/>
    <xf numFmtId="9" fontId="4" fillId="6" borderId="0" xfId="1" applyFont="1" applyFill="1"/>
    <xf numFmtId="0" fontId="0" fillId="0" borderId="0" xfId="1" applyNumberFormat="1" applyFont="1"/>
    <xf numFmtId="0" fontId="4" fillId="6" borderId="0" xfId="0" applyFont="1" applyFill="1" applyAlignment="1">
      <alignment horizontal="center"/>
    </xf>
    <xf numFmtId="164" fontId="4" fillId="4" borderId="1" xfId="0" applyNumberFormat="1" applyFont="1" applyFill="1" applyBorder="1"/>
    <xf numFmtId="164" fontId="0" fillId="0" borderId="1" xfId="0" applyNumberFormat="1" applyBorder="1"/>
    <xf numFmtId="1" fontId="0" fillId="0" borderId="0" xfId="0" applyNumberFormat="1"/>
    <xf numFmtId="0" fontId="2" fillId="8" borderId="0" xfId="0" applyFont="1" applyFill="1"/>
    <xf numFmtId="164" fontId="2" fillId="8" borderId="0" xfId="0" applyNumberFormat="1" applyFont="1" applyFill="1"/>
    <xf numFmtId="3" fontId="0" fillId="0" borderId="0" xfId="0" applyNumberFormat="1"/>
    <xf numFmtId="0" fontId="8" fillId="4" borderId="1" xfId="0" applyFont="1" applyFill="1" applyBorder="1"/>
    <xf numFmtId="3" fontId="8" fillId="4" borderId="1" xfId="0" applyNumberFormat="1" applyFont="1" applyFill="1" applyBorder="1"/>
    <xf numFmtId="165" fontId="0" fillId="0" borderId="0" xfId="0" applyNumberFormat="1"/>
    <xf numFmtId="0" fontId="4" fillId="9" borderId="0" xfId="0" applyFont="1" applyFill="1"/>
    <xf numFmtId="164" fontId="4" fillId="9" borderId="0" xfId="0" applyNumberFormat="1" applyFont="1" applyFill="1"/>
    <xf numFmtId="0" fontId="4" fillId="10" borderId="0" xfId="0" applyFont="1" applyFill="1"/>
    <xf numFmtId="0" fontId="4" fillId="10" borderId="1" xfId="0" applyFont="1" applyFill="1" applyBorder="1" applyAlignment="1">
      <alignment horizontal="center"/>
    </xf>
    <xf numFmtId="0" fontId="10" fillId="11" borderId="0" xfId="0" applyFont="1" applyFill="1" applyAlignment="1">
      <alignment horizontal="center"/>
    </xf>
    <xf numFmtId="0" fontId="10" fillId="11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11" fillId="0" borderId="2" xfId="0" applyFont="1" applyBorder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4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TRAIN score distribution: GOOD vs BAD (bin = 20 points)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TRAIN_Histogram!$E$1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TRAIN_Histogram!$D$2:$D$17</c:f>
              <c:strCache>
                <c:ptCount val="16"/>
                <c:pt idx="0">
                  <c:v>360-379</c:v>
                </c:pt>
                <c:pt idx="1">
                  <c:v>380-399</c:v>
                </c:pt>
                <c:pt idx="2">
                  <c:v>400-419</c:v>
                </c:pt>
                <c:pt idx="3">
                  <c:v>420-439</c:v>
                </c:pt>
                <c:pt idx="4">
                  <c:v>440-459</c:v>
                </c:pt>
                <c:pt idx="5">
                  <c:v>460-479</c:v>
                </c:pt>
                <c:pt idx="6">
                  <c:v>480-499</c:v>
                </c:pt>
                <c:pt idx="7">
                  <c:v>500-519</c:v>
                </c:pt>
                <c:pt idx="8">
                  <c:v>520-539</c:v>
                </c:pt>
                <c:pt idx="9">
                  <c:v>540-559</c:v>
                </c:pt>
                <c:pt idx="10">
                  <c:v>560-579</c:v>
                </c:pt>
                <c:pt idx="11">
                  <c:v>580-599</c:v>
                </c:pt>
                <c:pt idx="12">
                  <c:v>600-619</c:v>
                </c:pt>
                <c:pt idx="13">
                  <c:v>620-639</c:v>
                </c:pt>
                <c:pt idx="14">
                  <c:v>640-659</c:v>
                </c:pt>
                <c:pt idx="15">
                  <c:v>660-679</c:v>
                </c:pt>
              </c:strCache>
            </c:strRef>
          </c:cat>
          <c:val>
            <c:numRef>
              <c:f>TRAIN_Histogram!$E$2:$E$17</c:f>
              <c:numCache>
                <c:formatCode>#,##0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8</c:v>
                </c:pt>
                <c:pt idx="3">
                  <c:v>12</c:v>
                </c:pt>
                <c:pt idx="4">
                  <c:v>13</c:v>
                </c:pt>
                <c:pt idx="5">
                  <c:v>37</c:v>
                </c:pt>
                <c:pt idx="6">
                  <c:v>46</c:v>
                </c:pt>
                <c:pt idx="7">
                  <c:v>61</c:v>
                </c:pt>
                <c:pt idx="8">
                  <c:v>72</c:v>
                </c:pt>
                <c:pt idx="9">
                  <c:v>63</c:v>
                </c:pt>
                <c:pt idx="10">
                  <c:v>52</c:v>
                </c:pt>
                <c:pt idx="11">
                  <c:v>57</c:v>
                </c:pt>
                <c:pt idx="12">
                  <c:v>38</c:v>
                </c:pt>
                <c:pt idx="13">
                  <c:v>17</c:v>
                </c:pt>
                <c:pt idx="14">
                  <c:v>6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5-471B-BAED-5278B4B9DD3F}"/>
            </c:ext>
          </c:extLst>
        </c:ser>
        <c:ser>
          <c:idx val="1"/>
          <c:order val="1"/>
          <c:tx>
            <c:strRef>
              <c:f>TRAIN_Histogram!$F$1</c:f>
              <c:strCache>
                <c:ptCount val="1"/>
                <c:pt idx="0">
                  <c:v>BAD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TRAIN_Histogram!$D$2:$D$17</c:f>
              <c:strCache>
                <c:ptCount val="16"/>
                <c:pt idx="0">
                  <c:v>360-379</c:v>
                </c:pt>
                <c:pt idx="1">
                  <c:v>380-399</c:v>
                </c:pt>
                <c:pt idx="2">
                  <c:v>400-419</c:v>
                </c:pt>
                <c:pt idx="3">
                  <c:v>420-439</c:v>
                </c:pt>
                <c:pt idx="4">
                  <c:v>440-459</c:v>
                </c:pt>
                <c:pt idx="5">
                  <c:v>460-479</c:v>
                </c:pt>
                <c:pt idx="6">
                  <c:v>480-499</c:v>
                </c:pt>
                <c:pt idx="7">
                  <c:v>500-519</c:v>
                </c:pt>
                <c:pt idx="8">
                  <c:v>520-539</c:v>
                </c:pt>
                <c:pt idx="9">
                  <c:v>540-559</c:v>
                </c:pt>
                <c:pt idx="10">
                  <c:v>560-579</c:v>
                </c:pt>
                <c:pt idx="11">
                  <c:v>580-599</c:v>
                </c:pt>
                <c:pt idx="12">
                  <c:v>600-619</c:v>
                </c:pt>
                <c:pt idx="13">
                  <c:v>620-639</c:v>
                </c:pt>
                <c:pt idx="14">
                  <c:v>640-659</c:v>
                </c:pt>
                <c:pt idx="15">
                  <c:v>660-679</c:v>
                </c:pt>
              </c:strCache>
            </c:strRef>
          </c:cat>
          <c:val>
            <c:numRef>
              <c:f>TRAIN_Histogram!$F$2:$F$17</c:f>
              <c:numCache>
                <c:formatCode>#,##0</c:formatCode>
                <c:ptCount val="16"/>
                <c:pt idx="0">
                  <c:v>2</c:v>
                </c:pt>
                <c:pt idx="1">
                  <c:v>7</c:v>
                </c:pt>
                <c:pt idx="2">
                  <c:v>14</c:v>
                </c:pt>
                <c:pt idx="3">
                  <c:v>26</c:v>
                </c:pt>
                <c:pt idx="4">
                  <c:v>33</c:v>
                </c:pt>
                <c:pt idx="5">
                  <c:v>42</c:v>
                </c:pt>
                <c:pt idx="6">
                  <c:v>31</c:v>
                </c:pt>
                <c:pt idx="7">
                  <c:v>20</c:v>
                </c:pt>
                <c:pt idx="8">
                  <c:v>12</c:v>
                </c:pt>
                <c:pt idx="9">
                  <c:v>18</c:v>
                </c:pt>
                <c:pt idx="10">
                  <c:v>6</c:v>
                </c:pt>
                <c:pt idx="11">
                  <c:v>3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35-471B-BAED-5278B4B9D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42896"/>
        <c:axId val="57175696"/>
      </c:barChart>
      <c:catAx>
        <c:axId val="54042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Score bin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7175696"/>
        <c:crosses val="autoZero"/>
        <c:auto val="1"/>
        <c:lblAlgn val="ctr"/>
        <c:lblOffset val="100"/>
        <c:noMultiLvlLbl val="0"/>
      </c:catAx>
      <c:valAx>
        <c:axId val="5717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404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 score distribution: GOOD vs BAD (bin = 20 points)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TEST_Histogram!$E$1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TEST_Histogram!$D$3:$D$17</c:f>
              <c:strCache>
                <c:ptCount val="15"/>
                <c:pt idx="0">
                  <c:v>380-399</c:v>
                </c:pt>
                <c:pt idx="1">
                  <c:v>400-419</c:v>
                </c:pt>
                <c:pt idx="2">
                  <c:v>420-439</c:v>
                </c:pt>
                <c:pt idx="3">
                  <c:v>440-459</c:v>
                </c:pt>
                <c:pt idx="4">
                  <c:v>460-479</c:v>
                </c:pt>
                <c:pt idx="5">
                  <c:v>480-499</c:v>
                </c:pt>
                <c:pt idx="6">
                  <c:v>500-519</c:v>
                </c:pt>
                <c:pt idx="7">
                  <c:v>520-539</c:v>
                </c:pt>
                <c:pt idx="8">
                  <c:v>540-559</c:v>
                </c:pt>
                <c:pt idx="9">
                  <c:v>560-579</c:v>
                </c:pt>
                <c:pt idx="10">
                  <c:v>580-599</c:v>
                </c:pt>
                <c:pt idx="11">
                  <c:v>600-619</c:v>
                </c:pt>
                <c:pt idx="12">
                  <c:v>620-639</c:v>
                </c:pt>
                <c:pt idx="13">
                  <c:v>640-659</c:v>
                </c:pt>
                <c:pt idx="14">
                  <c:v>660-679</c:v>
                </c:pt>
              </c:strCache>
            </c:strRef>
          </c:cat>
          <c:val>
            <c:numRef>
              <c:f>TEST_Histogram!$E$3:$E$17</c:f>
              <c:numCache>
                <c:formatCode>#,##0</c:formatCode>
                <c:ptCount val="15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18</c:v>
                </c:pt>
                <c:pt idx="5">
                  <c:v>19</c:v>
                </c:pt>
                <c:pt idx="6">
                  <c:v>24</c:v>
                </c:pt>
                <c:pt idx="7">
                  <c:v>26</c:v>
                </c:pt>
                <c:pt idx="8">
                  <c:v>38</c:v>
                </c:pt>
                <c:pt idx="9">
                  <c:v>33</c:v>
                </c:pt>
                <c:pt idx="10">
                  <c:v>14</c:v>
                </c:pt>
                <c:pt idx="11">
                  <c:v>14</c:v>
                </c:pt>
                <c:pt idx="12">
                  <c:v>9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6-40F8-86A0-0D01A3CB74E5}"/>
            </c:ext>
          </c:extLst>
        </c:ser>
        <c:ser>
          <c:idx val="1"/>
          <c:order val="1"/>
          <c:tx>
            <c:strRef>
              <c:f>TEST_Histogram!$F$1</c:f>
              <c:strCache>
                <c:ptCount val="1"/>
                <c:pt idx="0">
                  <c:v>BAD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TEST_Histogram!$D$3:$D$17</c:f>
              <c:strCache>
                <c:ptCount val="15"/>
                <c:pt idx="0">
                  <c:v>380-399</c:v>
                </c:pt>
                <c:pt idx="1">
                  <c:v>400-419</c:v>
                </c:pt>
                <c:pt idx="2">
                  <c:v>420-439</c:v>
                </c:pt>
                <c:pt idx="3">
                  <c:v>440-459</c:v>
                </c:pt>
                <c:pt idx="4">
                  <c:v>460-479</c:v>
                </c:pt>
                <c:pt idx="5">
                  <c:v>480-499</c:v>
                </c:pt>
                <c:pt idx="6">
                  <c:v>500-519</c:v>
                </c:pt>
                <c:pt idx="7">
                  <c:v>520-539</c:v>
                </c:pt>
                <c:pt idx="8">
                  <c:v>540-559</c:v>
                </c:pt>
                <c:pt idx="9">
                  <c:v>560-579</c:v>
                </c:pt>
                <c:pt idx="10">
                  <c:v>580-599</c:v>
                </c:pt>
                <c:pt idx="11">
                  <c:v>600-619</c:v>
                </c:pt>
                <c:pt idx="12">
                  <c:v>620-639</c:v>
                </c:pt>
                <c:pt idx="13">
                  <c:v>640-659</c:v>
                </c:pt>
                <c:pt idx="14">
                  <c:v>660-679</c:v>
                </c:pt>
              </c:strCache>
            </c:strRef>
          </c:cat>
          <c:val>
            <c:numRef>
              <c:f>TEST_Histogram!$F$3:$F$17</c:f>
              <c:numCache>
                <c:formatCode>#,##0</c:formatCode>
                <c:ptCount val="15"/>
                <c:pt idx="0">
                  <c:v>3</c:v>
                </c:pt>
                <c:pt idx="1">
                  <c:v>5</c:v>
                </c:pt>
                <c:pt idx="2">
                  <c:v>8</c:v>
                </c:pt>
                <c:pt idx="3">
                  <c:v>13</c:v>
                </c:pt>
                <c:pt idx="4">
                  <c:v>21</c:v>
                </c:pt>
                <c:pt idx="5">
                  <c:v>14</c:v>
                </c:pt>
                <c:pt idx="6">
                  <c:v>10</c:v>
                </c:pt>
                <c:pt idx="7">
                  <c:v>5</c:v>
                </c:pt>
                <c:pt idx="8">
                  <c:v>4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A6-40F8-86A0-0D01A3CB7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071904"/>
        <c:axId val="390901872"/>
      </c:barChart>
      <c:catAx>
        <c:axId val="285071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Score bin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0901872"/>
        <c:crosses val="autoZero"/>
        <c:auto val="1"/>
        <c:lblAlgn val="ctr"/>
        <c:lblOffset val="100"/>
        <c:noMultiLvlLbl val="0"/>
      </c:catAx>
      <c:valAx>
        <c:axId val="39090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8507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TRAIN: Score vs Decision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8186204252558319"/>
          <c:y val="0.13556286549707602"/>
          <c:w val="0.77826904361673888"/>
          <c:h val="0.70243674310448034"/>
        </c:manualLayout>
      </c:layout>
      <c:scatterChart>
        <c:scatterStyle val="lineMarker"/>
        <c:varyColors val="0"/>
        <c:ser>
          <c:idx val="0"/>
          <c:order val="0"/>
          <c:tx>
            <c:v>TRAIN</c:v>
          </c:tx>
          <c:spPr>
            <a:ln w="19050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TRAIN_DATA!$BR$2:$BR$701</c:f>
              <c:numCache>
                <c:formatCode>0</c:formatCode>
                <c:ptCount val="700"/>
                <c:pt idx="0">
                  <c:v>369</c:v>
                </c:pt>
                <c:pt idx="1">
                  <c:v>379</c:v>
                </c:pt>
                <c:pt idx="2">
                  <c:v>384</c:v>
                </c:pt>
                <c:pt idx="3">
                  <c:v>388</c:v>
                </c:pt>
                <c:pt idx="4">
                  <c:v>389</c:v>
                </c:pt>
                <c:pt idx="5">
                  <c:v>392</c:v>
                </c:pt>
                <c:pt idx="6">
                  <c:v>394</c:v>
                </c:pt>
                <c:pt idx="7">
                  <c:v>394</c:v>
                </c:pt>
                <c:pt idx="8">
                  <c:v>394</c:v>
                </c:pt>
                <c:pt idx="9">
                  <c:v>397</c:v>
                </c:pt>
                <c:pt idx="10">
                  <c:v>400</c:v>
                </c:pt>
                <c:pt idx="11">
                  <c:v>405</c:v>
                </c:pt>
                <c:pt idx="12">
                  <c:v>406</c:v>
                </c:pt>
                <c:pt idx="13">
                  <c:v>407</c:v>
                </c:pt>
                <c:pt idx="14">
                  <c:v>408</c:v>
                </c:pt>
                <c:pt idx="15">
                  <c:v>408</c:v>
                </c:pt>
                <c:pt idx="16">
                  <c:v>410</c:v>
                </c:pt>
                <c:pt idx="17">
                  <c:v>410</c:v>
                </c:pt>
                <c:pt idx="18">
                  <c:v>410</c:v>
                </c:pt>
                <c:pt idx="19">
                  <c:v>411</c:v>
                </c:pt>
                <c:pt idx="20">
                  <c:v>411</c:v>
                </c:pt>
                <c:pt idx="21">
                  <c:v>412</c:v>
                </c:pt>
                <c:pt idx="22">
                  <c:v>412</c:v>
                </c:pt>
                <c:pt idx="23">
                  <c:v>412</c:v>
                </c:pt>
                <c:pt idx="24">
                  <c:v>414</c:v>
                </c:pt>
                <c:pt idx="25">
                  <c:v>416</c:v>
                </c:pt>
                <c:pt idx="26">
                  <c:v>416</c:v>
                </c:pt>
                <c:pt idx="27">
                  <c:v>417</c:v>
                </c:pt>
                <c:pt idx="28">
                  <c:v>418</c:v>
                </c:pt>
                <c:pt idx="29">
                  <c:v>419</c:v>
                </c:pt>
                <c:pt idx="30">
                  <c:v>419</c:v>
                </c:pt>
                <c:pt idx="31">
                  <c:v>419</c:v>
                </c:pt>
                <c:pt idx="32">
                  <c:v>420</c:v>
                </c:pt>
                <c:pt idx="33">
                  <c:v>421</c:v>
                </c:pt>
                <c:pt idx="34">
                  <c:v>422</c:v>
                </c:pt>
                <c:pt idx="35">
                  <c:v>422</c:v>
                </c:pt>
                <c:pt idx="36">
                  <c:v>423</c:v>
                </c:pt>
                <c:pt idx="37">
                  <c:v>423</c:v>
                </c:pt>
                <c:pt idx="38">
                  <c:v>424</c:v>
                </c:pt>
                <c:pt idx="39">
                  <c:v>424</c:v>
                </c:pt>
                <c:pt idx="40">
                  <c:v>424</c:v>
                </c:pt>
                <c:pt idx="41">
                  <c:v>424</c:v>
                </c:pt>
                <c:pt idx="42">
                  <c:v>425</c:v>
                </c:pt>
                <c:pt idx="43">
                  <c:v>425</c:v>
                </c:pt>
                <c:pt idx="44">
                  <c:v>426</c:v>
                </c:pt>
                <c:pt idx="45">
                  <c:v>428</c:v>
                </c:pt>
                <c:pt idx="46">
                  <c:v>428</c:v>
                </c:pt>
                <c:pt idx="47">
                  <c:v>429</c:v>
                </c:pt>
                <c:pt idx="48">
                  <c:v>430</c:v>
                </c:pt>
                <c:pt idx="49">
                  <c:v>430</c:v>
                </c:pt>
                <c:pt idx="50">
                  <c:v>431</c:v>
                </c:pt>
                <c:pt idx="51">
                  <c:v>432</c:v>
                </c:pt>
                <c:pt idx="52">
                  <c:v>432</c:v>
                </c:pt>
                <c:pt idx="53">
                  <c:v>433</c:v>
                </c:pt>
                <c:pt idx="54">
                  <c:v>433</c:v>
                </c:pt>
                <c:pt idx="55">
                  <c:v>434</c:v>
                </c:pt>
                <c:pt idx="56">
                  <c:v>434</c:v>
                </c:pt>
                <c:pt idx="57">
                  <c:v>435</c:v>
                </c:pt>
                <c:pt idx="58">
                  <c:v>436</c:v>
                </c:pt>
                <c:pt idx="59">
                  <c:v>436</c:v>
                </c:pt>
                <c:pt idx="60">
                  <c:v>436</c:v>
                </c:pt>
                <c:pt idx="61">
                  <c:v>437</c:v>
                </c:pt>
                <c:pt idx="62">
                  <c:v>437</c:v>
                </c:pt>
                <c:pt idx="63">
                  <c:v>437</c:v>
                </c:pt>
                <c:pt idx="64">
                  <c:v>437</c:v>
                </c:pt>
                <c:pt idx="65">
                  <c:v>438</c:v>
                </c:pt>
                <c:pt idx="66">
                  <c:v>438</c:v>
                </c:pt>
                <c:pt idx="67">
                  <c:v>439</c:v>
                </c:pt>
                <c:pt idx="68">
                  <c:v>439</c:v>
                </c:pt>
                <c:pt idx="69">
                  <c:v>439</c:v>
                </c:pt>
                <c:pt idx="70">
                  <c:v>440</c:v>
                </c:pt>
                <c:pt idx="71">
                  <c:v>440</c:v>
                </c:pt>
                <c:pt idx="72">
                  <c:v>440</c:v>
                </c:pt>
                <c:pt idx="73">
                  <c:v>440</c:v>
                </c:pt>
                <c:pt idx="74">
                  <c:v>441</c:v>
                </c:pt>
                <c:pt idx="75">
                  <c:v>441</c:v>
                </c:pt>
                <c:pt idx="76">
                  <c:v>441</c:v>
                </c:pt>
                <c:pt idx="77">
                  <c:v>443</c:v>
                </c:pt>
                <c:pt idx="78">
                  <c:v>444</c:v>
                </c:pt>
                <c:pt idx="79">
                  <c:v>444</c:v>
                </c:pt>
                <c:pt idx="80">
                  <c:v>444</c:v>
                </c:pt>
                <c:pt idx="81">
                  <c:v>445</c:v>
                </c:pt>
                <c:pt idx="82">
                  <c:v>445</c:v>
                </c:pt>
                <c:pt idx="83">
                  <c:v>445</c:v>
                </c:pt>
                <c:pt idx="84">
                  <c:v>445</c:v>
                </c:pt>
                <c:pt idx="85">
                  <c:v>446</c:v>
                </c:pt>
                <c:pt idx="86">
                  <c:v>446</c:v>
                </c:pt>
                <c:pt idx="87">
                  <c:v>446</c:v>
                </c:pt>
                <c:pt idx="88">
                  <c:v>447</c:v>
                </c:pt>
                <c:pt idx="89">
                  <c:v>447</c:v>
                </c:pt>
                <c:pt idx="90">
                  <c:v>447</c:v>
                </c:pt>
                <c:pt idx="91">
                  <c:v>447</c:v>
                </c:pt>
                <c:pt idx="92">
                  <c:v>448</c:v>
                </c:pt>
                <c:pt idx="93">
                  <c:v>448</c:v>
                </c:pt>
                <c:pt idx="94">
                  <c:v>448</c:v>
                </c:pt>
                <c:pt idx="95">
                  <c:v>448</c:v>
                </c:pt>
                <c:pt idx="96">
                  <c:v>449</c:v>
                </c:pt>
                <c:pt idx="97">
                  <c:v>449</c:v>
                </c:pt>
                <c:pt idx="98">
                  <c:v>450</c:v>
                </c:pt>
                <c:pt idx="99">
                  <c:v>450</c:v>
                </c:pt>
                <c:pt idx="100">
                  <c:v>451</c:v>
                </c:pt>
                <c:pt idx="101">
                  <c:v>451</c:v>
                </c:pt>
                <c:pt idx="102">
                  <c:v>452</c:v>
                </c:pt>
                <c:pt idx="103">
                  <c:v>452</c:v>
                </c:pt>
                <c:pt idx="104">
                  <c:v>452</c:v>
                </c:pt>
                <c:pt idx="105">
                  <c:v>452</c:v>
                </c:pt>
                <c:pt idx="106">
                  <c:v>452</c:v>
                </c:pt>
                <c:pt idx="107">
                  <c:v>455</c:v>
                </c:pt>
                <c:pt idx="108">
                  <c:v>456</c:v>
                </c:pt>
                <c:pt idx="109">
                  <c:v>457</c:v>
                </c:pt>
                <c:pt idx="110">
                  <c:v>458</c:v>
                </c:pt>
                <c:pt idx="111">
                  <c:v>458</c:v>
                </c:pt>
                <c:pt idx="112">
                  <c:v>458</c:v>
                </c:pt>
                <c:pt idx="113">
                  <c:v>459</c:v>
                </c:pt>
                <c:pt idx="114">
                  <c:v>459</c:v>
                </c:pt>
                <c:pt idx="115">
                  <c:v>459</c:v>
                </c:pt>
                <c:pt idx="116">
                  <c:v>460</c:v>
                </c:pt>
                <c:pt idx="117">
                  <c:v>460</c:v>
                </c:pt>
                <c:pt idx="118">
                  <c:v>460</c:v>
                </c:pt>
                <c:pt idx="119">
                  <c:v>461</c:v>
                </c:pt>
                <c:pt idx="120">
                  <c:v>461</c:v>
                </c:pt>
                <c:pt idx="121">
                  <c:v>462</c:v>
                </c:pt>
                <c:pt idx="122">
                  <c:v>462</c:v>
                </c:pt>
                <c:pt idx="123">
                  <c:v>462</c:v>
                </c:pt>
                <c:pt idx="124">
                  <c:v>462</c:v>
                </c:pt>
                <c:pt idx="125">
                  <c:v>462</c:v>
                </c:pt>
                <c:pt idx="126">
                  <c:v>463</c:v>
                </c:pt>
                <c:pt idx="127">
                  <c:v>463</c:v>
                </c:pt>
                <c:pt idx="128">
                  <c:v>463</c:v>
                </c:pt>
                <c:pt idx="129">
                  <c:v>463</c:v>
                </c:pt>
                <c:pt idx="130">
                  <c:v>464</c:v>
                </c:pt>
                <c:pt idx="131">
                  <c:v>464</c:v>
                </c:pt>
                <c:pt idx="132">
                  <c:v>465</c:v>
                </c:pt>
                <c:pt idx="133">
                  <c:v>465</c:v>
                </c:pt>
                <c:pt idx="134">
                  <c:v>466</c:v>
                </c:pt>
                <c:pt idx="135">
                  <c:v>466</c:v>
                </c:pt>
                <c:pt idx="136">
                  <c:v>466</c:v>
                </c:pt>
                <c:pt idx="137">
                  <c:v>467</c:v>
                </c:pt>
                <c:pt idx="138">
                  <c:v>468</c:v>
                </c:pt>
                <c:pt idx="139">
                  <c:v>468</c:v>
                </c:pt>
                <c:pt idx="140">
                  <c:v>468</c:v>
                </c:pt>
                <c:pt idx="141">
                  <c:v>468</c:v>
                </c:pt>
                <c:pt idx="142">
                  <c:v>468</c:v>
                </c:pt>
                <c:pt idx="143">
                  <c:v>468</c:v>
                </c:pt>
                <c:pt idx="144">
                  <c:v>469</c:v>
                </c:pt>
                <c:pt idx="145">
                  <c:v>470</c:v>
                </c:pt>
                <c:pt idx="146">
                  <c:v>470</c:v>
                </c:pt>
                <c:pt idx="147">
                  <c:v>470</c:v>
                </c:pt>
                <c:pt idx="148">
                  <c:v>470</c:v>
                </c:pt>
                <c:pt idx="149">
                  <c:v>470</c:v>
                </c:pt>
                <c:pt idx="150">
                  <c:v>470</c:v>
                </c:pt>
                <c:pt idx="151">
                  <c:v>470</c:v>
                </c:pt>
                <c:pt idx="152">
                  <c:v>470</c:v>
                </c:pt>
                <c:pt idx="153">
                  <c:v>470</c:v>
                </c:pt>
                <c:pt idx="154">
                  <c:v>470</c:v>
                </c:pt>
                <c:pt idx="155">
                  <c:v>471</c:v>
                </c:pt>
                <c:pt idx="156">
                  <c:v>471</c:v>
                </c:pt>
                <c:pt idx="157">
                  <c:v>472</c:v>
                </c:pt>
                <c:pt idx="158">
                  <c:v>472</c:v>
                </c:pt>
                <c:pt idx="159">
                  <c:v>473</c:v>
                </c:pt>
                <c:pt idx="160">
                  <c:v>473</c:v>
                </c:pt>
                <c:pt idx="161">
                  <c:v>473</c:v>
                </c:pt>
                <c:pt idx="162">
                  <c:v>473</c:v>
                </c:pt>
                <c:pt idx="163">
                  <c:v>473</c:v>
                </c:pt>
                <c:pt idx="164">
                  <c:v>473</c:v>
                </c:pt>
                <c:pt idx="165">
                  <c:v>473</c:v>
                </c:pt>
                <c:pt idx="166">
                  <c:v>474</c:v>
                </c:pt>
                <c:pt idx="167">
                  <c:v>474</c:v>
                </c:pt>
                <c:pt idx="168">
                  <c:v>474</c:v>
                </c:pt>
                <c:pt idx="169">
                  <c:v>474</c:v>
                </c:pt>
                <c:pt idx="170">
                  <c:v>475</c:v>
                </c:pt>
                <c:pt idx="171">
                  <c:v>476</c:v>
                </c:pt>
                <c:pt idx="172">
                  <c:v>476</c:v>
                </c:pt>
                <c:pt idx="173">
                  <c:v>476</c:v>
                </c:pt>
                <c:pt idx="174">
                  <c:v>476</c:v>
                </c:pt>
                <c:pt idx="175">
                  <c:v>477</c:v>
                </c:pt>
                <c:pt idx="176">
                  <c:v>477</c:v>
                </c:pt>
                <c:pt idx="177">
                  <c:v>477</c:v>
                </c:pt>
                <c:pt idx="178">
                  <c:v>477</c:v>
                </c:pt>
                <c:pt idx="179">
                  <c:v>477</c:v>
                </c:pt>
                <c:pt idx="180">
                  <c:v>477</c:v>
                </c:pt>
                <c:pt idx="181">
                  <c:v>477</c:v>
                </c:pt>
                <c:pt idx="182">
                  <c:v>477</c:v>
                </c:pt>
                <c:pt idx="183">
                  <c:v>478</c:v>
                </c:pt>
                <c:pt idx="184">
                  <c:v>478</c:v>
                </c:pt>
                <c:pt idx="185">
                  <c:v>478</c:v>
                </c:pt>
                <c:pt idx="186">
                  <c:v>478</c:v>
                </c:pt>
                <c:pt idx="187">
                  <c:v>478</c:v>
                </c:pt>
                <c:pt idx="188">
                  <c:v>478</c:v>
                </c:pt>
                <c:pt idx="189">
                  <c:v>478</c:v>
                </c:pt>
                <c:pt idx="190">
                  <c:v>479</c:v>
                </c:pt>
                <c:pt idx="191">
                  <c:v>479</c:v>
                </c:pt>
                <c:pt idx="192">
                  <c:v>479</c:v>
                </c:pt>
                <c:pt idx="193">
                  <c:v>479</c:v>
                </c:pt>
                <c:pt idx="194">
                  <c:v>479</c:v>
                </c:pt>
                <c:pt idx="195">
                  <c:v>480</c:v>
                </c:pt>
                <c:pt idx="196">
                  <c:v>480</c:v>
                </c:pt>
                <c:pt idx="197">
                  <c:v>480</c:v>
                </c:pt>
                <c:pt idx="198">
                  <c:v>481</c:v>
                </c:pt>
                <c:pt idx="199">
                  <c:v>481</c:v>
                </c:pt>
                <c:pt idx="200">
                  <c:v>481</c:v>
                </c:pt>
                <c:pt idx="201">
                  <c:v>481</c:v>
                </c:pt>
                <c:pt idx="202">
                  <c:v>481</c:v>
                </c:pt>
                <c:pt idx="203">
                  <c:v>481</c:v>
                </c:pt>
                <c:pt idx="204">
                  <c:v>482</c:v>
                </c:pt>
                <c:pt idx="205">
                  <c:v>482</c:v>
                </c:pt>
                <c:pt idx="206">
                  <c:v>482</c:v>
                </c:pt>
                <c:pt idx="207">
                  <c:v>482</c:v>
                </c:pt>
                <c:pt idx="208">
                  <c:v>482</c:v>
                </c:pt>
                <c:pt idx="209">
                  <c:v>482</c:v>
                </c:pt>
                <c:pt idx="210">
                  <c:v>483</c:v>
                </c:pt>
                <c:pt idx="211">
                  <c:v>483</c:v>
                </c:pt>
                <c:pt idx="212">
                  <c:v>483</c:v>
                </c:pt>
                <c:pt idx="213">
                  <c:v>483</c:v>
                </c:pt>
                <c:pt idx="214">
                  <c:v>484</c:v>
                </c:pt>
                <c:pt idx="215">
                  <c:v>484</c:v>
                </c:pt>
                <c:pt idx="216">
                  <c:v>484</c:v>
                </c:pt>
                <c:pt idx="217">
                  <c:v>485</c:v>
                </c:pt>
                <c:pt idx="218">
                  <c:v>485</c:v>
                </c:pt>
                <c:pt idx="219">
                  <c:v>485</c:v>
                </c:pt>
                <c:pt idx="220">
                  <c:v>485</c:v>
                </c:pt>
                <c:pt idx="221">
                  <c:v>486</c:v>
                </c:pt>
                <c:pt idx="222">
                  <c:v>486</c:v>
                </c:pt>
                <c:pt idx="223">
                  <c:v>486</c:v>
                </c:pt>
                <c:pt idx="224">
                  <c:v>487</c:v>
                </c:pt>
                <c:pt idx="225">
                  <c:v>487</c:v>
                </c:pt>
                <c:pt idx="226">
                  <c:v>487</c:v>
                </c:pt>
                <c:pt idx="227">
                  <c:v>488</c:v>
                </c:pt>
                <c:pt idx="228">
                  <c:v>488</c:v>
                </c:pt>
                <c:pt idx="229">
                  <c:v>488</c:v>
                </c:pt>
                <c:pt idx="230">
                  <c:v>488</c:v>
                </c:pt>
                <c:pt idx="231">
                  <c:v>489</c:v>
                </c:pt>
                <c:pt idx="232">
                  <c:v>489</c:v>
                </c:pt>
                <c:pt idx="233">
                  <c:v>489</c:v>
                </c:pt>
                <c:pt idx="234">
                  <c:v>489</c:v>
                </c:pt>
                <c:pt idx="235">
                  <c:v>490</c:v>
                </c:pt>
                <c:pt idx="236">
                  <c:v>490</c:v>
                </c:pt>
                <c:pt idx="237">
                  <c:v>490</c:v>
                </c:pt>
                <c:pt idx="238">
                  <c:v>491</c:v>
                </c:pt>
                <c:pt idx="239">
                  <c:v>491</c:v>
                </c:pt>
                <c:pt idx="240">
                  <c:v>491</c:v>
                </c:pt>
                <c:pt idx="241">
                  <c:v>491</c:v>
                </c:pt>
                <c:pt idx="242">
                  <c:v>492</c:v>
                </c:pt>
                <c:pt idx="243">
                  <c:v>493</c:v>
                </c:pt>
                <c:pt idx="244">
                  <c:v>493</c:v>
                </c:pt>
                <c:pt idx="245">
                  <c:v>493</c:v>
                </c:pt>
                <c:pt idx="246">
                  <c:v>493</c:v>
                </c:pt>
                <c:pt idx="247">
                  <c:v>493</c:v>
                </c:pt>
                <c:pt idx="248">
                  <c:v>493</c:v>
                </c:pt>
                <c:pt idx="249">
                  <c:v>494</c:v>
                </c:pt>
                <c:pt idx="250">
                  <c:v>494</c:v>
                </c:pt>
                <c:pt idx="251">
                  <c:v>494</c:v>
                </c:pt>
                <c:pt idx="252">
                  <c:v>494</c:v>
                </c:pt>
                <c:pt idx="253">
                  <c:v>495</c:v>
                </c:pt>
                <c:pt idx="254">
                  <c:v>495</c:v>
                </c:pt>
                <c:pt idx="255">
                  <c:v>495</c:v>
                </c:pt>
                <c:pt idx="256">
                  <c:v>495</c:v>
                </c:pt>
                <c:pt idx="257">
                  <c:v>495</c:v>
                </c:pt>
                <c:pt idx="258">
                  <c:v>495</c:v>
                </c:pt>
                <c:pt idx="259">
                  <c:v>496</c:v>
                </c:pt>
                <c:pt idx="260">
                  <c:v>496</c:v>
                </c:pt>
                <c:pt idx="261">
                  <c:v>496</c:v>
                </c:pt>
                <c:pt idx="262">
                  <c:v>496</c:v>
                </c:pt>
                <c:pt idx="263">
                  <c:v>496</c:v>
                </c:pt>
                <c:pt idx="264">
                  <c:v>497</c:v>
                </c:pt>
                <c:pt idx="265">
                  <c:v>497</c:v>
                </c:pt>
                <c:pt idx="266">
                  <c:v>497</c:v>
                </c:pt>
                <c:pt idx="267">
                  <c:v>498</c:v>
                </c:pt>
                <c:pt idx="268">
                  <c:v>498</c:v>
                </c:pt>
                <c:pt idx="269">
                  <c:v>498</c:v>
                </c:pt>
                <c:pt idx="270">
                  <c:v>498</c:v>
                </c:pt>
                <c:pt idx="271">
                  <c:v>498</c:v>
                </c:pt>
                <c:pt idx="272">
                  <c:v>500</c:v>
                </c:pt>
                <c:pt idx="273">
                  <c:v>500</c:v>
                </c:pt>
                <c:pt idx="274">
                  <c:v>500</c:v>
                </c:pt>
                <c:pt idx="275">
                  <c:v>501</c:v>
                </c:pt>
                <c:pt idx="276">
                  <c:v>501</c:v>
                </c:pt>
                <c:pt idx="277">
                  <c:v>501</c:v>
                </c:pt>
                <c:pt idx="278">
                  <c:v>501</c:v>
                </c:pt>
                <c:pt idx="279">
                  <c:v>501</c:v>
                </c:pt>
                <c:pt idx="280">
                  <c:v>501</c:v>
                </c:pt>
                <c:pt idx="281">
                  <c:v>501</c:v>
                </c:pt>
                <c:pt idx="282">
                  <c:v>502</c:v>
                </c:pt>
                <c:pt idx="283">
                  <c:v>502</c:v>
                </c:pt>
                <c:pt idx="284">
                  <c:v>502</c:v>
                </c:pt>
                <c:pt idx="285">
                  <c:v>503</c:v>
                </c:pt>
                <c:pt idx="286">
                  <c:v>503</c:v>
                </c:pt>
                <c:pt idx="287">
                  <c:v>503</c:v>
                </c:pt>
                <c:pt idx="288">
                  <c:v>503</c:v>
                </c:pt>
                <c:pt idx="289">
                  <c:v>503</c:v>
                </c:pt>
                <c:pt idx="290">
                  <c:v>503</c:v>
                </c:pt>
                <c:pt idx="291">
                  <c:v>503</c:v>
                </c:pt>
                <c:pt idx="292">
                  <c:v>503</c:v>
                </c:pt>
                <c:pt idx="293">
                  <c:v>503</c:v>
                </c:pt>
                <c:pt idx="294">
                  <c:v>504</c:v>
                </c:pt>
                <c:pt idx="295">
                  <c:v>504</c:v>
                </c:pt>
                <c:pt idx="296">
                  <c:v>504</c:v>
                </c:pt>
                <c:pt idx="297">
                  <c:v>504</c:v>
                </c:pt>
                <c:pt idx="298">
                  <c:v>505</c:v>
                </c:pt>
                <c:pt idx="299">
                  <c:v>505</c:v>
                </c:pt>
                <c:pt idx="300">
                  <c:v>505</c:v>
                </c:pt>
                <c:pt idx="301">
                  <c:v>505</c:v>
                </c:pt>
                <c:pt idx="302">
                  <c:v>506</c:v>
                </c:pt>
                <c:pt idx="303">
                  <c:v>506</c:v>
                </c:pt>
                <c:pt idx="304">
                  <c:v>506</c:v>
                </c:pt>
                <c:pt idx="305">
                  <c:v>507</c:v>
                </c:pt>
                <c:pt idx="306">
                  <c:v>507</c:v>
                </c:pt>
                <c:pt idx="307">
                  <c:v>507</c:v>
                </c:pt>
                <c:pt idx="308">
                  <c:v>507</c:v>
                </c:pt>
                <c:pt idx="309">
                  <c:v>508</c:v>
                </c:pt>
                <c:pt idx="310">
                  <c:v>508</c:v>
                </c:pt>
                <c:pt idx="311">
                  <c:v>508</c:v>
                </c:pt>
                <c:pt idx="312">
                  <c:v>508</c:v>
                </c:pt>
                <c:pt idx="313">
                  <c:v>508</c:v>
                </c:pt>
                <c:pt idx="314">
                  <c:v>508</c:v>
                </c:pt>
                <c:pt idx="315">
                  <c:v>508</c:v>
                </c:pt>
                <c:pt idx="316">
                  <c:v>509</c:v>
                </c:pt>
                <c:pt idx="317">
                  <c:v>509</c:v>
                </c:pt>
                <c:pt idx="318">
                  <c:v>509</c:v>
                </c:pt>
                <c:pt idx="319">
                  <c:v>510</c:v>
                </c:pt>
                <c:pt idx="320">
                  <c:v>510</c:v>
                </c:pt>
                <c:pt idx="321">
                  <c:v>510</c:v>
                </c:pt>
                <c:pt idx="322">
                  <c:v>511</c:v>
                </c:pt>
                <c:pt idx="323">
                  <c:v>511</c:v>
                </c:pt>
                <c:pt idx="324">
                  <c:v>512</c:v>
                </c:pt>
                <c:pt idx="325">
                  <c:v>512</c:v>
                </c:pt>
                <c:pt idx="326">
                  <c:v>512</c:v>
                </c:pt>
                <c:pt idx="327">
                  <c:v>512</c:v>
                </c:pt>
                <c:pt idx="328">
                  <c:v>512</c:v>
                </c:pt>
                <c:pt idx="329">
                  <c:v>513</c:v>
                </c:pt>
                <c:pt idx="330">
                  <c:v>513</c:v>
                </c:pt>
                <c:pt idx="331">
                  <c:v>514</c:v>
                </c:pt>
                <c:pt idx="332">
                  <c:v>514</c:v>
                </c:pt>
                <c:pt idx="333">
                  <c:v>515</c:v>
                </c:pt>
                <c:pt idx="334">
                  <c:v>515</c:v>
                </c:pt>
                <c:pt idx="335">
                  <c:v>515</c:v>
                </c:pt>
                <c:pt idx="336">
                  <c:v>515</c:v>
                </c:pt>
                <c:pt idx="337">
                  <c:v>515</c:v>
                </c:pt>
                <c:pt idx="338">
                  <c:v>516</c:v>
                </c:pt>
                <c:pt idx="339">
                  <c:v>516</c:v>
                </c:pt>
                <c:pt idx="340">
                  <c:v>516</c:v>
                </c:pt>
                <c:pt idx="341">
                  <c:v>517</c:v>
                </c:pt>
                <c:pt idx="342">
                  <c:v>517</c:v>
                </c:pt>
                <c:pt idx="343">
                  <c:v>517</c:v>
                </c:pt>
                <c:pt idx="344">
                  <c:v>517</c:v>
                </c:pt>
                <c:pt idx="345">
                  <c:v>518</c:v>
                </c:pt>
                <c:pt idx="346">
                  <c:v>518</c:v>
                </c:pt>
                <c:pt idx="347">
                  <c:v>518</c:v>
                </c:pt>
                <c:pt idx="348">
                  <c:v>518</c:v>
                </c:pt>
                <c:pt idx="349">
                  <c:v>519</c:v>
                </c:pt>
                <c:pt idx="350">
                  <c:v>519</c:v>
                </c:pt>
                <c:pt idx="351">
                  <c:v>519</c:v>
                </c:pt>
                <c:pt idx="352">
                  <c:v>519</c:v>
                </c:pt>
                <c:pt idx="353">
                  <c:v>520</c:v>
                </c:pt>
                <c:pt idx="354">
                  <c:v>520</c:v>
                </c:pt>
                <c:pt idx="355">
                  <c:v>521</c:v>
                </c:pt>
                <c:pt idx="356">
                  <c:v>521</c:v>
                </c:pt>
                <c:pt idx="357">
                  <c:v>522</c:v>
                </c:pt>
                <c:pt idx="358">
                  <c:v>522</c:v>
                </c:pt>
                <c:pt idx="359">
                  <c:v>522</c:v>
                </c:pt>
                <c:pt idx="360">
                  <c:v>523</c:v>
                </c:pt>
                <c:pt idx="361">
                  <c:v>523</c:v>
                </c:pt>
                <c:pt idx="362">
                  <c:v>523</c:v>
                </c:pt>
                <c:pt idx="363">
                  <c:v>523</c:v>
                </c:pt>
                <c:pt idx="364">
                  <c:v>523</c:v>
                </c:pt>
                <c:pt idx="365">
                  <c:v>524</c:v>
                </c:pt>
                <c:pt idx="366">
                  <c:v>524</c:v>
                </c:pt>
                <c:pt idx="367">
                  <c:v>524</c:v>
                </c:pt>
                <c:pt idx="368">
                  <c:v>524</c:v>
                </c:pt>
                <c:pt idx="369">
                  <c:v>524</c:v>
                </c:pt>
                <c:pt idx="370">
                  <c:v>525</c:v>
                </c:pt>
                <c:pt idx="371">
                  <c:v>525</c:v>
                </c:pt>
                <c:pt idx="372">
                  <c:v>525</c:v>
                </c:pt>
                <c:pt idx="373">
                  <c:v>525</c:v>
                </c:pt>
                <c:pt idx="374">
                  <c:v>525</c:v>
                </c:pt>
                <c:pt idx="375">
                  <c:v>525</c:v>
                </c:pt>
                <c:pt idx="376">
                  <c:v>526</c:v>
                </c:pt>
                <c:pt idx="377">
                  <c:v>526</c:v>
                </c:pt>
                <c:pt idx="378">
                  <c:v>526</c:v>
                </c:pt>
                <c:pt idx="379">
                  <c:v>526</c:v>
                </c:pt>
                <c:pt idx="380">
                  <c:v>527</c:v>
                </c:pt>
                <c:pt idx="381">
                  <c:v>527</c:v>
                </c:pt>
                <c:pt idx="382">
                  <c:v>527</c:v>
                </c:pt>
                <c:pt idx="383">
                  <c:v>528</c:v>
                </c:pt>
                <c:pt idx="384">
                  <c:v>528</c:v>
                </c:pt>
                <c:pt idx="385">
                  <c:v>528</c:v>
                </c:pt>
                <c:pt idx="386">
                  <c:v>528</c:v>
                </c:pt>
                <c:pt idx="387">
                  <c:v>528</c:v>
                </c:pt>
                <c:pt idx="388">
                  <c:v>528</c:v>
                </c:pt>
                <c:pt idx="389">
                  <c:v>529</c:v>
                </c:pt>
                <c:pt idx="390">
                  <c:v>529</c:v>
                </c:pt>
                <c:pt idx="391">
                  <c:v>529</c:v>
                </c:pt>
                <c:pt idx="392">
                  <c:v>530</c:v>
                </c:pt>
                <c:pt idx="393">
                  <c:v>530</c:v>
                </c:pt>
                <c:pt idx="394">
                  <c:v>530</c:v>
                </c:pt>
                <c:pt idx="395">
                  <c:v>530</c:v>
                </c:pt>
                <c:pt idx="396">
                  <c:v>530</c:v>
                </c:pt>
                <c:pt idx="397">
                  <c:v>530</c:v>
                </c:pt>
                <c:pt idx="398">
                  <c:v>530</c:v>
                </c:pt>
                <c:pt idx="399">
                  <c:v>531</c:v>
                </c:pt>
                <c:pt idx="400">
                  <c:v>531</c:v>
                </c:pt>
                <c:pt idx="401">
                  <c:v>531</c:v>
                </c:pt>
                <c:pt idx="402">
                  <c:v>531</c:v>
                </c:pt>
                <c:pt idx="403">
                  <c:v>531</c:v>
                </c:pt>
                <c:pt idx="404">
                  <c:v>531</c:v>
                </c:pt>
                <c:pt idx="405">
                  <c:v>532</c:v>
                </c:pt>
                <c:pt idx="406">
                  <c:v>532</c:v>
                </c:pt>
                <c:pt idx="407">
                  <c:v>533</c:v>
                </c:pt>
                <c:pt idx="408">
                  <c:v>533</c:v>
                </c:pt>
                <c:pt idx="409">
                  <c:v>533</c:v>
                </c:pt>
                <c:pt idx="410">
                  <c:v>533</c:v>
                </c:pt>
                <c:pt idx="411">
                  <c:v>533</c:v>
                </c:pt>
                <c:pt idx="412">
                  <c:v>533</c:v>
                </c:pt>
                <c:pt idx="413">
                  <c:v>533</c:v>
                </c:pt>
                <c:pt idx="414">
                  <c:v>533</c:v>
                </c:pt>
                <c:pt idx="415">
                  <c:v>533</c:v>
                </c:pt>
                <c:pt idx="416">
                  <c:v>534</c:v>
                </c:pt>
                <c:pt idx="417">
                  <c:v>534</c:v>
                </c:pt>
                <c:pt idx="418">
                  <c:v>534</c:v>
                </c:pt>
                <c:pt idx="419">
                  <c:v>534</c:v>
                </c:pt>
                <c:pt idx="420">
                  <c:v>534</c:v>
                </c:pt>
                <c:pt idx="421">
                  <c:v>534</c:v>
                </c:pt>
                <c:pt idx="422">
                  <c:v>534</c:v>
                </c:pt>
                <c:pt idx="423">
                  <c:v>535</c:v>
                </c:pt>
                <c:pt idx="424">
                  <c:v>535</c:v>
                </c:pt>
                <c:pt idx="425">
                  <c:v>535</c:v>
                </c:pt>
                <c:pt idx="426">
                  <c:v>535</c:v>
                </c:pt>
                <c:pt idx="427">
                  <c:v>536</c:v>
                </c:pt>
                <c:pt idx="428">
                  <c:v>537</c:v>
                </c:pt>
                <c:pt idx="429">
                  <c:v>537</c:v>
                </c:pt>
                <c:pt idx="430">
                  <c:v>537</c:v>
                </c:pt>
                <c:pt idx="431">
                  <c:v>537</c:v>
                </c:pt>
                <c:pt idx="432">
                  <c:v>537</c:v>
                </c:pt>
                <c:pt idx="433">
                  <c:v>538</c:v>
                </c:pt>
                <c:pt idx="434">
                  <c:v>538</c:v>
                </c:pt>
                <c:pt idx="435">
                  <c:v>539</c:v>
                </c:pt>
                <c:pt idx="436">
                  <c:v>539</c:v>
                </c:pt>
                <c:pt idx="437">
                  <c:v>540</c:v>
                </c:pt>
                <c:pt idx="438">
                  <c:v>540</c:v>
                </c:pt>
                <c:pt idx="439">
                  <c:v>540</c:v>
                </c:pt>
                <c:pt idx="440">
                  <c:v>540</c:v>
                </c:pt>
                <c:pt idx="441">
                  <c:v>541</c:v>
                </c:pt>
                <c:pt idx="442">
                  <c:v>541</c:v>
                </c:pt>
                <c:pt idx="443">
                  <c:v>541</c:v>
                </c:pt>
                <c:pt idx="444">
                  <c:v>542</c:v>
                </c:pt>
                <c:pt idx="445">
                  <c:v>542</c:v>
                </c:pt>
                <c:pt idx="446">
                  <c:v>542</c:v>
                </c:pt>
                <c:pt idx="447">
                  <c:v>542</c:v>
                </c:pt>
                <c:pt idx="448">
                  <c:v>542</c:v>
                </c:pt>
                <c:pt idx="449">
                  <c:v>542</c:v>
                </c:pt>
                <c:pt idx="450">
                  <c:v>542</c:v>
                </c:pt>
                <c:pt idx="451">
                  <c:v>543</c:v>
                </c:pt>
                <c:pt idx="452">
                  <c:v>543</c:v>
                </c:pt>
                <c:pt idx="453">
                  <c:v>543</c:v>
                </c:pt>
                <c:pt idx="454">
                  <c:v>543</c:v>
                </c:pt>
                <c:pt idx="455">
                  <c:v>543</c:v>
                </c:pt>
                <c:pt idx="456">
                  <c:v>543</c:v>
                </c:pt>
                <c:pt idx="457">
                  <c:v>543</c:v>
                </c:pt>
                <c:pt idx="458">
                  <c:v>544</c:v>
                </c:pt>
                <c:pt idx="459">
                  <c:v>544</c:v>
                </c:pt>
                <c:pt idx="460">
                  <c:v>544</c:v>
                </c:pt>
                <c:pt idx="461">
                  <c:v>544</c:v>
                </c:pt>
                <c:pt idx="462">
                  <c:v>545</c:v>
                </c:pt>
                <c:pt idx="463">
                  <c:v>545</c:v>
                </c:pt>
                <c:pt idx="464">
                  <c:v>545</c:v>
                </c:pt>
                <c:pt idx="465">
                  <c:v>545</c:v>
                </c:pt>
                <c:pt idx="466">
                  <c:v>545</c:v>
                </c:pt>
                <c:pt idx="467">
                  <c:v>546</c:v>
                </c:pt>
                <c:pt idx="468">
                  <c:v>546</c:v>
                </c:pt>
                <c:pt idx="469">
                  <c:v>546</c:v>
                </c:pt>
                <c:pt idx="470">
                  <c:v>546</c:v>
                </c:pt>
                <c:pt idx="471">
                  <c:v>547</c:v>
                </c:pt>
                <c:pt idx="472">
                  <c:v>547</c:v>
                </c:pt>
                <c:pt idx="473">
                  <c:v>547</c:v>
                </c:pt>
                <c:pt idx="474">
                  <c:v>547</c:v>
                </c:pt>
                <c:pt idx="475">
                  <c:v>547</c:v>
                </c:pt>
                <c:pt idx="476">
                  <c:v>548</c:v>
                </c:pt>
                <c:pt idx="477">
                  <c:v>548</c:v>
                </c:pt>
                <c:pt idx="478">
                  <c:v>549</c:v>
                </c:pt>
                <c:pt idx="479">
                  <c:v>549</c:v>
                </c:pt>
                <c:pt idx="480">
                  <c:v>549</c:v>
                </c:pt>
                <c:pt idx="481">
                  <c:v>549</c:v>
                </c:pt>
                <c:pt idx="482">
                  <c:v>550</c:v>
                </c:pt>
                <c:pt idx="483">
                  <c:v>550</c:v>
                </c:pt>
                <c:pt idx="484">
                  <c:v>550</c:v>
                </c:pt>
                <c:pt idx="485">
                  <c:v>550</c:v>
                </c:pt>
                <c:pt idx="486">
                  <c:v>550</c:v>
                </c:pt>
                <c:pt idx="487">
                  <c:v>551</c:v>
                </c:pt>
                <c:pt idx="488">
                  <c:v>551</c:v>
                </c:pt>
                <c:pt idx="489">
                  <c:v>551</c:v>
                </c:pt>
                <c:pt idx="490">
                  <c:v>551</c:v>
                </c:pt>
                <c:pt idx="491">
                  <c:v>551</c:v>
                </c:pt>
                <c:pt idx="492">
                  <c:v>551</c:v>
                </c:pt>
                <c:pt idx="493">
                  <c:v>552</c:v>
                </c:pt>
                <c:pt idx="494">
                  <c:v>552</c:v>
                </c:pt>
                <c:pt idx="495">
                  <c:v>552</c:v>
                </c:pt>
                <c:pt idx="496">
                  <c:v>552</c:v>
                </c:pt>
                <c:pt idx="497">
                  <c:v>554</c:v>
                </c:pt>
                <c:pt idx="498">
                  <c:v>554</c:v>
                </c:pt>
                <c:pt idx="499">
                  <c:v>554</c:v>
                </c:pt>
                <c:pt idx="500">
                  <c:v>554</c:v>
                </c:pt>
                <c:pt idx="501">
                  <c:v>555</c:v>
                </c:pt>
                <c:pt idx="502">
                  <c:v>555</c:v>
                </c:pt>
                <c:pt idx="503">
                  <c:v>555</c:v>
                </c:pt>
                <c:pt idx="504">
                  <c:v>555</c:v>
                </c:pt>
                <c:pt idx="505">
                  <c:v>556</c:v>
                </c:pt>
                <c:pt idx="506">
                  <c:v>556</c:v>
                </c:pt>
                <c:pt idx="507">
                  <c:v>556</c:v>
                </c:pt>
                <c:pt idx="508">
                  <c:v>556</c:v>
                </c:pt>
                <c:pt idx="509">
                  <c:v>557</c:v>
                </c:pt>
                <c:pt idx="510">
                  <c:v>557</c:v>
                </c:pt>
                <c:pt idx="511">
                  <c:v>557</c:v>
                </c:pt>
                <c:pt idx="512">
                  <c:v>557</c:v>
                </c:pt>
                <c:pt idx="513">
                  <c:v>558</c:v>
                </c:pt>
                <c:pt idx="514">
                  <c:v>558</c:v>
                </c:pt>
                <c:pt idx="515">
                  <c:v>558</c:v>
                </c:pt>
                <c:pt idx="516">
                  <c:v>559</c:v>
                </c:pt>
                <c:pt idx="517">
                  <c:v>559</c:v>
                </c:pt>
                <c:pt idx="518">
                  <c:v>560</c:v>
                </c:pt>
                <c:pt idx="519">
                  <c:v>560</c:v>
                </c:pt>
                <c:pt idx="520">
                  <c:v>560</c:v>
                </c:pt>
                <c:pt idx="521">
                  <c:v>561</c:v>
                </c:pt>
                <c:pt idx="522">
                  <c:v>561</c:v>
                </c:pt>
                <c:pt idx="523">
                  <c:v>561</c:v>
                </c:pt>
                <c:pt idx="524">
                  <c:v>561</c:v>
                </c:pt>
                <c:pt idx="525">
                  <c:v>562</c:v>
                </c:pt>
                <c:pt idx="526">
                  <c:v>562</c:v>
                </c:pt>
                <c:pt idx="527">
                  <c:v>562</c:v>
                </c:pt>
                <c:pt idx="528">
                  <c:v>563</c:v>
                </c:pt>
                <c:pt idx="529">
                  <c:v>563</c:v>
                </c:pt>
                <c:pt idx="530">
                  <c:v>563</c:v>
                </c:pt>
                <c:pt idx="531">
                  <c:v>563</c:v>
                </c:pt>
                <c:pt idx="532">
                  <c:v>563</c:v>
                </c:pt>
                <c:pt idx="533">
                  <c:v>564</c:v>
                </c:pt>
                <c:pt idx="534">
                  <c:v>564</c:v>
                </c:pt>
                <c:pt idx="535">
                  <c:v>564</c:v>
                </c:pt>
                <c:pt idx="536">
                  <c:v>564</c:v>
                </c:pt>
                <c:pt idx="537">
                  <c:v>565</c:v>
                </c:pt>
                <c:pt idx="538">
                  <c:v>565</c:v>
                </c:pt>
                <c:pt idx="539">
                  <c:v>566</c:v>
                </c:pt>
                <c:pt idx="540">
                  <c:v>566</c:v>
                </c:pt>
                <c:pt idx="541">
                  <c:v>566</c:v>
                </c:pt>
                <c:pt idx="542">
                  <c:v>567</c:v>
                </c:pt>
                <c:pt idx="543">
                  <c:v>567</c:v>
                </c:pt>
                <c:pt idx="544">
                  <c:v>567</c:v>
                </c:pt>
                <c:pt idx="545">
                  <c:v>568</c:v>
                </c:pt>
                <c:pt idx="546">
                  <c:v>568</c:v>
                </c:pt>
                <c:pt idx="547">
                  <c:v>568</c:v>
                </c:pt>
                <c:pt idx="548">
                  <c:v>568</c:v>
                </c:pt>
                <c:pt idx="549">
                  <c:v>568</c:v>
                </c:pt>
                <c:pt idx="550">
                  <c:v>568</c:v>
                </c:pt>
                <c:pt idx="551">
                  <c:v>569</c:v>
                </c:pt>
                <c:pt idx="552">
                  <c:v>569</c:v>
                </c:pt>
                <c:pt idx="553">
                  <c:v>569</c:v>
                </c:pt>
                <c:pt idx="554">
                  <c:v>569</c:v>
                </c:pt>
                <c:pt idx="555">
                  <c:v>570</c:v>
                </c:pt>
                <c:pt idx="556">
                  <c:v>570</c:v>
                </c:pt>
                <c:pt idx="557">
                  <c:v>571</c:v>
                </c:pt>
                <c:pt idx="558">
                  <c:v>571</c:v>
                </c:pt>
                <c:pt idx="559">
                  <c:v>572</c:v>
                </c:pt>
                <c:pt idx="560">
                  <c:v>572</c:v>
                </c:pt>
                <c:pt idx="561">
                  <c:v>572</c:v>
                </c:pt>
                <c:pt idx="562">
                  <c:v>572</c:v>
                </c:pt>
                <c:pt idx="563">
                  <c:v>572</c:v>
                </c:pt>
                <c:pt idx="564">
                  <c:v>572</c:v>
                </c:pt>
                <c:pt idx="565">
                  <c:v>573</c:v>
                </c:pt>
                <c:pt idx="566">
                  <c:v>573</c:v>
                </c:pt>
                <c:pt idx="567">
                  <c:v>574</c:v>
                </c:pt>
                <c:pt idx="568">
                  <c:v>574</c:v>
                </c:pt>
                <c:pt idx="569">
                  <c:v>575</c:v>
                </c:pt>
                <c:pt idx="570">
                  <c:v>577</c:v>
                </c:pt>
                <c:pt idx="571">
                  <c:v>579</c:v>
                </c:pt>
                <c:pt idx="572">
                  <c:v>579</c:v>
                </c:pt>
                <c:pt idx="573">
                  <c:v>579</c:v>
                </c:pt>
                <c:pt idx="574">
                  <c:v>579</c:v>
                </c:pt>
                <c:pt idx="575">
                  <c:v>579</c:v>
                </c:pt>
                <c:pt idx="576">
                  <c:v>580</c:v>
                </c:pt>
                <c:pt idx="577">
                  <c:v>580</c:v>
                </c:pt>
                <c:pt idx="578">
                  <c:v>581</c:v>
                </c:pt>
                <c:pt idx="579">
                  <c:v>581</c:v>
                </c:pt>
                <c:pt idx="580">
                  <c:v>581</c:v>
                </c:pt>
                <c:pt idx="581">
                  <c:v>582</c:v>
                </c:pt>
                <c:pt idx="582">
                  <c:v>582</c:v>
                </c:pt>
                <c:pt idx="583">
                  <c:v>582</c:v>
                </c:pt>
                <c:pt idx="584">
                  <c:v>582</c:v>
                </c:pt>
                <c:pt idx="585">
                  <c:v>583</c:v>
                </c:pt>
                <c:pt idx="586">
                  <c:v>583</c:v>
                </c:pt>
                <c:pt idx="587">
                  <c:v>583</c:v>
                </c:pt>
                <c:pt idx="588">
                  <c:v>583</c:v>
                </c:pt>
                <c:pt idx="589">
                  <c:v>584</c:v>
                </c:pt>
                <c:pt idx="590">
                  <c:v>584</c:v>
                </c:pt>
                <c:pt idx="591">
                  <c:v>584</c:v>
                </c:pt>
                <c:pt idx="592">
                  <c:v>584</c:v>
                </c:pt>
                <c:pt idx="593">
                  <c:v>585</c:v>
                </c:pt>
                <c:pt idx="594">
                  <c:v>586</c:v>
                </c:pt>
                <c:pt idx="595">
                  <c:v>586</c:v>
                </c:pt>
                <c:pt idx="596">
                  <c:v>586</c:v>
                </c:pt>
                <c:pt idx="597">
                  <c:v>586</c:v>
                </c:pt>
                <c:pt idx="598">
                  <c:v>586</c:v>
                </c:pt>
                <c:pt idx="599">
                  <c:v>587</c:v>
                </c:pt>
                <c:pt idx="600">
                  <c:v>587</c:v>
                </c:pt>
                <c:pt idx="601">
                  <c:v>587</c:v>
                </c:pt>
                <c:pt idx="602">
                  <c:v>588</c:v>
                </c:pt>
                <c:pt idx="603">
                  <c:v>589</c:v>
                </c:pt>
                <c:pt idx="604">
                  <c:v>589</c:v>
                </c:pt>
                <c:pt idx="605">
                  <c:v>589</c:v>
                </c:pt>
                <c:pt idx="606">
                  <c:v>589</c:v>
                </c:pt>
                <c:pt idx="607">
                  <c:v>590</c:v>
                </c:pt>
                <c:pt idx="608">
                  <c:v>590</c:v>
                </c:pt>
                <c:pt idx="609">
                  <c:v>590</c:v>
                </c:pt>
                <c:pt idx="610">
                  <c:v>591</c:v>
                </c:pt>
                <c:pt idx="611">
                  <c:v>591</c:v>
                </c:pt>
                <c:pt idx="612">
                  <c:v>591</c:v>
                </c:pt>
                <c:pt idx="613">
                  <c:v>592</c:v>
                </c:pt>
                <c:pt idx="614">
                  <c:v>592</c:v>
                </c:pt>
                <c:pt idx="615">
                  <c:v>592</c:v>
                </c:pt>
                <c:pt idx="616">
                  <c:v>592</c:v>
                </c:pt>
                <c:pt idx="617">
                  <c:v>593</c:v>
                </c:pt>
                <c:pt idx="618">
                  <c:v>593</c:v>
                </c:pt>
                <c:pt idx="619">
                  <c:v>593</c:v>
                </c:pt>
                <c:pt idx="620">
                  <c:v>594</c:v>
                </c:pt>
                <c:pt idx="621">
                  <c:v>594</c:v>
                </c:pt>
                <c:pt idx="622">
                  <c:v>595</c:v>
                </c:pt>
                <c:pt idx="623">
                  <c:v>595</c:v>
                </c:pt>
                <c:pt idx="624">
                  <c:v>595</c:v>
                </c:pt>
                <c:pt idx="625">
                  <c:v>596</c:v>
                </c:pt>
                <c:pt idx="626">
                  <c:v>596</c:v>
                </c:pt>
                <c:pt idx="627">
                  <c:v>597</c:v>
                </c:pt>
                <c:pt idx="628">
                  <c:v>597</c:v>
                </c:pt>
                <c:pt idx="629">
                  <c:v>598</c:v>
                </c:pt>
                <c:pt idx="630">
                  <c:v>598</c:v>
                </c:pt>
                <c:pt idx="631">
                  <c:v>598</c:v>
                </c:pt>
                <c:pt idx="632">
                  <c:v>598</c:v>
                </c:pt>
                <c:pt idx="633">
                  <c:v>598</c:v>
                </c:pt>
                <c:pt idx="634">
                  <c:v>599</c:v>
                </c:pt>
                <c:pt idx="635">
                  <c:v>599</c:v>
                </c:pt>
                <c:pt idx="636">
                  <c:v>600</c:v>
                </c:pt>
                <c:pt idx="637">
                  <c:v>601</c:v>
                </c:pt>
                <c:pt idx="638">
                  <c:v>601</c:v>
                </c:pt>
                <c:pt idx="639">
                  <c:v>601</c:v>
                </c:pt>
                <c:pt idx="640">
                  <c:v>601</c:v>
                </c:pt>
                <c:pt idx="641">
                  <c:v>602</c:v>
                </c:pt>
                <c:pt idx="642">
                  <c:v>602</c:v>
                </c:pt>
                <c:pt idx="643">
                  <c:v>604</c:v>
                </c:pt>
                <c:pt idx="644">
                  <c:v>605</c:v>
                </c:pt>
                <c:pt idx="645">
                  <c:v>606</c:v>
                </c:pt>
                <c:pt idx="646">
                  <c:v>606</c:v>
                </c:pt>
                <c:pt idx="647">
                  <c:v>606</c:v>
                </c:pt>
                <c:pt idx="648">
                  <c:v>607</c:v>
                </c:pt>
                <c:pt idx="649">
                  <c:v>608</c:v>
                </c:pt>
                <c:pt idx="650">
                  <c:v>609</c:v>
                </c:pt>
                <c:pt idx="651">
                  <c:v>609</c:v>
                </c:pt>
                <c:pt idx="652">
                  <c:v>609</c:v>
                </c:pt>
                <c:pt idx="653">
                  <c:v>609</c:v>
                </c:pt>
                <c:pt idx="654">
                  <c:v>610</c:v>
                </c:pt>
                <c:pt idx="655">
                  <c:v>611</c:v>
                </c:pt>
                <c:pt idx="656">
                  <c:v>611</c:v>
                </c:pt>
                <c:pt idx="657">
                  <c:v>612</c:v>
                </c:pt>
                <c:pt idx="658">
                  <c:v>612</c:v>
                </c:pt>
                <c:pt idx="659">
                  <c:v>612</c:v>
                </c:pt>
                <c:pt idx="660">
                  <c:v>613</c:v>
                </c:pt>
                <c:pt idx="661">
                  <c:v>614</c:v>
                </c:pt>
                <c:pt idx="662">
                  <c:v>614</c:v>
                </c:pt>
                <c:pt idx="663">
                  <c:v>614</c:v>
                </c:pt>
                <c:pt idx="664">
                  <c:v>614</c:v>
                </c:pt>
                <c:pt idx="665">
                  <c:v>615</c:v>
                </c:pt>
                <c:pt idx="666">
                  <c:v>616</c:v>
                </c:pt>
                <c:pt idx="667">
                  <c:v>616</c:v>
                </c:pt>
                <c:pt idx="668">
                  <c:v>616</c:v>
                </c:pt>
                <c:pt idx="669">
                  <c:v>617</c:v>
                </c:pt>
                <c:pt idx="670">
                  <c:v>617</c:v>
                </c:pt>
                <c:pt idx="671">
                  <c:v>618</c:v>
                </c:pt>
                <c:pt idx="672">
                  <c:v>618</c:v>
                </c:pt>
                <c:pt idx="673">
                  <c:v>619</c:v>
                </c:pt>
                <c:pt idx="674">
                  <c:v>619</c:v>
                </c:pt>
                <c:pt idx="675">
                  <c:v>620</c:v>
                </c:pt>
                <c:pt idx="676">
                  <c:v>623</c:v>
                </c:pt>
                <c:pt idx="677">
                  <c:v>624</c:v>
                </c:pt>
                <c:pt idx="678">
                  <c:v>627</c:v>
                </c:pt>
                <c:pt idx="679">
                  <c:v>627</c:v>
                </c:pt>
                <c:pt idx="680">
                  <c:v>627</c:v>
                </c:pt>
                <c:pt idx="681">
                  <c:v>628</c:v>
                </c:pt>
                <c:pt idx="682">
                  <c:v>628</c:v>
                </c:pt>
                <c:pt idx="683">
                  <c:v>628</c:v>
                </c:pt>
                <c:pt idx="684">
                  <c:v>630</c:v>
                </c:pt>
                <c:pt idx="685">
                  <c:v>631</c:v>
                </c:pt>
                <c:pt idx="686">
                  <c:v>636</c:v>
                </c:pt>
                <c:pt idx="687">
                  <c:v>636</c:v>
                </c:pt>
                <c:pt idx="688">
                  <c:v>637</c:v>
                </c:pt>
                <c:pt idx="689">
                  <c:v>637</c:v>
                </c:pt>
                <c:pt idx="690">
                  <c:v>638</c:v>
                </c:pt>
                <c:pt idx="691">
                  <c:v>638</c:v>
                </c:pt>
                <c:pt idx="692">
                  <c:v>640</c:v>
                </c:pt>
                <c:pt idx="693">
                  <c:v>643</c:v>
                </c:pt>
                <c:pt idx="694">
                  <c:v>654</c:v>
                </c:pt>
                <c:pt idx="695">
                  <c:v>654</c:v>
                </c:pt>
                <c:pt idx="696">
                  <c:v>654</c:v>
                </c:pt>
                <c:pt idx="697">
                  <c:v>654</c:v>
                </c:pt>
                <c:pt idx="698">
                  <c:v>661</c:v>
                </c:pt>
                <c:pt idx="699">
                  <c:v>661</c:v>
                </c:pt>
              </c:numCache>
            </c:numRef>
          </c:xVal>
          <c:yVal>
            <c:numRef>
              <c:f>TRAIN_DATA!$BT$2:$BT$701</c:f>
              <c:numCache>
                <c:formatCode>General</c:formatCode>
                <c:ptCount val="7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2</c:v>
                </c:pt>
                <c:pt idx="392">
                  <c:v>2</c:v>
                </c:pt>
                <c:pt idx="393">
                  <c:v>2</c:v>
                </c:pt>
                <c:pt idx="394">
                  <c:v>2</c:v>
                </c:pt>
                <c:pt idx="395">
                  <c:v>2</c:v>
                </c:pt>
                <c:pt idx="396">
                  <c:v>2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2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2</c:v>
                </c:pt>
                <c:pt idx="410">
                  <c:v>2</c:v>
                </c:pt>
                <c:pt idx="411">
                  <c:v>2</c:v>
                </c:pt>
                <c:pt idx="412">
                  <c:v>2</c:v>
                </c:pt>
                <c:pt idx="413">
                  <c:v>2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2</c:v>
                </c:pt>
                <c:pt idx="457">
                  <c:v>2</c:v>
                </c:pt>
                <c:pt idx="458">
                  <c:v>2</c:v>
                </c:pt>
                <c:pt idx="459">
                  <c:v>2</c:v>
                </c:pt>
                <c:pt idx="460">
                  <c:v>2</c:v>
                </c:pt>
                <c:pt idx="461">
                  <c:v>2</c:v>
                </c:pt>
                <c:pt idx="462">
                  <c:v>2</c:v>
                </c:pt>
                <c:pt idx="463">
                  <c:v>2</c:v>
                </c:pt>
                <c:pt idx="464">
                  <c:v>2</c:v>
                </c:pt>
                <c:pt idx="465">
                  <c:v>2</c:v>
                </c:pt>
                <c:pt idx="466">
                  <c:v>2</c:v>
                </c:pt>
                <c:pt idx="467">
                  <c:v>2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2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2</c:v>
                </c:pt>
                <c:pt idx="495">
                  <c:v>2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2</c:v>
                </c:pt>
                <c:pt idx="508">
                  <c:v>2</c:v>
                </c:pt>
                <c:pt idx="509">
                  <c:v>2</c:v>
                </c:pt>
                <c:pt idx="510">
                  <c:v>2</c:v>
                </c:pt>
                <c:pt idx="511">
                  <c:v>2</c:v>
                </c:pt>
                <c:pt idx="512">
                  <c:v>2</c:v>
                </c:pt>
                <c:pt idx="513">
                  <c:v>2</c:v>
                </c:pt>
                <c:pt idx="514">
                  <c:v>2</c:v>
                </c:pt>
                <c:pt idx="515">
                  <c:v>2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2</c:v>
                </c:pt>
                <c:pt idx="521">
                  <c:v>2</c:v>
                </c:pt>
                <c:pt idx="522">
                  <c:v>2</c:v>
                </c:pt>
                <c:pt idx="523">
                  <c:v>2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2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2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2</c:v>
                </c:pt>
                <c:pt idx="540">
                  <c:v>2</c:v>
                </c:pt>
                <c:pt idx="541">
                  <c:v>2</c:v>
                </c:pt>
                <c:pt idx="542">
                  <c:v>2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3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3</c:v>
                </c:pt>
                <c:pt idx="612">
                  <c:v>3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3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3</c:v>
                </c:pt>
                <c:pt idx="631">
                  <c:v>3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3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5B-4944-9514-24BEBDC76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65376"/>
        <c:axId val="57210256"/>
      </c:scatterChart>
      <c:valAx>
        <c:axId val="12336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.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7210256"/>
        <c:crosses val="autoZero"/>
        <c:crossBetween val="midCat"/>
      </c:valAx>
      <c:valAx>
        <c:axId val="57210256"/>
        <c:scaling>
          <c:orientation val="minMax"/>
          <c:max val="3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Decision_num</a:t>
                </a:r>
              </a:p>
            </c:rich>
          </c:tx>
          <c:layout>
            <c:manualLayout>
              <c:xMode val="edge"/>
              <c:yMode val="edge"/>
              <c:x val="2.247191011235955E-2"/>
              <c:y val="0.371421294377676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[=1]&quot;Reject&quot;;[=2]&quot;Manual review&quot;;&quot;Accept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365376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TEST: Score vs Decision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21273818897637795"/>
          <c:y val="0.13556286549707602"/>
          <c:w val="0.74290764435695533"/>
          <c:h val="0.70243674310448034"/>
        </c:manualLayout>
      </c:layout>
      <c:scatterChart>
        <c:scatterStyle val="lineMarker"/>
        <c:varyColors val="0"/>
        <c:ser>
          <c:idx val="0"/>
          <c:order val="0"/>
          <c:tx>
            <c:v>TEST</c:v>
          </c:tx>
          <c:spPr>
            <a:ln w="1905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TEST_DATA!$BR$2:$BR$301</c:f>
              <c:numCache>
                <c:formatCode>0</c:formatCode>
                <c:ptCount val="300"/>
                <c:pt idx="0">
                  <c:v>387</c:v>
                </c:pt>
                <c:pt idx="1">
                  <c:v>393</c:v>
                </c:pt>
                <c:pt idx="2">
                  <c:v>398</c:v>
                </c:pt>
                <c:pt idx="3">
                  <c:v>404</c:v>
                </c:pt>
                <c:pt idx="4">
                  <c:v>404</c:v>
                </c:pt>
                <c:pt idx="5">
                  <c:v>405</c:v>
                </c:pt>
                <c:pt idx="6">
                  <c:v>408</c:v>
                </c:pt>
                <c:pt idx="7">
                  <c:v>408</c:v>
                </c:pt>
                <c:pt idx="8">
                  <c:v>413</c:v>
                </c:pt>
                <c:pt idx="9">
                  <c:v>418</c:v>
                </c:pt>
                <c:pt idx="10">
                  <c:v>418</c:v>
                </c:pt>
                <c:pt idx="11">
                  <c:v>420</c:v>
                </c:pt>
                <c:pt idx="12">
                  <c:v>424</c:v>
                </c:pt>
                <c:pt idx="13">
                  <c:v>426</c:v>
                </c:pt>
                <c:pt idx="14">
                  <c:v>426</c:v>
                </c:pt>
                <c:pt idx="15">
                  <c:v>428</c:v>
                </c:pt>
                <c:pt idx="16">
                  <c:v>428</c:v>
                </c:pt>
                <c:pt idx="17">
                  <c:v>430</c:v>
                </c:pt>
                <c:pt idx="18">
                  <c:v>431</c:v>
                </c:pt>
                <c:pt idx="19">
                  <c:v>432</c:v>
                </c:pt>
                <c:pt idx="20">
                  <c:v>432</c:v>
                </c:pt>
                <c:pt idx="21">
                  <c:v>432</c:v>
                </c:pt>
                <c:pt idx="22">
                  <c:v>436</c:v>
                </c:pt>
                <c:pt idx="23">
                  <c:v>436</c:v>
                </c:pt>
                <c:pt idx="24">
                  <c:v>440</c:v>
                </c:pt>
                <c:pt idx="25">
                  <c:v>440</c:v>
                </c:pt>
                <c:pt idx="26">
                  <c:v>441</c:v>
                </c:pt>
                <c:pt idx="27">
                  <c:v>442</c:v>
                </c:pt>
                <c:pt idx="28">
                  <c:v>442</c:v>
                </c:pt>
                <c:pt idx="29">
                  <c:v>443</c:v>
                </c:pt>
                <c:pt idx="30">
                  <c:v>443</c:v>
                </c:pt>
                <c:pt idx="31">
                  <c:v>443</c:v>
                </c:pt>
                <c:pt idx="32">
                  <c:v>444</c:v>
                </c:pt>
                <c:pt idx="33">
                  <c:v>446</c:v>
                </c:pt>
                <c:pt idx="34">
                  <c:v>447</c:v>
                </c:pt>
                <c:pt idx="35">
                  <c:v>448</c:v>
                </c:pt>
                <c:pt idx="36">
                  <c:v>450</c:v>
                </c:pt>
                <c:pt idx="37">
                  <c:v>450</c:v>
                </c:pt>
                <c:pt idx="38">
                  <c:v>450</c:v>
                </c:pt>
                <c:pt idx="39">
                  <c:v>451</c:v>
                </c:pt>
                <c:pt idx="40">
                  <c:v>451</c:v>
                </c:pt>
                <c:pt idx="41">
                  <c:v>453</c:v>
                </c:pt>
                <c:pt idx="42">
                  <c:v>453</c:v>
                </c:pt>
                <c:pt idx="43">
                  <c:v>455</c:v>
                </c:pt>
                <c:pt idx="44">
                  <c:v>457</c:v>
                </c:pt>
                <c:pt idx="45">
                  <c:v>458</c:v>
                </c:pt>
                <c:pt idx="46">
                  <c:v>459</c:v>
                </c:pt>
                <c:pt idx="47">
                  <c:v>460</c:v>
                </c:pt>
                <c:pt idx="48">
                  <c:v>460</c:v>
                </c:pt>
                <c:pt idx="49">
                  <c:v>460</c:v>
                </c:pt>
                <c:pt idx="50">
                  <c:v>461</c:v>
                </c:pt>
                <c:pt idx="51">
                  <c:v>461</c:v>
                </c:pt>
                <c:pt idx="52">
                  <c:v>462</c:v>
                </c:pt>
                <c:pt idx="53">
                  <c:v>462</c:v>
                </c:pt>
                <c:pt idx="54">
                  <c:v>463</c:v>
                </c:pt>
                <c:pt idx="55">
                  <c:v>464</c:v>
                </c:pt>
                <c:pt idx="56">
                  <c:v>464</c:v>
                </c:pt>
                <c:pt idx="57">
                  <c:v>464</c:v>
                </c:pt>
                <c:pt idx="58">
                  <c:v>465</c:v>
                </c:pt>
                <c:pt idx="59">
                  <c:v>465</c:v>
                </c:pt>
                <c:pt idx="60">
                  <c:v>465</c:v>
                </c:pt>
                <c:pt idx="61">
                  <c:v>466</c:v>
                </c:pt>
                <c:pt idx="62">
                  <c:v>467</c:v>
                </c:pt>
                <c:pt idx="63">
                  <c:v>468</c:v>
                </c:pt>
                <c:pt idx="64">
                  <c:v>468</c:v>
                </c:pt>
                <c:pt idx="65">
                  <c:v>468</c:v>
                </c:pt>
                <c:pt idx="66">
                  <c:v>470</c:v>
                </c:pt>
                <c:pt idx="67">
                  <c:v>471</c:v>
                </c:pt>
                <c:pt idx="68">
                  <c:v>471</c:v>
                </c:pt>
                <c:pt idx="69">
                  <c:v>471</c:v>
                </c:pt>
                <c:pt idx="70">
                  <c:v>472</c:v>
                </c:pt>
                <c:pt idx="71">
                  <c:v>472</c:v>
                </c:pt>
                <c:pt idx="72">
                  <c:v>472</c:v>
                </c:pt>
                <c:pt idx="73">
                  <c:v>473</c:v>
                </c:pt>
                <c:pt idx="74">
                  <c:v>473</c:v>
                </c:pt>
                <c:pt idx="75">
                  <c:v>474</c:v>
                </c:pt>
                <c:pt idx="76">
                  <c:v>475</c:v>
                </c:pt>
                <c:pt idx="77">
                  <c:v>475</c:v>
                </c:pt>
                <c:pt idx="78">
                  <c:v>476</c:v>
                </c:pt>
                <c:pt idx="79">
                  <c:v>476</c:v>
                </c:pt>
                <c:pt idx="80">
                  <c:v>477</c:v>
                </c:pt>
                <c:pt idx="81">
                  <c:v>477</c:v>
                </c:pt>
                <c:pt idx="82">
                  <c:v>477</c:v>
                </c:pt>
                <c:pt idx="83">
                  <c:v>478</c:v>
                </c:pt>
                <c:pt idx="84">
                  <c:v>479</c:v>
                </c:pt>
                <c:pt idx="85">
                  <c:v>479</c:v>
                </c:pt>
                <c:pt idx="86">
                  <c:v>480</c:v>
                </c:pt>
                <c:pt idx="87">
                  <c:v>480</c:v>
                </c:pt>
                <c:pt idx="88">
                  <c:v>480</c:v>
                </c:pt>
                <c:pt idx="89">
                  <c:v>481</c:v>
                </c:pt>
                <c:pt idx="90">
                  <c:v>481</c:v>
                </c:pt>
                <c:pt idx="91">
                  <c:v>481</c:v>
                </c:pt>
                <c:pt idx="92">
                  <c:v>482</c:v>
                </c:pt>
                <c:pt idx="93">
                  <c:v>483</c:v>
                </c:pt>
                <c:pt idx="94">
                  <c:v>485</c:v>
                </c:pt>
                <c:pt idx="95">
                  <c:v>485</c:v>
                </c:pt>
                <c:pt idx="96">
                  <c:v>486</c:v>
                </c:pt>
                <c:pt idx="97">
                  <c:v>487</c:v>
                </c:pt>
                <c:pt idx="98">
                  <c:v>487</c:v>
                </c:pt>
                <c:pt idx="99">
                  <c:v>487</c:v>
                </c:pt>
                <c:pt idx="100">
                  <c:v>487</c:v>
                </c:pt>
                <c:pt idx="101">
                  <c:v>489</c:v>
                </c:pt>
                <c:pt idx="102">
                  <c:v>489</c:v>
                </c:pt>
                <c:pt idx="103">
                  <c:v>490</c:v>
                </c:pt>
                <c:pt idx="104">
                  <c:v>490</c:v>
                </c:pt>
                <c:pt idx="105">
                  <c:v>491</c:v>
                </c:pt>
                <c:pt idx="106">
                  <c:v>492</c:v>
                </c:pt>
                <c:pt idx="107">
                  <c:v>493</c:v>
                </c:pt>
                <c:pt idx="108">
                  <c:v>493</c:v>
                </c:pt>
                <c:pt idx="109">
                  <c:v>493</c:v>
                </c:pt>
                <c:pt idx="110">
                  <c:v>494</c:v>
                </c:pt>
                <c:pt idx="111">
                  <c:v>496</c:v>
                </c:pt>
                <c:pt idx="112">
                  <c:v>496</c:v>
                </c:pt>
                <c:pt idx="113">
                  <c:v>497</c:v>
                </c:pt>
                <c:pt idx="114">
                  <c:v>497</c:v>
                </c:pt>
                <c:pt idx="115">
                  <c:v>498</c:v>
                </c:pt>
                <c:pt idx="116">
                  <c:v>498</c:v>
                </c:pt>
                <c:pt idx="117">
                  <c:v>498</c:v>
                </c:pt>
                <c:pt idx="118">
                  <c:v>499</c:v>
                </c:pt>
                <c:pt idx="119">
                  <c:v>500</c:v>
                </c:pt>
                <c:pt idx="120">
                  <c:v>501</c:v>
                </c:pt>
                <c:pt idx="121">
                  <c:v>501</c:v>
                </c:pt>
                <c:pt idx="122">
                  <c:v>502</c:v>
                </c:pt>
                <c:pt idx="123">
                  <c:v>503</c:v>
                </c:pt>
                <c:pt idx="124">
                  <c:v>503</c:v>
                </c:pt>
                <c:pt idx="125">
                  <c:v>504</c:v>
                </c:pt>
                <c:pt idx="126">
                  <c:v>504</c:v>
                </c:pt>
                <c:pt idx="127">
                  <c:v>504</c:v>
                </c:pt>
                <c:pt idx="128">
                  <c:v>505</c:v>
                </c:pt>
                <c:pt idx="129">
                  <c:v>506</c:v>
                </c:pt>
                <c:pt idx="130">
                  <c:v>508</c:v>
                </c:pt>
                <c:pt idx="131">
                  <c:v>508</c:v>
                </c:pt>
                <c:pt idx="132">
                  <c:v>508</c:v>
                </c:pt>
                <c:pt idx="133">
                  <c:v>508</c:v>
                </c:pt>
                <c:pt idx="134">
                  <c:v>508</c:v>
                </c:pt>
                <c:pt idx="135">
                  <c:v>508</c:v>
                </c:pt>
                <c:pt idx="136">
                  <c:v>508</c:v>
                </c:pt>
                <c:pt idx="137">
                  <c:v>509</c:v>
                </c:pt>
                <c:pt idx="138">
                  <c:v>510</c:v>
                </c:pt>
                <c:pt idx="139">
                  <c:v>510</c:v>
                </c:pt>
                <c:pt idx="140">
                  <c:v>510</c:v>
                </c:pt>
                <c:pt idx="141">
                  <c:v>510</c:v>
                </c:pt>
                <c:pt idx="142">
                  <c:v>511</c:v>
                </c:pt>
                <c:pt idx="143">
                  <c:v>513</c:v>
                </c:pt>
                <c:pt idx="144">
                  <c:v>513</c:v>
                </c:pt>
                <c:pt idx="145">
                  <c:v>514</c:v>
                </c:pt>
                <c:pt idx="146">
                  <c:v>514</c:v>
                </c:pt>
                <c:pt idx="147">
                  <c:v>515</c:v>
                </c:pt>
                <c:pt idx="148">
                  <c:v>515</c:v>
                </c:pt>
                <c:pt idx="149">
                  <c:v>516</c:v>
                </c:pt>
                <c:pt idx="150">
                  <c:v>518</c:v>
                </c:pt>
                <c:pt idx="151">
                  <c:v>518</c:v>
                </c:pt>
                <c:pt idx="152">
                  <c:v>519</c:v>
                </c:pt>
                <c:pt idx="153">
                  <c:v>520</c:v>
                </c:pt>
                <c:pt idx="154">
                  <c:v>521</c:v>
                </c:pt>
                <c:pt idx="155">
                  <c:v>521</c:v>
                </c:pt>
                <c:pt idx="156">
                  <c:v>522</c:v>
                </c:pt>
                <c:pt idx="157">
                  <c:v>522</c:v>
                </c:pt>
                <c:pt idx="158">
                  <c:v>522</c:v>
                </c:pt>
                <c:pt idx="159">
                  <c:v>522</c:v>
                </c:pt>
                <c:pt idx="160">
                  <c:v>523</c:v>
                </c:pt>
                <c:pt idx="161">
                  <c:v>524</c:v>
                </c:pt>
                <c:pt idx="162">
                  <c:v>525</c:v>
                </c:pt>
                <c:pt idx="163">
                  <c:v>526</c:v>
                </c:pt>
                <c:pt idx="164">
                  <c:v>528</c:v>
                </c:pt>
                <c:pt idx="165">
                  <c:v>528</c:v>
                </c:pt>
                <c:pt idx="166">
                  <c:v>528</c:v>
                </c:pt>
                <c:pt idx="167">
                  <c:v>529</c:v>
                </c:pt>
                <c:pt idx="168">
                  <c:v>529</c:v>
                </c:pt>
                <c:pt idx="169">
                  <c:v>531</c:v>
                </c:pt>
                <c:pt idx="170">
                  <c:v>532</c:v>
                </c:pt>
                <c:pt idx="171">
                  <c:v>532</c:v>
                </c:pt>
                <c:pt idx="172">
                  <c:v>534</c:v>
                </c:pt>
                <c:pt idx="173">
                  <c:v>534</c:v>
                </c:pt>
                <c:pt idx="174">
                  <c:v>535</c:v>
                </c:pt>
                <c:pt idx="175">
                  <c:v>535</c:v>
                </c:pt>
                <c:pt idx="176">
                  <c:v>536</c:v>
                </c:pt>
                <c:pt idx="177">
                  <c:v>537</c:v>
                </c:pt>
                <c:pt idx="178">
                  <c:v>537</c:v>
                </c:pt>
                <c:pt idx="179">
                  <c:v>537</c:v>
                </c:pt>
                <c:pt idx="180">
                  <c:v>537</c:v>
                </c:pt>
                <c:pt idx="181">
                  <c:v>537</c:v>
                </c:pt>
                <c:pt idx="182">
                  <c:v>537</c:v>
                </c:pt>
                <c:pt idx="183">
                  <c:v>539</c:v>
                </c:pt>
                <c:pt idx="184">
                  <c:v>540</c:v>
                </c:pt>
                <c:pt idx="185">
                  <c:v>540</c:v>
                </c:pt>
                <c:pt idx="186">
                  <c:v>541</c:v>
                </c:pt>
                <c:pt idx="187">
                  <c:v>541</c:v>
                </c:pt>
                <c:pt idx="188">
                  <c:v>542</c:v>
                </c:pt>
                <c:pt idx="189">
                  <c:v>542</c:v>
                </c:pt>
                <c:pt idx="190">
                  <c:v>542</c:v>
                </c:pt>
                <c:pt idx="191">
                  <c:v>542</c:v>
                </c:pt>
                <c:pt idx="192">
                  <c:v>544</c:v>
                </c:pt>
                <c:pt idx="193">
                  <c:v>544</c:v>
                </c:pt>
                <c:pt idx="194">
                  <c:v>544</c:v>
                </c:pt>
                <c:pt idx="195">
                  <c:v>545</c:v>
                </c:pt>
                <c:pt idx="196">
                  <c:v>545</c:v>
                </c:pt>
                <c:pt idx="197">
                  <c:v>546</c:v>
                </c:pt>
                <c:pt idx="198">
                  <c:v>546</c:v>
                </c:pt>
                <c:pt idx="199">
                  <c:v>546</c:v>
                </c:pt>
                <c:pt idx="200">
                  <c:v>546</c:v>
                </c:pt>
                <c:pt idx="201">
                  <c:v>547</c:v>
                </c:pt>
                <c:pt idx="202">
                  <c:v>548</c:v>
                </c:pt>
                <c:pt idx="203">
                  <c:v>549</c:v>
                </c:pt>
                <c:pt idx="204">
                  <c:v>549</c:v>
                </c:pt>
                <c:pt idx="205">
                  <c:v>549</c:v>
                </c:pt>
                <c:pt idx="206">
                  <c:v>550</c:v>
                </c:pt>
                <c:pt idx="207">
                  <c:v>550</c:v>
                </c:pt>
                <c:pt idx="208">
                  <c:v>550</c:v>
                </c:pt>
                <c:pt idx="209">
                  <c:v>552</c:v>
                </c:pt>
                <c:pt idx="210">
                  <c:v>552</c:v>
                </c:pt>
                <c:pt idx="211">
                  <c:v>553</c:v>
                </c:pt>
                <c:pt idx="212">
                  <c:v>553</c:v>
                </c:pt>
                <c:pt idx="213">
                  <c:v>553</c:v>
                </c:pt>
                <c:pt idx="214">
                  <c:v>554</c:v>
                </c:pt>
                <c:pt idx="215">
                  <c:v>554</c:v>
                </c:pt>
                <c:pt idx="216">
                  <c:v>554</c:v>
                </c:pt>
                <c:pt idx="217">
                  <c:v>554</c:v>
                </c:pt>
                <c:pt idx="218">
                  <c:v>555</c:v>
                </c:pt>
                <c:pt idx="219">
                  <c:v>556</c:v>
                </c:pt>
                <c:pt idx="220">
                  <c:v>556</c:v>
                </c:pt>
                <c:pt idx="221">
                  <c:v>557</c:v>
                </c:pt>
                <c:pt idx="222">
                  <c:v>557</c:v>
                </c:pt>
                <c:pt idx="223">
                  <c:v>557</c:v>
                </c:pt>
                <c:pt idx="224">
                  <c:v>558</c:v>
                </c:pt>
                <c:pt idx="225">
                  <c:v>559</c:v>
                </c:pt>
                <c:pt idx="226">
                  <c:v>560</c:v>
                </c:pt>
                <c:pt idx="227">
                  <c:v>560</c:v>
                </c:pt>
                <c:pt idx="228">
                  <c:v>560</c:v>
                </c:pt>
                <c:pt idx="229">
                  <c:v>561</c:v>
                </c:pt>
                <c:pt idx="230">
                  <c:v>561</c:v>
                </c:pt>
                <c:pt idx="231">
                  <c:v>561</c:v>
                </c:pt>
                <c:pt idx="232">
                  <c:v>561</c:v>
                </c:pt>
                <c:pt idx="233">
                  <c:v>562</c:v>
                </c:pt>
                <c:pt idx="234">
                  <c:v>563</c:v>
                </c:pt>
                <c:pt idx="235">
                  <c:v>564</c:v>
                </c:pt>
                <c:pt idx="236">
                  <c:v>564</c:v>
                </c:pt>
                <c:pt idx="237">
                  <c:v>565</c:v>
                </c:pt>
                <c:pt idx="238">
                  <c:v>565</c:v>
                </c:pt>
                <c:pt idx="239">
                  <c:v>566</c:v>
                </c:pt>
                <c:pt idx="240">
                  <c:v>566</c:v>
                </c:pt>
                <c:pt idx="241">
                  <c:v>566</c:v>
                </c:pt>
                <c:pt idx="242">
                  <c:v>567</c:v>
                </c:pt>
                <c:pt idx="243">
                  <c:v>568</c:v>
                </c:pt>
                <c:pt idx="244">
                  <c:v>568</c:v>
                </c:pt>
                <c:pt idx="245">
                  <c:v>570</c:v>
                </c:pt>
                <c:pt idx="246">
                  <c:v>571</c:v>
                </c:pt>
                <c:pt idx="247">
                  <c:v>571</c:v>
                </c:pt>
                <c:pt idx="248">
                  <c:v>572</c:v>
                </c:pt>
                <c:pt idx="249">
                  <c:v>572</c:v>
                </c:pt>
                <c:pt idx="250">
                  <c:v>573</c:v>
                </c:pt>
                <c:pt idx="251">
                  <c:v>573</c:v>
                </c:pt>
                <c:pt idx="252">
                  <c:v>573</c:v>
                </c:pt>
                <c:pt idx="253">
                  <c:v>574</c:v>
                </c:pt>
                <c:pt idx="254">
                  <c:v>575</c:v>
                </c:pt>
                <c:pt idx="255">
                  <c:v>576</c:v>
                </c:pt>
                <c:pt idx="256">
                  <c:v>576</c:v>
                </c:pt>
                <c:pt idx="257">
                  <c:v>578</c:v>
                </c:pt>
                <c:pt idx="258">
                  <c:v>578</c:v>
                </c:pt>
                <c:pt idx="259">
                  <c:v>579</c:v>
                </c:pt>
                <c:pt idx="260">
                  <c:v>580</c:v>
                </c:pt>
                <c:pt idx="261">
                  <c:v>581</c:v>
                </c:pt>
                <c:pt idx="262">
                  <c:v>583</c:v>
                </c:pt>
                <c:pt idx="263">
                  <c:v>584</c:v>
                </c:pt>
                <c:pt idx="264">
                  <c:v>588</c:v>
                </c:pt>
                <c:pt idx="265">
                  <c:v>589</c:v>
                </c:pt>
                <c:pt idx="266">
                  <c:v>589</c:v>
                </c:pt>
                <c:pt idx="267">
                  <c:v>591</c:v>
                </c:pt>
                <c:pt idx="268">
                  <c:v>592</c:v>
                </c:pt>
                <c:pt idx="269">
                  <c:v>593</c:v>
                </c:pt>
                <c:pt idx="270">
                  <c:v>594</c:v>
                </c:pt>
                <c:pt idx="271">
                  <c:v>597</c:v>
                </c:pt>
                <c:pt idx="272">
                  <c:v>598</c:v>
                </c:pt>
                <c:pt idx="273">
                  <c:v>599</c:v>
                </c:pt>
                <c:pt idx="274">
                  <c:v>600</c:v>
                </c:pt>
                <c:pt idx="275">
                  <c:v>601</c:v>
                </c:pt>
                <c:pt idx="276">
                  <c:v>601</c:v>
                </c:pt>
                <c:pt idx="277">
                  <c:v>601</c:v>
                </c:pt>
                <c:pt idx="278">
                  <c:v>602</c:v>
                </c:pt>
                <c:pt idx="279">
                  <c:v>603</c:v>
                </c:pt>
                <c:pt idx="280">
                  <c:v>608</c:v>
                </c:pt>
                <c:pt idx="281">
                  <c:v>608</c:v>
                </c:pt>
                <c:pt idx="282">
                  <c:v>609</c:v>
                </c:pt>
                <c:pt idx="283">
                  <c:v>609</c:v>
                </c:pt>
                <c:pt idx="284">
                  <c:v>611</c:v>
                </c:pt>
                <c:pt idx="285">
                  <c:v>611</c:v>
                </c:pt>
                <c:pt idx="286">
                  <c:v>615</c:v>
                </c:pt>
                <c:pt idx="287">
                  <c:v>618</c:v>
                </c:pt>
                <c:pt idx="288">
                  <c:v>619</c:v>
                </c:pt>
                <c:pt idx="289">
                  <c:v>623</c:v>
                </c:pt>
                <c:pt idx="290">
                  <c:v>623</c:v>
                </c:pt>
                <c:pt idx="291">
                  <c:v>623</c:v>
                </c:pt>
                <c:pt idx="292">
                  <c:v>624</c:v>
                </c:pt>
                <c:pt idx="293">
                  <c:v>626</c:v>
                </c:pt>
                <c:pt idx="294">
                  <c:v>627</c:v>
                </c:pt>
                <c:pt idx="295">
                  <c:v>630</c:v>
                </c:pt>
                <c:pt idx="296">
                  <c:v>631</c:v>
                </c:pt>
                <c:pt idx="297">
                  <c:v>632</c:v>
                </c:pt>
                <c:pt idx="298">
                  <c:v>645</c:v>
                </c:pt>
                <c:pt idx="299">
                  <c:v>663</c:v>
                </c:pt>
              </c:numCache>
            </c:numRef>
          </c:xVal>
          <c:yVal>
            <c:numRef>
              <c:f>TEST_DATA!$BT$2:$BT$301</c:f>
              <c:numCache>
                <c:formatCode>General</c:formatCode>
                <c:ptCount val="3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92-49E2-A7C7-A4487539E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048704"/>
        <c:axId val="1376931472"/>
      </c:scatterChart>
      <c:valAx>
        <c:axId val="28504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.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6931472"/>
        <c:crosses val="autoZero"/>
        <c:crossBetween val="midCat"/>
      </c:valAx>
      <c:valAx>
        <c:axId val="1376931472"/>
        <c:scaling>
          <c:orientation val="minMax"/>
          <c:max val="3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Decision_num</a:t>
                </a:r>
              </a:p>
            </c:rich>
          </c:tx>
          <c:layout>
            <c:manualLayout>
              <c:xMode val="edge"/>
              <c:yMode val="edge"/>
              <c:x val="4.1666666666666664E-2"/>
              <c:y val="0.375076265137910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[=1]&quot;Reject&quot;;[=2]&quot;Manual review&quot;;&quot;Accept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85048704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105</xdr:row>
      <xdr:rowOff>0</xdr:rowOff>
    </xdr:from>
    <xdr:to>
      <xdr:col>53</xdr:col>
      <xdr:colOff>13971</xdr:colOff>
      <xdr:row>120</xdr:row>
      <xdr:rowOff>92129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012ABCB-FA37-DDCB-FD57-9F7D536C1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28376" y="19569953"/>
          <a:ext cx="6790008" cy="2781541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122</xdr:row>
      <xdr:rowOff>0</xdr:rowOff>
    </xdr:from>
    <xdr:to>
      <xdr:col>52</xdr:col>
      <xdr:colOff>478779</xdr:colOff>
      <xdr:row>137</xdr:row>
      <xdr:rowOff>145474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237E914-E57D-8D47-C832-9768550BF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28376" y="22617953"/>
          <a:ext cx="6645216" cy="28348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160020</xdr:colOff>
      <xdr:row>1</xdr:row>
      <xdr:rowOff>53340</xdr:rowOff>
    </xdr:from>
    <xdr:to>
      <xdr:col>18</xdr:col>
      <xdr:colOff>160020</xdr:colOff>
      <xdr:row>22</xdr:row>
      <xdr:rowOff>53340</xdr:rowOff>
    </xdr:to>
    <xdr:graphicFrame macro="">
      <xdr:nvGraphicFramePr>
        <xdr:cNvPr id="3" name="GOOD_BAD_SCORE_HISTOGRAM">
          <a:extLst>
            <a:ext uri="{FF2B5EF4-FFF2-40B4-BE49-F238E27FC236}">
              <a16:creationId xmlns:a16="http://schemas.microsoft.com/office/drawing/2014/main" id="{4F4A035E-FC2A-4D68-2459-E2724896C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144780</xdr:colOff>
      <xdr:row>0</xdr:row>
      <xdr:rowOff>22860</xdr:rowOff>
    </xdr:from>
    <xdr:to>
      <xdr:col>18</xdr:col>
      <xdr:colOff>144780</xdr:colOff>
      <xdr:row>21</xdr:row>
      <xdr:rowOff>15240</xdr:rowOff>
    </xdr:to>
    <xdr:graphicFrame macro="">
      <xdr:nvGraphicFramePr>
        <xdr:cNvPr id="2" name="GOOD_BAD_SCORE_HISTOGRAM_TEST">
          <a:extLst>
            <a:ext uri="{FF2B5EF4-FFF2-40B4-BE49-F238E27FC236}">
              <a16:creationId xmlns:a16="http://schemas.microsoft.com/office/drawing/2014/main" id="{F207BF0A-7C68-56DC-BE6E-AD699AF54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76200</xdr:colOff>
      <xdr:row>20</xdr:row>
      <xdr:rowOff>0</xdr:rowOff>
    </xdr:to>
    <xdr:graphicFrame macro="">
      <xdr:nvGraphicFramePr>
        <xdr:cNvPr id="4" name="TRAIN_SCORE_DECISION_SCATTER">
          <a:extLst>
            <a:ext uri="{FF2B5EF4-FFF2-40B4-BE49-F238E27FC236}">
              <a16:creationId xmlns:a16="http://schemas.microsoft.com/office/drawing/2014/main" id="{B3EB4FF6-8E84-7C01-3557-3BE2146BB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</xdr:colOff>
      <xdr:row>20</xdr:row>
      <xdr:rowOff>114300</xdr:rowOff>
    </xdr:from>
    <xdr:to>
      <xdr:col>15</xdr:col>
      <xdr:colOff>60960</xdr:colOff>
      <xdr:row>39</xdr:row>
      <xdr:rowOff>114300</xdr:rowOff>
    </xdr:to>
    <xdr:graphicFrame macro="">
      <xdr:nvGraphicFramePr>
        <xdr:cNvPr id="5" name="TEST_SCORE_DECISION_SCATTER">
          <a:extLst>
            <a:ext uri="{FF2B5EF4-FFF2-40B4-BE49-F238E27FC236}">
              <a16:creationId xmlns:a16="http://schemas.microsoft.com/office/drawing/2014/main" id="{DF9BD20F-94D8-0828-51E1-045125FDC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BEEF266-888B-41DE-B95B-EC8684A220EB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01ef1baa-c044-47e7-b93f-7ce3ec1cd54c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EFC9E-8041-43B0-9DD4-561E5D976F30}">
  <dimension ref="A1:U1001"/>
  <sheetViews>
    <sheetView workbookViewId="0">
      <selection activeCell="C9" sqref="C9"/>
    </sheetView>
  </sheetViews>
  <sheetFormatPr defaultRowHeight="14.4"/>
  <cols>
    <col min="1" max="1" width="16.6640625" bestFit="1" customWidth="1"/>
    <col min="2" max="2" width="10.21875" bestFit="1" customWidth="1"/>
    <col min="3" max="3" width="23.109375" bestFit="1" customWidth="1"/>
    <col min="4" max="4" width="17.33203125" bestFit="1" customWidth="1"/>
    <col min="5" max="5" width="15.44140625" bestFit="1" customWidth="1"/>
    <col min="6" max="6" width="15.33203125" bestFit="1" customWidth="1"/>
    <col min="7" max="7" width="13.77734375" bestFit="1" customWidth="1"/>
    <col min="8" max="8" width="24.77734375" bestFit="1" customWidth="1"/>
    <col min="9" max="9" width="16.77734375" bestFit="1" customWidth="1"/>
    <col min="10" max="10" width="14.21875" bestFit="1" customWidth="1"/>
    <col min="11" max="11" width="16.77734375" bestFit="1" customWidth="1"/>
    <col min="12" max="12" width="20.21875" bestFit="1" customWidth="1"/>
    <col min="13" max="13" width="6.109375" bestFit="1" customWidth="1"/>
    <col min="14" max="14" width="21.21875" bestFit="1" customWidth="1"/>
    <col min="15" max="15" width="9.5546875" bestFit="1" customWidth="1"/>
    <col min="16" max="16" width="16.44140625" bestFit="1" customWidth="1"/>
    <col min="17" max="17" width="22.109375" bestFit="1" customWidth="1"/>
    <col min="18" max="18" width="17.6640625" bestFit="1" customWidth="1"/>
    <col min="19" max="19" width="15.77734375" bestFit="1" customWidth="1"/>
    <col min="20" max="20" width="15.44140625" bestFit="1" customWidth="1"/>
    <col min="21" max="21" width="7.554687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32</v>
      </c>
      <c r="B2" s="2">
        <v>54</v>
      </c>
      <c r="C2" s="2" t="s">
        <v>60</v>
      </c>
      <c r="D2" s="2" t="s">
        <v>58</v>
      </c>
      <c r="E2" s="2">
        <v>15945</v>
      </c>
      <c r="F2" s="2" t="s">
        <v>34</v>
      </c>
      <c r="G2" s="2" t="s">
        <v>57</v>
      </c>
      <c r="H2" s="2">
        <v>3</v>
      </c>
      <c r="I2" s="2" t="s">
        <v>26</v>
      </c>
      <c r="J2" s="2" t="s">
        <v>27</v>
      </c>
      <c r="K2" s="2">
        <v>4</v>
      </c>
      <c r="L2" s="2" t="s">
        <v>47</v>
      </c>
      <c r="M2" s="2">
        <v>58</v>
      </c>
      <c r="N2" s="2" t="s">
        <v>27</v>
      </c>
      <c r="O2" s="2" t="s">
        <v>51</v>
      </c>
      <c r="P2" s="2">
        <v>1</v>
      </c>
      <c r="Q2" s="2" t="s">
        <v>30</v>
      </c>
      <c r="R2" s="2">
        <v>1</v>
      </c>
      <c r="S2" s="2" t="s">
        <v>31</v>
      </c>
      <c r="T2" s="2" t="s">
        <v>31</v>
      </c>
      <c r="U2" s="2">
        <v>1</v>
      </c>
    </row>
    <row r="3" spans="1:21">
      <c r="A3" s="2" t="s">
        <v>21</v>
      </c>
      <c r="B3" s="2">
        <v>48</v>
      </c>
      <c r="C3" s="2" t="s">
        <v>33</v>
      </c>
      <c r="D3" s="2" t="s">
        <v>58</v>
      </c>
      <c r="E3" s="2">
        <v>4308</v>
      </c>
      <c r="F3" s="2" t="s">
        <v>34</v>
      </c>
      <c r="G3" s="2" t="s">
        <v>57</v>
      </c>
      <c r="H3" s="2">
        <v>3</v>
      </c>
      <c r="I3" s="2" t="s">
        <v>36</v>
      </c>
      <c r="J3" s="2" t="s">
        <v>27</v>
      </c>
      <c r="K3" s="2">
        <v>4</v>
      </c>
      <c r="L3" s="2" t="s">
        <v>43</v>
      </c>
      <c r="M3" s="2">
        <v>24</v>
      </c>
      <c r="N3" s="2" t="s">
        <v>27</v>
      </c>
      <c r="O3" s="2" t="s">
        <v>51</v>
      </c>
      <c r="P3" s="2">
        <v>1</v>
      </c>
      <c r="Q3" s="2" t="s">
        <v>30</v>
      </c>
      <c r="R3" s="2">
        <v>1</v>
      </c>
      <c r="S3" s="2" t="s">
        <v>27</v>
      </c>
      <c r="T3" s="2" t="s">
        <v>31</v>
      </c>
      <c r="U3" s="2">
        <v>1</v>
      </c>
    </row>
    <row r="4" spans="1:21">
      <c r="A4" s="2" t="s">
        <v>32</v>
      </c>
      <c r="B4" s="2">
        <v>48</v>
      </c>
      <c r="C4" s="2" t="s">
        <v>64</v>
      </c>
      <c r="D4" s="2" t="s">
        <v>58</v>
      </c>
      <c r="E4" s="2">
        <v>6416</v>
      </c>
      <c r="F4" s="2" t="s">
        <v>34</v>
      </c>
      <c r="G4" s="2" t="s">
        <v>25</v>
      </c>
      <c r="H4" s="2">
        <v>4</v>
      </c>
      <c r="I4" s="2" t="s">
        <v>36</v>
      </c>
      <c r="J4" s="2" t="s">
        <v>27</v>
      </c>
      <c r="K4" s="2">
        <v>3</v>
      </c>
      <c r="L4" s="2" t="s">
        <v>47</v>
      </c>
      <c r="M4" s="2">
        <v>59</v>
      </c>
      <c r="N4" s="2" t="s">
        <v>27</v>
      </c>
      <c r="O4" s="2" t="s">
        <v>51</v>
      </c>
      <c r="P4" s="2">
        <v>1</v>
      </c>
      <c r="Q4" s="2" t="s">
        <v>30</v>
      </c>
      <c r="R4" s="2">
        <v>1</v>
      </c>
      <c r="S4" s="2" t="s">
        <v>27</v>
      </c>
      <c r="T4" s="2" t="s">
        <v>31</v>
      </c>
      <c r="U4" s="2">
        <v>1</v>
      </c>
    </row>
    <row r="5" spans="1:21">
      <c r="A5" s="2" t="s">
        <v>32</v>
      </c>
      <c r="B5" s="2">
        <v>48</v>
      </c>
      <c r="C5" s="2" t="s">
        <v>64</v>
      </c>
      <c r="D5" s="2" t="s">
        <v>46</v>
      </c>
      <c r="E5" s="2">
        <v>12169</v>
      </c>
      <c r="F5" s="2" t="s">
        <v>24</v>
      </c>
      <c r="G5" s="2" t="s">
        <v>55</v>
      </c>
      <c r="H5" s="2">
        <v>4</v>
      </c>
      <c r="I5" s="2" t="s">
        <v>26</v>
      </c>
      <c r="J5" s="2" t="s">
        <v>66</v>
      </c>
      <c r="K5" s="2">
        <v>4</v>
      </c>
      <c r="L5" s="2" t="s">
        <v>47</v>
      </c>
      <c r="M5" s="2">
        <v>36</v>
      </c>
      <c r="N5" s="2" t="s">
        <v>27</v>
      </c>
      <c r="O5" s="2" t="s">
        <v>44</v>
      </c>
      <c r="P5" s="2">
        <v>1</v>
      </c>
      <c r="Q5" s="2" t="s">
        <v>52</v>
      </c>
      <c r="R5" s="2">
        <v>1</v>
      </c>
      <c r="S5" s="2" t="s">
        <v>31</v>
      </c>
      <c r="T5" s="2" t="s">
        <v>31</v>
      </c>
      <c r="U5" s="2">
        <v>0</v>
      </c>
    </row>
    <row r="6" spans="1:21">
      <c r="A6" s="2" t="s">
        <v>21</v>
      </c>
      <c r="B6" s="2">
        <v>48</v>
      </c>
      <c r="C6" s="2" t="s">
        <v>60</v>
      </c>
      <c r="D6" s="2" t="s">
        <v>41</v>
      </c>
      <c r="E6" s="2">
        <v>7119</v>
      </c>
      <c r="F6" s="2" t="s">
        <v>34</v>
      </c>
      <c r="G6" s="2" t="s">
        <v>35</v>
      </c>
      <c r="H6" s="2">
        <v>3</v>
      </c>
      <c r="I6" s="2" t="s">
        <v>26</v>
      </c>
      <c r="J6" s="2" t="s">
        <v>27</v>
      </c>
      <c r="K6" s="2">
        <v>4</v>
      </c>
      <c r="L6" s="2" t="s">
        <v>47</v>
      </c>
      <c r="M6" s="2">
        <v>53</v>
      </c>
      <c r="N6" s="2" t="s">
        <v>27</v>
      </c>
      <c r="O6" s="2" t="s">
        <v>44</v>
      </c>
      <c r="P6" s="2">
        <v>2</v>
      </c>
      <c r="Q6" s="2" t="s">
        <v>30</v>
      </c>
      <c r="R6" s="2">
        <v>2</v>
      </c>
      <c r="S6" s="2" t="s">
        <v>27</v>
      </c>
      <c r="T6" s="2" t="s">
        <v>31</v>
      </c>
      <c r="U6" s="2">
        <v>1</v>
      </c>
    </row>
    <row r="7" spans="1:21">
      <c r="A7" s="2" t="s">
        <v>32</v>
      </c>
      <c r="B7" s="2">
        <v>48</v>
      </c>
      <c r="C7" s="2" t="s">
        <v>60</v>
      </c>
      <c r="D7" s="2" t="s">
        <v>58</v>
      </c>
      <c r="E7" s="2">
        <v>14421</v>
      </c>
      <c r="F7" s="2" t="s">
        <v>34</v>
      </c>
      <c r="G7" s="2" t="s">
        <v>35</v>
      </c>
      <c r="H7" s="2">
        <v>2</v>
      </c>
      <c r="I7" s="2" t="s">
        <v>26</v>
      </c>
      <c r="J7" s="2" t="s">
        <v>27</v>
      </c>
      <c r="K7" s="2">
        <v>2</v>
      </c>
      <c r="L7" s="2" t="s">
        <v>50</v>
      </c>
      <c r="M7" s="2">
        <v>25</v>
      </c>
      <c r="N7" s="2" t="s">
        <v>27</v>
      </c>
      <c r="O7" s="2" t="s">
        <v>29</v>
      </c>
      <c r="P7" s="2">
        <v>1</v>
      </c>
      <c r="Q7" s="2" t="s">
        <v>30</v>
      </c>
      <c r="R7" s="2">
        <v>1</v>
      </c>
      <c r="S7" s="2" t="s">
        <v>31</v>
      </c>
      <c r="T7" s="2" t="s">
        <v>31</v>
      </c>
      <c r="U7" s="2">
        <v>1</v>
      </c>
    </row>
    <row r="8" spans="1:21">
      <c r="A8" s="2" t="s">
        <v>21</v>
      </c>
      <c r="B8" s="2">
        <v>48</v>
      </c>
      <c r="C8" s="2" t="s">
        <v>64</v>
      </c>
      <c r="D8" s="2" t="s">
        <v>58</v>
      </c>
      <c r="E8" s="2">
        <v>7685</v>
      </c>
      <c r="F8" s="2" t="s">
        <v>34</v>
      </c>
      <c r="G8" s="2" t="s">
        <v>39</v>
      </c>
      <c r="H8" s="2">
        <v>2</v>
      </c>
      <c r="I8" s="2" t="s">
        <v>36</v>
      </c>
      <c r="J8" s="2" t="s">
        <v>42</v>
      </c>
      <c r="K8" s="2">
        <v>4</v>
      </c>
      <c r="L8" s="2" t="s">
        <v>50</v>
      </c>
      <c r="M8" s="2">
        <v>37</v>
      </c>
      <c r="N8" s="2" t="s">
        <v>27</v>
      </c>
      <c r="O8" s="2" t="s">
        <v>51</v>
      </c>
      <c r="P8" s="2">
        <v>1</v>
      </c>
      <c r="Q8" s="2" t="s">
        <v>30</v>
      </c>
      <c r="R8" s="2">
        <v>1</v>
      </c>
      <c r="S8" s="2" t="s">
        <v>27</v>
      </c>
      <c r="T8" s="2" t="s">
        <v>31</v>
      </c>
      <c r="U8" s="2">
        <v>1</v>
      </c>
    </row>
    <row r="9" spans="1:21">
      <c r="A9" s="2" t="s">
        <v>21</v>
      </c>
      <c r="B9" s="2">
        <v>48</v>
      </c>
      <c r="C9" s="2" t="s">
        <v>33</v>
      </c>
      <c r="D9" s="2" t="s">
        <v>46</v>
      </c>
      <c r="E9" s="2">
        <v>7763</v>
      </c>
      <c r="F9" s="2" t="s">
        <v>34</v>
      </c>
      <c r="G9" s="2" t="s">
        <v>25</v>
      </c>
      <c r="H9" s="2">
        <v>4</v>
      </c>
      <c r="I9" s="2" t="s">
        <v>26</v>
      </c>
      <c r="J9" s="2" t="s">
        <v>27</v>
      </c>
      <c r="K9" s="2">
        <v>4</v>
      </c>
      <c r="L9" s="2" t="s">
        <v>47</v>
      </c>
      <c r="M9" s="2">
        <v>42</v>
      </c>
      <c r="N9" s="2" t="s">
        <v>61</v>
      </c>
      <c r="O9" s="2" t="s">
        <v>44</v>
      </c>
      <c r="P9" s="2">
        <v>1</v>
      </c>
      <c r="Q9" s="2" t="s">
        <v>52</v>
      </c>
      <c r="R9" s="2">
        <v>1</v>
      </c>
      <c r="S9" s="2" t="s">
        <v>27</v>
      </c>
      <c r="T9" s="2" t="s">
        <v>31</v>
      </c>
      <c r="U9" s="2">
        <v>1</v>
      </c>
    </row>
    <row r="10" spans="1:21">
      <c r="A10" s="2" t="s">
        <v>32</v>
      </c>
      <c r="B10" s="2">
        <v>48</v>
      </c>
      <c r="C10" s="2" t="s">
        <v>60</v>
      </c>
      <c r="D10" s="2" t="s">
        <v>70</v>
      </c>
      <c r="E10" s="2">
        <v>18424</v>
      </c>
      <c r="F10" s="2" t="s">
        <v>34</v>
      </c>
      <c r="G10" s="2" t="s">
        <v>35</v>
      </c>
      <c r="H10" s="2">
        <v>1</v>
      </c>
      <c r="I10" s="2" t="s">
        <v>36</v>
      </c>
      <c r="J10" s="2" t="s">
        <v>27</v>
      </c>
      <c r="K10" s="2">
        <v>2</v>
      </c>
      <c r="L10" s="2" t="s">
        <v>43</v>
      </c>
      <c r="M10" s="2">
        <v>32</v>
      </c>
      <c r="N10" s="2" t="s">
        <v>61</v>
      </c>
      <c r="O10" s="2" t="s">
        <v>29</v>
      </c>
      <c r="P10" s="2">
        <v>1</v>
      </c>
      <c r="Q10" s="2" t="s">
        <v>52</v>
      </c>
      <c r="R10" s="2">
        <v>1</v>
      </c>
      <c r="S10" s="2" t="s">
        <v>31</v>
      </c>
      <c r="T10" s="2" t="s">
        <v>62</v>
      </c>
      <c r="U10" s="2">
        <v>1</v>
      </c>
    </row>
    <row r="11" spans="1:21">
      <c r="A11" s="2" t="s">
        <v>21</v>
      </c>
      <c r="B11" s="2">
        <v>24</v>
      </c>
      <c r="C11" s="2" t="s">
        <v>64</v>
      </c>
      <c r="D11" s="2" t="s">
        <v>46</v>
      </c>
      <c r="E11" s="2">
        <v>1193</v>
      </c>
      <c r="F11" s="2" t="s">
        <v>34</v>
      </c>
      <c r="G11" s="2" t="s">
        <v>55</v>
      </c>
      <c r="H11" s="2">
        <v>1</v>
      </c>
      <c r="I11" s="2" t="s">
        <v>36</v>
      </c>
      <c r="J11" s="2" t="s">
        <v>66</v>
      </c>
      <c r="K11" s="2">
        <v>4</v>
      </c>
      <c r="L11" s="2" t="s">
        <v>47</v>
      </c>
      <c r="M11" s="2">
        <v>29</v>
      </c>
      <c r="N11" s="2" t="s">
        <v>27</v>
      </c>
      <c r="O11" s="2" t="s">
        <v>51</v>
      </c>
      <c r="P11" s="2">
        <v>2</v>
      </c>
      <c r="Q11" s="2" t="s">
        <v>69</v>
      </c>
      <c r="R11" s="2">
        <v>1</v>
      </c>
      <c r="S11" s="2" t="s">
        <v>27</v>
      </c>
      <c r="T11" s="2" t="s">
        <v>31</v>
      </c>
      <c r="U11" s="2">
        <v>1</v>
      </c>
    </row>
    <row r="12" spans="1:21">
      <c r="A12" s="2" t="s">
        <v>32</v>
      </c>
      <c r="B12" s="2">
        <v>48</v>
      </c>
      <c r="C12" s="2" t="s">
        <v>60</v>
      </c>
      <c r="D12" s="2" t="s">
        <v>46</v>
      </c>
      <c r="E12" s="2">
        <v>8358</v>
      </c>
      <c r="F12" s="2" t="s">
        <v>48</v>
      </c>
      <c r="G12" s="2" t="s">
        <v>57</v>
      </c>
      <c r="H12" s="2">
        <v>1</v>
      </c>
      <c r="I12" s="2" t="s">
        <v>36</v>
      </c>
      <c r="J12" s="2" t="s">
        <v>27</v>
      </c>
      <c r="K12" s="2">
        <v>1</v>
      </c>
      <c r="L12" s="2" t="s">
        <v>50</v>
      </c>
      <c r="M12" s="2">
        <v>30</v>
      </c>
      <c r="N12" s="2" t="s">
        <v>27</v>
      </c>
      <c r="O12" s="2" t="s">
        <v>29</v>
      </c>
      <c r="P12" s="2">
        <v>2</v>
      </c>
      <c r="Q12" s="2" t="s">
        <v>30</v>
      </c>
      <c r="R12" s="2">
        <v>1</v>
      </c>
      <c r="S12" s="2" t="s">
        <v>27</v>
      </c>
      <c r="T12" s="2" t="s">
        <v>31</v>
      </c>
      <c r="U12" s="2">
        <v>0</v>
      </c>
    </row>
    <row r="13" spans="1:21">
      <c r="A13" s="2" t="s">
        <v>32</v>
      </c>
      <c r="B13" s="2">
        <v>36</v>
      </c>
      <c r="C13" s="2" t="s">
        <v>64</v>
      </c>
      <c r="D13" s="2" t="s">
        <v>67</v>
      </c>
      <c r="E13" s="2">
        <v>3990</v>
      </c>
      <c r="F13" s="2" t="s">
        <v>24</v>
      </c>
      <c r="G13" s="2" t="s">
        <v>57</v>
      </c>
      <c r="H13" s="2">
        <v>3</v>
      </c>
      <c r="I13" s="2" t="s">
        <v>36</v>
      </c>
      <c r="J13" s="2" t="s">
        <v>27</v>
      </c>
      <c r="K13" s="2">
        <v>2</v>
      </c>
      <c r="L13" s="2" t="s">
        <v>47</v>
      </c>
      <c r="M13" s="2">
        <v>29</v>
      </c>
      <c r="N13" s="2" t="s">
        <v>61</v>
      </c>
      <c r="O13" s="2" t="s">
        <v>29</v>
      </c>
      <c r="P13" s="2">
        <v>1</v>
      </c>
      <c r="Q13" s="2" t="s">
        <v>69</v>
      </c>
      <c r="R13" s="2">
        <v>1</v>
      </c>
      <c r="S13" s="2" t="s">
        <v>27</v>
      </c>
      <c r="T13" s="2" t="s">
        <v>31</v>
      </c>
      <c r="U13" s="2">
        <v>0</v>
      </c>
    </row>
    <row r="14" spans="1:21">
      <c r="A14" s="2" t="s">
        <v>21</v>
      </c>
      <c r="B14" s="2">
        <v>36</v>
      </c>
      <c r="C14" s="2" t="s">
        <v>22</v>
      </c>
      <c r="D14" s="2" t="s">
        <v>41</v>
      </c>
      <c r="E14" s="2">
        <v>6229</v>
      </c>
      <c r="F14" s="2" t="s">
        <v>34</v>
      </c>
      <c r="G14" s="2" t="s">
        <v>57</v>
      </c>
      <c r="H14" s="2">
        <v>4</v>
      </c>
      <c r="I14" s="2" t="s">
        <v>36</v>
      </c>
      <c r="J14" s="2" t="s">
        <v>66</v>
      </c>
      <c r="K14" s="2">
        <v>4</v>
      </c>
      <c r="L14" s="2" t="s">
        <v>47</v>
      </c>
      <c r="M14" s="2">
        <v>23</v>
      </c>
      <c r="N14" s="2" t="s">
        <v>27</v>
      </c>
      <c r="O14" s="2" t="s">
        <v>51</v>
      </c>
      <c r="P14" s="2">
        <v>2</v>
      </c>
      <c r="Q14" s="2" t="s">
        <v>40</v>
      </c>
      <c r="R14" s="2">
        <v>1</v>
      </c>
      <c r="S14" s="2" t="s">
        <v>31</v>
      </c>
      <c r="T14" s="2" t="s">
        <v>31</v>
      </c>
      <c r="U14" s="2">
        <v>1</v>
      </c>
    </row>
    <row r="15" spans="1:21">
      <c r="A15" s="2" t="s">
        <v>21</v>
      </c>
      <c r="B15" s="2">
        <v>24</v>
      </c>
      <c r="C15" s="2" t="s">
        <v>60</v>
      </c>
      <c r="D15" s="2" t="s">
        <v>41</v>
      </c>
      <c r="E15" s="2">
        <v>4110</v>
      </c>
      <c r="F15" s="2" t="s">
        <v>34</v>
      </c>
      <c r="G15" s="2" t="s">
        <v>25</v>
      </c>
      <c r="H15" s="2">
        <v>3</v>
      </c>
      <c r="I15" s="2" t="s">
        <v>26</v>
      </c>
      <c r="J15" s="2" t="s">
        <v>27</v>
      </c>
      <c r="K15" s="2">
        <v>4</v>
      </c>
      <c r="L15" s="2" t="s">
        <v>47</v>
      </c>
      <c r="M15" s="2">
        <v>23</v>
      </c>
      <c r="N15" s="2" t="s">
        <v>61</v>
      </c>
      <c r="O15" s="2" t="s">
        <v>51</v>
      </c>
      <c r="P15" s="2">
        <v>2</v>
      </c>
      <c r="Q15" s="2" t="s">
        <v>30</v>
      </c>
      <c r="R15" s="2">
        <v>2</v>
      </c>
      <c r="S15" s="2" t="s">
        <v>27</v>
      </c>
      <c r="T15" s="2" t="s">
        <v>31</v>
      </c>
      <c r="U15" s="2">
        <v>1</v>
      </c>
    </row>
    <row r="16" spans="1:21">
      <c r="A16" s="2" t="s">
        <v>21</v>
      </c>
      <c r="B16" s="2">
        <v>24</v>
      </c>
      <c r="C16" s="2" t="s">
        <v>33</v>
      </c>
      <c r="D16" s="2" t="s">
        <v>46</v>
      </c>
      <c r="E16" s="2">
        <v>1207</v>
      </c>
      <c r="F16" s="2" t="s">
        <v>34</v>
      </c>
      <c r="G16" s="2" t="s">
        <v>57</v>
      </c>
      <c r="H16" s="2">
        <v>4</v>
      </c>
      <c r="I16" s="2" t="s">
        <v>36</v>
      </c>
      <c r="J16" s="2" t="s">
        <v>27</v>
      </c>
      <c r="K16" s="2">
        <v>4</v>
      </c>
      <c r="L16" s="2" t="s">
        <v>43</v>
      </c>
      <c r="M16" s="2">
        <v>24</v>
      </c>
      <c r="N16" s="2" t="s">
        <v>27</v>
      </c>
      <c r="O16" s="2" t="s">
        <v>51</v>
      </c>
      <c r="P16" s="2">
        <v>1</v>
      </c>
      <c r="Q16" s="2" t="s">
        <v>30</v>
      </c>
      <c r="R16" s="2">
        <v>1</v>
      </c>
      <c r="S16" s="2" t="s">
        <v>27</v>
      </c>
      <c r="T16" s="2" t="s">
        <v>31</v>
      </c>
      <c r="U16" s="2">
        <v>1</v>
      </c>
    </row>
    <row r="17" spans="1:21">
      <c r="A17" s="2" t="s">
        <v>21</v>
      </c>
      <c r="B17" s="2">
        <v>30</v>
      </c>
      <c r="C17" s="2" t="s">
        <v>60</v>
      </c>
      <c r="D17" s="2" t="s">
        <v>58</v>
      </c>
      <c r="E17" s="2">
        <v>8072</v>
      </c>
      <c r="F17" s="2" t="s">
        <v>24</v>
      </c>
      <c r="G17" s="2" t="s">
        <v>57</v>
      </c>
      <c r="H17" s="2">
        <v>2</v>
      </c>
      <c r="I17" s="2" t="s">
        <v>26</v>
      </c>
      <c r="J17" s="2" t="s">
        <v>27</v>
      </c>
      <c r="K17" s="2">
        <v>3</v>
      </c>
      <c r="L17" s="2" t="s">
        <v>50</v>
      </c>
      <c r="M17" s="2">
        <v>25</v>
      </c>
      <c r="N17" s="2" t="s">
        <v>61</v>
      </c>
      <c r="O17" s="2" t="s">
        <v>29</v>
      </c>
      <c r="P17" s="2">
        <v>3</v>
      </c>
      <c r="Q17" s="2" t="s">
        <v>30</v>
      </c>
      <c r="R17" s="2">
        <v>1</v>
      </c>
      <c r="S17" s="2" t="s">
        <v>27</v>
      </c>
      <c r="T17" s="2" t="s">
        <v>31</v>
      </c>
      <c r="U17" s="2">
        <v>0</v>
      </c>
    </row>
    <row r="18" spans="1:21">
      <c r="A18" s="2" t="s">
        <v>32</v>
      </c>
      <c r="B18" s="2">
        <v>48</v>
      </c>
      <c r="C18" s="2" t="s">
        <v>60</v>
      </c>
      <c r="D18" s="2" t="s">
        <v>58</v>
      </c>
      <c r="E18" s="2">
        <v>3844</v>
      </c>
      <c r="F18" s="2" t="s">
        <v>59</v>
      </c>
      <c r="G18" s="2" t="s">
        <v>39</v>
      </c>
      <c r="H18" s="2">
        <v>4</v>
      </c>
      <c r="I18" s="2" t="s">
        <v>26</v>
      </c>
      <c r="J18" s="2" t="s">
        <v>27</v>
      </c>
      <c r="K18" s="2">
        <v>4</v>
      </c>
      <c r="L18" s="2" t="s">
        <v>47</v>
      </c>
      <c r="M18" s="2">
        <v>34</v>
      </c>
      <c r="N18" s="2" t="s">
        <v>27</v>
      </c>
      <c r="O18" s="2" t="s">
        <v>44</v>
      </c>
      <c r="P18" s="2">
        <v>1</v>
      </c>
      <c r="Q18" s="2" t="s">
        <v>40</v>
      </c>
      <c r="R18" s="2">
        <v>2</v>
      </c>
      <c r="S18" s="2" t="s">
        <v>27</v>
      </c>
      <c r="T18" s="2" t="s">
        <v>31</v>
      </c>
      <c r="U18" s="2">
        <v>1</v>
      </c>
    </row>
    <row r="19" spans="1:21">
      <c r="A19" s="2" t="s">
        <v>32</v>
      </c>
      <c r="B19" s="2">
        <v>60</v>
      </c>
      <c r="C19" s="2" t="s">
        <v>33</v>
      </c>
      <c r="D19" s="2" t="s">
        <v>46</v>
      </c>
      <c r="E19" s="2">
        <v>14027</v>
      </c>
      <c r="F19" s="2" t="s">
        <v>34</v>
      </c>
      <c r="G19" s="2" t="s">
        <v>39</v>
      </c>
      <c r="H19" s="2">
        <v>4</v>
      </c>
      <c r="I19" s="2" t="s">
        <v>26</v>
      </c>
      <c r="J19" s="2" t="s">
        <v>27</v>
      </c>
      <c r="K19" s="2">
        <v>2</v>
      </c>
      <c r="L19" s="2" t="s">
        <v>47</v>
      </c>
      <c r="M19" s="2">
        <v>27</v>
      </c>
      <c r="N19" s="2" t="s">
        <v>27</v>
      </c>
      <c r="O19" s="2" t="s">
        <v>29</v>
      </c>
      <c r="P19" s="2">
        <v>1</v>
      </c>
      <c r="Q19" s="2" t="s">
        <v>52</v>
      </c>
      <c r="R19" s="2">
        <v>1</v>
      </c>
      <c r="S19" s="2" t="s">
        <v>31</v>
      </c>
      <c r="T19" s="2" t="s">
        <v>31</v>
      </c>
      <c r="U19" s="2">
        <v>1</v>
      </c>
    </row>
    <row r="20" spans="1:21">
      <c r="A20" s="2" t="s">
        <v>21</v>
      </c>
      <c r="B20" s="2">
        <v>12</v>
      </c>
      <c r="C20" s="2" t="s">
        <v>64</v>
      </c>
      <c r="D20" s="2" t="s">
        <v>46</v>
      </c>
      <c r="E20" s="2">
        <v>697</v>
      </c>
      <c r="F20" s="2" t="s">
        <v>34</v>
      </c>
      <c r="G20" s="2" t="s">
        <v>57</v>
      </c>
      <c r="H20" s="2">
        <v>4</v>
      </c>
      <c r="I20" s="2" t="s">
        <v>26</v>
      </c>
      <c r="J20" s="2" t="s">
        <v>27</v>
      </c>
      <c r="K20" s="2">
        <v>2</v>
      </c>
      <c r="L20" s="2" t="s">
        <v>50</v>
      </c>
      <c r="M20" s="2">
        <v>46</v>
      </c>
      <c r="N20" s="2" t="s">
        <v>61</v>
      </c>
      <c r="O20" s="2" t="s">
        <v>29</v>
      </c>
      <c r="P20" s="2">
        <v>2</v>
      </c>
      <c r="Q20" s="2" t="s">
        <v>30</v>
      </c>
      <c r="R20" s="2">
        <v>1</v>
      </c>
      <c r="S20" s="2" t="s">
        <v>31</v>
      </c>
      <c r="T20" s="2" t="s">
        <v>31</v>
      </c>
      <c r="U20" s="2">
        <v>1</v>
      </c>
    </row>
    <row r="21" spans="1:21">
      <c r="A21" s="2" t="s">
        <v>21</v>
      </c>
      <c r="B21" s="2">
        <v>48</v>
      </c>
      <c r="C21" s="2" t="s">
        <v>33</v>
      </c>
      <c r="D21" s="2" t="s">
        <v>38</v>
      </c>
      <c r="E21" s="2">
        <v>7476</v>
      </c>
      <c r="F21" s="2" t="s">
        <v>34</v>
      </c>
      <c r="G21" s="2" t="s">
        <v>39</v>
      </c>
      <c r="H21" s="2">
        <v>4</v>
      </c>
      <c r="I21" s="2" t="s">
        <v>26</v>
      </c>
      <c r="J21" s="2" t="s">
        <v>27</v>
      </c>
      <c r="K21" s="2">
        <v>1</v>
      </c>
      <c r="L21" s="2" t="s">
        <v>47</v>
      </c>
      <c r="M21" s="2">
        <v>50</v>
      </c>
      <c r="N21" s="2" t="s">
        <v>27</v>
      </c>
      <c r="O21" s="2" t="s">
        <v>44</v>
      </c>
      <c r="P21" s="2">
        <v>1</v>
      </c>
      <c r="Q21" s="2" t="s">
        <v>52</v>
      </c>
      <c r="R21" s="2">
        <v>1</v>
      </c>
      <c r="S21" s="2" t="s">
        <v>31</v>
      </c>
      <c r="T21" s="2" t="s">
        <v>31</v>
      </c>
      <c r="U21" s="2">
        <v>0</v>
      </c>
    </row>
    <row r="22" spans="1:21">
      <c r="A22" s="2" t="s">
        <v>32</v>
      </c>
      <c r="B22" s="2">
        <v>27</v>
      </c>
      <c r="C22" s="2" t="s">
        <v>60</v>
      </c>
      <c r="D22" s="2" t="s">
        <v>58</v>
      </c>
      <c r="E22" s="2">
        <v>8318</v>
      </c>
      <c r="F22" s="2" t="s">
        <v>34</v>
      </c>
      <c r="G22" s="2" t="s">
        <v>25</v>
      </c>
      <c r="H22" s="2">
        <v>2</v>
      </c>
      <c r="I22" s="2" t="s">
        <v>36</v>
      </c>
      <c r="J22" s="2" t="s">
        <v>27</v>
      </c>
      <c r="K22" s="2">
        <v>4</v>
      </c>
      <c r="L22" s="2" t="s">
        <v>47</v>
      </c>
      <c r="M22" s="2">
        <v>42</v>
      </c>
      <c r="N22" s="2" t="s">
        <v>27</v>
      </c>
      <c r="O22" s="2" t="s">
        <v>44</v>
      </c>
      <c r="P22" s="2">
        <v>2</v>
      </c>
      <c r="Q22" s="2" t="s">
        <v>52</v>
      </c>
      <c r="R22" s="2">
        <v>1</v>
      </c>
      <c r="S22" s="2" t="s">
        <v>31</v>
      </c>
      <c r="T22" s="2" t="s">
        <v>31</v>
      </c>
      <c r="U22" s="2">
        <v>1</v>
      </c>
    </row>
    <row r="23" spans="1:21">
      <c r="A23" s="2" t="s">
        <v>21</v>
      </c>
      <c r="B23" s="2">
        <v>24</v>
      </c>
      <c r="C23" s="2" t="s">
        <v>33</v>
      </c>
      <c r="D23" s="2" t="s">
        <v>41</v>
      </c>
      <c r="E23" s="2">
        <v>3149</v>
      </c>
      <c r="F23" s="2" t="s">
        <v>34</v>
      </c>
      <c r="G23" s="2" t="s">
        <v>57</v>
      </c>
      <c r="H23" s="2">
        <v>4</v>
      </c>
      <c r="I23" s="2" t="s">
        <v>26</v>
      </c>
      <c r="J23" s="2" t="s">
        <v>27</v>
      </c>
      <c r="K23" s="2">
        <v>1</v>
      </c>
      <c r="L23" s="2" t="s">
        <v>47</v>
      </c>
      <c r="M23" s="2">
        <v>22</v>
      </c>
      <c r="N23" s="2" t="s">
        <v>61</v>
      </c>
      <c r="O23" s="2" t="s">
        <v>44</v>
      </c>
      <c r="P23" s="2">
        <v>1</v>
      </c>
      <c r="Q23" s="2" t="s">
        <v>30</v>
      </c>
      <c r="R23" s="2">
        <v>1</v>
      </c>
      <c r="S23" s="2" t="s">
        <v>27</v>
      </c>
      <c r="T23" s="2" t="s">
        <v>31</v>
      </c>
      <c r="U23" s="2">
        <v>0</v>
      </c>
    </row>
    <row r="24" spans="1:21">
      <c r="A24" s="2" t="s">
        <v>32</v>
      </c>
      <c r="B24" s="2">
        <v>36</v>
      </c>
      <c r="C24" s="2" t="s">
        <v>33</v>
      </c>
      <c r="D24" s="2" t="s">
        <v>41</v>
      </c>
      <c r="E24" s="2">
        <v>9034</v>
      </c>
      <c r="F24" s="2" t="s">
        <v>59</v>
      </c>
      <c r="G24" s="2" t="s">
        <v>57</v>
      </c>
      <c r="H24" s="2">
        <v>4</v>
      </c>
      <c r="I24" s="2" t="s">
        <v>26</v>
      </c>
      <c r="J24" s="2" t="s">
        <v>66</v>
      </c>
      <c r="K24" s="2">
        <v>1</v>
      </c>
      <c r="L24" s="2" t="s">
        <v>47</v>
      </c>
      <c r="M24" s="2">
        <v>29</v>
      </c>
      <c r="N24" s="2" t="s">
        <v>27</v>
      </c>
      <c r="O24" s="2" t="s">
        <v>51</v>
      </c>
      <c r="P24" s="2">
        <v>1</v>
      </c>
      <c r="Q24" s="2" t="s">
        <v>52</v>
      </c>
      <c r="R24" s="2">
        <v>1</v>
      </c>
      <c r="S24" s="2" t="s">
        <v>31</v>
      </c>
      <c r="T24" s="2" t="s">
        <v>31</v>
      </c>
      <c r="U24" s="2">
        <v>1</v>
      </c>
    </row>
    <row r="25" spans="1:21">
      <c r="A25" s="2" t="s">
        <v>21</v>
      </c>
      <c r="B25" s="2">
        <v>18</v>
      </c>
      <c r="C25" s="2" t="s">
        <v>33</v>
      </c>
      <c r="D25" s="2" t="s">
        <v>46</v>
      </c>
      <c r="E25" s="2">
        <v>1216</v>
      </c>
      <c r="F25" s="2" t="s">
        <v>34</v>
      </c>
      <c r="G25" s="2" t="s">
        <v>57</v>
      </c>
      <c r="H25" s="2">
        <v>4</v>
      </c>
      <c r="I25" s="2" t="s">
        <v>36</v>
      </c>
      <c r="J25" s="2" t="s">
        <v>27</v>
      </c>
      <c r="K25" s="2">
        <v>3</v>
      </c>
      <c r="L25" s="2" t="s">
        <v>50</v>
      </c>
      <c r="M25" s="2">
        <v>23</v>
      </c>
      <c r="N25" s="2" t="s">
        <v>27</v>
      </c>
      <c r="O25" s="2" t="s">
        <v>51</v>
      </c>
      <c r="P25" s="2">
        <v>1</v>
      </c>
      <c r="Q25" s="2" t="s">
        <v>30</v>
      </c>
      <c r="R25" s="2">
        <v>1</v>
      </c>
      <c r="S25" s="2" t="s">
        <v>31</v>
      </c>
      <c r="T25" s="2" t="s">
        <v>31</v>
      </c>
      <c r="U25" s="2">
        <v>1</v>
      </c>
    </row>
    <row r="26" spans="1:21">
      <c r="A26" s="2" t="s">
        <v>21</v>
      </c>
      <c r="B26" s="2">
        <v>24</v>
      </c>
      <c r="C26" s="2" t="s">
        <v>64</v>
      </c>
      <c r="D26" s="2" t="s">
        <v>41</v>
      </c>
      <c r="E26" s="2">
        <v>6872</v>
      </c>
      <c r="F26" s="2" t="s">
        <v>34</v>
      </c>
      <c r="G26" s="2" t="s">
        <v>57</v>
      </c>
      <c r="H26" s="2">
        <v>2</v>
      </c>
      <c r="I26" s="2" t="s">
        <v>54</v>
      </c>
      <c r="J26" s="2" t="s">
        <v>27</v>
      </c>
      <c r="K26" s="2">
        <v>1</v>
      </c>
      <c r="L26" s="2" t="s">
        <v>43</v>
      </c>
      <c r="M26" s="2">
        <v>55</v>
      </c>
      <c r="N26" s="2" t="s">
        <v>61</v>
      </c>
      <c r="O26" s="2" t="s">
        <v>29</v>
      </c>
      <c r="P26" s="2">
        <v>1</v>
      </c>
      <c r="Q26" s="2" t="s">
        <v>30</v>
      </c>
      <c r="R26" s="2">
        <v>1</v>
      </c>
      <c r="S26" s="2" t="s">
        <v>31</v>
      </c>
      <c r="T26" s="2" t="s">
        <v>31</v>
      </c>
      <c r="U26" s="2">
        <v>1</v>
      </c>
    </row>
    <row r="27" spans="1:21">
      <c r="A27" s="2" t="s">
        <v>32</v>
      </c>
      <c r="B27" s="2">
        <v>60</v>
      </c>
      <c r="C27" s="2" t="s">
        <v>33</v>
      </c>
      <c r="D27" s="2" t="s">
        <v>38</v>
      </c>
      <c r="E27" s="2">
        <v>6288</v>
      </c>
      <c r="F27" s="2" t="s">
        <v>34</v>
      </c>
      <c r="G27" s="2" t="s">
        <v>35</v>
      </c>
      <c r="H27" s="2">
        <v>4</v>
      </c>
      <c r="I27" s="2" t="s">
        <v>26</v>
      </c>
      <c r="J27" s="2" t="s">
        <v>27</v>
      </c>
      <c r="K27" s="2">
        <v>4</v>
      </c>
      <c r="L27" s="2" t="s">
        <v>47</v>
      </c>
      <c r="M27" s="2">
        <v>42</v>
      </c>
      <c r="N27" s="2" t="s">
        <v>27</v>
      </c>
      <c r="O27" s="2" t="s">
        <v>44</v>
      </c>
      <c r="P27" s="2">
        <v>1</v>
      </c>
      <c r="Q27" s="2" t="s">
        <v>30</v>
      </c>
      <c r="R27" s="2">
        <v>1</v>
      </c>
      <c r="S27" s="2" t="s">
        <v>27</v>
      </c>
      <c r="T27" s="2" t="s">
        <v>31</v>
      </c>
      <c r="U27" s="2">
        <v>1</v>
      </c>
    </row>
    <row r="28" spans="1:21">
      <c r="A28" s="2" t="s">
        <v>21</v>
      </c>
      <c r="B28" s="2">
        <v>36</v>
      </c>
      <c r="C28" s="2" t="s">
        <v>45</v>
      </c>
      <c r="D28" s="2" t="s">
        <v>38</v>
      </c>
      <c r="E28" s="2">
        <v>6887</v>
      </c>
      <c r="F28" s="2" t="s">
        <v>34</v>
      </c>
      <c r="G28" s="2" t="s">
        <v>35</v>
      </c>
      <c r="H28" s="2">
        <v>4</v>
      </c>
      <c r="I28" s="2" t="s">
        <v>26</v>
      </c>
      <c r="J28" s="2" t="s">
        <v>27</v>
      </c>
      <c r="K28" s="2">
        <v>3</v>
      </c>
      <c r="L28" s="2" t="s">
        <v>43</v>
      </c>
      <c r="M28" s="2">
        <v>29</v>
      </c>
      <c r="N28" s="2" t="s">
        <v>65</v>
      </c>
      <c r="O28" s="2" t="s">
        <v>29</v>
      </c>
      <c r="P28" s="2">
        <v>1</v>
      </c>
      <c r="Q28" s="2" t="s">
        <v>30</v>
      </c>
      <c r="R28" s="2">
        <v>1</v>
      </c>
      <c r="S28" s="2" t="s">
        <v>31</v>
      </c>
      <c r="T28" s="2" t="s">
        <v>31</v>
      </c>
      <c r="U28" s="2">
        <v>1</v>
      </c>
    </row>
    <row r="29" spans="1:21">
      <c r="A29" s="2" t="s">
        <v>21</v>
      </c>
      <c r="B29" s="2">
        <v>12</v>
      </c>
      <c r="C29" s="2" t="s">
        <v>64</v>
      </c>
      <c r="D29" s="2" t="s">
        <v>71</v>
      </c>
      <c r="E29" s="2">
        <v>339</v>
      </c>
      <c r="F29" s="2" t="s">
        <v>34</v>
      </c>
      <c r="G29" s="2" t="s">
        <v>25</v>
      </c>
      <c r="H29" s="2">
        <v>4</v>
      </c>
      <c r="I29" s="2" t="s">
        <v>56</v>
      </c>
      <c r="J29" s="2" t="s">
        <v>27</v>
      </c>
      <c r="K29" s="2">
        <v>1</v>
      </c>
      <c r="L29" s="2" t="s">
        <v>50</v>
      </c>
      <c r="M29" s="2">
        <v>45</v>
      </c>
      <c r="N29" s="2" t="s">
        <v>61</v>
      </c>
      <c r="O29" s="2" t="s">
        <v>29</v>
      </c>
      <c r="P29" s="2">
        <v>1</v>
      </c>
      <c r="Q29" s="2" t="s">
        <v>40</v>
      </c>
      <c r="R29" s="2">
        <v>1</v>
      </c>
      <c r="S29" s="2" t="s">
        <v>27</v>
      </c>
      <c r="T29" s="2" t="s">
        <v>31</v>
      </c>
      <c r="U29" s="2">
        <v>0</v>
      </c>
    </row>
    <row r="30" spans="1:21">
      <c r="A30" s="2" t="s">
        <v>32</v>
      </c>
      <c r="B30" s="2">
        <v>12</v>
      </c>
      <c r="C30" s="2" t="s">
        <v>33</v>
      </c>
      <c r="D30" s="2" t="s">
        <v>46</v>
      </c>
      <c r="E30" s="2">
        <v>836</v>
      </c>
      <c r="F30" s="2" t="s">
        <v>59</v>
      </c>
      <c r="G30" s="2" t="s">
        <v>57</v>
      </c>
      <c r="H30" s="2">
        <v>4</v>
      </c>
      <c r="I30" s="2" t="s">
        <v>36</v>
      </c>
      <c r="J30" s="2" t="s">
        <v>27</v>
      </c>
      <c r="K30" s="2">
        <v>2</v>
      </c>
      <c r="L30" s="2" t="s">
        <v>43</v>
      </c>
      <c r="M30" s="2">
        <v>23</v>
      </c>
      <c r="N30" s="2" t="s">
        <v>61</v>
      </c>
      <c r="O30" s="2" t="s">
        <v>29</v>
      </c>
      <c r="P30" s="2">
        <v>1</v>
      </c>
      <c r="Q30" s="2" t="s">
        <v>40</v>
      </c>
      <c r="R30" s="2">
        <v>1</v>
      </c>
      <c r="S30" s="2" t="s">
        <v>27</v>
      </c>
      <c r="T30" s="2" t="s">
        <v>31</v>
      </c>
      <c r="U30" s="2">
        <v>1</v>
      </c>
    </row>
    <row r="31" spans="1:21">
      <c r="A31" s="2" t="s">
        <v>32</v>
      </c>
      <c r="B31" s="2">
        <v>48</v>
      </c>
      <c r="C31" s="2" t="s">
        <v>33</v>
      </c>
      <c r="D31" s="2" t="s">
        <v>58</v>
      </c>
      <c r="E31" s="2">
        <v>15672</v>
      </c>
      <c r="F31" s="2" t="s">
        <v>34</v>
      </c>
      <c r="G31" s="2" t="s">
        <v>35</v>
      </c>
      <c r="H31" s="2">
        <v>2</v>
      </c>
      <c r="I31" s="2" t="s">
        <v>26</v>
      </c>
      <c r="J31" s="2" t="s">
        <v>27</v>
      </c>
      <c r="K31" s="2">
        <v>2</v>
      </c>
      <c r="L31" s="2" t="s">
        <v>50</v>
      </c>
      <c r="M31" s="2">
        <v>23</v>
      </c>
      <c r="N31" s="2" t="s">
        <v>27</v>
      </c>
      <c r="O31" s="2" t="s">
        <v>29</v>
      </c>
      <c r="P31" s="2">
        <v>1</v>
      </c>
      <c r="Q31" s="2" t="s">
        <v>30</v>
      </c>
      <c r="R31" s="2">
        <v>1</v>
      </c>
      <c r="S31" s="2" t="s">
        <v>31</v>
      </c>
      <c r="T31" s="2" t="s">
        <v>31</v>
      </c>
      <c r="U31" s="2">
        <v>1</v>
      </c>
    </row>
    <row r="32" spans="1:21">
      <c r="A32" s="2" t="s">
        <v>21</v>
      </c>
      <c r="B32" s="2">
        <v>48</v>
      </c>
      <c r="C32" s="2" t="s">
        <v>33</v>
      </c>
      <c r="D32" s="2" t="s">
        <v>46</v>
      </c>
      <c r="E32" s="2">
        <v>3931</v>
      </c>
      <c r="F32" s="2" t="s">
        <v>34</v>
      </c>
      <c r="G32" s="2" t="s">
        <v>39</v>
      </c>
      <c r="H32" s="2">
        <v>4</v>
      </c>
      <c r="I32" s="2" t="s">
        <v>26</v>
      </c>
      <c r="J32" s="2" t="s">
        <v>27</v>
      </c>
      <c r="K32" s="2">
        <v>4</v>
      </c>
      <c r="L32" s="2" t="s">
        <v>47</v>
      </c>
      <c r="M32" s="2">
        <v>46</v>
      </c>
      <c r="N32" s="2" t="s">
        <v>27</v>
      </c>
      <c r="O32" s="2" t="s">
        <v>44</v>
      </c>
      <c r="P32" s="2">
        <v>1</v>
      </c>
      <c r="Q32" s="2" t="s">
        <v>30</v>
      </c>
      <c r="R32" s="2">
        <v>2</v>
      </c>
      <c r="S32" s="2" t="s">
        <v>27</v>
      </c>
      <c r="T32" s="2" t="s">
        <v>31</v>
      </c>
      <c r="U32" s="2">
        <v>1</v>
      </c>
    </row>
    <row r="33" spans="1:21">
      <c r="A33" s="2" t="s">
        <v>21</v>
      </c>
      <c r="B33" s="2">
        <v>48</v>
      </c>
      <c r="C33" s="2" t="s">
        <v>60</v>
      </c>
      <c r="D33" s="2" t="s">
        <v>49</v>
      </c>
      <c r="E33" s="2">
        <v>4605</v>
      </c>
      <c r="F33" s="2" t="s">
        <v>34</v>
      </c>
      <c r="G33" s="2" t="s">
        <v>25</v>
      </c>
      <c r="H33" s="2">
        <v>3</v>
      </c>
      <c r="I33" s="2" t="s">
        <v>26</v>
      </c>
      <c r="J33" s="2" t="s">
        <v>27</v>
      </c>
      <c r="K33" s="2">
        <v>4</v>
      </c>
      <c r="L33" s="2" t="s">
        <v>47</v>
      </c>
      <c r="M33" s="2">
        <v>24</v>
      </c>
      <c r="N33" s="2" t="s">
        <v>27</v>
      </c>
      <c r="O33" s="2" t="s">
        <v>44</v>
      </c>
      <c r="P33" s="2">
        <v>2</v>
      </c>
      <c r="Q33" s="2" t="s">
        <v>30</v>
      </c>
      <c r="R33" s="2">
        <v>2</v>
      </c>
      <c r="S33" s="2" t="s">
        <v>27</v>
      </c>
      <c r="T33" s="2" t="s">
        <v>31</v>
      </c>
      <c r="U33" s="2">
        <v>1</v>
      </c>
    </row>
    <row r="34" spans="1:21">
      <c r="A34" s="2" t="s">
        <v>21</v>
      </c>
      <c r="B34" s="2">
        <v>18</v>
      </c>
      <c r="C34" s="2" t="s">
        <v>60</v>
      </c>
      <c r="D34" s="2" t="s">
        <v>41</v>
      </c>
      <c r="E34" s="2">
        <v>3114</v>
      </c>
      <c r="F34" s="2" t="s">
        <v>34</v>
      </c>
      <c r="G34" s="2" t="s">
        <v>57</v>
      </c>
      <c r="H34" s="2">
        <v>1</v>
      </c>
      <c r="I34" s="2" t="s">
        <v>36</v>
      </c>
      <c r="J34" s="2" t="s">
        <v>27</v>
      </c>
      <c r="K34" s="2">
        <v>4</v>
      </c>
      <c r="L34" s="2" t="s">
        <v>43</v>
      </c>
      <c r="M34" s="2">
        <v>26</v>
      </c>
      <c r="N34" s="2" t="s">
        <v>27</v>
      </c>
      <c r="O34" s="2" t="s">
        <v>51</v>
      </c>
      <c r="P34" s="2">
        <v>1</v>
      </c>
      <c r="Q34" s="2" t="s">
        <v>30</v>
      </c>
      <c r="R34" s="2">
        <v>1</v>
      </c>
      <c r="S34" s="2" t="s">
        <v>27</v>
      </c>
      <c r="T34" s="2" t="s">
        <v>31</v>
      </c>
      <c r="U34" s="2">
        <v>1</v>
      </c>
    </row>
    <row r="35" spans="1:21">
      <c r="A35" s="2" t="s">
        <v>21</v>
      </c>
      <c r="B35" s="2">
        <v>48</v>
      </c>
      <c r="C35" s="2" t="s">
        <v>33</v>
      </c>
      <c r="D35" s="2" t="s">
        <v>49</v>
      </c>
      <c r="E35" s="2">
        <v>10297</v>
      </c>
      <c r="F35" s="2" t="s">
        <v>34</v>
      </c>
      <c r="G35" s="2" t="s">
        <v>39</v>
      </c>
      <c r="H35" s="2">
        <v>4</v>
      </c>
      <c r="I35" s="2" t="s">
        <v>26</v>
      </c>
      <c r="J35" s="2" t="s">
        <v>27</v>
      </c>
      <c r="K35" s="2">
        <v>4</v>
      </c>
      <c r="L35" s="2" t="s">
        <v>47</v>
      </c>
      <c r="M35" s="2">
        <v>39</v>
      </c>
      <c r="N35" s="2" t="s">
        <v>65</v>
      </c>
      <c r="O35" s="2" t="s">
        <v>44</v>
      </c>
      <c r="P35" s="2">
        <v>3</v>
      </c>
      <c r="Q35" s="2" t="s">
        <v>30</v>
      </c>
      <c r="R35" s="2">
        <v>2</v>
      </c>
      <c r="S35" s="2" t="s">
        <v>31</v>
      </c>
      <c r="T35" s="2" t="s">
        <v>31</v>
      </c>
      <c r="U35" s="2">
        <v>1</v>
      </c>
    </row>
    <row r="36" spans="1:21">
      <c r="A36" s="2" t="s">
        <v>32</v>
      </c>
      <c r="B36" s="2">
        <v>30</v>
      </c>
      <c r="C36" s="2" t="s">
        <v>33</v>
      </c>
      <c r="D36" s="2" t="s">
        <v>46</v>
      </c>
      <c r="E36" s="2">
        <v>2150</v>
      </c>
      <c r="F36" s="2" t="s">
        <v>34</v>
      </c>
      <c r="G36" s="2" t="s">
        <v>35</v>
      </c>
      <c r="H36" s="2">
        <v>4</v>
      </c>
      <c r="I36" s="2" t="s">
        <v>36</v>
      </c>
      <c r="J36" s="2" t="s">
        <v>42</v>
      </c>
      <c r="K36" s="2">
        <v>2</v>
      </c>
      <c r="L36" s="2" t="s">
        <v>47</v>
      </c>
      <c r="M36" s="2">
        <v>24</v>
      </c>
      <c r="N36" s="2" t="s">
        <v>61</v>
      </c>
      <c r="O36" s="2" t="s">
        <v>29</v>
      </c>
      <c r="P36" s="2">
        <v>1</v>
      </c>
      <c r="Q36" s="2" t="s">
        <v>30</v>
      </c>
      <c r="R36" s="2">
        <v>1</v>
      </c>
      <c r="S36" s="2" t="s">
        <v>27</v>
      </c>
      <c r="T36" s="2" t="s">
        <v>31</v>
      </c>
      <c r="U36" s="2">
        <v>1</v>
      </c>
    </row>
    <row r="37" spans="1:21">
      <c r="A37" s="2" t="s">
        <v>32</v>
      </c>
      <c r="B37" s="2">
        <v>42</v>
      </c>
      <c r="C37" s="2" t="s">
        <v>64</v>
      </c>
      <c r="D37" s="2" t="s">
        <v>49</v>
      </c>
      <c r="E37" s="2">
        <v>9283</v>
      </c>
      <c r="F37" s="2" t="s">
        <v>34</v>
      </c>
      <c r="G37" s="2" t="s">
        <v>55</v>
      </c>
      <c r="H37" s="2">
        <v>1</v>
      </c>
      <c r="I37" s="2" t="s">
        <v>26</v>
      </c>
      <c r="J37" s="2" t="s">
        <v>27</v>
      </c>
      <c r="K37" s="2">
        <v>2</v>
      </c>
      <c r="L37" s="2" t="s">
        <v>47</v>
      </c>
      <c r="M37" s="2">
        <v>55</v>
      </c>
      <c r="N37" s="2" t="s">
        <v>61</v>
      </c>
      <c r="O37" s="2" t="s">
        <v>44</v>
      </c>
      <c r="P37" s="2">
        <v>1</v>
      </c>
      <c r="Q37" s="2" t="s">
        <v>52</v>
      </c>
      <c r="R37" s="2">
        <v>1</v>
      </c>
      <c r="S37" s="2" t="s">
        <v>31</v>
      </c>
      <c r="T37" s="2" t="s">
        <v>31</v>
      </c>
      <c r="U37" s="2">
        <v>0</v>
      </c>
    </row>
    <row r="38" spans="1:21">
      <c r="A38" s="2" t="s">
        <v>32</v>
      </c>
      <c r="B38" s="2">
        <v>30</v>
      </c>
      <c r="C38" s="2" t="s">
        <v>60</v>
      </c>
      <c r="D38" s="2" t="s">
        <v>58</v>
      </c>
      <c r="E38" s="2">
        <v>4280</v>
      </c>
      <c r="F38" s="2" t="s">
        <v>59</v>
      </c>
      <c r="G38" s="2" t="s">
        <v>35</v>
      </c>
      <c r="H38" s="2">
        <v>4</v>
      </c>
      <c r="I38" s="2" t="s">
        <v>36</v>
      </c>
      <c r="J38" s="2" t="s">
        <v>27</v>
      </c>
      <c r="K38" s="2">
        <v>4</v>
      </c>
      <c r="L38" s="2" t="s">
        <v>50</v>
      </c>
      <c r="M38" s="2">
        <v>26</v>
      </c>
      <c r="N38" s="2" t="s">
        <v>27</v>
      </c>
      <c r="O38" s="2" t="s">
        <v>51</v>
      </c>
      <c r="P38" s="2">
        <v>2</v>
      </c>
      <c r="Q38" s="2" t="s">
        <v>40</v>
      </c>
      <c r="R38" s="2">
        <v>1</v>
      </c>
      <c r="S38" s="2" t="s">
        <v>27</v>
      </c>
      <c r="T38" s="2" t="s">
        <v>31</v>
      </c>
      <c r="U38" s="2">
        <v>1</v>
      </c>
    </row>
    <row r="39" spans="1:21">
      <c r="A39" s="2" t="s">
        <v>32</v>
      </c>
      <c r="B39" s="2">
        <v>48</v>
      </c>
      <c r="C39" s="2" t="s">
        <v>45</v>
      </c>
      <c r="D39" s="2" t="s">
        <v>38</v>
      </c>
      <c r="E39" s="2">
        <v>6224</v>
      </c>
      <c r="F39" s="2" t="s">
        <v>34</v>
      </c>
      <c r="G39" s="2" t="s">
        <v>25</v>
      </c>
      <c r="H39" s="2">
        <v>4</v>
      </c>
      <c r="I39" s="2" t="s">
        <v>26</v>
      </c>
      <c r="J39" s="2" t="s">
        <v>27</v>
      </c>
      <c r="K39" s="2">
        <v>4</v>
      </c>
      <c r="L39" s="2" t="s">
        <v>47</v>
      </c>
      <c r="M39" s="2">
        <v>50</v>
      </c>
      <c r="N39" s="2" t="s">
        <v>27</v>
      </c>
      <c r="O39" s="2" t="s">
        <v>44</v>
      </c>
      <c r="P39" s="2">
        <v>1</v>
      </c>
      <c r="Q39" s="2" t="s">
        <v>30</v>
      </c>
      <c r="R39" s="2">
        <v>1</v>
      </c>
      <c r="S39" s="2" t="s">
        <v>27</v>
      </c>
      <c r="T39" s="2" t="s">
        <v>31</v>
      </c>
      <c r="U39" s="2">
        <v>1</v>
      </c>
    </row>
    <row r="40" spans="1:21">
      <c r="A40" s="2" t="s">
        <v>32</v>
      </c>
      <c r="B40" s="2">
        <v>18</v>
      </c>
      <c r="C40" s="2" t="s">
        <v>60</v>
      </c>
      <c r="D40" s="2" t="s">
        <v>46</v>
      </c>
      <c r="E40" s="2">
        <v>2278</v>
      </c>
      <c r="F40" s="2" t="s">
        <v>59</v>
      </c>
      <c r="G40" s="2" t="s">
        <v>57</v>
      </c>
      <c r="H40" s="2">
        <v>3</v>
      </c>
      <c r="I40" s="2" t="s">
        <v>36</v>
      </c>
      <c r="J40" s="2" t="s">
        <v>27</v>
      </c>
      <c r="K40" s="2">
        <v>3</v>
      </c>
      <c r="L40" s="2" t="s">
        <v>50</v>
      </c>
      <c r="M40" s="2">
        <v>28</v>
      </c>
      <c r="N40" s="2" t="s">
        <v>27</v>
      </c>
      <c r="O40" s="2" t="s">
        <v>29</v>
      </c>
      <c r="P40" s="2">
        <v>2</v>
      </c>
      <c r="Q40" s="2" t="s">
        <v>30</v>
      </c>
      <c r="R40" s="2">
        <v>1</v>
      </c>
      <c r="S40" s="2" t="s">
        <v>27</v>
      </c>
      <c r="T40" s="2" t="s">
        <v>31</v>
      </c>
      <c r="U40" s="2">
        <v>1</v>
      </c>
    </row>
    <row r="41" spans="1:21">
      <c r="A41" s="2" t="s">
        <v>21</v>
      </c>
      <c r="B41" s="2">
        <v>12</v>
      </c>
      <c r="C41" s="2" t="s">
        <v>33</v>
      </c>
      <c r="D41" s="2" t="s">
        <v>41</v>
      </c>
      <c r="E41" s="2">
        <v>1858</v>
      </c>
      <c r="F41" s="2" t="s">
        <v>34</v>
      </c>
      <c r="G41" s="2" t="s">
        <v>57</v>
      </c>
      <c r="H41" s="2">
        <v>4</v>
      </c>
      <c r="I41" s="2" t="s">
        <v>36</v>
      </c>
      <c r="J41" s="2" t="s">
        <v>27</v>
      </c>
      <c r="K41" s="2">
        <v>1</v>
      </c>
      <c r="L41" s="2" t="s">
        <v>50</v>
      </c>
      <c r="M41" s="2">
        <v>22</v>
      </c>
      <c r="N41" s="2" t="s">
        <v>27</v>
      </c>
      <c r="O41" s="2" t="s">
        <v>51</v>
      </c>
      <c r="P41" s="2">
        <v>1</v>
      </c>
      <c r="Q41" s="2" t="s">
        <v>30</v>
      </c>
      <c r="R41" s="2">
        <v>1</v>
      </c>
      <c r="S41" s="2" t="s">
        <v>27</v>
      </c>
      <c r="T41" s="2" t="s">
        <v>31</v>
      </c>
      <c r="U41" s="2">
        <v>0</v>
      </c>
    </row>
    <row r="42" spans="1:21">
      <c r="A42" s="2" t="s">
        <v>21</v>
      </c>
      <c r="B42" s="2">
        <v>40</v>
      </c>
      <c r="C42" s="2" t="s">
        <v>22</v>
      </c>
      <c r="D42" s="2" t="s">
        <v>38</v>
      </c>
      <c r="E42" s="2">
        <v>5998</v>
      </c>
      <c r="F42" s="2" t="s">
        <v>34</v>
      </c>
      <c r="G42" s="2" t="s">
        <v>35</v>
      </c>
      <c r="H42" s="2">
        <v>4</v>
      </c>
      <c r="I42" s="2" t="s">
        <v>26</v>
      </c>
      <c r="J42" s="2" t="s">
        <v>27</v>
      </c>
      <c r="K42" s="2">
        <v>3</v>
      </c>
      <c r="L42" s="2" t="s">
        <v>47</v>
      </c>
      <c r="M42" s="2">
        <v>27</v>
      </c>
      <c r="N42" s="2" t="s">
        <v>61</v>
      </c>
      <c r="O42" s="2" t="s">
        <v>29</v>
      </c>
      <c r="P42" s="2">
        <v>1</v>
      </c>
      <c r="Q42" s="2" t="s">
        <v>30</v>
      </c>
      <c r="R42" s="2">
        <v>1</v>
      </c>
      <c r="S42" s="2" t="s">
        <v>31</v>
      </c>
      <c r="T42" s="2" t="s">
        <v>31</v>
      </c>
      <c r="U42" s="2">
        <v>1</v>
      </c>
    </row>
    <row r="43" spans="1:21">
      <c r="A43" s="2" t="s">
        <v>21</v>
      </c>
      <c r="B43" s="2">
        <v>36</v>
      </c>
      <c r="C43" s="2" t="s">
        <v>64</v>
      </c>
      <c r="D43" s="2" t="s">
        <v>41</v>
      </c>
      <c r="E43" s="2">
        <v>2746</v>
      </c>
      <c r="F43" s="2" t="s">
        <v>34</v>
      </c>
      <c r="G43" s="2" t="s">
        <v>25</v>
      </c>
      <c r="H43" s="2">
        <v>4</v>
      </c>
      <c r="I43" s="2" t="s">
        <v>26</v>
      </c>
      <c r="J43" s="2" t="s">
        <v>27</v>
      </c>
      <c r="K43" s="2">
        <v>4</v>
      </c>
      <c r="L43" s="2" t="s">
        <v>50</v>
      </c>
      <c r="M43" s="2">
        <v>31</v>
      </c>
      <c r="N43" s="2" t="s">
        <v>61</v>
      </c>
      <c r="O43" s="2" t="s">
        <v>29</v>
      </c>
      <c r="P43" s="2">
        <v>1</v>
      </c>
      <c r="Q43" s="2" t="s">
        <v>30</v>
      </c>
      <c r="R43" s="2">
        <v>1</v>
      </c>
      <c r="S43" s="2" t="s">
        <v>27</v>
      </c>
      <c r="T43" s="2" t="s">
        <v>31</v>
      </c>
      <c r="U43" s="2">
        <v>1</v>
      </c>
    </row>
    <row r="44" spans="1:21">
      <c r="A44" s="2" t="s">
        <v>32</v>
      </c>
      <c r="B44" s="2">
        <v>12</v>
      </c>
      <c r="C44" s="2" t="s">
        <v>33</v>
      </c>
      <c r="D44" s="2" t="s">
        <v>41</v>
      </c>
      <c r="E44" s="2">
        <v>951</v>
      </c>
      <c r="F44" s="2" t="s">
        <v>59</v>
      </c>
      <c r="G44" s="2" t="s">
        <v>57</v>
      </c>
      <c r="H44" s="2">
        <v>4</v>
      </c>
      <c r="I44" s="2" t="s">
        <v>36</v>
      </c>
      <c r="J44" s="2" t="s">
        <v>27</v>
      </c>
      <c r="K44" s="2">
        <v>4</v>
      </c>
      <c r="L44" s="2" t="s">
        <v>50</v>
      </c>
      <c r="M44" s="2">
        <v>27</v>
      </c>
      <c r="N44" s="2" t="s">
        <v>61</v>
      </c>
      <c r="O44" s="2" t="s">
        <v>51</v>
      </c>
      <c r="P44" s="2">
        <v>4</v>
      </c>
      <c r="Q44" s="2" t="s">
        <v>30</v>
      </c>
      <c r="R44" s="2">
        <v>1</v>
      </c>
      <c r="S44" s="2" t="s">
        <v>27</v>
      </c>
      <c r="T44" s="2" t="s">
        <v>31</v>
      </c>
      <c r="U44" s="2">
        <v>1</v>
      </c>
    </row>
    <row r="45" spans="1:21">
      <c r="A45" s="2" t="s">
        <v>32</v>
      </c>
      <c r="B45" s="2">
        <v>15</v>
      </c>
      <c r="C45" s="2" t="s">
        <v>60</v>
      </c>
      <c r="D45" s="2" t="s">
        <v>46</v>
      </c>
      <c r="E45" s="2">
        <v>1778</v>
      </c>
      <c r="F45" s="2" t="s">
        <v>34</v>
      </c>
      <c r="G45" s="2" t="s">
        <v>57</v>
      </c>
      <c r="H45" s="2">
        <v>2</v>
      </c>
      <c r="I45" s="2" t="s">
        <v>36</v>
      </c>
      <c r="J45" s="2" t="s">
        <v>27</v>
      </c>
      <c r="K45" s="2">
        <v>1</v>
      </c>
      <c r="L45" s="2" t="s">
        <v>28</v>
      </c>
      <c r="M45" s="2">
        <v>26</v>
      </c>
      <c r="N45" s="2" t="s">
        <v>27</v>
      </c>
      <c r="O45" s="2" t="s">
        <v>51</v>
      </c>
      <c r="P45" s="2">
        <v>2</v>
      </c>
      <c r="Q45" s="2" t="s">
        <v>69</v>
      </c>
      <c r="R45" s="2">
        <v>1</v>
      </c>
      <c r="S45" s="2" t="s">
        <v>27</v>
      </c>
      <c r="T45" s="2" t="s">
        <v>31</v>
      </c>
      <c r="U45" s="2">
        <v>1</v>
      </c>
    </row>
    <row r="46" spans="1:21">
      <c r="A46" s="2" t="s">
        <v>21</v>
      </c>
      <c r="B46" s="2">
        <v>12</v>
      </c>
      <c r="C46" s="2" t="s">
        <v>60</v>
      </c>
      <c r="D46" s="2" t="s">
        <v>46</v>
      </c>
      <c r="E46" s="2">
        <v>1082</v>
      </c>
      <c r="F46" s="2" t="s">
        <v>34</v>
      </c>
      <c r="G46" s="2" t="s">
        <v>35</v>
      </c>
      <c r="H46" s="2">
        <v>4</v>
      </c>
      <c r="I46" s="2" t="s">
        <v>26</v>
      </c>
      <c r="J46" s="2" t="s">
        <v>27</v>
      </c>
      <c r="K46" s="2">
        <v>4</v>
      </c>
      <c r="L46" s="2" t="s">
        <v>50</v>
      </c>
      <c r="M46" s="2">
        <v>48</v>
      </c>
      <c r="N46" s="2" t="s">
        <v>61</v>
      </c>
      <c r="O46" s="2" t="s">
        <v>29</v>
      </c>
      <c r="P46" s="2">
        <v>2</v>
      </c>
      <c r="Q46" s="2" t="s">
        <v>30</v>
      </c>
      <c r="R46" s="2">
        <v>1</v>
      </c>
      <c r="S46" s="2" t="s">
        <v>27</v>
      </c>
      <c r="T46" s="2" t="s">
        <v>31</v>
      </c>
      <c r="U46" s="2">
        <v>1</v>
      </c>
    </row>
    <row r="47" spans="1:21">
      <c r="A47" s="2" t="s">
        <v>21</v>
      </c>
      <c r="B47" s="2">
        <v>36</v>
      </c>
      <c r="C47" s="2" t="s">
        <v>33</v>
      </c>
      <c r="D47" s="2" t="s">
        <v>46</v>
      </c>
      <c r="E47" s="2">
        <v>3249</v>
      </c>
      <c r="F47" s="2" t="s">
        <v>34</v>
      </c>
      <c r="G47" s="2" t="s">
        <v>39</v>
      </c>
      <c r="H47" s="2">
        <v>2</v>
      </c>
      <c r="I47" s="2" t="s">
        <v>26</v>
      </c>
      <c r="J47" s="2" t="s">
        <v>27</v>
      </c>
      <c r="K47" s="2">
        <v>4</v>
      </c>
      <c r="L47" s="2" t="s">
        <v>47</v>
      </c>
      <c r="M47" s="2">
        <v>39</v>
      </c>
      <c r="N47" s="2" t="s">
        <v>61</v>
      </c>
      <c r="O47" s="2" t="s">
        <v>44</v>
      </c>
      <c r="P47" s="2">
        <v>1</v>
      </c>
      <c r="Q47" s="2" t="s">
        <v>52</v>
      </c>
      <c r="R47" s="2">
        <v>2</v>
      </c>
      <c r="S47" s="2" t="s">
        <v>31</v>
      </c>
      <c r="T47" s="2" t="s">
        <v>31</v>
      </c>
      <c r="U47" s="2">
        <v>0</v>
      </c>
    </row>
    <row r="48" spans="1:21">
      <c r="A48" s="2" t="s">
        <v>21</v>
      </c>
      <c r="B48" s="2">
        <v>24</v>
      </c>
      <c r="C48" s="2" t="s">
        <v>33</v>
      </c>
      <c r="D48" s="2" t="s">
        <v>46</v>
      </c>
      <c r="E48" s="2">
        <v>1442</v>
      </c>
      <c r="F48" s="2" t="s">
        <v>34</v>
      </c>
      <c r="G48" s="2" t="s">
        <v>39</v>
      </c>
      <c r="H48" s="2">
        <v>4</v>
      </c>
      <c r="I48" s="2" t="s">
        <v>36</v>
      </c>
      <c r="J48" s="2" t="s">
        <v>27</v>
      </c>
      <c r="K48" s="2">
        <v>4</v>
      </c>
      <c r="L48" s="2" t="s">
        <v>50</v>
      </c>
      <c r="M48" s="2">
        <v>23</v>
      </c>
      <c r="N48" s="2" t="s">
        <v>27</v>
      </c>
      <c r="O48" s="2" t="s">
        <v>51</v>
      </c>
      <c r="P48" s="2">
        <v>2</v>
      </c>
      <c r="Q48" s="2" t="s">
        <v>30</v>
      </c>
      <c r="R48" s="2">
        <v>1</v>
      </c>
      <c r="S48" s="2" t="s">
        <v>27</v>
      </c>
      <c r="T48" s="2" t="s">
        <v>31</v>
      </c>
      <c r="U48" s="2">
        <v>1</v>
      </c>
    </row>
    <row r="49" spans="1:21">
      <c r="A49" s="2" t="s">
        <v>32</v>
      </c>
      <c r="B49" s="2">
        <v>36</v>
      </c>
      <c r="C49" s="2" t="s">
        <v>60</v>
      </c>
      <c r="D49" s="2" t="s">
        <v>58</v>
      </c>
      <c r="E49" s="2">
        <v>1953</v>
      </c>
      <c r="F49" s="2" t="s">
        <v>34</v>
      </c>
      <c r="G49" s="2" t="s">
        <v>25</v>
      </c>
      <c r="H49" s="2">
        <v>4</v>
      </c>
      <c r="I49" s="2" t="s">
        <v>26</v>
      </c>
      <c r="J49" s="2" t="s">
        <v>27</v>
      </c>
      <c r="K49" s="2">
        <v>4</v>
      </c>
      <c r="L49" s="2" t="s">
        <v>47</v>
      </c>
      <c r="M49" s="2">
        <v>61</v>
      </c>
      <c r="N49" s="2" t="s">
        <v>27</v>
      </c>
      <c r="O49" s="2" t="s">
        <v>44</v>
      </c>
      <c r="P49" s="2">
        <v>1</v>
      </c>
      <c r="Q49" s="2" t="s">
        <v>52</v>
      </c>
      <c r="R49" s="2">
        <v>1</v>
      </c>
      <c r="S49" s="2" t="s">
        <v>31</v>
      </c>
      <c r="T49" s="2" t="s">
        <v>31</v>
      </c>
      <c r="U49" s="2">
        <v>1</v>
      </c>
    </row>
    <row r="50" spans="1:21">
      <c r="A50" s="2" t="s">
        <v>21</v>
      </c>
      <c r="B50" s="2">
        <v>24</v>
      </c>
      <c r="C50" s="2" t="s">
        <v>64</v>
      </c>
      <c r="D50" s="2" t="s">
        <v>58</v>
      </c>
      <c r="E50" s="2">
        <v>3161</v>
      </c>
      <c r="F50" s="2" t="s">
        <v>34</v>
      </c>
      <c r="G50" s="2" t="s">
        <v>35</v>
      </c>
      <c r="H50" s="2">
        <v>4</v>
      </c>
      <c r="I50" s="2" t="s">
        <v>26</v>
      </c>
      <c r="J50" s="2" t="s">
        <v>27</v>
      </c>
      <c r="K50" s="2">
        <v>2</v>
      </c>
      <c r="L50" s="2" t="s">
        <v>43</v>
      </c>
      <c r="M50" s="2">
        <v>31</v>
      </c>
      <c r="N50" s="2" t="s">
        <v>27</v>
      </c>
      <c r="O50" s="2" t="s">
        <v>51</v>
      </c>
      <c r="P50" s="2">
        <v>1</v>
      </c>
      <c r="Q50" s="2" t="s">
        <v>30</v>
      </c>
      <c r="R50" s="2">
        <v>1</v>
      </c>
      <c r="S50" s="2" t="s">
        <v>31</v>
      </c>
      <c r="T50" s="2" t="s">
        <v>31</v>
      </c>
      <c r="U50" s="2">
        <v>1</v>
      </c>
    </row>
    <row r="51" spans="1:21">
      <c r="A51" s="2" t="s">
        <v>21</v>
      </c>
      <c r="B51" s="2">
        <v>24</v>
      </c>
      <c r="C51" s="2" t="s">
        <v>33</v>
      </c>
      <c r="D51" s="2" t="s">
        <v>58</v>
      </c>
      <c r="E51" s="2">
        <v>6568</v>
      </c>
      <c r="F51" s="2" t="s">
        <v>34</v>
      </c>
      <c r="G51" s="2" t="s">
        <v>35</v>
      </c>
      <c r="H51" s="2">
        <v>2</v>
      </c>
      <c r="I51" s="2" t="s">
        <v>56</v>
      </c>
      <c r="J51" s="2" t="s">
        <v>27</v>
      </c>
      <c r="K51" s="2">
        <v>2</v>
      </c>
      <c r="L51" s="2" t="s">
        <v>50</v>
      </c>
      <c r="M51" s="2">
        <v>21</v>
      </c>
      <c r="N51" s="2" t="s">
        <v>65</v>
      </c>
      <c r="O51" s="2" t="s">
        <v>29</v>
      </c>
      <c r="P51" s="2">
        <v>1</v>
      </c>
      <c r="Q51" s="2" t="s">
        <v>40</v>
      </c>
      <c r="R51" s="2">
        <v>1</v>
      </c>
      <c r="S51" s="2" t="s">
        <v>27</v>
      </c>
      <c r="T51" s="2" t="s">
        <v>31</v>
      </c>
      <c r="U51" s="2">
        <v>0</v>
      </c>
    </row>
    <row r="52" spans="1:21">
      <c r="A52" s="2" t="s">
        <v>21</v>
      </c>
      <c r="B52" s="2">
        <v>24</v>
      </c>
      <c r="C52" s="2" t="s">
        <v>64</v>
      </c>
      <c r="D52" s="2" t="s">
        <v>49</v>
      </c>
      <c r="E52" s="2">
        <v>3632</v>
      </c>
      <c r="F52" s="2" t="s">
        <v>34</v>
      </c>
      <c r="G52" s="2" t="s">
        <v>35</v>
      </c>
      <c r="H52" s="2">
        <v>1</v>
      </c>
      <c r="I52" s="2" t="s">
        <v>36</v>
      </c>
      <c r="J52" s="2" t="s">
        <v>42</v>
      </c>
      <c r="K52" s="2">
        <v>4</v>
      </c>
      <c r="L52" s="2" t="s">
        <v>50</v>
      </c>
      <c r="M52" s="2">
        <v>22</v>
      </c>
      <c r="N52" s="2" t="s">
        <v>61</v>
      </c>
      <c r="O52" s="2" t="s">
        <v>51</v>
      </c>
      <c r="P52" s="2">
        <v>1</v>
      </c>
      <c r="Q52" s="2" t="s">
        <v>30</v>
      </c>
      <c r="R52" s="2">
        <v>1</v>
      </c>
      <c r="S52" s="2" t="s">
        <v>27</v>
      </c>
      <c r="T52" s="2" t="s">
        <v>62</v>
      </c>
      <c r="U52" s="2">
        <v>0</v>
      </c>
    </row>
    <row r="53" spans="1:21">
      <c r="A53" s="2" t="s">
        <v>21</v>
      </c>
      <c r="B53" s="2">
        <v>12</v>
      </c>
      <c r="C53" s="2" t="s">
        <v>64</v>
      </c>
      <c r="D53" s="2" t="s">
        <v>23</v>
      </c>
      <c r="E53" s="2">
        <v>626</v>
      </c>
      <c r="F53" s="2" t="s">
        <v>34</v>
      </c>
      <c r="G53" s="2" t="s">
        <v>35</v>
      </c>
      <c r="H53" s="2">
        <v>4</v>
      </c>
      <c r="I53" s="2" t="s">
        <v>36</v>
      </c>
      <c r="J53" s="2" t="s">
        <v>27</v>
      </c>
      <c r="K53" s="2">
        <v>4</v>
      </c>
      <c r="L53" s="2" t="s">
        <v>28</v>
      </c>
      <c r="M53" s="2">
        <v>24</v>
      </c>
      <c r="N53" s="2" t="s">
        <v>61</v>
      </c>
      <c r="O53" s="2" t="s">
        <v>29</v>
      </c>
      <c r="P53" s="2">
        <v>1</v>
      </c>
      <c r="Q53" s="2" t="s">
        <v>40</v>
      </c>
      <c r="R53" s="2">
        <v>1</v>
      </c>
      <c r="S53" s="2" t="s">
        <v>27</v>
      </c>
      <c r="T53" s="2" t="s">
        <v>31</v>
      </c>
      <c r="U53" s="2">
        <v>1</v>
      </c>
    </row>
    <row r="54" spans="1:21">
      <c r="A54" s="2" t="s">
        <v>21</v>
      </c>
      <c r="B54" s="2">
        <v>12</v>
      </c>
      <c r="C54" s="2" t="s">
        <v>33</v>
      </c>
      <c r="D54" s="2" t="s">
        <v>38</v>
      </c>
      <c r="E54" s="2">
        <v>1200</v>
      </c>
      <c r="F54" s="2" t="s">
        <v>24</v>
      </c>
      <c r="G54" s="2" t="s">
        <v>35</v>
      </c>
      <c r="H54" s="2">
        <v>4</v>
      </c>
      <c r="I54" s="2" t="s">
        <v>36</v>
      </c>
      <c r="J54" s="2" t="s">
        <v>27</v>
      </c>
      <c r="K54" s="2">
        <v>4</v>
      </c>
      <c r="L54" s="2" t="s">
        <v>43</v>
      </c>
      <c r="M54" s="2">
        <v>23</v>
      </c>
      <c r="N54" s="2" t="s">
        <v>61</v>
      </c>
      <c r="O54" s="2" t="s">
        <v>51</v>
      </c>
      <c r="P54" s="2">
        <v>1</v>
      </c>
      <c r="Q54" s="2" t="s">
        <v>30</v>
      </c>
      <c r="R54" s="2">
        <v>1</v>
      </c>
      <c r="S54" s="2" t="s">
        <v>31</v>
      </c>
      <c r="T54" s="2" t="s">
        <v>31</v>
      </c>
      <c r="U54" s="2">
        <v>0</v>
      </c>
    </row>
    <row r="55" spans="1:21">
      <c r="A55" s="2" t="s">
        <v>32</v>
      </c>
      <c r="B55" s="2">
        <v>36</v>
      </c>
      <c r="C55" s="2" t="s">
        <v>33</v>
      </c>
      <c r="D55" s="2" t="s">
        <v>38</v>
      </c>
      <c r="E55" s="2">
        <v>12612</v>
      </c>
      <c r="F55" s="2" t="s">
        <v>59</v>
      </c>
      <c r="G55" s="2" t="s">
        <v>35</v>
      </c>
      <c r="H55" s="2">
        <v>1</v>
      </c>
      <c r="I55" s="2" t="s">
        <v>26</v>
      </c>
      <c r="J55" s="2" t="s">
        <v>27</v>
      </c>
      <c r="K55" s="2">
        <v>4</v>
      </c>
      <c r="L55" s="2" t="s">
        <v>47</v>
      </c>
      <c r="M55" s="2">
        <v>47</v>
      </c>
      <c r="N55" s="2" t="s">
        <v>27</v>
      </c>
      <c r="O55" s="2" t="s">
        <v>44</v>
      </c>
      <c r="P55" s="2">
        <v>1</v>
      </c>
      <c r="Q55" s="2" t="s">
        <v>30</v>
      </c>
      <c r="R55" s="2">
        <v>2</v>
      </c>
      <c r="S55" s="2" t="s">
        <v>31</v>
      </c>
      <c r="T55" s="2" t="s">
        <v>31</v>
      </c>
      <c r="U55" s="2">
        <v>1</v>
      </c>
    </row>
    <row r="56" spans="1:21">
      <c r="A56" s="2" t="s">
        <v>21</v>
      </c>
      <c r="B56" s="2">
        <v>18</v>
      </c>
      <c r="C56" s="2" t="s">
        <v>64</v>
      </c>
      <c r="D56" s="2" t="s">
        <v>46</v>
      </c>
      <c r="E56" s="2">
        <v>1442</v>
      </c>
      <c r="F56" s="2" t="s">
        <v>34</v>
      </c>
      <c r="G56" s="2" t="s">
        <v>39</v>
      </c>
      <c r="H56" s="2">
        <v>4</v>
      </c>
      <c r="I56" s="2" t="s">
        <v>26</v>
      </c>
      <c r="J56" s="2" t="s">
        <v>27</v>
      </c>
      <c r="K56" s="2">
        <v>4</v>
      </c>
      <c r="L56" s="2" t="s">
        <v>47</v>
      </c>
      <c r="M56" s="2">
        <v>32</v>
      </c>
      <c r="N56" s="2" t="s">
        <v>27</v>
      </c>
      <c r="O56" s="2" t="s">
        <v>44</v>
      </c>
      <c r="P56" s="2">
        <v>2</v>
      </c>
      <c r="Q56" s="2" t="s">
        <v>40</v>
      </c>
      <c r="R56" s="2">
        <v>2</v>
      </c>
      <c r="S56" s="2" t="s">
        <v>27</v>
      </c>
      <c r="T56" s="2" t="s">
        <v>31</v>
      </c>
      <c r="U56" s="2">
        <v>1</v>
      </c>
    </row>
    <row r="57" spans="1:21">
      <c r="A57" s="2" t="s">
        <v>21</v>
      </c>
      <c r="B57" s="2">
        <v>18</v>
      </c>
      <c r="C57" s="2" t="s">
        <v>64</v>
      </c>
      <c r="D57" s="2" t="s">
        <v>23</v>
      </c>
      <c r="E57" s="2">
        <v>1940</v>
      </c>
      <c r="F57" s="2" t="s">
        <v>34</v>
      </c>
      <c r="G57" s="2" t="s">
        <v>57</v>
      </c>
      <c r="H57" s="2">
        <v>3</v>
      </c>
      <c r="I57" s="2" t="s">
        <v>26</v>
      </c>
      <c r="J57" s="2" t="s">
        <v>66</v>
      </c>
      <c r="K57" s="2">
        <v>4</v>
      </c>
      <c r="L57" s="2" t="s">
        <v>47</v>
      </c>
      <c r="M57" s="2">
        <v>36</v>
      </c>
      <c r="N57" s="2" t="s">
        <v>61</v>
      </c>
      <c r="O57" s="2" t="s">
        <v>44</v>
      </c>
      <c r="P57" s="2">
        <v>1</v>
      </c>
      <c r="Q57" s="2" t="s">
        <v>52</v>
      </c>
      <c r="R57" s="2">
        <v>1</v>
      </c>
      <c r="S57" s="2" t="s">
        <v>31</v>
      </c>
      <c r="T57" s="2" t="s">
        <v>31</v>
      </c>
      <c r="U57" s="2">
        <v>0</v>
      </c>
    </row>
    <row r="58" spans="1:21">
      <c r="A58" s="2" t="s">
        <v>32</v>
      </c>
      <c r="B58" s="2">
        <v>24</v>
      </c>
      <c r="C58" s="2" t="s">
        <v>33</v>
      </c>
      <c r="D58" s="2" t="s">
        <v>46</v>
      </c>
      <c r="E58" s="2">
        <v>1355</v>
      </c>
      <c r="F58" s="2" t="s">
        <v>34</v>
      </c>
      <c r="G58" s="2" t="s">
        <v>57</v>
      </c>
      <c r="H58" s="2">
        <v>3</v>
      </c>
      <c r="I58" s="2" t="s">
        <v>36</v>
      </c>
      <c r="J58" s="2" t="s">
        <v>27</v>
      </c>
      <c r="K58" s="2">
        <v>4</v>
      </c>
      <c r="L58" s="2" t="s">
        <v>50</v>
      </c>
      <c r="M58" s="2">
        <v>25</v>
      </c>
      <c r="N58" s="2" t="s">
        <v>27</v>
      </c>
      <c r="O58" s="2" t="s">
        <v>29</v>
      </c>
      <c r="P58" s="2">
        <v>1</v>
      </c>
      <c r="Q58" s="2" t="s">
        <v>40</v>
      </c>
      <c r="R58" s="2">
        <v>1</v>
      </c>
      <c r="S58" s="2" t="s">
        <v>31</v>
      </c>
      <c r="T58" s="2" t="s">
        <v>31</v>
      </c>
      <c r="U58" s="2">
        <v>1</v>
      </c>
    </row>
    <row r="59" spans="1:21">
      <c r="A59" s="2" t="s">
        <v>21</v>
      </c>
      <c r="B59" s="2">
        <v>18</v>
      </c>
      <c r="C59" s="2" t="s">
        <v>33</v>
      </c>
      <c r="D59" s="2" t="s">
        <v>46</v>
      </c>
      <c r="E59" s="2">
        <v>976</v>
      </c>
      <c r="F59" s="2" t="s">
        <v>34</v>
      </c>
      <c r="G59" s="2" t="s">
        <v>57</v>
      </c>
      <c r="H59" s="2">
        <v>1</v>
      </c>
      <c r="I59" s="2" t="s">
        <v>36</v>
      </c>
      <c r="J59" s="2" t="s">
        <v>27</v>
      </c>
      <c r="K59" s="2">
        <v>2</v>
      </c>
      <c r="L59" s="2" t="s">
        <v>50</v>
      </c>
      <c r="M59" s="2">
        <v>23</v>
      </c>
      <c r="N59" s="2" t="s">
        <v>27</v>
      </c>
      <c r="O59" s="2" t="s">
        <v>29</v>
      </c>
      <c r="P59" s="2">
        <v>1</v>
      </c>
      <c r="Q59" s="2" t="s">
        <v>40</v>
      </c>
      <c r="R59" s="2">
        <v>1</v>
      </c>
      <c r="S59" s="2" t="s">
        <v>27</v>
      </c>
      <c r="T59" s="2" t="s">
        <v>31</v>
      </c>
      <c r="U59" s="2">
        <v>1</v>
      </c>
    </row>
    <row r="60" spans="1:21">
      <c r="A60" s="2" t="s">
        <v>32</v>
      </c>
      <c r="B60" s="2">
        <v>36</v>
      </c>
      <c r="C60" s="2" t="s">
        <v>45</v>
      </c>
      <c r="D60" s="2" t="s">
        <v>46</v>
      </c>
      <c r="E60" s="2">
        <v>7432</v>
      </c>
      <c r="F60" s="2" t="s">
        <v>34</v>
      </c>
      <c r="G60" s="2" t="s">
        <v>35</v>
      </c>
      <c r="H60" s="2">
        <v>2</v>
      </c>
      <c r="I60" s="2" t="s">
        <v>36</v>
      </c>
      <c r="J60" s="2" t="s">
        <v>27</v>
      </c>
      <c r="K60" s="2">
        <v>2</v>
      </c>
      <c r="L60" s="2" t="s">
        <v>43</v>
      </c>
      <c r="M60" s="2">
        <v>54</v>
      </c>
      <c r="N60" s="2" t="s">
        <v>27</v>
      </c>
      <c r="O60" s="2" t="s">
        <v>51</v>
      </c>
      <c r="P60" s="2">
        <v>1</v>
      </c>
      <c r="Q60" s="2" t="s">
        <v>30</v>
      </c>
      <c r="R60" s="2">
        <v>1</v>
      </c>
      <c r="S60" s="2" t="s">
        <v>27</v>
      </c>
      <c r="T60" s="2" t="s">
        <v>31</v>
      </c>
      <c r="U60" s="2">
        <v>0</v>
      </c>
    </row>
    <row r="61" spans="1:21">
      <c r="A61" s="2" t="s">
        <v>32</v>
      </c>
      <c r="B61" s="2">
        <v>39</v>
      </c>
      <c r="C61" s="2" t="s">
        <v>45</v>
      </c>
      <c r="D61" s="2" t="s">
        <v>38</v>
      </c>
      <c r="E61" s="2">
        <v>11760</v>
      </c>
      <c r="F61" s="2" t="s">
        <v>59</v>
      </c>
      <c r="G61" s="2" t="s">
        <v>39</v>
      </c>
      <c r="H61" s="2">
        <v>2</v>
      </c>
      <c r="I61" s="2" t="s">
        <v>26</v>
      </c>
      <c r="J61" s="2" t="s">
        <v>27</v>
      </c>
      <c r="K61" s="2">
        <v>3</v>
      </c>
      <c r="L61" s="2" t="s">
        <v>47</v>
      </c>
      <c r="M61" s="2">
        <v>32</v>
      </c>
      <c r="N61" s="2" t="s">
        <v>27</v>
      </c>
      <c r="O61" s="2" t="s">
        <v>51</v>
      </c>
      <c r="P61" s="2">
        <v>1</v>
      </c>
      <c r="Q61" s="2" t="s">
        <v>30</v>
      </c>
      <c r="R61" s="2">
        <v>1</v>
      </c>
      <c r="S61" s="2" t="s">
        <v>31</v>
      </c>
      <c r="T61" s="2" t="s">
        <v>31</v>
      </c>
      <c r="U61" s="2">
        <v>0</v>
      </c>
    </row>
    <row r="62" spans="1:21">
      <c r="A62" s="2" t="s">
        <v>32</v>
      </c>
      <c r="B62" s="2">
        <v>15</v>
      </c>
      <c r="C62" s="2" t="s">
        <v>64</v>
      </c>
      <c r="D62" s="2" t="s">
        <v>46</v>
      </c>
      <c r="E62" s="2">
        <v>1264</v>
      </c>
      <c r="F62" s="2" t="s">
        <v>59</v>
      </c>
      <c r="G62" s="2" t="s">
        <v>35</v>
      </c>
      <c r="H62" s="2">
        <v>2</v>
      </c>
      <c r="I62" s="2" t="s">
        <v>56</v>
      </c>
      <c r="J62" s="2" t="s">
        <v>27</v>
      </c>
      <c r="K62" s="2">
        <v>2</v>
      </c>
      <c r="L62" s="2" t="s">
        <v>43</v>
      </c>
      <c r="M62" s="2">
        <v>25</v>
      </c>
      <c r="N62" s="2" t="s">
        <v>27</v>
      </c>
      <c r="O62" s="2" t="s">
        <v>51</v>
      </c>
      <c r="P62" s="2">
        <v>1</v>
      </c>
      <c r="Q62" s="2" t="s">
        <v>30</v>
      </c>
      <c r="R62" s="2">
        <v>1</v>
      </c>
      <c r="S62" s="2" t="s">
        <v>27</v>
      </c>
      <c r="T62" s="2" t="s">
        <v>31</v>
      </c>
      <c r="U62" s="2">
        <v>1</v>
      </c>
    </row>
    <row r="63" spans="1:21">
      <c r="A63" s="2" t="s">
        <v>32</v>
      </c>
      <c r="B63" s="2">
        <v>48</v>
      </c>
      <c r="C63" s="2" t="s">
        <v>33</v>
      </c>
      <c r="D63" s="2" t="s">
        <v>46</v>
      </c>
      <c r="E63" s="2">
        <v>6560</v>
      </c>
      <c r="F63" s="2" t="s">
        <v>59</v>
      </c>
      <c r="G63" s="2" t="s">
        <v>39</v>
      </c>
      <c r="H63" s="2">
        <v>3</v>
      </c>
      <c r="I63" s="2" t="s">
        <v>26</v>
      </c>
      <c r="J63" s="2" t="s">
        <v>27</v>
      </c>
      <c r="K63" s="2">
        <v>2</v>
      </c>
      <c r="L63" s="2" t="s">
        <v>43</v>
      </c>
      <c r="M63" s="2">
        <v>24</v>
      </c>
      <c r="N63" s="2" t="s">
        <v>27</v>
      </c>
      <c r="O63" s="2" t="s">
        <v>29</v>
      </c>
      <c r="P63" s="2">
        <v>1</v>
      </c>
      <c r="Q63" s="2" t="s">
        <v>30</v>
      </c>
      <c r="R63" s="2">
        <v>1</v>
      </c>
      <c r="S63" s="2" t="s">
        <v>27</v>
      </c>
      <c r="T63" s="2" t="s">
        <v>31</v>
      </c>
      <c r="U63" s="2">
        <v>1</v>
      </c>
    </row>
    <row r="64" spans="1:21">
      <c r="A64" s="2" t="s">
        <v>21</v>
      </c>
      <c r="B64" s="2">
        <v>48</v>
      </c>
      <c r="C64" s="2" t="s">
        <v>33</v>
      </c>
      <c r="D64" s="2" t="s">
        <v>23</v>
      </c>
      <c r="E64" s="2">
        <v>6758</v>
      </c>
      <c r="F64" s="2" t="s">
        <v>34</v>
      </c>
      <c r="G64" s="2" t="s">
        <v>35</v>
      </c>
      <c r="H64" s="2">
        <v>3</v>
      </c>
      <c r="I64" s="2" t="s">
        <v>36</v>
      </c>
      <c r="J64" s="2" t="s">
        <v>27</v>
      </c>
      <c r="K64" s="2">
        <v>2</v>
      </c>
      <c r="L64" s="2" t="s">
        <v>50</v>
      </c>
      <c r="M64" s="2">
        <v>31</v>
      </c>
      <c r="N64" s="2" t="s">
        <v>27</v>
      </c>
      <c r="O64" s="2" t="s">
        <v>29</v>
      </c>
      <c r="P64" s="2">
        <v>1</v>
      </c>
      <c r="Q64" s="2" t="s">
        <v>30</v>
      </c>
      <c r="R64" s="2">
        <v>1</v>
      </c>
      <c r="S64" s="2" t="s">
        <v>31</v>
      </c>
      <c r="T64" s="2" t="s">
        <v>31</v>
      </c>
      <c r="U64" s="2">
        <v>1</v>
      </c>
    </row>
    <row r="65" spans="1:21">
      <c r="A65" s="2" t="s">
        <v>21</v>
      </c>
      <c r="B65" s="2">
        <v>15</v>
      </c>
      <c r="C65" s="2" t="s">
        <v>60</v>
      </c>
      <c r="D65" s="2" t="s">
        <v>46</v>
      </c>
      <c r="E65" s="2">
        <v>950</v>
      </c>
      <c r="F65" s="2" t="s">
        <v>34</v>
      </c>
      <c r="G65" s="2" t="s">
        <v>25</v>
      </c>
      <c r="H65" s="2">
        <v>4</v>
      </c>
      <c r="I65" s="2" t="s">
        <v>26</v>
      </c>
      <c r="J65" s="2" t="s">
        <v>27</v>
      </c>
      <c r="K65" s="2">
        <v>3</v>
      </c>
      <c r="L65" s="2" t="s">
        <v>50</v>
      </c>
      <c r="M65" s="2">
        <v>33</v>
      </c>
      <c r="N65" s="2" t="s">
        <v>27</v>
      </c>
      <c r="O65" s="2" t="s">
        <v>51</v>
      </c>
      <c r="P65" s="2">
        <v>2</v>
      </c>
      <c r="Q65" s="2" t="s">
        <v>30</v>
      </c>
      <c r="R65" s="2">
        <v>2</v>
      </c>
      <c r="S65" s="2" t="s">
        <v>27</v>
      </c>
      <c r="T65" s="2" t="s">
        <v>31</v>
      </c>
      <c r="U65" s="2">
        <v>1</v>
      </c>
    </row>
    <row r="66" spans="1:21">
      <c r="A66" s="2" t="s">
        <v>21</v>
      </c>
      <c r="B66" s="2">
        <v>12</v>
      </c>
      <c r="C66" s="2" t="s">
        <v>33</v>
      </c>
      <c r="D66" s="2" t="s">
        <v>71</v>
      </c>
      <c r="E66" s="2">
        <v>902</v>
      </c>
      <c r="F66" s="2" t="s">
        <v>34</v>
      </c>
      <c r="G66" s="2" t="s">
        <v>39</v>
      </c>
      <c r="H66" s="2">
        <v>4</v>
      </c>
      <c r="I66" s="2" t="s">
        <v>56</v>
      </c>
      <c r="J66" s="2" t="s">
        <v>27</v>
      </c>
      <c r="K66" s="2">
        <v>4</v>
      </c>
      <c r="L66" s="2" t="s">
        <v>43</v>
      </c>
      <c r="M66" s="2">
        <v>21</v>
      </c>
      <c r="N66" s="2" t="s">
        <v>27</v>
      </c>
      <c r="O66" s="2" t="s">
        <v>51</v>
      </c>
      <c r="P66" s="2">
        <v>1</v>
      </c>
      <c r="Q66" s="2" t="s">
        <v>30</v>
      </c>
      <c r="R66" s="2">
        <v>1</v>
      </c>
      <c r="S66" s="2" t="s">
        <v>27</v>
      </c>
      <c r="T66" s="2" t="s">
        <v>31</v>
      </c>
      <c r="U66" s="2">
        <v>1</v>
      </c>
    </row>
    <row r="67" spans="1:21">
      <c r="A67" s="2" t="s">
        <v>21</v>
      </c>
      <c r="B67" s="2">
        <v>24</v>
      </c>
      <c r="C67" s="2" t="s">
        <v>64</v>
      </c>
      <c r="D67" s="2" t="s">
        <v>41</v>
      </c>
      <c r="E67" s="2">
        <v>3552</v>
      </c>
      <c r="F67" s="2" t="s">
        <v>34</v>
      </c>
      <c r="G67" s="2" t="s">
        <v>39</v>
      </c>
      <c r="H67" s="2">
        <v>3</v>
      </c>
      <c r="I67" s="2" t="s">
        <v>26</v>
      </c>
      <c r="J67" s="2" t="s">
        <v>27</v>
      </c>
      <c r="K67" s="2">
        <v>4</v>
      </c>
      <c r="L67" s="2" t="s">
        <v>50</v>
      </c>
      <c r="M67" s="2">
        <v>27</v>
      </c>
      <c r="N67" s="2" t="s">
        <v>61</v>
      </c>
      <c r="O67" s="2" t="s">
        <v>29</v>
      </c>
      <c r="P67" s="2">
        <v>1</v>
      </c>
      <c r="Q67" s="2" t="s">
        <v>30</v>
      </c>
      <c r="R67" s="2">
        <v>1</v>
      </c>
      <c r="S67" s="2" t="s">
        <v>27</v>
      </c>
      <c r="T67" s="2" t="s">
        <v>31</v>
      </c>
      <c r="U67" s="2">
        <v>1</v>
      </c>
    </row>
    <row r="68" spans="1:21">
      <c r="A68" s="2" t="s">
        <v>32</v>
      </c>
      <c r="B68" s="2">
        <v>6</v>
      </c>
      <c r="C68" s="2" t="s">
        <v>64</v>
      </c>
      <c r="D68" s="2" t="s">
        <v>38</v>
      </c>
      <c r="E68" s="2">
        <v>433</v>
      </c>
      <c r="F68" s="2" t="s">
        <v>53</v>
      </c>
      <c r="G68" s="2" t="s">
        <v>57</v>
      </c>
      <c r="H68" s="2">
        <v>4</v>
      </c>
      <c r="I68" s="2" t="s">
        <v>36</v>
      </c>
      <c r="J68" s="2" t="s">
        <v>27</v>
      </c>
      <c r="K68" s="2">
        <v>2</v>
      </c>
      <c r="L68" s="2" t="s">
        <v>43</v>
      </c>
      <c r="M68" s="2">
        <v>24</v>
      </c>
      <c r="N68" s="2" t="s">
        <v>61</v>
      </c>
      <c r="O68" s="2" t="s">
        <v>51</v>
      </c>
      <c r="P68" s="2">
        <v>1</v>
      </c>
      <c r="Q68" s="2" t="s">
        <v>30</v>
      </c>
      <c r="R68" s="2">
        <v>2</v>
      </c>
      <c r="S68" s="2" t="s">
        <v>27</v>
      </c>
      <c r="T68" s="2" t="s">
        <v>31</v>
      </c>
      <c r="U68" s="2">
        <v>1</v>
      </c>
    </row>
    <row r="69" spans="1:21">
      <c r="A69" s="2" t="s">
        <v>32</v>
      </c>
      <c r="B69" s="2">
        <v>24</v>
      </c>
      <c r="C69" s="2" t="s">
        <v>33</v>
      </c>
      <c r="D69" s="2" t="s">
        <v>46</v>
      </c>
      <c r="E69" s="2">
        <v>2718</v>
      </c>
      <c r="F69" s="2" t="s">
        <v>34</v>
      </c>
      <c r="G69" s="2" t="s">
        <v>35</v>
      </c>
      <c r="H69" s="2">
        <v>3</v>
      </c>
      <c r="I69" s="2" t="s">
        <v>36</v>
      </c>
      <c r="J69" s="2" t="s">
        <v>27</v>
      </c>
      <c r="K69" s="2">
        <v>4</v>
      </c>
      <c r="L69" s="2" t="s">
        <v>43</v>
      </c>
      <c r="M69" s="2">
        <v>20</v>
      </c>
      <c r="N69" s="2" t="s">
        <v>27</v>
      </c>
      <c r="O69" s="2" t="s">
        <v>51</v>
      </c>
      <c r="P69" s="2">
        <v>1</v>
      </c>
      <c r="Q69" s="2" t="s">
        <v>40</v>
      </c>
      <c r="R69" s="2">
        <v>1</v>
      </c>
      <c r="S69" s="2" t="s">
        <v>31</v>
      </c>
      <c r="T69" s="2" t="s">
        <v>31</v>
      </c>
      <c r="U69" s="2">
        <v>1</v>
      </c>
    </row>
    <row r="70" spans="1:21">
      <c r="A70" s="2" t="s">
        <v>21</v>
      </c>
      <c r="B70" s="2">
        <v>15</v>
      </c>
      <c r="C70" s="2" t="s">
        <v>33</v>
      </c>
      <c r="D70" s="2" t="s">
        <v>58</v>
      </c>
      <c r="E70" s="2">
        <v>806</v>
      </c>
      <c r="F70" s="2" t="s">
        <v>34</v>
      </c>
      <c r="G70" s="2" t="s">
        <v>35</v>
      </c>
      <c r="H70" s="2">
        <v>4</v>
      </c>
      <c r="I70" s="2" t="s">
        <v>36</v>
      </c>
      <c r="J70" s="2" t="s">
        <v>27</v>
      </c>
      <c r="K70" s="2">
        <v>4</v>
      </c>
      <c r="L70" s="2" t="s">
        <v>43</v>
      </c>
      <c r="M70" s="2">
        <v>22</v>
      </c>
      <c r="N70" s="2" t="s">
        <v>27</v>
      </c>
      <c r="O70" s="2" t="s">
        <v>29</v>
      </c>
      <c r="P70" s="2">
        <v>1</v>
      </c>
      <c r="Q70" s="2" t="s">
        <v>40</v>
      </c>
      <c r="R70" s="2">
        <v>1</v>
      </c>
      <c r="S70" s="2" t="s">
        <v>27</v>
      </c>
      <c r="T70" s="2" t="s">
        <v>31</v>
      </c>
      <c r="U70" s="2">
        <v>0</v>
      </c>
    </row>
    <row r="71" spans="1:21">
      <c r="A71" s="2" t="s">
        <v>21</v>
      </c>
      <c r="B71" s="2">
        <v>18</v>
      </c>
      <c r="C71" s="2" t="s">
        <v>60</v>
      </c>
      <c r="D71" s="2" t="s">
        <v>58</v>
      </c>
      <c r="E71" s="2">
        <v>3104</v>
      </c>
      <c r="F71" s="2" t="s">
        <v>34</v>
      </c>
      <c r="G71" s="2" t="s">
        <v>39</v>
      </c>
      <c r="H71" s="2">
        <v>3</v>
      </c>
      <c r="I71" s="2" t="s">
        <v>26</v>
      </c>
      <c r="J71" s="2" t="s">
        <v>27</v>
      </c>
      <c r="K71" s="2">
        <v>1</v>
      </c>
      <c r="L71" s="2" t="s">
        <v>43</v>
      </c>
      <c r="M71" s="2">
        <v>31</v>
      </c>
      <c r="N71" s="2" t="s">
        <v>61</v>
      </c>
      <c r="O71" s="2" t="s">
        <v>29</v>
      </c>
      <c r="P71" s="2">
        <v>1</v>
      </c>
      <c r="Q71" s="2" t="s">
        <v>30</v>
      </c>
      <c r="R71" s="2">
        <v>1</v>
      </c>
      <c r="S71" s="2" t="s">
        <v>31</v>
      </c>
      <c r="T71" s="2" t="s">
        <v>31</v>
      </c>
      <c r="U71" s="2">
        <v>0</v>
      </c>
    </row>
    <row r="72" spans="1:21">
      <c r="A72" s="2" t="s">
        <v>21</v>
      </c>
      <c r="B72" s="2">
        <v>18</v>
      </c>
      <c r="C72" s="2" t="s">
        <v>33</v>
      </c>
      <c r="D72" s="2" t="s">
        <v>41</v>
      </c>
      <c r="E72" s="2">
        <v>3650</v>
      </c>
      <c r="F72" s="2" t="s">
        <v>34</v>
      </c>
      <c r="G72" s="2" t="s">
        <v>57</v>
      </c>
      <c r="H72" s="2">
        <v>1</v>
      </c>
      <c r="I72" s="2" t="s">
        <v>36</v>
      </c>
      <c r="J72" s="2" t="s">
        <v>27</v>
      </c>
      <c r="K72" s="2">
        <v>4</v>
      </c>
      <c r="L72" s="2" t="s">
        <v>50</v>
      </c>
      <c r="M72" s="2">
        <v>22</v>
      </c>
      <c r="N72" s="2" t="s">
        <v>27</v>
      </c>
      <c r="O72" s="2" t="s">
        <v>51</v>
      </c>
      <c r="P72" s="2">
        <v>1</v>
      </c>
      <c r="Q72" s="2" t="s">
        <v>30</v>
      </c>
      <c r="R72" s="2">
        <v>1</v>
      </c>
      <c r="S72" s="2" t="s">
        <v>27</v>
      </c>
      <c r="T72" s="2" t="s">
        <v>31</v>
      </c>
      <c r="U72" s="2">
        <v>0</v>
      </c>
    </row>
    <row r="73" spans="1:21">
      <c r="A73" s="2" t="s">
        <v>21</v>
      </c>
      <c r="B73" s="2">
        <v>6</v>
      </c>
      <c r="C73" s="2" t="s">
        <v>64</v>
      </c>
      <c r="D73" s="2" t="s">
        <v>38</v>
      </c>
      <c r="E73" s="2">
        <v>1198</v>
      </c>
      <c r="F73" s="2" t="s">
        <v>34</v>
      </c>
      <c r="G73" s="2" t="s">
        <v>25</v>
      </c>
      <c r="H73" s="2">
        <v>4</v>
      </c>
      <c r="I73" s="2" t="s">
        <v>36</v>
      </c>
      <c r="J73" s="2" t="s">
        <v>27</v>
      </c>
      <c r="K73" s="2">
        <v>4</v>
      </c>
      <c r="L73" s="2" t="s">
        <v>47</v>
      </c>
      <c r="M73" s="2">
        <v>35</v>
      </c>
      <c r="N73" s="2" t="s">
        <v>27</v>
      </c>
      <c r="O73" s="2" t="s">
        <v>44</v>
      </c>
      <c r="P73" s="2">
        <v>1</v>
      </c>
      <c r="Q73" s="2" t="s">
        <v>30</v>
      </c>
      <c r="R73" s="2">
        <v>1</v>
      </c>
      <c r="S73" s="2" t="s">
        <v>27</v>
      </c>
      <c r="T73" s="2" t="s">
        <v>31</v>
      </c>
      <c r="U73" s="2">
        <v>1</v>
      </c>
    </row>
    <row r="74" spans="1:21">
      <c r="A74" s="2" t="s">
        <v>32</v>
      </c>
      <c r="B74" s="2">
        <v>36</v>
      </c>
      <c r="C74" s="2" t="s">
        <v>45</v>
      </c>
      <c r="D74" s="2" t="s">
        <v>46</v>
      </c>
      <c r="E74" s="2">
        <v>2225</v>
      </c>
      <c r="F74" s="2" t="s">
        <v>34</v>
      </c>
      <c r="G74" s="2" t="s">
        <v>25</v>
      </c>
      <c r="H74" s="2">
        <v>4</v>
      </c>
      <c r="I74" s="2" t="s">
        <v>26</v>
      </c>
      <c r="J74" s="2" t="s">
        <v>27</v>
      </c>
      <c r="K74" s="2">
        <v>4</v>
      </c>
      <c r="L74" s="2" t="s">
        <v>47</v>
      </c>
      <c r="M74" s="2">
        <v>57</v>
      </c>
      <c r="N74" s="2" t="s">
        <v>61</v>
      </c>
      <c r="O74" s="2" t="s">
        <v>44</v>
      </c>
      <c r="P74" s="2">
        <v>2</v>
      </c>
      <c r="Q74" s="2" t="s">
        <v>30</v>
      </c>
      <c r="R74" s="2">
        <v>1</v>
      </c>
      <c r="S74" s="2" t="s">
        <v>31</v>
      </c>
      <c r="T74" s="2" t="s">
        <v>31</v>
      </c>
      <c r="U74" s="2">
        <v>1</v>
      </c>
    </row>
    <row r="75" spans="1:21">
      <c r="A75" s="2" t="s">
        <v>32</v>
      </c>
      <c r="B75" s="2">
        <v>30</v>
      </c>
      <c r="C75" s="2" t="s">
        <v>60</v>
      </c>
      <c r="D75" s="2" t="s">
        <v>58</v>
      </c>
      <c r="E75" s="2">
        <v>4221</v>
      </c>
      <c r="F75" s="2" t="s">
        <v>34</v>
      </c>
      <c r="G75" s="2" t="s">
        <v>35</v>
      </c>
      <c r="H75" s="2">
        <v>2</v>
      </c>
      <c r="I75" s="2" t="s">
        <v>36</v>
      </c>
      <c r="J75" s="2" t="s">
        <v>27</v>
      </c>
      <c r="K75" s="2">
        <v>1</v>
      </c>
      <c r="L75" s="2" t="s">
        <v>50</v>
      </c>
      <c r="M75" s="2">
        <v>28</v>
      </c>
      <c r="N75" s="2" t="s">
        <v>27</v>
      </c>
      <c r="O75" s="2" t="s">
        <v>29</v>
      </c>
      <c r="P75" s="2">
        <v>2</v>
      </c>
      <c r="Q75" s="2" t="s">
        <v>30</v>
      </c>
      <c r="R75" s="2">
        <v>1</v>
      </c>
      <c r="S75" s="2" t="s">
        <v>27</v>
      </c>
      <c r="T75" s="2" t="s">
        <v>31</v>
      </c>
      <c r="U75" s="2">
        <v>0</v>
      </c>
    </row>
    <row r="76" spans="1:21">
      <c r="A76" s="2" t="s">
        <v>21</v>
      </c>
      <c r="B76" s="2">
        <v>12</v>
      </c>
      <c r="C76" s="2" t="s">
        <v>33</v>
      </c>
      <c r="D76" s="2" t="s">
        <v>67</v>
      </c>
      <c r="E76" s="2">
        <v>741</v>
      </c>
      <c r="F76" s="2" t="s">
        <v>59</v>
      </c>
      <c r="G76" s="2" t="s">
        <v>55</v>
      </c>
      <c r="H76" s="2">
        <v>4</v>
      </c>
      <c r="I76" s="2" t="s">
        <v>36</v>
      </c>
      <c r="J76" s="2" t="s">
        <v>27</v>
      </c>
      <c r="K76" s="2">
        <v>3</v>
      </c>
      <c r="L76" s="2" t="s">
        <v>43</v>
      </c>
      <c r="M76" s="2">
        <v>22</v>
      </c>
      <c r="N76" s="2" t="s">
        <v>27</v>
      </c>
      <c r="O76" s="2" t="s">
        <v>29</v>
      </c>
      <c r="P76" s="2">
        <v>1</v>
      </c>
      <c r="Q76" s="2" t="s">
        <v>30</v>
      </c>
      <c r="R76" s="2">
        <v>1</v>
      </c>
      <c r="S76" s="2" t="s">
        <v>27</v>
      </c>
      <c r="T76" s="2" t="s">
        <v>31</v>
      </c>
      <c r="U76" s="2">
        <v>1</v>
      </c>
    </row>
    <row r="77" spans="1:21">
      <c r="A77" s="2" t="s">
        <v>32</v>
      </c>
      <c r="B77" s="2">
        <v>18</v>
      </c>
      <c r="C77" s="2" t="s">
        <v>60</v>
      </c>
      <c r="D77" s="2" t="s">
        <v>41</v>
      </c>
      <c r="E77" s="2">
        <v>3244</v>
      </c>
      <c r="F77" s="2" t="s">
        <v>34</v>
      </c>
      <c r="G77" s="2" t="s">
        <v>35</v>
      </c>
      <c r="H77" s="2">
        <v>1</v>
      </c>
      <c r="I77" s="2" t="s">
        <v>36</v>
      </c>
      <c r="J77" s="2" t="s">
        <v>27</v>
      </c>
      <c r="K77" s="2">
        <v>4</v>
      </c>
      <c r="L77" s="2" t="s">
        <v>50</v>
      </c>
      <c r="M77" s="2">
        <v>33</v>
      </c>
      <c r="N77" s="2" t="s">
        <v>61</v>
      </c>
      <c r="O77" s="2" t="s">
        <v>29</v>
      </c>
      <c r="P77" s="2">
        <v>2</v>
      </c>
      <c r="Q77" s="2" t="s">
        <v>30</v>
      </c>
      <c r="R77" s="2">
        <v>1</v>
      </c>
      <c r="S77" s="2" t="s">
        <v>31</v>
      </c>
      <c r="T77" s="2" t="s">
        <v>31</v>
      </c>
      <c r="U77" s="2">
        <v>0</v>
      </c>
    </row>
    <row r="78" spans="1:21">
      <c r="A78" s="2" t="s">
        <v>21</v>
      </c>
      <c r="B78" s="2">
        <v>18</v>
      </c>
      <c r="C78" s="2" t="s">
        <v>64</v>
      </c>
      <c r="D78" s="2" t="s">
        <v>41</v>
      </c>
      <c r="E78" s="2">
        <v>1553</v>
      </c>
      <c r="F78" s="2" t="s">
        <v>34</v>
      </c>
      <c r="G78" s="2" t="s">
        <v>35</v>
      </c>
      <c r="H78" s="2">
        <v>4</v>
      </c>
      <c r="I78" s="2" t="s">
        <v>26</v>
      </c>
      <c r="J78" s="2" t="s">
        <v>27</v>
      </c>
      <c r="K78" s="2">
        <v>3</v>
      </c>
      <c r="L78" s="2" t="s">
        <v>50</v>
      </c>
      <c r="M78" s="2">
        <v>44</v>
      </c>
      <c r="N78" s="2" t="s">
        <v>61</v>
      </c>
      <c r="O78" s="2" t="s">
        <v>29</v>
      </c>
      <c r="P78" s="2">
        <v>1</v>
      </c>
      <c r="Q78" s="2" t="s">
        <v>30</v>
      </c>
      <c r="R78" s="2">
        <v>1</v>
      </c>
      <c r="S78" s="2" t="s">
        <v>27</v>
      </c>
      <c r="T78" s="2" t="s">
        <v>31</v>
      </c>
      <c r="U78" s="2">
        <v>1</v>
      </c>
    </row>
    <row r="79" spans="1:21">
      <c r="A79" s="2" t="s">
        <v>21</v>
      </c>
      <c r="B79" s="2">
        <v>24</v>
      </c>
      <c r="C79" s="2" t="s">
        <v>64</v>
      </c>
      <c r="D79" s="2" t="s">
        <v>23</v>
      </c>
      <c r="E79" s="2">
        <v>1546</v>
      </c>
      <c r="F79" s="2" t="s">
        <v>34</v>
      </c>
      <c r="G79" s="2" t="s">
        <v>39</v>
      </c>
      <c r="H79" s="2">
        <v>4</v>
      </c>
      <c r="I79" s="2" t="s">
        <v>26</v>
      </c>
      <c r="J79" s="2" t="s">
        <v>42</v>
      </c>
      <c r="K79" s="2">
        <v>4</v>
      </c>
      <c r="L79" s="2" t="s">
        <v>50</v>
      </c>
      <c r="M79" s="2">
        <v>24</v>
      </c>
      <c r="N79" s="2" t="s">
        <v>61</v>
      </c>
      <c r="O79" s="2" t="s">
        <v>51</v>
      </c>
      <c r="P79" s="2">
        <v>1</v>
      </c>
      <c r="Q79" s="2" t="s">
        <v>40</v>
      </c>
      <c r="R79" s="2">
        <v>1</v>
      </c>
      <c r="S79" s="2" t="s">
        <v>27</v>
      </c>
      <c r="T79" s="2" t="s">
        <v>31</v>
      </c>
      <c r="U79" s="2">
        <v>1</v>
      </c>
    </row>
    <row r="80" spans="1:21">
      <c r="A80" s="2" t="s">
        <v>21</v>
      </c>
      <c r="B80" s="2">
        <v>12</v>
      </c>
      <c r="C80" s="2" t="s">
        <v>33</v>
      </c>
      <c r="D80" s="2" t="s">
        <v>41</v>
      </c>
      <c r="E80" s="2">
        <v>2578</v>
      </c>
      <c r="F80" s="2" t="s">
        <v>34</v>
      </c>
      <c r="G80" s="2" t="s">
        <v>55</v>
      </c>
      <c r="H80" s="2">
        <v>3</v>
      </c>
      <c r="I80" s="2" t="s">
        <v>36</v>
      </c>
      <c r="J80" s="2" t="s">
        <v>27</v>
      </c>
      <c r="K80" s="2">
        <v>4</v>
      </c>
      <c r="L80" s="2" t="s">
        <v>47</v>
      </c>
      <c r="M80" s="2">
        <v>55</v>
      </c>
      <c r="N80" s="2" t="s">
        <v>27</v>
      </c>
      <c r="O80" s="2" t="s">
        <v>44</v>
      </c>
      <c r="P80" s="2">
        <v>1</v>
      </c>
      <c r="Q80" s="2" t="s">
        <v>52</v>
      </c>
      <c r="R80" s="2">
        <v>1</v>
      </c>
      <c r="S80" s="2" t="s">
        <v>27</v>
      </c>
      <c r="T80" s="2" t="s">
        <v>31</v>
      </c>
      <c r="U80" s="2">
        <v>0</v>
      </c>
    </row>
    <row r="81" spans="1:21">
      <c r="A81" s="2" t="s">
        <v>21</v>
      </c>
      <c r="B81" s="2">
        <v>12</v>
      </c>
      <c r="C81" s="2" t="s">
        <v>33</v>
      </c>
      <c r="D81" s="2" t="s">
        <v>41</v>
      </c>
      <c r="E81" s="2">
        <v>652</v>
      </c>
      <c r="F81" s="2" t="s">
        <v>34</v>
      </c>
      <c r="G81" s="2" t="s">
        <v>25</v>
      </c>
      <c r="H81" s="2">
        <v>4</v>
      </c>
      <c r="I81" s="2" t="s">
        <v>36</v>
      </c>
      <c r="J81" s="2" t="s">
        <v>27</v>
      </c>
      <c r="K81" s="2">
        <v>4</v>
      </c>
      <c r="L81" s="2" t="s">
        <v>43</v>
      </c>
      <c r="M81" s="2">
        <v>24</v>
      </c>
      <c r="N81" s="2" t="s">
        <v>27</v>
      </c>
      <c r="O81" s="2" t="s">
        <v>51</v>
      </c>
      <c r="P81" s="2">
        <v>1</v>
      </c>
      <c r="Q81" s="2" t="s">
        <v>30</v>
      </c>
      <c r="R81" s="2">
        <v>1</v>
      </c>
      <c r="S81" s="2" t="s">
        <v>27</v>
      </c>
      <c r="T81" s="2" t="s">
        <v>31</v>
      </c>
      <c r="U81" s="2">
        <v>0</v>
      </c>
    </row>
    <row r="82" spans="1:21">
      <c r="A82" s="2" t="s">
        <v>21</v>
      </c>
      <c r="B82" s="2">
        <v>14</v>
      </c>
      <c r="C82" s="2" t="s">
        <v>33</v>
      </c>
      <c r="D82" s="2" t="s">
        <v>46</v>
      </c>
      <c r="E82" s="2">
        <v>3973</v>
      </c>
      <c r="F82" s="2" t="s">
        <v>34</v>
      </c>
      <c r="G82" s="2" t="s">
        <v>55</v>
      </c>
      <c r="H82" s="2">
        <v>1</v>
      </c>
      <c r="I82" s="2" t="s">
        <v>26</v>
      </c>
      <c r="J82" s="2" t="s">
        <v>27</v>
      </c>
      <c r="K82" s="2">
        <v>4</v>
      </c>
      <c r="L82" s="2" t="s">
        <v>47</v>
      </c>
      <c r="M82" s="2">
        <v>22</v>
      </c>
      <c r="N82" s="2" t="s">
        <v>27</v>
      </c>
      <c r="O82" s="2" t="s">
        <v>44</v>
      </c>
      <c r="P82" s="2">
        <v>1</v>
      </c>
      <c r="Q82" s="2" t="s">
        <v>30</v>
      </c>
      <c r="R82" s="2">
        <v>1</v>
      </c>
      <c r="S82" s="2" t="s">
        <v>27</v>
      </c>
      <c r="T82" s="2" t="s">
        <v>31</v>
      </c>
      <c r="U82" s="2">
        <v>0</v>
      </c>
    </row>
    <row r="83" spans="1:21">
      <c r="A83" s="2" t="s">
        <v>21</v>
      </c>
      <c r="B83" s="2">
        <v>15</v>
      </c>
      <c r="C83" s="2" t="s">
        <v>33</v>
      </c>
      <c r="D83" s="2" t="s">
        <v>41</v>
      </c>
      <c r="E83" s="2">
        <v>1845</v>
      </c>
      <c r="F83" s="2" t="s">
        <v>34</v>
      </c>
      <c r="G83" s="2" t="s">
        <v>57</v>
      </c>
      <c r="H83" s="2">
        <v>4</v>
      </c>
      <c r="I83" s="2" t="s">
        <v>36</v>
      </c>
      <c r="J83" s="2" t="s">
        <v>42</v>
      </c>
      <c r="K83" s="2">
        <v>1</v>
      </c>
      <c r="L83" s="2" t="s">
        <v>43</v>
      </c>
      <c r="M83" s="2">
        <v>46</v>
      </c>
      <c r="N83" s="2" t="s">
        <v>27</v>
      </c>
      <c r="O83" s="2" t="s">
        <v>51</v>
      </c>
      <c r="P83" s="2">
        <v>1</v>
      </c>
      <c r="Q83" s="2" t="s">
        <v>30</v>
      </c>
      <c r="R83" s="2">
        <v>1</v>
      </c>
      <c r="S83" s="2" t="s">
        <v>27</v>
      </c>
      <c r="T83" s="2" t="s">
        <v>31</v>
      </c>
      <c r="U83" s="2">
        <v>0</v>
      </c>
    </row>
    <row r="84" spans="1:21">
      <c r="A84" s="2" t="s">
        <v>63</v>
      </c>
      <c r="B84" s="2">
        <v>15</v>
      </c>
      <c r="C84" s="2" t="s">
        <v>33</v>
      </c>
      <c r="D84" s="2" t="s">
        <v>38</v>
      </c>
      <c r="E84" s="2">
        <v>392</v>
      </c>
      <c r="F84" s="2" t="s">
        <v>34</v>
      </c>
      <c r="G84" s="2" t="s">
        <v>57</v>
      </c>
      <c r="H84" s="2">
        <v>4</v>
      </c>
      <c r="I84" s="2" t="s">
        <v>36</v>
      </c>
      <c r="J84" s="2" t="s">
        <v>27</v>
      </c>
      <c r="K84" s="2">
        <v>4</v>
      </c>
      <c r="L84" s="2" t="s">
        <v>43</v>
      </c>
      <c r="M84" s="2">
        <v>23</v>
      </c>
      <c r="N84" s="2" t="s">
        <v>27</v>
      </c>
      <c r="O84" s="2" t="s">
        <v>51</v>
      </c>
      <c r="P84" s="2">
        <v>1</v>
      </c>
      <c r="Q84" s="2" t="s">
        <v>30</v>
      </c>
      <c r="R84" s="2">
        <v>1</v>
      </c>
      <c r="S84" s="2" t="s">
        <v>31</v>
      </c>
      <c r="T84" s="2" t="s">
        <v>31</v>
      </c>
      <c r="U84" s="2">
        <v>0</v>
      </c>
    </row>
    <row r="85" spans="1:21">
      <c r="A85" s="2" t="s">
        <v>32</v>
      </c>
      <c r="B85" s="2">
        <v>24</v>
      </c>
      <c r="C85" s="2" t="s">
        <v>33</v>
      </c>
      <c r="D85" s="2" t="s">
        <v>46</v>
      </c>
      <c r="E85" s="2">
        <v>1246</v>
      </c>
      <c r="F85" s="2" t="s">
        <v>34</v>
      </c>
      <c r="G85" s="2" t="s">
        <v>57</v>
      </c>
      <c r="H85" s="2">
        <v>4</v>
      </c>
      <c r="I85" s="2" t="s">
        <v>26</v>
      </c>
      <c r="J85" s="2" t="s">
        <v>27</v>
      </c>
      <c r="K85" s="2">
        <v>2</v>
      </c>
      <c r="L85" s="2" t="s">
        <v>28</v>
      </c>
      <c r="M85" s="2">
        <v>23</v>
      </c>
      <c r="N85" s="2" t="s">
        <v>65</v>
      </c>
      <c r="O85" s="2" t="s">
        <v>29</v>
      </c>
      <c r="P85" s="2">
        <v>1</v>
      </c>
      <c r="Q85" s="2" t="s">
        <v>40</v>
      </c>
      <c r="R85" s="2">
        <v>1</v>
      </c>
      <c r="S85" s="2" t="s">
        <v>27</v>
      </c>
      <c r="T85" s="2" t="s">
        <v>31</v>
      </c>
      <c r="U85" s="2">
        <v>1</v>
      </c>
    </row>
    <row r="86" spans="1:21">
      <c r="A86" s="2" t="s">
        <v>21</v>
      </c>
      <c r="B86" s="2">
        <v>12</v>
      </c>
      <c r="C86" s="2" t="s">
        <v>33</v>
      </c>
      <c r="D86" s="2" t="s">
        <v>46</v>
      </c>
      <c r="E86" s="2">
        <v>1893</v>
      </c>
      <c r="F86" s="2" t="s">
        <v>34</v>
      </c>
      <c r="G86" s="2" t="s">
        <v>35</v>
      </c>
      <c r="H86" s="2">
        <v>4</v>
      </c>
      <c r="I86" s="2" t="s">
        <v>36</v>
      </c>
      <c r="J86" s="2" t="s">
        <v>42</v>
      </c>
      <c r="K86" s="2">
        <v>4</v>
      </c>
      <c r="L86" s="2" t="s">
        <v>43</v>
      </c>
      <c r="M86" s="2">
        <v>29</v>
      </c>
      <c r="N86" s="2" t="s">
        <v>27</v>
      </c>
      <c r="O86" s="2" t="s">
        <v>29</v>
      </c>
      <c r="P86" s="2">
        <v>1</v>
      </c>
      <c r="Q86" s="2" t="s">
        <v>30</v>
      </c>
      <c r="R86" s="2">
        <v>1</v>
      </c>
      <c r="S86" s="2" t="s">
        <v>31</v>
      </c>
      <c r="T86" s="2" t="s">
        <v>31</v>
      </c>
      <c r="U86" s="2">
        <v>0</v>
      </c>
    </row>
    <row r="87" spans="1:21">
      <c r="A87" s="2" t="s">
        <v>37</v>
      </c>
      <c r="B87" s="2">
        <v>48</v>
      </c>
      <c r="C87" s="2" t="s">
        <v>64</v>
      </c>
      <c r="D87" s="2" t="s">
        <v>58</v>
      </c>
      <c r="E87" s="2">
        <v>3609</v>
      </c>
      <c r="F87" s="2" t="s">
        <v>34</v>
      </c>
      <c r="G87" s="2" t="s">
        <v>35</v>
      </c>
      <c r="H87" s="2">
        <v>1</v>
      </c>
      <c r="I87" s="2" t="s">
        <v>36</v>
      </c>
      <c r="J87" s="2" t="s">
        <v>27</v>
      </c>
      <c r="K87" s="2">
        <v>1</v>
      </c>
      <c r="L87" s="2" t="s">
        <v>28</v>
      </c>
      <c r="M87" s="2">
        <v>27</v>
      </c>
      <c r="N87" s="2" t="s">
        <v>65</v>
      </c>
      <c r="O87" s="2" t="s">
        <v>29</v>
      </c>
      <c r="P87" s="2">
        <v>1</v>
      </c>
      <c r="Q87" s="2" t="s">
        <v>30</v>
      </c>
      <c r="R87" s="2">
        <v>1</v>
      </c>
      <c r="S87" s="2" t="s">
        <v>27</v>
      </c>
      <c r="T87" s="2" t="s">
        <v>31</v>
      </c>
      <c r="U87" s="2">
        <v>0</v>
      </c>
    </row>
    <row r="88" spans="1:21">
      <c r="A88" s="2" t="s">
        <v>21</v>
      </c>
      <c r="B88" s="2">
        <v>12</v>
      </c>
      <c r="C88" s="2" t="s">
        <v>33</v>
      </c>
      <c r="D88" s="2" t="s">
        <v>46</v>
      </c>
      <c r="E88" s="2">
        <v>1228</v>
      </c>
      <c r="F88" s="2" t="s">
        <v>34</v>
      </c>
      <c r="G88" s="2" t="s">
        <v>35</v>
      </c>
      <c r="H88" s="2">
        <v>4</v>
      </c>
      <c r="I88" s="2" t="s">
        <v>36</v>
      </c>
      <c r="J88" s="2" t="s">
        <v>27</v>
      </c>
      <c r="K88" s="2">
        <v>2</v>
      </c>
      <c r="L88" s="2" t="s">
        <v>28</v>
      </c>
      <c r="M88" s="2">
        <v>24</v>
      </c>
      <c r="N88" s="2" t="s">
        <v>27</v>
      </c>
      <c r="O88" s="2" t="s">
        <v>29</v>
      </c>
      <c r="P88" s="2">
        <v>1</v>
      </c>
      <c r="Q88" s="2" t="s">
        <v>40</v>
      </c>
      <c r="R88" s="2">
        <v>1</v>
      </c>
      <c r="S88" s="2" t="s">
        <v>27</v>
      </c>
      <c r="T88" s="2" t="s">
        <v>31</v>
      </c>
      <c r="U88" s="2">
        <v>1</v>
      </c>
    </row>
    <row r="89" spans="1:21">
      <c r="A89" s="2" t="s">
        <v>32</v>
      </c>
      <c r="B89" s="2">
        <v>48</v>
      </c>
      <c r="C89" s="2" t="s">
        <v>45</v>
      </c>
      <c r="D89" s="2" t="s">
        <v>58</v>
      </c>
      <c r="E89" s="2">
        <v>6681</v>
      </c>
      <c r="F89" s="2" t="s">
        <v>24</v>
      </c>
      <c r="G89" s="2" t="s">
        <v>35</v>
      </c>
      <c r="H89" s="2">
        <v>4</v>
      </c>
      <c r="I89" s="2" t="s">
        <v>26</v>
      </c>
      <c r="J89" s="2" t="s">
        <v>27</v>
      </c>
      <c r="K89" s="2">
        <v>4</v>
      </c>
      <c r="L89" s="2" t="s">
        <v>47</v>
      </c>
      <c r="M89" s="2">
        <v>38</v>
      </c>
      <c r="N89" s="2" t="s">
        <v>27</v>
      </c>
      <c r="O89" s="2" t="s">
        <v>44</v>
      </c>
      <c r="P89" s="2">
        <v>1</v>
      </c>
      <c r="Q89" s="2" t="s">
        <v>30</v>
      </c>
      <c r="R89" s="2">
        <v>2</v>
      </c>
      <c r="S89" s="2" t="s">
        <v>31</v>
      </c>
      <c r="T89" s="2" t="s">
        <v>31</v>
      </c>
      <c r="U89" s="2">
        <v>0</v>
      </c>
    </row>
    <row r="90" spans="1:21">
      <c r="A90" s="2" t="s">
        <v>21</v>
      </c>
      <c r="B90" s="2">
        <v>12</v>
      </c>
      <c r="C90" s="2" t="s">
        <v>33</v>
      </c>
      <c r="D90" s="2" t="s">
        <v>41</v>
      </c>
      <c r="E90" s="2">
        <v>1282</v>
      </c>
      <c r="F90" s="2" t="s">
        <v>34</v>
      </c>
      <c r="G90" s="2" t="s">
        <v>35</v>
      </c>
      <c r="H90" s="2">
        <v>2</v>
      </c>
      <c r="I90" s="2" t="s">
        <v>36</v>
      </c>
      <c r="J90" s="2" t="s">
        <v>27</v>
      </c>
      <c r="K90" s="2">
        <v>4</v>
      </c>
      <c r="L90" s="2" t="s">
        <v>50</v>
      </c>
      <c r="M90" s="2">
        <v>20</v>
      </c>
      <c r="N90" s="2" t="s">
        <v>27</v>
      </c>
      <c r="O90" s="2" t="s">
        <v>51</v>
      </c>
      <c r="P90" s="2">
        <v>1</v>
      </c>
      <c r="Q90" s="2" t="s">
        <v>30</v>
      </c>
      <c r="R90" s="2">
        <v>1</v>
      </c>
      <c r="S90" s="2" t="s">
        <v>27</v>
      </c>
      <c r="T90" s="2" t="s">
        <v>31</v>
      </c>
      <c r="U90" s="2">
        <v>1</v>
      </c>
    </row>
    <row r="91" spans="1:21">
      <c r="A91" s="2" t="s">
        <v>21</v>
      </c>
      <c r="B91" s="2">
        <v>36</v>
      </c>
      <c r="C91" s="2" t="s">
        <v>33</v>
      </c>
      <c r="D91" s="2" t="s">
        <v>41</v>
      </c>
      <c r="E91" s="2">
        <v>3959</v>
      </c>
      <c r="F91" s="2" t="s">
        <v>34</v>
      </c>
      <c r="G91" s="2" t="s">
        <v>55</v>
      </c>
      <c r="H91" s="2">
        <v>4</v>
      </c>
      <c r="I91" s="2" t="s">
        <v>26</v>
      </c>
      <c r="J91" s="2" t="s">
        <v>27</v>
      </c>
      <c r="K91" s="2">
        <v>3</v>
      </c>
      <c r="L91" s="2" t="s">
        <v>43</v>
      </c>
      <c r="M91" s="2">
        <v>30</v>
      </c>
      <c r="N91" s="2" t="s">
        <v>27</v>
      </c>
      <c r="O91" s="2" t="s">
        <v>29</v>
      </c>
      <c r="P91" s="2">
        <v>1</v>
      </c>
      <c r="Q91" s="2" t="s">
        <v>52</v>
      </c>
      <c r="R91" s="2">
        <v>1</v>
      </c>
      <c r="S91" s="2" t="s">
        <v>31</v>
      </c>
      <c r="T91" s="2" t="s">
        <v>31</v>
      </c>
      <c r="U91" s="2">
        <v>0</v>
      </c>
    </row>
    <row r="92" spans="1:21">
      <c r="A92" s="2" t="s">
        <v>32</v>
      </c>
      <c r="B92" s="2">
        <v>36</v>
      </c>
      <c r="C92" s="2" t="s">
        <v>33</v>
      </c>
      <c r="D92" s="2" t="s">
        <v>23</v>
      </c>
      <c r="E92" s="2">
        <v>4795</v>
      </c>
      <c r="F92" s="2" t="s">
        <v>34</v>
      </c>
      <c r="G92" s="2" t="s">
        <v>57</v>
      </c>
      <c r="H92" s="2">
        <v>4</v>
      </c>
      <c r="I92" s="2" t="s">
        <v>36</v>
      </c>
      <c r="J92" s="2" t="s">
        <v>27</v>
      </c>
      <c r="K92" s="2">
        <v>1</v>
      </c>
      <c r="L92" s="2" t="s">
        <v>47</v>
      </c>
      <c r="M92" s="2">
        <v>30</v>
      </c>
      <c r="N92" s="2" t="s">
        <v>27</v>
      </c>
      <c r="O92" s="2" t="s">
        <v>29</v>
      </c>
      <c r="P92" s="2">
        <v>1</v>
      </c>
      <c r="Q92" s="2" t="s">
        <v>52</v>
      </c>
      <c r="R92" s="2">
        <v>1</v>
      </c>
      <c r="S92" s="2" t="s">
        <v>31</v>
      </c>
      <c r="T92" s="2" t="s">
        <v>31</v>
      </c>
      <c r="U92" s="2">
        <v>0</v>
      </c>
    </row>
    <row r="93" spans="1:21">
      <c r="A93" s="2" t="s">
        <v>21</v>
      </c>
      <c r="B93" s="2">
        <v>45</v>
      </c>
      <c r="C93" s="2" t="s">
        <v>33</v>
      </c>
      <c r="D93" s="2" t="s">
        <v>23</v>
      </c>
      <c r="E93" s="2">
        <v>1845</v>
      </c>
      <c r="F93" s="2" t="s">
        <v>34</v>
      </c>
      <c r="G93" s="2" t="s">
        <v>35</v>
      </c>
      <c r="H93" s="2">
        <v>4</v>
      </c>
      <c r="I93" s="2" t="s">
        <v>26</v>
      </c>
      <c r="J93" s="2" t="s">
        <v>27</v>
      </c>
      <c r="K93" s="2">
        <v>4</v>
      </c>
      <c r="L93" s="2" t="s">
        <v>47</v>
      </c>
      <c r="M93" s="2">
        <v>23</v>
      </c>
      <c r="N93" s="2" t="s">
        <v>27</v>
      </c>
      <c r="O93" s="2" t="s">
        <v>44</v>
      </c>
      <c r="P93" s="2">
        <v>1</v>
      </c>
      <c r="Q93" s="2" t="s">
        <v>30</v>
      </c>
      <c r="R93" s="2">
        <v>1</v>
      </c>
      <c r="S93" s="2" t="s">
        <v>31</v>
      </c>
      <c r="T93" s="2" t="s">
        <v>31</v>
      </c>
      <c r="U93" s="2">
        <v>1</v>
      </c>
    </row>
    <row r="94" spans="1:21">
      <c r="A94" s="2" t="s">
        <v>21</v>
      </c>
      <c r="B94" s="2">
        <v>24</v>
      </c>
      <c r="C94" s="2" t="s">
        <v>64</v>
      </c>
      <c r="D94" s="2" t="s">
        <v>41</v>
      </c>
      <c r="E94" s="2">
        <v>3349</v>
      </c>
      <c r="F94" s="2" t="s">
        <v>48</v>
      </c>
      <c r="G94" s="2" t="s">
        <v>57</v>
      </c>
      <c r="H94" s="2">
        <v>4</v>
      </c>
      <c r="I94" s="2" t="s">
        <v>26</v>
      </c>
      <c r="J94" s="2" t="s">
        <v>27</v>
      </c>
      <c r="K94" s="2">
        <v>4</v>
      </c>
      <c r="L94" s="2" t="s">
        <v>47</v>
      </c>
      <c r="M94" s="2">
        <v>30</v>
      </c>
      <c r="N94" s="2" t="s">
        <v>27</v>
      </c>
      <c r="O94" s="2" t="s">
        <v>44</v>
      </c>
      <c r="P94" s="2">
        <v>1</v>
      </c>
      <c r="Q94" s="2" t="s">
        <v>30</v>
      </c>
      <c r="R94" s="2">
        <v>2</v>
      </c>
      <c r="S94" s="2" t="s">
        <v>31</v>
      </c>
      <c r="T94" s="2" t="s">
        <v>31</v>
      </c>
      <c r="U94" s="2">
        <v>1</v>
      </c>
    </row>
    <row r="95" spans="1:21">
      <c r="A95" s="2" t="s">
        <v>32</v>
      </c>
      <c r="B95" s="2">
        <v>36</v>
      </c>
      <c r="C95" s="2" t="s">
        <v>33</v>
      </c>
      <c r="D95" s="2" t="s">
        <v>49</v>
      </c>
      <c r="E95" s="2">
        <v>9398</v>
      </c>
      <c r="F95" s="2" t="s">
        <v>34</v>
      </c>
      <c r="G95" s="2" t="s">
        <v>57</v>
      </c>
      <c r="H95" s="2">
        <v>1</v>
      </c>
      <c r="I95" s="2" t="s">
        <v>56</v>
      </c>
      <c r="J95" s="2" t="s">
        <v>27</v>
      </c>
      <c r="K95" s="2">
        <v>4</v>
      </c>
      <c r="L95" s="2" t="s">
        <v>50</v>
      </c>
      <c r="M95" s="2">
        <v>28</v>
      </c>
      <c r="N95" s="2" t="s">
        <v>27</v>
      </c>
      <c r="O95" s="2" t="s">
        <v>51</v>
      </c>
      <c r="P95" s="2">
        <v>1</v>
      </c>
      <c r="Q95" s="2" t="s">
        <v>52</v>
      </c>
      <c r="R95" s="2">
        <v>1</v>
      </c>
      <c r="S95" s="2" t="s">
        <v>31</v>
      </c>
      <c r="T95" s="2" t="s">
        <v>31</v>
      </c>
      <c r="U95" s="2">
        <v>1</v>
      </c>
    </row>
    <row r="96" spans="1:21">
      <c r="A96" s="2" t="s">
        <v>21</v>
      </c>
      <c r="B96" s="2">
        <v>20</v>
      </c>
      <c r="C96" s="2" t="s">
        <v>22</v>
      </c>
      <c r="D96" s="2" t="s">
        <v>46</v>
      </c>
      <c r="E96" s="2">
        <v>2235</v>
      </c>
      <c r="F96" s="2" t="s">
        <v>34</v>
      </c>
      <c r="G96" s="2" t="s">
        <v>35</v>
      </c>
      <c r="H96" s="2">
        <v>4</v>
      </c>
      <c r="I96" s="2" t="s">
        <v>56</v>
      </c>
      <c r="J96" s="2" t="s">
        <v>42</v>
      </c>
      <c r="K96" s="2">
        <v>2</v>
      </c>
      <c r="L96" s="2" t="s">
        <v>43</v>
      </c>
      <c r="M96" s="2">
        <v>33</v>
      </c>
      <c r="N96" s="2" t="s">
        <v>61</v>
      </c>
      <c r="O96" s="2" t="s">
        <v>51</v>
      </c>
      <c r="P96" s="2">
        <v>2</v>
      </c>
      <c r="Q96" s="2" t="s">
        <v>30</v>
      </c>
      <c r="R96" s="2">
        <v>1</v>
      </c>
      <c r="S96" s="2" t="s">
        <v>27</v>
      </c>
      <c r="T96" s="2" t="s">
        <v>62</v>
      </c>
      <c r="U96" s="2">
        <v>1</v>
      </c>
    </row>
    <row r="97" spans="1:21">
      <c r="A97" s="2" t="s">
        <v>32</v>
      </c>
      <c r="B97" s="2">
        <v>36</v>
      </c>
      <c r="C97" s="2" t="s">
        <v>45</v>
      </c>
      <c r="D97" s="2" t="s">
        <v>58</v>
      </c>
      <c r="E97" s="2">
        <v>4455</v>
      </c>
      <c r="F97" s="2" t="s">
        <v>34</v>
      </c>
      <c r="G97" s="2" t="s">
        <v>35</v>
      </c>
      <c r="H97" s="2">
        <v>2</v>
      </c>
      <c r="I97" s="2" t="s">
        <v>54</v>
      </c>
      <c r="J97" s="2" t="s">
        <v>27</v>
      </c>
      <c r="K97" s="2">
        <v>2</v>
      </c>
      <c r="L97" s="2" t="s">
        <v>28</v>
      </c>
      <c r="M97" s="2">
        <v>30</v>
      </c>
      <c r="N97" s="2" t="s">
        <v>65</v>
      </c>
      <c r="O97" s="2" t="s">
        <v>29</v>
      </c>
      <c r="P97" s="2">
        <v>2</v>
      </c>
      <c r="Q97" s="2" t="s">
        <v>52</v>
      </c>
      <c r="R97" s="2">
        <v>1</v>
      </c>
      <c r="S97" s="2" t="s">
        <v>31</v>
      </c>
      <c r="T97" s="2" t="s">
        <v>31</v>
      </c>
      <c r="U97" s="2">
        <v>1</v>
      </c>
    </row>
    <row r="98" spans="1:21">
      <c r="A98" s="2" t="s">
        <v>32</v>
      </c>
      <c r="B98" s="2">
        <v>48</v>
      </c>
      <c r="C98" s="2" t="s">
        <v>33</v>
      </c>
      <c r="D98" s="2" t="s">
        <v>70</v>
      </c>
      <c r="E98" s="2">
        <v>5381</v>
      </c>
      <c r="F98" s="2" t="s">
        <v>24</v>
      </c>
      <c r="G98" s="2" t="s">
        <v>55</v>
      </c>
      <c r="H98" s="2">
        <v>3</v>
      </c>
      <c r="I98" s="2" t="s">
        <v>26</v>
      </c>
      <c r="J98" s="2" t="s">
        <v>27</v>
      </c>
      <c r="K98" s="2">
        <v>4</v>
      </c>
      <c r="L98" s="2" t="s">
        <v>47</v>
      </c>
      <c r="M98" s="2">
        <v>40</v>
      </c>
      <c r="N98" s="2" t="s">
        <v>61</v>
      </c>
      <c r="O98" s="2" t="s">
        <v>44</v>
      </c>
      <c r="P98" s="2">
        <v>1</v>
      </c>
      <c r="Q98" s="2" t="s">
        <v>69</v>
      </c>
      <c r="R98" s="2">
        <v>1</v>
      </c>
      <c r="S98" s="2" t="s">
        <v>31</v>
      </c>
      <c r="T98" s="2" t="s">
        <v>31</v>
      </c>
      <c r="U98" s="2">
        <v>0</v>
      </c>
    </row>
    <row r="99" spans="1:21">
      <c r="A99" s="2" t="s">
        <v>32</v>
      </c>
      <c r="B99" s="2">
        <v>12</v>
      </c>
      <c r="C99" s="2" t="s">
        <v>33</v>
      </c>
      <c r="D99" s="2" t="s">
        <v>46</v>
      </c>
      <c r="E99" s="2">
        <v>685</v>
      </c>
      <c r="F99" s="2" t="s">
        <v>34</v>
      </c>
      <c r="G99" s="2" t="s">
        <v>39</v>
      </c>
      <c r="H99" s="2">
        <v>2</v>
      </c>
      <c r="I99" s="2" t="s">
        <v>56</v>
      </c>
      <c r="J99" s="2" t="s">
        <v>27</v>
      </c>
      <c r="K99" s="2">
        <v>3</v>
      </c>
      <c r="L99" s="2" t="s">
        <v>50</v>
      </c>
      <c r="M99" s="2">
        <v>25</v>
      </c>
      <c r="N99" s="2" t="s">
        <v>61</v>
      </c>
      <c r="O99" s="2" t="s">
        <v>29</v>
      </c>
      <c r="P99" s="2">
        <v>1</v>
      </c>
      <c r="Q99" s="2" t="s">
        <v>40</v>
      </c>
      <c r="R99" s="2">
        <v>1</v>
      </c>
      <c r="S99" s="2" t="s">
        <v>27</v>
      </c>
      <c r="T99" s="2" t="s">
        <v>31</v>
      </c>
      <c r="U99" s="2">
        <v>1</v>
      </c>
    </row>
    <row r="100" spans="1:21">
      <c r="A100" s="2" t="s">
        <v>21</v>
      </c>
      <c r="B100" s="2">
        <v>24</v>
      </c>
      <c r="C100" s="2" t="s">
        <v>45</v>
      </c>
      <c r="D100" s="2" t="s">
        <v>23</v>
      </c>
      <c r="E100" s="2">
        <v>1659</v>
      </c>
      <c r="F100" s="2" t="s">
        <v>34</v>
      </c>
      <c r="G100" s="2" t="s">
        <v>57</v>
      </c>
      <c r="H100" s="2">
        <v>4</v>
      </c>
      <c r="I100" s="2" t="s">
        <v>36</v>
      </c>
      <c r="J100" s="2" t="s">
        <v>27</v>
      </c>
      <c r="K100" s="2">
        <v>2</v>
      </c>
      <c r="L100" s="2" t="s">
        <v>50</v>
      </c>
      <c r="M100" s="2">
        <v>29</v>
      </c>
      <c r="N100" s="2" t="s">
        <v>27</v>
      </c>
      <c r="O100" s="2" t="s">
        <v>51</v>
      </c>
      <c r="P100" s="2">
        <v>1</v>
      </c>
      <c r="Q100" s="2" t="s">
        <v>40</v>
      </c>
      <c r="R100" s="2">
        <v>1</v>
      </c>
      <c r="S100" s="2" t="s">
        <v>31</v>
      </c>
      <c r="T100" s="2" t="s">
        <v>31</v>
      </c>
      <c r="U100" s="2">
        <v>1</v>
      </c>
    </row>
    <row r="101" spans="1:21">
      <c r="A101" s="2" t="s">
        <v>21</v>
      </c>
      <c r="B101" s="2">
        <v>24</v>
      </c>
      <c r="C101" s="2" t="s">
        <v>33</v>
      </c>
      <c r="D101" s="2" t="s">
        <v>41</v>
      </c>
      <c r="E101" s="2">
        <v>1747</v>
      </c>
      <c r="F101" s="2" t="s">
        <v>34</v>
      </c>
      <c r="G101" s="2" t="s">
        <v>57</v>
      </c>
      <c r="H101" s="2">
        <v>4</v>
      </c>
      <c r="I101" s="2" t="s">
        <v>26</v>
      </c>
      <c r="J101" s="2" t="s">
        <v>66</v>
      </c>
      <c r="K101" s="2">
        <v>1</v>
      </c>
      <c r="L101" s="2" t="s">
        <v>43</v>
      </c>
      <c r="M101" s="2">
        <v>24</v>
      </c>
      <c r="N101" s="2" t="s">
        <v>27</v>
      </c>
      <c r="O101" s="2" t="s">
        <v>29</v>
      </c>
      <c r="P101" s="2">
        <v>1</v>
      </c>
      <c r="Q101" s="2" t="s">
        <v>40</v>
      </c>
      <c r="R101" s="2">
        <v>1</v>
      </c>
      <c r="S101" s="2" t="s">
        <v>27</v>
      </c>
      <c r="T101" s="2" t="s">
        <v>62</v>
      </c>
      <c r="U101" s="2">
        <v>0</v>
      </c>
    </row>
    <row r="102" spans="1:21">
      <c r="A102" s="2" t="s">
        <v>32</v>
      </c>
      <c r="B102" s="2">
        <v>36</v>
      </c>
      <c r="C102" s="2" t="s">
        <v>22</v>
      </c>
      <c r="D102" s="2" t="s">
        <v>46</v>
      </c>
      <c r="E102" s="2">
        <v>2820</v>
      </c>
      <c r="F102" s="2" t="s">
        <v>34</v>
      </c>
      <c r="G102" s="2" t="s">
        <v>57</v>
      </c>
      <c r="H102" s="2">
        <v>4</v>
      </c>
      <c r="I102" s="2" t="s">
        <v>54</v>
      </c>
      <c r="J102" s="2" t="s">
        <v>27</v>
      </c>
      <c r="K102" s="2">
        <v>4</v>
      </c>
      <c r="L102" s="2" t="s">
        <v>50</v>
      </c>
      <c r="M102" s="2">
        <v>27</v>
      </c>
      <c r="N102" s="2" t="s">
        <v>27</v>
      </c>
      <c r="O102" s="2" t="s">
        <v>29</v>
      </c>
      <c r="P102" s="2">
        <v>2</v>
      </c>
      <c r="Q102" s="2" t="s">
        <v>30</v>
      </c>
      <c r="R102" s="2">
        <v>1</v>
      </c>
      <c r="S102" s="2" t="s">
        <v>27</v>
      </c>
      <c r="T102" s="2" t="s">
        <v>31</v>
      </c>
      <c r="U102" s="2">
        <v>1</v>
      </c>
    </row>
    <row r="103" spans="1:21">
      <c r="A103" s="2" t="s">
        <v>21</v>
      </c>
      <c r="B103" s="2">
        <v>12</v>
      </c>
      <c r="C103" s="2" t="s">
        <v>33</v>
      </c>
      <c r="D103" s="2" t="s">
        <v>23</v>
      </c>
      <c r="E103" s="2">
        <v>1498</v>
      </c>
      <c r="F103" s="2" t="s">
        <v>34</v>
      </c>
      <c r="G103" s="2" t="s">
        <v>35</v>
      </c>
      <c r="H103" s="2">
        <v>4</v>
      </c>
      <c r="I103" s="2" t="s">
        <v>36</v>
      </c>
      <c r="J103" s="2" t="s">
        <v>27</v>
      </c>
      <c r="K103" s="2">
        <v>1</v>
      </c>
      <c r="L103" s="2" t="s">
        <v>50</v>
      </c>
      <c r="M103" s="2">
        <v>23</v>
      </c>
      <c r="N103" s="2" t="s">
        <v>61</v>
      </c>
      <c r="O103" s="2" t="s">
        <v>29</v>
      </c>
      <c r="P103" s="2">
        <v>1</v>
      </c>
      <c r="Q103" s="2" t="s">
        <v>30</v>
      </c>
      <c r="R103" s="2">
        <v>1</v>
      </c>
      <c r="S103" s="2" t="s">
        <v>27</v>
      </c>
      <c r="T103" s="2" t="s">
        <v>31</v>
      </c>
      <c r="U103" s="2">
        <v>0</v>
      </c>
    </row>
    <row r="104" spans="1:21">
      <c r="A104" s="2" t="s">
        <v>32</v>
      </c>
      <c r="B104" s="2">
        <v>48</v>
      </c>
      <c r="C104" s="2" t="s">
        <v>22</v>
      </c>
      <c r="D104" s="2" t="s">
        <v>41</v>
      </c>
      <c r="E104" s="2">
        <v>5096</v>
      </c>
      <c r="F104" s="2" t="s">
        <v>34</v>
      </c>
      <c r="G104" s="2" t="s">
        <v>35</v>
      </c>
      <c r="H104" s="2">
        <v>2</v>
      </c>
      <c r="I104" s="2" t="s">
        <v>36</v>
      </c>
      <c r="J104" s="2" t="s">
        <v>27</v>
      </c>
      <c r="K104" s="2">
        <v>3</v>
      </c>
      <c r="L104" s="2" t="s">
        <v>50</v>
      </c>
      <c r="M104" s="2">
        <v>30</v>
      </c>
      <c r="N104" s="2" t="s">
        <v>27</v>
      </c>
      <c r="O104" s="2" t="s">
        <v>29</v>
      </c>
      <c r="P104" s="2">
        <v>1</v>
      </c>
      <c r="Q104" s="2" t="s">
        <v>52</v>
      </c>
      <c r="R104" s="2">
        <v>1</v>
      </c>
      <c r="S104" s="2" t="s">
        <v>31</v>
      </c>
      <c r="T104" s="2" t="s">
        <v>31</v>
      </c>
      <c r="U104" s="2">
        <v>1</v>
      </c>
    </row>
    <row r="105" spans="1:21">
      <c r="A105" s="2" t="s">
        <v>21</v>
      </c>
      <c r="B105" s="2">
        <v>18</v>
      </c>
      <c r="C105" s="2" t="s">
        <v>33</v>
      </c>
      <c r="D105" s="2" t="s">
        <v>41</v>
      </c>
      <c r="E105" s="2">
        <v>1131</v>
      </c>
      <c r="F105" s="2" t="s">
        <v>34</v>
      </c>
      <c r="G105" s="2" t="s">
        <v>55</v>
      </c>
      <c r="H105" s="2">
        <v>4</v>
      </c>
      <c r="I105" s="2" t="s">
        <v>36</v>
      </c>
      <c r="J105" s="2" t="s">
        <v>27</v>
      </c>
      <c r="K105" s="2">
        <v>2</v>
      </c>
      <c r="L105" s="2" t="s">
        <v>50</v>
      </c>
      <c r="M105" s="2">
        <v>33</v>
      </c>
      <c r="N105" s="2" t="s">
        <v>27</v>
      </c>
      <c r="O105" s="2" t="s">
        <v>29</v>
      </c>
      <c r="P105" s="2">
        <v>1</v>
      </c>
      <c r="Q105" s="2" t="s">
        <v>30</v>
      </c>
      <c r="R105" s="2">
        <v>1</v>
      </c>
      <c r="S105" s="2" t="s">
        <v>27</v>
      </c>
      <c r="T105" s="2" t="s">
        <v>31</v>
      </c>
      <c r="U105" s="2">
        <v>1</v>
      </c>
    </row>
    <row r="106" spans="1:21">
      <c r="A106" s="2" t="s">
        <v>32</v>
      </c>
      <c r="B106" s="2">
        <v>36</v>
      </c>
      <c r="C106" s="2" t="s">
        <v>33</v>
      </c>
      <c r="D106" s="2" t="s">
        <v>46</v>
      </c>
      <c r="E106" s="2">
        <v>12389</v>
      </c>
      <c r="F106" s="2" t="s">
        <v>24</v>
      </c>
      <c r="G106" s="2" t="s">
        <v>35</v>
      </c>
      <c r="H106" s="2">
        <v>1</v>
      </c>
      <c r="I106" s="2" t="s">
        <v>26</v>
      </c>
      <c r="J106" s="2" t="s">
        <v>27</v>
      </c>
      <c r="K106" s="2">
        <v>4</v>
      </c>
      <c r="L106" s="2" t="s">
        <v>47</v>
      </c>
      <c r="M106" s="2">
        <v>37</v>
      </c>
      <c r="N106" s="2" t="s">
        <v>27</v>
      </c>
      <c r="O106" s="2" t="s">
        <v>44</v>
      </c>
      <c r="P106" s="2">
        <v>1</v>
      </c>
      <c r="Q106" s="2" t="s">
        <v>30</v>
      </c>
      <c r="R106" s="2">
        <v>1</v>
      </c>
      <c r="S106" s="2" t="s">
        <v>31</v>
      </c>
      <c r="T106" s="2" t="s">
        <v>31</v>
      </c>
      <c r="U106" s="2">
        <v>1</v>
      </c>
    </row>
    <row r="107" spans="1:21">
      <c r="A107" s="2" t="s">
        <v>32</v>
      </c>
      <c r="B107" s="2">
        <v>48</v>
      </c>
      <c r="C107" s="2" t="s">
        <v>45</v>
      </c>
      <c r="D107" s="2" t="s">
        <v>70</v>
      </c>
      <c r="E107" s="2">
        <v>7582</v>
      </c>
      <c r="F107" s="2" t="s">
        <v>59</v>
      </c>
      <c r="G107" s="2" t="s">
        <v>55</v>
      </c>
      <c r="H107" s="2">
        <v>2</v>
      </c>
      <c r="I107" s="2" t="s">
        <v>26</v>
      </c>
      <c r="J107" s="2" t="s">
        <v>27</v>
      </c>
      <c r="K107" s="2">
        <v>4</v>
      </c>
      <c r="L107" s="2" t="s">
        <v>47</v>
      </c>
      <c r="M107" s="2">
        <v>31</v>
      </c>
      <c r="N107" s="2" t="s">
        <v>27</v>
      </c>
      <c r="O107" s="2" t="s">
        <v>44</v>
      </c>
      <c r="P107" s="2">
        <v>1</v>
      </c>
      <c r="Q107" s="2" t="s">
        <v>52</v>
      </c>
      <c r="R107" s="2">
        <v>1</v>
      </c>
      <c r="S107" s="2" t="s">
        <v>31</v>
      </c>
      <c r="T107" s="2" t="s">
        <v>31</v>
      </c>
      <c r="U107" s="2">
        <v>0</v>
      </c>
    </row>
    <row r="108" spans="1:21">
      <c r="A108" s="2" t="s">
        <v>37</v>
      </c>
      <c r="B108" s="2">
        <v>48</v>
      </c>
      <c r="C108" s="2" t="s">
        <v>33</v>
      </c>
      <c r="D108" s="2" t="s">
        <v>58</v>
      </c>
      <c r="E108" s="2">
        <v>4844</v>
      </c>
      <c r="F108" s="2" t="s">
        <v>34</v>
      </c>
      <c r="G108" s="2" t="s">
        <v>55</v>
      </c>
      <c r="H108" s="2">
        <v>3</v>
      </c>
      <c r="I108" s="2" t="s">
        <v>26</v>
      </c>
      <c r="J108" s="2" t="s">
        <v>27</v>
      </c>
      <c r="K108" s="2">
        <v>2</v>
      </c>
      <c r="L108" s="2" t="s">
        <v>50</v>
      </c>
      <c r="M108" s="2">
        <v>33</v>
      </c>
      <c r="N108" s="2" t="s">
        <v>61</v>
      </c>
      <c r="O108" s="2" t="s">
        <v>51</v>
      </c>
      <c r="P108" s="2">
        <v>1</v>
      </c>
      <c r="Q108" s="2" t="s">
        <v>52</v>
      </c>
      <c r="R108" s="2">
        <v>1</v>
      </c>
      <c r="S108" s="2" t="s">
        <v>31</v>
      </c>
      <c r="T108" s="2" t="s">
        <v>31</v>
      </c>
      <c r="U108" s="2">
        <v>1</v>
      </c>
    </row>
    <row r="109" spans="1:21">
      <c r="A109" s="2" t="s">
        <v>32</v>
      </c>
      <c r="B109" s="2">
        <v>36</v>
      </c>
      <c r="C109" s="2" t="s">
        <v>45</v>
      </c>
      <c r="D109" s="2" t="s">
        <v>46</v>
      </c>
      <c r="E109" s="2">
        <v>2862</v>
      </c>
      <c r="F109" s="2" t="s">
        <v>59</v>
      </c>
      <c r="G109" s="2" t="s">
        <v>25</v>
      </c>
      <c r="H109" s="2">
        <v>4</v>
      </c>
      <c r="I109" s="2" t="s">
        <v>26</v>
      </c>
      <c r="J109" s="2" t="s">
        <v>27</v>
      </c>
      <c r="K109" s="2">
        <v>3</v>
      </c>
      <c r="L109" s="2" t="s">
        <v>47</v>
      </c>
      <c r="M109" s="2">
        <v>30</v>
      </c>
      <c r="N109" s="2" t="s">
        <v>27</v>
      </c>
      <c r="O109" s="2" t="s">
        <v>44</v>
      </c>
      <c r="P109" s="2">
        <v>1</v>
      </c>
      <c r="Q109" s="2" t="s">
        <v>30</v>
      </c>
      <c r="R109" s="2">
        <v>1</v>
      </c>
      <c r="S109" s="2" t="s">
        <v>27</v>
      </c>
      <c r="T109" s="2" t="s">
        <v>31</v>
      </c>
      <c r="U109" s="2">
        <v>0</v>
      </c>
    </row>
    <row r="110" spans="1:21">
      <c r="A110" s="2" t="s">
        <v>21</v>
      </c>
      <c r="B110" s="2">
        <v>30</v>
      </c>
      <c r="C110" s="2" t="s">
        <v>33</v>
      </c>
      <c r="D110" s="2" t="s">
        <v>41</v>
      </c>
      <c r="E110" s="2">
        <v>2406</v>
      </c>
      <c r="F110" s="2" t="s">
        <v>34</v>
      </c>
      <c r="G110" s="2" t="s">
        <v>39</v>
      </c>
      <c r="H110" s="2">
        <v>4</v>
      </c>
      <c r="I110" s="2" t="s">
        <v>36</v>
      </c>
      <c r="J110" s="2" t="s">
        <v>27</v>
      </c>
      <c r="K110" s="2">
        <v>4</v>
      </c>
      <c r="L110" s="2" t="s">
        <v>28</v>
      </c>
      <c r="M110" s="2">
        <v>23</v>
      </c>
      <c r="N110" s="2" t="s">
        <v>27</v>
      </c>
      <c r="O110" s="2" t="s">
        <v>51</v>
      </c>
      <c r="P110" s="2">
        <v>1</v>
      </c>
      <c r="Q110" s="2" t="s">
        <v>30</v>
      </c>
      <c r="R110" s="2">
        <v>1</v>
      </c>
      <c r="S110" s="2" t="s">
        <v>27</v>
      </c>
      <c r="T110" s="2" t="s">
        <v>31</v>
      </c>
      <c r="U110" s="2">
        <v>1</v>
      </c>
    </row>
    <row r="111" spans="1:21">
      <c r="A111" s="2" t="s">
        <v>32</v>
      </c>
      <c r="B111" s="2">
        <v>30</v>
      </c>
      <c r="C111" s="2" t="s">
        <v>33</v>
      </c>
      <c r="D111" s="2" t="s">
        <v>41</v>
      </c>
      <c r="E111" s="2">
        <v>3441</v>
      </c>
      <c r="F111" s="2" t="s">
        <v>59</v>
      </c>
      <c r="G111" s="2" t="s">
        <v>35</v>
      </c>
      <c r="H111" s="2">
        <v>2</v>
      </c>
      <c r="I111" s="2" t="s">
        <v>36</v>
      </c>
      <c r="J111" s="2" t="s">
        <v>66</v>
      </c>
      <c r="K111" s="2">
        <v>4</v>
      </c>
      <c r="L111" s="2" t="s">
        <v>50</v>
      </c>
      <c r="M111" s="2">
        <v>21</v>
      </c>
      <c r="N111" s="2" t="s">
        <v>27</v>
      </c>
      <c r="O111" s="2" t="s">
        <v>51</v>
      </c>
      <c r="P111" s="2">
        <v>1</v>
      </c>
      <c r="Q111" s="2" t="s">
        <v>30</v>
      </c>
      <c r="R111" s="2">
        <v>1</v>
      </c>
      <c r="S111" s="2" t="s">
        <v>27</v>
      </c>
      <c r="T111" s="2" t="s">
        <v>31</v>
      </c>
      <c r="U111" s="2">
        <v>1</v>
      </c>
    </row>
    <row r="112" spans="1:21">
      <c r="A112" s="2" t="s">
        <v>32</v>
      </c>
      <c r="B112" s="2">
        <v>36</v>
      </c>
      <c r="C112" s="2" t="s">
        <v>45</v>
      </c>
      <c r="D112" s="2" t="s">
        <v>46</v>
      </c>
      <c r="E112" s="2">
        <v>8086</v>
      </c>
      <c r="F112" s="2" t="s">
        <v>59</v>
      </c>
      <c r="G112" s="2" t="s">
        <v>25</v>
      </c>
      <c r="H112" s="2">
        <v>2</v>
      </c>
      <c r="I112" s="2" t="s">
        <v>26</v>
      </c>
      <c r="J112" s="2" t="s">
        <v>27</v>
      </c>
      <c r="K112" s="2">
        <v>4</v>
      </c>
      <c r="L112" s="2" t="s">
        <v>50</v>
      </c>
      <c r="M112" s="2">
        <v>42</v>
      </c>
      <c r="N112" s="2" t="s">
        <v>27</v>
      </c>
      <c r="O112" s="2" t="s">
        <v>29</v>
      </c>
      <c r="P112" s="2">
        <v>4</v>
      </c>
      <c r="Q112" s="2" t="s">
        <v>52</v>
      </c>
      <c r="R112" s="2">
        <v>1</v>
      </c>
      <c r="S112" s="2" t="s">
        <v>31</v>
      </c>
      <c r="T112" s="2" t="s">
        <v>31</v>
      </c>
      <c r="U112" s="2">
        <v>1</v>
      </c>
    </row>
    <row r="113" spans="1:21">
      <c r="A113" s="2" t="s">
        <v>21</v>
      </c>
      <c r="B113" s="2">
        <v>24</v>
      </c>
      <c r="C113" s="2" t="s">
        <v>33</v>
      </c>
      <c r="D113" s="2" t="s">
        <v>41</v>
      </c>
      <c r="E113" s="2">
        <v>3021</v>
      </c>
      <c r="F113" s="2" t="s">
        <v>34</v>
      </c>
      <c r="G113" s="2" t="s">
        <v>35</v>
      </c>
      <c r="H113" s="2">
        <v>2</v>
      </c>
      <c r="I113" s="2" t="s">
        <v>54</v>
      </c>
      <c r="J113" s="2" t="s">
        <v>27</v>
      </c>
      <c r="K113" s="2">
        <v>2</v>
      </c>
      <c r="L113" s="2" t="s">
        <v>28</v>
      </c>
      <c r="M113" s="2">
        <v>24</v>
      </c>
      <c r="N113" s="2" t="s">
        <v>27</v>
      </c>
      <c r="O113" s="2" t="s">
        <v>51</v>
      </c>
      <c r="P113" s="2">
        <v>1</v>
      </c>
      <c r="Q113" s="2" t="s">
        <v>40</v>
      </c>
      <c r="R113" s="2">
        <v>1</v>
      </c>
      <c r="S113" s="2" t="s">
        <v>27</v>
      </c>
      <c r="T113" s="2" t="s">
        <v>31</v>
      </c>
      <c r="U113" s="2">
        <v>0</v>
      </c>
    </row>
    <row r="114" spans="1:21">
      <c r="A114" s="2" t="s">
        <v>21</v>
      </c>
      <c r="B114" s="2">
        <v>30</v>
      </c>
      <c r="C114" s="2" t="s">
        <v>33</v>
      </c>
      <c r="D114" s="2" t="s">
        <v>41</v>
      </c>
      <c r="E114" s="2">
        <v>3108</v>
      </c>
      <c r="F114" s="2" t="s">
        <v>34</v>
      </c>
      <c r="G114" s="2" t="s">
        <v>57</v>
      </c>
      <c r="H114" s="2">
        <v>2</v>
      </c>
      <c r="I114" s="2" t="s">
        <v>54</v>
      </c>
      <c r="J114" s="2" t="s">
        <v>27</v>
      </c>
      <c r="K114" s="2">
        <v>4</v>
      </c>
      <c r="L114" s="2" t="s">
        <v>43</v>
      </c>
      <c r="M114" s="2">
        <v>31</v>
      </c>
      <c r="N114" s="2" t="s">
        <v>27</v>
      </c>
      <c r="O114" s="2" t="s">
        <v>29</v>
      </c>
      <c r="P114" s="2">
        <v>1</v>
      </c>
      <c r="Q114" s="2" t="s">
        <v>40</v>
      </c>
      <c r="R114" s="2">
        <v>1</v>
      </c>
      <c r="S114" s="2" t="s">
        <v>27</v>
      </c>
      <c r="T114" s="2" t="s">
        <v>31</v>
      </c>
      <c r="U114" s="2">
        <v>1</v>
      </c>
    </row>
    <row r="115" spans="1:21">
      <c r="A115" s="2" t="s">
        <v>21</v>
      </c>
      <c r="B115" s="2">
        <v>24</v>
      </c>
      <c r="C115" s="2" t="s">
        <v>45</v>
      </c>
      <c r="D115" s="2" t="s">
        <v>46</v>
      </c>
      <c r="E115" s="2">
        <v>1333</v>
      </c>
      <c r="F115" s="2" t="s">
        <v>34</v>
      </c>
      <c r="G115" s="2" t="s">
        <v>55</v>
      </c>
      <c r="H115" s="2">
        <v>4</v>
      </c>
      <c r="I115" s="2" t="s">
        <v>26</v>
      </c>
      <c r="J115" s="2" t="s">
        <v>27</v>
      </c>
      <c r="K115" s="2">
        <v>2</v>
      </c>
      <c r="L115" s="2" t="s">
        <v>28</v>
      </c>
      <c r="M115" s="2">
        <v>43</v>
      </c>
      <c r="N115" s="2" t="s">
        <v>27</v>
      </c>
      <c r="O115" s="2" t="s">
        <v>44</v>
      </c>
      <c r="P115" s="2">
        <v>2</v>
      </c>
      <c r="Q115" s="2" t="s">
        <v>30</v>
      </c>
      <c r="R115" s="2">
        <v>2</v>
      </c>
      <c r="S115" s="2" t="s">
        <v>27</v>
      </c>
      <c r="T115" s="2" t="s">
        <v>31</v>
      </c>
      <c r="U115" s="2">
        <v>1</v>
      </c>
    </row>
    <row r="116" spans="1:21">
      <c r="A116" s="2" t="s">
        <v>32</v>
      </c>
      <c r="B116" s="2">
        <v>60</v>
      </c>
      <c r="C116" s="2" t="s">
        <v>45</v>
      </c>
      <c r="D116" s="2" t="s">
        <v>23</v>
      </c>
      <c r="E116" s="2">
        <v>9157</v>
      </c>
      <c r="F116" s="2" t="s">
        <v>24</v>
      </c>
      <c r="G116" s="2" t="s">
        <v>35</v>
      </c>
      <c r="H116" s="2">
        <v>2</v>
      </c>
      <c r="I116" s="2" t="s">
        <v>26</v>
      </c>
      <c r="J116" s="2" t="s">
        <v>27</v>
      </c>
      <c r="K116" s="2">
        <v>2</v>
      </c>
      <c r="L116" s="2" t="s">
        <v>47</v>
      </c>
      <c r="M116" s="2">
        <v>27</v>
      </c>
      <c r="N116" s="2" t="s">
        <v>27</v>
      </c>
      <c r="O116" s="2" t="s">
        <v>44</v>
      </c>
      <c r="P116" s="2">
        <v>1</v>
      </c>
      <c r="Q116" s="2" t="s">
        <v>52</v>
      </c>
      <c r="R116" s="2">
        <v>1</v>
      </c>
      <c r="S116" s="2" t="s">
        <v>27</v>
      </c>
      <c r="T116" s="2" t="s">
        <v>31</v>
      </c>
      <c r="U116" s="2">
        <v>0</v>
      </c>
    </row>
    <row r="117" spans="1:21">
      <c r="A117" s="2" t="s">
        <v>21</v>
      </c>
      <c r="B117" s="2">
        <v>36</v>
      </c>
      <c r="C117" s="2" t="s">
        <v>33</v>
      </c>
      <c r="D117" s="2" t="s">
        <v>23</v>
      </c>
      <c r="E117" s="2">
        <v>2302</v>
      </c>
      <c r="F117" s="2" t="s">
        <v>34</v>
      </c>
      <c r="G117" s="2" t="s">
        <v>35</v>
      </c>
      <c r="H117" s="2">
        <v>4</v>
      </c>
      <c r="I117" s="2" t="s">
        <v>54</v>
      </c>
      <c r="J117" s="2" t="s">
        <v>27</v>
      </c>
      <c r="K117" s="2">
        <v>4</v>
      </c>
      <c r="L117" s="2" t="s">
        <v>50</v>
      </c>
      <c r="M117" s="2">
        <v>31</v>
      </c>
      <c r="N117" s="2" t="s">
        <v>27</v>
      </c>
      <c r="O117" s="2" t="s">
        <v>51</v>
      </c>
      <c r="P117" s="2">
        <v>1</v>
      </c>
      <c r="Q117" s="2" t="s">
        <v>30</v>
      </c>
      <c r="R117" s="2">
        <v>1</v>
      </c>
      <c r="S117" s="2" t="s">
        <v>27</v>
      </c>
      <c r="T117" s="2" t="s">
        <v>31</v>
      </c>
      <c r="U117" s="2">
        <v>1</v>
      </c>
    </row>
    <row r="118" spans="1:21">
      <c r="A118" s="2" t="s">
        <v>21</v>
      </c>
      <c r="B118" s="2">
        <v>21</v>
      </c>
      <c r="C118" s="2" t="s">
        <v>33</v>
      </c>
      <c r="D118" s="2" t="s">
        <v>23</v>
      </c>
      <c r="E118" s="2">
        <v>2606</v>
      </c>
      <c r="F118" s="2" t="s">
        <v>34</v>
      </c>
      <c r="G118" s="2" t="s">
        <v>57</v>
      </c>
      <c r="H118" s="2">
        <v>4</v>
      </c>
      <c r="I118" s="2" t="s">
        <v>36</v>
      </c>
      <c r="J118" s="2" t="s">
        <v>27</v>
      </c>
      <c r="K118" s="2">
        <v>4</v>
      </c>
      <c r="L118" s="2" t="s">
        <v>43</v>
      </c>
      <c r="M118" s="2">
        <v>28</v>
      </c>
      <c r="N118" s="2" t="s">
        <v>27</v>
      </c>
      <c r="O118" s="2" t="s">
        <v>51</v>
      </c>
      <c r="P118" s="2">
        <v>1</v>
      </c>
      <c r="Q118" s="2" t="s">
        <v>52</v>
      </c>
      <c r="R118" s="2">
        <v>1</v>
      </c>
      <c r="S118" s="2" t="s">
        <v>31</v>
      </c>
      <c r="T118" s="2" t="s">
        <v>31</v>
      </c>
      <c r="U118" s="2">
        <v>0</v>
      </c>
    </row>
    <row r="119" spans="1:21">
      <c r="A119" s="2" t="s">
        <v>21</v>
      </c>
      <c r="B119" s="2">
        <v>30</v>
      </c>
      <c r="C119" s="2" t="s">
        <v>33</v>
      </c>
      <c r="D119" s="2" t="s">
        <v>68</v>
      </c>
      <c r="E119" s="2">
        <v>11998</v>
      </c>
      <c r="F119" s="2" t="s">
        <v>34</v>
      </c>
      <c r="G119" s="2" t="s">
        <v>57</v>
      </c>
      <c r="H119" s="2">
        <v>1</v>
      </c>
      <c r="I119" s="2" t="s">
        <v>54</v>
      </c>
      <c r="J119" s="2" t="s">
        <v>27</v>
      </c>
      <c r="K119" s="2">
        <v>1</v>
      </c>
      <c r="L119" s="2" t="s">
        <v>47</v>
      </c>
      <c r="M119" s="2">
        <v>34</v>
      </c>
      <c r="N119" s="2" t="s">
        <v>27</v>
      </c>
      <c r="O119" s="2" t="s">
        <v>29</v>
      </c>
      <c r="P119" s="2">
        <v>1</v>
      </c>
      <c r="Q119" s="2" t="s">
        <v>40</v>
      </c>
      <c r="R119" s="2">
        <v>1</v>
      </c>
      <c r="S119" s="2" t="s">
        <v>31</v>
      </c>
      <c r="T119" s="2" t="s">
        <v>31</v>
      </c>
      <c r="U119" s="2">
        <v>1</v>
      </c>
    </row>
    <row r="120" spans="1:21">
      <c r="A120" s="2" t="s">
        <v>32</v>
      </c>
      <c r="B120" s="2">
        <v>24</v>
      </c>
      <c r="C120" s="2" t="s">
        <v>33</v>
      </c>
      <c r="D120" s="2" t="s">
        <v>46</v>
      </c>
      <c r="E120" s="2">
        <v>1201</v>
      </c>
      <c r="F120" s="2" t="s">
        <v>34</v>
      </c>
      <c r="G120" s="2" t="s">
        <v>57</v>
      </c>
      <c r="H120" s="2">
        <v>4</v>
      </c>
      <c r="I120" s="2" t="s">
        <v>26</v>
      </c>
      <c r="J120" s="2" t="s">
        <v>27</v>
      </c>
      <c r="K120" s="2">
        <v>1</v>
      </c>
      <c r="L120" s="2" t="s">
        <v>43</v>
      </c>
      <c r="M120" s="2">
        <v>26</v>
      </c>
      <c r="N120" s="2" t="s">
        <v>27</v>
      </c>
      <c r="O120" s="2" t="s">
        <v>29</v>
      </c>
      <c r="P120" s="2">
        <v>1</v>
      </c>
      <c r="Q120" s="2" t="s">
        <v>30</v>
      </c>
      <c r="R120" s="2">
        <v>1</v>
      </c>
      <c r="S120" s="2" t="s">
        <v>27</v>
      </c>
      <c r="T120" s="2" t="s">
        <v>31</v>
      </c>
      <c r="U120" s="2">
        <v>0</v>
      </c>
    </row>
    <row r="121" spans="1:21">
      <c r="A121" s="2" t="s">
        <v>21</v>
      </c>
      <c r="B121" s="2">
        <v>36</v>
      </c>
      <c r="C121" s="2" t="s">
        <v>45</v>
      </c>
      <c r="D121" s="2" t="s">
        <v>58</v>
      </c>
      <c r="E121" s="2">
        <v>2145</v>
      </c>
      <c r="F121" s="2" t="s">
        <v>34</v>
      </c>
      <c r="G121" s="2" t="s">
        <v>39</v>
      </c>
      <c r="H121" s="2">
        <v>2</v>
      </c>
      <c r="I121" s="2" t="s">
        <v>26</v>
      </c>
      <c r="J121" s="2" t="s">
        <v>27</v>
      </c>
      <c r="K121" s="2">
        <v>1</v>
      </c>
      <c r="L121" s="2" t="s">
        <v>50</v>
      </c>
      <c r="M121" s="2">
        <v>24</v>
      </c>
      <c r="N121" s="2" t="s">
        <v>27</v>
      </c>
      <c r="O121" s="2" t="s">
        <v>29</v>
      </c>
      <c r="P121" s="2">
        <v>2</v>
      </c>
      <c r="Q121" s="2" t="s">
        <v>30</v>
      </c>
      <c r="R121" s="2">
        <v>1</v>
      </c>
      <c r="S121" s="2" t="s">
        <v>31</v>
      </c>
      <c r="T121" s="2" t="s">
        <v>31</v>
      </c>
      <c r="U121" s="2">
        <v>1</v>
      </c>
    </row>
    <row r="122" spans="1:21">
      <c r="A122" s="2" t="s">
        <v>21</v>
      </c>
      <c r="B122" s="2">
        <v>42</v>
      </c>
      <c r="C122" s="2" t="s">
        <v>33</v>
      </c>
      <c r="D122" s="2" t="s">
        <v>41</v>
      </c>
      <c r="E122" s="2">
        <v>7882</v>
      </c>
      <c r="F122" s="2" t="s">
        <v>34</v>
      </c>
      <c r="G122" s="2" t="s">
        <v>39</v>
      </c>
      <c r="H122" s="2">
        <v>2</v>
      </c>
      <c r="I122" s="2" t="s">
        <v>26</v>
      </c>
      <c r="J122" s="2" t="s">
        <v>42</v>
      </c>
      <c r="K122" s="2">
        <v>4</v>
      </c>
      <c r="L122" s="2" t="s">
        <v>43</v>
      </c>
      <c r="M122" s="2">
        <v>45</v>
      </c>
      <c r="N122" s="2" t="s">
        <v>27</v>
      </c>
      <c r="O122" s="2" t="s">
        <v>44</v>
      </c>
      <c r="P122" s="2">
        <v>1</v>
      </c>
      <c r="Q122" s="2" t="s">
        <v>30</v>
      </c>
      <c r="R122" s="2">
        <v>2</v>
      </c>
      <c r="S122" s="2" t="s">
        <v>27</v>
      </c>
      <c r="T122" s="2" t="s">
        <v>31</v>
      </c>
      <c r="U122" s="2">
        <v>0</v>
      </c>
    </row>
    <row r="123" spans="1:21">
      <c r="A123" s="2" t="s">
        <v>32</v>
      </c>
      <c r="B123" s="2">
        <v>24</v>
      </c>
      <c r="C123" s="2" t="s">
        <v>33</v>
      </c>
      <c r="D123" s="2" t="s">
        <v>49</v>
      </c>
      <c r="E123" s="2">
        <v>11560</v>
      </c>
      <c r="F123" s="2" t="s">
        <v>34</v>
      </c>
      <c r="G123" s="2" t="s">
        <v>35</v>
      </c>
      <c r="H123" s="2">
        <v>1</v>
      </c>
      <c r="I123" s="2" t="s">
        <v>36</v>
      </c>
      <c r="J123" s="2" t="s">
        <v>27</v>
      </c>
      <c r="K123" s="2">
        <v>4</v>
      </c>
      <c r="L123" s="2" t="s">
        <v>50</v>
      </c>
      <c r="M123" s="2">
        <v>23</v>
      </c>
      <c r="N123" s="2" t="s">
        <v>27</v>
      </c>
      <c r="O123" s="2" t="s">
        <v>51</v>
      </c>
      <c r="P123" s="2">
        <v>2</v>
      </c>
      <c r="Q123" s="2" t="s">
        <v>52</v>
      </c>
      <c r="R123" s="2">
        <v>1</v>
      </c>
      <c r="S123" s="2" t="s">
        <v>27</v>
      </c>
      <c r="T123" s="2" t="s">
        <v>31</v>
      </c>
      <c r="U123" s="2">
        <v>1</v>
      </c>
    </row>
    <row r="124" spans="1:21">
      <c r="A124" s="2" t="s">
        <v>21</v>
      </c>
      <c r="B124" s="2">
        <v>12</v>
      </c>
      <c r="C124" s="2" t="s">
        <v>33</v>
      </c>
      <c r="D124" s="2" t="s">
        <v>46</v>
      </c>
      <c r="E124" s="2">
        <v>900</v>
      </c>
      <c r="F124" s="2" t="s">
        <v>24</v>
      </c>
      <c r="G124" s="2" t="s">
        <v>35</v>
      </c>
      <c r="H124" s="2">
        <v>4</v>
      </c>
      <c r="I124" s="2" t="s">
        <v>56</v>
      </c>
      <c r="J124" s="2" t="s">
        <v>27</v>
      </c>
      <c r="K124" s="2">
        <v>2</v>
      </c>
      <c r="L124" s="2" t="s">
        <v>50</v>
      </c>
      <c r="M124" s="2">
        <v>23</v>
      </c>
      <c r="N124" s="2" t="s">
        <v>27</v>
      </c>
      <c r="O124" s="2" t="s">
        <v>29</v>
      </c>
      <c r="P124" s="2">
        <v>1</v>
      </c>
      <c r="Q124" s="2" t="s">
        <v>30</v>
      </c>
      <c r="R124" s="2">
        <v>1</v>
      </c>
      <c r="S124" s="2" t="s">
        <v>27</v>
      </c>
      <c r="T124" s="2" t="s">
        <v>31</v>
      </c>
      <c r="U124" s="2">
        <v>1</v>
      </c>
    </row>
    <row r="125" spans="1:21">
      <c r="A125" s="2" t="s">
        <v>21</v>
      </c>
      <c r="B125" s="2">
        <v>24</v>
      </c>
      <c r="C125" s="2" t="s">
        <v>33</v>
      </c>
      <c r="D125" s="2" t="s">
        <v>41</v>
      </c>
      <c r="E125" s="2">
        <v>4020</v>
      </c>
      <c r="F125" s="2" t="s">
        <v>34</v>
      </c>
      <c r="G125" s="2" t="s">
        <v>35</v>
      </c>
      <c r="H125" s="2">
        <v>2</v>
      </c>
      <c r="I125" s="2" t="s">
        <v>26</v>
      </c>
      <c r="J125" s="2" t="s">
        <v>27</v>
      </c>
      <c r="K125" s="2">
        <v>2</v>
      </c>
      <c r="L125" s="2" t="s">
        <v>50</v>
      </c>
      <c r="M125" s="2">
        <v>27</v>
      </c>
      <c r="N125" s="2" t="s">
        <v>65</v>
      </c>
      <c r="O125" s="2" t="s">
        <v>29</v>
      </c>
      <c r="P125" s="2">
        <v>1</v>
      </c>
      <c r="Q125" s="2" t="s">
        <v>30</v>
      </c>
      <c r="R125" s="2">
        <v>1</v>
      </c>
      <c r="S125" s="2" t="s">
        <v>27</v>
      </c>
      <c r="T125" s="2" t="s">
        <v>31</v>
      </c>
      <c r="U125" s="2">
        <v>0</v>
      </c>
    </row>
    <row r="126" spans="1:21">
      <c r="A126" s="2" t="s">
        <v>32</v>
      </c>
      <c r="B126" s="2">
        <v>36</v>
      </c>
      <c r="C126" s="2" t="s">
        <v>33</v>
      </c>
      <c r="D126" s="2" t="s">
        <v>23</v>
      </c>
      <c r="E126" s="2">
        <v>2671</v>
      </c>
      <c r="F126" s="2" t="s">
        <v>59</v>
      </c>
      <c r="G126" s="2" t="s">
        <v>35</v>
      </c>
      <c r="H126" s="2">
        <v>4</v>
      </c>
      <c r="I126" s="2" t="s">
        <v>36</v>
      </c>
      <c r="J126" s="2" t="s">
        <v>66</v>
      </c>
      <c r="K126" s="2">
        <v>4</v>
      </c>
      <c r="L126" s="2" t="s">
        <v>47</v>
      </c>
      <c r="M126" s="2">
        <v>50</v>
      </c>
      <c r="N126" s="2" t="s">
        <v>27</v>
      </c>
      <c r="O126" s="2" t="s">
        <v>44</v>
      </c>
      <c r="P126" s="2">
        <v>1</v>
      </c>
      <c r="Q126" s="2" t="s">
        <v>30</v>
      </c>
      <c r="R126" s="2">
        <v>1</v>
      </c>
      <c r="S126" s="2" t="s">
        <v>27</v>
      </c>
      <c r="T126" s="2" t="s">
        <v>31</v>
      </c>
      <c r="U126" s="2">
        <v>1</v>
      </c>
    </row>
    <row r="127" spans="1:21">
      <c r="A127" s="2" t="s">
        <v>32</v>
      </c>
      <c r="B127" s="2">
        <v>15</v>
      </c>
      <c r="C127" s="2" t="s">
        <v>33</v>
      </c>
      <c r="D127" s="2" t="s">
        <v>46</v>
      </c>
      <c r="E127" s="2">
        <v>2631</v>
      </c>
      <c r="F127" s="2" t="s">
        <v>59</v>
      </c>
      <c r="G127" s="2" t="s">
        <v>35</v>
      </c>
      <c r="H127" s="2">
        <v>2</v>
      </c>
      <c r="I127" s="2" t="s">
        <v>36</v>
      </c>
      <c r="J127" s="2" t="s">
        <v>27</v>
      </c>
      <c r="K127" s="2">
        <v>4</v>
      </c>
      <c r="L127" s="2" t="s">
        <v>50</v>
      </c>
      <c r="M127" s="2">
        <v>28</v>
      </c>
      <c r="N127" s="2" t="s">
        <v>27</v>
      </c>
      <c r="O127" s="2" t="s">
        <v>51</v>
      </c>
      <c r="P127" s="2">
        <v>2</v>
      </c>
      <c r="Q127" s="2" t="s">
        <v>30</v>
      </c>
      <c r="R127" s="2">
        <v>1</v>
      </c>
      <c r="S127" s="2" t="s">
        <v>31</v>
      </c>
      <c r="T127" s="2" t="s">
        <v>31</v>
      </c>
      <c r="U127" s="2">
        <v>1</v>
      </c>
    </row>
    <row r="128" spans="1:21">
      <c r="A128" s="2" t="s">
        <v>32</v>
      </c>
      <c r="B128" s="2">
        <v>36</v>
      </c>
      <c r="C128" s="2" t="s">
        <v>45</v>
      </c>
      <c r="D128" s="2" t="s">
        <v>58</v>
      </c>
      <c r="E128" s="2">
        <v>9857</v>
      </c>
      <c r="F128" s="2" t="s">
        <v>59</v>
      </c>
      <c r="G128" s="2" t="s">
        <v>39</v>
      </c>
      <c r="H128" s="2">
        <v>1</v>
      </c>
      <c r="I128" s="2" t="s">
        <v>26</v>
      </c>
      <c r="J128" s="2" t="s">
        <v>27</v>
      </c>
      <c r="K128" s="2">
        <v>3</v>
      </c>
      <c r="L128" s="2" t="s">
        <v>43</v>
      </c>
      <c r="M128" s="2">
        <v>31</v>
      </c>
      <c r="N128" s="2" t="s">
        <v>27</v>
      </c>
      <c r="O128" s="2" t="s">
        <v>29</v>
      </c>
      <c r="P128" s="2">
        <v>2</v>
      </c>
      <c r="Q128" s="2" t="s">
        <v>40</v>
      </c>
      <c r="R128" s="2">
        <v>2</v>
      </c>
      <c r="S128" s="2" t="s">
        <v>31</v>
      </c>
      <c r="T128" s="2" t="s">
        <v>31</v>
      </c>
      <c r="U128" s="2">
        <v>0</v>
      </c>
    </row>
    <row r="129" spans="1:21">
      <c r="A129" s="2" t="s">
        <v>32</v>
      </c>
      <c r="B129" s="2">
        <v>24</v>
      </c>
      <c r="C129" s="2" t="s">
        <v>45</v>
      </c>
      <c r="D129" s="2" t="s">
        <v>41</v>
      </c>
      <c r="E129" s="2">
        <v>2064</v>
      </c>
      <c r="F129" s="2" t="s">
        <v>34</v>
      </c>
      <c r="G129" s="2" t="s">
        <v>55</v>
      </c>
      <c r="H129" s="2">
        <v>3</v>
      </c>
      <c r="I129" s="2" t="s">
        <v>36</v>
      </c>
      <c r="J129" s="2" t="s">
        <v>27</v>
      </c>
      <c r="K129" s="2">
        <v>2</v>
      </c>
      <c r="L129" s="2" t="s">
        <v>43</v>
      </c>
      <c r="M129" s="2">
        <v>34</v>
      </c>
      <c r="N129" s="2" t="s">
        <v>27</v>
      </c>
      <c r="O129" s="2" t="s">
        <v>29</v>
      </c>
      <c r="P129" s="2">
        <v>1</v>
      </c>
      <c r="Q129" s="2" t="s">
        <v>52</v>
      </c>
      <c r="R129" s="2">
        <v>1</v>
      </c>
      <c r="S129" s="2" t="s">
        <v>31</v>
      </c>
      <c r="T129" s="2" t="s">
        <v>31</v>
      </c>
      <c r="U129" s="2">
        <v>1</v>
      </c>
    </row>
    <row r="130" spans="1:21">
      <c r="A130" s="2" t="s">
        <v>21</v>
      </c>
      <c r="B130" s="2">
        <v>28</v>
      </c>
      <c r="C130" s="2" t="s">
        <v>33</v>
      </c>
      <c r="D130" s="2" t="s">
        <v>46</v>
      </c>
      <c r="E130" s="2">
        <v>4006</v>
      </c>
      <c r="F130" s="2" t="s">
        <v>34</v>
      </c>
      <c r="G130" s="2" t="s">
        <v>35</v>
      </c>
      <c r="H130" s="2">
        <v>3</v>
      </c>
      <c r="I130" s="2" t="s">
        <v>26</v>
      </c>
      <c r="J130" s="2" t="s">
        <v>27</v>
      </c>
      <c r="K130" s="2">
        <v>2</v>
      </c>
      <c r="L130" s="2" t="s">
        <v>50</v>
      </c>
      <c r="M130" s="2">
        <v>45</v>
      </c>
      <c r="N130" s="2" t="s">
        <v>27</v>
      </c>
      <c r="O130" s="2" t="s">
        <v>29</v>
      </c>
      <c r="P130" s="2">
        <v>1</v>
      </c>
      <c r="Q130" s="2" t="s">
        <v>40</v>
      </c>
      <c r="R130" s="2">
        <v>1</v>
      </c>
      <c r="S130" s="2" t="s">
        <v>27</v>
      </c>
      <c r="T130" s="2" t="s">
        <v>31</v>
      </c>
      <c r="U130" s="2">
        <v>1</v>
      </c>
    </row>
    <row r="131" spans="1:21">
      <c r="A131" s="2" t="s">
        <v>32</v>
      </c>
      <c r="B131" s="2">
        <v>24</v>
      </c>
      <c r="C131" s="2" t="s">
        <v>33</v>
      </c>
      <c r="D131" s="2" t="s">
        <v>23</v>
      </c>
      <c r="E131" s="2">
        <v>3092</v>
      </c>
      <c r="F131" s="2" t="s">
        <v>59</v>
      </c>
      <c r="G131" s="2" t="s">
        <v>57</v>
      </c>
      <c r="H131" s="2">
        <v>3</v>
      </c>
      <c r="I131" s="2" t="s">
        <v>56</v>
      </c>
      <c r="J131" s="2" t="s">
        <v>27</v>
      </c>
      <c r="K131" s="2">
        <v>2</v>
      </c>
      <c r="L131" s="2" t="s">
        <v>50</v>
      </c>
      <c r="M131" s="2">
        <v>22</v>
      </c>
      <c r="N131" s="2" t="s">
        <v>27</v>
      </c>
      <c r="O131" s="2" t="s">
        <v>51</v>
      </c>
      <c r="P131" s="2">
        <v>1</v>
      </c>
      <c r="Q131" s="2" t="s">
        <v>30</v>
      </c>
      <c r="R131" s="2">
        <v>1</v>
      </c>
      <c r="S131" s="2" t="s">
        <v>31</v>
      </c>
      <c r="T131" s="2" t="s">
        <v>31</v>
      </c>
      <c r="U131" s="2">
        <v>1</v>
      </c>
    </row>
    <row r="132" spans="1:21">
      <c r="A132" s="2" t="s">
        <v>32</v>
      </c>
      <c r="B132" s="2">
        <v>30</v>
      </c>
      <c r="C132" s="2" t="s">
        <v>22</v>
      </c>
      <c r="D132" s="2" t="s">
        <v>46</v>
      </c>
      <c r="E132" s="2">
        <v>5234</v>
      </c>
      <c r="F132" s="2" t="s">
        <v>34</v>
      </c>
      <c r="G132" s="2" t="s">
        <v>55</v>
      </c>
      <c r="H132" s="2">
        <v>4</v>
      </c>
      <c r="I132" s="2" t="s">
        <v>56</v>
      </c>
      <c r="J132" s="2" t="s">
        <v>27</v>
      </c>
      <c r="K132" s="2">
        <v>2</v>
      </c>
      <c r="L132" s="2" t="s">
        <v>50</v>
      </c>
      <c r="M132" s="2">
        <v>28</v>
      </c>
      <c r="N132" s="2" t="s">
        <v>27</v>
      </c>
      <c r="O132" s="2" t="s">
        <v>29</v>
      </c>
      <c r="P132" s="2">
        <v>2</v>
      </c>
      <c r="Q132" s="2" t="s">
        <v>52</v>
      </c>
      <c r="R132" s="2">
        <v>1</v>
      </c>
      <c r="S132" s="2" t="s">
        <v>27</v>
      </c>
      <c r="T132" s="2" t="s">
        <v>31</v>
      </c>
      <c r="U132" s="2">
        <v>1</v>
      </c>
    </row>
    <row r="133" spans="1:21">
      <c r="A133" s="2" t="s">
        <v>32</v>
      </c>
      <c r="B133" s="2">
        <v>24</v>
      </c>
      <c r="C133" s="2" t="s">
        <v>33</v>
      </c>
      <c r="D133" s="2" t="s">
        <v>49</v>
      </c>
      <c r="E133" s="2">
        <v>12579</v>
      </c>
      <c r="F133" s="2" t="s">
        <v>34</v>
      </c>
      <c r="G133" s="2" t="s">
        <v>25</v>
      </c>
      <c r="H133" s="2">
        <v>4</v>
      </c>
      <c r="I133" s="2" t="s">
        <v>36</v>
      </c>
      <c r="J133" s="2" t="s">
        <v>27</v>
      </c>
      <c r="K133" s="2">
        <v>2</v>
      </c>
      <c r="L133" s="2" t="s">
        <v>47</v>
      </c>
      <c r="M133" s="2">
        <v>44</v>
      </c>
      <c r="N133" s="2" t="s">
        <v>27</v>
      </c>
      <c r="O133" s="2" t="s">
        <v>44</v>
      </c>
      <c r="P133" s="2">
        <v>1</v>
      </c>
      <c r="Q133" s="2" t="s">
        <v>52</v>
      </c>
      <c r="R133" s="2">
        <v>1</v>
      </c>
      <c r="S133" s="2" t="s">
        <v>31</v>
      </c>
      <c r="T133" s="2" t="s">
        <v>31</v>
      </c>
      <c r="U133" s="2">
        <v>1</v>
      </c>
    </row>
    <row r="134" spans="1:21">
      <c r="A134" s="2" t="s">
        <v>21</v>
      </c>
      <c r="B134" s="2">
        <v>18</v>
      </c>
      <c r="C134" s="2" t="s">
        <v>33</v>
      </c>
      <c r="D134" s="2" t="s">
        <v>41</v>
      </c>
      <c r="E134" s="2">
        <v>2473</v>
      </c>
      <c r="F134" s="2" t="s">
        <v>34</v>
      </c>
      <c r="G134" s="2" t="s">
        <v>55</v>
      </c>
      <c r="H134" s="2">
        <v>4</v>
      </c>
      <c r="I134" s="2" t="s">
        <v>26</v>
      </c>
      <c r="J134" s="2" t="s">
        <v>27</v>
      </c>
      <c r="K134" s="2">
        <v>1</v>
      </c>
      <c r="L134" s="2" t="s">
        <v>50</v>
      </c>
      <c r="M134" s="2">
        <v>25</v>
      </c>
      <c r="N134" s="2" t="s">
        <v>27</v>
      </c>
      <c r="O134" s="2" t="s">
        <v>29</v>
      </c>
      <c r="P134" s="2">
        <v>1</v>
      </c>
      <c r="Q134" s="2" t="s">
        <v>69</v>
      </c>
      <c r="R134" s="2">
        <v>1</v>
      </c>
      <c r="S134" s="2" t="s">
        <v>27</v>
      </c>
      <c r="T134" s="2" t="s">
        <v>31</v>
      </c>
      <c r="U134" s="2">
        <v>1</v>
      </c>
    </row>
    <row r="135" spans="1:21">
      <c r="A135" s="2" t="s">
        <v>32</v>
      </c>
      <c r="B135" s="2">
        <v>21</v>
      </c>
      <c r="C135" s="2" t="s">
        <v>33</v>
      </c>
      <c r="D135" s="2" t="s">
        <v>58</v>
      </c>
      <c r="E135" s="2">
        <v>2767</v>
      </c>
      <c r="F135" s="2" t="s">
        <v>59</v>
      </c>
      <c r="G135" s="2" t="s">
        <v>25</v>
      </c>
      <c r="H135" s="2">
        <v>4</v>
      </c>
      <c r="I135" s="2" t="s">
        <v>54</v>
      </c>
      <c r="J135" s="2" t="s">
        <v>27</v>
      </c>
      <c r="K135" s="2">
        <v>2</v>
      </c>
      <c r="L135" s="2" t="s">
        <v>50</v>
      </c>
      <c r="M135" s="2">
        <v>61</v>
      </c>
      <c r="N135" s="2" t="s">
        <v>61</v>
      </c>
      <c r="O135" s="2" t="s">
        <v>51</v>
      </c>
      <c r="P135" s="2">
        <v>2</v>
      </c>
      <c r="Q135" s="2" t="s">
        <v>40</v>
      </c>
      <c r="R135" s="2">
        <v>1</v>
      </c>
      <c r="S135" s="2" t="s">
        <v>27</v>
      </c>
      <c r="T135" s="2" t="s">
        <v>31</v>
      </c>
      <c r="U135" s="2">
        <v>1</v>
      </c>
    </row>
    <row r="136" spans="1:21">
      <c r="A136" s="2" t="s">
        <v>21</v>
      </c>
      <c r="B136" s="2">
        <v>42</v>
      </c>
      <c r="C136" s="2" t="s">
        <v>33</v>
      </c>
      <c r="D136" s="2" t="s">
        <v>23</v>
      </c>
      <c r="E136" s="2">
        <v>3965</v>
      </c>
      <c r="F136" s="2" t="s">
        <v>34</v>
      </c>
      <c r="G136" s="2" t="s">
        <v>57</v>
      </c>
      <c r="H136" s="2">
        <v>4</v>
      </c>
      <c r="I136" s="2" t="s">
        <v>26</v>
      </c>
      <c r="J136" s="2" t="s">
        <v>27</v>
      </c>
      <c r="K136" s="2">
        <v>3</v>
      </c>
      <c r="L136" s="2" t="s">
        <v>50</v>
      </c>
      <c r="M136" s="2">
        <v>34</v>
      </c>
      <c r="N136" s="2" t="s">
        <v>27</v>
      </c>
      <c r="O136" s="2" t="s">
        <v>29</v>
      </c>
      <c r="P136" s="2">
        <v>1</v>
      </c>
      <c r="Q136" s="2" t="s">
        <v>30</v>
      </c>
      <c r="R136" s="2">
        <v>1</v>
      </c>
      <c r="S136" s="2" t="s">
        <v>27</v>
      </c>
      <c r="T136" s="2" t="s">
        <v>31</v>
      </c>
      <c r="U136" s="2">
        <v>1</v>
      </c>
    </row>
    <row r="137" spans="1:21">
      <c r="A137" s="2" t="s">
        <v>21</v>
      </c>
      <c r="B137" s="2">
        <v>24</v>
      </c>
      <c r="C137" s="2" t="s">
        <v>64</v>
      </c>
      <c r="D137" s="2" t="s">
        <v>41</v>
      </c>
      <c r="E137" s="2">
        <v>2483</v>
      </c>
      <c r="F137" s="2" t="s">
        <v>48</v>
      </c>
      <c r="G137" s="2" t="s">
        <v>35</v>
      </c>
      <c r="H137" s="2">
        <v>4</v>
      </c>
      <c r="I137" s="2" t="s">
        <v>26</v>
      </c>
      <c r="J137" s="2" t="s">
        <v>27</v>
      </c>
      <c r="K137" s="2">
        <v>4</v>
      </c>
      <c r="L137" s="2" t="s">
        <v>28</v>
      </c>
      <c r="M137" s="2">
        <v>22</v>
      </c>
      <c r="N137" s="2" t="s">
        <v>65</v>
      </c>
      <c r="O137" s="2" t="s">
        <v>29</v>
      </c>
      <c r="P137" s="2">
        <v>1</v>
      </c>
      <c r="Q137" s="2" t="s">
        <v>30</v>
      </c>
      <c r="R137" s="2">
        <v>1</v>
      </c>
      <c r="S137" s="2" t="s">
        <v>31</v>
      </c>
      <c r="T137" s="2" t="s">
        <v>31</v>
      </c>
      <c r="U137" s="2">
        <v>0</v>
      </c>
    </row>
    <row r="138" spans="1:21">
      <c r="A138" s="2" t="s">
        <v>21</v>
      </c>
      <c r="B138" s="2">
        <v>24</v>
      </c>
      <c r="C138" s="2" t="s">
        <v>64</v>
      </c>
      <c r="D138" s="2" t="s">
        <v>41</v>
      </c>
      <c r="E138" s="2">
        <v>2828</v>
      </c>
      <c r="F138" s="2" t="s">
        <v>48</v>
      </c>
      <c r="G138" s="2" t="s">
        <v>35</v>
      </c>
      <c r="H138" s="2">
        <v>4</v>
      </c>
      <c r="I138" s="2" t="s">
        <v>26</v>
      </c>
      <c r="J138" s="2" t="s">
        <v>27</v>
      </c>
      <c r="K138" s="2">
        <v>4</v>
      </c>
      <c r="L138" s="2" t="s">
        <v>28</v>
      </c>
      <c r="M138" s="2">
        <v>22</v>
      </c>
      <c r="N138" s="2" t="s">
        <v>65</v>
      </c>
      <c r="O138" s="2" t="s">
        <v>29</v>
      </c>
      <c r="P138" s="2">
        <v>1</v>
      </c>
      <c r="Q138" s="2" t="s">
        <v>30</v>
      </c>
      <c r="R138" s="2">
        <v>1</v>
      </c>
      <c r="S138" s="2" t="s">
        <v>31</v>
      </c>
      <c r="T138" s="2" t="s">
        <v>31</v>
      </c>
      <c r="U138" s="2">
        <v>0</v>
      </c>
    </row>
    <row r="139" spans="1:21">
      <c r="A139" s="2" t="s">
        <v>21</v>
      </c>
      <c r="B139" s="2">
        <v>36</v>
      </c>
      <c r="C139" s="2" t="s">
        <v>22</v>
      </c>
      <c r="D139" s="2" t="s">
        <v>41</v>
      </c>
      <c r="E139" s="2">
        <v>5371</v>
      </c>
      <c r="F139" s="2" t="s">
        <v>34</v>
      </c>
      <c r="G139" s="2" t="s">
        <v>35</v>
      </c>
      <c r="H139" s="2">
        <v>3</v>
      </c>
      <c r="I139" s="2" t="s">
        <v>26</v>
      </c>
      <c r="J139" s="2" t="s">
        <v>42</v>
      </c>
      <c r="K139" s="2">
        <v>2</v>
      </c>
      <c r="L139" s="2" t="s">
        <v>43</v>
      </c>
      <c r="M139" s="2">
        <v>28</v>
      </c>
      <c r="N139" s="2" t="s">
        <v>27</v>
      </c>
      <c r="O139" s="2" t="s">
        <v>29</v>
      </c>
      <c r="P139" s="2">
        <v>2</v>
      </c>
      <c r="Q139" s="2" t="s">
        <v>30</v>
      </c>
      <c r="R139" s="2">
        <v>1</v>
      </c>
      <c r="S139" s="2" t="s">
        <v>27</v>
      </c>
      <c r="T139" s="2" t="s">
        <v>31</v>
      </c>
      <c r="U139" s="2">
        <v>0</v>
      </c>
    </row>
    <row r="140" spans="1:21">
      <c r="A140" s="2" t="s">
        <v>21</v>
      </c>
      <c r="B140" s="2">
        <v>36</v>
      </c>
      <c r="C140" s="2" t="s">
        <v>33</v>
      </c>
      <c r="D140" s="2" t="s">
        <v>41</v>
      </c>
      <c r="E140" s="2">
        <v>2712</v>
      </c>
      <c r="F140" s="2" t="s">
        <v>34</v>
      </c>
      <c r="G140" s="2" t="s">
        <v>25</v>
      </c>
      <c r="H140" s="2">
        <v>2</v>
      </c>
      <c r="I140" s="2" t="s">
        <v>26</v>
      </c>
      <c r="J140" s="2" t="s">
        <v>27</v>
      </c>
      <c r="K140" s="2">
        <v>2</v>
      </c>
      <c r="L140" s="2" t="s">
        <v>43</v>
      </c>
      <c r="M140" s="2">
        <v>41</v>
      </c>
      <c r="N140" s="2" t="s">
        <v>61</v>
      </c>
      <c r="O140" s="2" t="s">
        <v>29</v>
      </c>
      <c r="P140" s="2">
        <v>1</v>
      </c>
      <c r="Q140" s="2" t="s">
        <v>30</v>
      </c>
      <c r="R140" s="2">
        <v>2</v>
      </c>
      <c r="S140" s="2" t="s">
        <v>27</v>
      </c>
      <c r="T140" s="2" t="s">
        <v>31</v>
      </c>
      <c r="U140" s="2">
        <v>1</v>
      </c>
    </row>
    <row r="141" spans="1:21">
      <c r="A141" s="2" t="s">
        <v>21</v>
      </c>
      <c r="B141" s="2">
        <v>36</v>
      </c>
      <c r="C141" s="2" t="s">
        <v>33</v>
      </c>
      <c r="D141" s="2" t="s">
        <v>41</v>
      </c>
      <c r="E141" s="2">
        <v>3446</v>
      </c>
      <c r="F141" s="2" t="s">
        <v>34</v>
      </c>
      <c r="G141" s="2" t="s">
        <v>25</v>
      </c>
      <c r="H141" s="2">
        <v>4</v>
      </c>
      <c r="I141" s="2" t="s">
        <v>26</v>
      </c>
      <c r="J141" s="2" t="s">
        <v>27</v>
      </c>
      <c r="K141" s="2">
        <v>2</v>
      </c>
      <c r="L141" s="2" t="s">
        <v>50</v>
      </c>
      <c r="M141" s="2">
        <v>42</v>
      </c>
      <c r="N141" s="2" t="s">
        <v>27</v>
      </c>
      <c r="O141" s="2" t="s">
        <v>29</v>
      </c>
      <c r="P141" s="2">
        <v>1</v>
      </c>
      <c r="Q141" s="2" t="s">
        <v>30</v>
      </c>
      <c r="R141" s="2">
        <v>2</v>
      </c>
      <c r="S141" s="2" t="s">
        <v>27</v>
      </c>
      <c r="T141" s="2" t="s">
        <v>31</v>
      </c>
      <c r="U141" s="2">
        <v>1</v>
      </c>
    </row>
    <row r="142" spans="1:21">
      <c r="A142" s="2" t="s">
        <v>32</v>
      </c>
      <c r="B142" s="2">
        <v>36</v>
      </c>
      <c r="C142" s="2" t="s">
        <v>33</v>
      </c>
      <c r="D142" s="2" t="s">
        <v>38</v>
      </c>
      <c r="E142" s="2">
        <v>2273</v>
      </c>
      <c r="F142" s="2" t="s">
        <v>34</v>
      </c>
      <c r="G142" s="2" t="s">
        <v>39</v>
      </c>
      <c r="H142" s="2">
        <v>3</v>
      </c>
      <c r="I142" s="2" t="s">
        <v>26</v>
      </c>
      <c r="J142" s="2" t="s">
        <v>27</v>
      </c>
      <c r="K142" s="2">
        <v>1</v>
      </c>
      <c r="L142" s="2" t="s">
        <v>50</v>
      </c>
      <c r="M142" s="2">
        <v>32</v>
      </c>
      <c r="N142" s="2" t="s">
        <v>27</v>
      </c>
      <c r="O142" s="2" t="s">
        <v>29</v>
      </c>
      <c r="P142" s="2">
        <v>2</v>
      </c>
      <c r="Q142" s="2" t="s">
        <v>30</v>
      </c>
      <c r="R142" s="2">
        <v>2</v>
      </c>
      <c r="S142" s="2" t="s">
        <v>27</v>
      </c>
      <c r="T142" s="2" t="s">
        <v>31</v>
      </c>
      <c r="U142" s="2">
        <v>0</v>
      </c>
    </row>
    <row r="143" spans="1:21">
      <c r="A143" s="2" t="s">
        <v>21</v>
      </c>
      <c r="B143" s="2">
        <v>24</v>
      </c>
      <c r="C143" s="2" t="s">
        <v>33</v>
      </c>
      <c r="D143" s="2" t="s">
        <v>46</v>
      </c>
      <c r="E143" s="2">
        <v>1381</v>
      </c>
      <c r="F143" s="2" t="s">
        <v>24</v>
      </c>
      <c r="G143" s="2" t="s">
        <v>35</v>
      </c>
      <c r="H143" s="2">
        <v>4</v>
      </c>
      <c r="I143" s="2" t="s">
        <v>36</v>
      </c>
      <c r="J143" s="2" t="s">
        <v>27</v>
      </c>
      <c r="K143" s="2">
        <v>2</v>
      </c>
      <c r="L143" s="2" t="s">
        <v>43</v>
      </c>
      <c r="M143" s="2">
        <v>35</v>
      </c>
      <c r="N143" s="2" t="s">
        <v>27</v>
      </c>
      <c r="O143" s="2" t="s">
        <v>29</v>
      </c>
      <c r="P143" s="2">
        <v>1</v>
      </c>
      <c r="Q143" s="2" t="s">
        <v>30</v>
      </c>
      <c r="R143" s="2">
        <v>1</v>
      </c>
      <c r="S143" s="2" t="s">
        <v>27</v>
      </c>
      <c r="T143" s="2" t="s">
        <v>31</v>
      </c>
      <c r="U143" s="2">
        <v>1</v>
      </c>
    </row>
    <row r="144" spans="1:21">
      <c r="A144" s="2" t="s">
        <v>21</v>
      </c>
      <c r="B144" s="2">
        <v>12</v>
      </c>
      <c r="C144" s="2" t="s">
        <v>33</v>
      </c>
      <c r="D144" s="2" t="s">
        <v>23</v>
      </c>
      <c r="E144" s="2">
        <v>727</v>
      </c>
      <c r="F144" s="2" t="s">
        <v>59</v>
      </c>
      <c r="G144" s="2" t="s">
        <v>57</v>
      </c>
      <c r="H144" s="2">
        <v>4</v>
      </c>
      <c r="I144" s="2" t="s">
        <v>56</v>
      </c>
      <c r="J144" s="2" t="s">
        <v>27</v>
      </c>
      <c r="K144" s="2">
        <v>3</v>
      </c>
      <c r="L144" s="2" t="s">
        <v>47</v>
      </c>
      <c r="M144" s="2">
        <v>33</v>
      </c>
      <c r="N144" s="2" t="s">
        <v>27</v>
      </c>
      <c r="O144" s="2" t="s">
        <v>29</v>
      </c>
      <c r="P144" s="2">
        <v>1</v>
      </c>
      <c r="Q144" s="2" t="s">
        <v>40</v>
      </c>
      <c r="R144" s="2">
        <v>1</v>
      </c>
      <c r="S144" s="2" t="s">
        <v>31</v>
      </c>
      <c r="T144" s="2" t="s">
        <v>31</v>
      </c>
      <c r="U144" s="2">
        <v>1</v>
      </c>
    </row>
    <row r="145" spans="1:21">
      <c r="A145" s="2" t="s">
        <v>21</v>
      </c>
      <c r="B145" s="2">
        <v>36</v>
      </c>
      <c r="C145" s="2" t="s">
        <v>33</v>
      </c>
      <c r="D145" s="2" t="s">
        <v>49</v>
      </c>
      <c r="E145" s="2">
        <v>8229</v>
      </c>
      <c r="F145" s="2" t="s">
        <v>34</v>
      </c>
      <c r="G145" s="2" t="s">
        <v>35</v>
      </c>
      <c r="H145" s="2">
        <v>2</v>
      </c>
      <c r="I145" s="2" t="s">
        <v>26</v>
      </c>
      <c r="J145" s="2" t="s">
        <v>27</v>
      </c>
      <c r="K145" s="2">
        <v>2</v>
      </c>
      <c r="L145" s="2" t="s">
        <v>43</v>
      </c>
      <c r="M145" s="2">
        <v>26</v>
      </c>
      <c r="N145" s="2" t="s">
        <v>27</v>
      </c>
      <c r="O145" s="2" t="s">
        <v>29</v>
      </c>
      <c r="P145" s="2">
        <v>1</v>
      </c>
      <c r="Q145" s="2" t="s">
        <v>30</v>
      </c>
      <c r="R145" s="2">
        <v>2</v>
      </c>
      <c r="S145" s="2" t="s">
        <v>27</v>
      </c>
      <c r="T145" s="2" t="s">
        <v>31</v>
      </c>
      <c r="U145" s="2">
        <v>1</v>
      </c>
    </row>
    <row r="146" spans="1:21">
      <c r="A146" s="2" t="s">
        <v>21</v>
      </c>
      <c r="B146" s="2">
        <v>18</v>
      </c>
      <c r="C146" s="2" t="s">
        <v>22</v>
      </c>
      <c r="D146" s="2" t="s">
        <v>46</v>
      </c>
      <c r="E146" s="2">
        <v>3966</v>
      </c>
      <c r="F146" s="2" t="s">
        <v>34</v>
      </c>
      <c r="G146" s="2" t="s">
        <v>25</v>
      </c>
      <c r="H146" s="2">
        <v>1</v>
      </c>
      <c r="I146" s="2" t="s">
        <v>36</v>
      </c>
      <c r="J146" s="2" t="s">
        <v>27</v>
      </c>
      <c r="K146" s="2">
        <v>4</v>
      </c>
      <c r="L146" s="2" t="s">
        <v>28</v>
      </c>
      <c r="M146" s="2">
        <v>33</v>
      </c>
      <c r="N146" s="2" t="s">
        <v>61</v>
      </c>
      <c r="O146" s="2" t="s">
        <v>51</v>
      </c>
      <c r="P146" s="2">
        <v>3</v>
      </c>
      <c r="Q146" s="2" t="s">
        <v>30</v>
      </c>
      <c r="R146" s="2">
        <v>1</v>
      </c>
      <c r="S146" s="2" t="s">
        <v>31</v>
      </c>
      <c r="T146" s="2" t="s">
        <v>31</v>
      </c>
      <c r="U146" s="2">
        <v>1</v>
      </c>
    </row>
    <row r="147" spans="1:21">
      <c r="A147" s="2" t="s">
        <v>21</v>
      </c>
      <c r="B147" s="2">
        <v>12</v>
      </c>
      <c r="C147" s="2" t="s">
        <v>33</v>
      </c>
      <c r="D147" s="2" t="s">
        <v>41</v>
      </c>
      <c r="E147" s="2">
        <v>1289</v>
      </c>
      <c r="F147" s="2" t="s">
        <v>34</v>
      </c>
      <c r="G147" s="2" t="s">
        <v>35</v>
      </c>
      <c r="H147" s="2">
        <v>4</v>
      </c>
      <c r="I147" s="2" t="s">
        <v>26</v>
      </c>
      <c r="J147" s="2" t="s">
        <v>42</v>
      </c>
      <c r="K147" s="2">
        <v>1</v>
      </c>
      <c r="L147" s="2" t="s">
        <v>43</v>
      </c>
      <c r="M147" s="2">
        <v>21</v>
      </c>
      <c r="N147" s="2" t="s">
        <v>27</v>
      </c>
      <c r="O147" s="2" t="s">
        <v>29</v>
      </c>
      <c r="P147" s="2">
        <v>1</v>
      </c>
      <c r="Q147" s="2" t="s">
        <v>40</v>
      </c>
      <c r="R147" s="2">
        <v>1</v>
      </c>
      <c r="S147" s="2" t="s">
        <v>27</v>
      </c>
      <c r="T147" s="2" t="s">
        <v>31</v>
      </c>
      <c r="U147" s="2">
        <v>0</v>
      </c>
    </row>
    <row r="148" spans="1:21">
      <c r="A148" s="2" t="s">
        <v>37</v>
      </c>
      <c r="B148" s="2">
        <v>36</v>
      </c>
      <c r="C148" s="2" t="s">
        <v>33</v>
      </c>
      <c r="D148" s="2" t="s">
        <v>38</v>
      </c>
      <c r="E148" s="2">
        <v>1819</v>
      </c>
      <c r="F148" s="2" t="s">
        <v>34</v>
      </c>
      <c r="G148" s="2" t="s">
        <v>35</v>
      </c>
      <c r="H148" s="2">
        <v>4</v>
      </c>
      <c r="I148" s="2" t="s">
        <v>26</v>
      </c>
      <c r="J148" s="2" t="s">
        <v>27</v>
      </c>
      <c r="K148" s="2">
        <v>4</v>
      </c>
      <c r="L148" s="2" t="s">
        <v>47</v>
      </c>
      <c r="M148" s="2">
        <v>37</v>
      </c>
      <c r="N148" s="2" t="s">
        <v>65</v>
      </c>
      <c r="O148" s="2" t="s">
        <v>44</v>
      </c>
      <c r="P148" s="2">
        <v>1</v>
      </c>
      <c r="Q148" s="2" t="s">
        <v>30</v>
      </c>
      <c r="R148" s="2">
        <v>1</v>
      </c>
      <c r="S148" s="2" t="s">
        <v>31</v>
      </c>
      <c r="T148" s="2" t="s">
        <v>31</v>
      </c>
      <c r="U148" s="2">
        <v>1</v>
      </c>
    </row>
    <row r="149" spans="1:21">
      <c r="A149" s="2" t="s">
        <v>21</v>
      </c>
      <c r="B149" s="2">
        <v>24</v>
      </c>
      <c r="C149" s="2" t="s">
        <v>33</v>
      </c>
      <c r="D149" s="2" t="s">
        <v>49</v>
      </c>
      <c r="E149" s="2">
        <v>6579</v>
      </c>
      <c r="F149" s="2" t="s">
        <v>34</v>
      </c>
      <c r="G149" s="2" t="s">
        <v>55</v>
      </c>
      <c r="H149" s="2">
        <v>4</v>
      </c>
      <c r="I149" s="2" t="s">
        <v>26</v>
      </c>
      <c r="J149" s="2" t="s">
        <v>27</v>
      </c>
      <c r="K149" s="2">
        <v>2</v>
      </c>
      <c r="L149" s="2" t="s">
        <v>47</v>
      </c>
      <c r="M149" s="2">
        <v>29</v>
      </c>
      <c r="N149" s="2" t="s">
        <v>27</v>
      </c>
      <c r="O149" s="2" t="s">
        <v>44</v>
      </c>
      <c r="P149" s="2">
        <v>1</v>
      </c>
      <c r="Q149" s="2" t="s">
        <v>52</v>
      </c>
      <c r="R149" s="2">
        <v>1</v>
      </c>
      <c r="S149" s="2" t="s">
        <v>31</v>
      </c>
      <c r="T149" s="2" t="s">
        <v>31</v>
      </c>
      <c r="U149" s="2">
        <v>0</v>
      </c>
    </row>
    <row r="150" spans="1:21">
      <c r="A150" s="2" t="s">
        <v>21</v>
      </c>
      <c r="B150" s="2">
        <v>18</v>
      </c>
      <c r="C150" s="2" t="s">
        <v>33</v>
      </c>
      <c r="D150" s="2" t="s">
        <v>46</v>
      </c>
      <c r="E150" s="2">
        <v>4380</v>
      </c>
      <c r="F150" s="2" t="s">
        <v>59</v>
      </c>
      <c r="G150" s="2" t="s">
        <v>35</v>
      </c>
      <c r="H150" s="2">
        <v>3</v>
      </c>
      <c r="I150" s="2" t="s">
        <v>26</v>
      </c>
      <c r="J150" s="2" t="s">
        <v>27</v>
      </c>
      <c r="K150" s="2">
        <v>4</v>
      </c>
      <c r="L150" s="2" t="s">
        <v>50</v>
      </c>
      <c r="M150" s="2">
        <v>35</v>
      </c>
      <c r="N150" s="2" t="s">
        <v>27</v>
      </c>
      <c r="O150" s="2" t="s">
        <v>29</v>
      </c>
      <c r="P150" s="2">
        <v>1</v>
      </c>
      <c r="Q150" s="2" t="s">
        <v>40</v>
      </c>
      <c r="R150" s="2">
        <v>2</v>
      </c>
      <c r="S150" s="2" t="s">
        <v>31</v>
      </c>
      <c r="T150" s="2" t="s">
        <v>31</v>
      </c>
      <c r="U150" s="2">
        <v>0</v>
      </c>
    </row>
    <row r="151" spans="1:21">
      <c r="A151" s="2" t="s">
        <v>32</v>
      </c>
      <c r="B151" s="2">
        <v>30</v>
      </c>
      <c r="C151" s="2" t="s">
        <v>22</v>
      </c>
      <c r="D151" s="2" t="s">
        <v>46</v>
      </c>
      <c r="E151" s="2">
        <v>4249</v>
      </c>
      <c r="F151" s="2" t="s">
        <v>34</v>
      </c>
      <c r="G151" s="2" t="s">
        <v>55</v>
      </c>
      <c r="H151" s="2">
        <v>4</v>
      </c>
      <c r="I151" s="2" t="s">
        <v>56</v>
      </c>
      <c r="J151" s="2" t="s">
        <v>27</v>
      </c>
      <c r="K151" s="2">
        <v>2</v>
      </c>
      <c r="L151" s="2" t="s">
        <v>50</v>
      </c>
      <c r="M151" s="2">
        <v>28</v>
      </c>
      <c r="N151" s="2" t="s">
        <v>27</v>
      </c>
      <c r="O151" s="2" t="s">
        <v>29</v>
      </c>
      <c r="P151" s="2">
        <v>2</v>
      </c>
      <c r="Q151" s="2" t="s">
        <v>52</v>
      </c>
      <c r="R151" s="2">
        <v>1</v>
      </c>
      <c r="S151" s="2" t="s">
        <v>27</v>
      </c>
      <c r="T151" s="2" t="s">
        <v>31</v>
      </c>
      <c r="U151" s="2">
        <v>1</v>
      </c>
    </row>
    <row r="152" spans="1:21">
      <c r="A152" s="2" t="s">
        <v>21</v>
      </c>
      <c r="B152" s="2">
        <v>12</v>
      </c>
      <c r="C152" s="2" t="s">
        <v>33</v>
      </c>
      <c r="D152" s="2" t="s">
        <v>46</v>
      </c>
      <c r="E152" s="2">
        <v>2579</v>
      </c>
      <c r="F152" s="2" t="s">
        <v>34</v>
      </c>
      <c r="G152" s="2" t="s">
        <v>57</v>
      </c>
      <c r="H152" s="2">
        <v>4</v>
      </c>
      <c r="I152" s="2" t="s">
        <v>26</v>
      </c>
      <c r="J152" s="2" t="s">
        <v>27</v>
      </c>
      <c r="K152" s="2">
        <v>1</v>
      </c>
      <c r="L152" s="2" t="s">
        <v>28</v>
      </c>
      <c r="M152" s="2">
        <v>33</v>
      </c>
      <c r="N152" s="2" t="s">
        <v>27</v>
      </c>
      <c r="O152" s="2" t="s">
        <v>29</v>
      </c>
      <c r="P152" s="2">
        <v>1</v>
      </c>
      <c r="Q152" s="2" t="s">
        <v>40</v>
      </c>
      <c r="R152" s="2">
        <v>2</v>
      </c>
      <c r="S152" s="2" t="s">
        <v>27</v>
      </c>
      <c r="T152" s="2" t="s">
        <v>31</v>
      </c>
      <c r="U152" s="2">
        <v>1</v>
      </c>
    </row>
    <row r="153" spans="1:21">
      <c r="A153" s="2" t="s">
        <v>21</v>
      </c>
      <c r="B153" s="2">
        <v>18</v>
      </c>
      <c r="C153" s="2" t="s">
        <v>22</v>
      </c>
      <c r="D153" s="2" t="s">
        <v>41</v>
      </c>
      <c r="E153" s="2">
        <v>2124</v>
      </c>
      <c r="F153" s="2" t="s">
        <v>34</v>
      </c>
      <c r="G153" s="2" t="s">
        <v>35</v>
      </c>
      <c r="H153" s="2">
        <v>4</v>
      </c>
      <c r="I153" s="2" t="s">
        <v>36</v>
      </c>
      <c r="J153" s="2" t="s">
        <v>27</v>
      </c>
      <c r="K153" s="2">
        <v>4</v>
      </c>
      <c r="L153" s="2" t="s">
        <v>28</v>
      </c>
      <c r="M153" s="2">
        <v>24</v>
      </c>
      <c r="N153" s="2" t="s">
        <v>27</v>
      </c>
      <c r="O153" s="2" t="s">
        <v>51</v>
      </c>
      <c r="P153" s="2">
        <v>2</v>
      </c>
      <c r="Q153" s="2" t="s">
        <v>30</v>
      </c>
      <c r="R153" s="2">
        <v>1</v>
      </c>
      <c r="S153" s="2" t="s">
        <v>27</v>
      </c>
      <c r="T153" s="2" t="s">
        <v>31</v>
      </c>
      <c r="U153" s="2">
        <v>1</v>
      </c>
    </row>
    <row r="154" spans="1:21">
      <c r="A154" s="2" t="s">
        <v>37</v>
      </c>
      <c r="B154" s="2">
        <v>36</v>
      </c>
      <c r="C154" s="2" t="s">
        <v>45</v>
      </c>
      <c r="D154" s="2" t="s">
        <v>58</v>
      </c>
      <c r="E154" s="2">
        <v>9572</v>
      </c>
      <c r="F154" s="2" t="s">
        <v>34</v>
      </c>
      <c r="G154" s="2" t="s">
        <v>57</v>
      </c>
      <c r="H154" s="2">
        <v>1</v>
      </c>
      <c r="I154" s="2" t="s">
        <v>54</v>
      </c>
      <c r="J154" s="2" t="s">
        <v>27</v>
      </c>
      <c r="K154" s="2">
        <v>1</v>
      </c>
      <c r="L154" s="2" t="s">
        <v>50</v>
      </c>
      <c r="M154" s="2">
        <v>28</v>
      </c>
      <c r="N154" s="2" t="s">
        <v>27</v>
      </c>
      <c r="O154" s="2" t="s">
        <v>29</v>
      </c>
      <c r="P154" s="2">
        <v>2</v>
      </c>
      <c r="Q154" s="2" t="s">
        <v>30</v>
      </c>
      <c r="R154" s="2">
        <v>1</v>
      </c>
      <c r="S154" s="2" t="s">
        <v>27</v>
      </c>
      <c r="T154" s="2" t="s">
        <v>31</v>
      </c>
      <c r="U154" s="2">
        <v>1</v>
      </c>
    </row>
    <row r="155" spans="1:21">
      <c r="A155" s="2" t="s">
        <v>32</v>
      </c>
      <c r="B155" s="2">
        <v>10</v>
      </c>
      <c r="C155" s="2" t="s">
        <v>33</v>
      </c>
      <c r="D155" s="2" t="s">
        <v>46</v>
      </c>
      <c r="E155" s="2">
        <v>7308</v>
      </c>
      <c r="F155" s="2" t="s">
        <v>34</v>
      </c>
      <c r="G155" s="2" t="s">
        <v>55</v>
      </c>
      <c r="H155" s="2">
        <v>2</v>
      </c>
      <c r="I155" s="2" t="s">
        <v>26</v>
      </c>
      <c r="J155" s="2" t="s">
        <v>27</v>
      </c>
      <c r="K155" s="2">
        <v>4</v>
      </c>
      <c r="L155" s="2" t="s">
        <v>47</v>
      </c>
      <c r="M155" s="2">
        <v>70</v>
      </c>
      <c r="N155" s="2" t="s">
        <v>61</v>
      </c>
      <c r="O155" s="2" t="s">
        <v>44</v>
      </c>
      <c r="P155" s="2">
        <v>1</v>
      </c>
      <c r="Q155" s="2" t="s">
        <v>52</v>
      </c>
      <c r="R155" s="2">
        <v>1</v>
      </c>
      <c r="S155" s="2" t="s">
        <v>31</v>
      </c>
      <c r="T155" s="2" t="s">
        <v>31</v>
      </c>
      <c r="U155" s="2">
        <v>0</v>
      </c>
    </row>
    <row r="156" spans="1:21">
      <c r="A156" s="2" t="s">
        <v>63</v>
      </c>
      <c r="B156" s="2">
        <v>24</v>
      </c>
      <c r="C156" s="2" t="s">
        <v>33</v>
      </c>
      <c r="D156" s="2" t="s">
        <v>46</v>
      </c>
      <c r="E156" s="2">
        <v>947</v>
      </c>
      <c r="F156" s="2" t="s">
        <v>34</v>
      </c>
      <c r="G156" s="2" t="s">
        <v>39</v>
      </c>
      <c r="H156" s="2">
        <v>4</v>
      </c>
      <c r="I156" s="2" t="s">
        <v>26</v>
      </c>
      <c r="J156" s="2" t="s">
        <v>27</v>
      </c>
      <c r="K156" s="2">
        <v>3</v>
      </c>
      <c r="L156" s="2" t="s">
        <v>47</v>
      </c>
      <c r="M156" s="2">
        <v>38</v>
      </c>
      <c r="N156" s="2" t="s">
        <v>61</v>
      </c>
      <c r="O156" s="2" t="s">
        <v>44</v>
      </c>
      <c r="P156" s="2">
        <v>1</v>
      </c>
      <c r="Q156" s="2" t="s">
        <v>30</v>
      </c>
      <c r="R156" s="2">
        <v>2</v>
      </c>
      <c r="S156" s="2" t="s">
        <v>27</v>
      </c>
      <c r="T156" s="2" t="s">
        <v>31</v>
      </c>
      <c r="U156" s="2">
        <v>1</v>
      </c>
    </row>
    <row r="157" spans="1:21">
      <c r="A157" s="2" t="s">
        <v>21</v>
      </c>
      <c r="B157" s="2">
        <v>24</v>
      </c>
      <c r="C157" s="2" t="s">
        <v>33</v>
      </c>
      <c r="D157" s="2" t="s">
        <v>41</v>
      </c>
      <c r="E157" s="2">
        <v>4169</v>
      </c>
      <c r="F157" s="2" t="s">
        <v>34</v>
      </c>
      <c r="G157" s="2" t="s">
        <v>35</v>
      </c>
      <c r="H157" s="2">
        <v>4</v>
      </c>
      <c r="I157" s="2" t="s">
        <v>26</v>
      </c>
      <c r="J157" s="2" t="s">
        <v>27</v>
      </c>
      <c r="K157" s="2">
        <v>4</v>
      </c>
      <c r="L157" s="2" t="s">
        <v>43</v>
      </c>
      <c r="M157" s="2">
        <v>28</v>
      </c>
      <c r="N157" s="2" t="s">
        <v>27</v>
      </c>
      <c r="O157" s="2" t="s">
        <v>29</v>
      </c>
      <c r="P157" s="2">
        <v>1</v>
      </c>
      <c r="Q157" s="2" t="s">
        <v>30</v>
      </c>
      <c r="R157" s="2">
        <v>1</v>
      </c>
      <c r="S157" s="2" t="s">
        <v>27</v>
      </c>
      <c r="T157" s="2" t="s">
        <v>31</v>
      </c>
      <c r="U157" s="2">
        <v>0</v>
      </c>
    </row>
    <row r="158" spans="1:21">
      <c r="A158" s="2" t="s">
        <v>21</v>
      </c>
      <c r="B158" s="2">
        <v>12</v>
      </c>
      <c r="C158" s="2" t="s">
        <v>33</v>
      </c>
      <c r="D158" s="2" t="s">
        <v>41</v>
      </c>
      <c r="E158" s="2">
        <v>1620</v>
      </c>
      <c r="F158" s="2" t="s">
        <v>34</v>
      </c>
      <c r="G158" s="2" t="s">
        <v>35</v>
      </c>
      <c r="H158" s="2">
        <v>2</v>
      </c>
      <c r="I158" s="2" t="s">
        <v>36</v>
      </c>
      <c r="J158" s="2" t="s">
        <v>66</v>
      </c>
      <c r="K158" s="2">
        <v>3</v>
      </c>
      <c r="L158" s="2" t="s">
        <v>43</v>
      </c>
      <c r="M158" s="2">
        <v>30</v>
      </c>
      <c r="N158" s="2" t="s">
        <v>27</v>
      </c>
      <c r="O158" s="2" t="s">
        <v>29</v>
      </c>
      <c r="P158" s="2">
        <v>1</v>
      </c>
      <c r="Q158" s="2" t="s">
        <v>30</v>
      </c>
      <c r="R158" s="2">
        <v>1</v>
      </c>
      <c r="S158" s="2" t="s">
        <v>27</v>
      </c>
      <c r="T158" s="2" t="s">
        <v>31</v>
      </c>
      <c r="U158" s="2">
        <v>0</v>
      </c>
    </row>
    <row r="159" spans="1:21">
      <c r="A159" s="2" t="s">
        <v>32</v>
      </c>
      <c r="B159" s="2">
        <v>45</v>
      </c>
      <c r="C159" s="2" t="s">
        <v>33</v>
      </c>
      <c r="D159" s="2" t="s">
        <v>23</v>
      </c>
      <c r="E159" s="2">
        <v>3031</v>
      </c>
      <c r="F159" s="2" t="s">
        <v>59</v>
      </c>
      <c r="G159" s="2" t="s">
        <v>35</v>
      </c>
      <c r="H159" s="2">
        <v>4</v>
      </c>
      <c r="I159" s="2" t="s">
        <v>26</v>
      </c>
      <c r="J159" s="2" t="s">
        <v>42</v>
      </c>
      <c r="K159" s="2">
        <v>4</v>
      </c>
      <c r="L159" s="2" t="s">
        <v>43</v>
      </c>
      <c r="M159" s="2">
        <v>21</v>
      </c>
      <c r="N159" s="2" t="s">
        <v>27</v>
      </c>
      <c r="O159" s="2" t="s">
        <v>51</v>
      </c>
      <c r="P159" s="2">
        <v>1</v>
      </c>
      <c r="Q159" s="2" t="s">
        <v>30</v>
      </c>
      <c r="R159" s="2">
        <v>1</v>
      </c>
      <c r="S159" s="2" t="s">
        <v>27</v>
      </c>
      <c r="T159" s="2" t="s">
        <v>31</v>
      </c>
      <c r="U159" s="2">
        <v>1</v>
      </c>
    </row>
    <row r="160" spans="1:21">
      <c r="A160" s="2" t="s">
        <v>32</v>
      </c>
      <c r="B160" s="2">
        <v>12</v>
      </c>
      <c r="C160" s="2" t="s">
        <v>33</v>
      </c>
      <c r="D160" s="2" t="s">
        <v>46</v>
      </c>
      <c r="E160" s="2">
        <v>7472</v>
      </c>
      <c r="F160" s="2" t="s">
        <v>24</v>
      </c>
      <c r="G160" s="2" t="s">
        <v>55</v>
      </c>
      <c r="H160" s="2">
        <v>1</v>
      </c>
      <c r="I160" s="2" t="s">
        <v>36</v>
      </c>
      <c r="J160" s="2" t="s">
        <v>27</v>
      </c>
      <c r="K160" s="2">
        <v>2</v>
      </c>
      <c r="L160" s="2" t="s">
        <v>28</v>
      </c>
      <c r="M160" s="2">
        <v>24</v>
      </c>
      <c r="N160" s="2" t="s">
        <v>27</v>
      </c>
      <c r="O160" s="2" t="s">
        <v>51</v>
      </c>
      <c r="P160" s="2">
        <v>1</v>
      </c>
      <c r="Q160" s="2" t="s">
        <v>69</v>
      </c>
      <c r="R160" s="2">
        <v>1</v>
      </c>
      <c r="S160" s="2" t="s">
        <v>27</v>
      </c>
      <c r="T160" s="2" t="s">
        <v>31</v>
      </c>
      <c r="U160" s="2">
        <v>0</v>
      </c>
    </row>
    <row r="161" spans="1:21">
      <c r="A161" s="2" t="s">
        <v>21</v>
      </c>
      <c r="B161" s="2">
        <v>12</v>
      </c>
      <c r="C161" s="2" t="s">
        <v>22</v>
      </c>
      <c r="D161" s="2" t="s">
        <v>46</v>
      </c>
      <c r="E161" s="2">
        <v>3499</v>
      </c>
      <c r="F161" s="2" t="s">
        <v>34</v>
      </c>
      <c r="G161" s="2" t="s">
        <v>35</v>
      </c>
      <c r="H161" s="2">
        <v>3</v>
      </c>
      <c r="I161" s="2" t="s">
        <v>36</v>
      </c>
      <c r="J161" s="2" t="s">
        <v>66</v>
      </c>
      <c r="K161" s="2">
        <v>2</v>
      </c>
      <c r="L161" s="2" t="s">
        <v>28</v>
      </c>
      <c r="M161" s="2">
        <v>29</v>
      </c>
      <c r="N161" s="2" t="s">
        <v>27</v>
      </c>
      <c r="O161" s="2" t="s">
        <v>29</v>
      </c>
      <c r="P161" s="2">
        <v>2</v>
      </c>
      <c r="Q161" s="2" t="s">
        <v>30</v>
      </c>
      <c r="R161" s="2">
        <v>1</v>
      </c>
      <c r="S161" s="2" t="s">
        <v>27</v>
      </c>
      <c r="T161" s="2" t="s">
        <v>31</v>
      </c>
      <c r="U161" s="2">
        <v>1</v>
      </c>
    </row>
    <row r="162" spans="1:21">
      <c r="A162" s="2" t="s">
        <v>21</v>
      </c>
      <c r="B162" s="2">
        <v>36</v>
      </c>
      <c r="C162" s="2" t="s">
        <v>22</v>
      </c>
      <c r="D162" s="2" t="s">
        <v>41</v>
      </c>
      <c r="E162" s="2">
        <v>2348</v>
      </c>
      <c r="F162" s="2" t="s">
        <v>34</v>
      </c>
      <c r="G162" s="2" t="s">
        <v>35</v>
      </c>
      <c r="H162" s="2">
        <v>3</v>
      </c>
      <c r="I162" s="2" t="s">
        <v>56</v>
      </c>
      <c r="J162" s="2" t="s">
        <v>27</v>
      </c>
      <c r="K162" s="2">
        <v>2</v>
      </c>
      <c r="L162" s="2" t="s">
        <v>43</v>
      </c>
      <c r="M162" s="2">
        <v>46</v>
      </c>
      <c r="N162" s="2" t="s">
        <v>27</v>
      </c>
      <c r="O162" s="2" t="s">
        <v>29</v>
      </c>
      <c r="P162" s="2">
        <v>2</v>
      </c>
      <c r="Q162" s="2" t="s">
        <v>30</v>
      </c>
      <c r="R162" s="2">
        <v>1</v>
      </c>
      <c r="S162" s="2" t="s">
        <v>31</v>
      </c>
      <c r="T162" s="2" t="s">
        <v>31</v>
      </c>
      <c r="U162" s="2">
        <v>0</v>
      </c>
    </row>
    <row r="163" spans="1:21">
      <c r="A163" s="2" t="s">
        <v>32</v>
      </c>
      <c r="B163" s="2">
        <v>12</v>
      </c>
      <c r="C163" s="2" t="s">
        <v>60</v>
      </c>
      <c r="D163" s="2" t="s">
        <v>71</v>
      </c>
      <c r="E163" s="2">
        <v>1410</v>
      </c>
      <c r="F163" s="2" t="s">
        <v>34</v>
      </c>
      <c r="G163" s="2" t="s">
        <v>35</v>
      </c>
      <c r="H163" s="2">
        <v>2</v>
      </c>
      <c r="I163" s="2" t="s">
        <v>26</v>
      </c>
      <c r="J163" s="2" t="s">
        <v>27</v>
      </c>
      <c r="K163" s="2">
        <v>2</v>
      </c>
      <c r="L163" s="2" t="s">
        <v>28</v>
      </c>
      <c r="M163" s="2">
        <v>31</v>
      </c>
      <c r="N163" s="2" t="s">
        <v>27</v>
      </c>
      <c r="O163" s="2" t="s">
        <v>29</v>
      </c>
      <c r="P163" s="2">
        <v>1</v>
      </c>
      <c r="Q163" s="2" t="s">
        <v>40</v>
      </c>
      <c r="R163" s="2">
        <v>1</v>
      </c>
      <c r="S163" s="2" t="s">
        <v>31</v>
      </c>
      <c r="T163" s="2" t="s">
        <v>31</v>
      </c>
      <c r="U163" s="2">
        <v>0</v>
      </c>
    </row>
    <row r="164" spans="1:21">
      <c r="A164" s="2" t="s">
        <v>32</v>
      </c>
      <c r="B164" s="2">
        <v>36</v>
      </c>
      <c r="C164" s="2" t="s">
        <v>33</v>
      </c>
      <c r="D164" s="2" t="s">
        <v>38</v>
      </c>
      <c r="E164" s="2">
        <v>3711</v>
      </c>
      <c r="F164" s="2" t="s">
        <v>24</v>
      </c>
      <c r="G164" s="2" t="s">
        <v>35</v>
      </c>
      <c r="H164" s="2">
        <v>2</v>
      </c>
      <c r="I164" s="2" t="s">
        <v>56</v>
      </c>
      <c r="J164" s="2" t="s">
        <v>27</v>
      </c>
      <c r="K164" s="2">
        <v>2</v>
      </c>
      <c r="L164" s="2" t="s">
        <v>50</v>
      </c>
      <c r="M164" s="2">
        <v>27</v>
      </c>
      <c r="N164" s="2" t="s">
        <v>27</v>
      </c>
      <c r="O164" s="2" t="s">
        <v>29</v>
      </c>
      <c r="P164" s="2">
        <v>1</v>
      </c>
      <c r="Q164" s="2" t="s">
        <v>30</v>
      </c>
      <c r="R164" s="2">
        <v>1</v>
      </c>
      <c r="S164" s="2" t="s">
        <v>27</v>
      </c>
      <c r="T164" s="2" t="s">
        <v>31</v>
      </c>
      <c r="U164" s="2">
        <v>0</v>
      </c>
    </row>
    <row r="165" spans="1:21">
      <c r="A165" s="2" t="s">
        <v>21</v>
      </c>
      <c r="B165" s="2">
        <v>36</v>
      </c>
      <c r="C165" s="2" t="s">
        <v>33</v>
      </c>
      <c r="D165" s="2" t="s">
        <v>38</v>
      </c>
      <c r="E165" s="2">
        <v>1977</v>
      </c>
      <c r="F165" s="2" t="s">
        <v>24</v>
      </c>
      <c r="G165" s="2" t="s">
        <v>25</v>
      </c>
      <c r="H165" s="2">
        <v>4</v>
      </c>
      <c r="I165" s="2" t="s">
        <v>26</v>
      </c>
      <c r="J165" s="2" t="s">
        <v>27</v>
      </c>
      <c r="K165" s="2">
        <v>4</v>
      </c>
      <c r="L165" s="2" t="s">
        <v>47</v>
      </c>
      <c r="M165" s="2">
        <v>40</v>
      </c>
      <c r="N165" s="2" t="s">
        <v>27</v>
      </c>
      <c r="O165" s="2" t="s">
        <v>29</v>
      </c>
      <c r="P165" s="2">
        <v>1</v>
      </c>
      <c r="Q165" s="2" t="s">
        <v>52</v>
      </c>
      <c r="R165" s="2">
        <v>1</v>
      </c>
      <c r="S165" s="2" t="s">
        <v>31</v>
      </c>
      <c r="T165" s="2" t="s">
        <v>31</v>
      </c>
      <c r="U165" s="2">
        <v>1</v>
      </c>
    </row>
    <row r="166" spans="1:21">
      <c r="A166" s="2" t="s">
        <v>21</v>
      </c>
      <c r="B166" s="2">
        <v>36</v>
      </c>
      <c r="C166" s="2" t="s">
        <v>33</v>
      </c>
      <c r="D166" s="2" t="s">
        <v>41</v>
      </c>
      <c r="E166" s="2">
        <v>3620</v>
      </c>
      <c r="F166" s="2" t="s">
        <v>34</v>
      </c>
      <c r="G166" s="2" t="s">
        <v>35</v>
      </c>
      <c r="H166" s="2">
        <v>1</v>
      </c>
      <c r="I166" s="2" t="s">
        <v>26</v>
      </c>
      <c r="J166" s="2" t="s">
        <v>42</v>
      </c>
      <c r="K166" s="2">
        <v>2</v>
      </c>
      <c r="L166" s="2" t="s">
        <v>43</v>
      </c>
      <c r="M166" s="2">
        <v>37</v>
      </c>
      <c r="N166" s="2" t="s">
        <v>27</v>
      </c>
      <c r="O166" s="2" t="s">
        <v>29</v>
      </c>
      <c r="P166" s="2">
        <v>1</v>
      </c>
      <c r="Q166" s="2" t="s">
        <v>30</v>
      </c>
      <c r="R166" s="2">
        <v>2</v>
      </c>
      <c r="S166" s="2" t="s">
        <v>27</v>
      </c>
      <c r="T166" s="2" t="s">
        <v>31</v>
      </c>
      <c r="U166" s="2">
        <v>0</v>
      </c>
    </row>
    <row r="167" spans="1:21">
      <c r="A167" s="2" t="s">
        <v>32</v>
      </c>
      <c r="B167" s="2">
        <v>36</v>
      </c>
      <c r="C167" s="2" t="s">
        <v>33</v>
      </c>
      <c r="D167" s="2" t="s">
        <v>68</v>
      </c>
      <c r="E167" s="2">
        <v>2384</v>
      </c>
      <c r="F167" s="2" t="s">
        <v>34</v>
      </c>
      <c r="G167" s="2" t="s">
        <v>57</v>
      </c>
      <c r="H167" s="2">
        <v>4</v>
      </c>
      <c r="I167" s="2" t="s">
        <v>26</v>
      </c>
      <c r="J167" s="2" t="s">
        <v>27</v>
      </c>
      <c r="K167" s="2">
        <v>1</v>
      </c>
      <c r="L167" s="2" t="s">
        <v>47</v>
      </c>
      <c r="M167" s="2">
        <v>33</v>
      </c>
      <c r="N167" s="2" t="s">
        <v>27</v>
      </c>
      <c r="O167" s="2" t="s">
        <v>51</v>
      </c>
      <c r="P167" s="2">
        <v>1</v>
      </c>
      <c r="Q167" s="2" t="s">
        <v>40</v>
      </c>
      <c r="R167" s="2">
        <v>1</v>
      </c>
      <c r="S167" s="2" t="s">
        <v>27</v>
      </c>
      <c r="T167" s="2" t="s">
        <v>31</v>
      </c>
      <c r="U167" s="2">
        <v>1</v>
      </c>
    </row>
    <row r="168" spans="1:21">
      <c r="A168" s="2" t="s">
        <v>37</v>
      </c>
      <c r="B168" s="2">
        <v>48</v>
      </c>
      <c r="C168" s="2" t="s">
        <v>22</v>
      </c>
      <c r="D168" s="2" t="s">
        <v>38</v>
      </c>
      <c r="E168" s="2">
        <v>6110</v>
      </c>
      <c r="F168" s="2" t="s">
        <v>34</v>
      </c>
      <c r="G168" s="2" t="s">
        <v>35</v>
      </c>
      <c r="H168" s="2">
        <v>1</v>
      </c>
      <c r="I168" s="2" t="s">
        <v>26</v>
      </c>
      <c r="J168" s="2" t="s">
        <v>27</v>
      </c>
      <c r="K168" s="2">
        <v>3</v>
      </c>
      <c r="L168" s="2" t="s">
        <v>47</v>
      </c>
      <c r="M168" s="2">
        <v>31</v>
      </c>
      <c r="N168" s="2" t="s">
        <v>61</v>
      </c>
      <c r="O168" s="2" t="s">
        <v>44</v>
      </c>
      <c r="P168" s="2">
        <v>1</v>
      </c>
      <c r="Q168" s="2" t="s">
        <v>30</v>
      </c>
      <c r="R168" s="2">
        <v>1</v>
      </c>
      <c r="S168" s="2" t="s">
        <v>31</v>
      </c>
      <c r="T168" s="2" t="s">
        <v>31</v>
      </c>
      <c r="U168" s="2">
        <v>0</v>
      </c>
    </row>
    <row r="169" spans="1:21">
      <c r="A169" s="2" t="s">
        <v>32</v>
      </c>
      <c r="B169" s="2">
        <v>24</v>
      </c>
      <c r="C169" s="2" t="s">
        <v>33</v>
      </c>
      <c r="D169" s="2" t="s">
        <v>70</v>
      </c>
      <c r="E169" s="2">
        <v>11328</v>
      </c>
      <c r="F169" s="2" t="s">
        <v>34</v>
      </c>
      <c r="G169" s="2" t="s">
        <v>35</v>
      </c>
      <c r="H169" s="2">
        <v>2</v>
      </c>
      <c r="I169" s="2" t="s">
        <v>26</v>
      </c>
      <c r="J169" s="2" t="s">
        <v>66</v>
      </c>
      <c r="K169" s="2">
        <v>3</v>
      </c>
      <c r="L169" s="2" t="s">
        <v>50</v>
      </c>
      <c r="M169" s="2">
        <v>29</v>
      </c>
      <c r="N169" s="2" t="s">
        <v>61</v>
      </c>
      <c r="O169" s="2" t="s">
        <v>29</v>
      </c>
      <c r="P169" s="2">
        <v>2</v>
      </c>
      <c r="Q169" s="2" t="s">
        <v>52</v>
      </c>
      <c r="R169" s="2">
        <v>1</v>
      </c>
      <c r="S169" s="2" t="s">
        <v>31</v>
      </c>
      <c r="T169" s="2" t="s">
        <v>31</v>
      </c>
      <c r="U169" s="2">
        <v>1</v>
      </c>
    </row>
    <row r="170" spans="1:21">
      <c r="A170" s="2" t="s">
        <v>21</v>
      </c>
      <c r="B170" s="2">
        <v>48</v>
      </c>
      <c r="C170" s="2" t="s">
        <v>33</v>
      </c>
      <c r="D170" s="2" t="s">
        <v>49</v>
      </c>
      <c r="E170" s="2">
        <v>4788</v>
      </c>
      <c r="F170" s="2" t="s">
        <v>34</v>
      </c>
      <c r="G170" s="2" t="s">
        <v>39</v>
      </c>
      <c r="H170" s="2">
        <v>4</v>
      </c>
      <c r="I170" s="2" t="s">
        <v>26</v>
      </c>
      <c r="J170" s="2" t="s">
        <v>27</v>
      </c>
      <c r="K170" s="2">
        <v>3</v>
      </c>
      <c r="L170" s="2" t="s">
        <v>43</v>
      </c>
      <c r="M170" s="2">
        <v>26</v>
      </c>
      <c r="N170" s="2" t="s">
        <v>27</v>
      </c>
      <c r="O170" s="2" t="s">
        <v>29</v>
      </c>
      <c r="P170" s="2">
        <v>1</v>
      </c>
      <c r="Q170" s="2" t="s">
        <v>30</v>
      </c>
      <c r="R170" s="2">
        <v>2</v>
      </c>
      <c r="S170" s="2" t="s">
        <v>27</v>
      </c>
      <c r="T170" s="2" t="s">
        <v>31</v>
      </c>
      <c r="U170" s="2">
        <v>0</v>
      </c>
    </row>
    <row r="171" spans="1:21">
      <c r="A171" s="2" t="s">
        <v>21</v>
      </c>
      <c r="B171" s="2">
        <v>24</v>
      </c>
      <c r="C171" s="2" t="s">
        <v>33</v>
      </c>
      <c r="D171" s="2" t="s">
        <v>23</v>
      </c>
      <c r="E171" s="2">
        <v>1823</v>
      </c>
      <c r="F171" s="2" t="s">
        <v>34</v>
      </c>
      <c r="G171" s="2" t="s">
        <v>55</v>
      </c>
      <c r="H171" s="2">
        <v>4</v>
      </c>
      <c r="I171" s="2" t="s">
        <v>26</v>
      </c>
      <c r="J171" s="2" t="s">
        <v>27</v>
      </c>
      <c r="K171" s="2">
        <v>2</v>
      </c>
      <c r="L171" s="2" t="s">
        <v>50</v>
      </c>
      <c r="M171" s="2">
        <v>30</v>
      </c>
      <c r="N171" s="2" t="s">
        <v>65</v>
      </c>
      <c r="O171" s="2" t="s">
        <v>29</v>
      </c>
      <c r="P171" s="2">
        <v>1</v>
      </c>
      <c r="Q171" s="2" t="s">
        <v>52</v>
      </c>
      <c r="R171" s="2">
        <v>2</v>
      </c>
      <c r="S171" s="2" t="s">
        <v>27</v>
      </c>
      <c r="T171" s="2" t="s">
        <v>31</v>
      </c>
      <c r="U171" s="2">
        <v>1</v>
      </c>
    </row>
    <row r="172" spans="1:21">
      <c r="A172" s="2" t="s">
        <v>21</v>
      </c>
      <c r="B172" s="2">
        <v>48</v>
      </c>
      <c r="C172" s="2" t="s">
        <v>33</v>
      </c>
      <c r="D172" s="2" t="s">
        <v>23</v>
      </c>
      <c r="E172" s="2">
        <v>6999</v>
      </c>
      <c r="F172" s="2" t="s">
        <v>34</v>
      </c>
      <c r="G172" s="2" t="s">
        <v>39</v>
      </c>
      <c r="H172" s="2">
        <v>1</v>
      </c>
      <c r="I172" s="2" t="s">
        <v>56</v>
      </c>
      <c r="J172" s="2" t="s">
        <v>42</v>
      </c>
      <c r="K172" s="2">
        <v>1</v>
      </c>
      <c r="L172" s="2" t="s">
        <v>28</v>
      </c>
      <c r="M172" s="2">
        <v>34</v>
      </c>
      <c r="N172" s="2" t="s">
        <v>27</v>
      </c>
      <c r="O172" s="2" t="s">
        <v>29</v>
      </c>
      <c r="P172" s="2">
        <v>2</v>
      </c>
      <c r="Q172" s="2" t="s">
        <v>30</v>
      </c>
      <c r="R172" s="2">
        <v>1</v>
      </c>
      <c r="S172" s="2" t="s">
        <v>31</v>
      </c>
      <c r="T172" s="2" t="s">
        <v>31</v>
      </c>
      <c r="U172" s="2">
        <v>1</v>
      </c>
    </row>
    <row r="173" spans="1:21">
      <c r="A173" s="2" t="s">
        <v>32</v>
      </c>
      <c r="B173" s="2">
        <v>48</v>
      </c>
      <c r="C173" s="2" t="s">
        <v>33</v>
      </c>
      <c r="D173" s="2" t="s">
        <v>23</v>
      </c>
      <c r="E173" s="2">
        <v>10961</v>
      </c>
      <c r="F173" s="2" t="s">
        <v>53</v>
      </c>
      <c r="G173" s="2" t="s">
        <v>39</v>
      </c>
      <c r="H173" s="2">
        <v>1</v>
      </c>
      <c r="I173" s="2" t="s">
        <v>26</v>
      </c>
      <c r="J173" s="2" t="s">
        <v>66</v>
      </c>
      <c r="K173" s="2">
        <v>2</v>
      </c>
      <c r="L173" s="2" t="s">
        <v>47</v>
      </c>
      <c r="M173" s="2">
        <v>27</v>
      </c>
      <c r="N173" s="2" t="s">
        <v>61</v>
      </c>
      <c r="O173" s="2" t="s">
        <v>29</v>
      </c>
      <c r="P173" s="2">
        <v>2</v>
      </c>
      <c r="Q173" s="2" t="s">
        <v>30</v>
      </c>
      <c r="R173" s="2">
        <v>1</v>
      </c>
      <c r="S173" s="2" t="s">
        <v>31</v>
      </c>
      <c r="T173" s="2" t="s">
        <v>31</v>
      </c>
      <c r="U173" s="2">
        <v>1</v>
      </c>
    </row>
    <row r="174" spans="1:21">
      <c r="A174" s="2" t="s">
        <v>32</v>
      </c>
      <c r="B174" s="2">
        <v>12</v>
      </c>
      <c r="C174" s="2" t="s">
        <v>33</v>
      </c>
      <c r="D174" s="2" t="s">
        <v>23</v>
      </c>
      <c r="E174" s="2">
        <v>625</v>
      </c>
      <c r="F174" s="2" t="s">
        <v>34</v>
      </c>
      <c r="G174" s="2" t="s">
        <v>57</v>
      </c>
      <c r="H174" s="2">
        <v>4</v>
      </c>
      <c r="I174" s="2" t="s">
        <v>56</v>
      </c>
      <c r="J174" s="2" t="s">
        <v>42</v>
      </c>
      <c r="K174" s="2">
        <v>1</v>
      </c>
      <c r="L174" s="2" t="s">
        <v>28</v>
      </c>
      <c r="M174" s="2">
        <v>26</v>
      </c>
      <c r="N174" s="2" t="s">
        <v>61</v>
      </c>
      <c r="O174" s="2" t="s">
        <v>29</v>
      </c>
      <c r="P174" s="2">
        <v>1</v>
      </c>
      <c r="Q174" s="2" t="s">
        <v>40</v>
      </c>
      <c r="R174" s="2">
        <v>1</v>
      </c>
      <c r="S174" s="2" t="s">
        <v>27</v>
      </c>
      <c r="T174" s="2" t="s">
        <v>31</v>
      </c>
      <c r="U174" s="2">
        <v>0</v>
      </c>
    </row>
    <row r="175" spans="1:21">
      <c r="A175" s="2" t="s">
        <v>32</v>
      </c>
      <c r="B175" s="2">
        <v>30</v>
      </c>
      <c r="C175" s="2" t="s">
        <v>64</v>
      </c>
      <c r="D175" s="2" t="s">
        <v>41</v>
      </c>
      <c r="E175" s="2">
        <v>3496</v>
      </c>
      <c r="F175" s="2" t="s">
        <v>53</v>
      </c>
      <c r="G175" s="2" t="s">
        <v>35</v>
      </c>
      <c r="H175" s="2">
        <v>4</v>
      </c>
      <c r="I175" s="2" t="s">
        <v>26</v>
      </c>
      <c r="J175" s="2" t="s">
        <v>27</v>
      </c>
      <c r="K175" s="2">
        <v>2</v>
      </c>
      <c r="L175" s="2" t="s">
        <v>50</v>
      </c>
      <c r="M175" s="2">
        <v>34</v>
      </c>
      <c r="N175" s="2" t="s">
        <v>65</v>
      </c>
      <c r="O175" s="2" t="s">
        <v>29</v>
      </c>
      <c r="P175" s="2">
        <v>1</v>
      </c>
      <c r="Q175" s="2" t="s">
        <v>30</v>
      </c>
      <c r="R175" s="2">
        <v>2</v>
      </c>
      <c r="S175" s="2" t="s">
        <v>31</v>
      </c>
      <c r="T175" s="2" t="s">
        <v>31</v>
      </c>
      <c r="U175" s="2">
        <v>0</v>
      </c>
    </row>
    <row r="176" spans="1:21">
      <c r="A176" s="2" t="s">
        <v>37</v>
      </c>
      <c r="B176" s="2">
        <v>48</v>
      </c>
      <c r="C176" s="2" t="s">
        <v>22</v>
      </c>
      <c r="D176" s="2" t="s">
        <v>49</v>
      </c>
      <c r="E176" s="2">
        <v>11590</v>
      </c>
      <c r="F176" s="2" t="s">
        <v>59</v>
      </c>
      <c r="G176" s="2" t="s">
        <v>35</v>
      </c>
      <c r="H176" s="2">
        <v>2</v>
      </c>
      <c r="I176" s="2" t="s">
        <v>36</v>
      </c>
      <c r="J176" s="2" t="s">
        <v>27</v>
      </c>
      <c r="K176" s="2">
        <v>4</v>
      </c>
      <c r="L176" s="2" t="s">
        <v>50</v>
      </c>
      <c r="M176" s="2">
        <v>24</v>
      </c>
      <c r="N176" s="2" t="s">
        <v>61</v>
      </c>
      <c r="O176" s="2" t="s">
        <v>51</v>
      </c>
      <c r="P176" s="2">
        <v>2</v>
      </c>
      <c r="Q176" s="2" t="s">
        <v>40</v>
      </c>
      <c r="R176" s="2">
        <v>1</v>
      </c>
      <c r="S176" s="2" t="s">
        <v>27</v>
      </c>
      <c r="T176" s="2" t="s">
        <v>31</v>
      </c>
      <c r="U176" s="2">
        <v>1</v>
      </c>
    </row>
    <row r="177" spans="1:21">
      <c r="A177" s="2" t="s">
        <v>21</v>
      </c>
      <c r="B177" s="2">
        <v>24</v>
      </c>
      <c r="C177" s="2" t="s">
        <v>33</v>
      </c>
      <c r="D177" s="2" t="s">
        <v>41</v>
      </c>
      <c r="E177" s="2">
        <v>3345</v>
      </c>
      <c r="F177" s="2" t="s">
        <v>34</v>
      </c>
      <c r="G177" s="2" t="s">
        <v>25</v>
      </c>
      <c r="H177" s="2">
        <v>4</v>
      </c>
      <c r="I177" s="2" t="s">
        <v>26</v>
      </c>
      <c r="J177" s="2" t="s">
        <v>27</v>
      </c>
      <c r="K177" s="2">
        <v>2</v>
      </c>
      <c r="L177" s="2" t="s">
        <v>43</v>
      </c>
      <c r="M177" s="2">
        <v>39</v>
      </c>
      <c r="N177" s="2" t="s">
        <v>27</v>
      </c>
      <c r="O177" s="2" t="s">
        <v>51</v>
      </c>
      <c r="P177" s="2">
        <v>1</v>
      </c>
      <c r="Q177" s="2" t="s">
        <v>52</v>
      </c>
      <c r="R177" s="2">
        <v>1</v>
      </c>
      <c r="S177" s="2" t="s">
        <v>31</v>
      </c>
      <c r="T177" s="2" t="s">
        <v>31</v>
      </c>
      <c r="U177" s="2">
        <v>1</v>
      </c>
    </row>
    <row r="178" spans="1:21">
      <c r="A178" s="2" t="s">
        <v>21</v>
      </c>
      <c r="B178" s="2">
        <v>9</v>
      </c>
      <c r="C178" s="2" t="s">
        <v>33</v>
      </c>
      <c r="D178" s="2" t="s">
        <v>23</v>
      </c>
      <c r="E178" s="2">
        <v>1366</v>
      </c>
      <c r="F178" s="2" t="s">
        <v>34</v>
      </c>
      <c r="G178" s="2" t="s">
        <v>57</v>
      </c>
      <c r="H178" s="2">
        <v>3</v>
      </c>
      <c r="I178" s="2" t="s">
        <v>36</v>
      </c>
      <c r="J178" s="2" t="s">
        <v>27</v>
      </c>
      <c r="K178" s="2">
        <v>4</v>
      </c>
      <c r="L178" s="2" t="s">
        <v>43</v>
      </c>
      <c r="M178" s="2">
        <v>22</v>
      </c>
      <c r="N178" s="2" t="s">
        <v>27</v>
      </c>
      <c r="O178" s="2" t="s">
        <v>51</v>
      </c>
      <c r="P178" s="2">
        <v>1</v>
      </c>
      <c r="Q178" s="2" t="s">
        <v>30</v>
      </c>
      <c r="R178" s="2">
        <v>1</v>
      </c>
      <c r="S178" s="2" t="s">
        <v>27</v>
      </c>
      <c r="T178" s="2" t="s">
        <v>31</v>
      </c>
      <c r="U178" s="2">
        <v>1</v>
      </c>
    </row>
    <row r="179" spans="1:21">
      <c r="A179" s="2" t="s">
        <v>32</v>
      </c>
      <c r="B179" s="2">
        <v>30</v>
      </c>
      <c r="C179" s="2" t="s">
        <v>45</v>
      </c>
      <c r="D179" s="2" t="s">
        <v>23</v>
      </c>
      <c r="E179" s="2">
        <v>1919</v>
      </c>
      <c r="F179" s="2" t="s">
        <v>59</v>
      </c>
      <c r="G179" s="2" t="s">
        <v>57</v>
      </c>
      <c r="H179" s="2">
        <v>4</v>
      </c>
      <c r="I179" s="2" t="s">
        <v>26</v>
      </c>
      <c r="J179" s="2" t="s">
        <v>27</v>
      </c>
      <c r="K179" s="2">
        <v>3</v>
      </c>
      <c r="L179" s="2" t="s">
        <v>47</v>
      </c>
      <c r="M179" s="2">
        <v>30</v>
      </c>
      <c r="N179" s="2" t="s">
        <v>65</v>
      </c>
      <c r="O179" s="2" t="s">
        <v>29</v>
      </c>
      <c r="P179" s="2">
        <v>2</v>
      </c>
      <c r="Q179" s="2" t="s">
        <v>52</v>
      </c>
      <c r="R179" s="2">
        <v>1</v>
      </c>
      <c r="S179" s="2" t="s">
        <v>27</v>
      </c>
      <c r="T179" s="2" t="s">
        <v>31</v>
      </c>
      <c r="U179" s="2">
        <v>1</v>
      </c>
    </row>
    <row r="180" spans="1:21">
      <c r="A180" s="2" t="s">
        <v>32</v>
      </c>
      <c r="B180" s="2">
        <v>18</v>
      </c>
      <c r="C180" s="2" t="s">
        <v>22</v>
      </c>
      <c r="D180" s="2" t="s">
        <v>41</v>
      </c>
      <c r="E180" s="2">
        <v>1295</v>
      </c>
      <c r="F180" s="2" t="s">
        <v>34</v>
      </c>
      <c r="G180" s="2" t="s">
        <v>57</v>
      </c>
      <c r="H180" s="2">
        <v>4</v>
      </c>
      <c r="I180" s="2" t="s">
        <v>36</v>
      </c>
      <c r="J180" s="2" t="s">
        <v>27</v>
      </c>
      <c r="K180" s="2">
        <v>1</v>
      </c>
      <c r="L180" s="2" t="s">
        <v>43</v>
      </c>
      <c r="M180" s="2">
        <v>27</v>
      </c>
      <c r="N180" s="2" t="s">
        <v>27</v>
      </c>
      <c r="O180" s="2" t="s">
        <v>29</v>
      </c>
      <c r="P180" s="2">
        <v>2</v>
      </c>
      <c r="Q180" s="2" t="s">
        <v>30</v>
      </c>
      <c r="R180" s="2">
        <v>1</v>
      </c>
      <c r="S180" s="2" t="s">
        <v>27</v>
      </c>
      <c r="T180" s="2" t="s">
        <v>31</v>
      </c>
      <c r="U180" s="2">
        <v>0</v>
      </c>
    </row>
    <row r="181" spans="1:21">
      <c r="A181" s="2" t="s">
        <v>21</v>
      </c>
      <c r="B181" s="2">
        <v>15</v>
      </c>
      <c r="C181" s="2" t="s">
        <v>45</v>
      </c>
      <c r="D181" s="2" t="s">
        <v>41</v>
      </c>
      <c r="E181" s="2">
        <v>3643</v>
      </c>
      <c r="F181" s="2" t="s">
        <v>34</v>
      </c>
      <c r="G181" s="2" t="s">
        <v>25</v>
      </c>
      <c r="H181" s="2">
        <v>1</v>
      </c>
      <c r="I181" s="2" t="s">
        <v>36</v>
      </c>
      <c r="J181" s="2" t="s">
        <v>27</v>
      </c>
      <c r="K181" s="2">
        <v>4</v>
      </c>
      <c r="L181" s="2" t="s">
        <v>43</v>
      </c>
      <c r="M181" s="2">
        <v>27</v>
      </c>
      <c r="N181" s="2" t="s">
        <v>27</v>
      </c>
      <c r="O181" s="2" t="s">
        <v>29</v>
      </c>
      <c r="P181" s="2">
        <v>2</v>
      </c>
      <c r="Q181" s="2" t="s">
        <v>40</v>
      </c>
      <c r="R181" s="2">
        <v>1</v>
      </c>
      <c r="S181" s="2" t="s">
        <v>27</v>
      </c>
      <c r="T181" s="2" t="s">
        <v>31</v>
      </c>
      <c r="U181" s="2">
        <v>0</v>
      </c>
    </row>
    <row r="182" spans="1:21">
      <c r="A182" s="2" t="s">
        <v>21</v>
      </c>
      <c r="B182" s="2">
        <v>12</v>
      </c>
      <c r="C182" s="2" t="s">
        <v>22</v>
      </c>
      <c r="D182" s="2" t="s">
        <v>46</v>
      </c>
      <c r="E182" s="2">
        <v>2171</v>
      </c>
      <c r="F182" s="2" t="s">
        <v>34</v>
      </c>
      <c r="G182" s="2" t="s">
        <v>35</v>
      </c>
      <c r="H182" s="2">
        <v>4</v>
      </c>
      <c r="I182" s="2" t="s">
        <v>26</v>
      </c>
      <c r="J182" s="2" t="s">
        <v>27</v>
      </c>
      <c r="K182" s="2">
        <v>4</v>
      </c>
      <c r="L182" s="2" t="s">
        <v>43</v>
      </c>
      <c r="M182" s="2">
        <v>38</v>
      </c>
      <c r="N182" s="2" t="s">
        <v>61</v>
      </c>
      <c r="O182" s="2" t="s">
        <v>29</v>
      </c>
      <c r="P182" s="2">
        <v>2</v>
      </c>
      <c r="Q182" s="2" t="s">
        <v>40</v>
      </c>
      <c r="R182" s="2">
        <v>1</v>
      </c>
      <c r="S182" s="2" t="s">
        <v>27</v>
      </c>
      <c r="T182" s="2" t="s">
        <v>62</v>
      </c>
      <c r="U182" s="2">
        <v>0</v>
      </c>
    </row>
    <row r="183" spans="1:21">
      <c r="A183" s="2" t="s">
        <v>21</v>
      </c>
      <c r="B183" s="2">
        <v>6</v>
      </c>
      <c r="C183" s="2" t="s">
        <v>33</v>
      </c>
      <c r="D183" s="2" t="s">
        <v>67</v>
      </c>
      <c r="E183" s="2">
        <v>343</v>
      </c>
      <c r="F183" s="2" t="s">
        <v>34</v>
      </c>
      <c r="G183" s="2" t="s">
        <v>57</v>
      </c>
      <c r="H183" s="2">
        <v>4</v>
      </c>
      <c r="I183" s="2" t="s">
        <v>36</v>
      </c>
      <c r="J183" s="2" t="s">
        <v>27</v>
      </c>
      <c r="K183" s="2">
        <v>1</v>
      </c>
      <c r="L183" s="2" t="s">
        <v>28</v>
      </c>
      <c r="M183" s="2">
        <v>27</v>
      </c>
      <c r="N183" s="2" t="s">
        <v>27</v>
      </c>
      <c r="O183" s="2" t="s">
        <v>29</v>
      </c>
      <c r="P183" s="2">
        <v>1</v>
      </c>
      <c r="Q183" s="2" t="s">
        <v>30</v>
      </c>
      <c r="R183" s="2">
        <v>1</v>
      </c>
      <c r="S183" s="2" t="s">
        <v>27</v>
      </c>
      <c r="T183" s="2" t="s">
        <v>31</v>
      </c>
      <c r="U183" s="2">
        <v>0</v>
      </c>
    </row>
    <row r="184" spans="1:21">
      <c r="A184" s="2" t="s">
        <v>32</v>
      </c>
      <c r="B184" s="2">
        <v>9</v>
      </c>
      <c r="C184" s="2" t="s">
        <v>33</v>
      </c>
      <c r="D184" s="2" t="s">
        <v>46</v>
      </c>
      <c r="E184" s="2">
        <v>276</v>
      </c>
      <c r="F184" s="2" t="s">
        <v>34</v>
      </c>
      <c r="G184" s="2" t="s">
        <v>35</v>
      </c>
      <c r="H184" s="2">
        <v>4</v>
      </c>
      <c r="I184" s="2" t="s">
        <v>56</v>
      </c>
      <c r="J184" s="2" t="s">
        <v>27</v>
      </c>
      <c r="K184" s="2">
        <v>4</v>
      </c>
      <c r="L184" s="2" t="s">
        <v>28</v>
      </c>
      <c r="M184" s="2">
        <v>22</v>
      </c>
      <c r="N184" s="2" t="s">
        <v>27</v>
      </c>
      <c r="O184" s="2" t="s">
        <v>51</v>
      </c>
      <c r="P184" s="2">
        <v>1</v>
      </c>
      <c r="Q184" s="2" t="s">
        <v>40</v>
      </c>
      <c r="R184" s="2">
        <v>1</v>
      </c>
      <c r="S184" s="2" t="s">
        <v>27</v>
      </c>
      <c r="T184" s="2" t="s">
        <v>31</v>
      </c>
      <c r="U184" s="2">
        <v>0</v>
      </c>
    </row>
    <row r="185" spans="1:21">
      <c r="A185" s="2" t="s">
        <v>21</v>
      </c>
      <c r="B185" s="2">
        <v>36</v>
      </c>
      <c r="C185" s="2" t="s">
        <v>22</v>
      </c>
      <c r="D185" s="2" t="s">
        <v>49</v>
      </c>
      <c r="E185" s="2">
        <v>9629</v>
      </c>
      <c r="F185" s="2" t="s">
        <v>34</v>
      </c>
      <c r="G185" s="2" t="s">
        <v>39</v>
      </c>
      <c r="H185" s="2">
        <v>4</v>
      </c>
      <c r="I185" s="2" t="s">
        <v>26</v>
      </c>
      <c r="J185" s="2" t="s">
        <v>27</v>
      </c>
      <c r="K185" s="2">
        <v>4</v>
      </c>
      <c r="L185" s="2" t="s">
        <v>50</v>
      </c>
      <c r="M185" s="2">
        <v>24</v>
      </c>
      <c r="N185" s="2" t="s">
        <v>27</v>
      </c>
      <c r="O185" s="2" t="s">
        <v>29</v>
      </c>
      <c r="P185" s="2">
        <v>2</v>
      </c>
      <c r="Q185" s="2" t="s">
        <v>30</v>
      </c>
      <c r="R185" s="2">
        <v>1</v>
      </c>
      <c r="S185" s="2" t="s">
        <v>31</v>
      </c>
      <c r="T185" s="2" t="s">
        <v>31</v>
      </c>
      <c r="U185" s="2">
        <v>1</v>
      </c>
    </row>
    <row r="186" spans="1:21">
      <c r="A186" s="2" t="s">
        <v>21</v>
      </c>
      <c r="B186" s="2">
        <v>24</v>
      </c>
      <c r="C186" s="2" t="s">
        <v>33</v>
      </c>
      <c r="D186" s="2" t="s">
        <v>41</v>
      </c>
      <c r="E186" s="2">
        <v>2359</v>
      </c>
      <c r="F186" s="2" t="s">
        <v>59</v>
      </c>
      <c r="G186" s="2" t="s">
        <v>55</v>
      </c>
      <c r="H186" s="2">
        <v>1</v>
      </c>
      <c r="I186" s="2" t="s">
        <v>54</v>
      </c>
      <c r="J186" s="2" t="s">
        <v>27</v>
      </c>
      <c r="K186" s="2">
        <v>1</v>
      </c>
      <c r="L186" s="2" t="s">
        <v>43</v>
      </c>
      <c r="M186" s="2">
        <v>33</v>
      </c>
      <c r="N186" s="2" t="s">
        <v>27</v>
      </c>
      <c r="O186" s="2" t="s">
        <v>29</v>
      </c>
      <c r="P186" s="2">
        <v>1</v>
      </c>
      <c r="Q186" s="2" t="s">
        <v>30</v>
      </c>
      <c r="R186" s="2">
        <v>1</v>
      </c>
      <c r="S186" s="2" t="s">
        <v>27</v>
      </c>
      <c r="T186" s="2" t="s">
        <v>31</v>
      </c>
      <c r="U186" s="2">
        <v>1</v>
      </c>
    </row>
    <row r="187" spans="1:21">
      <c r="A187" s="2" t="s">
        <v>32</v>
      </c>
      <c r="B187" s="2">
        <v>18</v>
      </c>
      <c r="C187" s="2" t="s">
        <v>33</v>
      </c>
      <c r="D187" s="2" t="s">
        <v>46</v>
      </c>
      <c r="E187" s="2">
        <v>6260</v>
      </c>
      <c r="F187" s="2" t="s">
        <v>34</v>
      </c>
      <c r="G187" s="2" t="s">
        <v>39</v>
      </c>
      <c r="H187" s="2">
        <v>3</v>
      </c>
      <c r="I187" s="2" t="s">
        <v>26</v>
      </c>
      <c r="J187" s="2" t="s">
        <v>27</v>
      </c>
      <c r="K187" s="2">
        <v>3</v>
      </c>
      <c r="L187" s="2" t="s">
        <v>28</v>
      </c>
      <c r="M187" s="2">
        <v>28</v>
      </c>
      <c r="N187" s="2" t="s">
        <v>27</v>
      </c>
      <c r="O187" s="2" t="s">
        <v>51</v>
      </c>
      <c r="P187" s="2">
        <v>1</v>
      </c>
      <c r="Q187" s="2" t="s">
        <v>40</v>
      </c>
      <c r="R187" s="2">
        <v>1</v>
      </c>
      <c r="S187" s="2" t="s">
        <v>27</v>
      </c>
      <c r="T187" s="2" t="s">
        <v>31</v>
      </c>
      <c r="U187" s="2">
        <v>0</v>
      </c>
    </row>
    <row r="188" spans="1:21">
      <c r="A188" s="2" t="s">
        <v>21</v>
      </c>
      <c r="B188" s="2">
        <v>12</v>
      </c>
      <c r="C188" s="2" t="s">
        <v>33</v>
      </c>
      <c r="D188" s="2" t="s">
        <v>46</v>
      </c>
      <c r="E188" s="2">
        <v>759</v>
      </c>
      <c r="F188" s="2" t="s">
        <v>34</v>
      </c>
      <c r="G188" s="2" t="s">
        <v>39</v>
      </c>
      <c r="H188" s="2">
        <v>4</v>
      </c>
      <c r="I188" s="2" t="s">
        <v>26</v>
      </c>
      <c r="J188" s="2" t="s">
        <v>27</v>
      </c>
      <c r="K188" s="2">
        <v>2</v>
      </c>
      <c r="L188" s="2" t="s">
        <v>28</v>
      </c>
      <c r="M188" s="2">
        <v>26</v>
      </c>
      <c r="N188" s="2" t="s">
        <v>27</v>
      </c>
      <c r="O188" s="2" t="s">
        <v>29</v>
      </c>
      <c r="P188" s="2">
        <v>1</v>
      </c>
      <c r="Q188" s="2" t="s">
        <v>30</v>
      </c>
      <c r="R188" s="2">
        <v>1</v>
      </c>
      <c r="S188" s="2" t="s">
        <v>27</v>
      </c>
      <c r="T188" s="2" t="s">
        <v>31</v>
      </c>
      <c r="U188" s="2">
        <v>1</v>
      </c>
    </row>
    <row r="189" spans="1:21">
      <c r="A189" s="2" t="s">
        <v>21</v>
      </c>
      <c r="B189" s="2">
        <v>12</v>
      </c>
      <c r="C189" s="2" t="s">
        <v>33</v>
      </c>
      <c r="D189" s="2" t="s">
        <v>46</v>
      </c>
      <c r="E189" s="2">
        <v>1372</v>
      </c>
      <c r="F189" s="2" t="s">
        <v>34</v>
      </c>
      <c r="G189" s="2" t="s">
        <v>39</v>
      </c>
      <c r="H189" s="2">
        <v>2</v>
      </c>
      <c r="I189" s="2" t="s">
        <v>54</v>
      </c>
      <c r="J189" s="2" t="s">
        <v>27</v>
      </c>
      <c r="K189" s="2">
        <v>3</v>
      </c>
      <c r="L189" s="2" t="s">
        <v>50</v>
      </c>
      <c r="M189" s="2">
        <v>36</v>
      </c>
      <c r="N189" s="2" t="s">
        <v>27</v>
      </c>
      <c r="O189" s="2" t="s">
        <v>29</v>
      </c>
      <c r="P189" s="2">
        <v>1</v>
      </c>
      <c r="Q189" s="2" t="s">
        <v>30</v>
      </c>
      <c r="R189" s="2">
        <v>1</v>
      </c>
      <c r="S189" s="2" t="s">
        <v>27</v>
      </c>
      <c r="T189" s="2" t="s">
        <v>31</v>
      </c>
      <c r="U189" s="2">
        <v>1</v>
      </c>
    </row>
    <row r="190" spans="1:21">
      <c r="A190" s="2" t="s">
        <v>37</v>
      </c>
      <c r="B190" s="2">
        <v>24</v>
      </c>
      <c r="C190" s="2" t="s">
        <v>45</v>
      </c>
      <c r="D190" s="2" t="s">
        <v>58</v>
      </c>
      <c r="E190" s="2">
        <v>8648</v>
      </c>
      <c r="F190" s="2" t="s">
        <v>34</v>
      </c>
      <c r="G190" s="2" t="s">
        <v>57</v>
      </c>
      <c r="H190" s="2">
        <v>2</v>
      </c>
      <c r="I190" s="2" t="s">
        <v>26</v>
      </c>
      <c r="J190" s="2" t="s">
        <v>27</v>
      </c>
      <c r="K190" s="2">
        <v>2</v>
      </c>
      <c r="L190" s="2" t="s">
        <v>50</v>
      </c>
      <c r="M190" s="2">
        <v>27</v>
      </c>
      <c r="N190" s="2" t="s">
        <v>61</v>
      </c>
      <c r="O190" s="2" t="s">
        <v>29</v>
      </c>
      <c r="P190" s="2">
        <v>2</v>
      </c>
      <c r="Q190" s="2" t="s">
        <v>30</v>
      </c>
      <c r="R190" s="2">
        <v>1</v>
      </c>
      <c r="S190" s="2" t="s">
        <v>31</v>
      </c>
      <c r="T190" s="2" t="s">
        <v>31</v>
      </c>
      <c r="U190" s="2">
        <v>1</v>
      </c>
    </row>
    <row r="191" spans="1:21">
      <c r="A191" s="2" t="s">
        <v>32</v>
      </c>
      <c r="B191" s="2">
        <v>24</v>
      </c>
      <c r="C191" s="2" t="s">
        <v>60</v>
      </c>
      <c r="D191" s="2" t="s">
        <v>58</v>
      </c>
      <c r="E191" s="2">
        <v>4241</v>
      </c>
      <c r="F191" s="2" t="s">
        <v>34</v>
      </c>
      <c r="G191" s="2" t="s">
        <v>35</v>
      </c>
      <c r="H191" s="2">
        <v>1</v>
      </c>
      <c r="I191" s="2" t="s">
        <v>26</v>
      </c>
      <c r="J191" s="2" t="s">
        <v>27</v>
      </c>
      <c r="K191" s="2">
        <v>4</v>
      </c>
      <c r="L191" s="2" t="s">
        <v>28</v>
      </c>
      <c r="M191" s="2">
        <v>36</v>
      </c>
      <c r="N191" s="2" t="s">
        <v>27</v>
      </c>
      <c r="O191" s="2" t="s">
        <v>29</v>
      </c>
      <c r="P191" s="2">
        <v>3</v>
      </c>
      <c r="Q191" s="2" t="s">
        <v>40</v>
      </c>
      <c r="R191" s="2">
        <v>1</v>
      </c>
      <c r="S191" s="2" t="s">
        <v>31</v>
      </c>
      <c r="T191" s="2" t="s">
        <v>31</v>
      </c>
      <c r="U191" s="2">
        <v>1</v>
      </c>
    </row>
    <row r="192" spans="1:21">
      <c r="A192" s="2" t="s">
        <v>21</v>
      </c>
      <c r="B192" s="2">
        <v>15</v>
      </c>
      <c r="C192" s="2" t="s">
        <v>22</v>
      </c>
      <c r="D192" s="2" t="s">
        <v>41</v>
      </c>
      <c r="E192" s="2">
        <v>975</v>
      </c>
      <c r="F192" s="2" t="s">
        <v>34</v>
      </c>
      <c r="G192" s="2" t="s">
        <v>35</v>
      </c>
      <c r="H192" s="2">
        <v>2</v>
      </c>
      <c r="I192" s="2" t="s">
        <v>54</v>
      </c>
      <c r="J192" s="2" t="s">
        <v>27</v>
      </c>
      <c r="K192" s="2">
        <v>3</v>
      </c>
      <c r="L192" s="2" t="s">
        <v>43</v>
      </c>
      <c r="M192" s="2">
        <v>25</v>
      </c>
      <c r="N192" s="2" t="s">
        <v>27</v>
      </c>
      <c r="O192" s="2" t="s">
        <v>29</v>
      </c>
      <c r="P192" s="2">
        <v>2</v>
      </c>
      <c r="Q192" s="2" t="s">
        <v>30</v>
      </c>
      <c r="R192" s="2">
        <v>1</v>
      </c>
      <c r="S192" s="2" t="s">
        <v>27</v>
      </c>
      <c r="T192" s="2" t="s">
        <v>31</v>
      </c>
      <c r="U192" s="2">
        <v>0</v>
      </c>
    </row>
    <row r="193" spans="1:21">
      <c r="A193" s="2" t="s">
        <v>21</v>
      </c>
      <c r="B193" s="2">
        <v>18</v>
      </c>
      <c r="C193" s="2" t="s">
        <v>33</v>
      </c>
      <c r="D193" s="2" t="s">
        <v>23</v>
      </c>
      <c r="E193" s="2">
        <v>1345</v>
      </c>
      <c r="F193" s="2" t="s">
        <v>34</v>
      </c>
      <c r="G193" s="2" t="s">
        <v>35</v>
      </c>
      <c r="H193" s="2">
        <v>4</v>
      </c>
      <c r="I193" s="2" t="s">
        <v>56</v>
      </c>
      <c r="J193" s="2" t="s">
        <v>27</v>
      </c>
      <c r="K193" s="2">
        <v>3</v>
      </c>
      <c r="L193" s="2" t="s">
        <v>28</v>
      </c>
      <c r="M193" s="2">
        <v>26</v>
      </c>
      <c r="N193" s="2" t="s">
        <v>61</v>
      </c>
      <c r="O193" s="2" t="s">
        <v>29</v>
      </c>
      <c r="P193" s="2">
        <v>1</v>
      </c>
      <c r="Q193" s="2" t="s">
        <v>30</v>
      </c>
      <c r="R193" s="2">
        <v>1</v>
      </c>
      <c r="S193" s="2" t="s">
        <v>27</v>
      </c>
      <c r="T193" s="2" t="s">
        <v>31</v>
      </c>
      <c r="U193" s="2">
        <v>1</v>
      </c>
    </row>
    <row r="194" spans="1:21">
      <c r="A194" s="2" t="s">
        <v>32</v>
      </c>
      <c r="B194" s="2">
        <v>24</v>
      </c>
      <c r="C194" s="2" t="s">
        <v>45</v>
      </c>
      <c r="D194" s="2" t="s">
        <v>58</v>
      </c>
      <c r="E194" s="2">
        <v>6967</v>
      </c>
      <c r="F194" s="2" t="s">
        <v>59</v>
      </c>
      <c r="G194" s="2" t="s">
        <v>39</v>
      </c>
      <c r="H194" s="2">
        <v>4</v>
      </c>
      <c r="I194" s="2" t="s">
        <v>26</v>
      </c>
      <c r="J194" s="2" t="s">
        <v>27</v>
      </c>
      <c r="K194" s="2">
        <v>4</v>
      </c>
      <c r="L194" s="2" t="s">
        <v>50</v>
      </c>
      <c r="M194" s="2">
        <v>36</v>
      </c>
      <c r="N194" s="2" t="s">
        <v>27</v>
      </c>
      <c r="O194" s="2" t="s">
        <v>51</v>
      </c>
      <c r="P194" s="2">
        <v>1</v>
      </c>
      <c r="Q194" s="2" t="s">
        <v>52</v>
      </c>
      <c r="R194" s="2">
        <v>1</v>
      </c>
      <c r="S194" s="2" t="s">
        <v>31</v>
      </c>
      <c r="T194" s="2" t="s">
        <v>31</v>
      </c>
      <c r="U194" s="2">
        <v>0</v>
      </c>
    </row>
    <row r="195" spans="1:21">
      <c r="A195" s="2" t="s">
        <v>21</v>
      </c>
      <c r="B195" s="2">
        <v>24</v>
      </c>
      <c r="C195" s="2" t="s">
        <v>33</v>
      </c>
      <c r="D195" s="2" t="s">
        <v>46</v>
      </c>
      <c r="E195" s="2">
        <v>4817</v>
      </c>
      <c r="F195" s="2" t="s">
        <v>34</v>
      </c>
      <c r="G195" s="2" t="s">
        <v>39</v>
      </c>
      <c r="H195" s="2">
        <v>2</v>
      </c>
      <c r="I195" s="2" t="s">
        <v>26</v>
      </c>
      <c r="J195" s="2" t="s">
        <v>66</v>
      </c>
      <c r="K195" s="2">
        <v>3</v>
      </c>
      <c r="L195" s="2" t="s">
        <v>43</v>
      </c>
      <c r="M195" s="2">
        <v>31</v>
      </c>
      <c r="N195" s="2" t="s">
        <v>27</v>
      </c>
      <c r="O195" s="2" t="s">
        <v>29</v>
      </c>
      <c r="P195" s="2">
        <v>1</v>
      </c>
      <c r="Q195" s="2" t="s">
        <v>30</v>
      </c>
      <c r="R195" s="2">
        <v>1</v>
      </c>
      <c r="S195" s="2" t="s">
        <v>31</v>
      </c>
      <c r="T195" s="2" t="s">
        <v>31</v>
      </c>
      <c r="U195" s="2">
        <v>1</v>
      </c>
    </row>
    <row r="196" spans="1:21">
      <c r="A196" s="2" t="s">
        <v>21</v>
      </c>
      <c r="B196" s="2">
        <v>21</v>
      </c>
      <c r="C196" s="2" t="s">
        <v>33</v>
      </c>
      <c r="D196" s="2" t="s">
        <v>23</v>
      </c>
      <c r="E196" s="2">
        <v>1835</v>
      </c>
      <c r="F196" s="2" t="s">
        <v>34</v>
      </c>
      <c r="G196" s="2" t="s">
        <v>35</v>
      </c>
      <c r="H196" s="2">
        <v>3</v>
      </c>
      <c r="I196" s="2" t="s">
        <v>36</v>
      </c>
      <c r="J196" s="2" t="s">
        <v>27</v>
      </c>
      <c r="K196" s="2">
        <v>2</v>
      </c>
      <c r="L196" s="2" t="s">
        <v>28</v>
      </c>
      <c r="M196" s="2">
        <v>25</v>
      </c>
      <c r="N196" s="2" t="s">
        <v>27</v>
      </c>
      <c r="O196" s="2" t="s">
        <v>29</v>
      </c>
      <c r="P196" s="2">
        <v>2</v>
      </c>
      <c r="Q196" s="2" t="s">
        <v>30</v>
      </c>
      <c r="R196" s="2">
        <v>1</v>
      </c>
      <c r="S196" s="2" t="s">
        <v>31</v>
      </c>
      <c r="T196" s="2" t="s">
        <v>31</v>
      </c>
      <c r="U196" s="2">
        <v>1</v>
      </c>
    </row>
    <row r="197" spans="1:21">
      <c r="A197" s="2" t="s">
        <v>32</v>
      </c>
      <c r="B197" s="2">
        <v>24</v>
      </c>
      <c r="C197" s="2" t="s">
        <v>45</v>
      </c>
      <c r="D197" s="2" t="s">
        <v>23</v>
      </c>
      <c r="E197" s="2">
        <v>1553</v>
      </c>
      <c r="F197" s="2" t="s">
        <v>59</v>
      </c>
      <c r="G197" s="2" t="s">
        <v>39</v>
      </c>
      <c r="H197" s="2">
        <v>3</v>
      </c>
      <c r="I197" s="2" t="s">
        <v>36</v>
      </c>
      <c r="J197" s="2" t="s">
        <v>27</v>
      </c>
      <c r="K197" s="2">
        <v>2</v>
      </c>
      <c r="L197" s="2" t="s">
        <v>43</v>
      </c>
      <c r="M197" s="2">
        <v>23</v>
      </c>
      <c r="N197" s="2" t="s">
        <v>27</v>
      </c>
      <c r="O197" s="2" t="s">
        <v>51</v>
      </c>
      <c r="P197" s="2">
        <v>2</v>
      </c>
      <c r="Q197" s="2" t="s">
        <v>30</v>
      </c>
      <c r="R197" s="2">
        <v>1</v>
      </c>
      <c r="S197" s="2" t="s">
        <v>31</v>
      </c>
      <c r="T197" s="2" t="s">
        <v>31</v>
      </c>
      <c r="U197" s="2">
        <v>0</v>
      </c>
    </row>
    <row r="198" spans="1:21">
      <c r="A198" s="2" t="s">
        <v>21</v>
      </c>
      <c r="B198" s="2">
        <v>15</v>
      </c>
      <c r="C198" s="2" t="s">
        <v>33</v>
      </c>
      <c r="D198" s="2" t="s">
        <v>46</v>
      </c>
      <c r="E198" s="2">
        <v>1721</v>
      </c>
      <c r="F198" s="2" t="s">
        <v>34</v>
      </c>
      <c r="G198" s="2" t="s">
        <v>57</v>
      </c>
      <c r="H198" s="2">
        <v>2</v>
      </c>
      <c r="I198" s="2" t="s">
        <v>26</v>
      </c>
      <c r="J198" s="2" t="s">
        <v>27</v>
      </c>
      <c r="K198" s="2">
        <v>3</v>
      </c>
      <c r="L198" s="2" t="s">
        <v>28</v>
      </c>
      <c r="M198" s="2">
        <v>36</v>
      </c>
      <c r="N198" s="2" t="s">
        <v>27</v>
      </c>
      <c r="O198" s="2" t="s">
        <v>29</v>
      </c>
      <c r="P198" s="2">
        <v>1</v>
      </c>
      <c r="Q198" s="2" t="s">
        <v>30</v>
      </c>
      <c r="R198" s="2">
        <v>1</v>
      </c>
      <c r="S198" s="2" t="s">
        <v>27</v>
      </c>
      <c r="T198" s="2" t="s">
        <v>31</v>
      </c>
      <c r="U198" s="2">
        <v>0</v>
      </c>
    </row>
    <row r="199" spans="1:21">
      <c r="A199" s="2" t="s">
        <v>21</v>
      </c>
      <c r="B199" s="2">
        <v>21</v>
      </c>
      <c r="C199" s="2" t="s">
        <v>33</v>
      </c>
      <c r="D199" s="2" t="s">
        <v>23</v>
      </c>
      <c r="E199" s="2">
        <v>3357</v>
      </c>
      <c r="F199" s="2" t="s">
        <v>53</v>
      </c>
      <c r="G199" s="2" t="s">
        <v>57</v>
      </c>
      <c r="H199" s="2">
        <v>4</v>
      </c>
      <c r="I199" s="2" t="s">
        <v>36</v>
      </c>
      <c r="J199" s="2" t="s">
        <v>27</v>
      </c>
      <c r="K199" s="2">
        <v>2</v>
      </c>
      <c r="L199" s="2" t="s">
        <v>50</v>
      </c>
      <c r="M199" s="2">
        <v>29</v>
      </c>
      <c r="N199" s="2" t="s">
        <v>61</v>
      </c>
      <c r="O199" s="2" t="s">
        <v>29</v>
      </c>
      <c r="P199" s="2">
        <v>1</v>
      </c>
      <c r="Q199" s="2" t="s">
        <v>30</v>
      </c>
      <c r="R199" s="2">
        <v>1</v>
      </c>
      <c r="S199" s="2" t="s">
        <v>27</v>
      </c>
      <c r="T199" s="2" t="s">
        <v>31</v>
      </c>
      <c r="U199" s="2">
        <v>0</v>
      </c>
    </row>
    <row r="200" spans="1:21">
      <c r="A200" s="2" t="s">
        <v>63</v>
      </c>
      <c r="B200" s="2">
        <v>18</v>
      </c>
      <c r="C200" s="2" t="s">
        <v>33</v>
      </c>
      <c r="D200" s="2" t="s">
        <v>46</v>
      </c>
      <c r="E200" s="2">
        <v>1961</v>
      </c>
      <c r="F200" s="2" t="s">
        <v>34</v>
      </c>
      <c r="G200" s="2" t="s">
        <v>25</v>
      </c>
      <c r="H200" s="2">
        <v>3</v>
      </c>
      <c r="I200" s="2" t="s">
        <v>36</v>
      </c>
      <c r="J200" s="2" t="s">
        <v>27</v>
      </c>
      <c r="K200" s="2">
        <v>2</v>
      </c>
      <c r="L200" s="2" t="s">
        <v>50</v>
      </c>
      <c r="M200" s="2">
        <v>23</v>
      </c>
      <c r="N200" s="2" t="s">
        <v>27</v>
      </c>
      <c r="O200" s="2" t="s">
        <v>29</v>
      </c>
      <c r="P200" s="2">
        <v>1</v>
      </c>
      <c r="Q200" s="2" t="s">
        <v>52</v>
      </c>
      <c r="R200" s="2">
        <v>1</v>
      </c>
      <c r="S200" s="2" t="s">
        <v>27</v>
      </c>
      <c r="T200" s="2" t="s">
        <v>31</v>
      </c>
      <c r="U200" s="2">
        <v>0</v>
      </c>
    </row>
    <row r="201" spans="1:21">
      <c r="A201" s="2" t="s">
        <v>32</v>
      </c>
      <c r="B201" s="2">
        <v>9</v>
      </c>
      <c r="C201" s="2" t="s">
        <v>64</v>
      </c>
      <c r="D201" s="2" t="s">
        <v>49</v>
      </c>
      <c r="E201" s="2">
        <v>5129</v>
      </c>
      <c r="F201" s="2" t="s">
        <v>34</v>
      </c>
      <c r="G201" s="2" t="s">
        <v>25</v>
      </c>
      <c r="H201" s="2">
        <v>2</v>
      </c>
      <c r="I201" s="2" t="s">
        <v>36</v>
      </c>
      <c r="J201" s="2" t="s">
        <v>27</v>
      </c>
      <c r="K201" s="2">
        <v>4</v>
      </c>
      <c r="L201" s="2" t="s">
        <v>47</v>
      </c>
      <c r="M201" s="2">
        <v>74</v>
      </c>
      <c r="N201" s="2" t="s">
        <v>61</v>
      </c>
      <c r="O201" s="2" t="s">
        <v>44</v>
      </c>
      <c r="P201" s="2">
        <v>1</v>
      </c>
      <c r="Q201" s="2" t="s">
        <v>52</v>
      </c>
      <c r="R201" s="2">
        <v>2</v>
      </c>
      <c r="S201" s="2" t="s">
        <v>31</v>
      </c>
      <c r="T201" s="2" t="s">
        <v>31</v>
      </c>
      <c r="U201" s="2">
        <v>1</v>
      </c>
    </row>
    <row r="202" spans="1:21">
      <c r="A202" s="2" t="s">
        <v>32</v>
      </c>
      <c r="B202" s="2">
        <v>18</v>
      </c>
      <c r="C202" s="2" t="s">
        <v>45</v>
      </c>
      <c r="D202" s="2" t="s">
        <v>41</v>
      </c>
      <c r="E202" s="2">
        <v>4297</v>
      </c>
      <c r="F202" s="2" t="s">
        <v>34</v>
      </c>
      <c r="G202" s="2" t="s">
        <v>25</v>
      </c>
      <c r="H202" s="2">
        <v>4</v>
      </c>
      <c r="I202" s="2" t="s">
        <v>54</v>
      </c>
      <c r="J202" s="2" t="s">
        <v>27</v>
      </c>
      <c r="K202" s="2">
        <v>3</v>
      </c>
      <c r="L202" s="2" t="s">
        <v>47</v>
      </c>
      <c r="M202" s="2">
        <v>40</v>
      </c>
      <c r="N202" s="2" t="s">
        <v>27</v>
      </c>
      <c r="O202" s="2" t="s">
        <v>29</v>
      </c>
      <c r="P202" s="2">
        <v>1</v>
      </c>
      <c r="Q202" s="2" t="s">
        <v>52</v>
      </c>
      <c r="R202" s="2">
        <v>1</v>
      </c>
      <c r="S202" s="2" t="s">
        <v>31</v>
      </c>
      <c r="T202" s="2" t="s">
        <v>31</v>
      </c>
      <c r="U202" s="2">
        <v>1</v>
      </c>
    </row>
    <row r="203" spans="1:21">
      <c r="A203" s="2" t="s">
        <v>32</v>
      </c>
      <c r="B203" s="2">
        <v>18</v>
      </c>
      <c r="C203" s="2" t="s">
        <v>33</v>
      </c>
      <c r="D203" s="2" t="s">
        <v>41</v>
      </c>
      <c r="E203" s="2">
        <v>1924</v>
      </c>
      <c r="F203" s="2" t="s">
        <v>24</v>
      </c>
      <c r="G203" s="2" t="s">
        <v>57</v>
      </c>
      <c r="H203" s="2">
        <v>4</v>
      </c>
      <c r="I203" s="2" t="s">
        <v>36</v>
      </c>
      <c r="J203" s="2" t="s">
        <v>27</v>
      </c>
      <c r="K203" s="2">
        <v>3</v>
      </c>
      <c r="L203" s="2" t="s">
        <v>28</v>
      </c>
      <c r="M203" s="2">
        <v>27</v>
      </c>
      <c r="N203" s="2" t="s">
        <v>27</v>
      </c>
      <c r="O203" s="2" t="s">
        <v>51</v>
      </c>
      <c r="P203" s="2">
        <v>1</v>
      </c>
      <c r="Q203" s="2" t="s">
        <v>30</v>
      </c>
      <c r="R203" s="2">
        <v>1</v>
      </c>
      <c r="S203" s="2" t="s">
        <v>27</v>
      </c>
      <c r="T203" s="2" t="s">
        <v>31</v>
      </c>
      <c r="U203" s="2">
        <v>1</v>
      </c>
    </row>
    <row r="204" spans="1:21">
      <c r="A204" s="2" t="s">
        <v>21</v>
      </c>
      <c r="B204" s="2">
        <v>18</v>
      </c>
      <c r="C204" s="2" t="s">
        <v>33</v>
      </c>
      <c r="D204" s="2" t="s">
        <v>67</v>
      </c>
      <c r="E204" s="2">
        <v>1217</v>
      </c>
      <c r="F204" s="2" t="s">
        <v>34</v>
      </c>
      <c r="G204" s="2" t="s">
        <v>35</v>
      </c>
      <c r="H204" s="2">
        <v>4</v>
      </c>
      <c r="I204" s="2" t="s">
        <v>56</v>
      </c>
      <c r="J204" s="2" t="s">
        <v>27</v>
      </c>
      <c r="K204" s="2">
        <v>3</v>
      </c>
      <c r="L204" s="2" t="s">
        <v>28</v>
      </c>
      <c r="M204" s="2">
        <v>47</v>
      </c>
      <c r="N204" s="2" t="s">
        <v>27</v>
      </c>
      <c r="O204" s="2" t="s">
        <v>29</v>
      </c>
      <c r="P204" s="2">
        <v>1</v>
      </c>
      <c r="Q204" s="2" t="s">
        <v>40</v>
      </c>
      <c r="R204" s="2">
        <v>1</v>
      </c>
      <c r="S204" s="2" t="s">
        <v>31</v>
      </c>
      <c r="T204" s="2" t="s">
        <v>31</v>
      </c>
      <c r="U204" s="2">
        <v>1</v>
      </c>
    </row>
    <row r="205" spans="1:21">
      <c r="A205" s="2" t="s">
        <v>63</v>
      </c>
      <c r="B205" s="2">
        <v>18</v>
      </c>
      <c r="C205" s="2" t="s">
        <v>33</v>
      </c>
      <c r="D205" s="2" t="s">
        <v>41</v>
      </c>
      <c r="E205" s="2">
        <v>3049</v>
      </c>
      <c r="F205" s="2" t="s">
        <v>34</v>
      </c>
      <c r="G205" s="2" t="s">
        <v>57</v>
      </c>
      <c r="H205" s="2">
        <v>1</v>
      </c>
      <c r="I205" s="2" t="s">
        <v>36</v>
      </c>
      <c r="J205" s="2" t="s">
        <v>27</v>
      </c>
      <c r="K205" s="2">
        <v>1</v>
      </c>
      <c r="L205" s="2" t="s">
        <v>43</v>
      </c>
      <c r="M205" s="2">
        <v>45</v>
      </c>
      <c r="N205" s="2" t="s">
        <v>65</v>
      </c>
      <c r="O205" s="2" t="s">
        <v>29</v>
      </c>
      <c r="P205" s="2">
        <v>1</v>
      </c>
      <c r="Q205" s="2" t="s">
        <v>40</v>
      </c>
      <c r="R205" s="2">
        <v>1</v>
      </c>
      <c r="S205" s="2" t="s">
        <v>27</v>
      </c>
      <c r="T205" s="2" t="s">
        <v>31</v>
      </c>
      <c r="U205" s="2">
        <v>0</v>
      </c>
    </row>
    <row r="206" spans="1:21">
      <c r="A206" s="2" t="s">
        <v>21</v>
      </c>
      <c r="B206" s="2">
        <v>24</v>
      </c>
      <c r="C206" s="2" t="s">
        <v>33</v>
      </c>
      <c r="D206" s="2" t="s">
        <v>23</v>
      </c>
      <c r="E206" s="2">
        <v>3660</v>
      </c>
      <c r="F206" s="2" t="s">
        <v>34</v>
      </c>
      <c r="G206" s="2" t="s">
        <v>35</v>
      </c>
      <c r="H206" s="2">
        <v>2</v>
      </c>
      <c r="I206" s="2" t="s">
        <v>36</v>
      </c>
      <c r="J206" s="2" t="s">
        <v>27</v>
      </c>
      <c r="K206" s="2">
        <v>4</v>
      </c>
      <c r="L206" s="2" t="s">
        <v>50</v>
      </c>
      <c r="M206" s="2">
        <v>28</v>
      </c>
      <c r="N206" s="2" t="s">
        <v>27</v>
      </c>
      <c r="O206" s="2" t="s">
        <v>29</v>
      </c>
      <c r="P206" s="2">
        <v>1</v>
      </c>
      <c r="Q206" s="2" t="s">
        <v>30</v>
      </c>
      <c r="R206" s="2">
        <v>1</v>
      </c>
      <c r="S206" s="2" t="s">
        <v>27</v>
      </c>
      <c r="T206" s="2" t="s">
        <v>31</v>
      </c>
      <c r="U206" s="2">
        <v>0</v>
      </c>
    </row>
    <row r="207" spans="1:21">
      <c r="A207" s="2" t="s">
        <v>21</v>
      </c>
      <c r="B207" s="2">
        <v>18</v>
      </c>
      <c r="C207" s="2" t="s">
        <v>33</v>
      </c>
      <c r="D207" s="2" t="s">
        <v>41</v>
      </c>
      <c r="E207" s="2">
        <v>2462</v>
      </c>
      <c r="F207" s="2" t="s">
        <v>34</v>
      </c>
      <c r="G207" s="2" t="s">
        <v>35</v>
      </c>
      <c r="H207" s="2">
        <v>2</v>
      </c>
      <c r="I207" s="2" t="s">
        <v>26</v>
      </c>
      <c r="J207" s="2" t="s">
        <v>27</v>
      </c>
      <c r="K207" s="2">
        <v>2</v>
      </c>
      <c r="L207" s="2" t="s">
        <v>50</v>
      </c>
      <c r="M207" s="2">
        <v>22</v>
      </c>
      <c r="N207" s="2" t="s">
        <v>27</v>
      </c>
      <c r="O207" s="2" t="s">
        <v>29</v>
      </c>
      <c r="P207" s="2">
        <v>1</v>
      </c>
      <c r="Q207" s="2" t="s">
        <v>30</v>
      </c>
      <c r="R207" s="2">
        <v>1</v>
      </c>
      <c r="S207" s="2" t="s">
        <v>27</v>
      </c>
      <c r="T207" s="2" t="s">
        <v>31</v>
      </c>
      <c r="U207" s="2">
        <v>1</v>
      </c>
    </row>
    <row r="208" spans="1:21">
      <c r="A208" s="2" t="s">
        <v>37</v>
      </c>
      <c r="B208" s="2">
        <v>60</v>
      </c>
      <c r="C208" s="2" t="s">
        <v>33</v>
      </c>
      <c r="D208" s="2" t="s">
        <v>46</v>
      </c>
      <c r="E208" s="2">
        <v>10366</v>
      </c>
      <c r="F208" s="2" t="s">
        <v>34</v>
      </c>
      <c r="G208" s="2" t="s">
        <v>25</v>
      </c>
      <c r="H208" s="2">
        <v>2</v>
      </c>
      <c r="I208" s="2" t="s">
        <v>26</v>
      </c>
      <c r="J208" s="2" t="s">
        <v>27</v>
      </c>
      <c r="K208" s="2">
        <v>4</v>
      </c>
      <c r="L208" s="2" t="s">
        <v>43</v>
      </c>
      <c r="M208" s="2">
        <v>42</v>
      </c>
      <c r="N208" s="2" t="s">
        <v>27</v>
      </c>
      <c r="O208" s="2" t="s">
        <v>29</v>
      </c>
      <c r="P208" s="2">
        <v>1</v>
      </c>
      <c r="Q208" s="2" t="s">
        <v>52</v>
      </c>
      <c r="R208" s="2">
        <v>1</v>
      </c>
      <c r="S208" s="2" t="s">
        <v>31</v>
      </c>
      <c r="T208" s="2" t="s">
        <v>31</v>
      </c>
      <c r="U208" s="2">
        <v>0</v>
      </c>
    </row>
    <row r="209" spans="1:21">
      <c r="A209" s="2" t="s">
        <v>32</v>
      </c>
      <c r="B209" s="2">
        <v>12</v>
      </c>
      <c r="C209" s="2" t="s">
        <v>33</v>
      </c>
      <c r="D209" s="2" t="s">
        <v>46</v>
      </c>
      <c r="E209" s="2">
        <v>2002</v>
      </c>
      <c r="F209" s="2" t="s">
        <v>34</v>
      </c>
      <c r="G209" s="2" t="s">
        <v>39</v>
      </c>
      <c r="H209" s="2">
        <v>3</v>
      </c>
      <c r="I209" s="2" t="s">
        <v>26</v>
      </c>
      <c r="J209" s="2" t="s">
        <v>27</v>
      </c>
      <c r="K209" s="2">
        <v>4</v>
      </c>
      <c r="L209" s="2" t="s">
        <v>43</v>
      </c>
      <c r="M209" s="2">
        <v>30</v>
      </c>
      <c r="N209" s="2" t="s">
        <v>27</v>
      </c>
      <c r="O209" s="2" t="s">
        <v>51</v>
      </c>
      <c r="P209" s="2">
        <v>1</v>
      </c>
      <c r="Q209" s="2" t="s">
        <v>30</v>
      </c>
      <c r="R209" s="2">
        <v>2</v>
      </c>
      <c r="S209" s="2" t="s">
        <v>31</v>
      </c>
      <c r="T209" s="2" t="s">
        <v>31</v>
      </c>
      <c r="U209" s="2">
        <v>0</v>
      </c>
    </row>
    <row r="210" spans="1:21">
      <c r="A210" s="2" t="s">
        <v>32</v>
      </c>
      <c r="B210" s="2">
        <v>27</v>
      </c>
      <c r="C210" s="2" t="s">
        <v>33</v>
      </c>
      <c r="D210" s="2" t="s">
        <v>58</v>
      </c>
      <c r="E210" s="2">
        <v>3915</v>
      </c>
      <c r="F210" s="2" t="s">
        <v>34</v>
      </c>
      <c r="G210" s="2" t="s">
        <v>35</v>
      </c>
      <c r="H210" s="2">
        <v>4</v>
      </c>
      <c r="I210" s="2" t="s">
        <v>26</v>
      </c>
      <c r="J210" s="2" t="s">
        <v>27</v>
      </c>
      <c r="K210" s="2">
        <v>2</v>
      </c>
      <c r="L210" s="2" t="s">
        <v>50</v>
      </c>
      <c r="M210" s="2">
        <v>36</v>
      </c>
      <c r="N210" s="2" t="s">
        <v>27</v>
      </c>
      <c r="O210" s="2" t="s">
        <v>29</v>
      </c>
      <c r="P210" s="2">
        <v>1</v>
      </c>
      <c r="Q210" s="2" t="s">
        <v>30</v>
      </c>
      <c r="R210" s="2">
        <v>2</v>
      </c>
      <c r="S210" s="2" t="s">
        <v>31</v>
      </c>
      <c r="T210" s="2" t="s">
        <v>31</v>
      </c>
      <c r="U210" s="2">
        <v>1</v>
      </c>
    </row>
    <row r="211" spans="1:21">
      <c r="A211" s="2" t="s">
        <v>37</v>
      </c>
      <c r="B211" s="2">
        <v>36</v>
      </c>
      <c r="C211" s="2" t="s">
        <v>22</v>
      </c>
      <c r="D211" s="2" t="s">
        <v>41</v>
      </c>
      <c r="E211" s="2">
        <v>7127</v>
      </c>
      <c r="F211" s="2" t="s">
        <v>34</v>
      </c>
      <c r="G211" s="2" t="s">
        <v>57</v>
      </c>
      <c r="H211" s="2">
        <v>2</v>
      </c>
      <c r="I211" s="2" t="s">
        <v>36</v>
      </c>
      <c r="J211" s="2" t="s">
        <v>27</v>
      </c>
      <c r="K211" s="2">
        <v>4</v>
      </c>
      <c r="L211" s="2" t="s">
        <v>43</v>
      </c>
      <c r="M211" s="2">
        <v>23</v>
      </c>
      <c r="N211" s="2" t="s">
        <v>27</v>
      </c>
      <c r="O211" s="2" t="s">
        <v>51</v>
      </c>
      <c r="P211" s="2">
        <v>2</v>
      </c>
      <c r="Q211" s="2" t="s">
        <v>30</v>
      </c>
      <c r="R211" s="2">
        <v>1</v>
      </c>
      <c r="S211" s="2" t="s">
        <v>31</v>
      </c>
      <c r="T211" s="2" t="s">
        <v>31</v>
      </c>
      <c r="U211" s="2">
        <v>1</v>
      </c>
    </row>
    <row r="212" spans="1:21">
      <c r="A212" s="2" t="s">
        <v>21</v>
      </c>
      <c r="B212" s="2">
        <v>18</v>
      </c>
      <c r="C212" s="2" t="s">
        <v>22</v>
      </c>
      <c r="D212" s="2" t="s">
        <v>46</v>
      </c>
      <c r="E212" s="2">
        <v>5302</v>
      </c>
      <c r="F212" s="2" t="s">
        <v>34</v>
      </c>
      <c r="G212" s="2" t="s">
        <v>25</v>
      </c>
      <c r="H212" s="2">
        <v>2</v>
      </c>
      <c r="I212" s="2" t="s">
        <v>26</v>
      </c>
      <c r="J212" s="2" t="s">
        <v>27</v>
      </c>
      <c r="K212" s="2">
        <v>4</v>
      </c>
      <c r="L212" s="2" t="s">
        <v>47</v>
      </c>
      <c r="M212" s="2">
        <v>36</v>
      </c>
      <c r="N212" s="2" t="s">
        <v>27</v>
      </c>
      <c r="O212" s="2" t="s">
        <v>44</v>
      </c>
      <c r="P212" s="2">
        <v>3</v>
      </c>
      <c r="Q212" s="2" t="s">
        <v>52</v>
      </c>
      <c r="R212" s="2">
        <v>1</v>
      </c>
      <c r="S212" s="2" t="s">
        <v>31</v>
      </c>
      <c r="T212" s="2" t="s">
        <v>31</v>
      </c>
      <c r="U212" s="2">
        <v>0</v>
      </c>
    </row>
    <row r="213" spans="1:21">
      <c r="A213" s="2" t="s">
        <v>63</v>
      </c>
      <c r="B213" s="2">
        <v>12</v>
      </c>
      <c r="C213" s="2" t="s">
        <v>45</v>
      </c>
      <c r="D213" s="2" t="s">
        <v>46</v>
      </c>
      <c r="E213" s="2">
        <v>2247</v>
      </c>
      <c r="F213" s="2" t="s">
        <v>34</v>
      </c>
      <c r="G213" s="2" t="s">
        <v>35</v>
      </c>
      <c r="H213" s="2">
        <v>2</v>
      </c>
      <c r="I213" s="2" t="s">
        <v>36</v>
      </c>
      <c r="J213" s="2" t="s">
        <v>27</v>
      </c>
      <c r="K213" s="2">
        <v>2</v>
      </c>
      <c r="L213" s="2" t="s">
        <v>50</v>
      </c>
      <c r="M213" s="2">
        <v>36</v>
      </c>
      <c r="N213" s="2" t="s">
        <v>65</v>
      </c>
      <c r="O213" s="2" t="s">
        <v>29</v>
      </c>
      <c r="P213" s="2">
        <v>2</v>
      </c>
      <c r="Q213" s="2" t="s">
        <v>30</v>
      </c>
      <c r="R213" s="2">
        <v>1</v>
      </c>
      <c r="S213" s="2" t="s">
        <v>31</v>
      </c>
      <c r="T213" s="2" t="s">
        <v>31</v>
      </c>
      <c r="U213" s="2">
        <v>0</v>
      </c>
    </row>
    <row r="214" spans="1:21">
      <c r="A214" s="2" t="s">
        <v>32</v>
      </c>
      <c r="B214" s="2">
        <v>18</v>
      </c>
      <c r="C214" s="2" t="s">
        <v>22</v>
      </c>
      <c r="D214" s="2" t="s">
        <v>41</v>
      </c>
      <c r="E214" s="2">
        <v>7374</v>
      </c>
      <c r="F214" s="2" t="s">
        <v>34</v>
      </c>
      <c r="G214" s="2" t="s">
        <v>55</v>
      </c>
      <c r="H214" s="2">
        <v>4</v>
      </c>
      <c r="I214" s="2" t="s">
        <v>26</v>
      </c>
      <c r="J214" s="2" t="s">
        <v>27</v>
      </c>
      <c r="K214" s="2">
        <v>4</v>
      </c>
      <c r="L214" s="2" t="s">
        <v>43</v>
      </c>
      <c r="M214" s="2">
        <v>40</v>
      </c>
      <c r="N214" s="2" t="s">
        <v>65</v>
      </c>
      <c r="O214" s="2" t="s">
        <v>29</v>
      </c>
      <c r="P214" s="2">
        <v>2</v>
      </c>
      <c r="Q214" s="2" t="s">
        <v>52</v>
      </c>
      <c r="R214" s="2">
        <v>1</v>
      </c>
      <c r="S214" s="2" t="s">
        <v>31</v>
      </c>
      <c r="T214" s="2" t="s">
        <v>31</v>
      </c>
      <c r="U214" s="2">
        <v>0</v>
      </c>
    </row>
    <row r="215" spans="1:21">
      <c r="A215" s="2" t="s">
        <v>63</v>
      </c>
      <c r="B215" s="2">
        <v>24</v>
      </c>
      <c r="C215" s="2" t="s">
        <v>33</v>
      </c>
      <c r="D215" s="2" t="s">
        <v>41</v>
      </c>
      <c r="E215" s="2">
        <v>3749</v>
      </c>
      <c r="F215" s="2" t="s">
        <v>34</v>
      </c>
      <c r="G215" s="2" t="s">
        <v>57</v>
      </c>
      <c r="H215" s="2">
        <v>2</v>
      </c>
      <c r="I215" s="2" t="s">
        <v>36</v>
      </c>
      <c r="J215" s="2" t="s">
        <v>27</v>
      </c>
      <c r="K215" s="2">
        <v>4</v>
      </c>
      <c r="L215" s="2" t="s">
        <v>50</v>
      </c>
      <c r="M215" s="2">
        <v>26</v>
      </c>
      <c r="N215" s="2" t="s">
        <v>27</v>
      </c>
      <c r="O215" s="2" t="s">
        <v>29</v>
      </c>
      <c r="P215" s="2">
        <v>1</v>
      </c>
      <c r="Q215" s="2" t="s">
        <v>30</v>
      </c>
      <c r="R215" s="2">
        <v>1</v>
      </c>
      <c r="S215" s="2" t="s">
        <v>27</v>
      </c>
      <c r="T215" s="2" t="s">
        <v>31</v>
      </c>
      <c r="U215" s="2">
        <v>0</v>
      </c>
    </row>
    <row r="216" spans="1:21">
      <c r="A216" s="2" t="s">
        <v>21</v>
      </c>
      <c r="B216" s="2">
        <v>36</v>
      </c>
      <c r="C216" s="2" t="s">
        <v>33</v>
      </c>
      <c r="D216" s="2" t="s">
        <v>49</v>
      </c>
      <c r="E216" s="2">
        <v>5493</v>
      </c>
      <c r="F216" s="2" t="s">
        <v>34</v>
      </c>
      <c r="G216" s="2" t="s">
        <v>25</v>
      </c>
      <c r="H216" s="2">
        <v>2</v>
      </c>
      <c r="I216" s="2" t="s">
        <v>26</v>
      </c>
      <c r="J216" s="2" t="s">
        <v>27</v>
      </c>
      <c r="K216" s="2">
        <v>4</v>
      </c>
      <c r="L216" s="2" t="s">
        <v>47</v>
      </c>
      <c r="M216" s="2">
        <v>42</v>
      </c>
      <c r="N216" s="2" t="s">
        <v>27</v>
      </c>
      <c r="O216" s="2" t="s">
        <v>44</v>
      </c>
      <c r="P216" s="2">
        <v>1</v>
      </c>
      <c r="Q216" s="2" t="s">
        <v>30</v>
      </c>
      <c r="R216" s="2">
        <v>2</v>
      </c>
      <c r="S216" s="2" t="s">
        <v>27</v>
      </c>
      <c r="T216" s="2" t="s">
        <v>31</v>
      </c>
      <c r="U216" s="2">
        <v>0</v>
      </c>
    </row>
    <row r="217" spans="1:21">
      <c r="A217" s="2" t="s">
        <v>37</v>
      </c>
      <c r="B217" s="2">
        <v>60</v>
      </c>
      <c r="C217" s="2" t="s">
        <v>33</v>
      </c>
      <c r="D217" s="2" t="s">
        <v>46</v>
      </c>
      <c r="E217" s="2">
        <v>6527</v>
      </c>
      <c r="F217" s="2" t="s">
        <v>24</v>
      </c>
      <c r="G217" s="2" t="s">
        <v>35</v>
      </c>
      <c r="H217" s="2">
        <v>4</v>
      </c>
      <c r="I217" s="2" t="s">
        <v>26</v>
      </c>
      <c r="J217" s="2" t="s">
        <v>27</v>
      </c>
      <c r="K217" s="2">
        <v>4</v>
      </c>
      <c r="L217" s="2" t="s">
        <v>47</v>
      </c>
      <c r="M217" s="2">
        <v>34</v>
      </c>
      <c r="N217" s="2" t="s">
        <v>27</v>
      </c>
      <c r="O217" s="2" t="s">
        <v>44</v>
      </c>
      <c r="P217" s="2">
        <v>1</v>
      </c>
      <c r="Q217" s="2" t="s">
        <v>30</v>
      </c>
      <c r="R217" s="2">
        <v>2</v>
      </c>
      <c r="S217" s="2" t="s">
        <v>31</v>
      </c>
      <c r="T217" s="2" t="s">
        <v>31</v>
      </c>
      <c r="U217" s="2">
        <v>0</v>
      </c>
    </row>
    <row r="218" spans="1:21">
      <c r="A218" s="2" t="s">
        <v>32</v>
      </c>
      <c r="B218" s="2">
        <v>12</v>
      </c>
      <c r="C218" s="2" t="s">
        <v>33</v>
      </c>
      <c r="D218" s="2" t="s">
        <v>23</v>
      </c>
      <c r="E218" s="2">
        <v>1331</v>
      </c>
      <c r="F218" s="2" t="s">
        <v>34</v>
      </c>
      <c r="G218" s="2" t="s">
        <v>57</v>
      </c>
      <c r="H218" s="2">
        <v>2</v>
      </c>
      <c r="I218" s="2" t="s">
        <v>26</v>
      </c>
      <c r="J218" s="2" t="s">
        <v>27</v>
      </c>
      <c r="K218" s="2">
        <v>1</v>
      </c>
      <c r="L218" s="2" t="s">
        <v>50</v>
      </c>
      <c r="M218" s="2">
        <v>22</v>
      </c>
      <c r="N218" s="2" t="s">
        <v>65</v>
      </c>
      <c r="O218" s="2" t="s">
        <v>29</v>
      </c>
      <c r="P218" s="2">
        <v>1</v>
      </c>
      <c r="Q218" s="2" t="s">
        <v>30</v>
      </c>
      <c r="R218" s="2">
        <v>1</v>
      </c>
      <c r="S218" s="2" t="s">
        <v>27</v>
      </c>
      <c r="T218" s="2" t="s">
        <v>31</v>
      </c>
      <c r="U218" s="2">
        <v>1</v>
      </c>
    </row>
    <row r="219" spans="1:21">
      <c r="A219" s="2" t="s">
        <v>32</v>
      </c>
      <c r="B219" s="2">
        <v>13</v>
      </c>
      <c r="C219" s="2" t="s">
        <v>33</v>
      </c>
      <c r="D219" s="2" t="s">
        <v>23</v>
      </c>
      <c r="E219" s="2">
        <v>2101</v>
      </c>
      <c r="F219" s="2" t="s">
        <v>34</v>
      </c>
      <c r="G219" s="2" t="s">
        <v>57</v>
      </c>
      <c r="H219" s="2">
        <v>2</v>
      </c>
      <c r="I219" s="2" t="s">
        <v>36</v>
      </c>
      <c r="J219" s="2" t="s">
        <v>42</v>
      </c>
      <c r="K219" s="2">
        <v>4</v>
      </c>
      <c r="L219" s="2" t="s">
        <v>43</v>
      </c>
      <c r="M219" s="2">
        <v>23</v>
      </c>
      <c r="N219" s="2" t="s">
        <v>27</v>
      </c>
      <c r="O219" s="2" t="s">
        <v>29</v>
      </c>
      <c r="P219" s="2">
        <v>1</v>
      </c>
      <c r="Q219" s="2" t="s">
        <v>40</v>
      </c>
      <c r="R219" s="2">
        <v>1</v>
      </c>
      <c r="S219" s="2" t="s">
        <v>27</v>
      </c>
      <c r="T219" s="2" t="s">
        <v>31</v>
      </c>
      <c r="U219" s="2">
        <v>0</v>
      </c>
    </row>
    <row r="220" spans="1:21">
      <c r="A220" s="2" t="s">
        <v>32</v>
      </c>
      <c r="B220" s="2">
        <v>24</v>
      </c>
      <c r="C220" s="2" t="s">
        <v>45</v>
      </c>
      <c r="D220" s="2" t="s">
        <v>41</v>
      </c>
      <c r="E220" s="2">
        <v>2333</v>
      </c>
      <c r="F220" s="2" t="s">
        <v>24</v>
      </c>
      <c r="G220" s="2" t="s">
        <v>57</v>
      </c>
      <c r="H220" s="2">
        <v>4</v>
      </c>
      <c r="I220" s="2" t="s">
        <v>26</v>
      </c>
      <c r="J220" s="2" t="s">
        <v>27</v>
      </c>
      <c r="K220" s="2">
        <v>2</v>
      </c>
      <c r="L220" s="2" t="s">
        <v>43</v>
      </c>
      <c r="M220" s="2">
        <v>29</v>
      </c>
      <c r="N220" s="2" t="s">
        <v>61</v>
      </c>
      <c r="O220" s="2" t="s">
        <v>29</v>
      </c>
      <c r="P220" s="2">
        <v>1</v>
      </c>
      <c r="Q220" s="2" t="s">
        <v>40</v>
      </c>
      <c r="R220" s="2">
        <v>1</v>
      </c>
      <c r="S220" s="2" t="s">
        <v>27</v>
      </c>
      <c r="T220" s="2" t="s">
        <v>31</v>
      </c>
      <c r="U220" s="2">
        <v>0</v>
      </c>
    </row>
    <row r="221" spans="1:21">
      <c r="A221" s="2" t="s">
        <v>21</v>
      </c>
      <c r="B221" s="2">
        <v>18</v>
      </c>
      <c r="C221" s="2" t="s">
        <v>33</v>
      </c>
      <c r="D221" s="2" t="s">
        <v>46</v>
      </c>
      <c r="E221" s="2">
        <v>2249</v>
      </c>
      <c r="F221" s="2" t="s">
        <v>59</v>
      </c>
      <c r="G221" s="2" t="s">
        <v>39</v>
      </c>
      <c r="H221" s="2">
        <v>4</v>
      </c>
      <c r="I221" s="2" t="s">
        <v>26</v>
      </c>
      <c r="J221" s="2" t="s">
        <v>27</v>
      </c>
      <c r="K221" s="2">
        <v>3</v>
      </c>
      <c r="L221" s="2" t="s">
        <v>50</v>
      </c>
      <c r="M221" s="2">
        <v>30</v>
      </c>
      <c r="N221" s="2" t="s">
        <v>27</v>
      </c>
      <c r="O221" s="2" t="s">
        <v>29</v>
      </c>
      <c r="P221" s="2">
        <v>1</v>
      </c>
      <c r="Q221" s="2" t="s">
        <v>52</v>
      </c>
      <c r="R221" s="2">
        <v>2</v>
      </c>
      <c r="S221" s="2" t="s">
        <v>31</v>
      </c>
      <c r="T221" s="2" t="s">
        <v>31</v>
      </c>
      <c r="U221" s="2">
        <v>0</v>
      </c>
    </row>
    <row r="222" spans="1:21">
      <c r="A222" s="2" t="s">
        <v>32</v>
      </c>
      <c r="B222" s="2">
        <v>45</v>
      </c>
      <c r="C222" s="2" t="s">
        <v>22</v>
      </c>
      <c r="D222" s="2" t="s">
        <v>23</v>
      </c>
      <c r="E222" s="2">
        <v>4746</v>
      </c>
      <c r="F222" s="2" t="s">
        <v>34</v>
      </c>
      <c r="G222" s="2" t="s">
        <v>57</v>
      </c>
      <c r="H222" s="2">
        <v>4</v>
      </c>
      <c r="I222" s="2" t="s">
        <v>26</v>
      </c>
      <c r="J222" s="2" t="s">
        <v>27</v>
      </c>
      <c r="K222" s="2">
        <v>2</v>
      </c>
      <c r="L222" s="2" t="s">
        <v>43</v>
      </c>
      <c r="M222" s="2">
        <v>25</v>
      </c>
      <c r="N222" s="2" t="s">
        <v>27</v>
      </c>
      <c r="O222" s="2" t="s">
        <v>29</v>
      </c>
      <c r="P222" s="2">
        <v>2</v>
      </c>
      <c r="Q222" s="2" t="s">
        <v>40</v>
      </c>
      <c r="R222" s="2">
        <v>1</v>
      </c>
      <c r="S222" s="2" t="s">
        <v>27</v>
      </c>
      <c r="T222" s="2" t="s">
        <v>31</v>
      </c>
      <c r="U222" s="2">
        <v>1</v>
      </c>
    </row>
    <row r="223" spans="1:21">
      <c r="A223" s="2" t="s">
        <v>21</v>
      </c>
      <c r="B223" s="2">
        <v>12</v>
      </c>
      <c r="C223" s="2" t="s">
        <v>33</v>
      </c>
      <c r="D223" s="2" t="s">
        <v>41</v>
      </c>
      <c r="E223" s="2">
        <v>2577</v>
      </c>
      <c r="F223" s="2" t="s">
        <v>34</v>
      </c>
      <c r="G223" s="2" t="s">
        <v>35</v>
      </c>
      <c r="H223" s="2">
        <v>2</v>
      </c>
      <c r="I223" s="2" t="s">
        <v>54</v>
      </c>
      <c r="J223" s="2" t="s">
        <v>27</v>
      </c>
      <c r="K223" s="2">
        <v>1</v>
      </c>
      <c r="L223" s="2" t="s">
        <v>50</v>
      </c>
      <c r="M223" s="2">
        <v>42</v>
      </c>
      <c r="N223" s="2" t="s">
        <v>27</v>
      </c>
      <c r="O223" s="2" t="s">
        <v>29</v>
      </c>
      <c r="P223" s="2">
        <v>1</v>
      </c>
      <c r="Q223" s="2" t="s">
        <v>30</v>
      </c>
      <c r="R223" s="2">
        <v>1</v>
      </c>
      <c r="S223" s="2" t="s">
        <v>27</v>
      </c>
      <c r="T223" s="2" t="s">
        <v>31</v>
      </c>
      <c r="U223" s="2">
        <v>0</v>
      </c>
    </row>
    <row r="224" spans="1:21">
      <c r="A224" s="2" t="s">
        <v>21</v>
      </c>
      <c r="B224" s="2">
        <v>42</v>
      </c>
      <c r="C224" s="2" t="s">
        <v>33</v>
      </c>
      <c r="D224" s="2" t="s">
        <v>23</v>
      </c>
      <c r="E224" s="2">
        <v>7174</v>
      </c>
      <c r="F224" s="2" t="s">
        <v>24</v>
      </c>
      <c r="G224" s="2" t="s">
        <v>39</v>
      </c>
      <c r="H224" s="2">
        <v>4</v>
      </c>
      <c r="I224" s="2" t="s">
        <v>36</v>
      </c>
      <c r="J224" s="2" t="s">
        <v>27</v>
      </c>
      <c r="K224" s="2">
        <v>3</v>
      </c>
      <c r="L224" s="2" t="s">
        <v>50</v>
      </c>
      <c r="M224" s="2">
        <v>30</v>
      </c>
      <c r="N224" s="2" t="s">
        <v>27</v>
      </c>
      <c r="O224" s="2" t="s">
        <v>29</v>
      </c>
      <c r="P224" s="2">
        <v>1</v>
      </c>
      <c r="Q224" s="2" t="s">
        <v>52</v>
      </c>
      <c r="R224" s="2">
        <v>1</v>
      </c>
      <c r="S224" s="2" t="s">
        <v>31</v>
      </c>
      <c r="T224" s="2" t="s">
        <v>31</v>
      </c>
      <c r="U224" s="2">
        <v>1</v>
      </c>
    </row>
    <row r="225" spans="1:21">
      <c r="A225" s="2" t="s">
        <v>21</v>
      </c>
      <c r="B225" s="2">
        <v>15</v>
      </c>
      <c r="C225" s="2" t="s">
        <v>33</v>
      </c>
      <c r="D225" s="2" t="s">
        <v>23</v>
      </c>
      <c r="E225" s="2">
        <v>1053</v>
      </c>
      <c r="F225" s="2" t="s">
        <v>34</v>
      </c>
      <c r="G225" s="2" t="s">
        <v>57</v>
      </c>
      <c r="H225" s="2">
        <v>4</v>
      </c>
      <c r="I225" s="2" t="s">
        <v>56</v>
      </c>
      <c r="J225" s="2" t="s">
        <v>27</v>
      </c>
      <c r="K225" s="2">
        <v>2</v>
      </c>
      <c r="L225" s="2" t="s">
        <v>28</v>
      </c>
      <c r="M225" s="2">
        <v>27</v>
      </c>
      <c r="N225" s="2" t="s">
        <v>27</v>
      </c>
      <c r="O225" s="2" t="s">
        <v>29</v>
      </c>
      <c r="P225" s="2">
        <v>1</v>
      </c>
      <c r="Q225" s="2" t="s">
        <v>30</v>
      </c>
      <c r="R225" s="2">
        <v>1</v>
      </c>
      <c r="S225" s="2" t="s">
        <v>27</v>
      </c>
      <c r="T225" s="2" t="s">
        <v>62</v>
      </c>
      <c r="U225" s="2">
        <v>0</v>
      </c>
    </row>
    <row r="226" spans="1:21">
      <c r="A226" s="2" t="s">
        <v>21</v>
      </c>
      <c r="B226" s="2">
        <v>16</v>
      </c>
      <c r="C226" s="2" t="s">
        <v>22</v>
      </c>
      <c r="D226" s="2" t="s">
        <v>46</v>
      </c>
      <c r="E226" s="2">
        <v>2625</v>
      </c>
      <c r="F226" s="2" t="s">
        <v>34</v>
      </c>
      <c r="G226" s="2" t="s">
        <v>25</v>
      </c>
      <c r="H226" s="2">
        <v>2</v>
      </c>
      <c r="I226" s="2" t="s">
        <v>26</v>
      </c>
      <c r="J226" s="2" t="s">
        <v>42</v>
      </c>
      <c r="K226" s="2">
        <v>4</v>
      </c>
      <c r="L226" s="2" t="s">
        <v>43</v>
      </c>
      <c r="M226" s="2">
        <v>43</v>
      </c>
      <c r="N226" s="2" t="s">
        <v>61</v>
      </c>
      <c r="O226" s="2" t="s">
        <v>51</v>
      </c>
      <c r="P226" s="2">
        <v>1</v>
      </c>
      <c r="Q226" s="2" t="s">
        <v>30</v>
      </c>
      <c r="R226" s="2">
        <v>1</v>
      </c>
      <c r="S226" s="2" t="s">
        <v>31</v>
      </c>
      <c r="T226" s="2" t="s">
        <v>31</v>
      </c>
      <c r="U226" s="2">
        <v>1</v>
      </c>
    </row>
    <row r="227" spans="1:21">
      <c r="A227" s="2" t="s">
        <v>21</v>
      </c>
      <c r="B227" s="2">
        <v>24</v>
      </c>
      <c r="C227" s="2" t="s">
        <v>33</v>
      </c>
      <c r="D227" s="2" t="s">
        <v>49</v>
      </c>
      <c r="E227" s="2">
        <v>2924</v>
      </c>
      <c r="F227" s="2" t="s">
        <v>34</v>
      </c>
      <c r="G227" s="2" t="s">
        <v>35</v>
      </c>
      <c r="H227" s="2">
        <v>3</v>
      </c>
      <c r="I227" s="2" t="s">
        <v>26</v>
      </c>
      <c r="J227" s="2" t="s">
        <v>42</v>
      </c>
      <c r="K227" s="2">
        <v>4</v>
      </c>
      <c r="L227" s="2" t="s">
        <v>47</v>
      </c>
      <c r="M227" s="2">
        <v>63</v>
      </c>
      <c r="N227" s="2" t="s">
        <v>61</v>
      </c>
      <c r="O227" s="2" t="s">
        <v>29</v>
      </c>
      <c r="P227" s="2">
        <v>1</v>
      </c>
      <c r="Q227" s="2" t="s">
        <v>30</v>
      </c>
      <c r="R227" s="2">
        <v>2</v>
      </c>
      <c r="S227" s="2" t="s">
        <v>31</v>
      </c>
      <c r="T227" s="2" t="s">
        <v>31</v>
      </c>
      <c r="U227" s="2">
        <v>0</v>
      </c>
    </row>
    <row r="228" spans="1:21">
      <c r="A228" s="2" t="s">
        <v>32</v>
      </c>
      <c r="B228" s="2">
        <v>24</v>
      </c>
      <c r="C228" s="2" t="s">
        <v>33</v>
      </c>
      <c r="D228" s="2" t="s">
        <v>23</v>
      </c>
      <c r="E228" s="2">
        <v>1967</v>
      </c>
      <c r="F228" s="2" t="s">
        <v>34</v>
      </c>
      <c r="G228" s="2" t="s">
        <v>25</v>
      </c>
      <c r="H228" s="2">
        <v>4</v>
      </c>
      <c r="I228" s="2" t="s">
        <v>36</v>
      </c>
      <c r="J228" s="2" t="s">
        <v>27</v>
      </c>
      <c r="K228" s="2">
        <v>4</v>
      </c>
      <c r="L228" s="2" t="s">
        <v>50</v>
      </c>
      <c r="M228" s="2">
        <v>20</v>
      </c>
      <c r="N228" s="2" t="s">
        <v>27</v>
      </c>
      <c r="O228" s="2" t="s">
        <v>29</v>
      </c>
      <c r="P228" s="2">
        <v>1</v>
      </c>
      <c r="Q228" s="2" t="s">
        <v>30</v>
      </c>
      <c r="R228" s="2">
        <v>1</v>
      </c>
      <c r="S228" s="2" t="s">
        <v>31</v>
      </c>
      <c r="T228" s="2" t="s">
        <v>31</v>
      </c>
      <c r="U228" s="2">
        <v>0</v>
      </c>
    </row>
    <row r="229" spans="1:21">
      <c r="A229" s="2" t="s">
        <v>32</v>
      </c>
      <c r="B229" s="2">
        <v>18</v>
      </c>
      <c r="C229" s="2" t="s">
        <v>33</v>
      </c>
      <c r="D229" s="2" t="s">
        <v>38</v>
      </c>
      <c r="E229" s="2">
        <v>1239</v>
      </c>
      <c r="F229" s="2" t="s">
        <v>24</v>
      </c>
      <c r="G229" s="2" t="s">
        <v>35</v>
      </c>
      <c r="H229" s="2">
        <v>4</v>
      </c>
      <c r="I229" s="2" t="s">
        <v>26</v>
      </c>
      <c r="J229" s="2" t="s">
        <v>27</v>
      </c>
      <c r="K229" s="2">
        <v>4</v>
      </c>
      <c r="L229" s="2" t="s">
        <v>47</v>
      </c>
      <c r="M229" s="2">
        <v>61</v>
      </c>
      <c r="N229" s="2" t="s">
        <v>27</v>
      </c>
      <c r="O229" s="2" t="s">
        <v>44</v>
      </c>
      <c r="P229" s="2">
        <v>1</v>
      </c>
      <c r="Q229" s="2" t="s">
        <v>30</v>
      </c>
      <c r="R229" s="2">
        <v>1</v>
      </c>
      <c r="S229" s="2" t="s">
        <v>27</v>
      </c>
      <c r="T229" s="2" t="s">
        <v>31</v>
      </c>
      <c r="U229" s="2">
        <v>0</v>
      </c>
    </row>
    <row r="230" spans="1:21">
      <c r="A230" s="2" t="s">
        <v>32</v>
      </c>
      <c r="B230" s="2">
        <v>48</v>
      </c>
      <c r="C230" s="2" t="s">
        <v>33</v>
      </c>
      <c r="D230" s="2" t="s">
        <v>23</v>
      </c>
      <c r="E230" s="2">
        <v>3060</v>
      </c>
      <c r="F230" s="2" t="s">
        <v>34</v>
      </c>
      <c r="G230" s="2" t="s">
        <v>39</v>
      </c>
      <c r="H230" s="2">
        <v>4</v>
      </c>
      <c r="I230" s="2" t="s">
        <v>26</v>
      </c>
      <c r="J230" s="2" t="s">
        <v>27</v>
      </c>
      <c r="K230" s="2">
        <v>4</v>
      </c>
      <c r="L230" s="2" t="s">
        <v>28</v>
      </c>
      <c r="M230" s="2">
        <v>28</v>
      </c>
      <c r="N230" s="2" t="s">
        <v>27</v>
      </c>
      <c r="O230" s="2" t="s">
        <v>29</v>
      </c>
      <c r="P230" s="2">
        <v>2</v>
      </c>
      <c r="Q230" s="2" t="s">
        <v>30</v>
      </c>
      <c r="R230" s="2">
        <v>1</v>
      </c>
      <c r="S230" s="2" t="s">
        <v>27</v>
      </c>
      <c r="T230" s="2" t="s">
        <v>31</v>
      </c>
      <c r="U230" s="2">
        <v>1</v>
      </c>
    </row>
    <row r="231" spans="1:21">
      <c r="A231" s="2" t="s">
        <v>21</v>
      </c>
      <c r="B231" s="2">
        <v>20</v>
      </c>
      <c r="C231" s="2" t="s">
        <v>22</v>
      </c>
      <c r="D231" s="2" t="s">
        <v>41</v>
      </c>
      <c r="E231" s="2">
        <v>4272</v>
      </c>
      <c r="F231" s="2" t="s">
        <v>34</v>
      </c>
      <c r="G231" s="2" t="s">
        <v>25</v>
      </c>
      <c r="H231" s="2">
        <v>1</v>
      </c>
      <c r="I231" s="2" t="s">
        <v>36</v>
      </c>
      <c r="J231" s="2" t="s">
        <v>27</v>
      </c>
      <c r="K231" s="2">
        <v>4</v>
      </c>
      <c r="L231" s="2" t="s">
        <v>43</v>
      </c>
      <c r="M231" s="2">
        <v>24</v>
      </c>
      <c r="N231" s="2" t="s">
        <v>27</v>
      </c>
      <c r="O231" s="2" t="s">
        <v>29</v>
      </c>
      <c r="P231" s="2">
        <v>2</v>
      </c>
      <c r="Q231" s="2" t="s">
        <v>30</v>
      </c>
      <c r="R231" s="2">
        <v>1</v>
      </c>
      <c r="S231" s="2" t="s">
        <v>27</v>
      </c>
      <c r="T231" s="2" t="s">
        <v>31</v>
      </c>
      <c r="U231" s="2">
        <v>0</v>
      </c>
    </row>
    <row r="232" spans="1:21">
      <c r="A232" s="2" t="s">
        <v>21</v>
      </c>
      <c r="B232" s="2">
        <v>18</v>
      </c>
      <c r="C232" s="2" t="s">
        <v>33</v>
      </c>
      <c r="D232" s="2" t="s">
        <v>23</v>
      </c>
      <c r="E232" s="2">
        <v>3190</v>
      </c>
      <c r="F232" s="2" t="s">
        <v>34</v>
      </c>
      <c r="G232" s="2" t="s">
        <v>35</v>
      </c>
      <c r="H232" s="2">
        <v>2</v>
      </c>
      <c r="I232" s="2" t="s">
        <v>36</v>
      </c>
      <c r="J232" s="2" t="s">
        <v>27</v>
      </c>
      <c r="K232" s="2">
        <v>2</v>
      </c>
      <c r="L232" s="2" t="s">
        <v>28</v>
      </c>
      <c r="M232" s="2">
        <v>24</v>
      </c>
      <c r="N232" s="2" t="s">
        <v>27</v>
      </c>
      <c r="O232" s="2" t="s">
        <v>29</v>
      </c>
      <c r="P232" s="2">
        <v>1</v>
      </c>
      <c r="Q232" s="2" t="s">
        <v>30</v>
      </c>
      <c r="R232" s="2">
        <v>1</v>
      </c>
      <c r="S232" s="2" t="s">
        <v>27</v>
      </c>
      <c r="T232" s="2" t="s">
        <v>31</v>
      </c>
      <c r="U232" s="2">
        <v>1</v>
      </c>
    </row>
    <row r="233" spans="1:21">
      <c r="A233" s="2" t="s">
        <v>21</v>
      </c>
      <c r="B233" s="2">
        <v>9</v>
      </c>
      <c r="C233" s="2" t="s">
        <v>33</v>
      </c>
      <c r="D233" s="2" t="s">
        <v>46</v>
      </c>
      <c r="E233" s="2">
        <v>654</v>
      </c>
      <c r="F233" s="2" t="s">
        <v>34</v>
      </c>
      <c r="G233" s="2" t="s">
        <v>35</v>
      </c>
      <c r="H233" s="2">
        <v>4</v>
      </c>
      <c r="I233" s="2" t="s">
        <v>26</v>
      </c>
      <c r="J233" s="2" t="s">
        <v>27</v>
      </c>
      <c r="K233" s="2">
        <v>3</v>
      </c>
      <c r="L233" s="2" t="s">
        <v>50</v>
      </c>
      <c r="M233" s="2">
        <v>28</v>
      </c>
      <c r="N233" s="2" t="s">
        <v>27</v>
      </c>
      <c r="O233" s="2" t="s">
        <v>29</v>
      </c>
      <c r="P233" s="2">
        <v>1</v>
      </c>
      <c r="Q233" s="2" t="s">
        <v>40</v>
      </c>
      <c r="R233" s="2">
        <v>1</v>
      </c>
      <c r="S233" s="2" t="s">
        <v>27</v>
      </c>
      <c r="T233" s="2" t="s">
        <v>31</v>
      </c>
      <c r="U233" s="2">
        <v>1</v>
      </c>
    </row>
    <row r="234" spans="1:21">
      <c r="A234" s="2" t="s">
        <v>21</v>
      </c>
      <c r="B234" s="2">
        <v>6</v>
      </c>
      <c r="C234" s="2" t="s">
        <v>33</v>
      </c>
      <c r="D234" s="2" t="s">
        <v>41</v>
      </c>
      <c r="E234" s="2">
        <v>428</v>
      </c>
      <c r="F234" s="2" t="s">
        <v>34</v>
      </c>
      <c r="G234" s="2" t="s">
        <v>25</v>
      </c>
      <c r="H234" s="2">
        <v>2</v>
      </c>
      <c r="I234" s="2" t="s">
        <v>36</v>
      </c>
      <c r="J234" s="2" t="s">
        <v>27</v>
      </c>
      <c r="K234" s="2">
        <v>1</v>
      </c>
      <c r="L234" s="2" t="s">
        <v>43</v>
      </c>
      <c r="M234" s="2">
        <v>49</v>
      </c>
      <c r="N234" s="2" t="s">
        <v>61</v>
      </c>
      <c r="O234" s="2" t="s">
        <v>29</v>
      </c>
      <c r="P234" s="2">
        <v>1</v>
      </c>
      <c r="Q234" s="2" t="s">
        <v>30</v>
      </c>
      <c r="R234" s="2">
        <v>1</v>
      </c>
      <c r="S234" s="2" t="s">
        <v>31</v>
      </c>
      <c r="T234" s="2" t="s">
        <v>31</v>
      </c>
      <c r="U234" s="2">
        <v>0</v>
      </c>
    </row>
    <row r="235" spans="1:21">
      <c r="A235" s="2" t="s">
        <v>21</v>
      </c>
      <c r="B235" s="2">
        <v>30</v>
      </c>
      <c r="C235" s="2" t="s">
        <v>33</v>
      </c>
      <c r="D235" s="2" t="s">
        <v>41</v>
      </c>
      <c r="E235" s="2">
        <v>3622</v>
      </c>
      <c r="F235" s="2" t="s">
        <v>53</v>
      </c>
      <c r="G235" s="2" t="s">
        <v>25</v>
      </c>
      <c r="H235" s="2">
        <v>4</v>
      </c>
      <c r="I235" s="2" t="s">
        <v>36</v>
      </c>
      <c r="J235" s="2" t="s">
        <v>27</v>
      </c>
      <c r="K235" s="2">
        <v>4</v>
      </c>
      <c r="L235" s="2" t="s">
        <v>43</v>
      </c>
      <c r="M235" s="2">
        <v>57</v>
      </c>
      <c r="N235" s="2" t="s">
        <v>27</v>
      </c>
      <c r="O235" s="2" t="s">
        <v>51</v>
      </c>
      <c r="P235" s="2">
        <v>2</v>
      </c>
      <c r="Q235" s="2" t="s">
        <v>30</v>
      </c>
      <c r="R235" s="2">
        <v>1</v>
      </c>
      <c r="S235" s="2" t="s">
        <v>31</v>
      </c>
      <c r="T235" s="2" t="s">
        <v>31</v>
      </c>
      <c r="U235" s="2">
        <v>0</v>
      </c>
    </row>
    <row r="236" spans="1:21">
      <c r="A236" s="2" t="s">
        <v>32</v>
      </c>
      <c r="B236" s="2">
        <v>21</v>
      </c>
      <c r="C236" s="2" t="s">
        <v>45</v>
      </c>
      <c r="D236" s="2" t="s">
        <v>46</v>
      </c>
      <c r="E236" s="2">
        <v>2353</v>
      </c>
      <c r="F236" s="2" t="s">
        <v>34</v>
      </c>
      <c r="G236" s="2" t="s">
        <v>35</v>
      </c>
      <c r="H236" s="2">
        <v>1</v>
      </c>
      <c r="I236" s="2" t="s">
        <v>54</v>
      </c>
      <c r="J236" s="2" t="s">
        <v>27</v>
      </c>
      <c r="K236" s="2">
        <v>4</v>
      </c>
      <c r="L236" s="2" t="s">
        <v>43</v>
      </c>
      <c r="M236" s="2">
        <v>47</v>
      </c>
      <c r="N236" s="2" t="s">
        <v>27</v>
      </c>
      <c r="O236" s="2" t="s">
        <v>29</v>
      </c>
      <c r="P236" s="2">
        <v>2</v>
      </c>
      <c r="Q236" s="2" t="s">
        <v>30</v>
      </c>
      <c r="R236" s="2">
        <v>1</v>
      </c>
      <c r="S236" s="2" t="s">
        <v>27</v>
      </c>
      <c r="T236" s="2" t="s">
        <v>31</v>
      </c>
      <c r="U236" s="2">
        <v>0</v>
      </c>
    </row>
    <row r="237" spans="1:21">
      <c r="A237" s="2" t="s">
        <v>21</v>
      </c>
      <c r="B237" s="2">
        <v>12</v>
      </c>
      <c r="C237" s="2" t="s">
        <v>33</v>
      </c>
      <c r="D237" s="2" t="s">
        <v>41</v>
      </c>
      <c r="E237" s="2">
        <v>708</v>
      </c>
      <c r="F237" s="2" t="s">
        <v>34</v>
      </c>
      <c r="G237" s="2" t="s">
        <v>35</v>
      </c>
      <c r="H237" s="2">
        <v>2</v>
      </c>
      <c r="I237" s="2" t="s">
        <v>26</v>
      </c>
      <c r="J237" s="2" t="s">
        <v>42</v>
      </c>
      <c r="K237" s="2">
        <v>3</v>
      </c>
      <c r="L237" s="2" t="s">
        <v>43</v>
      </c>
      <c r="M237" s="2">
        <v>38</v>
      </c>
      <c r="N237" s="2" t="s">
        <v>27</v>
      </c>
      <c r="O237" s="2" t="s">
        <v>29</v>
      </c>
      <c r="P237" s="2">
        <v>1</v>
      </c>
      <c r="Q237" s="2" t="s">
        <v>40</v>
      </c>
      <c r="R237" s="2">
        <v>2</v>
      </c>
      <c r="S237" s="2" t="s">
        <v>27</v>
      </c>
      <c r="T237" s="2" t="s">
        <v>31</v>
      </c>
      <c r="U237" s="2">
        <v>0</v>
      </c>
    </row>
    <row r="238" spans="1:21">
      <c r="A238" s="2" t="s">
        <v>32</v>
      </c>
      <c r="B238" s="2">
        <v>12</v>
      </c>
      <c r="C238" s="2" t="s">
        <v>22</v>
      </c>
      <c r="D238" s="2" t="s">
        <v>46</v>
      </c>
      <c r="E238" s="2">
        <v>1995</v>
      </c>
      <c r="F238" s="2" t="s">
        <v>59</v>
      </c>
      <c r="G238" s="2" t="s">
        <v>57</v>
      </c>
      <c r="H238" s="2">
        <v>4</v>
      </c>
      <c r="I238" s="2" t="s">
        <v>26</v>
      </c>
      <c r="J238" s="2" t="s">
        <v>27</v>
      </c>
      <c r="K238" s="2">
        <v>1</v>
      </c>
      <c r="L238" s="2" t="s">
        <v>50</v>
      </c>
      <c r="M238" s="2">
        <v>27</v>
      </c>
      <c r="N238" s="2" t="s">
        <v>27</v>
      </c>
      <c r="O238" s="2" t="s">
        <v>29</v>
      </c>
      <c r="P238" s="2">
        <v>1</v>
      </c>
      <c r="Q238" s="2" t="s">
        <v>30</v>
      </c>
      <c r="R238" s="2">
        <v>1</v>
      </c>
      <c r="S238" s="2" t="s">
        <v>27</v>
      </c>
      <c r="T238" s="2" t="s">
        <v>31</v>
      </c>
      <c r="U238" s="2">
        <v>0</v>
      </c>
    </row>
    <row r="239" spans="1:21">
      <c r="A239" s="2" t="s">
        <v>32</v>
      </c>
      <c r="B239" s="2">
        <v>21</v>
      </c>
      <c r="C239" s="2" t="s">
        <v>33</v>
      </c>
      <c r="D239" s="2" t="s">
        <v>58</v>
      </c>
      <c r="E239" s="2">
        <v>1188</v>
      </c>
      <c r="F239" s="2" t="s">
        <v>34</v>
      </c>
      <c r="G239" s="2" t="s">
        <v>25</v>
      </c>
      <c r="H239" s="2">
        <v>2</v>
      </c>
      <c r="I239" s="2" t="s">
        <v>36</v>
      </c>
      <c r="J239" s="2" t="s">
        <v>27</v>
      </c>
      <c r="K239" s="2">
        <v>4</v>
      </c>
      <c r="L239" s="2" t="s">
        <v>43</v>
      </c>
      <c r="M239" s="2">
        <v>39</v>
      </c>
      <c r="N239" s="2" t="s">
        <v>27</v>
      </c>
      <c r="O239" s="2" t="s">
        <v>29</v>
      </c>
      <c r="P239" s="2">
        <v>1</v>
      </c>
      <c r="Q239" s="2" t="s">
        <v>30</v>
      </c>
      <c r="R239" s="2">
        <v>2</v>
      </c>
      <c r="S239" s="2" t="s">
        <v>27</v>
      </c>
      <c r="T239" s="2" t="s">
        <v>31</v>
      </c>
      <c r="U239" s="2">
        <v>1</v>
      </c>
    </row>
    <row r="240" spans="1:21">
      <c r="A240" s="2" t="s">
        <v>32</v>
      </c>
      <c r="B240" s="2">
        <v>12</v>
      </c>
      <c r="C240" s="2" t="s">
        <v>33</v>
      </c>
      <c r="D240" s="2" t="s">
        <v>41</v>
      </c>
      <c r="E240" s="2">
        <v>983</v>
      </c>
      <c r="F240" s="2" t="s">
        <v>53</v>
      </c>
      <c r="G240" s="2" t="s">
        <v>57</v>
      </c>
      <c r="H240" s="2">
        <v>1</v>
      </c>
      <c r="I240" s="2" t="s">
        <v>36</v>
      </c>
      <c r="J240" s="2" t="s">
        <v>27</v>
      </c>
      <c r="K240" s="2">
        <v>4</v>
      </c>
      <c r="L240" s="2" t="s">
        <v>28</v>
      </c>
      <c r="M240" s="2">
        <v>19</v>
      </c>
      <c r="N240" s="2" t="s">
        <v>27</v>
      </c>
      <c r="O240" s="2" t="s">
        <v>51</v>
      </c>
      <c r="P240" s="2">
        <v>1</v>
      </c>
      <c r="Q240" s="2" t="s">
        <v>40</v>
      </c>
      <c r="R240" s="2">
        <v>1</v>
      </c>
      <c r="S240" s="2" t="s">
        <v>27</v>
      </c>
      <c r="T240" s="2" t="s">
        <v>31</v>
      </c>
      <c r="U240" s="2">
        <v>0</v>
      </c>
    </row>
    <row r="241" spans="1:21">
      <c r="A241" s="2" t="s">
        <v>37</v>
      </c>
      <c r="B241" s="2">
        <v>18</v>
      </c>
      <c r="C241" s="2" t="s">
        <v>64</v>
      </c>
      <c r="D241" s="2" t="s">
        <v>46</v>
      </c>
      <c r="E241" s="2">
        <v>6458</v>
      </c>
      <c r="F241" s="2" t="s">
        <v>34</v>
      </c>
      <c r="G241" s="2" t="s">
        <v>25</v>
      </c>
      <c r="H241" s="2">
        <v>2</v>
      </c>
      <c r="I241" s="2" t="s">
        <v>26</v>
      </c>
      <c r="J241" s="2" t="s">
        <v>27</v>
      </c>
      <c r="K241" s="2">
        <v>4</v>
      </c>
      <c r="L241" s="2" t="s">
        <v>47</v>
      </c>
      <c r="M241" s="2">
        <v>39</v>
      </c>
      <c r="N241" s="2" t="s">
        <v>61</v>
      </c>
      <c r="O241" s="2" t="s">
        <v>29</v>
      </c>
      <c r="P241" s="2">
        <v>2</v>
      </c>
      <c r="Q241" s="2" t="s">
        <v>52</v>
      </c>
      <c r="R241" s="2">
        <v>2</v>
      </c>
      <c r="S241" s="2" t="s">
        <v>31</v>
      </c>
      <c r="T241" s="2" t="s">
        <v>31</v>
      </c>
      <c r="U241" s="2">
        <v>1</v>
      </c>
    </row>
    <row r="242" spans="1:21">
      <c r="A242" s="2" t="s">
        <v>21</v>
      </c>
      <c r="B242" s="2">
        <v>24</v>
      </c>
      <c r="C242" s="2" t="s">
        <v>33</v>
      </c>
      <c r="D242" s="2" t="s">
        <v>41</v>
      </c>
      <c r="E242" s="2">
        <v>2996</v>
      </c>
      <c r="F242" s="2" t="s">
        <v>24</v>
      </c>
      <c r="G242" s="2" t="s">
        <v>35</v>
      </c>
      <c r="H242" s="2">
        <v>2</v>
      </c>
      <c r="I242" s="2" t="s">
        <v>56</v>
      </c>
      <c r="J242" s="2" t="s">
        <v>27</v>
      </c>
      <c r="K242" s="2">
        <v>4</v>
      </c>
      <c r="L242" s="2" t="s">
        <v>50</v>
      </c>
      <c r="M242" s="2">
        <v>20</v>
      </c>
      <c r="N242" s="2" t="s">
        <v>27</v>
      </c>
      <c r="O242" s="2" t="s">
        <v>29</v>
      </c>
      <c r="P242" s="2">
        <v>1</v>
      </c>
      <c r="Q242" s="2" t="s">
        <v>30</v>
      </c>
      <c r="R242" s="2">
        <v>1</v>
      </c>
      <c r="S242" s="2" t="s">
        <v>27</v>
      </c>
      <c r="T242" s="2" t="s">
        <v>31</v>
      </c>
      <c r="U242" s="2">
        <v>1</v>
      </c>
    </row>
    <row r="243" spans="1:21">
      <c r="A243" s="2" t="s">
        <v>21</v>
      </c>
      <c r="B243" s="2">
        <v>18</v>
      </c>
      <c r="C243" s="2" t="s">
        <v>33</v>
      </c>
      <c r="D243" s="2" t="s">
        <v>23</v>
      </c>
      <c r="E243" s="2">
        <v>2600</v>
      </c>
      <c r="F243" s="2" t="s">
        <v>34</v>
      </c>
      <c r="G243" s="2" t="s">
        <v>35</v>
      </c>
      <c r="H243" s="2">
        <v>4</v>
      </c>
      <c r="I243" s="2" t="s">
        <v>26</v>
      </c>
      <c r="J243" s="2" t="s">
        <v>27</v>
      </c>
      <c r="K243" s="2">
        <v>4</v>
      </c>
      <c r="L243" s="2" t="s">
        <v>47</v>
      </c>
      <c r="M243" s="2">
        <v>65</v>
      </c>
      <c r="N243" s="2" t="s">
        <v>27</v>
      </c>
      <c r="O243" s="2" t="s">
        <v>44</v>
      </c>
      <c r="P243" s="2">
        <v>2</v>
      </c>
      <c r="Q243" s="2" t="s">
        <v>30</v>
      </c>
      <c r="R243" s="2">
        <v>1</v>
      </c>
      <c r="S243" s="2" t="s">
        <v>27</v>
      </c>
      <c r="T243" s="2" t="s">
        <v>31</v>
      </c>
      <c r="U243" s="2">
        <v>1</v>
      </c>
    </row>
    <row r="244" spans="1:21">
      <c r="A244" s="2" t="s">
        <v>37</v>
      </c>
      <c r="B244" s="2">
        <v>36</v>
      </c>
      <c r="C244" s="2" t="s">
        <v>33</v>
      </c>
      <c r="D244" s="2" t="s">
        <v>41</v>
      </c>
      <c r="E244" s="2">
        <v>3349</v>
      </c>
      <c r="F244" s="2" t="s">
        <v>34</v>
      </c>
      <c r="G244" s="2" t="s">
        <v>35</v>
      </c>
      <c r="H244" s="2">
        <v>4</v>
      </c>
      <c r="I244" s="2" t="s">
        <v>36</v>
      </c>
      <c r="J244" s="2" t="s">
        <v>27</v>
      </c>
      <c r="K244" s="2">
        <v>2</v>
      </c>
      <c r="L244" s="2" t="s">
        <v>50</v>
      </c>
      <c r="M244" s="2">
        <v>28</v>
      </c>
      <c r="N244" s="2" t="s">
        <v>27</v>
      </c>
      <c r="O244" s="2" t="s">
        <v>29</v>
      </c>
      <c r="P244" s="2">
        <v>1</v>
      </c>
      <c r="Q244" s="2" t="s">
        <v>52</v>
      </c>
      <c r="R244" s="2">
        <v>1</v>
      </c>
      <c r="S244" s="2" t="s">
        <v>31</v>
      </c>
      <c r="T244" s="2" t="s">
        <v>31</v>
      </c>
      <c r="U244" s="2">
        <v>1</v>
      </c>
    </row>
    <row r="245" spans="1:21">
      <c r="A245" s="2" t="s">
        <v>37</v>
      </c>
      <c r="B245" s="2">
        <v>21</v>
      </c>
      <c r="C245" s="2" t="s">
        <v>60</v>
      </c>
      <c r="D245" s="2" t="s">
        <v>46</v>
      </c>
      <c r="E245" s="2">
        <v>5003</v>
      </c>
      <c r="F245" s="2" t="s">
        <v>24</v>
      </c>
      <c r="G245" s="2" t="s">
        <v>35</v>
      </c>
      <c r="H245" s="2">
        <v>1</v>
      </c>
      <c r="I245" s="2" t="s">
        <v>36</v>
      </c>
      <c r="J245" s="2" t="s">
        <v>27</v>
      </c>
      <c r="K245" s="2">
        <v>4</v>
      </c>
      <c r="L245" s="2" t="s">
        <v>43</v>
      </c>
      <c r="M245" s="2">
        <v>29</v>
      </c>
      <c r="N245" s="2" t="s">
        <v>61</v>
      </c>
      <c r="O245" s="2" t="s">
        <v>29</v>
      </c>
      <c r="P245" s="2">
        <v>2</v>
      </c>
      <c r="Q245" s="2" t="s">
        <v>30</v>
      </c>
      <c r="R245" s="2">
        <v>1</v>
      </c>
      <c r="S245" s="2" t="s">
        <v>31</v>
      </c>
      <c r="T245" s="2" t="s">
        <v>31</v>
      </c>
      <c r="U245" s="2">
        <v>1</v>
      </c>
    </row>
    <row r="246" spans="1:21">
      <c r="A246" s="2" t="s">
        <v>21</v>
      </c>
      <c r="B246" s="2">
        <v>24</v>
      </c>
      <c r="C246" s="2" t="s">
        <v>33</v>
      </c>
      <c r="D246" s="2" t="s">
        <v>23</v>
      </c>
      <c r="E246" s="2">
        <v>1603</v>
      </c>
      <c r="F246" s="2" t="s">
        <v>34</v>
      </c>
      <c r="G246" s="2" t="s">
        <v>25</v>
      </c>
      <c r="H246" s="2">
        <v>4</v>
      </c>
      <c r="I246" s="2" t="s">
        <v>36</v>
      </c>
      <c r="J246" s="2" t="s">
        <v>27</v>
      </c>
      <c r="K246" s="2">
        <v>4</v>
      </c>
      <c r="L246" s="2" t="s">
        <v>50</v>
      </c>
      <c r="M246" s="2">
        <v>55</v>
      </c>
      <c r="N246" s="2" t="s">
        <v>27</v>
      </c>
      <c r="O246" s="2" t="s">
        <v>29</v>
      </c>
      <c r="P246" s="2">
        <v>1</v>
      </c>
      <c r="Q246" s="2" t="s">
        <v>30</v>
      </c>
      <c r="R246" s="2">
        <v>1</v>
      </c>
      <c r="S246" s="2" t="s">
        <v>27</v>
      </c>
      <c r="T246" s="2" t="s">
        <v>31</v>
      </c>
      <c r="U246" s="2">
        <v>0</v>
      </c>
    </row>
    <row r="247" spans="1:21">
      <c r="A247" s="2" t="s">
        <v>32</v>
      </c>
      <c r="B247" s="2">
        <v>24</v>
      </c>
      <c r="C247" s="2" t="s">
        <v>45</v>
      </c>
      <c r="D247" s="2" t="s">
        <v>58</v>
      </c>
      <c r="E247" s="2">
        <v>4712</v>
      </c>
      <c r="F247" s="2" t="s">
        <v>24</v>
      </c>
      <c r="G247" s="2" t="s">
        <v>35</v>
      </c>
      <c r="H247" s="2">
        <v>4</v>
      </c>
      <c r="I247" s="2" t="s">
        <v>26</v>
      </c>
      <c r="J247" s="2" t="s">
        <v>27</v>
      </c>
      <c r="K247" s="2">
        <v>2</v>
      </c>
      <c r="L247" s="2" t="s">
        <v>43</v>
      </c>
      <c r="M247" s="2">
        <v>37</v>
      </c>
      <c r="N247" s="2" t="s">
        <v>61</v>
      </c>
      <c r="O247" s="2" t="s">
        <v>29</v>
      </c>
      <c r="P247" s="2">
        <v>2</v>
      </c>
      <c r="Q247" s="2" t="s">
        <v>52</v>
      </c>
      <c r="R247" s="2">
        <v>1</v>
      </c>
      <c r="S247" s="2" t="s">
        <v>31</v>
      </c>
      <c r="T247" s="2" t="s">
        <v>31</v>
      </c>
      <c r="U247" s="2">
        <v>0</v>
      </c>
    </row>
    <row r="248" spans="1:21">
      <c r="A248" s="2" t="s">
        <v>21</v>
      </c>
      <c r="B248" s="2">
        <v>12</v>
      </c>
      <c r="C248" s="2" t="s">
        <v>22</v>
      </c>
      <c r="D248" s="2" t="s">
        <v>46</v>
      </c>
      <c r="E248" s="2">
        <v>691</v>
      </c>
      <c r="F248" s="2" t="s">
        <v>34</v>
      </c>
      <c r="G248" s="2" t="s">
        <v>25</v>
      </c>
      <c r="H248" s="2">
        <v>4</v>
      </c>
      <c r="I248" s="2" t="s">
        <v>26</v>
      </c>
      <c r="J248" s="2" t="s">
        <v>27</v>
      </c>
      <c r="K248" s="2">
        <v>3</v>
      </c>
      <c r="L248" s="2" t="s">
        <v>43</v>
      </c>
      <c r="M248" s="2">
        <v>35</v>
      </c>
      <c r="N248" s="2" t="s">
        <v>27</v>
      </c>
      <c r="O248" s="2" t="s">
        <v>29</v>
      </c>
      <c r="P248" s="2">
        <v>2</v>
      </c>
      <c r="Q248" s="2" t="s">
        <v>30</v>
      </c>
      <c r="R248" s="2">
        <v>1</v>
      </c>
      <c r="S248" s="2" t="s">
        <v>27</v>
      </c>
      <c r="T248" s="2" t="s">
        <v>31</v>
      </c>
      <c r="U248" s="2">
        <v>1</v>
      </c>
    </row>
    <row r="249" spans="1:21">
      <c r="A249" s="2" t="s">
        <v>21</v>
      </c>
      <c r="B249" s="2">
        <v>12</v>
      </c>
      <c r="C249" s="2" t="s">
        <v>22</v>
      </c>
      <c r="D249" s="2" t="s">
        <v>46</v>
      </c>
      <c r="E249" s="2">
        <v>2121</v>
      </c>
      <c r="F249" s="2" t="s">
        <v>34</v>
      </c>
      <c r="G249" s="2" t="s">
        <v>35</v>
      </c>
      <c r="H249" s="2">
        <v>4</v>
      </c>
      <c r="I249" s="2" t="s">
        <v>26</v>
      </c>
      <c r="J249" s="2" t="s">
        <v>27</v>
      </c>
      <c r="K249" s="2">
        <v>2</v>
      </c>
      <c r="L249" s="2" t="s">
        <v>43</v>
      </c>
      <c r="M249" s="2">
        <v>30</v>
      </c>
      <c r="N249" s="2" t="s">
        <v>27</v>
      </c>
      <c r="O249" s="2" t="s">
        <v>29</v>
      </c>
      <c r="P249" s="2">
        <v>2</v>
      </c>
      <c r="Q249" s="2" t="s">
        <v>30</v>
      </c>
      <c r="R249" s="2">
        <v>1</v>
      </c>
      <c r="S249" s="2" t="s">
        <v>27</v>
      </c>
      <c r="T249" s="2" t="s">
        <v>31</v>
      </c>
      <c r="U249" s="2">
        <v>0</v>
      </c>
    </row>
    <row r="250" spans="1:21">
      <c r="A250" s="2" t="s">
        <v>32</v>
      </c>
      <c r="B250" s="2">
        <v>24</v>
      </c>
      <c r="C250" s="2" t="s">
        <v>33</v>
      </c>
      <c r="D250" s="2" t="s">
        <v>23</v>
      </c>
      <c r="E250" s="2">
        <v>2039</v>
      </c>
      <c r="F250" s="2" t="s">
        <v>34</v>
      </c>
      <c r="G250" s="2" t="s">
        <v>57</v>
      </c>
      <c r="H250" s="2">
        <v>1</v>
      </c>
      <c r="I250" s="2" t="s">
        <v>56</v>
      </c>
      <c r="J250" s="2" t="s">
        <v>27</v>
      </c>
      <c r="K250" s="2">
        <v>1</v>
      </c>
      <c r="L250" s="2" t="s">
        <v>43</v>
      </c>
      <c r="M250" s="2">
        <v>22</v>
      </c>
      <c r="N250" s="2" t="s">
        <v>27</v>
      </c>
      <c r="O250" s="2" t="s">
        <v>29</v>
      </c>
      <c r="P250" s="2">
        <v>1</v>
      </c>
      <c r="Q250" s="2" t="s">
        <v>30</v>
      </c>
      <c r="R250" s="2">
        <v>1</v>
      </c>
      <c r="S250" s="2" t="s">
        <v>31</v>
      </c>
      <c r="T250" s="2" t="s">
        <v>31</v>
      </c>
      <c r="U250" s="2">
        <v>1</v>
      </c>
    </row>
    <row r="251" spans="1:21">
      <c r="A251" s="2" t="s">
        <v>32</v>
      </c>
      <c r="B251" s="2">
        <v>8</v>
      </c>
      <c r="C251" s="2" t="s">
        <v>33</v>
      </c>
      <c r="D251" s="2" t="s">
        <v>58</v>
      </c>
      <c r="E251" s="2">
        <v>907</v>
      </c>
      <c r="F251" s="2" t="s">
        <v>34</v>
      </c>
      <c r="G251" s="2" t="s">
        <v>57</v>
      </c>
      <c r="H251" s="2">
        <v>3</v>
      </c>
      <c r="I251" s="2" t="s">
        <v>56</v>
      </c>
      <c r="J251" s="2" t="s">
        <v>27</v>
      </c>
      <c r="K251" s="2">
        <v>2</v>
      </c>
      <c r="L251" s="2" t="s">
        <v>28</v>
      </c>
      <c r="M251" s="2">
        <v>26</v>
      </c>
      <c r="N251" s="2" t="s">
        <v>27</v>
      </c>
      <c r="O251" s="2" t="s">
        <v>29</v>
      </c>
      <c r="P251" s="2">
        <v>1</v>
      </c>
      <c r="Q251" s="2" t="s">
        <v>30</v>
      </c>
      <c r="R251" s="2">
        <v>1</v>
      </c>
      <c r="S251" s="2" t="s">
        <v>31</v>
      </c>
      <c r="T251" s="2" t="s">
        <v>31</v>
      </c>
      <c r="U251" s="2">
        <v>0</v>
      </c>
    </row>
    <row r="252" spans="1:21">
      <c r="A252" s="2" t="s">
        <v>37</v>
      </c>
      <c r="B252" s="2">
        <v>24</v>
      </c>
      <c r="C252" s="2" t="s">
        <v>33</v>
      </c>
      <c r="D252" s="2" t="s">
        <v>46</v>
      </c>
      <c r="E252" s="2">
        <v>3757</v>
      </c>
      <c r="F252" s="2" t="s">
        <v>34</v>
      </c>
      <c r="G252" s="2" t="s">
        <v>25</v>
      </c>
      <c r="H252" s="2">
        <v>4</v>
      </c>
      <c r="I252" s="2" t="s">
        <v>36</v>
      </c>
      <c r="J252" s="2" t="s">
        <v>66</v>
      </c>
      <c r="K252" s="2">
        <v>4</v>
      </c>
      <c r="L252" s="2" t="s">
        <v>47</v>
      </c>
      <c r="M252" s="2">
        <v>62</v>
      </c>
      <c r="N252" s="2" t="s">
        <v>27</v>
      </c>
      <c r="O252" s="2" t="s">
        <v>44</v>
      </c>
      <c r="P252" s="2">
        <v>1</v>
      </c>
      <c r="Q252" s="2" t="s">
        <v>30</v>
      </c>
      <c r="R252" s="2">
        <v>1</v>
      </c>
      <c r="S252" s="2" t="s">
        <v>31</v>
      </c>
      <c r="T252" s="2" t="s">
        <v>31</v>
      </c>
      <c r="U252" s="2">
        <v>0</v>
      </c>
    </row>
    <row r="253" spans="1:21">
      <c r="A253" s="2" t="s">
        <v>32</v>
      </c>
      <c r="B253" s="2">
        <v>18</v>
      </c>
      <c r="C253" s="2" t="s">
        <v>33</v>
      </c>
      <c r="D253" s="2" t="s">
        <v>41</v>
      </c>
      <c r="E253" s="2">
        <v>3001</v>
      </c>
      <c r="F253" s="2" t="s">
        <v>34</v>
      </c>
      <c r="G253" s="2" t="s">
        <v>39</v>
      </c>
      <c r="H253" s="2">
        <v>2</v>
      </c>
      <c r="I253" s="2" t="s">
        <v>36</v>
      </c>
      <c r="J253" s="2" t="s">
        <v>27</v>
      </c>
      <c r="K253" s="2">
        <v>4</v>
      </c>
      <c r="L253" s="2" t="s">
        <v>28</v>
      </c>
      <c r="M253" s="2">
        <v>40</v>
      </c>
      <c r="N253" s="2" t="s">
        <v>27</v>
      </c>
      <c r="O253" s="2" t="s">
        <v>51</v>
      </c>
      <c r="P253" s="2">
        <v>1</v>
      </c>
      <c r="Q253" s="2" t="s">
        <v>30</v>
      </c>
      <c r="R253" s="2">
        <v>1</v>
      </c>
      <c r="S253" s="2" t="s">
        <v>27</v>
      </c>
      <c r="T253" s="2" t="s">
        <v>31</v>
      </c>
      <c r="U253" s="2">
        <v>0</v>
      </c>
    </row>
    <row r="254" spans="1:21">
      <c r="A254" s="2" t="s">
        <v>21</v>
      </c>
      <c r="B254" s="2">
        <v>18</v>
      </c>
      <c r="C254" s="2" t="s">
        <v>33</v>
      </c>
      <c r="D254" s="2" t="s">
        <v>41</v>
      </c>
      <c r="E254" s="2">
        <v>4153</v>
      </c>
      <c r="F254" s="2" t="s">
        <v>34</v>
      </c>
      <c r="G254" s="2" t="s">
        <v>35</v>
      </c>
      <c r="H254" s="2">
        <v>2</v>
      </c>
      <c r="I254" s="2" t="s">
        <v>26</v>
      </c>
      <c r="J254" s="2" t="s">
        <v>66</v>
      </c>
      <c r="K254" s="2">
        <v>3</v>
      </c>
      <c r="L254" s="2" t="s">
        <v>50</v>
      </c>
      <c r="M254" s="2">
        <v>42</v>
      </c>
      <c r="N254" s="2" t="s">
        <v>27</v>
      </c>
      <c r="O254" s="2" t="s">
        <v>29</v>
      </c>
      <c r="P254" s="2">
        <v>1</v>
      </c>
      <c r="Q254" s="2" t="s">
        <v>30</v>
      </c>
      <c r="R254" s="2">
        <v>1</v>
      </c>
      <c r="S254" s="2" t="s">
        <v>27</v>
      </c>
      <c r="T254" s="2" t="s">
        <v>31</v>
      </c>
      <c r="U254" s="2">
        <v>1</v>
      </c>
    </row>
    <row r="255" spans="1:21">
      <c r="A255" s="2" t="s">
        <v>32</v>
      </c>
      <c r="B255" s="2">
        <v>18</v>
      </c>
      <c r="C255" s="2" t="s">
        <v>33</v>
      </c>
      <c r="D255" s="2" t="s">
        <v>58</v>
      </c>
      <c r="E255" s="2">
        <v>1913</v>
      </c>
      <c r="F255" s="2" t="s">
        <v>53</v>
      </c>
      <c r="G255" s="2" t="s">
        <v>57</v>
      </c>
      <c r="H255" s="2">
        <v>3</v>
      </c>
      <c r="I255" s="2" t="s">
        <v>56</v>
      </c>
      <c r="J255" s="2" t="s">
        <v>27</v>
      </c>
      <c r="K255" s="2">
        <v>3</v>
      </c>
      <c r="L255" s="2" t="s">
        <v>28</v>
      </c>
      <c r="M255" s="2">
        <v>36</v>
      </c>
      <c r="N255" s="2" t="s">
        <v>61</v>
      </c>
      <c r="O255" s="2" t="s">
        <v>29</v>
      </c>
      <c r="P255" s="2">
        <v>1</v>
      </c>
      <c r="Q255" s="2" t="s">
        <v>30</v>
      </c>
      <c r="R255" s="2">
        <v>1</v>
      </c>
      <c r="S255" s="2" t="s">
        <v>31</v>
      </c>
      <c r="T255" s="2" t="s">
        <v>31</v>
      </c>
      <c r="U255" s="2">
        <v>0</v>
      </c>
    </row>
    <row r="256" spans="1:21">
      <c r="A256" s="2" t="s">
        <v>32</v>
      </c>
      <c r="B256" s="2">
        <v>12</v>
      </c>
      <c r="C256" s="2" t="s">
        <v>33</v>
      </c>
      <c r="D256" s="2" t="s">
        <v>23</v>
      </c>
      <c r="E256" s="2">
        <v>1534</v>
      </c>
      <c r="F256" s="2" t="s">
        <v>34</v>
      </c>
      <c r="G256" s="2" t="s">
        <v>57</v>
      </c>
      <c r="H256" s="2">
        <v>1</v>
      </c>
      <c r="I256" s="2" t="s">
        <v>56</v>
      </c>
      <c r="J256" s="2" t="s">
        <v>27</v>
      </c>
      <c r="K256" s="2">
        <v>1</v>
      </c>
      <c r="L256" s="2" t="s">
        <v>28</v>
      </c>
      <c r="M256" s="2">
        <v>23</v>
      </c>
      <c r="N256" s="2" t="s">
        <v>27</v>
      </c>
      <c r="O256" s="2" t="s">
        <v>51</v>
      </c>
      <c r="P256" s="2">
        <v>1</v>
      </c>
      <c r="Q256" s="2" t="s">
        <v>30</v>
      </c>
      <c r="R256" s="2">
        <v>1</v>
      </c>
      <c r="S256" s="2" t="s">
        <v>27</v>
      </c>
      <c r="T256" s="2" t="s">
        <v>31</v>
      </c>
      <c r="U256" s="2">
        <v>1</v>
      </c>
    </row>
    <row r="257" spans="1:21">
      <c r="A257" s="2" t="s">
        <v>21</v>
      </c>
      <c r="B257" s="2">
        <v>6</v>
      </c>
      <c r="C257" s="2" t="s">
        <v>33</v>
      </c>
      <c r="D257" s="2" t="s">
        <v>46</v>
      </c>
      <c r="E257" s="2">
        <v>662</v>
      </c>
      <c r="F257" s="2" t="s">
        <v>34</v>
      </c>
      <c r="G257" s="2" t="s">
        <v>57</v>
      </c>
      <c r="H257" s="2">
        <v>3</v>
      </c>
      <c r="I257" s="2" t="s">
        <v>26</v>
      </c>
      <c r="J257" s="2" t="s">
        <v>27</v>
      </c>
      <c r="K257" s="2">
        <v>4</v>
      </c>
      <c r="L257" s="2" t="s">
        <v>28</v>
      </c>
      <c r="M257" s="2">
        <v>41</v>
      </c>
      <c r="N257" s="2" t="s">
        <v>27</v>
      </c>
      <c r="O257" s="2" t="s">
        <v>29</v>
      </c>
      <c r="P257" s="2">
        <v>1</v>
      </c>
      <c r="Q257" s="2" t="s">
        <v>40</v>
      </c>
      <c r="R257" s="2">
        <v>2</v>
      </c>
      <c r="S257" s="2" t="s">
        <v>31</v>
      </c>
      <c r="T257" s="2" t="s">
        <v>31</v>
      </c>
      <c r="U257" s="2">
        <v>0</v>
      </c>
    </row>
    <row r="258" spans="1:21">
      <c r="A258" s="2" t="s">
        <v>37</v>
      </c>
      <c r="B258" s="2">
        <v>27</v>
      </c>
      <c r="C258" s="2" t="s">
        <v>33</v>
      </c>
      <c r="D258" s="2" t="s">
        <v>46</v>
      </c>
      <c r="E258" s="2">
        <v>2570</v>
      </c>
      <c r="F258" s="2" t="s">
        <v>34</v>
      </c>
      <c r="G258" s="2" t="s">
        <v>35</v>
      </c>
      <c r="H258" s="2">
        <v>3</v>
      </c>
      <c r="I258" s="2" t="s">
        <v>36</v>
      </c>
      <c r="J258" s="2" t="s">
        <v>27</v>
      </c>
      <c r="K258" s="2">
        <v>3</v>
      </c>
      <c r="L258" s="2" t="s">
        <v>28</v>
      </c>
      <c r="M258" s="2">
        <v>21</v>
      </c>
      <c r="N258" s="2" t="s">
        <v>27</v>
      </c>
      <c r="O258" s="2" t="s">
        <v>51</v>
      </c>
      <c r="P258" s="2">
        <v>1</v>
      </c>
      <c r="Q258" s="2" t="s">
        <v>30</v>
      </c>
      <c r="R258" s="2">
        <v>1</v>
      </c>
      <c r="S258" s="2" t="s">
        <v>27</v>
      </c>
      <c r="T258" s="2" t="s">
        <v>31</v>
      </c>
      <c r="U258" s="2">
        <v>1</v>
      </c>
    </row>
    <row r="259" spans="1:21">
      <c r="A259" s="2" t="s">
        <v>21</v>
      </c>
      <c r="B259" s="2">
        <v>30</v>
      </c>
      <c r="C259" s="2" t="s">
        <v>22</v>
      </c>
      <c r="D259" s="2" t="s">
        <v>49</v>
      </c>
      <c r="E259" s="2">
        <v>10623</v>
      </c>
      <c r="F259" s="2" t="s">
        <v>34</v>
      </c>
      <c r="G259" s="2" t="s">
        <v>25</v>
      </c>
      <c r="H259" s="2">
        <v>3</v>
      </c>
      <c r="I259" s="2" t="s">
        <v>26</v>
      </c>
      <c r="J259" s="2" t="s">
        <v>27</v>
      </c>
      <c r="K259" s="2">
        <v>4</v>
      </c>
      <c r="L259" s="2" t="s">
        <v>47</v>
      </c>
      <c r="M259" s="2">
        <v>38</v>
      </c>
      <c r="N259" s="2" t="s">
        <v>27</v>
      </c>
      <c r="O259" s="2" t="s">
        <v>44</v>
      </c>
      <c r="P259" s="2">
        <v>3</v>
      </c>
      <c r="Q259" s="2" t="s">
        <v>52</v>
      </c>
      <c r="R259" s="2">
        <v>2</v>
      </c>
      <c r="S259" s="2" t="s">
        <v>31</v>
      </c>
      <c r="T259" s="2" t="s">
        <v>31</v>
      </c>
      <c r="U259" s="2">
        <v>0</v>
      </c>
    </row>
    <row r="260" spans="1:21">
      <c r="A260" s="2" t="s">
        <v>21</v>
      </c>
      <c r="B260" s="2">
        <v>27</v>
      </c>
      <c r="C260" s="2" t="s">
        <v>33</v>
      </c>
      <c r="D260" s="2" t="s">
        <v>23</v>
      </c>
      <c r="E260" s="2">
        <v>3416</v>
      </c>
      <c r="F260" s="2" t="s">
        <v>34</v>
      </c>
      <c r="G260" s="2" t="s">
        <v>35</v>
      </c>
      <c r="H260" s="2">
        <v>3</v>
      </c>
      <c r="I260" s="2" t="s">
        <v>26</v>
      </c>
      <c r="J260" s="2" t="s">
        <v>27</v>
      </c>
      <c r="K260" s="2">
        <v>2</v>
      </c>
      <c r="L260" s="2" t="s">
        <v>50</v>
      </c>
      <c r="M260" s="2">
        <v>27</v>
      </c>
      <c r="N260" s="2" t="s">
        <v>27</v>
      </c>
      <c r="O260" s="2" t="s">
        <v>29</v>
      </c>
      <c r="P260" s="2">
        <v>1</v>
      </c>
      <c r="Q260" s="2" t="s">
        <v>52</v>
      </c>
      <c r="R260" s="2">
        <v>1</v>
      </c>
      <c r="S260" s="2" t="s">
        <v>27</v>
      </c>
      <c r="T260" s="2" t="s">
        <v>31</v>
      </c>
      <c r="U260" s="2">
        <v>0</v>
      </c>
    </row>
    <row r="261" spans="1:21">
      <c r="A261" s="2" t="s">
        <v>32</v>
      </c>
      <c r="B261" s="2">
        <v>9</v>
      </c>
      <c r="C261" s="2" t="s">
        <v>64</v>
      </c>
      <c r="D261" s="2" t="s">
        <v>46</v>
      </c>
      <c r="E261" s="2">
        <v>1437</v>
      </c>
      <c r="F261" s="2" t="s">
        <v>59</v>
      </c>
      <c r="G261" s="2" t="s">
        <v>39</v>
      </c>
      <c r="H261" s="2">
        <v>2</v>
      </c>
      <c r="I261" s="2" t="s">
        <v>26</v>
      </c>
      <c r="J261" s="2" t="s">
        <v>27</v>
      </c>
      <c r="K261" s="2">
        <v>3</v>
      </c>
      <c r="L261" s="2" t="s">
        <v>47</v>
      </c>
      <c r="M261" s="2">
        <v>29</v>
      </c>
      <c r="N261" s="2" t="s">
        <v>27</v>
      </c>
      <c r="O261" s="2" t="s">
        <v>29</v>
      </c>
      <c r="P261" s="2">
        <v>1</v>
      </c>
      <c r="Q261" s="2" t="s">
        <v>30</v>
      </c>
      <c r="R261" s="2">
        <v>1</v>
      </c>
      <c r="S261" s="2" t="s">
        <v>27</v>
      </c>
      <c r="T261" s="2" t="s">
        <v>31</v>
      </c>
      <c r="U261" s="2">
        <v>1</v>
      </c>
    </row>
    <row r="262" spans="1:21">
      <c r="A262" s="2" t="s">
        <v>32</v>
      </c>
      <c r="B262" s="2">
        <v>12</v>
      </c>
      <c r="C262" s="2" t="s">
        <v>33</v>
      </c>
      <c r="D262" s="2" t="s">
        <v>46</v>
      </c>
      <c r="E262" s="2">
        <v>1223</v>
      </c>
      <c r="F262" s="2" t="s">
        <v>34</v>
      </c>
      <c r="G262" s="2" t="s">
        <v>25</v>
      </c>
      <c r="H262" s="2">
        <v>1</v>
      </c>
      <c r="I262" s="2" t="s">
        <v>54</v>
      </c>
      <c r="J262" s="2" t="s">
        <v>27</v>
      </c>
      <c r="K262" s="2">
        <v>1</v>
      </c>
      <c r="L262" s="2" t="s">
        <v>28</v>
      </c>
      <c r="M262" s="2">
        <v>46</v>
      </c>
      <c r="N262" s="2" t="s">
        <v>27</v>
      </c>
      <c r="O262" s="2" t="s">
        <v>51</v>
      </c>
      <c r="P262" s="2">
        <v>2</v>
      </c>
      <c r="Q262" s="2" t="s">
        <v>30</v>
      </c>
      <c r="R262" s="2">
        <v>1</v>
      </c>
      <c r="S262" s="2" t="s">
        <v>27</v>
      </c>
      <c r="T262" s="2" t="s">
        <v>31</v>
      </c>
      <c r="U262" s="2">
        <v>1</v>
      </c>
    </row>
    <row r="263" spans="1:21">
      <c r="A263" s="2" t="s">
        <v>21</v>
      </c>
      <c r="B263" s="2">
        <v>12</v>
      </c>
      <c r="C263" s="2" t="s">
        <v>22</v>
      </c>
      <c r="D263" s="2" t="s">
        <v>46</v>
      </c>
      <c r="E263" s="2">
        <v>2122</v>
      </c>
      <c r="F263" s="2" t="s">
        <v>34</v>
      </c>
      <c r="G263" s="2" t="s">
        <v>35</v>
      </c>
      <c r="H263" s="2">
        <v>3</v>
      </c>
      <c r="I263" s="2" t="s">
        <v>26</v>
      </c>
      <c r="J263" s="2" t="s">
        <v>27</v>
      </c>
      <c r="K263" s="2">
        <v>2</v>
      </c>
      <c r="L263" s="2" t="s">
        <v>28</v>
      </c>
      <c r="M263" s="2">
        <v>39</v>
      </c>
      <c r="N263" s="2" t="s">
        <v>27</v>
      </c>
      <c r="O263" s="2" t="s">
        <v>51</v>
      </c>
      <c r="P263" s="2">
        <v>2</v>
      </c>
      <c r="Q263" s="2" t="s">
        <v>40</v>
      </c>
      <c r="R263" s="2">
        <v>2</v>
      </c>
      <c r="S263" s="2" t="s">
        <v>27</v>
      </c>
      <c r="T263" s="2" t="s">
        <v>62</v>
      </c>
      <c r="U263" s="2">
        <v>0</v>
      </c>
    </row>
    <row r="264" spans="1:21">
      <c r="A264" s="2" t="s">
        <v>32</v>
      </c>
      <c r="B264" s="2">
        <v>12</v>
      </c>
      <c r="C264" s="2" t="s">
        <v>33</v>
      </c>
      <c r="D264" s="2" t="s">
        <v>41</v>
      </c>
      <c r="E264" s="2">
        <v>2762</v>
      </c>
      <c r="F264" s="2" t="s">
        <v>24</v>
      </c>
      <c r="G264" s="2" t="s">
        <v>25</v>
      </c>
      <c r="H264" s="2">
        <v>1</v>
      </c>
      <c r="I264" s="2" t="s">
        <v>36</v>
      </c>
      <c r="J264" s="2" t="s">
        <v>27</v>
      </c>
      <c r="K264" s="2">
        <v>2</v>
      </c>
      <c r="L264" s="2" t="s">
        <v>43</v>
      </c>
      <c r="M264" s="2">
        <v>25</v>
      </c>
      <c r="N264" s="2" t="s">
        <v>61</v>
      </c>
      <c r="O264" s="2" t="s">
        <v>29</v>
      </c>
      <c r="P264" s="2">
        <v>1</v>
      </c>
      <c r="Q264" s="2" t="s">
        <v>30</v>
      </c>
      <c r="R264" s="2">
        <v>1</v>
      </c>
      <c r="S264" s="2" t="s">
        <v>31</v>
      </c>
      <c r="T264" s="2" t="s">
        <v>31</v>
      </c>
      <c r="U264" s="2">
        <v>1</v>
      </c>
    </row>
    <row r="265" spans="1:21">
      <c r="A265" s="2" t="s">
        <v>37</v>
      </c>
      <c r="B265" s="2">
        <v>60</v>
      </c>
      <c r="C265" s="2" t="s">
        <v>33</v>
      </c>
      <c r="D265" s="2" t="s">
        <v>23</v>
      </c>
      <c r="E265" s="2">
        <v>10144</v>
      </c>
      <c r="F265" s="2" t="s">
        <v>59</v>
      </c>
      <c r="G265" s="2" t="s">
        <v>39</v>
      </c>
      <c r="H265" s="2">
        <v>2</v>
      </c>
      <c r="I265" s="2" t="s">
        <v>36</v>
      </c>
      <c r="J265" s="2" t="s">
        <v>27</v>
      </c>
      <c r="K265" s="2">
        <v>4</v>
      </c>
      <c r="L265" s="2" t="s">
        <v>28</v>
      </c>
      <c r="M265" s="2">
        <v>21</v>
      </c>
      <c r="N265" s="2" t="s">
        <v>27</v>
      </c>
      <c r="O265" s="2" t="s">
        <v>29</v>
      </c>
      <c r="P265" s="2">
        <v>1</v>
      </c>
      <c r="Q265" s="2" t="s">
        <v>30</v>
      </c>
      <c r="R265" s="2">
        <v>1</v>
      </c>
      <c r="S265" s="2" t="s">
        <v>31</v>
      </c>
      <c r="T265" s="2" t="s">
        <v>31</v>
      </c>
      <c r="U265" s="2">
        <v>0</v>
      </c>
    </row>
    <row r="266" spans="1:21">
      <c r="A266" s="2" t="s">
        <v>32</v>
      </c>
      <c r="B266" s="2">
        <v>18</v>
      </c>
      <c r="C266" s="2" t="s">
        <v>33</v>
      </c>
      <c r="D266" s="2" t="s">
        <v>58</v>
      </c>
      <c r="E266" s="2">
        <v>2622</v>
      </c>
      <c r="F266" s="2" t="s">
        <v>59</v>
      </c>
      <c r="G266" s="2" t="s">
        <v>35</v>
      </c>
      <c r="H266" s="2">
        <v>4</v>
      </c>
      <c r="I266" s="2" t="s">
        <v>26</v>
      </c>
      <c r="J266" s="2" t="s">
        <v>27</v>
      </c>
      <c r="K266" s="2">
        <v>4</v>
      </c>
      <c r="L266" s="2" t="s">
        <v>50</v>
      </c>
      <c r="M266" s="2">
        <v>34</v>
      </c>
      <c r="N266" s="2" t="s">
        <v>27</v>
      </c>
      <c r="O266" s="2" t="s">
        <v>29</v>
      </c>
      <c r="P266" s="2">
        <v>1</v>
      </c>
      <c r="Q266" s="2" t="s">
        <v>30</v>
      </c>
      <c r="R266" s="2">
        <v>1</v>
      </c>
      <c r="S266" s="2" t="s">
        <v>27</v>
      </c>
      <c r="T266" s="2" t="s">
        <v>31</v>
      </c>
      <c r="U266" s="2">
        <v>0</v>
      </c>
    </row>
    <row r="267" spans="1:21">
      <c r="A267" s="2" t="s">
        <v>21</v>
      </c>
      <c r="B267" s="2">
        <v>12</v>
      </c>
      <c r="C267" s="2" t="s">
        <v>33</v>
      </c>
      <c r="D267" s="2" t="s">
        <v>23</v>
      </c>
      <c r="E267" s="2">
        <v>2214</v>
      </c>
      <c r="F267" s="2" t="s">
        <v>34</v>
      </c>
      <c r="G267" s="2" t="s">
        <v>35</v>
      </c>
      <c r="H267" s="2">
        <v>4</v>
      </c>
      <c r="I267" s="2" t="s">
        <v>26</v>
      </c>
      <c r="J267" s="2" t="s">
        <v>27</v>
      </c>
      <c r="K267" s="2">
        <v>3</v>
      </c>
      <c r="L267" s="2" t="s">
        <v>43</v>
      </c>
      <c r="M267" s="2">
        <v>24</v>
      </c>
      <c r="N267" s="2" t="s">
        <v>27</v>
      </c>
      <c r="O267" s="2" t="s">
        <v>29</v>
      </c>
      <c r="P267" s="2">
        <v>1</v>
      </c>
      <c r="Q267" s="2" t="s">
        <v>40</v>
      </c>
      <c r="R267" s="2">
        <v>1</v>
      </c>
      <c r="S267" s="2" t="s">
        <v>27</v>
      </c>
      <c r="T267" s="2" t="s">
        <v>31</v>
      </c>
      <c r="U267" s="2">
        <v>0</v>
      </c>
    </row>
    <row r="268" spans="1:21">
      <c r="A268" s="2" t="s">
        <v>32</v>
      </c>
      <c r="B268" s="2">
        <v>18</v>
      </c>
      <c r="C268" s="2" t="s">
        <v>33</v>
      </c>
      <c r="D268" s="2" t="s">
        <v>23</v>
      </c>
      <c r="E268" s="2">
        <v>866</v>
      </c>
      <c r="F268" s="2" t="s">
        <v>34</v>
      </c>
      <c r="G268" s="2" t="s">
        <v>35</v>
      </c>
      <c r="H268" s="2">
        <v>4</v>
      </c>
      <c r="I268" s="2" t="s">
        <v>56</v>
      </c>
      <c r="J268" s="2" t="s">
        <v>42</v>
      </c>
      <c r="K268" s="2">
        <v>2</v>
      </c>
      <c r="L268" s="2" t="s">
        <v>28</v>
      </c>
      <c r="M268" s="2">
        <v>25</v>
      </c>
      <c r="N268" s="2" t="s">
        <v>27</v>
      </c>
      <c r="O268" s="2" t="s">
        <v>29</v>
      </c>
      <c r="P268" s="2">
        <v>1</v>
      </c>
      <c r="Q268" s="2" t="s">
        <v>40</v>
      </c>
      <c r="R268" s="2">
        <v>1</v>
      </c>
      <c r="S268" s="2" t="s">
        <v>27</v>
      </c>
      <c r="T268" s="2" t="s">
        <v>31</v>
      </c>
      <c r="U268" s="2">
        <v>0</v>
      </c>
    </row>
    <row r="269" spans="1:21">
      <c r="A269" s="2" t="s">
        <v>21</v>
      </c>
      <c r="B269" s="2">
        <v>30</v>
      </c>
      <c r="C269" s="2" t="s">
        <v>33</v>
      </c>
      <c r="D269" s="2" t="s">
        <v>49</v>
      </c>
      <c r="E269" s="2">
        <v>3857</v>
      </c>
      <c r="F269" s="2" t="s">
        <v>34</v>
      </c>
      <c r="G269" s="2" t="s">
        <v>35</v>
      </c>
      <c r="H269" s="2">
        <v>4</v>
      </c>
      <c r="I269" s="2" t="s">
        <v>54</v>
      </c>
      <c r="J269" s="2" t="s">
        <v>27</v>
      </c>
      <c r="K269" s="2">
        <v>4</v>
      </c>
      <c r="L269" s="2" t="s">
        <v>43</v>
      </c>
      <c r="M269" s="2">
        <v>40</v>
      </c>
      <c r="N269" s="2" t="s">
        <v>27</v>
      </c>
      <c r="O269" s="2" t="s">
        <v>29</v>
      </c>
      <c r="P269" s="2">
        <v>1</v>
      </c>
      <c r="Q269" s="2" t="s">
        <v>52</v>
      </c>
      <c r="R269" s="2">
        <v>1</v>
      </c>
      <c r="S269" s="2" t="s">
        <v>31</v>
      </c>
      <c r="T269" s="2" t="s">
        <v>31</v>
      </c>
      <c r="U269" s="2">
        <v>0</v>
      </c>
    </row>
    <row r="270" spans="1:21">
      <c r="A270" s="2" t="s">
        <v>32</v>
      </c>
      <c r="B270" s="2">
        <v>16</v>
      </c>
      <c r="C270" s="2" t="s">
        <v>22</v>
      </c>
      <c r="D270" s="2" t="s">
        <v>46</v>
      </c>
      <c r="E270" s="2">
        <v>1175</v>
      </c>
      <c r="F270" s="2" t="s">
        <v>34</v>
      </c>
      <c r="G270" s="2" t="s">
        <v>55</v>
      </c>
      <c r="H270" s="2">
        <v>2</v>
      </c>
      <c r="I270" s="2" t="s">
        <v>26</v>
      </c>
      <c r="J270" s="2" t="s">
        <v>27</v>
      </c>
      <c r="K270" s="2">
        <v>3</v>
      </c>
      <c r="L270" s="2" t="s">
        <v>50</v>
      </c>
      <c r="M270" s="2">
        <v>68</v>
      </c>
      <c r="N270" s="2" t="s">
        <v>27</v>
      </c>
      <c r="O270" s="2" t="s">
        <v>44</v>
      </c>
      <c r="P270" s="2">
        <v>3</v>
      </c>
      <c r="Q270" s="2" t="s">
        <v>69</v>
      </c>
      <c r="R270" s="2">
        <v>1</v>
      </c>
      <c r="S270" s="2" t="s">
        <v>31</v>
      </c>
      <c r="T270" s="2" t="s">
        <v>31</v>
      </c>
      <c r="U270" s="2">
        <v>0</v>
      </c>
    </row>
    <row r="271" spans="1:21">
      <c r="A271" s="2" t="s">
        <v>21</v>
      </c>
      <c r="B271" s="2">
        <v>24</v>
      </c>
      <c r="C271" s="2" t="s">
        <v>33</v>
      </c>
      <c r="D271" s="2" t="s">
        <v>23</v>
      </c>
      <c r="E271" s="2">
        <v>1987</v>
      </c>
      <c r="F271" s="2" t="s">
        <v>34</v>
      </c>
      <c r="G271" s="2" t="s">
        <v>35</v>
      </c>
      <c r="H271" s="2">
        <v>2</v>
      </c>
      <c r="I271" s="2" t="s">
        <v>26</v>
      </c>
      <c r="J271" s="2" t="s">
        <v>27</v>
      </c>
      <c r="K271" s="2">
        <v>4</v>
      </c>
      <c r="L271" s="2" t="s">
        <v>28</v>
      </c>
      <c r="M271" s="2">
        <v>21</v>
      </c>
      <c r="N271" s="2" t="s">
        <v>27</v>
      </c>
      <c r="O271" s="2" t="s">
        <v>51</v>
      </c>
      <c r="P271" s="2">
        <v>1</v>
      </c>
      <c r="Q271" s="2" t="s">
        <v>40</v>
      </c>
      <c r="R271" s="2">
        <v>2</v>
      </c>
      <c r="S271" s="2" t="s">
        <v>27</v>
      </c>
      <c r="T271" s="2" t="s">
        <v>31</v>
      </c>
      <c r="U271" s="2">
        <v>1</v>
      </c>
    </row>
    <row r="272" spans="1:21">
      <c r="A272" s="2" t="s">
        <v>37</v>
      </c>
      <c r="B272" s="2">
        <v>6</v>
      </c>
      <c r="C272" s="2" t="s">
        <v>60</v>
      </c>
      <c r="D272" s="2" t="s">
        <v>46</v>
      </c>
      <c r="E272" s="2">
        <v>1204</v>
      </c>
      <c r="F272" s="2" t="s">
        <v>59</v>
      </c>
      <c r="G272" s="2" t="s">
        <v>35</v>
      </c>
      <c r="H272" s="2">
        <v>4</v>
      </c>
      <c r="I272" s="2" t="s">
        <v>26</v>
      </c>
      <c r="J272" s="2" t="s">
        <v>27</v>
      </c>
      <c r="K272" s="2">
        <v>1</v>
      </c>
      <c r="L272" s="2" t="s">
        <v>47</v>
      </c>
      <c r="M272" s="2">
        <v>35</v>
      </c>
      <c r="N272" s="2" t="s">
        <v>61</v>
      </c>
      <c r="O272" s="2" t="s">
        <v>51</v>
      </c>
      <c r="P272" s="2">
        <v>1</v>
      </c>
      <c r="Q272" s="2" t="s">
        <v>30</v>
      </c>
      <c r="R272" s="2">
        <v>1</v>
      </c>
      <c r="S272" s="2" t="s">
        <v>27</v>
      </c>
      <c r="T272" s="2" t="s">
        <v>62</v>
      </c>
      <c r="U272" s="2">
        <v>0</v>
      </c>
    </row>
    <row r="273" spans="1:21">
      <c r="A273" s="2" t="s">
        <v>32</v>
      </c>
      <c r="B273" s="2">
        <v>24</v>
      </c>
      <c r="C273" s="2" t="s">
        <v>33</v>
      </c>
      <c r="D273" s="2" t="s">
        <v>23</v>
      </c>
      <c r="E273" s="2">
        <v>3758</v>
      </c>
      <c r="F273" s="2" t="s">
        <v>48</v>
      </c>
      <c r="G273" s="2" t="s">
        <v>55</v>
      </c>
      <c r="H273" s="2">
        <v>1</v>
      </c>
      <c r="I273" s="2" t="s">
        <v>36</v>
      </c>
      <c r="J273" s="2" t="s">
        <v>27</v>
      </c>
      <c r="K273" s="2">
        <v>4</v>
      </c>
      <c r="L273" s="2" t="s">
        <v>47</v>
      </c>
      <c r="M273" s="2">
        <v>23</v>
      </c>
      <c r="N273" s="2" t="s">
        <v>27</v>
      </c>
      <c r="O273" s="2" t="s">
        <v>51</v>
      </c>
      <c r="P273" s="2">
        <v>1</v>
      </c>
      <c r="Q273" s="2" t="s">
        <v>69</v>
      </c>
      <c r="R273" s="2">
        <v>1</v>
      </c>
      <c r="S273" s="2" t="s">
        <v>27</v>
      </c>
      <c r="T273" s="2" t="s">
        <v>31</v>
      </c>
      <c r="U273" s="2">
        <v>0</v>
      </c>
    </row>
    <row r="274" spans="1:21">
      <c r="A274" s="2" t="s">
        <v>21</v>
      </c>
      <c r="B274" s="2">
        <v>6</v>
      </c>
      <c r="C274" s="2" t="s">
        <v>33</v>
      </c>
      <c r="D274" s="2" t="s">
        <v>46</v>
      </c>
      <c r="E274" s="2">
        <v>1374</v>
      </c>
      <c r="F274" s="2" t="s">
        <v>24</v>
      </c>
      <c r="G274" s="2" t="s">
        <v>55</v>
      </c>
      <c r="H274" s="2">
        <v>4</v>
      </c>
      <c r="I274" s="2" t="s">
        <v>36</v>
      </c>
      <c r="J274" s="2" t="s">
        <v>27</v>
      </c>
      <c r="K274" s="2">
        <v>3</v>
      </c>
      <c r="L274" s="2" t="s">
        <v>43</v>
      </c>
      <c r="M274" s="2">
        <v>75</v>
      </c>
      <c r="N274" s="2" t="s">
        <v>27</v>
      </c>
      <c r="O274" s="2" t="s">
        <v>29</v>
      </c>
      <c r="P274" s="2">
        <v>1</v>
      </c>
      <c r="Q274" s="2" t="s">
        <v>52</v>
      </c>
      <c r="R274" s="2">
        <v>1</v>
      </c>
      <c r="S274" s="2" t="s">
        <v>31</v>
      </c>
      <c r="T274" s="2" t="s">
        <v>31</v>
      </c>
      <c r="U274" s="2">
        <v>0</v>
      </c>
    </row>
    <row r="275" spans="1:21">
      <c r="A275" s="2" t="s">
        <v>37</v>
      </c>
      <c r="B275" s="2">
        <v>36</v>
      </c>
      <c r="C275" s="2" t="s">
        <v>33</v>
      </c>
      <c r="D275" s="2" t="s">
        <v>49</v>
      </c>
      <c r="E275" s="2">
        <v>8133</v>
      </c>
      <c r="F275" s="2" t="s">
        <v>34</v>
      </c>
      <c r="G275" s="2" t="s">
        <v>35</v>
      </c>
      <c r="H275" s="2">
        <v>1</v>
      </c>
      <c r="I275" s="2" t="s">
        <v>36</v>
      </c>
      <c r="J275" s="2" t="s">
        <v>27</v>
      </c>
      <c r="K275" s="2">
        <v>2</v>
      </c>
      <c r="L275" s="2" t="s">
        <v>43</v>
      </c>
      <c r="M275" s="2">
        <v>30</v>
      </c>
      <c r="N275" s="2" t="s">
        <v>61</v>
      </c>
      <c r="O275" s="2" t="s">
        <v>29</v>
      </c>
      <c r="P275" s="2">
        <v>1</v>
      </c>
      <c r="Q275" s="2" t="s">
        <v>30</v>
      </c>
      <c r="R275" s="2">
        <v>1</v>
      </c>
      <c r="S275" s="2" t="s">
        <v>27</v>
      </c>
      <c r="T275" s="2" t="s">
        <v>31</v>
      </c>
      <c r="U275" s="2">
        <v>0</v>
      </c>
    </row>
    <row r="276" spans="1:21">
      <c r="A276" s="2" t="s">
        <v>32</v>
      </c>
      <c r="B276" s="2">
        <v>12</v>
      </c>
      <c r="C276" s="2" t="s">
        <v>33</v>
      </c>
      <c r="D276" s="2" t="s">
        <v>23</v>
      </c>
      <c r="E276" s="2">
        <v>1567</v>
      </c>
      <c r="F276" s="2" t="s">
        <v>34</v>
      </c>
      <c r="G276" s="2" t="s">
        <v>35</v>
      </c>
      <c r="H276" s="2">
        <v>1</v>
      </c>
      <c r="I276" s="2" t="s">
        <v>36</v>
      </c>
      <c r="J276" s="2" t="s">
        <v>27</v>
      </c>
      <c r="K276" s="2">
        <v>1</v>
      </c>
      <c r="L276" s="2" t="s">
        <v>50</v>
      </c>
      <c r="M276" s="2">
        <v>22</v>
      </c>
      <c r="N276" s="2" t="s">
        <v>27</v>
      </c>
      <c r="O276" s="2" t="s">
        <v>29</v>
      </c>
      <c r="P276" s="2">
        <v>1</v>
      </c>
      <c r="Q276" s="2" t="s">
        <v>30</v>
      </c>
      <c r="R276" s="2">
        <v>1</v>
      </c>
      <c r="S276" s="2" t="s">
        <v>31</v>
      </c>
      <c r="T276" s="2" t="s">
        <v>31</v>
      </c>
      <c r="U276" s="2">
        <v>0</v>
      </c>
    </row>
    <row r="277" spans="1:21">
      <c r="A277" s="2" t="s">
        <v>32</v>
      </c>
      <c r="B277" s="2">
        <v>6</v>
      </c>
      <c r="C277" s="2" t="s">
        <v>45</v>
      </c>
      <c r="D277" s="2" t="s">
        <v>41</v>
      </c>
      <c r="E277" s="2">
        <v>1050</v>
      </c>
      <c r="F277" s="2" t="s">
        <v>34</v>
      </c>
      <c r="G277" s="2" t="s">
        <v>55</v>
      </c>
      <c r="H277" s="2">
        <v>4</v>
      </c>
      <c r="I277" s="2" t="s">
        <v>26</v>
      </c>
      <c r="J277" s="2" t="s">
        <v>27</v>
      </c>
      <c r="K277" s="2">
        <v>1</v>
      </c>
      <c r="L277" s="2" t="s">
        <v>43</v>
      </c>
      <c r="M277" s="2">
        <v>35</v>
      </c>
      <c r="N277" s="2" t="s">
        <v>65</v>
      </c>
      <c r="O277" s="2" t="s">
        <v>29</v>
      </c>
      <c r="P277" s="2">
        <v>2</v>
      </c>
      <c r="Q277" s="2" t="s">
        <v>52</v>
      </c>
      <c r="R277" s="2">
        <v>1</v>
      </c>
      <c r="S277" s="2" t="s">
        <v>31</v>
      </c>
      <c r="T277" s="2" t="s">
        <v>31</v>
      </c>
      <c r="U277" s="2">
        <v>0</v>
      </c>
    </row>
    <row r="278" spans="1:21">
      <c r="A278" s="2" t="s">
        <v>32</v>
      </c>
      <c r="B278" s="2">
        <v>12</v>
      </c>
      <c r="C278" s="2" t="s">
        <v>33</v>
      </c>
      <c r="D278" s="2" t="s">
        <v>41</v>
      </c>
      <c r="E278" s="2">
        <v>1922</v>
      </c>
      <c r="F278" s="2" t="s">
        <v>34</v>
      </c>
      <c r="G278" s="2" t="s">
        <v>35</v>
      </c>
      <c r="H278" s="2">
        <v>4</v>
      </c>
      <c r="I278" s="2" t="s">
        <v>26</v>
      </c>
      <c r="J278" s="2" t="s">
        <v>27</v>
      </c>
      <c r="K278" s="2">
        <v>2</v>
      </c>
      <c r="L278" s="2" t="s">
        <v>43</v>
      </c>
      <c r="M278" s="2">
        <v>37</v>
      </c>
      <c r="N278" s="2" t="s">
        <v>27</v>
      </c>
      <c r="O278" s="2" t="s">
        <v>29</v>
      </c>
      <c r="P278" s="2">
        <v>1</v>
      </c>
      <c r="Q278" s="2" t="s">
        <v>40</v>
      </c>
      <c r="R278" s="2">
        <v>1</v>
      </c>
      <c r="S278" s="2" t="s">
        <v>27</v>
      </c>
      <c r="T278" s="2" t="s">
        <v>31</v>
      </c>
      <c r="U278" s="2">
        <v>1</v>
      </c>
    </row>
    <row r="279" spans="1:21">
      <c r="A279" s="2" t="s">
        <v>21</v>
      </c>
      <c r="B279" s="2">
        <v>18</v>
      </c>
      <c r="C279" s="2" t="s">
        <v>22</v>
      </c>
      <c r="D279" s="2" t="s">
        <v>68</v>
      </c>
      <c r="E279" s="2">
        <v>1190</v>
      </c>
      <c r="F279" s="2" t="s">
        <v>34</v>
      </c>
      <c r="G279" s="2" t="s">
        <v>55</v>
      </c>
      <c r="H279" s="2">
        <v>2</v>
      </c>
      <c r="I279" s="2" t="s">
        <v>36</v>
      </c>
      <c r="J279" s="2" t="s">
        <v>27</v>
      </c>
      <c r="K279" s="2">
        <v>4</v>
      </c>
      <c r="L279" s="2" t="s">
        <v>47</v>
      </c>
      <c r="M279" s="2">
        <v>55</v>
      </c>
      <c r="N279" s="2" t="s">
        <v>27</v>
      </c>
      <c r="O279" s="2" t="s">
        <v>44</v>
      </c>
      <c r="P279" s="2">
        <v>3</v>
      </c>
      <c r="Q279" s="2" t="s">
        <v>69</v>
      </c>
      <c r="R279" s="2">
        <v>2</v>
      </c>
      <c r="S279" s="2" t="s">
        <v>27</v>
      </c>
      <c r="T279" s="2" t="s">
        <v>31</v>
      </c>
      <c r="U279" s="2">
        <v>1</v>
      </c>
    </row>
    <row r="280" spans="1:21">
      <c r="A280" s="2" t="s">
        <v>21</v>
      </c>
      <c r="B280" s="2">
        <v>12</v>
      </c>
      <c r="C280" s="2" t="s">
        <v>33</v>
      </c>
      <c r="D280" s="2" t="s">
        <v>41</v>
      </c>
      <c r="E280" s="2">
        <v>1657</v>
      </c>
      <c r="F280" s="2" t="s">
        <v>34</v>
      </c>
      <c r="G280" s="2" t="s">
        <v>35</v>
      </c>
      <c r="H280" s="2">
        <v>2</v>
      </c>
      <c r="I280" s="2" t="s">
        <v>26</v>
      </c>
      <c r="J280" s="2" t="s">
        <v>27</v>
      </c>
      <c r="K280" s="2">
        <v>2</v>
      </c>
      <c r="L280" s="2" t="s">
        <v>28</v>
      </c>
      <c r="M280" s="2">
        <v>27</v>
      </c>
      <c r="N280" s="2" t="s">
        <v>27</v>
      </c>
      <c r="O280" s="2" t="s">
        <v>29</v>
      </c>
      <c r="P280" s="2">
        <v>1</v>
      </c>
      <c r="Q280" s="2" t="s">
        <v>30</v>
      </c>
      <c r="R280" s="2">
        <v>1</v>
      </c>
      <c r="S280" s="2" t="s">
        <v>27</v>
      </c>
      <c r="T280" s="2" t="s">
        <v>31</v>
      </c>
      <c r="U280" s="2">
        <v>0</v>
      </c>
    </row>
    <row r="281" spans="1:21">
      <c r="A281" s="2" t="s">
        <v>32</v>
      </c>
      <c r="B281" s="2">
        <v>9</v>
      </c>
      <c r="C281" s="2" t="s">
        <v>33</v>
      </c>
      <c r="D281" s="2" t="s">
        <v>38</v>
      </c>
      <c r="E281" s="2">
        <v>1199</v>
      </c>
      <c r="F281" s="2" t="s">
        <v>34</v>
      </c>
      <c r="G281" s="2" t="s">
        <v>39</v>
      </c>
      <c r="H281" s="2">
        <v>4</v>
      </c>
      <c r="I281" s="2" t="s">
        <v>36</v>
      </c>
      <c r="J281" s="2" t="s">
        <v>27</v>
      </c>
      <c r="K281" s="2">
        <v>4</v>
      </c>
      <c r="L281" s="2" t="s">
        <v>43</v>
      </c>
      <c r="M281" s="2">
        <v>67</v>
      </c>
      <c r="N281" s="2" t="s">
        <v>27</v>
      </c>
      <c r="O281" s="2" t="s">
        <v>29</v>
      </c>
      <c r="P281" s="2">
        <v>2</v>
      </c>
      <c r="Q281" s="2" t="s">
        <v>52</v>
      </c>
      <c r="R281" s="2">
        <v>1</v>
      </c>
      <c r="S281" s="2" t="s">
        <v>31</v>
      </c>
      <c r="T281" s="2" t="s">
        <v>31</v>
      </c>
      <c r="U281" s="2">
        <v>0</v>
      </c>
    </row>
    <row r="282" spans="1:21">
      <c r="A282" s="2" t="s">
        <v>21</v>
      </c>
      <c r="B282" s="2">
        <v>12</v>
      </c>
      <c r="C282" s="2" t="s">
        <v>33</v>
      </c>
      <c r="D282" s="2" t="s">
        <v>49</v>
      </c>
      <c r="E282" s="2">
        <v>3386</v>
      </c>
      <c r="F282" s="2" t="s">
        <v>34</v>
      </c>
      <c r="G282" s="2" t="s">
        <v>25</v>
      </c>
      <c r="H282" s="2">
        <v>3</v>
      </c>
      <c r="I282" s="2" t="s">
        <v>26</v>
      </c>
      <c r="J282" s="2" t="s">
        <v>27</v>
      </c>
      <c r="K282" s="2">
        <v>4</v>
      </c>
      <c r="L282" s="2" t="s">
        <v>47</v>
      </c>
      <c r="M282" s="2">
        <v>35</v>
      </c>
      <c r="N282" s="2" t="s">
        <v>27</v>
      </c>
      <c r="O282" s="2" t="s">
        <v>44</v>
      </c>
      <c r="P282" s="2">
        <v>1</v>
      </c>
      <c r="Q282" s="2" t="s">
        <v>30</v>
      </c>
      <c r="R282" s="2">
        <v>1</v>
      </c>
      <c r="S282" s="2" t="s">
        <v>31</v>
      </c>
      <c r="T282" s="2" t="s">
        <v>31</v>
      </c>
      <c r="U282" s="2">
        <v>1</v>
      </c>
    </row>
    <row r="283" spans="1:21">
      <c r="A283" s="2" t="s">
        <v>32</v>
      </c>
      <c r="B283" s="2">
        <v>9</v>
      </c>
      <c r="C283" s="2" t="s">
        <v>33</v>
      </c>
      <c r="D283" s="2" t="s">
        <v>23</v>
      </c>
      <c r="E283" s="2">
        <v>1670</v>
      </c>
      <c r="F283" s="2" t="s">
        <v>34</v>
      </c>
      <c r="G283" s="2" t="s">
        <v>57</v>
      </c>
      <c r="H283" s="2">
        <v>4</v>
      </c>
      <c r="I283" s="2" t="s">
        <v>36</v>
      </c>
      <c r="J283" s="2" t="s">
        <v>27</v>
      </c>
      <c r="K283" s="2">
        <v>2</v>
      </c>
      <c r="L283" s="2" t="s">
        <v>50</v>
      </c>
      <c r="M283" s="2">
        <v>22</v>
      </c>
      <c r="N283" s="2" t="s">
        <v>27</v>
      </c>
      <c r="O283" s="2" t="s">
        <v>29</v>
      </c>
      <c r="P283" s="2">
        <v>1</v>
      </c>
      <c r="Q283" s="2" t="s">
        <v>30</v>
      </c>
      <c r="R283" s="2">
        <v>1</v>
      </c>
      <c r="S283" s="2" t="s">
        <v>31</v>
      </c>
      <c r="T283" s="2" t="s">
        <v>31</v>
      </c>
      <c r="U283" s="2">
        <v>1</v>
      </c>
    </row>
    <row r="284" spans="1:21">
      <c r="A284" s="2" t="s">
        <v>32</v>
      </c>
      <c r="B284" s="2">
        <v>12</v>
      </c>
      <c r="C284" s="2" t="s">
        <v>33</v>
      </c>
      <c r="D284" s="2" t="s">
        <v>46</v>
      </c>
      <c r="E284" s="2">
        <v>1007</v>
      </c>
      <c r="F284" s="2" t="s">
        <v>53</v>
      </c>
      <c r="G284" s="2" t="s">
        <v>35</v>
      </c>
      <c r="H284" s="2">
        <v>4</v>
      </c>
      <c r="I284" s="2" t="s">
        <v>56</v>
      </c>
      <c r="J284" s="2" t="s">
        <v>27</v>
      </c>
      <c r="K284" s="2">
        <v>1</v>
      </c>
      <c r="L284" s="2" t="s">
        <v>28</v>
      </c>
      <c r="M284" s="2">
        <v>22</v>
      </c>
      <c r="N284" s="2" t="s">
        <v>27</v>
      </c>
      <c r="O284" s="2" t="s">
        <v>29</v>
      </c>
      <c r="P284" s="2">
        <v>1</v>
      </c>
      <c r="Q284" s="2" t="s">
        <v>30</v>
      </c>
      <c r="R284" s="2">
        <v>1</v>
      </c>
      <c r="S284" s="2" t="s">
        <v>27</v>
      </c>
      <c r="T284" s="2" t="s">
        <v>31</v>
      </c>
      <c r="U284" s="2">
        <v>0</v>
      </c>
    </row>
    <row r="285" spans="1:21">
      <c r="A285" s="2" t="s">
        <v>63</v>
      </c>
      <c r="B285" s="2">
        <v>12</v>
      </c>
      <c r="C285" s="2" t="s">
        <v>33</v>
      </c>
      <c r="D285" s="2" t="s">
        <v>46</v>
      </c>
      <c r="E285" s="2">
        <v>1330</v>
      </c>
      <c r="F285" s="2" t="s">
        <v>34</v>
      </c>
      <c r="G285" s="2" t="s">
        <v>57</v>
      </c>
      <c r="H285" s="2">
        <v>4</v>
      </c>
      <c r="I285" s="2" t="s">
        <v>26</v>
      </c>
      <c r="J285" s="2" t="s">
        <v>27</v>
      </c>
      <c r="K285" s="2">
        <v>1</v>
      </c>
      <c r="L285" s="2" t="s">
        <v>28</v>
      </c>
      <c r="M285" s="2">
        <v>26</v>
      </c>
      <c r="N285" s="2" t="s">
        <v>27</v>
      </c>
      <c r="O285" s="2" t="s">
        <v>29</v>
      </c>
      <c r="P285" s="2">
        <v>1</v>
      </c>
      <c r="Q285" s="2" t="s">
        <v>30</v>
      </c>
      <c r="R285" s="2">
        <v>1</v>
      </c>
      <c r="S285" s="2" t="s">
        <v>27</v>
      </c>
      <c r="T285" s="2" t="s">
        <v>31</v>
      </c>
      <c r="U285" s="2">
        <v>0</v>
      </c>
    </row>
    <row r="286" spans="1:21">
      <c r="A286" s="2" t="s">
        <v>37</v>
      </c>
      <c r="B286" s="2">
        <v>36</v>
      </c>
      <c r="C286" s="2" t="s">
        <v>45</v>
      </c>
      <c r="D286" s="2" t="s">
        <v>46</v>
      </c>
      <c r="E286" s="2">
        <v>10875</v>
      </c>
      <c r="F286" s="2" t="s">
        <v>34</v>
      </c>
      <c r="G286" s="2" t="s">
        <v>25</v>
      </c>
      <c r="H286" s="2">
        <v>2</v>
      </c>
      <c r="I286" s="2" t="s">
        <v>26</v>
      </c>
      <c r="J286" s="2" t="s">
        <v>27</v>
      </c>
      <c r="K286" s="2">
        <v>2</v>
      </c>
      <c r="L286" s="2" t="s">
        <v>50</v>
      </c>
      <c r="M286" s="2">
        <v>45</v>
      </c>
      <c r="N286" s="2" t="s">
        <v>27</v>
      </c>
      <c r="O286" s="2" t="s">
        <v>29</v>
      </c>
      <c r="P286" s="2">
        <v>2</v>
      </c>
      <c r="Q286" s="2" t="s">
        <v>30</v>
      </c>
      <c r="R286" s="2">
        <v>2</v>
      </c>
      <c r="S286" s="2" t="s">
        <v>31</v>
      </c>
      <c r="T286" s="2" t="s">
        <v>31</v>
      </c>
      <c r="U286" s="2">
        <v>0</v>
      </c>
    </row>
    <row r="287" spans="1:21">
      <c r="A287" s="2" t="s">
        <v>37</v>
      </c>
      <c r="B287" s="2">
        <v>18</v>
      </c>
      <c r="C287" s="2" t="s">
        <v>60</v>
      </c>
      <c r="D287" s="2" t="s">
        <v>58</v>
      </c>
      <c r="E287" s="2">
        <v>4165</v>
      </c>
      <c r="F287" s="2" t="s">
        <v>34</v>
      </c>
      <c r="G287" s="2" t="s">
        <v>35</v>
      </c>
      <c r="H287" s="2">
        <v>2</v>
      </c>
      <c r="I287" s="2" t="s">
        <v>26</v>
      </c>
      <c r="J287" s="2" t="s">
        <v>27</v>
      </c>
      <c r="K287" s="2">
        <v>2</v>
      </c>
      <c r="L287" s="2" t="s">
        <v>50</v>
      </c>
      <c r="M287" s="2">
        <v>36</v>
      </c>
      <c r="N287" s="2" t="s">
        <v>65</v>
      </c>
      <c r="O287" s="2" t="s">
        <v>29</v>
      </c>
      <c r="P287" s="2">
        <v>2</v>
      </c>
      <c r="Q287" s="2" t="s">
        <v>30</v>
      </c>
      <c r="R287" s="2">
        <v>2</v>
      </c>
      <c r="S287" s="2" t="s">
        <v>27</v>
      </c>
      <c r="T287" s="2" t="s">
        <v>31</v>
      </c>
      <c r="U287" s="2">
        <v>1</v>
      </c>
    </row>
    <row r="288" spans="1:21">
      <c r="A288" s="2" t="s">
        <v>21</v>
      </c>
      <c r="B288" s="2">
        <v>24</v>
      </c>
      <c r="C288" s="2" t="s">
        <v>33</v>
      </c>
      <c r="D288" s="2" t="s">
        <v>70</v>
      </c>
      <c r="E288" s="2">
        <v>1755</v>
      </c>
      <c r="F288" s="2" t="s">
        <v>34</v>
      </c>
      <c r="G288" s="2" t="s">
        <v>25</v>
      </c>
      <c r="H288" s="2">
        <v>4</v>
      </c>
      <c r="I288" s="2" t="s">
        <v>36</v>
      </c>
      <c r="J288" s="2" t="s">
        <v>42</v>
      </c>
      <c r="K288" s="2">
        <v>4</v>
      </c>
      <c r="L288" s="2" t="s">
        <v>28</v>
      </c>
      <c r="M288" s="2">
        <v>58</v>
      </c>
      <c r="N288" s="2" t="s">
        <v>27</v>
      </c>
      <c r="O288" s="2" t="s">
        <v>29</v>
      </c>
      <c r="P288" s="2">
        <v>1</v>
      </c>
      <c r="Q288" s="2" t="s">
        <v>40</v>
      </c>
      <c r="R288" s="2">
        <v>1</v>
      </c>
      <c r="S288" s="2" t="s">
        <v>31</v>
      </c>
      <c r="T288" s="2" t="s">
        <v>31</v>
      </c>
      <c r="U288" s="2">
        <v>0</v>
      </c>
    </row>
    <row r="289" spans="1:21">
      <c r="A289" s="2" t="s">
        <v>63</v>
      </c>
      <c r="B289" s="2">
        <v>21</v>
      </c>
      <c r="C289" s="2" t="s">
        <v>22</v>
      </c>
      <c r="D289" s="2" t="s">
        <v>38</v>
      </c>
      <c r="E289" s="2">
        <v>2319</v>
      </c>
      <c r="F289" s="2" t="s">
        <v>34</v>
      </c>
      <c r="G289" s="2" t="s">
        <v>57</v>
      </c>
      <c r="H289" s="2">
        <v>2</v>
      </c>
      <c r="I289" s="2" t="s">
        <v>54</v>
      </c>
      <c r="J289" s="2" t="s">
        <v>27</v>
      </c>
      <c r="K289" s="2">
        <v>1</v>
      </c>
      <c r="L289" s="2" t="s">
        <v>50</v>
      </c>
      <c r="M289" s="2">
        <v>33</v>
      </c>
      <c r="N289" s="2" t="s">
        <v>27</v>
      </c>
      <c r="O289" s="2" t="s">
        <v>51</v>
      </c>
      <c r="P289" s="2">
        <v>1</v>
      </c>
      <c r="Q289" s="2" t="s">
        <v>30</v>
      </c>
      <c r="R289" s="2">
        <v>1</v>
      </c>
      <c r="S289" s="2" t="s">
        <v>27</v>
      </c>
      <c r="T289" s="2" t="s">
        <v>31</v>
      </c>
      <c r="U289" s="2">
        <v>1</v>
      </c>
    </row>
    <row r="290" spans="1:21">
      <c r="A290" s="2" t="s">
        <v>21</v>
      </c>
      <c r="B290" s="2">
        <v>12</v>
      </c>
      <c r="C290" s="2" t="s">
        <v>60</v>
      </c>
      <c r="D290" s="2" t="s">
        <v>68</v>
      </c>
      <c r="E290" s="2">
        <v>1108</v>
      </c>
      <c r="F290" s="2" t="s">
        <v>34</v>
      </c>
      <c r="G290" s="2" t="s">
        <v>39</v>
      </c>
      <c r="H290" s="2">
        <v>4</v>
      </c>
      <c r="I290" s="2" t="s">
        <v>26</v>
      </c>
      <c r="J290" s="2" t="s">
        <v>27</v>
      </c>
      <c r="K290" s="2">
        <v>3</v>
      </c>
      <c r="L290" s="2" t="s">
        <v>28</v>
      </c>
      <c r="M290" s="2">
        <v>28</v>
      </c>
      <c r="N290" s="2" t="s">
        <v>27</v>
      </c>
      <c r="O290" s="2" t="s">
        <v>29</v>
      </c>
      <c r="P290" s="2">
        <v>2</v>
      </c>
      <c r="Q290" s="2" t="s">
        <v>30</v>
      </c>
      <c r="R290" s="2">
        <v>1</v>
      </c>
      <c r="S290" s="2" t="s">
        <v>27</v>
      </c>
      <c r="T290" s="2" t="s">
        <v>31</v>
      </c>
      <c r="U290" s="2">
        <v>1</v>
      </c>
    </row>
    <row r="291" spans="1:21">
      <c r="A291" s="2" t="s">
        <v>21</v>
      </c>
      <c r="B291" s="2">
        <v>12</v>
      </c>
      <c r="C291" s="2" t="s">
        <v>33</v>
      </c>
      <c r="D291" s="2" t="s">
        <v>23</v>
      </c>
      <c r="E291" s="2">
        <v>1107</v>
      </c>
      <c r="F291" s="2" t="s">
        <v>34</v>
      </c>
      <c r="G291" s="2" t="s">
        <v>35</v>
      </c>
      <c r="H291" s="2">
        <v>2</v>
      </c>
      <c r="I291" s="2" t="s">
        <v>26</v>
      </c>
      <c r="J291" s="2" t="s">
        <v>27</v>
      </c>
      <c r="K291" s="2">
        <v>2</v>
      </c>
      <c r="L291" s="2" t="s">
        <v>28</v>
      </c>
      <c r="M291" s="2">
        <v>20</v>
      </c>
      <c r="N291" s="2" t="s">
        <v>27</v>
      </c>
      <c r="O291" s="2" t="s">
        <v>51</v>
      </c>
      <c r="P291" s="2">
        <v>1</v>
      </c>
      <c r="Q291" s="2" t="s">
        <v>52</v>
      </c>
      <c r="R291" s="2">
        <v>2</v>
      </c>
      <c r="S291" s="2" t="s">
        <v>31</v>
      </c>
      <c r="T291" s="2" t="s">
        <v>31</v>
      </c>
      <c r="U291" s="2">
        <v>0</v>
      </c>
    </row>
    <row r="292" spans="1:21">
      <c r="A292" s="2" t="s">
        <v>63</v>
      </c>
      <c r="B292" s="2">
        <v>10</v>
      </c>
      <c r="C292" s="2" t="s">
        <v>33</v>
      </c>
      <c r="D292" s="2" t="s">
        <v>41</v>
      </c>
      <c r="E292" s="2">
        <v>1275</v>
      </c>
      <c r="F292" s="2" t="s">
        <v>34</v>
      </c>
      <c r="G292" s="2" t="s">
        <v>57</v>
      </c>
      <c r="H292" s="2">
        <v>4</v>
      </c>
      <c r="I292" s="2" t="s">
        <v>36</v>
      </c>
      <c r="J292" s="2" t="s">
        <v>27</v>
      </c>
      <c r="K292" s="2">
        <v>2</v>
      </c>
      <c r="L292" s="2" t="s">
        <v>43</v>
      </c>
      <c r="M292" s="2">
        <v>23</v>
      </c>
      <c r="N292" s="2" t="s">
        <v>27</v>
      </c>
      <c r="O292" s="2" t="s">
        <v>29</v>
      </c>
      <c r="P292" s="2">
        <v>1</v>
      </c>
      <c r="Q292" s="2" t="s">
        <v>30</v>
      </c>
      <c r="R292" s="2">
        <v>1</v>
      </c>
      <c r="S292" s="2" t="s">
        <v>27</v>
      </c>
      <c r="T292" s="2" t="s">
        <v>31</v>
      </c>
      <c r="U292" s="2">
        <v>0</v>
      </c>
    </row>
    <row r="293" spans="1:21">
      <c r="A293" s="2" t="s">
        <v>37</v>
      </c>
      <c r="B293" s="2">
        <v>60</v>
      </c>
      <c r="C293" s="2" t="s">
        <v>45</v>
      </c>
      <c r="D293" s="2" t="s">
        <v>23</v>
      </c>
      <c r="E293" s="2">
        <v>15653</v>
      </c>
      <c r="F293" s="2" t="s">
        <v>34</v>
      </c>
      <c r="G293" s="2" t="s">
        <v>39</v>
      </c>
      <c r="H293" s="2">
        <v>2</v>
      </c>
      <c r="I293" s="2" t="s">
        <v>26</v>
      </c>
      <c r="J293" s="2" t="s">
        <v>27</v>
      </c>
      <c r="K293" s="2">
        <v>4</v>
      </c>
      <c r="L293" s="2" t="s">
        <v>50</v>
      </c>
      <c r="M293" s="2">
        <v>21</v>
      </c>
      <c r="N293" s="2" t="s">
        <v>27</v>
      </c>
      <c r="O293" s="2" t="s">
        <v>29</v>
      </c>
      <c r="P293" s="2">
        <v>2</v>
      </c>
      <c r="Q293" s="2" t="s">
        <v>30</v>
      </c>
      <c r="R293" s="2">
        <v>1</v>
      </c>
      <c r="S293" s="2" t="s">
        <v>31</v>
      </c>
      <c r="T293" s="2" t="s">
        <v>31</v>
      </c>
      <c r="U293" s="2">
        <v>0</v>
      </c>
    </row>
    <row r="294" spans="1:21">
      <c r="A294" s="2" t="s">
        <v>32</v>
      </c>
      <c r="B294" s="2">
        <v>6</v>
      </c>
      <c r="C294" s="2" t="s">
        <v>33</v>
      </c>
      <c r="D294" s="2" t="s">
        <v>46</v>
      </c>
      <c r="E294" s="2">
        <v>14555</v>
      </c>
      <c r="F294" s="2" t="s">
        <v>24</v>
      </c>
      <c r="G294" s="2" t="s">
        <v>55</v>
      </c>
      <c r="H294" s="2">
        <v>1</v>
      </c>
      <c r="I294" s="2" t="s">
        <v>26</v>
      </c>
      <c r="J294" s="2" t="s">
        <v>27</v>
      </c>
      <c r="K294" s="2">
        <v>2</v>
      </c>
      <c r="L294" s="2" t="s">
        <v>43</v>
      </c>
      <c r="M294" s="2">
        <v>23</v>
      </c>
      <c r="N294" s="2" t="s">
        <v>27</v>
      </c>
      <c r="O294" s="2" t="s">
        <v>29</v>
      </c>
      <c r="P294" s="2">
        <v>1</v>
      </c>
      <c r="Q294" s="2" t="s">
        <v>69</v>
      </c>
      <c r="R294" s="2">
        <v>1</v>
      </c>
      <c r="S294" s="2" t="s">
        <v>31</v>
      </c>
      <c r="T294" s="2" t="s">
        <v>31</v>
      </c>
      <c r="U294" s="2">
        <v>1</v>
      </c>
    </row>
    <row r="295" spans="1:21">
      <c r="A295" s="2" t="s">
        <v>32</v>
      </c>
      <c r="B295" s="2">
        <v>18</v>
      </c>
      <c r="C295" s="2" t="s">
        <v>22</v>
      </c>
      <c r="D295" s="2" t="s">
        <v>41</v>
      </c>
      <c r="E295" s="2">
        <v>3612</v>
      </c>
      <c r="F295" s="2" t="s">
        <v>34</v>
      </c>
      <c r="G295" s="2" t="s">
        <v>25</v>
      </c>
      <c r="H295" s="2">
        <v>3</v>
      </c>
      <c r="I295" s="2" t="s">
        <v>36</v>
      </c>
      <c r="J295" s="2" t="s">
        <v>27</v>
      </c>
      <c r="K295" s="2">
        <v>4</v>
      </c>
      <c r="L295" s="2" t="s">
        <v>43</v>
      </c>
      <c r="M295" s="2">
        <v>37</v>
      </c>
      <c r="N295" s="2" t="s">
        <v>27</v>
      </c>
      <c r="O295" s="2" t="s">
        <v>29</v>
      </c>
      <c r="P295" s="2">
        <v>1</v>
      </c>
      <c r="Q295" s="2" t="s">
        <v>30</v>
      </c>
      <c r="R295" s="2">
        <v>1</v>
      </c>
      <c r="S295" s="2" t="s">
        <v>31</v>
      </c>
      <c r="T295" s="2" t="s">
        <v>31</v>
      </c>
      <c r="U295" s="2">
        <v>0</v>
      </c>
    </row>
    <row r="296" spans="1:21">
      <c r="A296" s="2" t="s">
        <v>32</v>
      </c>
      <c r="B296" s="2">
        <v>18</v>
      </c>
      <c r="C296" s="2" t="s">
        <v>22</v>
      </c>
      <c r="D296" s="2" t="s">
        <v>46</v>
      </c>
      <c r="E296" s="2">
        <v>1056</v>
      </c>
      <c r="F296" s="2" t="s">
        <v>34</v>
      </c>
      <c r="G296" s="2" t="s">
        <v>25</v>
      </c>
      <c r="H296" s="2">
        <v>3</v>
      </c>
      <c r="I296" s="2" t="s">
        <v>26</v>
      </c>
      <c r="J296" s="2" t="s">
        <v>42</v>
      </c>
      <c r="K296" s="2">
        <v>3</v>
      </c>
      <c r="L296" s="2" t="s">
        <v>28</v>
      </c>
      <c r="M296" s="2">
        <v>30</v>
      </c>
      <c r="N296" s="2" t="s">
        <v>61</v>
      </c>
      <c r="O296" s="2" t="s">
        <v>29</v>
      </c>
      <c r="P296" s="2">
        <v>2</v>
      </c>
      <c r="Q296" s="2" t="s">
        <v>30</v>
      </c>
      <c r="R296" s="2">
        <v>1</v>
      </c>
      <c r="S296" s="2" t="s">
        <v>27</v>
      </c>
      <c r="T296" s="2" t="s">
        <v>31</v>
      </c>
      <c r="U296" s="2">
        <v>1</v>
      </c>
    </row>
    <row r="297" spans="1:21">
      <c r="A297" s="2" t="s">
        <v>37</v>
      </c>
      <c r="B297" s="2">
        <v>24</v>
      </c>
      <c r="C297" s="2" t="s">
        <v>33</v>
      </c>
      <c r="D297" s="2" t="s">
        <v>41</v>
      </c>
      <c r="E297" s="2">
        <v>5511</v>
      </c>
      <c r="F297" s="2" t="s">
        <v>59</v>
      </c>
      <c r="G297" s="2" t="s">
        <v>35</v>
      </c>
      <c r="H297" s="2">
        <v>4</v>
      </c>
      <c r="I297" s="2" t="s">
        <v>26</v>
      </c>
      <c r="J297" s="2" t="s">
        <v>27</v>
      </c>
      <c r="K297" s="2">
        <v>1</v>
      </c>
      <c r="L297" s="2" t="s">
        <v>50</v>
      </c>
      <c r="M297" s="2">
        <v>25</v>
      </c>
      <c r="N297" s="2" t="s">
        <v>65</v>
      </c>
      <c r="O297" s="2" t="s">
        <v>29</v>
      </c>
      <c r="P297" s="2">
        <v>1</v>
      </c>
      <c r="Q297" s="2" t="s">
        <v>30</v>
      </c>
      <c r="R297" s="2">
        <v>1</v>
      </c>
      <c r="S297" s="2" t="s">
        <v>27</v>
      </c>
      <c r="T297" s="2" t="s">
        <v>31</v>
      </c>
      <c r="U297" s="2">
        <v>0</v>
      </c>
    </row>
    <row r="298" spans="1:21">
      <c r="A298" s="2" t="s">
        <v>21</v>
      </c>
      <c r="B298" s="2">
        <v>6</v>
      </c>
      <c r="C298" s="2" t="s">
        <v>22</v>
      </c>
      <c r="D298" s="2" t="s">
        <v>46</v>
      </c>
      <c r="E298" s="2">
        <v>609</v>
      </c>
      <c r="F298" s="2" t="s">
        <v>34</v>
      </c>
      <c r="G298" s="2" t="s">
        <v>39</v>
      </c>
      <c r="H298" s="2">
        <v>4</v>
      </c>
      <c r="I298" s="2" t="s">
        <v>36</v>
      </c>
      <c r="J298" s="2" t="s">
        <v>27</v>
      </c>
      <c r="K298" s="2">
        <v>3</v>
      </c>
      <c r="L298" s="2" t="s">
        <v>43</v>
      </c>
      <c r="M298" s="2">
        <v>37</v>
      </c>
      <c r="N298" s="2" t="s">
        <v>27</v>
      </c>
      <c r="O298" s="2" t="s">
        <v>29</v>
      </c>
      <c r="P298" s="2">
        <v>2</v>
      </c>
      <c r="Q298" s="2" t="s">
        <v>30</v>
      </c>
      <c r="R298" s="2">
        <v>1</v>
      </c>
      <c r="S298" s="2" t="s">
        <v>27</v>
      </c>
      <c r="T298" s="2" t="s">
        <v>62</v>
      </c>
      <c r="U298" s="2">
        <v>0</v>
      </c>
    </row>
    <row r="299" spans="1:21">
      <c r="A299" s="2" t="s">
        <v>37</v>
      </c>
      <c r="B299" s="2">
        <v>36</v>
      </c>
      <c r="C299" s="2" t="s">
        <v>45</v>
      </c>
      <c r="D299" s="2" t="s">
        <v>58</v>
      </c>
      <c r="E299" s="2">
        <v>7980</v>
      </c>
      <c r="F299" s="2" t="s">
        <v>24</v>
      </c>
      <c r="G299" s="2" t="s">
        <v>57</v>
      </c>
      <c r="H299" s="2">
        <v>4</v>
      </c>
      <c r="I299" s="2" t="s">
        <v>26</v>
      </c>
      <c r="J299" s="2" t="s">
        <v>27</v>
      </c>
      <c r="K299" s="2">
        <v>4</v>
      </c>
      <c r="L299" s="2" t="s">
        <v>50</v>
      </c>
      <c r="M299" s="2">
        <v>27</v>
      </c>
      <c r="N299" s="2" t="s">
        <v>27</v>
      </c>
      <c r="O299" s="2" t="s">
        <v>51</v>
      </c>
      <c r="P299" s="2">
        <v>2</v>
      </c>
      <c r="Q299" s="2" t="s">
        <v>30</v>
      </c>
      <c r="R299" s="2">
        <v>1</v>
      </c>
      <c r="S299" s="2" t="s">
        <v>31</v>
      </c>
      <c r="T299" s="2" t="s">
        <v>31</v>
      </c>
      <c r="U299" s="2">
        <v>1</v>
      </c>
    </row>
    <row r="300" spans="1:21">
      <c r="A300" s="2" t="s">
        <v>21</v>
      </c>
      <c r="B300" s="2">
        <v>12</v>
      </c>
      <c r="C300" s="2" t="s">
        <v>33</v>
      </c>
      <c r="D300" s="2" t="s">
        <v>23</v>
      </c>
      <c r="E300" s="2">
        <v>709</v>
      </c>
      <c r="F300" s="2" t="s">
        <v>34</v>
      </c>
      <c r="G300" s="2" t="s">
        <v>25</v>
      </c>
      <c r="H300" s="2">
        <v>4</v>
      </c>
      <c r="I300" s="2" t="s">
        <v>26</v>
      </c>
      <c r="J300" s="2" t="s">
        <v>27</v>
      </c>
      <c r="K300" s="2">
        <v>4</v>
      </c>
      <c r="L300" s="2" t="s">
        <v>28</v>
      </c>
      <c r="M300" s="2">
        <v>57</v>
      </c>
      <c r="N300" s="2" t="s">
        <v>65</v>
      </c>
      <c r="O300" s="2" t="s">
        <v>29</v>
      </c>
      <c r="P300" s="2">
        <v>1</v>
      </c>
      <c r="Q300" s="2" t="s">
        <v>40</v>
      </c>
      <c r="R300" s="2">
        <v>1</v>
      </c>
      <c r="S300" s="2" t="s">
        <v>27</v>
      </c>
      <c r="T300" s="2" t="s">
        <v>31</v>
      </c>
      <c r="U300" s="2">
        <v>1</v>
      </c>
    </row>
    <row r="301" spans="1:21">
      <c r="A301" s="2" t="s">
        <v>21</v>
      </c>
      <c r="B301" s="2">
        <v>30</v>
      </c>
      <c r="C301" s="2" t="s">
        <v>33</v>
      </c>
      <c r="D301" s="2" t="s">
        <v>41</v>
      </c>
      <c r="E301" s="2">
        <v>6350</v>
      </c>
      <c r="F301" s="2" t="s">
        <v>24</v>
      </c>
      <c r="G301" s="2" t="s">
        <v>25</v>
      </c>
      <c r="H301" s="2">
        <v>4</v>
      </c>
      <c r="I301" s="2" t="s">
        <v>26</v>
      </c>
      <c r="J301" s="2" t="s">
        <v>27</v>
      </c>
      <c r="K301" s="2">
        <v>4</v>
      </c>
      <c r="L301" s="2" t="s">
        <v>43</v>
      </c>
      <c r="M301" s="2">
        <v>31</v>
      </c>
      <c r="N301" s="2" t="s">
        <v>27</v>
      </c>
      <c r="O301" s="2" t="s">
        <v>29</v>
      </c>
      <c r="P301" s="2">
        <v>1</v>
      </c>
      <c r="Q301" s="2" t="s">
        <v>30</v>
      </c>
      <c r="R301" s="2">
        <v>1</v>
      </c>
      <c r="S301" s="2" t="s">
        <v>27</v>
      </c>
      <c r="T301" s="2" t="s">
        <v>31</v>
      </c>
      <c r="U301" s="2">
        <v>1</v>
      </c>
    </row>
    <row r="302" spans="1:21">
      <c r="A302" s="2" t="s">
        <v>32</v>
      </c>
      <c r="B302" s="2">
        <v>24</v>
      </c>
      <c r="C302" s="2" t="s">
        <v>33</v>
      </c>
      <c r="D302" s="2" t="s">
        <v>49</v>
      </c>
      <c r="E302" s="2">
        <v>4113</v>
      </c>
      <c r="F302" s="2" t="s">
        <v>48</v>
      </c>
      <c r="G302" s="2" t="s">
        <v>57</v>
      </c>
      <c r="H302" s="2">
        <v>3</v>
      </c>
      <c r="I302" s="2" t="s">
        <v>36</v>
      </c>
      <c r="J302" s="2" t="s">
        <v>27</v>
      </c>
      <c r="K302" s="2">
        <v>4</v>
      </c>
      <c r="L302" s="2" t="s">
        <v>50</v>
      </c>
      <c r="M302" s="2">
        <v>28</v>
      </c>
      <c r="N302" s="2" t="s">
        <v>27</v>
      </c>
      <c r="O302" s="2" t="s">
        <v>51</v>
      </c>
      <c r="P302" s="2">
        <v>1</v>
      </c>
      <c r="Q302" s="2" t="s">
        <v>30</v>
      </c>
      <c r="R302" s="2">
        <v>1</v>
      </c>
      <c r="S302" s="2" t="s">
        <v>27</v>
      </c>
      <c r="T302" s="2" t="s">
        <v>31</v>
      </c>
      <c r="U302" s="2">
        <v>1</v>
      </c>
    </row>
    <row r="303" spans="1:21">
      <c r="A303" s="2" t="s">
        <v>21</v>
      </c>
      <c r="B303" s="2">
        <v>24</v>
      </c>
      <c r="C303" s="2" t="s">
        <v>22</v>
      </c>
      <c r="D303" s="2" t="s">
        <v>49</v>
      </c>
      <c r="E303" s="2">
        <v>6615</v>
      </c>
      <c r="F303" s="2" t="s">
        <v>34</v>
      </c>
      <c r="G303" s="2" t="s">
        <v>55</v>
      </c>
      <c r="H303" s="2">
        <v>2</v>
      </c>
      <c r="I303" s="2" t="s">
        <v>26</v>
      </c>
      <c r="J303" s="2" t="s">
        <v>27</v>
      </c>
      <c r="K303" s="2">
        <v>4</v>
      </c>
      <c r="L303" s="2" t="s">
        <v>47</v>
      </c>
      <c r="M303" s="2">
        <v>75</v>
      </c>
      <c r="N303" s="2" t="s">
        <v>27</v>
      </c>
      <c r="O303" s="2" t="s">
        <v>44</v>
      </c>
      <c r="P303" s="2">
        <v>2</v>
      </c>
      <c r="Q303" s="2" t="s">
        <v>52</v>
      </c>
      <c r="R303" s="2">
        <v>1</v>
      </c>
      <c r="S303" s="2" t="s">
        <v>31</v>
      </c>
      <c r="T303" s="2" t="s">
        <v>31</v>
      </c>
      <c r="U303" s="2">
        <v>0</v>
      </c>
    </row>
    <row r="304" spans="1:21">
      <c r="A304" s="2" t="s">
        <v>32</v>
      </c>
      <c r="B304" s="2">
        <v>24</v>
      </c>
      <c r="C304" s="2" t="s">
        <v>45</v>
      </c>
      <c r="D304" s="2" t="s">
        <v>23</v>
      </c>
      <c r="E304" s="2">
        <v>6403</v>
      </c>
      <c r="F304" s="2" t="s">
        <v>34</v>
      </c>
      <c r="G304" s="2" t="s">
        <v>57</v>
      </c>
      <c r="H304" s="2">
        <v>1</v>
      </c>
      <c r="I304" s="2" t="s">
        <v>26</v>
      </c>
      <c r="J304" s="2" t="s">
        <v>27</v>
      </c>
      <c r="K304" s="2">
        <v>2</v>
      </c>
      <c r="L304" s="2" t="s">
        <v>50</v>
      </c>
      <c r="M304" s="2">
        <v>33</v>
      </c>
      <c r="N304" s="2" t="s">
        <v>27</v>
      </c>
      <c r="O304" s="2" t="s">
        <v>29</v>
      </c>
      <c r="P304" s="2">
        <v>1</v>
      </c>
      <c r="Q304" s="2" t="s">
        <v>30</v>
      </c>
      <c r="R304" s="2">
        <v>1</v>
      </c>
      <c r="S304" s="2" t="s">
        <v>27</v>
      </c>
      <c r="T304" s="2" t="s">
        <v>31</v>
      </c>
      <c r="U304" s="2">
        <v>0</v>
      </c>
    </row>
    <row r="305" spans="1:21">
      <c r="A305" s="2" t="s">
        <v>21</v>
      </c>
      <c r="B305" s="2">
        <v>6</v>
      </c>
      <c r="C305" s="2" t="s">
        <v>22</v>
      </c>
      <c r="D305" s="2" t="s">
        <v>41</v>
      </c>
      <c r="E305" s="2">
        <v>1872</v>
      </c>
      <c r="F305" s="2" t="s">
        <v>34</v>
      </c>
      <c r="G305" s="2" t="s">
        <v>55</v>
      </c>
      <c r="H305" s="2">
        <v>4</v>
      </c>
      <c r="I305" s="2" t="s">
        <v>26</v>
      </c>
      <c r="J305" s="2" t="s">
        <v>27</v>
      </c>
      <c r="K305" s="2">
        <v>4</v>
      </c>
      <c r="L305" s="2" t="s">
        <v>47</v>
      </c>
      <c r="M305" s="2">
        <v>36</v>
      </c>
      <c r="N305" s="2" t="s">
        <v>27</v>
      </c>
      <c r="O305" s="2" t="s">
        <v>44</v>
      </c>
      <c r="P305" s="2">
        <v>3</v>
      </c>
      <c r="Q305" s="2" t="s">
        <v>52</v>
      </c>
      <c r="R305" s="2">
        <v>1</v>
      </c>
      <c r="S305" s="2" t="s">
        <v>31</v>
      </c>
      <c r="T305" s="2" t="s">
        <v>31</v>
      </c>
      <c r="U305" s="2">
        <v>0</v>
      </c>
    </row>
    <row r="306" spans="1:21">
      <c r="A306" s="2" t="s">
        <v>32</v>
      </c>
      <c r="B306" s="2">
        <v>9</v>
      </c>
      <c r="C306" s="2" t="s">
        <v>33</v>
      </c>
      <c r="D306" s="2" t="s">
        <v>41</v>
      </c>
      <c r="E306" s="2">
        <v>959</v>
      </c>
      <c r="F306" s="2" t="s">
        <v>34</v>
      </c>
      <c r="G306" s="2" t="s">
        <v>35</v>
      </c>
      <c r="H306" s="2">
        <v>1</v>
      </c>
      <c r="I306" s="2" t="s">
        <v>36</v>
      </c>
      <c r="J306" s="2" t="s">
        <v>27</v>
      </c>
      <c r="K306" s="2">
        <v>2</v>
      </c>
      <c r="L306" s="2" t="s">
        <v>50</v>
      </c>
      <c r="M306" s="2">
        <v>29</v>
      </c>
      <c r="N306" s="2" t="s">
        <v>27</v>
      </c>
      <c r="O306" s="2" t="s">
        <v>29</v>
      </c>
      <c r="P306" s="2">
        <v>1</v>
      </c>
      <c r="Q306" s="2" t="s">
        <v>30</v>
      </c>
      <c r="R306" s="2">
        <v>1</v>
      </c>
      <c r="S306" s="2" t="s">
        <v>27</v>
      </c>
      <c r="T306" s="2" t="s">
        <v>62</v>
      </c>
      <c r="U306" s="2">
        <v>1</v>
      </c>
    </row>
    <row r="307" spans="1:21">
      <c r="A307" s="2" t="s">
        <v>32</v>
      </c>
      <c r="B307" s="2">
        <v>18</v>
      </c>
      <c r="C307" s="2" t="s">
        <v>33</v>
      </c>
      <c r="D307" s="2" t="s">
        <v>49</v>
      </c>
      <c r="E307" s="2">
        <v>2779</v>
      </c>
      <c r="F307" s="2" t="s">
        <v>34</v>
      </c>
      <c r="G307" s="2" t="s">
        <v>35</v>
      </c>
      <c r="H307" s="2">
        <v>1</v>
      </c>
      <c r="I307" s="2" t="s">
        <v>56</v>
      </c>
      <c r="J307" s="2" t="s">
        <v>27</v>
      </c>
      <c r="K307" s="2">
        <v>3</v>
      </c>
      <c r="L307" s="2" t="s">
        <v>50</v>
      </c>
      <c r="M307" s="2">
        <v>21</v>
      </c>
      <c r="N307" s="2" t="s">
        <v>27</v>
      </c>
      <c r="O307" s="2" t="s">
        <v>51</v>
      </c>
      <c r="P307" s="2">
        <v>1</v>
      </c>
      <c r="Q307" s="2" t="s">
        <v>30</v>
      </c>
      <c r="R307" s="2">
        <v>1</v>
      </c>
      <c r="S307" s="2" t="s">
        <v>31</v>
      </c>
      <c r="T307" s="2" t="s">
        <v>31</v>
      </c>
      <c r="U307" s="2">
        <v>0</v>
      </c>
    </row>
    <row r="308" spans="1:21">
      <c r="A308" s="2" t="s">
        <v>32</v>
      </c>
      <c r="B308" s="2">
        <v>18</v>
      </c>
      <c r="C308" s="2" t="s">
        <v>33</v>
      </c>
      <c r="D308" s="2" t="s">
        <v>68</v>
      </c>
      <c r="E308" s="2">
        <v>3872</v>
      </c>
      <c r="F308" s="2" t="s">
        <v>34</v>
      </c>
      <c r="G308" s="2" t="s">
        <v>55</v>
      </c>
      <c r="H308" s="2">
        <v>2</v>
      </c>
      <c r="I308" s="2" t="s">
        <v>36</v>
      </c>
      <c r="J308" s="2" t="s">
        <v>27</v>
      </c>
      <c r="K308" s="2">
        <v>4</v>
      </c>
      <c r="L308" s="2" t="s">
        <v>50</v>
      </c>
      <c r="M308" s="2">
        <v>67</v>
      </c>
      <c r="N308" s="2" t="s">
        <v>27</v>
      </c>
      <c r="O308" s="2" t="s">
        <v>29</v>
      </c>
      <c r="P308" s="2">
        <v>1</v>
      </c>
      <c r="Q308" s="2" t="s">
        <v>30</v>
      </c>
      <c r="R308" s="2">
        <v>1</v>
      </c>
      <c r="S308" s="2" t="s">
        <v>31</v>
      </c>
      <c r="T308" s="2" t="s">
        <v>31</v>
      </c>
      <c r="U308" s="2">
        <v>0</v>
      </c>
    </row>
    <row r="309" spans="1:21">
      <c r="A309" s="2" t="s">
        <v>63</v>
      </c>
      <c r="B309" s="2">
        <v>24</v>
      </c>
      <c r="C309" s="2" t="s">
        <v>33</v>
      </c>
      <c r="D309" s="2" t="s">
        <v>23</v>
      </c>
      <c r="E309" s="2">
        <v>5152</v>
      </c>
      <c r="F309" s="2" t="s">
        <v>34</v>
      </c>
      <c r="G309" s="2" t="s">
        <v>39</v>
      </c>
      <c r="H309" s="2">
        <v>4</v>
      </c>
      <c r="I309" s="2" t="s">
        <v>26</v>
      </c>
      <c r="J309" s="2" t="s">
        <v>27</v>
      </c>
      <c r="K309" s="2">
        <v>2</v>
      </c>
      <c r="L309" s="2" t="s">
        <v>50</v>
      </c>
      <c r="M309" s="2">
        <v>25</v>
      </c>
      <c r="N309" s="2" t="s">
        <v>61</v>
      </c>
      <c r="O309" s="2" t="s">
        <v>29</v>
      </c>
      <c r="P309" s="2">
        <v>1</v>
      </c>
      <c r="Q309" s="2" t="s">
        <v>30</v>
      </c>
      <c r="R309" s="2">
        <v>1</v>
      </c>
      <c r="S309" s="2" t="s">
        <v>27</v>
      </c>
      <c r="T309" s="2" t="s">
        <v>31</v>
      </c>
      <c r="U309" s="2">
        <v>0</v>
      </c>
    </row>
    <row r="310" spans="1:21">
      <c r="A310" s="2" t="s">
        <v>21</v>
      </c>
      <c r="B310" s="2">
        <v>33</v>
      </c>
      <c r="C310" s="2" t="s">
        <v>22</v>
      </c>
      <c r="D310" s="2" t="s">
        <v>41</v>
      </c>
      <c r="E310" s="2">
        <v>4281</v>
      </c>
      <c r="F310" s="2" t="s">
        <v>48</v>
      </c>
      <c r="G310" s="2" t="s">
        <v>35</v>
      </c>
      <c r="H310" s="2">
        <v>1</v>
      </c>
      <c r="I310" s="2" t="s">
        <v>36</v>
      </c>
      <c r="J310" s="2" t="s">
        <v>27</v>
      </c>
      <c r="K310" s="2">
        <v>4</v>
      </c>
      <c r="L310" s="2" t="s">
        <v>50</v>
      </c>
      <c r="M310" s="2">
        <v>23</v>
      </c>
      <c r="N310" s="2" t="s">
        <v>27</v>
      </c>
      <c r="O310" s="2" t="s">
        <v>29</v>
      </c>
      <c r="P310" s="2">
        <v>2</v>
      </c>
      <c r="Q310" s="2" t="s">
        <v>30</v>
      </c>
      <c r="R310" s="2">
        <v>1</v>
      </c>
      <c r="S310" s="2" t="s">
        <v>27</v>
      </c>
      <c r="T310" s="2" t="s">
        <v>31</v>
      </c>
      <c r="U310" s="2">
        <v>1</v>
      </c>
    </row>
    <row r="311" spans="1:21">
      <c r="A311" s="2" t="s">
        <v>21</v>
      </c>
      <c r="B311" s="2">
        <v>21</v>
      </c>
      <c r="C311" s="2" t="s">
        <v>33</v>
      </c>
      <c r="D311" s="2" t="s">
        <v>46</v>
      </c>
      <c r="E311" s="2">
        <v>3763</v>
      </c>
      <c r="F311" s="2" t="s">
        <v>24</v>
      </c>
      <c r="G311" s="2" t="s">
        <v>39</v>
      </c>
      <c r="H311" s="2">
        <v>2</v>
      </c>
      <c r="I311" s="2" t="s">
        <v>26</v>
      </c>
      <c r="J311" s="2" t="s">
        <v>66</v>
      </c>
      <c r="K311" s="2">
        <v>2</v>
      </c>
      <c r="L311" s="2" t="s">
        <v>28</v>
      </c>
      <c r="M311" s="2">
        <v>24</v>
      </c>
      <c r="N311" s="2" t="s">
        <v>27</v>
      </c>
      <c r="O311" s="2" t="s">
        <v>29</v>
      </c>
      <c r="P311" s="2">
        <v>1</v>
      </c>
      <c r="Q311" s="2" t="s">
        <v>40</v>
      </c>
      <c r="R311" s="2">
        <v>1</v>
      </c>
      <c r="S311" s="2" t="s">
        <v>27</v>
      </c>
      <c r="T311" s="2" t="s">
        <v>62</v>
      </c>
      <c r="U311" s="2">
        <v>0</v>
      </c>
    </row>
    <row r="312" spans="1:21">
      <c r="A312" s="2" t="s">
        <v>32</v>
      </c>
      <c r="B312" s="2">
        <v>24</v>
      </c>
      <c r="C312" s="2" t="s">
        <v>33</v>
      </c>
      <c r="D312" s="2" t="s">
        <v>41</v>
      </c>
      <c r="E312" s="2">
        <v>4351</v>
      </c>
      <c r="F312" s="2" t="s">
        <v>24</v>
      </c>
      <c r="G312" s="2" t="s">
        <v>35</v>
      </c>
      <c r="H312" s="2">
        <v>1</v>
      </c>
      <c r="I312" s="2" t="s">
        <v>36</v>
      </c>
      <c r="J312" s="2" t="s">
        <v>27</v>
      </c>
      <c r="K312" s="2">
        <v>4</v>
      </c>
      <c r="L312" s="2" t="s">
        <v>43</v>
      </c>
      <c r="M312" s="2">
        <v>48</v>
      </c>
      <c r="N312" s="2" t="s">
        <v>27</v>
      </c>
      <c r="O312" s="2" t="s">
        <v>29</v>
      </c>
      <c r="P312" s="2">
        <v>1</v>
      </c>
      <c r="Q312" s="2" t="s">
        <v>40</v>
      </c>
      <c r="R312" s="2">
        <v>1</v>
      </c>
      <c r="S312" s="2" t="s">
        <v>31</v>
      </c>
      <c r="T312" s="2" t="s">
        <v>31</v>
      </c>
      <c r="U312" s="2">
        <v>0</v>
      </c>
    </row>
    <row r="313" spans="1:21">
      <c r="A313" s="2" t="s">
        <v>32</v>
      </c>
      <c r="B313" s="2">
        <v>24</v>
      </c>
      <c r="C313" s="2" t="s">
        <v>22</v>
      </c>
      <c r="D313" s="2" t="s">
        <v>58</v>
      </c>
      <c r="E313" s="2">
        <v>1935</v>
      </c>
      <c r="F313" s="2" t="s">
        <v>34</v>
      </c>
      <c r="G313" s="2" t="s">
        <v>25</v>
      </c>
      <c r="H313" s="2">
        <v>4</v>
      </c>
      <c r="I313" s="2" t="s">
        <v>54</v>
      </c>
      <c r="J313" s="2" t="s">
        <v>27</v>
      </c>
      <c r="K313" s="2">
        <v>4</v>
      </c>
      <c r="L313" s="2" t="s">
        <v>28</v>
      </c>
      <c r="M313" s="2">
        <v>31</v>
      </c>
      <c r="N313" s="2" t="s">
        <v>27</v>
      </c>
      <c r="O313" s="2" t="s">
        <v>29</v>
      </c>
      <c r="P313" s="2">
        <v>2</v>
      </c>
      <c r="Q313" s="2" t="s">
        <v>30</v>
      </c>
      <c r="R313" s="2">
        <v>1</v>
      </c>
      <c r="S313" s="2" t="s">
        <v>31</v>
      </c>
      <c r="T313" s="2" t="s">
        <v>31</v>
      </c>
      <c r="U313" s="2">
        <v>1</v>
      </c>
    </row>
    <row r="314" spans="1:21">
      <c r="A314" s="2" t="s">
        <v>32</v>
      </c>
      <c r="B314" s="2">
        <v>18</v>
      </c>
      <c r="C314" s="2" t="s">
        <v>22</v>
      </c>
      <c r="D314" s="2" t="s">
        <v>58</v>
      </c>
      <c r="E314" s="2">
        <v>1887</v>
      </c>
      <c r="F314" s="2" t="s">
        <v>24</v>
      </c>
      <c r="G314" s="2" t="s">
        <v>35</v>
      </c>
      <c r="H314" s="2">
        <v>4</v>
      </c>
      <c r="I314" s="2" t="s">
        <v>56</v>
      </c>
      <c r="J314" s="2" t="s">
        <v>27</v>
      </c>
      <c r="K314" s="2">
        <v>4</v>
      </c>
      <c r="L314" s="2" t="s">
        <v>28</v>
      </c>
      <c r="M314" s="2">
        <v>28</v>
      </c>
      <c r="N314" s="2" t="s">
        <v>61</v>
      </c>
      <c r="O314" s="2" t="s">
        <v>29</v>
      </c>
      <c r="P314" s="2">
        <v>2</v>
      </c>
      <c r="Q314" s="2" t="s">
        <v>30</v>
      </c>
      <c r="R314" s="2">
        <v>1</v>
      </c>
      <c r="S314" s="2" t="s">
        <v>27</v>
      </c>
      <c r="T314" s="2" t="s">
        <v>31</v>
      </c>
      <c r="U314" s="2">
        <v>0</v>
      </c>
    </row>
    <row r="315" spans="1:21">
      <c r="A315" s="2" t="s">
        <v>37</v>
      </c>
      <c r="B315" s="2">
        <v>24</v>
      </c>
      <c r="C315" s="2" t="s">
        <v>33</v>
      </c>
      <c r="D315" s="2" t="s">
        <v>41</v>
      </c>
      <c r="E315" s="2">
        <v>3972</v>
      </c>
      <c r="F315" s="2" t="s">
        <v>34</v>
      </c>
      <c r="G315" s="2" t="s">
        <v>39</v>
      </c>
      <c r="H315" s="2">
        <v>2</v>
      </c>
      <c r="I315" s="2" t="s">
        <v>36</v>
      </c>
      <c r="J315" s="2" t="s">
        <v>27</v>
      </c>
      <c r="K315" s="2">
        <v>4</v>
      </c>
      <c r="L315" s="2" t="s">
        <v>43</v>
      </c>
      <c r="M315" s="2">
        <v>25</v>
      </c>
      <c r="N315" s="2" t="s">
        <v>27</v>
      </c>
      <c r="O315" s="2" t="s">
        <v>51</v>
      </c>
      <c r="P315" s="2">
        <v>1</v>
      </c>
      <c r="Q315" s="2" t="s">
        <v>30</v>
      </c>
      <c r="R315" s="2">
        <v>1</v>
      </c>
      <c r="S315" s="2" t="s">
        <v>31</v>
      </c>
      <c r="T315" s="2" t="s">
        <v>31</v>
      </c>
      <c r="U315" s="2">
        <v>0</v>
      </c>
    </row>
    <row r="316" spans="1:21">
      <c r="A316" s="2" t="s">
        <v>32</v>
      </c>
      <c r="B316" s="2">
        <v>15</v>
      </c>
      <c r="C316" s="2" t="s">
        <v>33</v>
      </c>
      <c r="D316" s="2" t="s">
        <v>68</v>
      </c>
      <c r="E316" s="2">
        <v>2631</v>
      </c>
      <c r="F316" s="2" t="s">
        <v>59</v>
      </c>
      <c r="G316" s="2" t="s">
        <v>35</v>
      </c>
      <c r="H316" s="2">
        <v>3</v>
      </c>
      <c r="I316" s="2" t="s">
        <v>36</v>
      </c>
      <c r="J316" s="2" t="s">
        <v>27</v>
      </c>
      <c r="K316" s="2">
        <v>2</v>
      </c>
      <c r="L316" s="2" t="s">
        <v>28</v>
      </c>
      <c r="M316" s="2">
        <v>25</v>
      </c>
      <c r="N316" s="2" t="s">
        <v>27</v>
      </c>
      <c r="O316" s="2" t="s">
        <v>29</v>
      </c>
      <c r="P316" s="2">
        <v>1</v>
      </c>
      <c r="Q316" s="2" t="s">
        <v>40</v>
      </c>
      <c r="R316" s="2">
        <v>1</v>
      </c>
      <c r="S316" s="2" t="s">
        <v>27</v>
      </c>
      <c r="T316" s="2" t="s">
        <v>31</v>
      </c>
      <c r="U316" s="2">
        <v>0</v>
      </c>
    </row>
    <row r="317" spans="1:21">
      <c r="A317" s="2" t="s">
        <v>32</v>
      </c>
      <c r="B317" s="2">
        <v>12</v>
      </c>
      <c r="C317" s="2" t="s">
        <v>33</v>
      </c>
      <c r="D317" s="2" t="s">
        <v>23</v>
      </c>
      <c r="E317" s="2">
        <v>1092</v>
      </c>
      <c r="F317" s="2" t="s">
        <v>34</v>
      </c>
      <c r="G317" s="2" t="s">
        <v>35</v>
      </c>
      <c r="H317" s="2">
        <v>4</v>
      </c>
      <c r="I317" s="2" t="s">
        <v>36</v>
      </c>
      <c r="J317" s="2" t="s">
        <v>42</v>
      </c>
      <c r="K317" s="2">
        <v>4</v>
      </c>
      <c r="L317" s="2" t="s">
        <v>28</v>
      </c>
      <c r="M317" s="2">
        <v>49</v>
      </c>
      <c r="N317" s="2" t="s">
        <v>27</v>
      </c>
      <c r="O317" s="2" t="s">
        <v>29</v>
      </c>
      <c r="P317" s="2">
        <v>2</v>
      </c>
      <c r="Q317" s="2" t="s">
        <v>30</v>
      </c>
      <c r="R317" s="2">
        <v>1</v>
      </c>
      <c r="S317" s="2" t="s">
        <v>31</v>
      </c>
      <c r="T317" s="2" t="s">
        <v>31</v>
      </c>
      <c r="U317" s="2">
        <v>0</v>
      </c>
    </row>
    <row r="318" spans="1:21">
      <c r="A318" s="2" t="s">
        <v>32</v>
      </c>
      <c r="B318" s="2">
        <v>18</v>
      </c>
      <c r="C318" s="2" t="s">
        <v>22</v>
      </c>
      <c r="D318" s="2" t="s">
        <v>23</v>
      </c>
      <c r="E318" s="2">
        <v>1795</v>
      </c>
      <c r="F318" s="2" t="s">
        <v>34</v>
      </c>
      <c r="G318" s="2" t="s">
        <v>25</v>
      </c>
      <c r="H318" s="2">
        <v>3</v>
      </c>
      <c r="I318" s="2" t="s">
        <v>36</v>
      </c>
      <c r="J318" s="2" t="s">
        <v>42</v>
      </c>
      <c r="K318" s="2">
        <v>4</v>
      </c>
      <c r="L318" s="2" t="s">
        <v>28</v>
      </c>
      <c r="M318" s="2">
        <v>48</v>
      </c>
      <c r="N318" s="2" t="s">
        <v>61</v>
      </c>
      <c r="O318" s="2" t="s">
        <v>51</v>
      </c>
      <c r="P318" s="2">
        <v>2</v>
      </c>
      <c r="Q318" s="2" t="s">
        <v>40</v>
      </c>
      <c r="R318" s="2">
        <v>1</v>
      </c>
      <c r="S318" s="2" t="s">
        <v>31</v>
      </c>
      <c r="T318" s="2" t="s">
        <v>31</v>
      </c>
      <c r="U318" s="2">
        <v>0</v>
      </c>
    </row>
    <row r="319" spans="1:21">
      <c r="A319" s="2" t="s">
        <v>32</v>
      </c>
      <c r="B319" s="2">
        <v>10</v>
      </c>
      <c r="C319" s="2" t="s">
        <v>33</v>
      </c>
      <c r="D319" s="2" t="s">
        <v>41</v>
      </c>
      <c r="E319" s="2">
        <v>1521</v>
      </c>
      <c r="F319" s="2" t="s">
        <v>34</v>
      </c>
      <c r="G319" s="2" t="s">
        <v>35</v>
      </c>
      <c r="H319" s="2">
        <v>4</v>
      </c>
      <c r="I319" s="2" t="s">
        <v>54</v>
      </c>
      <c r="J319" s="2" t="s">
        <v>27</v>
      </c>
      <c r="K319" s="2">
        <v>2</v>
      </c>
      <c r="L319" s="2" t="s">
        <v>50</v>
      </c>
      <c r="M319" s="2">
        <v>31</v>
      </c>
      <c r="N319" s="2" t="s">
        <v>27</v>
      </c>
      <c r="O319" s="2" t="s">
        <v>29</v>
      </c>
      <c r="P319" s="2">
        <v>1</v>
      </c>
      <c r="Q319" s="2" t="s">
        <v>40</v>
      </c>
      <c r="R319" s="2">
        <v>1</v>
      </c>
      <c r="S319" s="2" t="s">
        <v>27</v>
      </c>
      <c r="T319" s="2" t="s">
        <v>31</v>
      </c>
      <c r="U319" s="2">
        <v>0</v>
      </c>
    </row>
    <row r="320" spans="1:21">
      <c r="A320" s="2" t="s">
        <v>21</v>
      </c>
      <c r="B320" s="2">
        <v>24</v>
      </c>
      <c r="C320" s="2" t="s">
        <v>22</v>
      </c>
      <c r="D320" s="2" t="s">
        <v>58</v>
      </c>
      <c r="E320" s="2">
        <v>1382</v>
      </c>
      <c r="F320" s="2" t="s">
        <v>59</v>
      </c>
      <c r="G320" s="2" t="s">
        <v>39</v>
      </c>
      <c r="H320" s="2">
        <v>4</v>
      </c>
      <c r="I320" s="2" t="s">
        <v>26</v>
      </c>
      <c r="J320" s="2" t="s">
        <v>27</v>
      </c>
      <c r="K320" s="2">
        <v>1</v>
      </c>
      <c r="L320" s="2" t="s">
        <v>28</v>
      </c>
      <c r="M320" s="2">
        <v>26</v>
      </c>
      <c r="N320" s="2" t="s">
        <v>27</v>
      </c>
      <c r="O320" s="2" t="s">
        <v>29</v>
      </c>
      <c r="P320" s="2">
        <v>2</v>
      </c>
      <c r="Q320" s="2" t="s">
        <v>30</v>
      </c>
      <c r="R320" s="2">
        <v>1</v>
      </c>
      <c r="S320" s="2" t="s">
        <v>31</v>
      </c>
      <c r="T320" s="2" t="s">
        <v>31</v>
      </c>
      <c r="U320" s="2">
        <v>0</v>
      </c>
    </row>
    <row r="321" spans="1:21">
      <c r="A321" s="2" t="s">
        <v>32</v>
      </c>
      <c r="B321" s="2">
        <v>48</v>
      </c>
      <c r="C321" s="2" t="s">
        <v>33</v>
      </c>
      <c r="D321" s="2" t="s">
        <v>23</v>
      </c>
      <c r="E321" s="2">
        <v>3979</v>
      </c>
      <c r="F321" s="2" t="s">
        <v>24</v>
      </c>
      <c r="G321" s="2" t="s">
        <v>39</v>
      </c>
      <c r="H321" s="2">
        <v>4</v>
      </c>
      <c r="I321" s="2" t="s">
        <v>26</v>
      </c>
      <c r="J321" s="2" t="s">
        <v>27</v>
      </c>
      <c r="K321" s="2">
        <v>1</v>
      </c>
      <c r="L321" s="2" t="s">
        <v>50</v>
      </c>
      <c r="M321" s="2">
        <v>41</v>
      </c>
      <c r="N321" s="2" t="s">
        <v>27</v>
      </c>
      <c r="O321" s="2" t="s">
        <v>29</v>
      </c>
      <c r="P321" s="2">
        <v>2</v>
      </c>
      <c r="Q321" s="2" t="s">
        <v>30</v>
      </c>
      <c r="R321" s="2">
        <v>2</v>
      </c>
      <c r="S321" s="2" t="s">
        <v>31</v>
      </c>
      <c r="T321" s="2" t="s">
        <v>31</v>
      </c>
      <c r="U321" s="2">
        <v>0</v>
      </c>
    </row>
    <row r="322" spans="1:21">
      <c r="A322" s="2" t="s">
        <v>21</v>
      </c>
      <c r="B322" s="2">
        <v>30</v>
      </c>
      <c r="C322" s="2" t="s">
        <v>22</v>
      </c>
      <c r="D322" s="2" t="s">
        <v>49</v>
      </c>
      <c r="E322" s="2">
        <v>6187</v>
      </c>
      <c r="F322" s="2" t="s">
        <v>59</v>
      </c>
      <c r="G322" s="2" t="s">
        <v>39</v>
      </c>
      <c r="H322" s="2">
        <v>1</v>
      </c>
      <c r="I322" s="2" t="s">
        <v>56</v>
      </c>
      <c r="J322" s="2" t="s">
        <v>27</v>
      </c>
      <c r="K322" s="2">
        <v>4</v>
      </c>
      <c r="L322" s="2" t="s">
        <v>50</v>
      </c>
      <c r="M322" s="2">
        <v>24</v>
      </c>
      <c r="N322" s="2" t="s">
        <v>27</v>
      </c>
      <c r="O322" s="2" t="s">
        <v>51</v>
      </c>
      <c r="P322" s="2">
        <v>2</v>
      </c>
      <c r="Q322" s="2" t="s">
        <v>30</v>
      </c>
      <c r="R322" s="2">
        <v>1</v>
      </c>
      <c r="S322" s="2" t="s">
        <v>27</v>
      </c>
      <c r="T322" s="2" t="s">
        <v>31</v>
      </c>
      <c r="U322" s="2">
        <v>0</v>
      </c>
    </row>
    <row r="323" spans="1:21">
      <c r="A323" s="2" t="s">
        <v>32</v>
      </c>
      <c r="B323" s="2">
        <v>6</v>
      </c>
      <c r="C323" s="2" t="s">
        <v>33</v>
      </c>
      <c r="D323" s="2" t="s">
        <v>68</v>
      </c>
      <c r="E323" s="2">
        <v>454</v>
      </c>
      <c r="F323" s="2" t="s">
        <v>34</v>
      </c>
      <c r="G323" s="2" t="s">
        <v>57</v>
      </c>
      <c r="H323" s="2">
        <v>3</v>
      </c>
      <c r="I323" s="2" t="s">
        <v>56</v>
      </c>
      <c r="J323" s="2" t="s">
        <v>27</v>
      </c>
      <c r="K323" s="2">
        <v>1</v>
      </c>
      <c r="L323" s="2" t="s">
        <v>43</v>
      </c>
      <c r="M323" s="2">
        <v>22</v>
      </c>
      <c r="N323" s="2" t="s">
        <v>27</v>
      </c>
      <c r="O323" s="2" t="s">
        <v>29</v>
      </c>
      <c r="P323" s="2">
        <v>1</v>
      </c>
      <c r="Q323" s="2" t="s">
        <v>40</v>
      </c>
      <c r="R323" s="2">
        <v>1</v>
      </c>
      <c r="S323" s="2" t="s">
        <v>27</v>
      </c>
      <c r="T323" s="2" t="s">
        <v>31</v>
      </c>
      <c r="U323" s="2">
        <v>0</v>
      </c>
    </row>
    <row r="324" spans="1:21">
      <c r="A324" s="2" t="s">
        <v>32</v>
      </c>
      <c r="B324" s="2">
        <v>26</v>
      </c>
      <c r="C324" s="2" t="s">
        <v>33</v>
      </c>
      <c r="D324" s="2" t="s">
        <v>49</v>
      </c>
      <c r="E324" s="2">
        <v>7966</v>
      </c>
      <c r="F324" s="2" t="s">
        <v>34</v>
      </c>
      <c r="G324" s="2" t="s">
        <v>57</v>
      </c>
      <c r="H324" s="2">
        <v>2</v>
      </c>
      <c r="I324" s="2" t="s">
        <v>26</v>
      </c>
      <c r="J324" s="2" t="s">
        <v>27</v>
      </c>
      <c r="K324" s="2">
        <v>3</v>
      </c>
      <c r="L324" s="2" t="s">
        <v>50</v>
      </c>
      <c r="M324" s="2">
        <v>30</v>
      </c>
      <c r="N324" s="2" t="s">
        <v>27</v>
      </c>
      <c r="O324" s="2" t="s">
        <v>29</v>
      </c>
      <c r="P324" s="2">
        <v>2</v>
      </c>
      <c r="Q324" s="2" t="s">
        <v>30</v>
      </c>
      <c r="R324" s="2">
        <v>1</v>
      </c>
      <c r="S324" s="2" t="s">
        <v>27</v>
      </c>
      <c r="T324" s="2" t="s">
        <v>31</v>
      </c>
      <c r="U324" s="2">
        <v>0</v>
      </c>
    </row>
    <row r="325" spans="1:21">
      <c r="A325" s="2" t="s">
        <v>21</v>
      </c>
      <c r="B325" s="2">
        <v>9</v>
      </c>
      <c r="C325" s="2" t="s">
        <v>33</v>
      </c>
      <c r="D325" s="2" t="s">
        <v>41</v>
      </c>
      <c r="E325" s="2">
        <v>2136</v>
      </c>
      <c r="F325" s="2" t="s">
        <v>34</v>
      </c>
      <c r="G325" s="2" t="s">
        <v>35</v>
      </c>
      <c r="H325" s="2">
        <v>3</v>
      </c>
      <c r="I325" s="2" t="s">
        <v>26</v>
      </c>
      <c r="J325" s="2" t="s">
        <v>27</v>
      </c>
      <c r="K325" s="2">
        <v>2</v>
      </c>
      <c r="L325" s="2" t="s">
        <v>28</v>
      </c>
      <c r="M325" s="2">
        <v>25</v>
      </c>
      <c r="N325" s="2" t="s">
        <v>27</v>
      </c>
      <c r="O325" s="2" t="s">
        <v>29</v>
      </c>
      <c r="P325" s="2">
        <v>1</v>
      </c>
      <c r="Q325" s="2" t="s">
        <v>30</v>
      </c>
      <c r="R325" s="2">
        <v>1</v>
      </c>
      <c r="S325" s="2" t="s">
        <v>27</v>
      </c>
      <c r="T325" s="2" t="s">
        <v>31</v>
      </c>
      <c r="U325" s="2">
        <v>0</v>
      </c>
    </row>
    <row r="326" spans="1:21">
      <c r="A326" s="2" t="s">
        <v>32</v>
      </c>
      <c r="B326" s="2">
        <v>12</v>
      </c>
      <c r="C326" s="2" t="s">
        <v>33</v>
      </c>
      <c r="D326" s="2" t="s">
        <v>71</v>
      </c>
      <c r="E326" s="2">
        <v>754</v>
      </c>
      <c r="F326" s="2" t="s">
        <v>24</v>
      </c>
      <c r="G326" s="2" t="s">
        <v>25</v>
      </c>
      <c r="H326" s="2">
        <v>4</v>
      </c>
      <c r="I326" s="2" t="s">
        <v>26</v>
      </c>
      <c r="J326" s="2" t="s">
        <v>27</v>
      </c>
      <c r="K326" s="2">
        <v>4</v>
      </c>
      <c r="L326" s="2" t="s">
        <v>43</v>
      </c>
      <c r="M326" s="2">
        <v>38</v>
      </c>
      <c r="N326" s="2" t="s">
        <v>27</v>
      </c>
      <c r="O326" s="2" t="s">
        <v>29</v>
      </c>
      <c r="P326" s="2">
        <v>2</v>
      </c>
      <c r="Q326" s="2" t="s">
        <v>30</v>
      </c>
      <c r="R326" s="2">
        <v>1</v>
      </c>
      <c r="S326" s="2" t="s">
        <v>27</v>
      </c>
      <c r="T326" s="2" t="s">
        <v>31</v>
      </c>
      <c r="U326" s="2">
        <v>0</v>
      </c>
    </row>
    <row r="327" spans="1:21">
      <c r="A327" s="2" t="s">
        <v>21</v>
      </c>
      <c r="B327" s="2">
        <v>24</v>
      </c>
      <c r="C327" s="2" t="s">
        <v>33</v>
      </c>
      <c r="D327" s="2" t="s">
        <v>49</v>
      </c>
      <c r="E327" s="2">
        <v>2964</v>
      </c>
      <c r="F327" s="2" t="s">
        <v>24</v>
      </c>
      <c r="G327" s="2" t="s">
        <v>25</v>
      </c>
      <c r="H327" s="2">
        <v>4</v>
      </c>
      <c r="I327" s="2" t="s">
        <v>26</v>
      </c>
      <c r="J327" s="2" t="s">
        <v>27</v>
      </c>
      <c r="K327" s="2">
        <v>4</v>
      </c>
      <c r="L327" s="2" t="s">
        <v>47</v>
      </c>
      <c r="M327" s="2">
        <v>49</v>
      </c>
      <c r="N327" s="2" t="s">
        <v>61</v>
      </c>
      <c r="O327" s="2" t="s">
        <v>44</v>
      </c>
      <c r="P327" s="2">
        <v>1</v>
      </c>
      <c r="Q327" s="2" t="s">
        <v>30</v>
      </c>
      <c r="R327" s="2">
        <v>2</v>
      </c>
      <c r="S327" s="2" t="s">
        <v>31</v>
      </c>
      <c r="T327" s="2" t="s">
        <v>31</v>
      </c>
      <c r="U327" s="2">
        <v>0</v>
      </c>
    </row>
    <row r="328" spans="1:21">
      <c r="A328" s="2" t="s">
        <v>32</v>
      </c>
      <c r="B328" s="2">
        <v>45</v>
      </c>
      <c r="C328" s="2" t="s">
        <v>22</v>
      </c>
      <c r="D328" s="2" t="s">
        <v>49</v>
      </c>
      <c r="E328" s="2">
        <v>4576</v>
      </c>
      <c r="F328" s="2" t="s">
        <v>59</v>
      </c>
      <c r="G328" s="2" t="s">
        <v>55</v>
      </c>
      <c r="H328" s="2">
        <v>3</v>
      </c>
      <c r="I328" s="2" t="s">
        <v>26</v>
      </c>
      <c r="J328" s="2" t="s">
        <v>27</v>
      </c>
      <c r="K328" s="2">
        <v>4</v>
      </c>
      <c r="L328" s="2" t="s">
        <v>50</v>
      </c>
      <c r="M328" s="2">
        <v>27</v>
      </c>
      <c r="N328" s="2" t="s">
        <v>27</v>
      </c>
      <c r="O328" s="2" t="s">
        <v>29</v>
      </c>
      <c r="P328" s="2">
        <v>1</v>
      </c>
      <c r="Q328" s="2" t="s">
        <v>30</v>
      </c>
      <c r="R328" s="2">
        <v>1</v>
      </c>
      <c r="S328" s="2" t="s">
        <v>27</v>
      </c>
      <c r="T328" s="2" t="s">
        <v>31</v>
      </c>
      <c r="U328" s="2">
        <v>0</v>
      </c>
    </row>
    <row r="329" spans="1:21">
      <c r="A329" s="2" t="s">
        <v>63</v>
      </c>
      <c r="B329" s="2">
        <v>24</v>
      </c>
      <c r="C329" s="2" t="s">
        <v>33</v>
      </c>
      <c r="D329" s="2" t="s">
        <v>23</v>
      </c>
      <c r="E329" s="2">
        <v>1377</v>
      </c>
      <c r="F329" s="2" t="s">
        <v>59</v>
      </c>
      <c r="G329" s="2" t="s">
        <v>25</v>
      </c>
      <c r="H329" s="2">
        <v>4</v>
      </c>
      <c r="I329" s="2" t="s">
        <v>36</v>
      </c>
      <c r="J329" s="2" t="s">
        <v>27</v>
      </c>
      <c r="K329" s="2">
        <v>2</v>
      </c>
      <c r="L329" s="2" t="s">
        <v>47</v>
      </c>
      <c r="M329" s="2">
        <v>47</v>
      </c>
      <c r="N329" s="2" t="s">
        <v>27</v>
      </c>
      <c r="O329" s="2" t="s">
        <v>44</v>
      </c>
      <c r="P329" s="2">
        <v>1</v>
      </c>
      <c r="Q329" s="2" t="s">
        <v>30</v>
      </c>
      <c r="R329" s="2">
        <v>1</v>
      </c>
      <c r="S329" s="2" t="s">
        <v>31</v>
      </c>
      <c r="T329" s="2" t="s">
        <v>31</v>
      </c>
      <c r="U329" s="2">
        <v>0</v>
      </c>
    </row>
    <row r="330" spans="1:21">
      <c r="A330" s="2" t="s">
        <v>37</v>
      </c>
      <c r="B330" s="2">
        <v>48</v>
      </c>
      <c r="C330" s="2" t="s">
        <v>22</v>
      </c>
      <c r="D330" s="2" t="s">
        <v>58</v>
      </c>
      <c r="E330" s="2">
        <v>7629</v>
      </c>
      <c r="F330" s="2" t="s">
        <v>24</v>
      </c>
      <c r="G330" s="2" t="s">
        <v>25</v>
      </c>
      <c r="H330" s="2">
        <v>4</v>
      </c>
      <c r="I330" s="2" t="s">
        <v>54</v>
      </c>
      <c r="J330" s="2" t="s">
        <v>27</v>
      </c>
      <c r="K330" s="2">
        <v>2</v>
      </c>
      <c r="L330" s="2" t="s">
        <v>50</v>
      </c>
      <c r="M330" s="2">
        <v>46</v>
      </c>
      <c r="N330" s="2" t="s">
        <v>61</v>
      </c>
      <c r="O330" s="2" t="s">
        <v>29</v>
      </c>
      <c r="P330" s="2">
        <v>2</v>
      </c>
      <c r="Q330" s="2" t="s">
        <v>52</v>
      </c>
      <c r="R330" s="2">
        <v>2</v>
      </c>
      <c r="S330" s="2" t="s">
        <v>27</v>
      </c>
      <c r="T330" s="2" t="s">
        <v>31</v>
      </c>
      <c r="U330" s="2">
        <v>0</v>
      </c>
    </row>
    <row r="331" spans="1:21">
      <c r="A331" s="2" t="s">
        <v>63</v>
      </c>
      <c r="B331" s="2">
        <v>12</v>
      </c>
      <c r="C331" s="2" t="s">
        <v>33</v>
      </c>
      <c r="D331" s="2" t="s">
        <v>23</v>
      </c>
      <c r="E331" s="2">
        <v>3016</v>
      </c>
      <c r="F331" s="2" t="s">
        <v>34</v>
      </c>
      <c r="G331" s="2" t="s">
        <v>35</v>
      </c>
      <c r="H331" s="2">
        <v>3</v>
      </c>
      <c r="I331" s="2" t="s">
        <v>56</v>
      </c>
      <c r="J331" s="2" t="s">
        <v>27</v>
      </c>
      <c r="K331" s="2">
        <v>1</v>
      </c>
      <c r="L331" s="2" t="s">
        <v>50</v>
      </c>
      <c r="M331" s="2">
        <v>24</v>
      </c>
      <c r="N331" s="2" t="s">
        <v>27</v>
      </c>
      <c r="O331" s="2" t="s">
        <v>29</v>
      </c>
      <c r="P331" s="2">
        <v>1</v>
      </c>
      <c r="Q331" s="2" t="s">
        <v>30</v>
      </c>
      <c r="R331" s="2">
        <v>1</v>
      </c>
      <c r="S331" s="2" t="s">
        <v>27</v>
      </c>
      <c r="T331" s="2" t="s">
        <v>31</v>
      </c>
      <c r="U331" s="2">
        <v>0</v>
      </c>
    </row>
    <row r="332" spans="1:21">
      <c r="A332" s="2" t="s">
        <v>21</v>
      </c>
      <c r="B332" s="2">
        <v>18</v>
      </c>
      <c r="C332" s="2" t="s">
        <v>33</v>
      </c>
      <c r="D332" s="2" t="s">
        <v>23</v>
      </c>
      <c r="E332" s="2">
        <v>1936</v>
      </c>
      <c r="F332" s="2" t="s">
        <v>24</v>
      </c>
      <c r="G332" s="2" t="s">
        <v>39</v>
      </c>
      <c r="H332" s="2">
        <v>2</v>
      </c>
      <c r="I332" s="2" t="s">
        <v>56</v>
      </c>
      <c r="J332" s="2" t="s">
        <v>27</v>
      </c>
      <c r="K332" s="2">
        <v>4</v>
      </c>
      <c r="L332" s="2" t="s">
        <v>50</v>
      </c>
      <c r="M332" s="2">
        <v>23</v>
      </c>
      <c r="N332" s="2" t="s">
        <v>27</v>
      </c>
      <c r="O332" s="2" t="s">
        <v>51</v>
      </c>
      <c r="P332" s="2">
        <v>2</v>
      </c>
      <c r="Q332" s="2" t="s">
        <v>40</v>
      </c>
      <c r="R332" s="2">
        <v>1</v>
      </c>
      <c r="S332" s="2" t="s">
        <v>27</v>
      </c>
      <c r="T332" s="2" t="s">
        <v>31</v>
      </c>
      <c r="U332" s="2">
        <v>0</v>
      </c>
    </row>
    <row r="333" spans="1:21">
      <c r="A333" s="2" t="s">
        <v>32</v>
      </c>
      <c r="B333" s="2">
        <v>6</v>
      </c>
      <c r="C333" s="2" t="s">
        <v>45</v>
      </c>
      <c r="D333" s="2" t="s">
        <v>58</v>
      </c>
      <c r="E333" s="2">
        <v>1449</v>
      </c>
      <c r="F333" s="2" t="s">
        <v>59</v>
      </c>
      <c r="G333" s="2" t="s">
        <v>25</v>
      </c>
      <c r="H333" s="2">
        <v>1</v>
      </c>
      <c r="I333" s="2" t="s">
        <v>54</v>
      </c>
      <c r="J333" s="2" t="s">
        <v>27</v>
      </c>
      <c r="K333" s="2">
        <v>2</v>
      </c>
      <c r="L333" s="2" t="s">
        <v>50</v>
      </c>
      <c r="M333" s="2">
        <v>31</v>
      </c>
      <c r="N333" s="2" t="s">
        <v>61</v>
      </c>
      <c r="O333" s="2" t="s">
        <v>29</v>
      </c>
      <c r="P333" s="2">
        <v>2</v>
      </c>
      <c r="Q333" s="2" t="s">
        <v>30</v>
      </c>
      <c r="R333" s="2">
        <v>2</v>
      </c>
      <c r="S333" s="2" t="s">
        <v>27</v>
      </c>
      <c r="T333" s="2" t="s">
        <v>31</v>
      </c>
      <c r="U333" s="2">
        <v>0</v>
      </c>
    </row>
    <row r="334" spans="1:21">
      <c r="A334" s="2" t="s">
        <v>32</v>
      </c>
      <c r="B334" s="2">
        <v>30</v>
      </c>
      <c r="C334" s="2" t="s">
        <v>33</v>
      </c>
      <c r="D334" s="2" t="s">
        <v>23</v>
      </c>
      <c r="E334" s="2">
        <v>1715</v>
      </c>
      <c r="F334" s="2" t="s">
        <v>24</v>
      </c>
      <c r="G334" s="2" t="s">
        <v>35</v>
      </c>
      <c r="H334" s="2">
        <v>4</v>
      </c>
      <c r="I334" s="2" t="s">
        <v>36</v>
      </c>
      <c r="J334" s="2" t="s">
        <v>27</v>
      </c>
      <c r="K334" s="2">
        <v>1</v>
      </c>
      <c r="L334" s="2" t="s">
        <v>50</v>
      </c>
      <c r="M334" s="2">
        <v>26</v>
      </c>
      <c r="N334" s="2" t="s">
        <v>27</v>
      </c>
      <c r="O334" s="2" t="s">
        <v>29</v>
      </c>
      <c r="P334" s="2">
        <v>1</v>
      </c>
      <c r="Q334" s="2" t="s">
        <v>30</v>
      </c>
      <c r="R334" s="2">
        <v>1</v>
      </c>
      <c r="S334" s="2" t="s">
        <v>27</v>
      </c>
      <c r="T334" s="2" t="s">
        <v>31</v>
      </c>
      <c r="U334" s="2">
        <v>0</v>
      </c>
    </row>
    <row r="335" spans="1:21">
      <c r="A335" s="2" t="s">
        <v>32</v>
      </c>
      <c r="B335" s="2">
        <v>60</v>
      </c>
      <c r="C335" s="2" t="s">
        <v>45</v>
      </c>
      <c r="D335" s="2" t="s">
        <v>23</v>
      </c>
      <c r="E335" s="2">
        <v>7418</v>
      </c>
      <c r="F335" s="2" t="s">
        <v>24</v>
      </c>
      <c r="G335" s="2" t="s">
        <v>35</v>
      </c>
      <c r="H335" s="2">
        <v>1</v>
      </c>
      <c r="I335" s="2" t="s">
        <v>26</v>
      </c>
      <c r="J335" s="2" t="s">
        <v>27</v>
      </c>
      <c r="K335" s="2">
        <v>1</v>
      </c>
      <c r="L335" s="2" t="s">
        <v>28</v>
      </c>
      <c r="M335" s="2">
        <v>27</v>
      </c>
      <c r="N335" s="2" t="s">
        <v>27</v>
      </c>
      <c r="O335" s="2" t="s">
        <v>29</v>
      </c>
      <c r="P335" s="2">
        <v>1</v>
      </c>
      <c r="Q335" s="2" t="s">
        <v>40</v>
      </c>
      <c r="R335" s="2">
        <v>1</v>
      </c>
      <c r="S335" s="2" t="s">
        <v>27</v>
      </c>
      <c r="T335" s="2" t="s">
        <v>31</v>
      </c>
      <c r="U335" s="2">
        <v>0</v>
      </c>
    </row>
    <row r="336" spans="1:21">
      <c r="A336" s="2" t="s">
        <v>21</v>
      </c>
      <c r="B336" s="2">
        <v>15</v>
      </c>
      <c r="C336" s="2" t="s">
        <v>22</v>
      </c>
      <c r="D336" s="2" t="s">
        <v>41</v>
      </c>
      <c r="E336" s="2">
        <v>1478</v>
      </c>
      <c r="F336" s="2" t="s">
        <v>34</v>
      </c>
      <c r="G336" s="2" t="s">
        <v>25</v>
      </c>
      <c r="H336" s="2">
        <v>4</v>
      </c>
      <c r="I336" s="2" t="s">
        <v>26</v>
      </c>
      <c r="J336" s="2" t="s">
        <v>27</v>
      </c>
      <c r="K336" s="2">
        <v>4</v>
      </c>
      <c r="L336" s="2" t="s">
        <v>50</v>
      </c>
      <c r="M336" s="2">
        <v>44</v>
      </c>
      <c r="N336" s="2" t="s">
        <v>27</v>
      </c>
      <c r="O336" s="2" t="s">
        <v>29</v>
      </c>
      <c r="P336" s="2">
        <v>2</v>
      </c>
      <c r="Q336" s="2" t="s">
        <v>30</v>
      </c>
      <c r="R336" s="2">
        <v>2</v>
      </c>
      <c r="S336" s="2" t="s">
        <v>31</v>
      </c>
      <c r="T336" s="2" t="s">
        <v>31</v>
      </c>
      <c r="U336" s="2">
        <v>0</v>
      </c>
    </row>
    <row r="337" spans="1:21">
      <c r="A337" s="2" t="s">
        <v>21</v>
      </c>
      <c r="B337" s="2">
        <v>6</v>
      </c>
      <c r="C337" s="2" t="s">
        <v>33</v>
      </c>
      <c r="D337" s="2" t="s">
        <v>46</v>
      </c>
      <c r="E337" s="2">
        <v>1203</v>
      </c>
      <c r="F337" s="2" t="s">
        <v>59</v>
      </c>
      <c r="G337" s="2" t="s">
        <v>25</v>
      </c>
      <c r="H337" s="2">
        <v>3</v>
      </c>
      <c r="I337" s="2" t="s">
        <v>26</v>
      </c>
      <c r="J337" s="2" t="s">
        <v>27</v>
      </c>
      <c r="K337" s="2">
        <v>2</v>
      </c>
      <c r="L337" s="2" t="s">
        <v>43</v>
      </c>
      <c r="M337" s="2">
        <v>43</v>
      </c>
      <c r="N337" s="2" t="s">
        <v>27</v>
      </c>
      <c r="O337" s="2" t="s">
        <v>29</v>
      </c>
      <c r="P337" s="2">
        <v>1</v>
      </c>
      <c r="Q337" s="2" t="s">
        <v>30</v>
      </c>
      <c r="R337" s="2">
        <v>1</v>
      </c>
      <c r="S337" s="2" t="s">
        <v>31</v>
      </c>
      <c r="T337" s="2" t="s">
        <v>31</v>
      </c>
      <c r="U337" s="2">
        <v>0</v>
      </c>
    </row>
    <row r="338" spans="1:21">
      <c r="A338" s="2" t="s">
        <v>32</v>
      </c>
      <c r="B338" s="2">
        <v>24</v>
      </c>
      <c r="C338" s="2" t="s">
        <v>33</v>
      </c>
      <c r="D338" s="2" t="s">
        <v>23</v>
      </c>
      <c r="E338" s="2">
        <v>2896</v>
      </c>
      <c r="F338" s="2" t="s">
        <v>59</v>
      </c>
      <c r="G338" s="2" t="s">
        <v>57</v>
      </c>
      <c r="H338" s="2">
        <v>2</v>
      </c>
      <c r="I338" s="2" t="s">
        <v>26</v>
      </c>
      <c r="J338" s="2" t="s">
        <v>27</v>
      </c>
      <c r="K338" s="2">
        <v>1</v>
      </c>
      <c r="L338" s="2" t="s">
        <v>50</v>
      </c>
      <c r="M338" s="2">
        <v>29</v>
      </c>
      <c r="N338" s="2" t="s">
        <v>27</v>
      </c>
      <c r="O338" s="2" t="s">
        <v>29</v>
      </c>
      <c r="P338" s="2">
        <v>1</v>
      </c>
      <c r="Q338" s="2" t="s">
        <v>30</v>
      </c>
      <c r="R338" s="2">
        <v>1</v>
      </c>
      <c r="S338" s="2" t="s">
        <v>27</v>
      </c>
      <c r="T338" s="2" t="s">
        <v>31</v>
      </c>
      <c r="U338" s="2">
        <v>0</v>
      </c>
    </row>
    <row r="339" spans="1:21">
      <c r="A339" s="2" t="s">
        <v>32</v>
      </c>
      <c r="B339" s="2">
        <v>12</v>
      </c>
      <c r="C339" s="2" t="s">
        <v>33</v>
      </c>
      <c r="D339" s="2" t="s">
        <v>58</v>
      </c>
      <c r="E339" s="2">
        <v>1037</v>
      </c>
      <c r="F339" s="2" t="s">
        <v>59</v>
      </c>
      <c r="G339" s="2" t="s">
        <v>39</v>
      </c>
      <c r="H339" s="2">
        <v>3</v>
      </c>
      <c r="I339" s="2" t="s">
        <v>26</v>
      </c>
      <c r="J339" s="2" t="s">
        <v>27</v>
      </c>
      <c r="K339" s="2">
        <v>4</v>
      </c>
      <c r="L339" s="2" t="s">
        <v>28</v>
      </c>
      <c r="M339" s="2">
        <v>39</v>
      </c>
      <c r="N339" s="2" t="s">
        <v>27</v>
      </c>
      <c r="O339" s="2" t="s">
        <v>29</v>
      </c>
      <c r="P339" s="2">
        <v>1</v>
      </c>
      <c r="Q339" s="2" t="s">
        <v>40</v>
      </c>
      <c r="R339" s="2">
        <v>1</v>
      </c>
      <c r="S339" s="2" t="s">
        <v>27</v>
      </c>
      <c r="T339" s="2" t="s">
        <v>31</v>
      </c>
      <c r="U339" s="2">
        <v>0</v>
      </c>
    </row>
    <row r="340" spans="1:21">
      <c r="A340" s="2" t="s">
        <v>63</v>
      </c>
      <c r="B340" s="2">
        <v>12</v>
      </c>
      <c r="C340" s="2" t="s">
        <v>33</v>
      </c>
      <c r="D340" s="2" t="s">
        <v>23</v>
      </c>
      <c r="E340" s="2">
        <v>1297</v>
      </c>
      <c r="F340" s="2" t="s">
        <v>34</v>
      </c>
      <c r="G340" s="2" t="s">
        <v>35</v>
      </c>
      <c r="H340" s="2">
        <v>3</v>
      </c>
      <c r="I340" s="2" t="s">
        <v>56</v>
      </c>
      <c r="J340" s="2" t="s">
        <v>27</v>
      </c>
      <c r="K340" s="2">
        <v>4</v>
      </c>
      <c r="L340" s="2" t="s">
        <v>28</v>
      </c>
      <c r="M340" s="2">
        <v>23</v>
      </c>
      <c r="N340" s="2" t="s">
        <v>27</v>
      </c>
      <c r="O340" s="2" t="s">
        <v>51</v>
      </c>
      <c r="P340" s="2">
        <v>1</v>
      </c>
      <c r="Q340" s="2" t="s">
        <v>30</v>
      </c>
      <c r="R340" s="2">
        <v>1</v>
      </c>
      <c r="S340" s="2" t="s">
        <v>27</v>
      </c>
      <c r="T340" s="2" t="s">
        <v>31</v>
      </c>
      <c r="U340" s="2">
        <v>0</v>
      </c>
    </row>
    <row r="341" spans="1:21">
      <c r="A341" s="2" t="s">
        <v>37</v>
      </c>
      <c r="B341" s="2">
        <v>48</v>
      </c>
      <c r="C341" s="2" t="s">
        <v>33</v>
      </c>
      <c r="D341" s="2" t="s">
        <v>23</v>
      </c>
      <c r="E341" s="2">
        <v>10222</v>
      </c>
      <c r="F341" s="2" t="s">
        <v>24</v>
      </c>
      <c r="G341" s="2" t="s">
        <v>39</v>
      </c>
      <c r="H341" s="2">
        <v>4</v>
      </c>
      <c r="I341" s="2" t="s">
        <v>26</v>
      </c>
      <c r="J341" s="2" t="s">
        <v>27</v>
      </c>
      <c r="K341" s="2">
        <v>3</v>
      </c>
      <c r="L341" s="2" t="s">
        <v>50</v>
      </c>
      <c r="M341" s="2">
        <v>37</v>
      </c>
      <c r="N341" s="2" t="s">
        <v>65</v>
      </c>
      <c r="O341" s="2" t="s">
        <v>29</v>
      </c>
      <c r="P341" s="2">
        <v>1</v>
      </c>
      <c r="Q341" s="2" t="s">
        <v>30</v>
      </c>
      <c r="R341" s="2">
        <v>1</v>
      </c>
      <c r="S341" s="2" t="s">
        <v>31</v>
      </c>
      <c r="T341" s="2" t="s">
        <v>31</v>
      </c>
      <c r="U341" s="2">
        <v>0</v>
      </c>
    </row>
    <row r="342" spans="1:21">
      <c r="A342" s="2" t="s">
        <v>37</v>
      </c>
      <c r="B342" s="2">
        <v>12</v>
      </c>
      <c r="C342" s="2" t="s">
        <v>22</v>
      </c>
      <c r="D342" s="2" t="s">
        <v>41</v>
      </c>
      <c r="E342" s="2">
        <v>1258</v>
      </c>
      <c r="F342" s="2" t="s">
        <v>34</v>
      </c>
      <c r="G342" s="2" t="s">
        <v>57</v>
      </c>
      <c r="H342" s="2">
        <v>2</v>
      </c>
      <c r="I342" s="2" t="s">
        <v>36</v>
      </c>
      <c r="J342" s="2" t="s">
        <v>27</v>
      </c>
      <c r="K342" s="2">
        <v>4</v>
      </c>
      <c r="L342" s="2" t="s">
        <v>43</v>
      </c>
      <c r="M342" s="2">
        <v>22</v>
      </c>
      <c r="N342" s="2" t="s">
        <v>27</v>
      </c>
      <c r="O342" s="2" t="s">
        <v>51</v>
      </c>
      <c r="P342" s="2">
        <v>2</v>
      </c>
      <c r="Q342" s="2" t="s">
        <v>40</v>
      </c>
      <c r="R342" s="2">
        <v>1</v>
      </c>
      <c r="S342" s="2" t="s">
        <v>27</v>
      </c>
      <c r="T342" s="2" t="s">
        <v>31</v>
      </c>
      <c r="U342" s="2">
        <v>0</v>
      </c>
    </row>
    <row r="343" spans="1:21">
      <c r="A343" s="2" t="s">
        <v>37</v>
      </c>
      <c r="B343" s="2">
        <v>54</v>
      </c>
      <c r="C343" s="2" t="s">
        <v>60</v>
      </c>
      <c r="D343" s="2" t="s">
        <v>49</v>
      </c>
      <c r="E343" s="2">
        <v>9436</v>
      </c>
      <c r="F343" s="2" t="s">
        <v>24</v>
      </c>
      <c r="G343" s="2" t="s">
        <v>35</v>
      </c>
      <c r="H343" s="2">
        <v>2</v>
      </c>
      <c r="I343" s="2" t="s">
        <v>26</v>
      </c>
      <c r="J343" s="2" t="s">
        <v>27</v>
      </c>
      <c r="K343" s="2">
        <v>2</v>
      </c>
      <c r="L343" s="2" t="s">
        <v>43</v>
      </c>
      <c r="M343" s="2">
        <v>39</v>
      </c>
      <c r="N343" s="2" t="s">
        <v>27</v>
      </c>
      <c r="O343" s="2" t="s">
        <v>29</v>
      </c>
      <c r="P343" s="2">
        <v>1</v>
      </c>
      <c r="Q343" s="2" t="s">
        <v>40</v>
      </c>
      <c r="R343" s="2">
        <v>2</v>
      </c>
      <c r="S343" s="2" t="s">
        <v>27</v>
      </c>
      <c r="T343" s="2" t="s">
        <v>31</v>
      </c>
      <c r="U343" s="2">
        <v>0</v>
      </c>
    </row>
    <row r="344" spans="1:21">
      <c r="A344" s="2" t="s">
        <v>37</v>
      </c>
      <c r="B344" s="2">
        <v>18</v>
      </c>
      <c r="C344" s="2" t="s">
        <v>22</v>
      </c>
      <c r="D344" s="2" t="s">
        <v>46</v>
      </c>
      <c r="E344" s="2">
        <v>1055</v>
      </c>
      <c r="F344" s="2" t="s">
        <v>34</v>
      </c>
      <c r="G344" s="2" t="s">
        <v>57</v>
      </c>
      <c r="H344" s="2">
        <v>4</v>
      </c>
      <c r="I344" s="2" t="s">
        <v>36</v>
      </c>
      <c r="J344" s="2" t="s">
        <v>27</v>
      </c>
      <c r="K344" s="2">
        <v>1</v>
      </c>
      <c r="L344" s="2" t="s">
        <v>43</v>
      </c>
      <c r="M344" s="2">
        <v>30</v>
      </c>
      <c r="N344" s="2" t="s">
        <v>27</v>
      </c>
      <c r="O344" s="2" t="s">
        <v>29</v>
      </c>
      <c r="P344" s="2">
        <v>2</v>
      </c>
      <c r="Q344" s="2" t="s">
        <v>30</v>
      </c>
      <c r="R344" s="2">
        <v>1</v>
      </c>
      <c r="S344" s="2" t="s">
        <v>27</v>
      </c>
      <c r="T344" s="2" t="s">
        <v>31</v>
      </c>
      <c r="U344" s="2">
        <v>0</v>
      </c>
    </row>
    <row r="345" spans="1:21">
      <c r="A345" s="2" t="s">
        <v>21</v>
      </c>
      <c r="B345" s="2">
        <v>18</v>
      </c>
      <c r="C345" s="2" t="s">
        <v>33</v>
      </c>
      <c r="D345" s="2" t="s">
        <v>41</v>
      </c>
      <c r="E345" s="2">
        <v>2659</v>
      </c>
      <c r="F345" s="2" t="s">
        <v>53</v>
      </c>
      <c r="G345" s="2" t="s">
        <v>35</v>
      </c>
      <c r="H345" s="2">
        <v>4</v>
      </c>
      <c r="I345" s="2" t="s">
        <v>26</v>
      </c>
      <c r="J345" s="2" t="s">
        <v>27</v>
      </c>
      <c r="K345" s="2">
        <v>2</v>
      </c>
      <c r="L345" s="2" t="s">
        <v>50</v>
      </c>
      <c r="M345" s="2">
        <v>28</v>
      </c>
      <c r="N345" s="2" t="s">
        <v>27</v>
      </c>
      <c r="O345" s="2" t="s">
        <v>29</v>
      </c>
      <c r="P345" s="2">
        <v>1</v>
      </c>
      <c r="Q345" s="2" t="s">
        <v>30</v>
      </c>
      <c r="R345" s="2">
        <v>1</v>
      </c>
      <c r="S345" s="2" t="s">
        <v>27</v>
      </c>
      <c r="T345" s="2" t="s">
        <v>31</v>
      </c>
      <c r="U345" s="2">
        <v>0</v>
      </c>
    </row>
    <row r="346" spans="1:21">
      <c r="A346" s="2" t="s">
        <v>32</v>
      </c>
      <c r="B346" s="2">
        <v>13</v>
      </c>
      <c r="C346" s="2" t="s">
        <v>22</v>
      </c>
      <c r="D346" s="2" t="s">
        <v>23</v>
      </c>
      <c r="E346" s="2">
        <v>882</v>
      </c>
      <c r="F346" s="2" t="s">
        <v>34</v>
      </c>
      <c r="G346" s="2" t="s">
        <v>57</v>
      </c>
      <c r="H346" s="2">
        <v>4</v>
      </c>
      <c r="I346" s="2" t="s">
        <v>26</v>
      </c>
      <c r="J346" s="2" t="s">
        <v>42</v>
      </c>
      <c r="K346" s="2">
        <v>4</v>
      </c>
      <c r="L346" s="2" t="s">
        <v>28</v>
      </c>
      <c r="M346" s="2">
        <v>23</v>
      </c>
      <c r="N346" s="2" t="s">
        <v>27</v>
      </c>
      <c r="O346" s="2" t="s">
        <v>29</v>
      </c>
      <c r="P346" s="2">
        <v>2</v>
      </c>
      <c r="Q346" s="2" t="s">
        <v>30</v>
      </c>
      <c r="R346" s="2">
        <v>1</v>
      </c>
      <c r="S346" s="2" t="s">
        <v>27</v>
      </c>
      <c r="T346" s="2" t="s">
        <v>31</v>
      </c>
      <c r="U346" s="2">
        <v>0</v>
      </c>
    </row>
    <row r="347" spans="1:21">
      <c r="A347" s="2" t="s">
        <v>21</v>
      </c>
      <c r="B347" s="2">
        <v>12</v>
      </c>
      <c r="C347" s="2" t="s">
        <v>22</v>
      </c>
      <c r="D347" s="2" t="s">
        <v>41</v>
      </c>
      <c r="E347" s="2">
        <v>2246</v>
      </c>
      <c r="F347" s="2" t="s">
        <v>34</v>
      </c>
      <c r="G347" s="2" t="s">
        <v>25</v>
      </c>
      <c r="H347" s="2">
        <v>3</v>
      </c>
      <c r="I347" s="2" t="s">
        <v>26</v>
      </c>
      <c r="J347" s="2" t="s">
        <v>27</v>
      </c>
      <c r="K347" s="2">
        <v>3</v>
      </c>
      <c r="L347" s="2" t="s">
        <v>43</v>
      </c>
      <c r="M347" s="2">
        <v>60</v>
      </c>
      <c r="N347" s="2" t="s">
        <v>27</v>
      </c>
      <c r="O347" s="2" t="s">
        <v>29</v>
      </c>
      <c r="P347" s="2">
        <v>2</v>
      </c>
      <c r="Q347" s="2" t="s">
        <v>30</v>
      </c>
      <c r="R347" s="2">
        <v>1</v>
      </c>
      <c r="S347" s="2" t="s">
        <v>27</v>
      </c>
      <c r="T347" s="2" t="s">
        <v>31</v>
      </c>
      <c r="U347" s="2">
        <v>1</v>
      </c>
    </row>
    <row r="348" spans="1:21">
      <c r="A348" s="2" t="s">
        <v>21</v>
      </c>
      <c r="B348" s="2">
        <v>12</v>
      </c>
      <c r="C348" s="2" t="s">
        <v>33</v>
      </c>
      <c r="D348" s="2" t="s">
        <v>41</v>
      </c>
      <c r="E348" s="2">
        <v>1262</v>
      </c>
      <c r="F348" s="2" t="s">
        <v>24</v>
      </c>
      <c r="G348" s="2" t="s">
        <v>25</v>
      </c>
      <c r="H348" s="2">
        <v>2</v>
      </c>
      <c r="I348" s="2" t="s">
        <v>54</v>
      </c>
      <c r="J348" s="2" t="s">
        <v>27</v>
      </c>
      <c r="K348" s="2">
        <v>4</v>
      </c>
      <c r="L348" s="2" t="s">
        <v>43</v>
      </c>
      <c r="M348" s="2">
        <v>49</v>
      </c>
      <c r="N348" s="2" t="s">
        <v>27</v>
      </c>
      <c r="O348" s="2" t="s">
        <v>29</v>
      </c>
      <c r="P348" s="2">
        <v>1</v>
      </c>
      <c r="Q348" s="2" t="s">
        <v>40</v>
      </c>
      <c r="R348" s="2">
        <v>1</v>
      </c>
      <c r="S348" s="2" t="s">
        <v>31</v>
      </c>
      <c r="T348" s="2" t="s">
        <v>31</v>
      </c>
      <c r="U348" s="2">
        <v>0</v>
      </c>
    </row>
    <row r="349" spans="1:21">
      <c r="A349" s="2" t="s">
        <v>32</v>
      </c>
      <c r="B349" s="2">
        <v>15</v>
      </c>
      <c r="C349" s="2" t="s">
        <v>33</v>
      </c>
      <c r="D349" s="2" t="s">
        <v>23</v>
      </c>
      <c r="E349" s="2">
        <v>1444</v>
      </c>
      <c r="F349" s="2" t="s">
        <v>24</v>
      </c>
      <c r="G349" s="2" t="s">
        <v>57</v>
      </c>
      <c r="H349" s="2">
        <v>4</v>
      </c>
      <c r="I349" s="2" t="s">
        <v>26</v>
      </c>
      <c r="J349" s="2" t="s">
        <v>27</v>
      </c>
      <c r="K349" s="2">
        <v>1</v>
      </c>
      <c r="L349" s="2" t="s">
        <v>43</v>
      </c>
      <c r="M349" s="2">
        <v>23</v>
      </c>
      <c r="N349" s="2" t="s">
        <v>27</v>
      </c>
      <c r="O349" s="2" t="s">
        <v>29</v>
      </c>
      <c r="P349" s="2">
        <v>1</v>
      </c>
      <c r="Q349" s="2" t="s">
        <v>30</v>
      </c>
      <c r="R349" s="2">
        <v>1</v>
      </c>
      <c r="S349" s="2" t="s">
        <v>27</v>
      </c>
      <c r="T349" s="2" t="s">
        <v>31</v>
      </c>
      <c r="U349" s="2">
        <v>0</v>
      </c>
    </row>
    <row r="350" spans="1:21">
      <c r="A350" s="2" t="s">
        <v>32</v>
      </c>
      <c r="B350" s="2">
        <v>24</v>
      </c>
      <c r="C350" s="2" t="s">
        <v>22</v>
      </c>
      <c r="D350" s="2" t="s">
        <v>70</v>
      </c>
      <c r="E350" s="2">
        <v>11938</v>
      </c>
      <c r="F350" s="2" t="s">
        <v>34</v>
      </c>
      <c r="G350" s="2" t="s">
        <v>35</v>
      </c>
      <c r="H350" s="2">
        <v>2</v>
      </c>
      <c r="I350" s="2" t="s">
        <v>26</v>
      </c>
      <c r="J350" s="2" t="s">
        <v>66</v>
      </c>
      <c r="K350" s="2">
        <v>3</v>
      </c>
      <c r="L350" s="2" t="s">
        <v>50</v>
      </c>
      <c r="M350" s="2">
        <v>39</v>
      </c>
      <c r="N350" s="2" t="s">
        <v>27</v>
      </c>
      <c r="O350" s="2" t="s">
        <v>29</v>
      </c>
      <c r="P350" s="2">
        <v>2</v>
      </c>
      <c r="Q350" s="2" t="s">
        <v>52</v>
      </c>
      <c r="R350" s="2">
        <v>2</v>
      </c>
      <c r="S350" s="2" t="s">
        <v>31</v>
      </c>
      <c r="T350" s="2" t="s">
        <v>31</v>
      </c>
      <c r="U350" s="2">
        <v>1</v>
      </c>
    </row>
    <row r="351" spans="1:21">
      <c r="A351" s="2" t="s">
        <v>63</v>
      </c>
      <c r="B351" s="2">
        <v>12</v>
      </c>
      <c r="C351" s="2" t="s">
        <v>33</v>
      </c>
      <c r="D351" s="2" t="s">
        <v>41</v>
      </c>
      <c r="E351" s="2">
        <v>2251</v>
      </c>
      <c r="F351" s="2" t="s">
        <v>34</v>
      </c>
      <c r="G351" s="2" t="s">
        <v>35</v>
      </c>
      <c r="H351" s="2">
        <v>1</v>
      </c>
      <c r="I351" s="2" t="s">
        <v>36</v>
      </c>
      <c r="J351" s="2" t="s">
        <v>27</v>
      </c>
      <c r="K351" s="2">
        <v>2</v>
      </c>
      <c r="L351" s="2" t="s">
        <v>50</v>
      </c>
      <c r="M351" s="2">
        <v>46</v>
      </c>
      <c r="N351" s="2" t="s">
        <v>27</v>
      </c>
      <c r="O351" s="2" t="s">
        <v>29</v>
      </c>
      <c r="P351" s="2">
        <v>1</v>
      </c>
      <c r="Q351" s="2" t="s">
        <v>40</v>
      </c>
      <c r="R351" s="2">
        <v>1</v>
      </c>
      <c r="S351" s="2" t="s">
        <v>27</v>
      </c>
      <c r="T351" s="2" t="s">
        <v>31</v>
      </c>
      <c r="U351" s="2">
        <v>0</v>
      </c>
    </row>
    <row r="352" spans="1:21">
      <c r="A352" s="2" t="s">
        <v>37</v>
      </c>
      <c r="B352" s="2">
        <v>21</v>
      </c>
      <c r="C352" s="2" t="s">
        <v>22</v>
      </c>
      <c r="D352" s="2" t="s">
        <v>41</v>
      </c>
      <c r="E352" s="2">
        <v>2288</v>
      </c>
      <c r="F352" s="2" t="s">
        <v>34</v>
      </c>
      <c r="G352" s="2" t="s">
        <v>57</v>
      </c>
      <c r="H352" s="2">
        <v>4</v>
      </c>
      <c r="I352" s="2" t="s">
        <v>36</v>
      </c>
      <c r="J352" s="2" t="s">
        <v>27</v>
      </c>
      <c r="K352" s="2">
        <v>4</v>
      </c>
      <c r="L352" s="2" t="s">
        <v>43</v>
      </c>
      <c r="M352" s="2">
        <v>23</v>
      </c>
      <c r="N352" s="2" t="s">
        <v>27</v>
      </c>
      <c r="O352" s="2" t="s">
        <v>29</v>
      </c>
      <c r="P352" s="2">
        <v>1</v>
      </c>
      <c r="Q352" s="2" t="s">
        <v>30</v>
      </c>
      <c r="R352" s="2">
        <v>1</v>
      </c>
      <c r="S352" s="2" t="s">
        <v>31</v>
      </c>
      <c r="T352" s="2" t="s">
        <v>31</v>
      </c>
      <c r="U352" s="2">
        <v>0</v>
      </c>
    </row>
    <row r="353" spans="1:21">
      <c r="A353" s="2" t="s">
        <v>63</v>
      </c>
      <c r="B353" s="2">
        <v>15</v>
      </c>
      <c r="C353" s="2" t="s">
        <v>33</v>
      </c>
      <c r="D353" s="2" t="s">
        <v>23</v>
      </c>
      <c r="E353" s="2">
        <v>2327</v>
      </c>
      <c r="F353" s="2" t="s">
        <v>34</v>
      </c>
      <c r="G353" s="2" t="s">
        <v>57</v>
      </c>
      <c r="H353" s="2">
        <v>2</v>
      </c>
      <c r="I353" s="2" t="s">
        <v>36</v>
      </c>
      <c r="J353" s="2" t="s">
        <v>27</v>
      </c>
      <c r="K353" s="2">
        <v>3</v>
      </c>
      <c r="L353" s="2" t="s">
        <v>28</v>
      </c>
      <c r="M353" s="2">
        <v>25</v>
      </c>
      <c r="N353" s="2" t="s">
        <v>27</v>
      </c>
      <c r="O353" s="2" t="s">
        <v>29</v>
      </c>
      <c r="P353" s="2">
        <v>1</v>
      </c>
      <c r="Q353" s="2" t="s">
        <v>40</v>
      </c>
      <c r="R353" s="2">
        <v>1</v>
      </c>
      <c r="S353" s="2" t="s">
        <v>27</v>
      </c>
      <c r="T353" s="2" t="s">
        <v>31</v>
      </c>
      <c r="U353" s="2">
        <v>1</v>
      </c>
    </row>
    <row r="354" spans="1:21">
      <c r="A354" s="2" t="s">
        <v>37</v>
      </c>
      <c r="B354" s="2">
        <v>22</v>
      </c>
      <c r="C354" s="2" t="s">
        <v>33</v>
      </c>
      <c r="D354" s="2" t="s">
        <v>46</v>
      </c>
      <c r="E354" s="2">
        <v>1283</v>
      </c>
      <c r="F354" s="2" t="s">
        <v>24</v>
      </c>
      <c r="G354" s="2" t="s">
        <v>39</v>
      </c>
      <c r="H354" s="2">
        <v>4</v>
      </c>
      <c r="I354" s="2" t="s">
        <v>36</v>
      </c>
      <c r="J354" s="2" t="s">
        <v>27</v>
      </c>
      <c r="K354" s="2">
        <v>4</v>
      </c>
      <c r="L354" s="2" t="s">
        <v>43</v>
      </c>
      <c r="M354" s="2">
        <v>25</v>
      </c>
      <c r="N354" s="2" t="s">
        <v>27</v>
      </c>
      <c r="O354" s="2" t="s">
        <v>51</v>
      </c>
      <c r="P354" s="2">
        <v>1</v>
      </c>
      <c r="Q354" s="2" t="s">
        <v>30</v>
      </c>
      <c r="R354" s="2">
        <v>1</v>
      </c>
      <c r="S354" s="2" t="s">
        <v>27</v>
      </c>
      <c r="T354" s="2" t="s">
        <v>31</v>
      </c>
      <c r="U354" s="2">
        <v>0</v>
      </c>
    </row>
    <row r="355" spans="1:21">
      <c r="A355" s="2" t="s">
        <v>32</v>
      </c>
      <c r="B355" s="2">
        <v>12</v>
      </c>
      <c r="C355" s="2" t="s">
        <v>33</v>
      </c>
      <c r="D355" s="2" t="s">
        <v>68</v>
      </c>
      <c r="E355" s="2">
        <v>639</v>
      </c>
      <c r="F355" s="2" t="s">
        <v>34</v>
      </c>
      <c r="G355" s="2" t="s">
        <v>35</v>
      </c>
      <c r="H355" s="2">
        <v>4</v>
      </c>
      <c r="I355" s="2" t="s">
        <v>26</v>
      </c>
      <c r="J355" s="2" t="s">
        <v>27</v>
      </c>
      <c r="K355" s="2">
        <v>2</v>
      </c>
      <c r="L355" s="2" t="s">
        <v>50</v>
      </c>
      <c r="M355" s="2">
        <v>30</v>
      </c>
      <c r="N355" s="2" t="s">
        <v>27</v>
      </c>
      <c r="O355" s="2" t="s">
        <v>29</v>
      </c>
      <c r="P355" s="2">
        <v>1</v>
      </c>
      <c r="Q355" s="2" t="s">
        <v>30</v>
      </c>
      <c r="R355" s="2">
        <v>1</v>
      </c>
      <c r="S355" s="2" t="s">
        <v>27</v>
      </c>
      <c r="T355" s="2" t="s">
        <v>31</v>
      </c>
      <c r="U355" s="2">
        <v>1</v>
      </c>
    </row>
    <row r="356" spans="1:21">
      <c r="A356" s="2" t="s">
        <v>21</v>
      </c>
      <c r="B356" s="2">
        <v>12</v>
      </c>
      <c r="C356" s="2" t="s">
        <v>22</v>
      </c>
      <c r="D356" s="2" t="s">
        <v>23</v>
      </c>
      <c r="E356" s="2">
        <v>385</v>
      </c>
      <c r="F356" s="2" t="s">
        <v>34</v>
      </c>
      <c r="G356" s="2" t="s">
        <v>39</v>
      </c>
      <c r="H356" s="2">
        <v>4</v>
      </c>
      <c r="I356" s="2" t="s">
        <v>36</v>
      </c>
      <c r="J356" s="2" t="s">
        <v>27</v>
      </c>
      <c r="K356" s="2">
        <v>3</v>
      </c>
      <c r="L356" s="2" t="s">
        <v>28</v>
      </c>
      <c r="M356" s="2">
        <v>58</v>
      </c>
      <c r="N356" s="2" t="s">
        <v>27</v>
      </c>
      <c r="O356" s="2" t="s">
        <v>29</v>
      </c>
      <c r="P356" s="2">
        <v>4</v>
      </c>
      <c r="Q356" s="2" t="s">
        <v>40</v>
      </c>
      <c r="R356" s="2">
        <v>1</v>
      </c>
      <c r="S356" s="2" t="s">
        <v>31</v>
      </c>
      <c r="T356" s="2" t="s">
        <v>31</v>
      </c>
      <c r="U356" s="2">
        <v>0</v>
      </c>
    </row>
    <row r="357" spans="1:21">
      <c r="A357" s="2" t="s">
        <v>37</v>
      </c>
      <c r="B357" s="2">
        <v>24</v>
      </c>
      <c r="C357" s="2" t="s">
        <v>45</v>
      </c>
      <c r="D357" s="2" t="s">
        <v>46</v>
      </c>
      <c r="E357" s="2">
        <v>2032</v>
      </c>
      <c r="F357" s="2" t="s">
        <v>34</v>
      </c>
      <c r="G357" s="2" t="s">
        <v>25</v>
      </c>
      <c r="H357" s="2">
        <v>4</v>
      </c>
      <c r="I357" s="2" t="s">
        <v>26</v>
      </c>
      <c r="J357" s="2" t="s">
        <v>27</v>
      </c>
      <c r="K357" s="2">
        <v>4</v>
      </c>
      <c r="L357" s="2" t="s">
        <v>47</v>
      </c>
      <c r="M357" s="2">
        <v>60</v>
      </c>
      <c r="N357" s="2" t="s">
        <v>27</v>
      </c>
      <c r="O357" s="2" t="s">
        <v>44</v>
      </c>
      <c r="P357" s="2">
        <v>2</v>
      </c>
      <c r="Q357" s="2" t="s">
        <v>30</v>
      </c>
      <c r="R357" s="2">
        <v>1</v>
      </c>
      <c r="S357" s="2" t="s">
        <v>31</v>
      </c>
      <c r="T357" s="2" t="s">
        <v>31</v>
      </c>
      <c r="U357" s="2">
        <v>0</v>
      </c>
    </row>
    <row r="358" spans="1:21">
      <c r="A358" s="2" t="s">
        <v>37</v>
      </c>
      <c r="B358" s="2">
        <v>12</v>
      </c>
      <c r="C358" s="2" t="s">
        <v>64</v>
      </c>
      <c r="D358" s="2" t="s">
        <v>71</v>
      </c>
      <c r="E358" s="2">
        <v>3447</v>
      </c>
      <c r="F358" s="2" t="s">
        <v>48</v>
      </c>
      <c r="G358" s="2" t="s">
        <v>35</v>
      </c>
      <c r="H358" s="2">
        <v>4</v>
      </c>
      <c r="I358" s="2" t="s">
        <v>36</v>
      </c>
      <c r="J358" s="2" t="s">
        <v>27</v>
      </c>
      <c r="K358" s="2">
        <v>3</v>
      </c>
      <c r="L358" s="2" t="s">
        <v>28</v>
      </c>
      <c r="M358" s="2">
        <v>35</v>
      </c>
      <c r="N358" s="2" t="s">
        <v>27</v>
      </c>
      <c r="O358" s="2" t="s">
        <v>29</v>
      </c>
      <c r="P358" s="2">
        <v>1</v>
      </c>
      <c r="Q358" s="2" t="s">
        <v>40</v>
      </c>
      <c r="R358" s="2">
        <v>2</v>
      </c>
      <c r="S358" s="2" t="s">
        <v>27</v>
      </c>
      <c r="T358" s="2" t="s">
        <v>31</v>
      </c>
      <c r="U358" s="2">
        <v>0</v>
      </c>
    </row>
    <row r="359" spans="1:21">
      <c r="A359" s="2" t="s">
        <v>37</v>
      </c>
      <c r="B359" s="2">
        <v>14</v>
      </c>
      <c r="C359" s="2" t="s">
        <v>45</v>
      </c>
      <c r="D359" s="2" t="s">
        <v>46</v>
      </c>
      <c r="E359" s="2">
        <v>802</v>
      </c>
      <c r="F359" s="2" t="s">
        <v>34</v>
      </c>
      <c r="G359" s="2" t="s">
        <v>35</v>
      </c>
      <c r="H359" s="2">
        <v>4</v>
      </c>
      <c r="I359" s="2" t="s">
        <v>26</v>
      </c>
      <c r="J359" s="2" t="s">
        <v>27</v>
      </c>
      <c r="K359" s="2">
        <v>2</v>
      </c>
      <c r="L359" s="2" t="s">
        <v>50</v>
      </c>
      <c r="M359" s="2">
        <v>27</v>
      </c>
      <c r="N359" s="2" t="s">
        <v>27</v>
      </c>
      <c r="O359" s="2" t="s">
        <v>29</v>
      </c>
      <c r="P359" s="2">
        <v>2</v>
      </c>
      <c r="Q359" s="2" t="s">
        <v>40</v>
      </c>
      <c r="R359" s="2">
        <v>1</v>
      </c>
      <c r="S359" s="2" t="s">
        <v>27</v>
      </c>
      <c r="T359" s="2" t="s">
        <v>31</v>
      </c>
      <c r="U359" s="2">
        <v>0</v>
      </c>
    </row>
    <row r="360" spans="1:21">
      <c r="A360" s="2" t="s">
        <v>32</v>
      </c>
      <c r="B360" s="2">
        <v>12</v>
      </c>
      <c r="C360" s="2" t="s">
        <v>22</v>
      </c>
      <c r="D360" s="2" t="s">
        <v>67</v>
      </c>
      <c r="E360" s="2">
        <v>1424</v>
      </c>
      <c r="F360" s="2" t="s">
        <v>34</v>
      </c>
      <c r="G360" s="2" t="s">
        <v>39</v>
      </c>
      <c r="H360" s="2">
        <v>4</v>
      </c>
      <c r="I360" s="2" t="s">
        <v>26</v>
      </c>
      <c r="J360" s="2" t="s">
        <v>27</v>
      </c>
      <c r="K360" s="2">
        <v>3</v>
      </c>
      <c r="L360" s="2" t="s">
        <v>43</v>
      </c>
      <c r="M360" s="2">
        <v>26</v>
      </c>
      <c r="N360" s="2" t="s">
        <v>27</v>
      </c>
      <c r="O360" s="2" t="s">
        <v>29</v>
      </c>
      <c r="P360" s="2">
        <v>1</v>
      </c>
      <c r="Q360" s="2" t="s">
        <v>30</v>
      </c>
      <c r="R360" s="2">
        <v>1</v>
      </c>
      <c r="S360" s="2" t="s">
        <v>27</v>
      </c>
      <c r="T360" s="2" t="s">
        <v>31</v>
      </c>
      <c r="U360" s="2">
        <v>0</v>
      </c>
    </row>
    <row r="361" spans="1:21">
      <c r="A361" s="2" t="s">
        <v>32</v>
      </c>
      <c r="B361" s="2">
        <v>12</v>
      </c>
      <c r="C361" s="2" t="s">
        <v>22</v>
      </c>
      <c r="D361" s="2" t="s">
        <v>41</v>
      </c>
      <c r="E361" s="2">
        <v>3617</v>
      </c>
      <c r="F361" s="2" t="s">
        <v>34</v>
      </c>
      <c r="G361" s="2" t="s">
        <v>25</v>
      </c>
      <c r="H361" s="2">
        <v>1</v>
      </c>
      <c r="I361" s="2" t="s">
        <v>26</v>
      </c>
      <c r="J361" s="2" t="s">
        <v>27</v>
      </c>
      <c r="K361" s="2">
        <v>4</v>
      </c>
      <c r="L361" s="2" t="s">
        <v>50</v>
      </c>
      <c r="M361" s="2">
        <v>28</v>
      </c>
      <c r="N361" s="2" t="s">
        <v>27</v>
      </c>
      <c r="O361" s="2" t="s">
        <v>51</v>
      </c>
      <c r="P361" s="2">
        <v>3</v>
      </c>
      <c r="Q361" s="2" t="s">
        <v>30</v>
      </c>
      <c r="R361" s="2">
        <v>1</v>
      </c>
      <c r="S361" s="2" t="s">
        <v>31</v>
      </c>
      <c r="T361" s="2" t="s">
        <v>31</v>
      </c>
      <c r="U361" s="2">
        <v>0</v>
      </c>
    </row>
    <row r="362" spans="1:21">
      <c r="A362" s="2" t="s">
        <v>21</v>
      </c>
      <c r="B362" s="2">
        <v>6</v>
      </c>
      <c r="C362" s="2" t="s">
        <v>33</v>
      </c>
      <c r="D362" s="2" t="s">
        <v>41</v>
      </c>
      <c r="E362" s="2">
        <v>1374</v>
      </c>
      <c r="F362" s="2" t="s">
        <v>34</v>
      </c>
      <c r="G362" s="2" t="s">
        <v>35</v>
      </c>
      <c r="H362" s="2">
        <v>1</v>
      </c>
      <c r="I362" s="2" t="s">
        <v>26</v>
      </c>
      <c r="J362" s="2" t="s">
        <v>27</v>
      </c>
      <c r="K362" s="2">
        <v>2</v>
      </c>
      <c r="L362" s="2" t="s">
        <v>28</v>
      </c>
      <c r="M362" s="2">
        <v>36</v>
      </c>
      <c r="N362" s="2" t="s">
        <v>61</v>
      </c>
      <c r="O362" s="2" t="s">
        <v>29</v>
      </c>
      <c r="P362" s="2">
        <v>1</v>
      </c>
      <c r="Q362" s="2" t="s">
        <v>40</v>
      </c>
      <c r="R362" s="2">
        <v>1</v>
      </c>
      <c r="S362" s="2" t="s">
        <v>31</v>
      </c>
      <c r="T362" s="2" t="s">
        <v>31</v>
      </c>
      <c r="U362" s="2">
        <v>0</v>
      </c>
    </row>
    <row r="363" spans="1:21">
      <c r="A363" s="2" t="s">
        <v>21</v>
      </c>
      <c r="B363" s="2">
        <v>18</v>
      </c>
      <c r="C363" s="2" t="s">
        <v>22</v>
      </c>
      <c r="D363" s="2" t="s">
        <v>23</v>
      </c>
      <c r="E363" s="2">
        <v>1880</v>
      </c>
      <c r="F363" s="2" t="s">
        <v>34</v>
      </c>
      <c r="G363" s="2" t="s">
        <v>39</v>
      </c>
      <c r="H363" s="2">
        <v>4</v>
      </c>
      <c r="I363" s="2" t="s">
        <v>56</v>
      </c>
      <c r="J363" s="2" t="s">
        <v>27</v>
      </c>
      <c r="K363" s="2">
        <v>1</v>
      </c>
      <c r="L363" s="2" t="s">
        <v>43</v>
      </c>
      <c r="M363" s="2">
        <v>32</v>
      </c>
      <c r="N363" s="2" t="s">
        <v>27</v>
      </c>
      <c r="O363" s="2" t="s">
        <v>29</v>
      </c>
      <c r="P363" s="2">
        <v>2</v>
      </c>
      <c r="Q363" s="2" t="s">
        <v>52</v>
      </c>
      <c r="R363" s="2">
        <v>1</v>
      </c>
      <c r="S363" s="2" t="s">
        <v>31</v>
      </c>
      <c r="T363" s="2" t="s">
        <v>31</v>
      </c>
      <c r="U363" s="2">
        <v>0</v>
      </c>
    </row>
    <row r="364" spans="1:21">
      <c r="A364" s="2" t="s">
        <v>37</v>
      </c>
      <c r="B364" s="2">
        <v>24</v>
      </c>
      <c r="C364" s="2" t="s">
        <v>33</v>
      </c>
      <c r="D364" s="2" t="s">
        <v>23</v>
      </c>
      <c r="E364" s="2">
        <v>3181</v>
      </c>
      <c r="F364" s="2" t="s">
        <v>34</v>
      </c>
      <c r="G364" s="2" t="s">
        <v>57</v>
      </c>
      <c r="H364" s="2">
        <v>4</v>
      </c>
      <c r="I364" s="2" t="s">
        <v>36</v>
      </c>
      <c r="J364" s="2" t="s">
        <v>27</v>
      </c>
      <c r="K364" s="2">
        <v>4</v>
      </c>
      <c r="L364" s="2" t="s">
        <v>43</v>
      </c>
      <c r="M364" s="2">
        <v>26</v>
      </c>
      <c r="N364" s="2" t="s">
        <v>27</v>
      </c>
      <c r="O364" s="2" t="s">
        <v>29</v>
      </c>
      <c r="P364" s="2">
        <v>1</v>
      </c>
      <c r="Q364" s="2" t="s">
        <v>30</v>
      </c>
      <c r="R364" s="2">
        <v>1</v>
      </c>
      <c r="S364" s="2" t="s">
        <v>31</v>
      </c>
      <c r="T364" s="2" t="s">
        <v>31</v>
      </c>
      <c r="U364" s="2">
        <v>0</v>
      </c>
    </row>
    <row r="365" spans="1:21">
      <c r="A365" s="2" t="s">
        <v>37</v>
      </c>
      <c r="B365" s="2">
        <v>18</v>
      </c>
      <c r="C365" s="2" t="s">
        <v>33</v>
      </c>
      <c r="D365" s="2" t="s">
        <v>41</v>
      </c>
      <c r="E365" s="2">
        <v>1533</v>
      </c>
      <c r="F365" s="2" t="s">
        <v>34</v>
      </c>
      <c r="G365" s="2" t="s">
        <v>57</v>
      </c>
      <c r="H365" s="2">
        <v>4</v>
      </c>
      <c r="I365" s="2" t="s">
        <v>56</v>
      </c>
      <c r="J365" s="2" t="s">
        <v>66</v>
      </c>
      <c r="K365" s="2">
        <v>1</v>
      </c>
      <c r="L365" s="2" t="s">
        <v>43</v>
      </c>
      <c r="M365" s="2">
        <v>43</v>
      </c>
      <c r="N365" s="2" t="s">
        <v>27</v>
      </c>
      <c r="O365" s="2" t="s">
        <v>29</v>
      </c>
      <c r="P365" s="2">
        <v>1</v>
      </c>
      <c r="Q365" s="2" t="s">
        <v>40</v>
      </c>
      <c r="R365" s="2">
        <v>2</v>
      </c>
      <c r="S365" s="2" t="s">
        <v>27</v>
      </c>
      <c r="T365" s="2" t="s">
        <v>31</v>
      </c>
      <c r="U365" s="2">
        <v>1</v>
      </c>
    </row>
    <row r="366" spans="1:21">
      <c r="A366" s="2" t="s">
        <v>32</v>
      </c>
      <c r="B366" s="2">
        <v>21</v>
      </c>
      <c r="C366" s="2" t="s">
        <v>22</v>
      </c>
      <c r="D366" s="2" t="s">
        <v>58</v>
      </c>
      <c r="E366" s="2">
        <v>3652</v>
      </c>
      <c r="F366" s="2" t="s">
        <v>34</v>
      </c>
      <c r="G366" s="2" t="s">
        <v>39</v>
      </c>
      <c r="H366" s="2">
        <v>2</v>
      </c>
      <c r="I366" s="2" t="s">
        <v>26</v>
      </c>
      <c r="J366" s="2" t="s">
        <v>27</v>
      </c>
      <c r="K366" s="2">
        <v>3</v>
      </c>
      <c r="L366" s="2" t="s">
        <v>43</v>
      </c>
      <c r="M366" s="2">
        <v>27</v>
      </c>
      <c r="N366" s="2" t="s">
        <v>27</v>
      </c>
      <c r="O366" s="2" t="s">
        <v>29</v>
      </c>
      <c r="P366" s="2">
        <v>2</v>
      </c>
      <c r="Q366" s="2" t="s">
        <v>30</v>
      </c>
      <c r="R366" s="2">
        <v>1</v>
      </c>
      <c r="S366" s="2" t="s">
        <v>27</v>
      </c>
      <c r="T366" s="2" t="s">
        <v>31</v>
      </c>
      <c r="U366" s="2">
        <v>0</v>
      </c>
    </row>
    <row r="367" spans="1:21">
      <c r="A367" s="2" t="s">
        <v>63</v>
      </c>
      <c r="B367" s="2">
        <v>15</v>
      </c>
      <c r="C367" s="2" t="s">
        <v>33</v>
      </c>
      <c r="D367" s="2" t="s">
        <v>58</v>
      </c>
      <c r="E367" s="2">
        <v>2687</v>
      </c>
      <c r="F367" s="2" t="s">
        <v>34</v>
      </c>
      <c r="G367" s="2" t="s">
        <v>39</v>
      </c>
      <c r="H367" s="2">
        <v>2</v>
      </c>
      <c r="I367" s="2" t="s">
        <v>26</v>
      </c>
      <c r="J367" s="2" t="s">
        <v>27</v>
      </c>
      <c r="K367" s="2">
        <v>4</v>
      </c>
      <c r="L367" s="2" t="s">
        <v>43</v>
      </c>
      <c r="M367" s="2">
        <v>26</v>
      </c>
      <c r="N367" s="2" t="s">
        <v>27</v>
      </c>
      <c r="O367" s="2" t="s">
        <v>51</v>
      </c>
      <c r="P367" s="2">
        <v>1</v>
      </c>
      <c r="Q367" s="2" t="s">
        <v>30</v>
      </c>
      <c r="R367" s="2">
        <v>1</v>
      </c>
      <c r="S367" s="2" t="s">
        <v>31</v>
      </c>
      <c r="T367" s="2" t="s">
        <v>31</v>
      </c>
      <c r="U367" s="2">
        <v>0</v>
      </c>
    </row>
    <row r="368" spans="1:21">
      <c r="A368" s="2" t="s">
        <v>32</v>
      </c>
      <c r="B368" s="2">
        <v>18</v>
      </c>
      <c r="C368" s="2" t="s">
        <v>33</v>
      </c>
      <c r="D368" s="2" t="s">
        <v>58</v>
      </c>
      <c r="E368" s="2">
        <v>1941</v>
      </c>
      <c r="F368" s="2" t="s">
        <v>53</v>
      </c>
      <c r="G368" s="2" t="s">
        <v>35</v>
      </c>
      <c r="H368" s="2">
        <v>4</v>
      </c>
      <c r="I368" s="2" t="s">
        <v>26</v>
      </c>
      <c r="J368" s="2" t="s">
        <v>27</v>
      </c>
      <c r="K368" s="2">
        <v>2</v>
      </c>
      <c r="L368" s="2" t="s">
        <v>43</v>
      </c>
      <c r="M368" s="2">
        <v>35</v>
      </c>
      <c r="N368" s="2" t="s">
        <v>27</v>
      </c>
      <c r="O368" s="2" t="s">
        <v>29</v>
      </c>
      <c r="P368" s="2">
        <v>1</v>
      </c>
      <c r="Q368" s="2" t="s">
        <v>40</v>
      </c>
      <c r="R368" s="2">
        <v>1</v>
      </c>
      <c r="S368" s="2" t="s">
        <v>31</v>
      </c>
      <c r="T368" s="2" t="s">
        <v>31</v>
      </c>
      <c r="U368" s="2">
        <v>0</v>
      </c>
    </row>
    <row r="369" spans="1:21">
      <c r="A369" s="2" t="s">
        <v>37</v>
      </c>
      <c r="B369" s="2">
        <v>24</v>
      </c>
      <c r="C369" s="2" t="s">
        <v>45</v>
      </c>
      <c r="D369" s="2" t="s">
        <v>58</v>
      </c>
      <c r="E369" s="2">
        <v>3863</v>
      </c>
      <c r="F369" s="2" t="s">
        <v>34</v>
      </c>
      <c r="G369" s="2" t="s">
        <v>35</v>
      </c>
      <c r="H369" s="2">
        <v>1</v>
      </c>
      <c r="I369" s="2" t="s">
        <v>26</v>
      </c>
      <c r="J369" s="2" t="s">
        <v>27</v>
      </c>
      <c r="K369" s="2">
        <v>2</v>
      </c>
      <c r="L369" s="2" t="s">
        <v>47</v>
      </c>
      <c r="M369" s="2">
        <v>32</v>
      </c>
      <c r="N369" s="2" t="s">
        <v>27</v>
      </c>
      <c r="O369" s="2" t="s">
        <v>44</v>
      </c>
      <c r="P369" s="2">
        <v>1</v>
      </c>
      <c r="Q369" s="2" t="s">
        <v>30</v>
      </c>
      <c r="R369" s="2">
        <v>1</v>
      </c>
      <c r="S369" s="2" t="s">
        <v>27</v>
      </c>
      <c r="T369" s="2" t="s">
        <v>31</v>
      </c>
      <c r="U369" s="2">
        <v>0</v>
      </c>
    </row>
    <row r="370" spans="1:21">
      <c r="A370" s="2" t="s">
        <v>37</v>
      </c>
      <c r="B370" s="2">
        <v>36</v>
      </c>
      <c r="C370" s="2" t="s">
        <v>60</v>
      </c>
      <c r="D370" s="2" t="s">
        <v>68</v>
      </c>
      <c r="E370" s="2">
        <v>2613</v>
      </c>
      <c r="F370" s="2" t="s">
        <v>34</v>
      </c>
      <c r="G370" s="2" t="s">
        <v>35</v>
      </c>
      <c r="H370" s="2">
        <v>4</v>
      </c>
      <c r="I370" s="2" t="s">
        <v>26</v>
      </c>
      <c r="J370" s="2" t="s">
        <v>27</v>
      </c>
      <c r="K370" s="2">
        <v>2</v>
      </c>
      <c r="L370" s="2" t="s">
        <v>50</v>
      </c>
      <c r="M370" s="2">
        <v>27</v>
      </c>
      <c r="N370" s="2" t="s">
        <v>27</v>
      </c>
      <c r="O370" s="2" t="s">
        <v>29</v>
      </c>
      <c r="P370" s="2">
        <v>2</v>
      </c>
      <c r="Q370" s="2" t="s">
        <v>30</v>
      </c>
      <c r="R370" s="2">
        <v>1</v>
      </c>
      <c r="S370" s="2" t="s">
        <v>27</v>
      </c>
      <c r="T370" s="2" t="s">
        <v>31</v>
      </c>
      <c r="U370" s="2">
        <v>0</v>
      </c>
    </row>
    <row r="371" spans="1:21">
      <c r="A371" s="2" t="s">
        <v>37</v>
      </c>
      <c r="B371" s="2">
        <v>12</v>
      </c>
      <c r="C371" s="2" t="s">
        <v>33</v>
      </c>
      <c r="D371" s="2" t="s">
        <v>38</v>
      </c>
      <c r="E371" s="2">
        <v>1393</v>
      </c>
      <c r="F371" s="2" t="s">
        <v>34</v>
      </c>
      <c r="G371" s="2" t="s">
        <v>25</v>
      </c>
      <c r="H371" s="2">
        <v>4</v>
      </c>
      <c r="I371" s="2" t="s">
        <v>26</v>
      </c>
      <c r="J371" s="2" t="s">
        <v>27</v>
      </c>
      <c r="K371" s="2">
        <v>4</v>
      </c>
      <c r="L371" s="2" t="s">
        <v>43</v>
      </c>
      <c r="M371" s="2">
        <v>47</v>
      </c>
      <c r="N371" s="2" t="s">
        <v>61</v>
      </c>
      <c r="O371" s="2" t="s">
        <v>29</v>
      </c>
      <c r="P371" s="2">
        <v>3</v>
      </c>
      <c r="Q371" s="2" t="s">
        <v>30</v>
      </c>
      <c r="R371" s="2">
        <v>2</v>
      </c>
      <c r="S371" s="2" t="s">
        <v>31</v>
      </c>
      <c r="T371" s="2" t="s">
        <v>31</v>
      </c>
      <c r="U371" s="2">
        <v>0</v>
      </c>
    </row>
    <row r="372" spans="1:21">
      <c r="A372" s="2" t="s">
        <v>32</v>
      </c>
      <c r="B372" s="2">
        <v>18</v>
      </c>
      <c r="C372" s="2" t="s">
        <v>22</v>
      </c>
      <c r="D372" s="2" t="s">
        <v>41</v>
      </c>
      <c r="E372" s="2">
        <v>1928</v>
      </c>
      <c r="F372" s="2" t="s">
        <v>34</v>
      </c>
      <c r="G372" s="2" t="s">
        <v>57</v>
      </c>
      <c r="H372" s="2">
        <v>2</v>
      </c>
      <c r="I372" s="2" t="s">
        <v>26</v>
      </c>
      <c r="J372" s="2" t="s">
        <v>27</v>
      </c>
      <c r="K372" s="2">
        <v>2</v>
      </c>
      <c r="L372" s="2" t="s">
        <v>28</v>
      </c>
      <c r="M372" s="2">
        <v>31</v>
      </c>
      <c r="N372" s="2" t="s">
        <v>27</v>
      </c>
      <c r="O372" s="2" t="s">
        <v>29</v>
      </c>
      <c r="P372" s="2">
        <v>2</v>
      </c>
      <c r="Q372" s="2" t="s">
        <v>40</v>
      </c>
      <c r="R372" s="2">
        <v>1</v>
      </c>
      <c r="S372" s="2" t="s">
        <v>27</v>
      </c>
      <c r="T372" s="2" t="s">
        <v>31</v>
      </c>
      <c r="U372" s="2">
        <v>1</v>
      </c>
    </row>
    <row r="373" spans="1:21">
      <c r="A373" s="2" t="s">
        <v>37</v>
      </c>
      <c r="B373" s="2">
        <v>15</v>
      </c>
      <c r="C373" s="2" t="s">
        <v>33</v>
      </c>
      <c r="D373" s="2" t="s">
        <v>41</v>
      </c>
      <c r="E373" s="2">
        <v>2708</v>
      </c>
      <c r="F373" s="2" t="s">
        <v>34</v>
      </c>
      <c r="G373" s="2" t="s">
        <v>57</v>
      </c>
      <c r="H373" s="2">
        <v>2</v>
      </c>
      <c r="I373" s="2" t="s">
        <v>26</v>
      </c>
      <c r="J373" s="2" t="s">
        <v>27</v>
      </c>
      <c r="K373" s="2">
        <v>3</v>
      </c>
      <c r="L373" s="2" t="s">
        <v>43</v>
      </c>
      <c r="M373" s="2">
        <v>27</v>
      </c>
      <c r="N373" s="2" t="s">
        <v>61</v>
      </c>
      <c r="O373" s="2" t="s">
        <v>29</v>
      </c>
      <c r="P373" s="2">
        <v>2</v>
      </c>
      <c r="Q373" s="2" t="s">
        <v>40</v>
      </c>
      <c r="R373" s="2">
        <v>1</v>
      </c>
      <c r="S373" s="2" t="s">
        <v>27</v>
      </c>
      <c r="T373" s="2" t="s">
        <v>31</v>
      </c>
      <c r="U373" s="2">
        <v>0</v>
      </c>
    </row>
    <row r="374" spans="1:21">
      <c r="A374" s="2" t="s">
        <v>37</v>
      </c>
      <c r="B374" s="2">
        <v>18</v>
      </c>
      <c r="C374" s="2" t="s">
        <v>45</v>
      </c>
      <c r="D374" s="2" t="s">
        <v>58</v>
      </c>
      <c r="E374" s="2">
        <v>2169</v>
      </c>
      <c r="F374" s="2" t="s">
        <v>34</v>
      </c>
      <c r="G374" s="2" t="s">
        <v>35</v>
      </c>
      <c r="H374" s="2">
        <v>4</v>
      </c>
      <c r="I374" s="2" t="s">
        <v>56</v>
      </c>
      <c r="J374" s="2" t="s">
        <v>27</v>
      </c>
      <c r="K374" s="2">
        <v>2</v>
      </c>
      <c r="L374" s="2" t="s">
        <v>50</v>
      </c>
      <c r="M374" s="2">
        <v>28</v>
      </c>
      <c r="N374" s="2" t="s">
        <v>27</v>
      </c>
      <c r="O374" s="2" t="s">
        <v>29</v>
      </c>
      <c r="P374" s="2">
        <v>1</v>
      </c>
      <c r="Q374" s="2" t="s">
        <v>30</v>
      </c>
      <c r="R374" s="2">
        <v>1</v>
      </c>
      <c r="S374" s="2" t="s">
        <v>31</v>
      </c>
      <c r="T374" s="2" t="s">
        <v>31</v>
      </c>
      <c r="U374" s="2">
        <v>1</v>
      </c>
    </row>
    <row r="375" spans="1:21">
      <c r="A375" s="2" t="s">
        <v>32</v>
      </c>
      <c r="B375" s="2">
        <v>18</v>
      </c>
      <c r="C375" s="2" t="s">
        <v>45</v>
      </c>
      <c r="D375" s="2" t="s">
        <v>46</v>
      </c>
      <c r="E375" s="2">
        <v>2899</v>
      </c>
      <c r="F375" s="2" t="s">
        <v>24</v>
      </c>
      <c r="G375" s="2" t="s">
        <v>25</v>
      </c>
      <c r="H375" s="2">
        <v>4</v>
      </c>
      <c r="I375" s="2" t="s">
        <v>26</v>
      </c>
      <c r="J375" s="2" t="s">
        <v>27</v>
      </c>
      <c r="K375" s="2">
        <v>4</v>
      </c>
      <c r="L375" s="2" t="s">
        <v>50</v>
      </c>
      <c r="M375" s="2">
        <v>43</v>
      </c>
      <c r="N375" s="2" t="s">
        <v>27</v>
      </c>
      <c r="O375" s="2" t="s">
        <v>29</v>
      </c>
      <c r="P375" s="2">
        <v>1</v>
      </c>
      <c r="Q375" s="2" t="s">
        <v>30</v>
      </c>
      <c r="R375" s="2">
        <v>2</v>
      </c>
      <c r="S375" s="2" t="s">
        <v>27</v>
      </c>
      <c r="T375" s="2" t="s">
        <v>31</v>
      </c>
      <c r="U375" s="2">
        <v>0</v>
      </c>
    </row>
    <row r="376" spans="1:21">
      <c r="A376" s="2" t="s">
        <v>37</v>
      </c>
      <c r="B376" s="2">
        <v>12</v>
      </c>
      <c r="C376" s="2" t="s">
        <v>33</v>
      </c>
      <c r="D376" s="2" t="s">
        <v>46</v>
      </c>
      <c r="E376" s="2">
        <v>1101</v>
      </c>
      <c r="F376" s="2" t="s">
        <v>34</v>
      </c>
      <c r="G376" s="2" t="s">
        <v>35</v>
      </c>
      <c r="H376" s="2">
        <v>3</v>
      </c>
      <c r="I376" s="2" t="s">
        <v>56</v>
      </c>
      <c r="J376" s="2" t="s">
        <v>27</v>
      </c>
      <c r="K376" s="2">
        <v>2</v>
      </c>
      <c r="L376" s="2" t="s">
        <v>28</v>
      </c>
      <c r="M376" s="2">
        <v>27</v>
      </c>
      <c r="N376" s="2" t="s">
        <v>27</v>
      </c>
      <c r="O376" s="2" t="s">
        <v>29</v>
      </c>
      <c r="P376" s="2">
        <v>2</v>
      </c>
      <c r="Q376" s="2" t="s">
        <v>30</v>
      </c>
      <c r="R376" s="2">
        <v>1</v>
      </c>
      <c r="S376" s="2" t="s">
        <v>31</v>
      </c>
      <c r="T376" s="2" t="s">
        <v>31</v>
      </c>
      <c r="U376" s="2">
        <v>0</v>
      </c>
    </row>
    <row r="377" spans="1:21">
      <c r="A377" s="2" t="s">
        <v>63</v>
      </c>
      <c r="B377" s="2">
        <v>12</v>
      </c>
      <c r="C377" s="2" t="s">
        <v>33</v>
      </c>
      <c r="D377" s="2" t="s">
        <v>23</v>
      </c>
      <c r="E377" s="2">
        <v>1881</v>
      </c>
      <c r="F377" s="2" t="s">
        <v>34</v>
      </c>
      <c r="G377" s="2" t="s">
        <v>35</v>
      </c>
      <c r="H377" s="2">
        <v>2</v>
      </c>
      <c r="I377" s="2" t="s">
        <v>36</v>
      </c>
      <c r="J377" s="2" t="s">
        <v>27</v>
      </c>
      <c r="K377" s="2">
        <v>2</v>
      </c>
      <c r="L377" s="2" t="s">
        <v>50</v>
      </c>
      <c r="M377" s="2">
        <v>44</v>
      </c>
      <c r="N377" s="2" t="s">
        <v>27</v>
      </c>
      <c r="O377" s="2" t="s">
        <v>51</v>
      </c>
      <c r="P377" s="2">
        <v>1</v>
      </c>
      <c r="Q377" s="2" t="s">
        <v>40</v>
      </c>
      <c r="R377" s="2">
        <v>1</v>
      </c>
      <c r="S377" s="2" t="s">
        <v>31</v>
      </c>
      <c r="T377" s="2" t="s">
        <v>31</v>
      </c>
      <c r="U377" s="2">
        <v>0</v>
      </c>
    </row>
    <row r="378" spans="1:21">
      <c r="A378" s="2" t="s">
        <v>32</v>
      </c>
      <c r="B378" s="2">
        <v>18</v>
      </c>
      <c r="C378" s="2" t="s">
        <v>33</v>
      </c>
      <c r="D378" s="2" t="s">
        <v>23</v>
      </c>
      <c r="E378" s="2">
        <v>1301</v>
      </c>
      <c r="F378" s="2" t="s">
        <v>34</v>
      </c>
      <c r="G378" s="2" t="s">
        <v>25</v>
      </c>
      <c r="H378" s="2">
        <v>4</v>
      </c>
      <c r="I378" s="2" t="s">
        <v>56</v>
      </c>
      <c r="J378" s="2" t="s">
        <v>42</v>
      </c>
      <c r="K378" s="2">
        <v>2</v>
      </c>
      <c r="L378" s="2" t="s">
        <v>28</v>
      </c>
      <c r="M378" s="2">
        <v>32</v>
      </c>
      <c r="N378" s="2" t="s">
        <v>27</v>
      </c>
      <c r="O378" s="2" t="s">
        <v>29</v>
      </c>
      <c r="P378" s="2">
        <v>1</v>
      </c>
      <c r="Q378" s="2" t="s">
        <v>40</v>
      </c>
      <c r="R378" s="2">
        <v>1</v>
      </c>
      <c r="S378" s="2" t="s">
        <v>27</v>
      </c>
      <c r="T378" s="2" t="s">
        <v>31</v>
      </c>
      <c r="U378" s="2">
        <v>0</v>
      </c>
    </row>
    <row r="379" spans="1:21">
      <c r="A379" s="2" t="s">
        <v>32</v>
      </c>
      <c r="B379" s="2">
        <v>15</v>
      </c>
      <c r="C379" s="2" t="s">
        <v>33</v>
      </c>
      <c r="D379" s="2" t="s">
        <v>23</v>
      </c>
      <c r="E379" s="2">
        <v>802</v>
      </c>
      <c r="F379" s="2" t="s">
        <v>34</v>
      </c>
      <c r="G379" s="2" t="s">
        <v>25</v>
      </c>
      <c r="H379" s="2">
        <v>4</v>
      </c>
      <c r="I379" s="2" t="s">
        <v>26</v>
      </c>
      <c r="J379" s="2" t="s">
        <v>27</v>
      </c>
      <c r="K379" s="2">
        <v>3</v>
      </c>
      <c r="L379" s="2" t="s">
        <v>50</v>
      </c>
      <c r="M379" s="2">
        <v>37</v>
      </c>
      <c r="N379" s="2" t="s">
        <v>27</v>
      </c>
      <c r="O379" s="2" t="s">
        <v>29</v>
      </c>
      <c r="P379" s="2">
        <v>1</v>
      </c>
      <c r="Q379" s="2" t="s">
        <v>30</v>
      </c>
      <c r="R379" s="2">
        <v>2</v>
      </c>
      <c r="S379" s="2" t="s">
        <v>27</v>
      </c>
      <c r="T379" s="2" t="s">
        <v>31</v>
      </c>
      <c r="U379" s="2">
        <v>1</v>
      </c>
    </row>
    <row r="380" spans="1:21">
      <c r="A380" s="2" t="s">
        <v>63</v>
      </c>
      <c r="B380" s="2">
        <v>36</v>
      </c>
      <c r="C380" s="2" t="s">
        <v>33</v>
      </c>
      <c r="D380" s="2" t="s">
        <v>23</v>
      </c>
      <c r="E380" s="2">
        <v>4473</v>
      </c>
      <c r="F380" s="2" t="s">
        <v>34</v>
      </c>
      <c r="G380" s="2" t="s">
        <v>25</v>
      </c>
      <c r="H380" s="2">
        <v>4</v>
      </c>
      <c r="I380" s="2" t="s">
        <v>26</v>
      </c>
      <c r="J380" s="2" t="s">
        <v>27</v>
      </c>
      <c r="K380" s="2">
        <v>2</v>
      </c>
      <c r="L380" s="2" t="s">
        <v>50</v>
      </c>
      <c r="M380" s="2">
        <v>31</v>
      </c>
      <c r="N380" s="2" t="s">
        <v>27</v>
      </c>
      <c r="O380" s="2" t="s">
        <v>29</v>
      </c>
      <c r="P380" s="2">
        <v>1</v>
      </c>
      <c r="Q380" s="2" t="s">
        <v>30</v>
      </c>
      <c r="R380" s="2">
        <v>1</v>
      </c>
      <c r="S380" s="2" t="s">
        <v>27</v>
      </c>
      <c r="T380" s="2" t="s">
        <v>31</v>
      </c>
      <c r="U380" s="2">
        <v>0</v>
      </c>
    </row>
    <row r="381" spans="1:21">
      <c r="A381" s="2" t="s">
        <v>37</v>
      </c>
      <c r="B381" s="2">
        <v>12</v>
      </c>
      <c r="C381" s="2" t="s">
        <v>33</v>
      </c>
      <c r="D381" s="2" t="s">
        <v>23</v>
      </c>
      <c r="E381" s="2">
        <v>2171</v>
      </c>
      <c r="F381" s="2" t="s">
        <v>34</v>
      </c>
      <c r="G381" s="2" t="s">
        <v>57</v>
      </c>
      <c r="H381" s="2">
        <v>2</v>
      </c>
      <c r="I381" s="2" t="s">
        <v>36</v>
      </c>
      <c r="J381" s="2" t="s">
        <v>27</v>
      </c>
      <c r="K381" s="2">
        <v>2</v>
      </c>
      <c r="L381" s="2" t="s">
        <v>50</v>
      </c>
      <c r="M381" s="2">
        <v>29</v>
      </c>
      <c r="N381" s="2" t="s">
        <v>61</v>
      </c>
      <c r="O381" s="2" t="s">
        <v>29</v>
      </c>
      <c r="P381" s="2">
        <v>1</v>
      </c>
      <c r="Q381" s="2" t="s">
        <v>30</v>
      </c>
      <c r="R381" s="2">
        <v>1</v>
      </c>
      <c r="S381" s="2" t="s">
        <v>27</v>
      </c>
      <c r="T381" s="2" t="s">
        <v>31</v>
      </c>
      <c r="U381" s="2">
        <v>0</v>
      </c>
    </row>
    <row r="382" spans="1:21">
      <c r="A382" s="2" t="s">
        <v>32</v>
      </c>
      <c r="B382" s="2">
        <v>18</v>
      </c>
      <c r="C382" s="2" t="s">
        <v>33</v>
      </c>
      <c r="D382" s="2" t="s">
        <v>23</v>
      </c>
      <c r="E382" s="2">
        <v>3213</v>
      </c>
      <c r="F382" s="2" t="s">
        <v>48</v>
      </c>
      <c r="G382" s="2" t="s">
        <v>57</v>
      </c>
      <c r="H382" s="2">
        <v>1</v>
      </c>
      <c r="I382" s="2" t="s">
        <v>56</v>
      </c>
      <c r="J382" s="2" t="s">
        <v>27</v>
      </c>
      <c r="K382" s="2">
        <v>3</v>
      </c>
      <c r="L382" s="2" t="s">
        <v>28</v>
      </c>
      <c r="M382" s="2">
        <v>25</v>
      </c>
      <c r="N382" s="2" t="s">
        <v>27</v>
      </c>
      <c r="O382" s="2" t="s">
        <v>51</v>
      </c>
      <c r="P382" s="2">
        <v>1</v>
      </c>
      <c r="Q382" s="2" t="s">
        <v>30</v>
      </c>
      <c r="R382" s="2">
        <v>1</v>
      </c>
      <c r="S382" s="2" t="s">
        <v>27</v>
      </c>
      <c r="T382" s="2" t="s">
        <v>31</v>
      </c>
      <c r="U382" s="2">
        <v>0</v>
      </c>
    </row>
    <row r="383" spans="1:21">
      <c r="A383" s="2" t="s">
        <v>37</v>
      </c>
      <c r="B383" s="2">
        <v>9</v>
      </c>
      <c r="C383" s="2" t="s">
        <v>33</v>
      </c>
      <c r="D383" s="2" t="s">
        <v>41</v>
      </c>
      <c r="E383" s="2">
        <v>1980</v>
      </c>
      <c r="F383" s="2" t="s">
        <v>34</v>
      </c>
      <c r="G383" s="2" t="s">
        <v>57</v>
      </c>
      <c r="H383" s="2">
        <v>2</v>
      </c>
      <c r="I383" s="2" t="s">
        <v>36</v>
      </c>
      <c r="J383" s="2" t="s">
        <v>66</v>
      </c>
      <c r="K383" s="2">
        <v>2</v>
      </c>
      <c r="L383" s="2" t="s">
        <v>50</v>
      </c>
      <c r="M383" s="2">
        <v>19</v>
      </c>
      <c r="N383" s="2" t="s">
        <v>27</v>
      </c>
      <c r="O383" s="2" t="s">
        <v>51</v>
      </c>
      <c r="P383" s="2">
        <v>2</v>
      </c>
      <c r="Q383" s="2" t="s">
        <v>30</v>
      </c>
      <c r="R383" s="2">
        <v>1</v>
      </c>
      <c r="S383" s="2" t="s">
        <v>27</v>
      </c>
      <c r="T383" s="2" t="s">
        <v>31</v>
      </c>
      <c r="U383" s="2">
        <v>1</v>
      </c>
    </row>
    <row r="384" spans="1:21">
      <c r="A384" s="2" t="s">
        <v>32</v>
      </c>
      <c r="B384" s="2">
        <v>12</v>
      </c>
      <c r="C384" s="2" t="s">
        <v>22</v>
      </c>
      <c r="D384" s="2" t="s">
        <v>23</v>
      </c>
      <c r="E384" s="2">
        <v>3573</v>
      </c>
      <c r="F384" s="2" t="s">
        <v>34</v>
      </c>
      <c r="G384" s="2" t="s">
        <v>35</v>
      </c>
      <c r="H384" s="2">
        <v>1</v>
      </c>
      <c r="I384" s="2" t="s">
        <v>36</v>
      </c>
      <c r="J384" s="2" t="s">
        <v>27</v>
      </c>
      <c r="K384" s="2">
        <v>1</v>
      </c>
      <c r="L384" s="2" t="s">
        <v>28</v>
      </c>
      <c r="M384" s="2">
        <v>23</v>
      </c>
      <c r="N384" s="2" t="s">
        <v>27</v>
      </c>
      <c r="O384" s="2" t="s">
        <v>29</v>
      </c>
      <c r="P384" s="2">
        <v>1</v>
      </c>
      <c r="Q384" s="2" t="s">
        <v>40</v>
      </c>
      <c r="R384" s="2">
        <v>1</v>
      </c>
      <c r="S384" s="2" t="s">
        <v>27</v>
      </c>
      <c r="T384" s="2" t="s">
        <v>31</v>
      </c>
      <c r="U384" s="2">
        <v>0</v>
      </c>
    </row>
    <row r="385" spans="1:21">
      <c r="A385" s="2" t="s">
        <v>63</v>
      </c>
      <c r="B385" s="2">
        <v>10</v>
      </c>
      <c r="C385" s="2" t="s">
        <v>33</v>
      </c>
      <c r="D385" s="2" t="s">
        <v>46</v>
      </c>
      <c r="E385" s="2">
        <v>1240</v>
      </c>
      <c r="F385" s="2" t="s">
        <v>59</v>
      </c>
      <c r="G385" s="2" t="s">
        <v>25</v>
      </c>
      <c r="H385" s="2">
        <v>1</v>
      </c>
      <c r="I385" s="2" t="s">
        <v>36</v>
      </c>
      <c r="J385" s="2" t="s">
        <v>27</v>
      </c>
      <c r="K385" s="2">
        <v>4</v>
      </c>
      <c r="L385" s="2" t="s">
        <v>47</v>
      </c>
      <c r="M385" s="2">
        <v>48</v>
      </c>
      <c r="N385" s="2" t="s">
        <v>27</v>
      </c>
      <c r="O385" s="2" t="s">
        <v>44</v>
      </c>
      <c r="P385" s="2">
        <v>1</v>
      </c>
      <c r="Q385" s="2" t="s">
        <v>40</v>
      </c>
      <c r="R385" s="2">
        <v>2</v>
      </c>
      <c r="S385" s="2" t="s">
        <v>27</v>
      </c>
      <c r="T385" s="2" t="s">
        <v>31</v>
      </c>
      <c r="U385" s="2">
        <v>1</v>
      </c>
    </row>
    <row r="386" spans="1:21">
      <c r="A386" s="2" t="s">
        <v>32</v>
      </c>
      <c r="B386" s="2">
        <v>24</v>
      </c>
      <c r="C386" s="2" t="s">
        <v>33</v>
      </c>
      <c r="D386" s="2" t="s">
        <v>49</v>
      </c>
      <c r="E386" s="2">
        <v>2760</v>
      </c>
      <c r="F386" s="2" t="s">
        <v>24</v>
      </c>
      <c r="G386" s="2" t="s">
        <v>25</v>
      </c>
      <c r="H386" s="2">
        <v>4</v>
      </c>
      <c r="I386" s="2" t="s">
        <v>26</v>
      </c>
      <c r="J386" s="2" t="s">
        <v>27</v>
      </c>
      <c r="K386" s="2">
        <v>4</v>
      </c>
      <c r="L386" s="2" t="s">
        <v>47</v>
      </c>
      <c r="M386" s="2">
        <v>36</v>
      </c>
      <c r="N386" s="2" t="s">
        <v>61</v>
      </c>
      <c r="O386" s="2" t="s">
        <v>44</v>
      </c>
      <c r="P386" s="2">
        <v>1</v>
      </c>
      <c r="Q386" s="2" t="s">
        <v>30</v>
      </c>
      <c r="R386" s="2">
        <v>1</v>
      </c>
      <c r="S386" s="2" t="s">
        <v>31</v>
      </c>
      <c r="T386" s="2" t="s">
        <v>31</v>
      </c>
      <c r="U386" s="2">
        <v>0</v>
      </c>
    </row>
    <row r="387" spans="1:21">
      <c r="A387" s="2" t="s">
        <v>21</v>
      </c>
      <c r="B387" s="2">
        <v>12</v>
      </c>
      <c r="C387" s="2" t="s">
        <v>22</v>
      </c>
      <c r="D387" s="2" t="s">
        <v>49</v>
      </c>
      <c r="E387" s="2">
        <v>1526</v>
      </c>
      <c r="F387" s="2" t="s">
        <v>34</v>
      </c>
      <c r="G387" s="2" t="s">
        <v>25</v>
      </c>
      <c r="H387" s="2">
        <v>4</v>
      </c>
      <c r="I387" s="2" t="s">
        <v>26</v>
      </c>
      <c r="J387" s="2" t="s">
        <v>27</v>
      </c>
      <c r="K387" s="2">
        <v>4</v>
      </c>
      <c r="L387" s="2" t="s">
        <v>47</v>
      </c>
      <c r="M387" s="2">
        <v>66</v>
      </c>
      <c r="N387" s="2" t="s">
        <v>27</v>
      </c>
      <c r="O387" s="2" t="s">
        <v>44</v>
      </c>
      <c r="P387" s="2">
        <v>2</v>
      </c>
      <c r="Q387" s="2" t="s">
        <v>52</v>
      </c>
      <c r="R387" s="2">
        <v>1</v>
      </c>
      <c r="S387" s="2" t="s">
        <v>27</v>
      </c>
      <c r="T387" s="2" t="s">
        <v>31</v>
      </c>
      <c r="U387" s="2">
        <v>0</v>
      </c>
    </row>
    <row r="388" spans="1:21">
      <c r="A388" s="2" t="s">
        <v>21</v>
      </c>
      <c r="B388" s="2">
        <v>10</v>
      </c>
      <c r="C388" s="2" t="s">
        <v>22</v>
      </c>
      <c r="D388" s="2" t="s">
        <v>46</v>
      </c>
      <c r="E388" s="2">
        <v>2241</v>
      </c>
      <c r="F388" s="2" t="s">
        <v>34</v>
      </c>
      <c r="G388" s="2" t="s">
        <v>57</v>
      </c>
      <c r="H388" s="2">
        <v>1</v>
      </c>
      <c r="I388" s="2" t="s">
        <v>26</v>
      </c>
      <c r="J388" s="2" t="s">
        <v>27</v>
      </c>
      <c r="K388" s="2">
        <v>3</v>
      </c>
      <c r="L388" s="2" t="s">
        <v>28</v>
      </c>
      <c r="M388" s="2">
        <v>48</v>
      </c>
      <c r="N388" s="2" t="s">
        <v>27</v>
      </c>
      <c r="O388" s="2" t="s">
        <v>51</v>
      </c>
      <c r="P388" s="2">
        <v>2</v>
      </c>
      <c r="Q388" s="2" t="s">
        <v>40</v>
      </c>
      <c r="R388" s="2">
        <v>2</v>
      </c>
      <c r="S388" s="2" t="s">
        <v>27</v>
      </c>
      <c r="T388" s="2" t="s">
        <v>62</v>
      </c>
      <c r="U388" s="2">
        <v>0</v>
      </c>
    </row>
    <row r="389" spans="1:21">
      <c r="A389" s="2" t="s">
        <v>32</v>
      </c>
      <c r="B389" s="2">
        <v>12</v>
      </c>
      <c r="C389" s="2" t="s">
        <v>33</v>
      </c>
      <c r="D389" s="2" t="s">
        <v>23</v>
      </c>
      <c r="E389" s="2">
        <v>2930</v>
      </c>
      <c r="F389" s="2" t="s">
        <v>34</v>
      </c>
      <c r="G389" s="2" t="s">
        <v>39</v>
      </c>
      <c r="H389" s="2">
        <v>2</v>
      </c>
      <c r="I389" s="2" t="s">
        <v>36</v>
      </c>
      <c r="J389" s="2" t="s">
        <v>27</v>
      </c>
      <c r="K389" s="2">
        <v>1</v>
      </c>
      <c r="L389" s="2" t="s">
        <v>28</v>
      </c>
      <c r="M389" s="2">
        <v>27</v>
      </c>
      <c r="N389" s="2" t="s">
        <v>27</v>
      </c>
      <c r="O389" s="2" t="s">
        <v>29</v>
      </c>
      <c r="P389" s="2">
        <v>1</v>
      </c>
      <c r="Q389" s="2" t="s">
        <v>30</v>
      </c>
      <c r="R389" s="2">
        <v>1</v>
      </c>
      <c r="S389" s="2" t="s">
        <v>27</v>
      </c>
      <c r="T389" s="2" t="s">
        <v>31</v>
      </c>
      <c r="U389" s="2">
        <v>0</v>
      </c>
    </row>
    <row r="390" spans="1:21">
      <c r="A390" s="2" t="s">
        <v>37</v>
      </c>
      <c r="B390" s="2">
        <v>30</v>
      </c>
      <c r="C390" s="2" t="s">
        <v>64</v>
      </c>
      <c r="D390" s="2" t="s">
        <v>49</v>
      </c>
      <c r="E390" s="2">
        <v>7485</v>
      </c>
      <c r="F390" s="2" t="s">
        <v>24</v>
      </c>
      <c r="G390" s="2" t="s">
        <v>55</v>
      </c>
      <c r="H390" s="2">
        <v>4</v>
      </c>
      <c r="I390" s="2" t="s">
        <v>36</v>
      </c>
      <c r="J390" s="2" t="s">
        <v>27</v>
      </c>
      <c r="K390" s="2">
        <v>1</v>
      </c>
      <c r="L390" s="2" t="s">
        <v>28</v>
      </c>
      <c r="M390" s="2">
        <v>53</v>
      </c>
      <c r="N390" s="2" t="s">
        <v>61</v>
      </c>
      <c r="O390" s="2" t="s">
        <v>29</v>
      </c>
      <c r="P390" s="2">
        <v>1</v>
      </c>
      <c r="Q390" s="2" t="s">
        <v>52</v>
      </c>
      <c r="R390" s="2">
        <v>1</v>
      </c>
      <c r="S390" s="2" t="s">
        <v>31</v>
      </c>
      <c r="T390" s="2" t="s">
        <v>31</v>
      </c>
      <c r="U390" s="2">
        <v>1</v>
      </c>
    </row>
    <row r="391" spans="1:21">
      <c r="A391" s="2" t="s">
        <v>37</v>
      </c>
      <c r="B391" s="2">
        <v>15</v>
      </c>
      <c r="C391" s="2" t="s">
        <v>33</v>
      </c>
      <c r="D391" s="2" t="s">
        <v>67</v>
      </c>
      <c r="E391" s="2">
        <v>874</v>
      </c>
      <c r="F391" s="2" t="s">
        <v>24</v>
      </c>
      <c r="G391" s="2" t="s">
        <v>57</v>
      </c>
      <c r="H391" s="2">
        <v>4</v>
      </c>
      <c r="I391" s="2" t="s">
        <v>36</v>
      </c>
      <c r="J391" s="2" t="s">
        <v>27</v>
      </c>
      <c r="K391" s="2">
        <v>1</v>
      </c>
      <c r="L391" s="2" t="s">
        <v>28</v>
      </c>
      <c r="M391" s="2">
        <v>24</v>
      </c>
      <c r="N391" s="2" t="s">
        <v>27</v>
      </c>
      <c r="O391" s="2" t="s">
        <v>29</v>
      </c>
      <c r="P391" s="2">
        <v>1</v>
      </c>
      <c r="Q391" s="2" t="s">
        <v>30</v>
      </c>
      <c r="R391" s="2">
        <v>1</v>
      </c>
      <c r="S391" s="2" t="s">
        <v>27</v>
      </c>
      <c r="T391" s="2" t="s">
        <v>31</v>
      </c>
      <c r="U391" s="2">
        <v>0</v>
      </c>
    </row>
    <row r="392" spans="1:21">
      <c r="A392" s="2" t="s">
        <v>32</v>
      </c>
      <c r="B392" s="2">
        <v>9</v>
      </c>
      <c r="C392" s="2" t="s">
        <v>22</v>
      </c>
      <c r="D392" s="2" t="s">
        <v>38</v>
      </c>
      <c r="E392" s="2">
        <v>1501</v>
      </c>
      <c r="F392" s="2" t="s">
        <v>34</v>
      </c>
      <c r="G392" s="2" t="s">
        <v>25</v>
      </c>
      <c r="H392" s="2">
        <v>2</v>
      </c>
      <c r="I392" s="2" t="s">
        <v>36</v>
      </c>
      <c r="J392" s="2" t="s">
        <v>27</v>
      </c>
      <c r="K392" s="2">
        <v>3</v>
      </c>
      <c r="L392" s="2" t="s">
        <v>50</v>
      </c>
      <c r="M392" s="2">
        <v>34</v>
      </c>
      <c r="N392" s="2" t="s">
        <v>27</v>
      </c>
      <c r="O392" s="2" t="s">
        <v>29</v>
      </c>
      <c r="P392" s="2">
        <v>2</v>
      </c>
      <c r="Q392" s="2" t="s">
        <v>52</v>
      </c>
      <c r="R392" s="2">
        <v>1</v>
      </c>
      <c r="S392" s="2" t="s">
        <v>31</v>
      </c>
      <c r="T392" s="2" t="s">
        <v>31</v>
      </c>
      <c r="U392" s="2">
        <v>1</v>
      </c>
    </row>
    <row r="393" spans="1:21">
      <c r="A393" s="2" t="s">
        <v>37</v>
      </c>
      <c r="B393" s="2">
        <v>24</v>
      </c>
      <c r="C393" s="2" t="s">
        <v>33</v>
      </c>
      <c r="D393" s="2" t="s">
        <v>49</v>
      </c>
      <c r="E393" s="2">
        <v>2679</v>
      </c>
      <c r="F393" s="2" t="s">
        <v>34</v>
      </c>
      <c r="G393" s="2" t="s">
        <v>57</v>
      </c>
      <c r="H393" s="2">
        <v>4</v>
      </c>
      <c r="I393" s="2" t="s">
        <v>36</v>
      </c>
      <c r="J393" s="2" t="s">
        <v>27</v>
      </c>
      <c r="K393" s="2">
        <v>1</v>
      </c>
      <c r="L393" s="2" t="s">
        <v>47</v>
      </c>
      <c r="M393" s="2">
        <v>29</v>
      </c>
      <c r="N393" s="2" t="s">
        <v>27</v>
      </c>
      <c r="O393" s="2" t="s">
        <v>29</v>
      </c>
      <c r="P393" s="2">
        <v>1</v>
      </c>
      <c r="Q393" s="2" t="s">
        <v>52</v>
      </c>
      <c r="R393" s="2">
        <v>1</v>
      </c>
      <c r="S393" s="2" t="s">
        <v>31</v>
      </c>
      <c r="T393" s="2" t="s">
        <v>31</v>
      </c>
      <c r="U393" s="2">
        <v>0</v>
      </c>
    </row>
    <row r="394" spans="1:21">
      <c r="A394" s="2" t="s">
        <v>37</v>
      </c>
      <c r="B394" s="2">
        <v>36</v>
      </c>
      <c r="C394" s="2" t="s">
        <v>22</v>
      </c>
      <c r="D394" s="2" t="s">
        <v>46</v>
      </c>
      <c r="E394" s="2">
        <v>6614</v>
      </c>
      <c r="F394" s="2" t="s">
        <v>34</v>
      </c>
      <c r="G394" s="2" t="s">
        <v>25</v>
      </c>
      <c r="H394" s="2">
        <v>4</v>
      </c>
      <c r="I394" s="2" t="s">
        <v>26</v>
      </c>
      <c r="J394" s="2" t="s">
        <v>27</v>
      </c>
      <c r="K394" s="2">
        <v>4</v>
      </c>
      <c r="L394" s="2" t="s">
        <v>50</v>
      </c>
      <c r="M394" s="2">
        <v>34</v>
      </c>
      <c r="N394" s="2" t="s">
        <v>27</v>
      </c>
      <c r="O394" s="2" t="s">
        <v>29</v>
      </c>
      <c r="P394" s="2">
        <v>2</v>
      </c>
      <c r="Q394" s="2" t="s">
        <v>52</v>
      </c>
      <c r="R394" s="2">
        <v>1</v>
      </c>
      <c r="S394" s="2" t="s">
        <v>31</v>
      </c>
      <c r="T394" s="2" t="s">
        <v>31</v>
      </c>
      <c r="U394" s="2">
        <v>0</v>
      </c>
    </row>
    <row r="395" spans="1:21">
      <c r="A395" s="2" t="s">
        <v>32</v>
      </c>
      <c r="B395" s="2">
        <v>20</v>
      </c>
      <c r="C395" s="2" t="s">
        <v>45</v>
      </c>
      <c r="D395" s="2" t="s">
        <v>49</v>
      </c>
      <c r="E395" s="2">
        <v>7057</v>
      </c>
      <c r="F395" s="2" t="s">
        <v>24</v>
      </c>
      <c r="G395" s="2" t="s">
        <v>39</v>
      </c>
      <c r="H395" s="2">
        <v>3</v>
      </c>
      <c r="I395" s="2" t="s">
        <v>26</v>
      </c>
      <c r="J395" s="2" t="s">
        <v>27</v>
      </c>
      <c r="K395" s="2">
        <v>4</v>
      </c>
      <c r="L395" s="2" t="s">
        <v>43</v>
      </c>
      <c r="M395" s="2">
        <v>36</v>
      </c>
      <c r="N395" s="2" t="s">
        <v>61</v>
      </c>
      <c r="O395" s="2" t="s">
        <v>51</v>
      </c>
      <c r="P395" s="2">
        <v>2</v>
      </c>
      <c r="Q395" s="2" t="s">
        <v>52</v>
      </c>
      <c r="R395" s="2">
        <v>2</v>
      </c>
      <c r="S395" s="2" t="s">
        <v>31</v>
      </c>
      <c r="T395" s="2" t="s">
        <v>31</v>
      </c>
      <c r="U395" s="2">
        <v>0</v>
      </c>
    </row>
    <row r="396" spans="1:21">
      <c r="A396" s="2" t="s">
        <v>37</v>
      </c>
      <c r="B396" s="2">
        <v>36</v>
      </c>
      <c r="C396" s="2" t="s">
        <v>33</v>
      </c>
      <c r="D396" s="2" t="s">
        <v>58</v>
      </c>
      <c r="E396" s="2">
        <v>5742</v>
      </c>
      <c r="F396" s="2" t="s">
        <v>59</v>
      </c>
      <c r="G396" s="2" t="s">
        <v>39</v>
      </c>
      <c r="H396" s="2">
        <v>2</v>
      </c>
      <c r="I396" s="2" t="s">
        <v>26</v>
      </c>
      <c r="J396" s="2" t="s">
        <v>27</v>
      </c>
      <c r="K396" s="2">
        <v>2</v>
      </c>
      <c r="L396" s="2" t="s">
        <v>50</v>
      </c>
      <c r="M396" s="2">
        <v>31</v>
      </c>
      <c r="N396" s="2" t="s">
        <v>27</v>
      </c>
      <c r="O396" s="2" t="s">
        <v>29</v>
      </c>
      <c r="P396" s="2">
        <v>2</v>
      </c>
      <c r="Q396" s="2" t="s">
        <v>30</v>
      </c>
      <c r="R396" s="2">
        <v>1</v>
      </c>
      <c r="S396" s="2" t="s">
        <v>31</v>
      </c>
      <c r="T396" s="2" t="s">
        <v>31</v>
      </c>
      <c r="U396" s="2">
        <v>0</v>
      </c>
    </row>
    <row r="397" spans="1:21">
      <c r="A397" s="2" t="s">
        <v>37</v>
      </c>
      <c r="B397" s="2">
        <v>24</v>
      </c>
      <c r="C397" s="2" t="s">
        <v>33</v>
      </c>
      <c r="D397" s="2" t="s">
        <v>46</v>
      </c>
      <c r="E397" s="2">
        <v>1469</v>
      </c>
      <c r="F397" s="2" t="s">
        <v>59</v>
      </c>
      <c r="G397" s="2" t="s">
        <v>25</v>
      </c>
      <c r="H397" s="2">
        <v>4</v>
      </c>
      <c r="I397" s="2" t="s">
        <v>56</v>
      </c>
      <c r="J397" s="2" t="s">
        <v>27</v>
      </c>
      <c r="K397" s="2">
        <v>4</v>
      </c>
      <c r="L397" s="2" t="s">
        <v>28</v>
      </c>
      <c r="M397" s="2">
        <v>41</v>
      </c>
      <c r="N397" s="2" t="s">
        <v>27</v>
      </c>
      <c r="O397" s="2" t="s">
        <v>51</v>
      </c>
      <c r="P397" s="2">
        <v>1</v>
      </c>
      <c r="Q397" s="2" t="s">
        <v>40</v>
      </c>
      <c r="R397" s="2">
        <v>1</v>
      </c>
      <c r="S397" s="2" t="s">
        <v>27</v>
      </c>
      <c r="T397" s="2" t="s">
        <v>31</v>
      </c>
      <c r="U397" s="2">
        <v>0</v>
      </c>
    </row>
    <row r="398" spans="1:21">
      <c r="A398" s="2" t="s">
        <v>21</v>
      </c>
      <c r="B398" s="2">
        <v>11</v>
      </c>
      <c r="C398" s="2" t="s">
        <v>22</v>
      </c>
      <c r="D398" s="2" t="s">
        <v>46</v>
      </c>
      <c r="E398" s="2">
        <v>3905</v>
      </c>
      <c r="F398" s="2" t="s">
        <v>34</v>
      </c>
      <c r="G398" s="2" t="s">
        <v>35</v>
      </c>
      <c r="H398" s="2">
        <v>2</v>
      </c>
      <c r="I398" s="2" t="s">
        <v>26</v>
      </c>
      <c r="J398" s="2" t="s">
        <v>27</v>
      </c>
      <c r="K398" s="2">
        <v>2</v>
      </c>
      <c r="L398" s="2" t="s">
        <v>28</v>
      </c>
      <c r="M398" s="2">
        <v>36</v>
      </c>
      <c r="N398" s="2" t="s">
        <v>27</v>
      </c>
      <c r="O398" s="2" t="s">
        <v>51</v>
      </c>
      <c r="P398" s="2">
        <v>2</v>
      </c>
      <c r="Q398" s="2" t="s">
        <v>30</v>
      </c>
      <c r="R398" s="2">
        <v>2</v>
      </c>
      <c r="S398" s="2" t="s">
        <v>27</v>
      </c>
      <c r="T398" s="2" t="s">
        <v>31</v>
      </c>
      <c r="U398" s="2">
        <v>0</v>
      </c>
    </row>
    <row r="399" spans="1:21">
      <c r="A399" s="2" t="s">
        <v>21</v>
      </c>
      <c r="B399" s="2">
        <v>8</v>
      </c>
      <c r="C399" s="2" t="s">
        <v>22</v>
      </c>
      <c r="D399" s="2" t="s">
        <v>70</v>
      </c>
      <c r="E399" s="2">
        <v>1164</v>
      </c>
      <c r="F399" s="2" t="s">
        <v>34</v>
      </c>
      <c r="G399" s="2" t="s">
        <v>25</v>
      </c>
      <c r="H399" s="2">
        <v>3</v>
      </c>
      <c r="I399" s="2" t="s">
        <v>26</v>
      </c>
      <c r="J399" s="2" t="s">
        <v>27</v>
      </c>
      <c r="K399" s="2">
        <v>4</v>
      </c>
      <c r="L399" s="2" t="s">
        <v>47</v>
      </c>
      <c r="M399" s="2">
        <v>51</v>
      </c>
      <c r="N399" s="2" t="s">
        <v>61</v>
      </c>
      <c r="O399" s="2" t="s">
        <v>44</v>
      </c>
      <c r="P399" s="2">
        <v>2</v>
      </c>
      <c r="Q399" s="2" t="s">
        <v>52</v>
      </c>
      <c r="R399" s="2">
        <v>2</v>
      </c>
      <c r="S399" s="2" t="s">
        <v>31</v>
      </c>
      <c r="T399" s="2" t="s">
        <v>31</v>
      </c>
      <c r="U399" s="2">
        <v>0</v>
      </c>
    </row>
    <row r="400" spans="1:21">
      <c r="A400" s="2" t="s">
        <v>63</v>
      </c>
      <c r="B400" s="2">
        <v>12</v>
      </c>
      <c r="C400" s="2" t="s">
        <v>22</v>
      </c>
      <c r="D400" s="2" t="s">
        <v>46</v>
      </c>
      <c r="E400" s="2">
        <v>1480</v>
      </c>
      <c r="F400" s="2" t="s">
        <v>48</v>
      </c>
      <c r="G400" s="2" t="s">
        <v>55</v>
      </c>
      <c r="H400" s="2">
        <v>2</v>
      </c>
      <c r="I400" s="2" t="s">
        <v>26</v>
      </c>
      <c r="J400" s="2" t="s">
        <v>27</v>
      </c>
      <c r="K400" s="2">
        <v>4</v>
      </c>
      <c r="L400" s="2" t="s">
        <v>47</v>
      </c>
      <c r="M400" s="2">
        <v>66</v>
      </c>
      <c r="N400" s="2" t="s">
        <v>61</v>
      </c>
      <c r="O400" s="2" t="s">
        <v>44</v>
      </c>
      <c r="P400" s="2">
        <v>3</v>
      </c>
      <c r="Q400" s="2" t="s">
        <v>69</v>
      </c>
      <c r="R400" s="2">
        <v>1</v>
      </c>
      <c r="S400" s="2" t="s">
        <v>27</v>
      </c>
      <c r="T400" s="2" t="s">
        <v>31</v>
      </c>
      <c r="U400" s="2">
        <v>0</v>
      </c>
    </row>
    <row r="401" spans="1:21">
      <c r="A401" s="2" t="s">
        <v>32</v>
      </c>
      <c r="B401" s="2">
        <v>12</v>
      </c>
      <c r="C401" s="2" t="s">
        <v>22</v>
      </c>
      <c r="D401" s="2" t="s">
        <v>46</v>
      </c>
      <c r="E401" s="2">
        <v>958</v>
      </c>
      <c r="F401" s="2" t="s">
        <v>34</v>
      </c>
      <c r="G401" s="2" t="s">
        <v>39</v>
      </c>
      <c r="H401" s="2">
        <v>2</v>
      </c>
      <c r="I401" s="2" t="s">
        <v>26</v>
      </c>
      <c r="J401" s="2" t="s">
        <v>27</v>
      </c>
      <c r="K401" s="2">
        <v>3</v>
      </c>
      <c r="L401" s="2" t="s">
        <v>28</v>
      </c>
      <c r="M401" s="2">
        <v>47</v>
      </c>
      <c r="N401" s="2" t="s">
        <v>27</v>
      </c>
      <c r="O401" s="2" t="s">
        <v>29</v>
      </c>
      <c r="P401" s="2">
        <v>2</v>
      </c>
      <c r="Q401" s="2" t="s">
        <v>40</v>
      </c>
      <c r="R401" s="2">
        <v>2</v>
      </c>
      <c r="S401" s="2" t="s">
        <v>27</v>
      </c>
      <c r="T401" s="2" t="s">
        <v>31</v>
      </c>
      <c r="U401" s="2">
        <v>0</v>
      </c>
    </row>
    <row r="402" spans="1:21">
      <c r="A402" s="2" t="s">
        <v>37</v>
      </c>
      <c r="B402" s="2">
        <v>27</v>
      </c>
      <c r="C402" s="2" t="s">
        <v>45</v>
      </c>
      <c r="D402" s="2" t="s">
        <v>58</v>
      </c>
      <c r="E402" s="2">
        <v>5117</v>
      </c>
      <c r="F402" s="2" t="s">
        <v>34</v>
      </c>
      <c r="G402" s="2" t="s">
        <v>39</v>
      </c>
      <c r="H402" s="2">
        <v>3</v>
      </c>
      <c r="I402" s="2" t="s">
        <v>26</v>
      </c>
      <c r="J402" s="2" t="s">
        <v>27</v>
      </c>
      <c r="K402" s="2">
        <v>4</v>
      </c>
      <c r="L402" s="2" t="s">
        <v>50</v>
      </c>
      <c r="M402" s="2">
        <v>26</v>
      </c>
      <c r="N402" s="2" t="s">
        <v>27</v>
      </c>
      <c r="O402" s="2" t="s">
        <v>29</v>
      </c>
      <c r="P402" s="2">
        <v>2</v>
      </c>
      <c r="Q402" s="2" t="s">
        <v>30</v>
      </c>
      <c r="R402" s="2">
        <v>1</v>
      </c>
      <c r="S402" s="2" t="s">
        <v>27</v>
      </c>
      <c r="T402" s="2" t="s">
        <v>31</v>
      </c>
      <c r="U402" s="2">
        <v>0</v>
      </c>
    </row>
    <row r="403" spans="1:21">
      <c r="A403" s="2" t="s">
        <v>37</v>
      </c>
      <c r="B403" s="2">
        <v>12</v>
      </c>
      <c r="C403" s="2" t="s">
        <v>33</v>
      </c>
      <c r="D403" s="2" t="s">
        <v>41</v>
      </c>
      <c r="E403" s="2">
        <v>1768</v>
      </c>
      <c r="F403" s="2" t="s">
        <v>34</v>
      </c>
      <c r="G403" s="2" t="s">
        <v>35</v>
      </c>
      <c r="H403" s="2">
        <v>3</v>
      </c>
      <c r="I403" s="2" t="s">
        <v>26</v>
      </c>
      <c r="J403" s="2" t="s">
        <v>27</v>
      </c>
      <c r="K403" s="2">
        <v>2</v>
      </c>
      <c r="L403" s="2" t="s">
        <v>28</v>
      </c>
      <c r="M403" s="2">
        <v>24</v>
      </c>
      <c r="N403" s="2" t="s">
        <v>27</v>
      </c>
      <c r="O403" s="2" t="s">
        <v>51</v>
      </c>
      <c r="P403" s="2">
        <v>1</v>
      </c>
      <c r="Q403" s="2" t="s">
        <v>40</v>
      </c>
      <c r="R403" s="2">
        <v>1</v>
      </c>
      <c r="S403" s="2" t="s">
        <v>27</v>
      </c>
      <c r="T403" s="2" t="s">
        <v>31</v>
      </c>
      <c r="U403" s="2">
        <v>0</v>
      </c>
    </row>
    <row r="404" spans="1:21">
      <c r="A404" s="2" t="s">
        <v>21</v>
      </c>
      <c r="B404" s="2">
        <v>6</v>
      </c>
      <c r="C404" s="2" t="s">
        <v>22</v>
      </c>
      <c r="D404" s="2" t="s">
        <v>46</v>
      </c>
      <c r="E404" s="2">
        <v>1361</v>
      </c>
      <c r="F404" s="2" t="s">
        <v>34</v>
      </c>
      <c r="G404" s="2" t="s">
        <v>57</v>
      </c>
      <c r="H404" s="2">
        <v>2</v>
      </c>
      <c r="I404" s="2" t="s">
        <v>26</v>
      </c>
      <c r="J404" s="2" t="s">
        <v>27</v>
      </c>
      <c r="K404" s="2">
        <v>4</v>
      </c>
      <c r="L404" s="2" t="s">
        <v>28</v>
      </c>
      <c r="M404" s="2">
        <v>40</v>
      </c>
      <c r="N404" s="2" t="s">
        <v>27</v>
      </c>
      <c r="O404" s="2" t="s">
        <v>29</v>
      </c>
      <c r="P404" s="2">
        <v>1</v>
      </c>
      <c r="Q404" s="2" t="s">
        <v>40</v>
      </c>
      <c r="R404" s="2">
        <v>2</v>
      </c>
      <c r="S404" s="2" t="s">
        <v>27</v>
      </c>
      <c r="T404" s="2" t="s">
        <v>62</v>
      </c>
      <c r="U404" s="2">
        <v>0</v>
      </c>
    </row>
    <row r="405" spans="1:21">
      <c r="A405" s="2" t="s">
        <v>63</v>
      </c>
      <c r="B405" s="2">
        <v>30</v>
      </c>
      <c r="C405" s="2" t="s">
        <v>45</v>
      </c>
      <c r="D405" s="2" t="s">
        <v>58</v>
      </c>
      <c r="E405" s="2">
        <v>1908</v>
      </c>
      <c r="F405" s="2" t="s">
        <v>34</v>
      </c>
      <c r="G405" s="2" t="s">
        <v>25</v>
      </c>
      <c r="H405" s="2">
        <v>4</v>
      </c>
      <c r="I405" s="2" t="s">
        <v>26</v>
      </c>
      <c r="J405" s="2" t="s">
        <v>27</v>
      </c>
      <c r="K405" s="2">
        <v>4</v>
      </c>
      <c r="L405" s="2" t="s">
        <v>28</v>
      </c>
      <c r="M405" s="2">
        <v>66</v>
      </c>
      <c r="N405" s="2" t="s">
        <v>27</v>
      </c>
      <c r="O405" s="2" t="s">
        <v>29</v>
      </c>
      <c r="P405" s="2">
        <v>1</v>
      </c>
      <c r="Q405" s="2" t="s">
        <v>52</v>
      </c>
      <c r="R405" s="2">
        <v>1</v>
      </c>
      <c r="S405" s="2" t="s">
        <v>31</v>
      </c>
      <c r="T405" s="2" t="s">
        <v>31</v>
      </c>
      <c r="U405" s="2">
        <v>1</v>
      </c>
    </row>
    <row r="406" spans="1:21">
      <c r="A406" s="2" t="s">
        <v>32</v>
      </c>
      <c r="B406" s="2">
        <v>18</v>
      </c>
      <c r="C406" s="2" t="s">
        <v>45</v>
      </c>
      <c r="D406" s="2" t="s">
        <v>58</v>
      </c>
      <c r="E406" s="2">
        <v>2427</v>
      </c>
      <c r="F406" s="2" t="s">
        <v>24</v>
      </c>
      <c r="G406" s="2" t="s">
        <v>25</v>
      </c>
      <c r="H406" s="2">
        <v>4</v>
      </c>
      <c r="I406" s="2" t="s">
        <v>26</v>
      </c>
      <c r="J406" s="2" t="s">
        <v>27</v>
      </c>
      <c r="K406" s="2">
        <v>2</v>
      </c>
      <c r="L406" s="2" t="s">
        <v>43</v>
      </c>
      <c r="M406" s="2">
        <v>42</v>
      </c>
      <c r="N406" s="2" t="s">
        <v>27</v>
      </c>
      <c r="O406" s="2" t="s">
        <v>29</v>
      </c>
      <c r="P406" s="2">
        <v>2</v>
      </c>
      <c r="Q406" s="2" t="s">
        <v>30</v>
      </c>
      <c r="R406" s="2">
        <v>1</v>
      </c>
      <c r="S406" s="2" t="s">
        <v>27</v>
      </c>
      <c r="T406" s="2" t="s">
        <v>31</v>
      </c>
      <c r="U406" s="2">
        <v>0</v>
      </c>
    </row>
    <row r="407" spans="1:21">
      <c r="A407" s="2" t="s">
        <v>37</v>
      </c>
      <c r="B407" s="2">
        <v>12</v>
      </c>
      <c r="C407" s="2" t="s">
        <v>33</v>
      </c>
      <c r="D407" s="2" t="s">
        <v>46</v>
      </c>
      <c r="E407" s="2">
        <v>2133</v>
      </c>
      <c r="F407" s="2" t="s">
        <v>24</v>
      </c>
      <c r="G407" s="2" t="s">
        <v>25</v>
      </c>
      <c r="H407" s="2">
        <v>4</v>
      </c>
      <c r="I407" s="2" t="s">
        <v>36</v>
      </c>
      <c r="J407" s="2" t="s">
        <v>27</v>
      </c>
      <c r="K407" s="2">
        <v>4</v>
      </c>
      <c r="L407" s="2" t="s">
        <v>47</v>
      </c>
      <c r="M407" s="2">
        <v>52</v>
      </c>
      <c r="N407" s="2" t="s">
        <v>27</v>
      </c>
      <c r="O407" s="2" t="s">
        <v>44</v>
      </c>
      <c r="P407" s="2">
        <v>1</v>
      </c>
      <c r="Q407" s="2" t="s">
        <v>52</v>
      </c>
      <c r="R407" s="2">
        <v>1</v>
      </c>
      <c r="S407" s="2" t="s">
        <v>31</v>
      </c>
      <c r="T407" s="2" t="s">
        <v>31</v>
      </c>
      <c r="U407" s="2">
        <v>0</v>
      </c>
    </row>
    <row r="408" spans="1:21">
      <c r="A408" s="2" t="s">
        <v>37</v>
      </c>
      <c r="B408" s="2">
        <v>15</v>
      </c>
      <c r="C408" s="2" t="s">
        <v>22</v>
      </c>
      <c r="D408" s="2" t="s">
        <v>38</v>
      </c>
      <c r="E408" s="2">
        <v>1532</v>
      </c>
      <c r="F408" s="2" t="s">
        <v>59</v>
      </c>
      <c r="G408" s="2" t="s">
        <v>35</v>
      </c>
      <c r="H408" s="2">
        <v>4</v>
      </c>
      <c r="I408" s="2" t="s">
        <v>36</v>
      </c>
      <c r="J408" s="2" t="s">
        <v>27</v>
      </c>
      <c r="K408" s="2">
        <v>3</v>
      </c>
      <c r="L408" s="2" t="s">
        <v>50</v>
      </c>
      <c r="M408" s="2">
        <v>31</v>
      </c>
      <c r="N408" s="2" t="s">
        <v>27</v>
      </c>
      <c r="O408" s="2" t="s">
        <v>29</v>
      </c>
      <c r="P408" s="2">
        <v>1</v>
      </c>
      <c r="Q408" s="2" t="s">
        <v>30</v>
      </c>
      <c r="R408" s="2">
        <v>1</v>
      </c>
      <c r="S408" s="2" t="s">
        <v>27</v>
      </c>
      <c r="T408" s="2" t="s">
        <v>31</v>
      </c>
      <c r="U408" s="2">
        <v>0</v>
      </c>
    </row>
    <row r="409" spans="1:21">
      <c r="A409" s="2" t="s">
        <v>37</v>
      </c>
      <c r="B409" s="2">
        <v>24</v>
      </c>
      <c r="C409" s="2" t="s">
        <v>22</v>
      </c>
      <c r="D409" s="2" t="s">
        <v>23</v>
      </c>
      <c r="E409" s="2">
        <v>5103</v>
      </c>
      <c r="F409" s="2" t="s">
        <v>34</v>
      </c>
      <c r="G409" s="2" t="s">
        <v>57</v>
      </c>
      <c r="H409" s="2">
        <v>3</v>
      </c>
      <c r="I409" s="2" t="s">
        <v>56</v>
      </c>
      <c r="J409" s="2" t="s">
        <v>27</v>
      </c>
      <c r="K409" s="2">
        <v>3</v>
      </c>
      <c r="L409" s="2" t="s">
        <v>47</v>
      </c>
      <c r="M409" s="2">
        <v>47</v>
      </c>
      <c r="N409" s="2" t="s">
        <v>27</v>
      </c>
      <c r="O409" s="2" t="s">
        <v>44</v>
      </c>
      <c r="P409" s="2">
        <v>3</v>
      </c>
      <c r="Q409" s="2" t="s">
        <v>30</v>
      </c>
      <c r="R409" s="2">
        <v>1</v>
      </c>
      <c r="S409" s="2" t="s">
        <v>31</v>
      </c>
      <c r="T409" s="2" t="s">
        <v>31</v>
      </c>
      <c r="U409" s="2">
        <v>0</v>
      </c>
    </row>
    <row r="410" spans="1:21">
      <c r="A410" s="2" t="s">
        <v>63</v>
      </c>
      <c r="B410" s="2">
        <v>9</v>
      </c>
      <c r="C410" s="2" t="s">
        <v>60</v>
      </c>
      <c r="D410" s="2" t="s">
        <v>23</v>
      </c>
      <c r="E410" s="2">
        <v>1337</v>
      </c>
      <c r="F410" s="2" t="s">
        <v>34</v>
      </c>
      <c r="G410" s="2" t="s">
        <v>57</v>
      </c>
      <c r="H410" s="2">
        <v>4</v>
      </c>
      <c r="I410" s="2" t="s">
        <v>26</v>
      </c>
      <c r="J410" s="2" t="s">
        <v>27</v>
      </c>
      <c r="K410" s="2">
        <v>2</v>
      </c>
      <c r="L410" s="2" t="s">
        <v>50</v>
      </c>
      <c r="M410" s="2">
        <v>34</v>
      </c>
      <c r="N410" s="2" t="s">
        <v>27</v>
      </c>
      <c r="O410" s="2" t="s">
        <v>29</v>
      </c>
      <c r="P410" s="2">
        <v>2</v>
      </c>
      <c r="Q410" s="2" t="s">
        <v>52</v>
      </c>
      <c r="R410" s="2">
        <v>1</v>
      </c>
      <c r="S410" s="2" t="s">
        <v>31</v>
      </c>
      <c r="T410" s="2" t="s">
        <v>31</v>
      </c>
      <c r="U410" s="2">
        <v>1</v>
      </c>
    </row>
    <row r="411" spans="1:21">
      <c r="A411" s="2" t="s">
        <v>63</v>
      </c>
      <c r="B411" s="2">
        <v>24</v>
      </c>
      <c r="C411" s="2" t="s">
        <v>33</v>
      </c>
      <c r="D411" s="2" t="s">
        <v>41</v>
      </c>
      <c r="E411" s="2">
        <v>1925</v>
      </c>
      <c r="F411" s="2" t="s">
        <v>34</v>
      </c>
      <c r="G411" s="2" t="s">
        <v>35</v>
      </c>
      <c r="H411" s="2">
        <v>2</v>
      </c>
      <c r="I411" s="2" t="s">
        <v>26</v>
      </c>
      <c r="J411" s="2" t="s">
        <v>27</v>
      </c>
      <c r="K411" s="2">
        <v>2</v>
      </c>
      <c r="L411" s="2" t="s">
        <v>28</v>
      </c>
      <c r="M411" s="2">
        <v>26</v>
      </c>
      <c r="N411" s="2" t="s">
        <v>27</v>
      </c>
      <c r="O411" s="2" t="s">
        <v>29</v>
      </c>
      <c r="P411" s="2">
        <v>1</v>
      </c>
      <c r="Q411" s="2" t="s">
        <v>30</v>
      </c>
      <c r="R411" s="2">
        <v>1</v>
      </c>
      <c r="S411" s="2" t="s">
        <v>27</v>
      </c>
      <c r="T411" s="2" t="s">
        <v>31</v>
      </c>
      <c r="U411" s="2">
        <v>0</v>
      </c>
    </row>
    <row r="412" spans="1:21">
      <c r="A412" s="2" t="s">
        <v>21</v>
      </c>
      <c r="B412" s="2">
        <v>6</v>
      </c>
      <c r="C412" s="2" t="s">
        <v>22</v>
      </c>
      <c r="D412" s="2" t="s">
        <v>41</v>
      </c>
      <c r="E412" s="2">
        <v>3384</v>
      </c>
      <c r="F412" s="2" t="s">
        <v>34</v>
      </c>
      <c r="G412" s="2" t="s">
        <v>35</v>
      </c>
      <c r="H412" s="2">
        <v>1</v>
      </c>
      <c r="I412" s="2" t="s">
        <v>54</v>
      </c>
      <c r="J412" s="2" t="s">
        <v>27</v>
      </c>
      <c r="K412" s="2">
        <v>4</v>
      </c>
      <c r="L412" s="2" t="s">
        <v>28</v>
      </c>
      <c r="M412" s="2">
        <v>44</v>
      </c>
      <c r="N412" s="2" t="s">
        <v>27</v>
      </c>
      <c r="O412" s="2" t="s">
        <v>51</v>
      </c>
      <c r="P412" s="2">
        <v>1</v>
      </c>
      <c r="Q412" s="2" t="s">
        <v>52</v>
      </c>
      <c r="R412" s="2">
        <v>1</v>
      </c>
      <c r="S412" s="2" t="s">
        <v>31</v>
      </c>
      <c r="T412" s="2" t="s">
        <v>31</v>
      </c>
      <c r="U412" s="2">
        <v>1</v>
      </c>
    </row>
    <row r="413" spans="1:21">
      <c r="A413" s="2" t="s">
        <v>21</v>
      </c>
      <c r="B413" s="2">
        <v>24</v>
      </c>
      <c r="C413" s="2" t="s">
        <v>33</v>
      </c>
      <c r="D413" s="2" t="s">
        <v>49</v>
      </c>
      <c r="E413" s="2">
        <v>2812</v>
      </c>
      <c r="F413" s="2" t="s">
        <v>24</v>
      </c>
      <c r="G413" s="2" t="s">
        <v>25</v>
      </c>
      <c r="H413" s="2">
        <v>2</v>
      </c>
      <c r="I413" s="2" t="s">
        <v>36</v>
      </c>
      <c r="J413" s="2" t="s">
        <v>27</v>
      </c>
      <c r="K413" s="2">
        <v>4</v>
      </c>
      <c r="L413" s="2" t="s">
        <v>28</v>
      </c>
      <c r="M413" s="2">
        <v>26</v>
      </c>
      <c r="N413" s="2" t="s">
        <v>27</v>
      </c>
      <c r="O413" s="2" t="s">
        <v>51</v>
      </c>
      <c r="P413" s="2">
        <v>1</v>
      </c>
      <c r="Q413" s="2" t="s">
        <v>30</v>
      </c>
      <c r="R413" s="2">
        <v>1</v>
      </c>
      <c r="S413" s="2" t="s">
        <v>27</v>
      </c>
      <c r="T413" s="2" t="s">
        <v>31</v>
      </c>
      <c r="U413" s="2">
        <v>0</v>
      </c>
    </row>
    <row r="414" spans="1:21">
      <c r="A414" s="2" t="s">
        <v>37</v>
      </c>
      <c r="B414" s="2">
        <v>28</v>
      </c>
      <c r="C414" s="2" t="s">
        <v>64</v>
      </c>
      <c r="D414" s="2" t="s">
        <v>49</v>
      </c>
      <c r="E414" s="2">
        <v>7824</v>
      </c>
      <c r="F414" s="2" t="s">
        <v>24</v>
      </c>
      <c r="G414" s="2" t="s">
        <v>57</v>
      </c>
      <c r="H414" s="2">
        <v>3</v>
      </c>
      <c r="I414" s="2" t="s">
        <v>26</v>
      </c>
      <c r="J414" s="2" t="s">
        <v>42</v>
      </c>
      <c r="K414" s="2">
        <v>4</v>
      </c>
      <c r="L414" s="2" t="s">
        <v>28</v>
      </c>
      <c r="M414" s="2">
        <v>40</v>
      </c>
      <c r="N414" s="2" t="s">
        <v>61</v>
      </c>
      <c r="O414" s="2" t="s">
        <v>51</v>
      </c>
      <c r="P414" s="2">
        <v>2</v>
      </c>
      <c r="Q414" s="2" t="s">
        <v>30</v>
      </c>
      <c r="R414" s="2">
        <v>2</v>
      </c>
      <c r="S414" s="2" t="s">
        <v>31</v>
      </c>
      <c r="T414" s="2" t="s">
        <v>31</v>
      </c>
      <c r="U414" s="2">
        <v>0</v>
      </c>
    </row>
    <row r="415" spans="1:21">
      <c r="A415" s="2" t="s">
        <v>32</v>
      </c>
      <c r="B415" s="2">
        <v>9</v>
      </c>
      <c r="C415" s="2" t="s">
        <v>33</v>
      </c>
      <c r="D415" s="2" t="s">
        <v>23</v>
      </c>
      <c r="E415" s="2">
        <v>1206</v>
      </c>
      <c r="F415" s="2" t="s">
        <v>34</v>
      </c>
      <c r="G415" s="2" t="s">
        <v>25</v>
      </c>
      <c r="H415" s="2">
        <v>4</v>
      </c>
      <c r="I415" s="2" t="s">
        <v>36</v>
      </c>
      <c r="J415" s="2" t="s">
        <v>27</v>
      </c>
      <c r="K415" s="2">
        <v>4</v>
      </c>
      <c r="L415" s="2" t="s">
        <v>28</v>
      </c>
      <c r="M415" s="2">
        <v>25</v>
      </c>
      <c r="N415" s="2" t="s">
        <v>27</v>
      </c>
      <c r="O415" s="2" t="s">
        <v>29</v>
      </c>
      <c r="P415" s="2">
        <v>1</v>
      </c>
      <c r="Q415" s="2" t="s">
        <v>30</v>
      </c>
      <c r="R415" s="2">
        <v>1</v>
      </c>
      <c r="S415" s="2" t="s">
        <v>27</v>
      </c>
      <c r="T415" s="2" t="s">
        <v>31</v>
      </c>
      <c r="U415" s="2">
        <v>0</v>
      </c>
    </row>
    <row r="416" spans="1:21">
      <c r="A416" s="2" t="s">
        <v>21</v>
      </c>
      <c r="B416" s="2">
        <v>6</v>
      </c>
      <c r="C416" s="2" t="s">
        <v>22</v>
      </c>
      <c r="D416" s="2" t="s">
        <v>46</v>
      </c>
      <c r="E416" s="2">
        <v>3676</v>
      </c>
      <c r="F416" s="2" t="s">
        <v>34</v>
      </c>
      <c r="G416" s="2" t="s">
        <v>35</v>
      </c>
      <c r="H416" s="2">
        <v>1</v>
      </c>
      <c r="I416" s="2" t="s">
        <v>26</v>
      </c>
      <c r="J416" s="2" t="s">
        <v>27</v>
      </c>
      <c r="K416" s="2">
        <v>3</v>
      </c>
      <c r="L416" s="2" t="s">
        <v>28</v>
      </c>
      <c r="M416" s="2">
        <v>37</v>
      </c>
      <c r="N416" s="2" t="s">
        <v>27</v>
      </c>
      <c r="O416" s="2" t="s">
        <v>51</v>
      </c>
      <c r="P416" s="2">
        <v>3</v>
      </c>
      <c r="Q416" s="2" t="s">
        <v>30</v>
      </c>
      <c r="R416" s="2">
        <v>2</v>
      </c>
      <c r="S416" s="2" t="s">
        <v>27</v>
      </c>
      <c r="T416" s="2" t="s">
        <v>31</v>
      </c>
      <c r="U416" s="2">
        <v>0</v>
      </c>
    </row>
    <row r="417" spans="1:21">
      <c r="A417" s="2" t="s">
        <v>37</v>
      </c>
      <c r="B417" s="2">
        <v>48</v>
      </c>
      <c r="C417" s="2" t="s">
        <v>45</v>
      </c>
      <c r="D417" s="2" t="s">
        <v>23</v>
      </c>
      <c r="E417" s="2">
        <v>7238</v>
      </c>
      <c r="F417" s="2" t="s">
        <v>24</v>
      </c>
      <c r="G417" s="2" t="s">
        <v>25</v>
      </c>
      <c r="H417" s="2">
        <v>3</v>
      </c>
      <c r="I417" s="2" t="s">
        <v>26</v>
      </c>
      <c r="J417" s="2" t="s">
        <v>27</v>
      </c>
      <c r="K417" s="2">
        <v>3</v>
      </c>
      <c r="L417" s="2" t="s">
        <v>50</v>
      </c>
      <c r="M417" s="2">
        <v>32</v>
      </c>
      <c r="N417" s="2" t="s">
        <v>61</v>
      </c>
      <c r="O417" s="2" t="s">
        <v>29</v>
      </c>
      <c r="P417" s="2">
        <v>2</v>
      </c>
      <c r="Q417" s="2" t="s">
        <v>30</v>
      </c>
      <c r="R417" s="2">
        <v>2</v>
      </c>
      <c r="S417" s="2" t="s">
        <v>27</v>
      </c>
      <c r="T417" s="2" t="s">
        <v>31</v>
      </c>
      <c r="U417" s="2">
        <v>0</v>
      </c>
    </row>
    <row r="418" spans="1:21">
      <c r="A418" s="2" t="s">
        <v>32</v>
      </c>
      <c r="B418" s="2">
        <v>24</v>
      </c>
      <c r="C418" s="2" t="s">
        <v>33</v>
      </c>
      <c r="D418" s="2" t="s">
        <v>23</v>
      </c>
      <c r="E418" s="2">
        <v>5084</v>
      </c>
      <c r="F418" s="2" t="s">
        <v>24</v>
      </c>
      <c r="G418" s="2" t="s">
        <v>25</v>
      </c>
      <c r="H418" s="2">
        <v>2</v>
      </c>
      <c r="I418" s="2" t="s">
        <v>36</v>
      </c>
      <c r="J418" s="2" t="s">
        <v>27</v>
      </c>
      <c r="K418" s="2">
        <v>4</v>
      </c>
      <c r="L418" s="2" t="s">
        <v>50</v>
      </c>
      <c r="M418" s="2">
        <v>42</v>
      </c>
      <c r="N418" s="2" t="s">
        <v>27</v>
      </c>
      <c r="O418" s="2" t="s">
        <v>29</v>
      </c>
      <c r="P418" s="2">
        <v>1</v>
      </c>
      <c r="Q418" s="2" t="s">
        <v>30</v>
      </c>
      <c r="R418" s="2">
        <v>1</v>
      </c>
      <c r="S418" s="2" t="s">
        <v>31</v>
      </c>
      <c r="T418" s="2" t="s">
        <v>31</v>
      </c>
      <c r="U418" s="2">
        <v>0</v>
      </c>
    </row>
    <row r="419" spans="1:21">
      <c r="A419" s="2" t="s">
        <v>37</v>
      </c>
      <c r="B419" s="2">
        <v>6</v>
      </c>
      <c r="C419" s="2" t="s">
        <v>33</v>
      </c>
      <c r="D419" s="2" t="s">
        <v>38</v>
      </c>
      <c r="E419" s="2">
        <v>1538</v>
      </c>
      <c r="F419" s="2" t="s">
        <v>34</v>
      </c>
      <c r="G419" s="2" t="s">
        <v>57</v>
      </c>
      <c r="H419" s="2">
        <v>1</v>
      </c>
      <c r="I419" s="2" t="s">
        <v>36</v>
      </c>
      <c r="J419" s="2" t="s">
        <v>27</v>
      </c>
      <c r="K419" s="2">
        <v>2</v>
      </c>
      <c r="L419" s="2" t="s">
        <v>47</v>
      </c>
      <c r="M419" s="2">
        <v>56</v>
      </c>
      <c r="N419" s="2" t="s">
        <v>27</v>
      </c>
      <c r="O419" s="2" t="s">
        <v>29</v>
      </c>
      <c r="P419" s="2">
        <v>1</v>
      </c>
      <c r="Q419" s="2" t="s">
        <v>30</v>
      </c>
      <c r="R419" s="2">
        <v>1</v>
      </c>
      <c r="S419" s="2" t="s">
        <v>27</v>
      </c>
      <c r="T419" s="2" t="s">
        <v>31</v>
      </c>
      <c r="U419" s="2">
        <v>0</v>
      </c>
    </row>
    <row r="420" spans="1:21">
      <c r="A420" s="2" t="s">
        <v>37</v>
      </c>
      <c r="B420" s="2">
        <v>9</v>
      </c>
      <c r="C420" s="2" t="s">
        <v>33</v>
      </c>
      <c r="D420" s="2" t="s">
        <v>41</v>
      </c>
      <c r="E420" s="2">
        <v>2301</v>
      </c>
      <c r="F420" s="2" t="s">
        <v>59</v>
      </c>
      <c r="G420" s="2" t="s">
        <v>57</v>
      </c>
      <c r="H420" s="2">
        <v>2</v>
      </c>
      <c r="I420" s="2" t="s">
        <v>36</v>
      </c>
      <c r="J420" s="2" t="s">
        <v>27</v>
      </c>
      <c r="K420" s="2">
        <v>4</v>
      </c>
      <c r="L420" s="2" t="s">
        <v>43</v>
      </c>
      <c r="M420" s="2">
        <v>22</v>
      </c>
      <c r="N420" s="2" t="s">
        <v>27</v>
      </c>
      <c r="O420" s="2" t="s">
        <v>51</v>
      </c>
      <c r="P420" s="2">
        <v>1</v>
      </c>
      <c r="Q420" s="2" t="s">
        <v>30</v>
      </c>
      <c r="R420" s="2">
        <v>1</v>
      </c>
      <c r="S420" s="2" t="s">
        <v>27</v>
      </c>
      <c r="T420" s="2" t="s">
        <v>31</v>
      </c>
      <c r="U420" s="2">
        <v>0</v>
      </c>
    </row>
    <row r="421" spans="1:21">
      <c r="A421" s="2" t="s">
        <v>32</v>
      </c>
      <c r="B421" s="2">
        <v>15</v>
      </c>
      <c r="C421" s="2" t="s">
        <v>45</v>
      </c>
      <c r="D421" s="2" t="s">
        <v>68</v>
      </c>
      <c r="E421" s="2">
        <v>1512</v>
      </c>
      <c r="F421" s="2" t="s">
        <v>53</v>
      </c>
      <c r="G421" s="2" t="s">
        <v>35</v>
      </c>
      <c r="H421" s="2">
        <v>3</v>
      </c>
      <c r="I421" s="2" t="s">
        <v>56</v>
      </c>
      <c r="J421" s="2" t="s">
        <v>27</v>
      </c>
      <c r="K421" s="2">
        <v>3</v>
      </c>
      <c r="L421" s="2" t="s">
        <v>43</v>
      </c>
      <c r="M421" s="2">
        <v>61</v>
      </c>
      <c r="N421" s="2" t="s">
        <v>65</v>
      </c>
      <c r="O421" s="2" t="s">
        <v>29</v>
      </c>
      <c r="P421" s="2">
        <v>2</v>
      </c>
      <c r="Q421" s="2" t="s">
        <v>30</v>
      </c>
      <c r="R421" s="2">
        <v>1</v>
      </c>
      <c r="S421" s="2" t="s">
        <v>27</v>
      </c>
      <c r="T421" s="2" t="s">
        <v>31</v>
      </c>
      <c r="U421" s="2">
        <v>1</v>
      </c>
    </row>
    <row r="422" spans="1:21">
      <c r="A422" s="2" t="s">
        <v>37</v>
      </c>
      <c r="B422" s="2">
        <v>15</v>
      </c>
      <c r="C422" s="2" t="s">
        <v>33</v>
      </c>
      <c r="D422" s="2" t="s">
        <v>38</v>
      </c>
      <c r="E422" s="2">
        <v>4623</v>
      </c>
      <c r="F422" s="2" t="s">
        <v>59</v>
      </c>
      <c r="G422" s="2" t="s">
        <v>35</v>
      </c>
      <c r="H422" s="2">
        <v>3</v>
      </c>
      <c r="I422" s="2" t="s">
        <v>26</v>
      </c>
      <c r="J422" s="2" t="s">
        <v>27</v>
      </c>
      <c r="K422" s="2">
        <v>2</v>
      </c>
      <c r="L422" s="2" t="s">
        <v>43</v>
      </c>
      <c r="M422" s="2">
        <v>40</v>
      </c>
      <c r="N422" s="2" t="s">
        <v>27</v>
      </c>
      <c r="O422" s="2" t="s">
        <v>29</v>
      </c>
      <c r="P422" s="2">
        <v>1</v>
      </c>
      <c r="Q422" s="2" t="s">
        <v>52</v>
      </c>
      <c r="R422" s="2">
        <v>1</v>
      </c>
      <c r="S422" s="2" t="s">
        <v>31</v>
      </c>
      <c r="T422" s="2" t="s">
        <v>31</v>
      </c>
      <c r="U422" s="2">
        <v>1</v>
      </c>
    </row>
    <row r="423" spans="1:21">
      <c r="A423" s="2" t="s">
        <v>32</v>
      </c>
      <c r="B423" s="2">
        <v>12</v>
      </c>
      <c r="C423" s="2" t="s">
        <v>33</v>
      </c>
      <c r="D423" s="2" t="s">
        <v>23</v>
      </c>
      <c r="E423" s="2">
        <v>6468</v>
      </c>
      <c r="F423" s="2" t="s">
        <v>24</v>
      </c>
      <c r="G423" s="2" t="s">
        <v>55</v>
      </c>
      <c r="H423" s="2">
        <v>2</v>
      </c>
      <c r="I423" s="2" t="s">
        <v>26</v>
      </c>
      <c r="J423" s="2" t="s">
        <v>27</v>
      </c>
      <c r="K423" s="2">
        <v>1</v>
      </c>
      <c r="L423" s="2" t="s">
        <v>47</v>
      </c>
      <c r="M423" s="2">
        <v>52</v>
      </c>
      <c r="N423" s="2" t="s">
        <v>27</v>
      </c>
      <c r="O423" s="2" t="s">
        <v>29</v>
      </c>
      <c r="P423" s="2">
        <v>1</v>
      </c>
      <c r="Q423" s="2" t="s">
        <v>52</v>
      </c>
      <c r="R423" s="2">
        <v>1</v>
      </c>
      <c r="S423" s="2" t="s">
        <v>31</v>
      </c>
      <c r="T423" s="2" t="s">
        <v>31</v>
      </c>
      <c r="U423" s="2">
        <v>1</v>
      </c>
    </row>
    <row r="424" spans="1:21">
      <c r="A424" s="2" t="s">
        <v>37</v>
      </c>
      <c r="B424" s="2">
        <v>4</v>
      </c>
      <c r="C424" s="2" t="s">
        <v>33</v>
      </c>
      <c r="D424" s="2" t="s">
        <v>41</v>
      </c>
      <c r="E424" s="2">
        <v>601</v>
      </c>
      <c r="F424" s="2" t="s">
        <v>34</v>
      </c>
      <c r="G424" s="2" t="s">
        <v>57</v>
      </c>
      <c r="H424" s="2">
        <v>1</v>
      </c>
      <c r="I424" s="2" t="s">
        <v>36</v>
      </c>
      <c r="J424" s="2" t="s">
        <v>27</v>
      </c>
      <c r="K424" s="2">
        <v>3</v>
      </c>
      <c r="L424" s="2" t="s">
        <v>28</v>
      </c>
      <c r="M424" s="2">
        <v>23</v>
      </c>
      <c r="N424" s="2" t="s">
        <v>27</v>
      </c>
      <c r="O424" s="2" t="s">
        <v>51</v>
      </c>
      <c r="P424" s="2">
        <v>1</v>
      </c>
      <c r="Q424" s="2" t="s">
        <v>40</v>
      </c>
      <c r="R424" s="2">
        <v>2</v>
      </c>
      <c r="S424" s="2" t="s">
        <v>27</v>
      </c>
      <c r="T424" s="2" t="s">
        <v>31</v>
      </c>
      <c r="U424" s="2">
        <v>0</v>
      </c>
    </row>
    <row r="425" spans="1:21">
      <c r="A425" s="2" t="s">
        <v>37</v>
      </c>
      <c r="B425" s="2">
        <v>15</v>
      </c>
      <c r="C425" s="2" t="s">
        <v>64</v>
      </c>
      <c r="D425" s="2" t="s">
        <v>23</v>
      </c>
      <c r="E425" s="2">
        <v>1569</v>
      </c>
      <c r="F425" s="2" t="s">
        <v>59</v>
      </c>
      <c r="G425" s="2" t="s">
        <v>25</v>
      </c>
      <c r="H425" s="2">
        <v>4</v>
      </c>
      <c r="I425" s="2" t="s">
        <v>26</v>
      </c>
      <c r="J425" s="2" t="s">
        <v>27</v>
      </c>
      <c r="K425" s="2">
        <v>4</v>
      </c>
      <c r="L425" s="2" t="s">
        <v>50</v>
      </c>
      <c r="M425" s="2">
        <v>34</v>
      </c>
      <c r="N425" s="2" t="s">
        <v>61</v>
      </c>
      <c r="O425" s="2" t="s">
        <v>29</v>
      </c>
      <c r="P425" s="2">
        <v>1</v>
      </c>
      <c r="Q425" s="2" t="s">
        <v>40</v>
      </c>
      <c r="R425" s="2">
        <v>2</v>
      </c>
      <c r="S425" s="2" t="s">
        <v>27</v>
      </c>
      <c r="T425" s="2" t="s">
        <v>31</v>
      </c>
      <c r="U425" s="2">
        <v>0</v>
      </c>
    </row>
    <row r="426" spans="1:21">
      <c r="A426" s="2" t="s">
        <v>32</v>
      </c>
      <c r="B426" s="2">
        <v>12</v>
      </c>
      <c r="C426" s="2" t="s">
        <v>33</v>
      </c>
      <c r="D426" s="2" t="s">
        <v>23</v>
      </c>
      <c r="E426" s="2">
        <v>1103</v>
      </c>
      <c r="F426" s="2" t="s">
        <v>34</v>
      </c>
      <c r="G426" s="2" t="s">
        <v>39</v>
      </c>
      <c r="H426" s="2">
        <v>4</v>
      </c>
      <c r="I426" s="2" t="s">
        <v>26</v>
      </c>
      <c r="J426" s="2" t="s">
        <v>42</v>
      </c>
      <c r="K426" s="2">
        <v>3</v>
      </c>
      <c r="L426" s="2" t="s">
        <v>28</v>
      </c>
      <c r="M426" s="2">
        <v>29</v>
      </c>
      <c r="N426" s="2" t="s">
        <v>27</v>
      </c>
      <c r="O426" s="2" t="s">
        <v>29</v>
      </c>
      <c r="P426" s="2">
        <v>2</v>
      </c>
      <c r="Q426" s="2" t="s">
        <v>30</v>
      </c>
      <c r="R426" s="2">
        <v>1</v>
      </c>
      <c r="S426" s="2" t="s">
        <v>27</v>
      </c>
      <c r="T426" s="2" t="s">
        <v>62</v>
      </c>
      <c r="U426" s="2">
        <v>0</v>
      </c>
    </row>
    <row r="427" spans="1:21">
      <c r="A427" s="2" t="s">
        <v>37</v>
      </c>
      <c r="B427" s="2">
        <v>18</v>
      </c>
      <c r="C427" s="2" t="s">
        <v>22</v>
      </c>
      <c r="D427" s="2" t="s">
        <v>41</v>
      </c>
      <c r="E427" s="2">
        <v>3780</v>
      </c>
      <c r="F427" s="2" t="s">
        <v>34</v>
      </c>
      <c r="G427" s="2" t="s">
        <v>57</v>
      </c>
      <c r="H427" s="2">
        <v>3</v>
      </c>
      <c r="I427" s="2" t="s">
        <v>54</v>
      </c>
      <c r="J427" s="2" t="s">
        <v>27</v>
      </c>
      <c r="K427" s="2">
        <v>2</v>
      </c>
      <c r="L427" s="2" t="s">
        <v>50</v>
      </c>
      <c r="M427" s="2">
        <v>35</v>
      </c>
      <c r="N427" s="2" t="s">
        <v>27</v>
      </c>
      <c r="O427" s="2" t="s">
        <v>29</v>
      </c>
      <c r="P427" s="2">
        <v>2</v>
      </c>
      <c r="Q427" s="2" t="s">
        <v>52</v>
      </c>
      <c r="R427" s="2">
        <v>1</v>
      </c>
      <c r="S427" s="2" t="s">
        <v>31</v>
      </c>
      <c r="T427" s="2" t="s">
        <v>31</v>
      </c>
      <c r="U427" s="2">
        <v>0</v>
      </c>
    </row>
    <row r="428" spans="1:21">
      <c r="A428" s="2" t="s">
        <v>21</v>
      </c>
      <c r="B428" s="2">
        <v>9</v>
      </c>
      <c r="C428" s="2" t="s">
        <v>22</v>
      </c>
      <c r="D428" s="2" t="s">
        <v>46</v>
      </c>
      <c r="E428" s="2">
        <v>2799</v>
      </c>
      <c r="F428" s="2" t="s">
        <v>34</v>
      </c>
      <c r="G428" s="2" t="s">
        <v>35</v>
      </c>
      <c r="H428" s="2">
        <v>2</v>
      </c>
      <c r="I428" s="2" t="s">
        <v>26</v>
      </c>
      <c r="J428" s="2" t="s">
        <v>27</v>
      </c>
      <c r="K428" s="2">
        <v>2</v>
      </c>
      <c r="L428" s="2" t="s">
        <v>28</v>
      </c>
      <c r="M428" s="2">
        <v>36</v>
      </c>
      <c r="N428" s="2" t="s">
        <v>27</v>
      </c>
      <c r="O428" s="2" t="s">
        <v>51</v>
      </c>
      <c r="P428" s="2">
        <v>2</v>
      </c>
      <c r="Q428" s="2" t="s">
        <v>30</v>
      </c>
      <c r="R428" s="2">
        <v>2</v>
      </c>
      <c r="S428" s="2" t="s">
        <v>27</v>
      </c>
      <c r="T428" s="2" t="s">
        <v>31</v>
      </c>
      <c r="U428" s="2">
        <v>0</v>
      </c>
    </row>
    <row r="429" spans="1:21">
      <c r="A429" s="2" t="s">
        <v>21</v>
      </c>
      <c r="B429" s="2">
        <v>8</v>
      </c>
      <c r="C429" s="2" t="s">
        <v>22</v>
      </c>
      <c r="D429" s="2" t="s">
        <v>46</v>
      </c>
      <c r="E429" s="2">
        <v>731</v>
      </c>
      <c r="F429" s="2" t="s">
        <v>34</v>
      </c>
      <c r="G429" s="2" t="s">
        <v>25</v>
      </c>
      <c r="H429" s="2">
        <v>4</v>
      </c>
      <c r="I429" s="2" t="s">
        <v>26</v>
      </c>
      <c r="J429" s="2" t="s">
        <v>27</v>
      </c>
      <c r="K429" s="2">
        <v>4</v>
      </c>
      <c r="L429" s="2" t="s">
        <v>28</v>
      </c>
      <c r="M429" s="2">
        <v>47</v>
      </c>
      <c r="N429" s="2" t="s">
        <v>27</v>
      </c>
      <c r="O429" s="2" t="s">
        <v>29</v>
      </c>
      <c r="P429" s="2">
        <v>2</v>
      </c>
      <c r="Q429" s="2" t="s">
        <v>40</v>
      </c>
      <c r="R429" s="2">
        <v>1</v>
      </c>
      <c r="S429" s="2" t="s">
        <v>27</v>
      </c>
      <c r="T429" s="2" t="s">
        <v>31</v>
      </c>
      <c r="U429" s="2">
        <v>0</v>
      </c>
    </row>
    <row r="430" spans="1:21">
      <c r="A430" s="2" t="s">
        <v>37</v>
      </c>
      <c r="B430" s="2">
        <v>24</v>
      </c>
      <c r="C430" s="2" t="s">
        <v>33</v>
      </c>
      <c r="D430" s="2" t="s">
        <v>46</v>
      </c>
      <c r="E430" s="2">
        <v>7393</v>
      </c>
      <c r="F430" s="2" t="s">
        <v>34</v>
      </c>
      <c r="G430" s="2" t="s">
        <v>35</v>
      </c>
      <c r="H430" s="2">
        <v>1</v>
      </c>
      <c r="I430" s="2" t="s">
        <v>26</v>
      </c>
      <c r="J430" s="2" t="s">
        <v>27</v>
      </c>
      <c r="K430" s="2">
        <v>4</v>
      </c>
      <c r="L430" s="2" t="s">
        <v>43</v>
      </c>
      <c r="M430" s="2">
        <v>43</v>
      </c>
      <c r="N430" s="2" t="s">
        <v>27</v>
      </c>
      <c r="O430" s="2" t="s">
        <v>29</v>
      </c>
      <c r="P430" s="2">
        <v>1</v>
      </c>
      <c r="Q430" s="2" t="s">
        <v>40</v>
      </c>
      <c r="R430" s="2">
        <v>2</v>
      </c>
      <c r="S430" s="2" t="s">
        <v>27</v>
      </c>
      <c r="T430" s="2" t="s">
        <v>31</v>
      </c>
      <c r="U430" s="2">
        <v>0</v>
      </c>
    </row>
    <row r="431" spans="1:21">
      <c r="A431" s="2" t="s">
        <v>63</v>
      </c>
      <c r="B431" s="2">
        <v>18</v>
      </c>
      <c r="C431" s="2" t="s">
        <v>64</v>
      </c>
      <c r="D431" s="2" t="s">
        <v>23</v>
      </c>
      <c r="E431" s="2">
        <v>1445</v>
      </c>
      <c r="F431" s="2" t="s">
        <v>24</v>
      </c>
      <c r="G431" s="2" t="s">
        <v>39</v>
      </c>
      <c r="H431" s="2">
        <v>4</v>
      </c>
      <c r="I431" s="2" t="s">
        <v>26</v>
      </c>
      <c r="J431" s="2" t="s">
        <v>27</v>
      </c>
      <c r="K431" s="2">
        <v>4</v>
      </c>
      <c r="L431" s="2" t="s">
        <v>50</v>
      </c>
      <c r="M431" s="2">
        <v>49</v>
      </c>
      <c r="N431" s="2" t="s">
        <v>61</v>
      </c>
      <c r="O431" s="2" t="s">
        <v>29</v>
      </c>
      <c r="P431" s="2">
        <v>1</v>
      </c>
      <c r="Q431" s="2" t="s">
        <v>40</v>
      </c>
      <c r="R431" s="2">
        <v>1</v>
      </c>
      <c r="S431" s="2" t="s">
        <v>27</v>
      </c>
      <c r="T431" s="2" t="s">
        <v>31</v>
      </c>
      <c r="U431" s="2">
        <v>0</v>
      </c>
    </row>
    <row r="432" spans="1:21">
      <c r="A432" s="2" t="s">
        <v>32</v>
      </c>
      <c r="B432" s="2">
        <v>15</v>
      </c>
      <c r="C432" s="2" t="s">
        <v>22</v>
      </c>
      <c r="D432" s="2" t="s">
        <v>58</v>
      </c>
      <c r="E432" s="2">
        <v>2326</v>
      </c>
      <c r="F432" s="2" t="s">
        <v>48</v>
      </c>
      <c r="G432" s="2" t="s">
        <v>35</v>
      </c>
      <c r="H432" s="2">
        <v>2</v>
      </c>
      <c r="I432" s="2" t="s">
        <v>26</v>
      </c>
      <c r="J432" s="2" t="s">
        <v>27</v>
      </c>
      <c r="K432" s="2">
        <v>4</v>
      </c>
      <c r="L432" s="2" t="s">
        <v>50</v>
      </c>
      <c r="M432" s="2">
        <v>27</v>
      </c>
      <c r="N432" s="2" t="s">
        <v>61</v>
      </c>
      <c r="O432" s="2" t="s">
        <v>29</v>
      </c>
      <c r="P432" s="2">
        <v>1</v>
      </c>
      <c r="Q432" s="2" t="s">
        <v>30</v>
      </c>
      <c r="R432" s="2">
        <v>1</v>
      </c>
      <c r="S432" s="2" t="s">
        <v>27</v>
      </c>
      <c r="T432" s="2" t="s">
        <v>31</v>
      </c>
      <c r="U432" s="2">
        <v>0</v>
      </c>
    </row>
    <row r="433" spans="1:21">
      <c r="A433" s="2" t="s">
        <v>37</v>
      </c>
      <c r="B433" s="2">
        <v>24</v>
      </c>
      <c r="C433" s="2" t="s">
        <v>22</v>
      </c>
      <c r="D433" s="2" t="s">
        <v>70</v>
      </c>
      <c r="E433" s="2">
        <v>6314</v>
      </c>
      <c r="F433" s="2" t="s">
        <v>34</v>
      </c>
      <c r="G433" s="2" t="s">
        <v>55</v>
      </c>
      <c r="H433" s="2">
        <v>4</v>
      </c>
      <c r="I433" s="2" t="s">
        <v>26</v>
      </c>
      <c r="J433" s="2" t="s">
        <v>66</v>
      </c>
      <c r="K433" s="2">
        <v>2</v>
      </c>
      <c r="L433" s="2" t="s">
        <v>47</v>
      </c>
      <c r="M433" s="2">
        <v>27</v>
      </c>
      <c r="N433" s="2" t="s">
        <v>61</v>
      </c>
      <c r="O433" s="2" t="s">
        <v>29</v>
      </c>
      <c r="P433" s="2">
        <v>2</v>
      </c>
      <c r="Q433" s="2" t="s">
        <v>52</v>
      </c>
      <c r="R433" s="2">
        <v>1</v>
      </c>
      <c r="S433" s="2" t="s">
        <v>31</v>
      </c>
      <c r="T433" s="2" t="s">
        <v>31</v>
      </c>
      <c r="U433" s="2">
        <v>0</v>
      </c>
    </row>
    <row r="434" spans="1:21">
      <c r="A434" s="2" t="s">
        <v>37</v>
      </c>
      <c r="B434" s="2">
        <v>36</v>
      </c>
      <c r="C434" s="2" t="s">
        <v>45</v>
      </c>
      <c r="D434" s="2" t="s">
        <v>23</v>
      </c>
      <c r="E434" s="2">
        <v>4463</v>
      </c>
      <c r="F434" s="2" t="s">
        <v>34</v>
      </c>
      <c r="G434" s="2" t="s">
        <v>35</v>
      </c>
      <c r="H434" s="2">
        <v>4</v>
      </c>
      <c r="I434" s="2" t="s">
        <v>26</v>
      </c>
      <c r="J434" s="2" t="s">
        <v>27</v>
      </c>
      <c r="K434" s="2">
        <v>2</v>
      </c>
      <c r="L434" s="2" t="s">
        <v>50</v>
      </c>
      <c r="M434" s="2">
        <v>26</v>
      </c>
      <c r="N434" s="2" t="s">
        <v>27</v>
      </c>
      <c r="O434" s="2" t="s">
        <v>29</v>
      </c>
      <c r="P434" s="2">
        <v>2</v>
      </c>
      <c r="Q434" s="2" t="s">
        <v>52</v>
      </c>
      <c r="R434" s="2">
        <v>1</v>
      </c>
      <c r="S434" s="2" t="s">
        <v>31</v>
      </c>
      <c r="T434" s="2" t="s">
        <v>31</v>
      </c>
      <c r="U434" s="2">
        <v>1</v>
      </c>
    </row>
    <row r="435" spans="1:21">
      <c r="A435" s="2" t="s">
        <v>37</v>
      </c>
      <c r="B435" s="2">
        <v>24</v>
      </c>
      <c r="C435" s="2" t="s">
        <v>22</v>
      </c>
      <c r="D435" s="2" t="s">
        <v>38</v>
      </c>
      <c r="E435" s="2">
        <v>1597</v>
      </c>
      <c r="F435" s="2" t="s">
        <v>34</v>
      </c>
      <c r="G435" s="2" t="s">
        <v>25</v>
      </c>
      <c r="H435" s="2">
        <v>4</v>
      </c>
      <c r="I435" s="2" t="s">
        <v>26</v>
      </c>
      <c r="J435" s="2" t="s">
        <v>27</v>
      </c>
      <c r="K435" s="2">
        <v>4</v>
      </c>
      <c r="L435" s="2" t="s">
        <v>47</v>
      </c>
      <c r="M435" s="2">
        <v>54</v>
      </c>
      <c r="N435" s="2" t="s">
        <v>27</v>
      </c>
      <c r="O435" s="2" t="s">
        <v>44</v>
      </c>
      <c r="P435" s="2">
        <v>2</v>
      </c>
      <c r="Q435" s="2" t="s">
        <v>30</v>
      </c>
      <c r="R435" s="2">
        <v>2</v>
      </c>
      <c r="S435" s="2" t="s">
        <v>27</v>
      </c>
      <c r="T435" s="2" t="s">
        <v>31</v>
      </c>
      <c r="U435" s="2">
        <v>0</v>
      </c>
    </row>
    <row r="436" spans="1:21">
      <c r="A436" s="2" t="s">
        <v>32</v>
      </c>
      <c r="B436" s="2">
        <v>9</v>
      </c>
      <c r="C436" s="2" t="s">
        <v>33</v>
      </c>
      <c r="D436" s="2" t="s">
        <v>46</v>
      </c>
      <c r="E436" s="2">
        <v>3195</v>
      </c>
      <c r="F436" s="2" t="s">
        <v>24</v>
      </c>
      <c r="G436" s="2" t="s">
        <v>35</v>
      </c>
      <c r="H436" s="2">
        <v>1</v>
      </c>
      <c r="I436" s="2" t="s">
        <v>36</v>
      </c>
      <c r="J436" s="2" t="s">
        <v>27</v>
      </c>
      <c r="K436" s="2">
        <v>2</v>
      </c>
      <c r="L436" s="2" t="s">
        <v>28</v>
      </c>
      <c r="M436" s="2">
        <v>33</v>
      </c>
      <c r="N436" s="2" t="s">
        <v>27</v>
      </c>
      <c r="O436" s="2" t="s">
        <v>29</v>
      </c>
      <c r="P436" s="2">
        <v>1</v>
      </c>
      <c r="Q436" s="2" t="s">
        <v>40</v>
      </c>
      <c r="R436" s="2">
        <v>1</v>
      </c>
      <c r="S436" s="2" t="s">
        <v>27</v>
      </c>
      <c r="T436" s="2" t="s">
        <v>31</v>
      </c>
      <c r="U436" s="2">
        <v>0</v>
      </c>
    </row>
    <row r="437" spans="1:21">
      <c r="A437" s="2" t="s">
        <v>37</v>
      </c>
      <c r="B437" s="2">
        <v>15</v>
      </c>
      <c r="C437" s="2" t="s">
        <v>22</v>
      </c>
      <c r="D437" s="2" t="s">
        <v>41</v>
      </c>
      <c r="E437" s="2">
        <v>3343</v>
      </c>
      <c r="F437" s="2" t="s">
        <v>34</v>
      </c>
      <c r="G437" s="2" t="s">
        <v>35</v>
      </c>
      <c r="H437" s="2">
        <v>4</v>
      </c>
      <c r="I437" s="2" t="s">
        <v>26</v>
      </c>
      <c r="J437" s="2" t="s">
        <v>27</v>
      </c>
      <c r="K437" s="2">
        <v>2</v>
      </c>
      <c r="L437" s="2" t="s">
        <v>47</v>
      </c>
      <c r="M437" s="2">
        <v>28</v>
      </c>
      <c r="N437" s="2" t="s">
        <v>27</v>
      </c>
      <c r="O437" s="2" t="s">
        <v>44</v>
      </c>
      <c r="P437" s="2">
        <v>1</v>
      </c>
      <c r="Q437" s="2" t="s">
        <v>30</v>
      </c>
      <c r="R437" s="2">
        <v>1</v>
      </c>
      <c r="S437" s="2" t="s">
        <v>31</v>
      </c>
      <c r="T437" s="2" t="s">
        <v>31</v>
      </c>
      <c r="U437" s="2">
        <v>0</v>
      </c>
    </row>
    <row r="438" spans="1:21">
      <c r="A438" s="2" t="s">
        <v>32</v>
      </c>
      <c r="B438" s="2">
        <v>27</v>
      </c>
      <c r="C438" s="2" t="s">
        <v>45</v>
      </c>
      <c r="D438" s="2" t="s">
        <v>49</v>
      </c>
      <c r="E438" s="2">
        <v>5965</v>
      </c>
      <c r="F438" s="2" t="s">
        <v>34</v>
      </c>
      <c r="G438" s="2" t="s">
        <v>25</v>
      </c>
      <c r="H438" s="2">
        <v>1</v>
      </c>
      <c r="I438" s="2" t="s">
        <v>26</v>
      </c>
      <c r="J438" s="2" t="s">
        <v>27</v>
      </c>
      <c r="K438" s="2">
        <v>2</v>
      </c>
      <c r="L438" s="2" t="s">
        <v>50</v>
      </c>
      <c r="M438" s="2">
        <v>30</v>
      </c>
      <c r="N438" s="2" t="s">
        <v>27</v>
      </c>
      <c r="O438" s="2" t="s">
        <v>29</v>
      </c>
      <c r="P438" s="2">
        <v>2</v>
      </c>
      <c r="Q438" s="2" t="s">
        <v>52</v>
      </c>
      <c r="R438" s="2">
        <v>1</v>
      </c>
      <c r="S438" s="2" t="s">
        <v>31</v>
      </c>
      <c r="T438" s="2" t="s">
        <v>31</v>
      </c>
      <c r="U438" s="2">
        <v>0</v>
      </c>
    </row>
    <row r="439" spans="1:21">
      <c r="A439" s="2" t="s">
        <v>63</v>
      </c>
      <c r="B439" s="2">
        <v>42</v>
      </c>
      <c r="C439" s="2" t="s">
        <v>22</v>
      </c>
      <c r="D439" s="2" t="s">
        <v>49</v>
      </c>
      <c r="E439" s="2">
        <v>4796</v>
      </c>
      <c r="F439" s="2" t="s">
        <v>34</v>
      </c>
      <c r="G439" s="2" t="s">
        <v>25</v>
      </c>
      <c r="H439" s="2">
        <v>4</v>
      </c>
      <c r="I439" s="2" t="s">
        <v>26</v>
      </c>
      <c r="J439" s="2" t="s">
        <v>27</v>
      </c>
      <c r="K439" s="2">
        <v>4</v>
      </c>
      <c r="L439" s="2" t="s">
        <v>47</v>
      </c>
      <c r="M439" s="2">
        <v>56</v>
      </c>
      <c r="N439" s="2" t="s">
        <v>27</v>
      </c>
      <c r="O439" s="2" t="s">
        <v>44</v>
      </c>
      <c r="P439" s="2">
        <v>1</v>
      </c>
      <c r="Q439" s="2" t="s">
        <v>30</v>
      </c>
      <c r="R439" s="2">
        <v>1</v>
      </c>
      <c r="S439" s="2" t="s">
        <v>27</v>
      </c>
      <c r="T439" s="2" t="s">
        <v>31</v>
      </c>
      <c r="U439" s="2">
        <v>0</v>
      </c>
    </row>
    <row r="440" spans="1:21">
      <c r="A440" s="2" t="s">
        <v>37</v>
      </c>
      <c r="B440" s="2">
        <v>21</v>
      </c>
      <c r="C440" s="2" t="s">
        <v>22</v>
      </c>
      <c r="D440" s="2" t="s">
        <v>46</v>
      </c>
      <c r="E440" s="2">
        <v>12680</v>
      </c>
      <c r="F440" s="2" t="s">
        <v>24</v>
      </c>
      <c r="G440" s="2" t="s">
        <v>25</v>
      </c>
      <c r="H440" s="2">
        <v>4</v>
      </c>
      <c r="I440" s="2" t="s">
        <v>26</v>
      </c>
      <c r="J440" s="2" t="s">
        <v>27</v>
      </c>
      <c r="K440" s="2">
        <v>4</v>
      </c>
      <c r="L440" s="2" t="s">
        <v>47</v>
      </c>
      <c r="M440" s="2">
        <v>30</v>
      </c>
      <c r="N440" s="2" t="s">
        <v>27</v>
      </c>
      <c r="O440" s="2" t="s">
        <v>44</v>
      </c>
      <c r="P440" s="2">
        <v>1</v>
      </c>
      <c r="Q440" s="2" t="s">
        <v>52</v>
      </c>
      <c r="R440" s="2">
        <v>1</v>
      </c>
      <c r="S440" s="2" t="s">
        <v>31</v>
      </c>
      <c r="T440" s="2" t="s">
        <v>31</v>
      </c>
      <c r="U440" s="2">
        <v>1</v>
      </c>
    </row>
    <row r="441" spans="1:21">
      <c r="A441" s="2" t="s">
        <v>32</v>
      </c>
      <c r="B441" s="2">
        <v>21</v>
      </c>
      <c r="C441" s="2" t="s">
        <v>33</v>
      </c>
      <c r="D441" s="2" t="s">
        <v>41</v>
      </c>
      <c r="E441" s="2">
        <v>3976</v>
      </c>
      <c r="F441" s="2" t="s">
        <v>24</v>
      </c>
      <c r="G441" s="2" t="s">
        <v>39</v>
      </c>
      <c r="H441" s="2">
        <v>2</v>
      </c>
      <c r="I441" s="2" t="s">
        <v>26</v>
      </c>
      <c r="J441" s="2" t="s">
        <v>27</v>
      </c>
      <c r="K441" s="2">
        <v>3</v>
      </c>
      <c r="L441" s="2" t="s">
        <v>50</v>
      </c>
      <c r="M441" s="2">
        <v>35</v>
      </c>
      <c r="N441" s="2" t="s">
        <v>27</v>
      </c>
      <c r="O441" s="2" t="s">
        <v>29</v>
      </c>
      <c r="P441" s="2">
        <v>1</v>
      </c>
      <c r="Q441" s="2" t="s">
        <v>30</v>
      </c>
      <c r="R441" s="2">
        <v>1</v>
      </c>
      <c r="S441" s="2" t="s">
        <v>31</v>
      </c>
      <c r="T441" s="2" t="s">
        <v>31</v>
      </c>
      <c r="U441" s="2">
        <v>0</v>
      </c>
    </row>
    <row r="442" spans="1:21">
      <c r="A442" s="2" t="s">
        <v>32</v>
      </c>
      <c r="B442" s="2">
        <v>9</v>
      </c>
      <c r="C442" s="2" t="s">
        <v>33</v>
      </c>
      <c r="D442" s="2" t="s">
        <v>23</v>
      </c>
      <c r="E442" s="2">
        <v>458</v>
      </c>
      <c r="F442" s="2" t="s">
        <v>34</v>
      </c>
      <c r="G442" s="2" t="s">
        <v>35</v>
      </c>
      <c r="H442" s="2">
        <v>4</v>
      </c>
      <c r="I442" s="2" t="s">
        <v>26</v>
      </c>
      <c r="J442" s="2" t="s">
        <v>27</v>
      </c>
      <c r="K442" s="2">
        <v>3</v>
      </c>
      <c r="L442" s="2" t="s">
        <v>28</v>
      </c>
      <c r="M442" s="2">
        <v>24</v>
      </c>
      <c r="N442" s="2" t="s">
        <v>27</v>
      </c>
      <c r="O442" s="2" t="s">
        <v>29</v>
      </c>
      <c r="P442" s="2">
        <v>1</v>
      </c>
      <c r="Q442" s="2" t="s">
        <v>30</v>
      </c>
      <c r="R442" s="2">
        <v>1</v>
      </c>
      <c r="S442" s="2" t="s">
        <v>27</v>
      </c>
      <c r="T442" s="2" t="s">
        <v>31</v>
      </c>
      <c r="U442" s="2">
        <v>0</v>
      </c>
    </row>
    <row r="443" spans="1:21">
      <c r="A443" s="2" t="s">
        <v>37</v>
      </c>
      <c r="B443" s="2">
        <v>12</v>
      </c>
      <c r="C443" s="2" t="s">
        <v>60</v>
      </c>
      <c r="D443" s="2" t="s">
        <v>41</v>
      </c>
      <c r="E443" s="2">
        <v>2759</v>
      </c>
      <c r="F443" s="2" t="s">
        <v>34</v>
      </c>
      <c r="G443" s="2" t="s">
        <v>25</v>
      </c>
      <c r="H443" s="2">
        <v>2</v>
      </c>
      <c r="I443" s="2" t="s">
        <v>26</v>
      </c>
      <c r="J443" s="2" t="s">
        <v>27</v>
      </c>
      <c r="K443" s="2">
        <v>4</v>
      </c>
      <c r="L443" s="2" t="s">
        <v>43</v>
      </c>
      <c r="M443" s="2">
        <v>34</v>
      </c>
      <c r="N443" s="2" t="s">
        <v>27</v>
      </c>
      <c r="O443" s="2" t="s">
        <v>29</v>
      </c>
      <c r="P443" s="2">
        <v>2</v>
      </c>
      <c r="Q443" s="2" t="s">
        <v>30</v>
      </c>
      <c r="R443" s="2">
        <v>1</v>
      </c>
      <c r="S443" s="2" t="s">
        <v>27</v>
      </c>
      <c r="T443" s="2" t="s">
        <v>31</v>
      </c>
      <c r="U443" s="2">
        <v>0</v>
      </c>
    </row>
    <row r="444" spans="1:21">
      <c r="A444" s="2" t="s">
        <v>63</v>
      </c>
      <c r="B444" s="2">
        <v>10</v>
      </c>
      <c r="C444" s="2" t="s">
        <v>33</v>
      </c>
      <c r="D444" s="2" t="s">
        <v>46</v>
      </c>
      <c r="E444" s="2">
        <v>3949</v>
      </c>
      <c r="F444" s="2" t="s">
        <v>34</v>
      </c>
      <c r="G444" s="2" t="s">
        <v>57</v>
      </c>
      <c r="H444" s="2">
        <v>1</v>
      </c>
      <c r="I444" s="2" t="s">
        <v>26</v>
      </c>
      <c r="J444" s="2" t="s">
        <v>42</v>
      </c>
      <c r="K444" s="2">
        <v>1</v>
      </c>
      <c r="L444" s="2" t="s">
        <v>43</v>
      </c>
      <c r="M444" s="2">
        <v>37</v>
      </c>
      <c r="N444" s="2" t="s">
        <v>27</v>
      </c>
      <c r="O444" s="2" t="s">
        <v>29</v>
      </c>
      <c r="P444" s="2">
        <v>1</v>
      </c>
      <c r="Q444" s="2" t="s">
        <v>40</v>
      </c>
      <c r="R444" s="2">
        <v>2</v>
      </c>
      <c r="S444" s="2" t="s">
        <v>27</v>
      </c>
      <c r="T444" s="2" t="s">
        <v>31</v>
      </c>
      <c r="U444" s="2">
        <v>0</v>
      </c>
    </row>
    <row r="445" spans="1:21">
      <c r="A445" s="2" t="s">
        <v>37</v>
      </c>
      <c r="B445" s="2">
        <v>36</v>
      </c>
      <c r="C445" s="2" t="s">
        <v>33</v>
      </c>
      <c r="D445" s="2" t="s">
        <v>49</v>
      </c>
      <c r="E445" s="2">
        <v>4686</v>
      </c>
      <c r="F445" s="2" t="s">
        <v>34</v>
      </c>
      <c r="G445" s="2" t="s">
        <v>35</v>
      </c>
      <c r="H445" s="2">
        <v>2</v>
      </c>
      <c r="I445" s="2" t="s">
        <v>26</v>
      </c>
      <c r="J445" s="2" t="s">
        <v>27</v>
      </c>
      <c r="K445" s="2">
        <v>2</v>
      </c>
      <c r="L445" s="2" t="s">
        <v>47</v>
      </c>
      <c r="M445" s="2">
        <v>32</v>
      </c>
      <c r="N445" s="2" t="s">
        <v>27</v>
      </c>
      <c r="O445" s="2" t="s">
        <v>44</v>
      </c>
      <c r="P445" s="2">
        <v>1</v>
      </c>
      <c r="Q445" s="2" t="s">
        <v>52</v>
      </c>
      <c r="R445" s="2">
        <v>1</v>
      </c>
      <c r="S445" s="2" t="s">
        <v>31</v>
      </c>
      <c r="T445" s="2" t="s">
        <v>31</v>
      </c>
      <c r="U445" s="2">
        <v>0</v>
      </c>
    </row>
    <row r="446" spans="1:21">
      <c r="A446" s="2" t="s">
        <v>37</v>
      </c>
      <c r="B446" s="2">
        <v>24</v>
      </c>
      <c r="C446" s="2" t="s">
        <v>33</v>
      </c>
      <c r="D446" s="2" t="s">
        <v>58</v>
      </c>
      <c r="E446" s="2">
        <v>1258</v>
      </c>
      <c r="F446" s="2" t="s">
        <v>34</v>
      </c>
      <c r="G446" s="2" t="s">
        <v>39</v>
      </c>
      <c r="H446" s="2">
        <v>4</v>
      </c>
      <c r="I446" s="2" t="s">
        <v>26</v>
      </c>
      <c r="J446" s="2" t="s">
        <v>27</v>
      </c>
      <c r="K446" s="2">
        <v>1</v>
      </c>
      <c r="L446" s="2" t="s">
        <v>28</v>
      </c>
      <c r="M446" s="2">
        <v>25</v>
      </c>
      <c r="N446" s="2" t="s">
        <v>27</v>
      </c>
      <c r="O446" s="2" t="s">
        <v>29</v>
      </c>
      <c r="P446" s="2">
        <v>1</v>
      </c>
      <c r="Q446" s="2" t="s">
        <v>30</v>
      </c>
      <c r="R446" s="2">
        <v>1</v>
      </c>
      <c r="S446" s="2" t="s">
        <v>31</v>
      </c>
      <c r="T446" s="2" t="s">
        <v>31</v>
      </c>
      <c r="U446" s="2">
        <v>0</v>
      </c>
    </row>
    <row r="447" spans="1:21">
      <c r="A447" s="2" t="s">
        <v>32</v>
      </c>
      <c r="B447" s="2">
        <v>12</v>
      </c>
      <c r="C447" s="2" t="s">
        <v>33</v>
      </c>
      <c r="D447" s="2" t="s">
        <v>23</v>
      </c>
      <c r="E447" s="2">
        <v>1484</v>
      </c>
      <c r="F447" s="2" t="s">
        <v>24</v>
      </c>
      <c r="G447" s="2" t="s">
        <v>35</v>
      </c>
      <c r="H447" s="2">
        <v>2</v>
      </c>
      <c r="I447" s="2" t="s">
        <v>56</v>
      </c>
      <c r="J447" s="2" t="s">
        <v>27</v>
      </c>
      <c r="K447" s="2">
        <v>1</v>
      </c>
      <c r="L447" s="2" t="s">
        <v>28</v>
      </c>
      <c r="M447" s="2">
        <v>25</v>
      </c>
      <c r="N447" s="2" t="s">
        <v>27</v>
      </c>
      <c r="O447" s="2" t="s">
        <v>29</v>
      </c>
      <c r="P447" s="2">
        <v>1</v>
      </c>
      <c r="Q447" s="2" t="s">
        <v>30</v>
      </c>
      <c r="R447" s="2">
        <v>1</v>
      </c>
      <c r="S447" s="2" t="s">
        <v>31</v>
      </c>
      <c r="T447" s="2" t="s">
        <v>31</v>
      </c>
      <c r="U447" s="2">
        <v>1</v>
      </c>
    </row>
    <row r="448" spans="1:21">
      <c r="A448" s="2" t="s">
        <v>37</v>
      </c>
      <c r="B448" s="2">
        <v>15</v>
      </c>
      <c r="C448" s="2" t="s">
        <v>33</v>
      </c>
      <c r="D448" s="2" t="s">
        <v>46</v>
      </c>
      <c r="E448" s="2">
        <v>5324</v>
      </c>
      <c r="F448" s="2" t="s">
        <v>48</v>
      </c>
      <c r="G448" s="2" t="s">
        <v>25</v>
      </c>
      <c r="H448" s="2">
        <v>1</v>
      </c>
      <c r="I448" s="2" t="s">
        <v>36</v>
      </c>
      <c r="J448" s="2" t="s">
        <v>27</v>
      </c>
      <c r="K448" s="2">
        <v>4</v>
      </c>
      <c r="L448" s="2" t="s">
        <v>47</v>
      </c>
      <c r="M448" s="2">
        <v>35</v>
      </c>
      <c r="N448" s="2" t="s">
        <v>27</v>
      </c>
      <c r="O448" s="2" t="s">
        <v>44</v>
      </c>
      <c r="P448" s="2">
        <v>1</v>
      </c>
      <c r="Q448" s="2" t="s">
        <v>30</v>
      </c>
      <c r="R448" s="2">
        <v>1</v>
      </c>
      <c r="S448" s="2" t="s">
        <v>27</v>
      </c>
      <c r="T448" s="2" t="s">
        <v>31</v>
      </c>
      <c r="U448" s="2">
        <v>0</v>
      </c>
    </row>
    <row r="449" spans="1:21">
      <c r="A449" s="2" t="s">
        <v>21</v>
      </c>
      <c r="B449" s="2">
        <v>6</v>
      </c>
      <c r="C449" s="2" t="s">
        <v>33</v>
      </c>
      <c r="D449" s="2" t="s">
        <v>49</v>
      </c>
      <c r="E449" s="2">
        <v>1352</v>
      </c>
      <c r="F449" s="2" t="s">
        <v>48</v>
      </c>
      <c r="G449" s="2" t="s">
        <v>55</v>
      </c>
      <c r="H449" s="2">
        <v>1</v>
      </c>
      <c r="I449" s="2" t="s">
        <v>36</v>
      </c>
      <c r="J449" s="2" t="s">
        <v>27</v>
      </c>
      <c r="K449" s="2">
        <v>2</v>
      </c>
      <c r="L449" s="2" t="s">
        <v>43</v>
      </c>
      <c r="M449" s="2">
        <v>23</v>
      </c>
      <c r="N449" s="2" t="s">
        <v>27</v>
      </c>
      <c r="O449" s="2" t="s">
        <v>51</v>
      </c>
      <c r="P449" s="2">
        <v>1</v>
      </c>
      <c r="Q449" s="2" t="s">
        <v>69</v>
      </c>
      <c r="R449" s="2">
        <v>1</v>
      </c>
      <c r="S449" s="2" t="s">
        <v>31</v>
      </c>
      <c r="T449" s="2" t="s">
        <v>31</v>
      </c>
      <c r="U449" s="2">
        <v>0</v>
      </c>
    </row>
    <row r="450" spans="1:21">
      <c r="A450" s="2" t="s">
        <v>37</v>
      </c>
      <c r="B450" s="2">
        <v>9</v>
      </c>
      <c r="C450" s="2" t="s">
        <v>33</v>
      </c>
      <c r="D450" s="2" t="s">
        <v>67</v>
      </c>
      <c r="E450" s="2">
        <v>1236</v>
      </c>
      <c r="F450" s="2" t="s">
        <v>34</v>
      </c>
      <c r="G450" s="2" t="s">
        <v>57</v>
      </c>
      <c r="H450" s="2">
        <v>1</v>
      </c>
      <c r="I450" s="2" t="s">
        <v>36</v>
      </c>
      <c r="J450" s="2" t="s">
        <v>27</v>
      </c>
      <c r="K450" s="2">
        <v>4</v>
      </c>
      <c r="L450" s="2" t="s">
        <v>28</v>
      </c>
      <c r="M450" s="2">
        <v>23</v>
      </c>
      <c r="N450" s="2" t="s">
        <v>27</v>
      </c>
      <c r="O450" s="2" t="s">
        <v>51</v>
      </c>
      <c r="P450" s="2">
        <v>1</v>
      </c>
      <c r="Q450" s="2" t="s">
        <v>30</v>
      </c>
      <c r="R450" s="2">
        <v>1</v>
      </c>
      <c r="S450" s="2" t="s">
        <v>31</v>
      </c>
      <c r="T450" s="2" t="s">
        <v>31</v>
      </c>
      <c r="U450" s="2">
        <v>0</v>
      </c>
    </row>
    <row r="451" spans="1:21">
      <c r="A451" s="2" t="s">
        <v>32</v>
      </c>
      <c r="B451" s="2">
        <v>15</v>
      </c>
      <c r="C451" s="2" t="s">
        <v>33</v>
      </c>
      <c r="D451" s="2" t="s">
        <v>68</v>
      </c>
      <c r="E451" s="2">
        <v>1308</v>
      </c>
      <c r="F451" s="2" t="s">
        <v>34</v>
      </c>
      <c r="G451" s="2" t="s">
        <v>25</v>
      </c>
      <c r="H451" s="2">
        <v>4</v>
      </c>
      <c r="I451" s="2" t="s">
        <v>26</v>
      </c>
      <c r="J451" s="2" t="s">
        <v>27</v>
      </c>
      <c r="K451" s="2">
        <v>4</v>
      </c>
      <c r="L451" s="2" t="s">
        <v>50</v>
      </c>
      <c r="M451" s="2">
        <v>38</v>
      </c>
      <c r="N451" s="2" t="s">
        <v>27</v>
      </c>
      <c r="O451" s="2" t="s">
        <v>29</v>
      </c>
      <c r="P451" s="2">
        <v>2</v>
      </c>
      <c r="Q451" s="2" t="s">
        <v>40</v>
      </c>
      <c r="R451" s="2">
        <v>1</v>
      </c>
      <c r="S451" s="2" t="s">
        <v>27</v>
      </c>
      <c r="T451" s="2" t="s">
        <v>31</v>
      </c>
      <c r="U451" s="2">
        <v>0</v>
      </c>
    </row>
    <row r="452" spans="1:21">
      <c r="A452" s="2" t="s">
        <v>32</v>
      </c>
      <c r="B452" s="2">
        <v>12</v>
      </c>
      <c r="C452" s="2" t="s">
        <v>22</v>
      </c>
      <c r="D452" s="2" t="s">
        <v>46</v>
      </c>
      <c r="E452" s="2">
        <v>2366</v>
      </c>
      <c r="F452" s="2" t="s">
        <v>48</v>
      </c>
      <c r="G452" s="2" t="s">
        <v>39</v>
      </c>
      <c r="H452" s="2">
        <v>3</v>
      </c>
      <c r="I452" s="2" t="s">
        <v>54</v>
      </c>
      <c r="J452" s="2" t="s">
        <v>27</v>
      </c>
      <c r="K452" s="2">
        <v>3</v>
      </c>
      <c r="L452" s="2" t="s">
        <v>50</v>
      </c>
      <c r="M452" s="2">
        <v>36</v>
      </c>
      <c r="N452" s="2" t="s">
        <v>27</v>
      </c>
      <c r="O452" s="2" t="s">
        <v>29</v>
      </c>
      <c r="P452" s="2">
        <v>1</v>
      </c>
      <c r="Q452" s="2" t="s">
        <v>52</v>
      </c>
      <c r="R452" s="2">
        <v>1</v>
      </c>
      <c r="S452" s="2" t="s">
        <v>31</v>
      </c>
      <c r="T452" s="2" t="s">
        <v>31</v>
      </c>
      <c r="U452" s="2">
        <v>0</v>
      </c>
    </row>
    <row r="453" spans="1:21">
      <c r="A453" s="2" t="s">
        <v>32</v>
      </c>
      <c r="B453" s="2">
        <v>12</v>
      </c>
      <c r="C453" s="2" t="s">
        <v>33</v>
      </c>
      <c r="D453" s="2" t="s">
        <v>46</v>
      </c>
      <c r="E453" s="2">
        <v>1318</v>
      </c>
      <c r="F453" s="2" t="s">
        <v>53</v>
      </c>
      <c r="G453" s="2" t="s">
        <v>25</v>
      </c>
      <c r="H453" s="2">
        <v>4</v>
      </c>
      <c r="I453" s="2" t="s">
        <v>26</v>
      </c>
      <c r="J453" s="2" t="s">
        <v>27</v>
      </c>
      <c r="K453" s="2">
        <v>4</v>
      </c>
      <c r="L453" s="2" t="s">
        <v>28</v>
      </c>
      <c r="M453" s="2">
        <v>54</v>
      </c>
      <c r="N453" s="2" t="s">
        <v>27</v>
      </c>
      <c r="O453" s="2" t="s">
        <v>29</v>
      </c>
      <c r="P453" s="2">
        <v>1</v>
      </c>
      <c r="Q453" s="2" t="s">
        <v>30</v>
      </c>
      <c r="R453" s="2">
        <v>1</v>
      </c>
      <c r="S453" s="2" t="s">
        <v>31</v>
      </c>
      <c r="T453" s="2" t="s">
        <v>31</v>
      </c>
      <c r="U453" s="2">
        <v>0</v>
      </c>
    </row>
    <row r="454" spans="1:21">
      <c r="A454" s="2" t="s">
        <v>37</v>
      </c>
      <c r="B454" s="2">
        <v>39</v>
      </c>
      <c r="C454" s="2" t="s">
        <v>33</v>
      </c>
      <c r="D454" s="2" t="s">
        <v>49</v>
      </c>
      <c r="E454" s="2">
        <v>8588</v>
      </c>
      <c r="F454" s="2" t="s">
        <v>59</v>
      </c>
      <c r="G454" s="2" t="s">
        <v>25</v>
      </c>
      <c r="H454" s="2">
        <v>4</v>
      </c>
      <c r="I454" s="2" t="s">
        <v>26</v>
      </c>
      <c r="J454" s="2" t="s">
        <v>27</v>
      </c>
      <c r="K454" s="2">
        <v>2</v>
      </c>
      <c r="L454" s="2" t="s">
        <v>50</v>
      </c>
      <c r="M454" s="2">
        <v>45</v>
      </c>
      <c r="N454" s="2" t="s">
        <v>27</v>
      </c>
      <c r="O454" s="2" t="s">
        <v>29</v>
      </c>
      <c r="P454" s="2">
        <v>1</v>
      </c>
      <c r="Q454" s="2" t="s">
        <v>52</v>
      </c>
      <c r="R454" s="2">
        <v>1</v>
      </c>
      <c r="S454" s="2" t="s">
        <v>31</v>
      </c>
      <c r="T454" s="2" t="s">
        <v>31</v>
      </c>
      <c r="U454" s="2">
        <v>0</v>
      </c>
    </row>
    <row r="455" spans="1:21">
      <c r="A455" s="2" t="s">
        <v>37</v>
      </c>
      <c r="B455" s="2">
        <v>36</v>
      </c>
      <c r="C455" s="2" t="s">
        <v>45</v>
      </c>
      <c r="D455" s="2" t="s">
        <v>49</v>
      </c>
      <c r="E455" s="2">
        <v>8947</v>
      </c>
      <c r="F455" s="2" t="s">
        <v>24</v>
      </c>
      <c r="G455" s="2" t="s">
        <v>39</v>
      </c>
      <c r="H455" s="2">
        <v>3</v>
      </c>
      <c r="I455" s="2" t="s">
        <v>26</v>
      </c>
      <c r="J455" s="2" t="s">
        <v>27</v>
      </c>
      <c r="K455" s="2">
        <v>2</v>
      </c>
      <c r="L455" s="2" t="s">
        <v>50</v>
      </c>
      <c r="M455" s="2">
        <v>31</v>
      </c>
      <c r="N455" s="2" t="s">
        <v>65</v>
      </c>
      <c r="O455" s="2" t="s">
        <v>29</v>
      </c>
      <c r="P455" s="2">
        <v>1</v>
      </c>
      <c r="Q455" s="2" t="s">
        <v>52</v>
      </c>
      <c r="R455" s="2">
        <v>2</v>
      </c>
      <c r="S455" s="2" t="s">
        <v>31</v>
      </c>
      <c r="T455" s="2" t="s">
        <v>31</v>
      </c>
      <c r="U455" s="2">
        <v>0</v>
      </c>
    </row>
    <row r="456" spans="1:21">
      <c r="A456" s="2" t="s">
        <v>37</v>
      </c>
      <c r="B456" s="2">
        <v>15</v>
      </c>
      <c r="C456" s="2" t="s">
        <v>33</v>
      </c>
      <c r="D456" s="2" t="s">
        <v>46</v>
      </c>
      <c r="E456" s="2">
        <v>3556</v>
      </c>
      <c r="F456" s="2" t="s">
        <v>24</v>
      </c>
      <c r="G456" s="2" t="s">
        <v>35</v>
      </c>
      <c r="H456" s="2">
        <v>3</v>
      </c>
      <c r="I456" s="2" t="s">
        <v>26</v>
      </c>
      <c r="J456" s="2" t="s">
        <v>27</v>
      </c>
      <c r="K456" s="2">
        <v>2</v>
      </c>
      <c r="L456" s="2" t="s">
        <v>47</v>
      </c>
      <c r="M456" s="2">
        <v>29</v>
      </c>
      <c r="N456" s="2" t="s">
        <v>27</v>
      </c>
      <c r="O456" s="2" t="s">
        <v>29</v>
      </c>
      <c r="P456" s="2">
        <v>1</v>
      </c>
      <c r="Q456" s="2" t="s">
        <v>30</v>
      </c>
      <c r="R456" s="2">
        <v>1</v>
      </c>
      <c r="S456" s="2" t="s">
        <v>27</v>
      </c>
      <c r="T456" s="2" t="s">
        <v>31</v>
      </c>
      <c r="U456" s="2">
        <v>0</v>
      </c>
    </row>
    <row r="457" spans="1:21">
      <c r="A457" s="2" t="s">
        <v>37</v>
      </c>
      <c r="B457" s="2">
        <v>18</v>
      </c>
      <c r="C457" s="2" t="s">
        <v>22</v>
      </c>
      <c r="D457" s="2" t="s">
        <v>38</v>
      </c>
      <c r="E457" s="2">
        <v>1864</v>
      </c>
      <c r="F457" s="2" t="s">
        <v>59</v>
      </c>
      <c r="G457" s="2" t="s">
        <v>35</v>
      </c>
      <c r="H457" s="2">
        <v>4</v>
      </c>
      <c r="I457" s="2" t="s">
        <v>36</v>
      </c>
      <c r="J457" s="2" t="s">
        <v>27</v>
      </c>
      <c r="K457" s="2">
        <v>2</v>
      </c>
      <c r="L457" s="2" t="s">
        <v>28</v>
      </c>
      <c r="M457" s="2">
        <v>30</v>
      </c>
      <c r="N457" s="2" t="s">
        <v>27</v>
      </c>
      <c r="O457" s="2" t="s">
        <v>29</v>
      </c>
      <c r="P457" s="2">
        <v>2</v>
      </c>
      <c r="Q457" s="2" t="s">
        <v>30</v>
      </c>
      <c r="R457" s="2">
        <v>1</v>
      </c>
      <c r="S457" s="2" t="s">
        <v>27</v>
      </c>
      <c r="T457" s="2" t="s">
        <v>31</v>
      </c>
      <c r="U457" s="2">
        <v>1</v>
      </c>
    </row>
    <row r="458" spans="1:21">
      <c r="A458" s="2" t="s">
        <v>37</v>
      </c>
      <c r="B458" s="2">
        <v>12</v>
      </c>
      <c r="C458" s="2" t="s">
        <v>33</v>
      </c>
      <c r="D458" s="2" t="s">
        <v>41</v>
      </c>
      <c r="E458" s="2">
        <v>1736</v>
      </c>
      <c r="F458" s="2" t="s">
        <v>34</v>
      </c>
      <c r="G458" s="2" t="s">
        <v>39</v>
      </c>
      <c r="H458" s="2">
        <v>3</v>
      </c>
      <c r="I458" s="2" t="s">
        <v>36</v>
      </c>
      <c r="J458" s="2" t="s">
        <v>27</v>
      </c>
      <c r="K458" s="2">
        <v>4</v>
      </c>
      <c r="L458" s="2" t="s">
        <v>28</v>
      </c>
      <c r="M458" s="2">
        <v>31</v>
      </c>
      <c r="N458" s="2" t="s">
        <v>27</v>
      </c>
      <c r="O458" s="2" t="s">
        <v>29</v>
      </c>
      <c r="P458" s="2">
        <v>1</v>
      </c>
      <c r="Q458" s="2" t="s">
        <v>40</v>
      </c>
      <c r="R458" s="2">
        <v>1</v>
      </c>
      <c r="S458" s="2" t="s">
        <v>27</v>
      </c>
      <c r="T458" s="2" t="s">
        <v>31</v>
      </c>
      <c r="U458" s="2">
        <v>0</v>
      </c>
    </row>
    <row r="459" spans="1:21">
      <c r="A459" s="2" t="s">
        <v>37</v>
      </c>
      <c r="B459" s="2">
        <v>24</v>
      </c>
      <c r="C459" s="2" t="s">
        <v>45</v>
      </c>
      <c r="D459" s="2" t="s">
        <v>46</v>
      </c>
      <c r="E459" s="2">
        <v>2538</v>
      </c>
      <c r="F459" s="2" t="s">
        <v>34</v>
      </c>
      <c r="G459" s="2" t="s">
        <v>25</v>
      </c>
      <c r="H459" s="2">
        <v>4</v>
      </c>
      <c r="I459" s="2" t="s">
        <v>26</v>
      </c>
      <c r="J459" s="2" t="s">
        <v>27</v>
      </c>
      <c r="K459" s="2">
        <v>4</v>
      </c>
      <c r="L459" s="2" t="s">
        <v>50</v>
      </c>
      <c r="M459" s="2">
        <v>47</v>
      </c>
      <c r="N459" s="2" t="s">
        <v>27</v>
      </c>
      <c r="O459" s="2" t="s">
        <v>29</v>
      </c>
      <c r="P459" s="2">
        <v>2</v>
      </c>
      <c r="Q459" s="2" t="s">
        <v>40</v>
      </c>
      <c r="R459" s="2">
        <v>2</v>
      </c>
      <c r="S459" s="2" t="s">
        <v>27</v>
      </c>
      <c r="T459" s="2" t="s">
        <v>31</v>
      </c>
      <c r="U459" s="2">
        <v>1</v>
      </c>
    </row>
    <row r="460" spans="1:21">
      <c r="A460" s="2" t="s">
        <v>63</v>
      </c>
      <c r="B460" s="2">
        <v>10</v>
      </c>
      <c r="C460" s="2" t="s">
        <v>22</v>
      </c>
      <c r="D460" s="2" t="s">
        <v>46</v>
      </c>
      <c r="E460" s="2">
        <v>781</v>
      </c>
      <c r="F460" s="2" t="s">
        <v>34</v>
      </c>
      <c r="G460" s="2" t="s">
        <v>25</v>
      </c>
      <c r="H460" s="2">
        <v>4</v>
      </c>
      <c r="I460" s="2" t="s">
        <v>26</v>
      </c>
      <c r="J460" s="2" t="s">
        <v>27</v>
      </c>
      <c r="K460" s="2">
        <v>4</v>
      </c>
      <c r="L460" s="2" t="s">
        <v>47</v>
      </c>
      <c r="M460" s="2">
        <v>63</v>
      </c>
      <c r="N460" s="2" t="s">
        <v>27</v>
      </c>
      <c r="O460" s="2" t="s">
        <v>44</v>
      </c>
      <c r="P460" s="2">
        <v>2</v>
      </c>
      <c r="Q460" s="2" t="s">
        <v>30</v>
      </c>
      <c r="R460" s="2">
        <v>1</v>
      </c>
      <c r="S460" s="2" t="s">
        <v>31</v>
      </c>
      <c r="T460" s="2" t="s">
        <v>31</v>
      </c>
      <c r="U460" s="2">
        <v>0</v>
      </c>
    </row>
    <row r="461" spans="1:21">
      <c r="A461" s="2" t="s">
        <v>63</v>
      </c>
      <c r="B461" s="2">
        <v>18</v>
      </c>
      <c r="C461" s="2" t="s">
        <v>33</v>
      </c>
      <c r="D461" s="2" t="s">
        <v>23</v>
      </c>
      <c r="E461" s="2">
        <v>2100</v>
      </c>
      <c r="F461" s="2" t="s">
        <v>34</v>
      </c>
      <c r="G461" s="2" t="s">
        <v>35</v>
      </c>
      <c r="H461" s="2">
        <v>4</v>
      </c>
      <c r="I461" s="2" t="s">
        <v>26</v>
      </c>
      <c r="J461" s="2" t="s">
        <v>66</v>
      </c>
      <c r="K461" s="2">
        <v>2</v>
      </c>
      <c r="L461" s="2" t="s">
        <v>28</v>
      </c>
      <c r="M461" s="2">
        <v>37</v>
      </c>
      <c r="N461" s="2" t="s">
        <v>65</v>
      </c>
      <c r="O461" s="2" t="s">
        <v>29</v>
      </c>
      <c r="P461" s="2">
        <v>1</v>
      </c>
      <c r="Q461" s="2" t="s">
        <v>30</v>
      </c>
      <c r="R461" s="2">
        <v>1</v>
      </c>
      <c r="S461" s="2" t="s">
        <v>27</v>
      </c>
      <c r="T461" s="2" t="s">
        <v>31</v>
      </c>
      <c r="U461" s="2">
        <v>1</v>
      </c>
    </row>
    <row r="462" spans="1:21">
      <c r="A462" s="2" t="s">
        <v>37</v>
      </c>
      <c r="B462" s="2">
        <v>12</v>
      </c>
      <c r="C462" s="2" t="s">
        <v>33</v>
      </c>
      <c r="D462" s="2" t="s">
        <v>41</v>
      </c>
      <c r="E462" s="2">
        <v>1123</v>
      </c>
      <c r="F462" s="2" t="s">
        <v>48</v>
      </c>
      <c r="G462" s="2" t="s">
        <v>35</v>
      </c>
      <c r="H462" s="2">
        <v>4</v>
      </c>
      <c r="I462" s="2" t="s">
        <v>36</v>
      </c>
      <c r="J462" s="2" t="s">
        <v>27</v>
      </c>
      <c r="K462" s="2">
        <v>4</v>
      </c>
      <c r="L462" s="2" t="s">
        <v>50</v>
      </c>
      <c r="M462" s="2">
        <v>29</v>
      </c>
      <c r="N462" s="2" t="s">
        <v>27</v>
      </c>
      <c r="O462" s="2" t="s">
        <v>51</v>
      </c>
      <c r="P462" s="2">
        <v>1</v>
      </c>
      <c r="Q462" s="2" t="s">
        <v>40</v>
      </c>
      <c r="R462" s="2">
        <v>1</v>
      </c>
      <c r="S462" s="2" t="s">
        <v>27</v>
      </c>
      <c r="T462" s="2" t="s">
        <v>31</v>
      </c>
      <c r="U462" s="2">
        <v>1</v>
      </c>
    </row>
    <row r="463" spans="1:21">
      <c r="A463" s="2" t="s">
        <v>32</v>
      </c>
      <c r="B463" s="2">
        <v>12</v>
      </c>
      <c r="C463" s="2" t="s">
        <v>22</v>
      </c>
      <c r="D463" s="2" t="s">
        <v>49</v>
      </c>
      <c r="E463" s="2">
        <v>1804</v>
      </c>
      <c r="F463" s="2" t="s">
        <v>59</v>
      </c>
      <c r="G463" s="2" t="s">
        <v>57</v>
      </c>
      <c r="H463" s="2">
        <v>3</v>
      </c>
      <c r="I463" s="2" t="s">
        <v>26</v>
      </c>
      <c r="J463" s="2" t="s">
        <v>27</v>
      </c>
      <c r="K463" s="2">
        <v>4</v>
      </c>
      <c r="L463" s="2" t="s">
        <v>43</v>
      </c>
      <c r="M463" s="2">
        <v>44</v>
      </c>
      <c r="N463" s="2" t="s">
        <v>27</v>
      </c>
      <c r="O463" s="2" t="s">
        <v>29</v>
      </c>
      <c r="P463" s="2">
        <v>1</v>
      </c>
      <c r="Q463" s="2" t="s">
        <v>30</v>
      </c>
      <c r="R463" s="2">
        <v>1</v>
      </c>
      <c r="S463" s="2" t="s">
        <v>27</v>
      </c>
      <c r="T463" s="2" t="s">
        <v>31</v>
      </c>
      <c r="U463" s="2">
        <v>0</v>
      </c>
    </row>
    <row r="464" spans="1:21">
      <c r="A464" s="2" t="s">
        <v>32</v>
      </c>
      <c r="B464" s="2">
        <v>9</v>
      </c>
      <c r="C464" s="2" t="s">
        <v>22</v>
      </c>
      <c r="D464" s="2" t="s">
        <v>41</v>
      </c>
      <c r="E464" s="2">
        <v>1919</v>
      </c>
      <c r="F464" s="2" t="s">
        <v>34</v>
      </c>
      <c r="G464" s="2" t="s">
        <v>39</v>
      </c>
      <c r="H464" s="2">
        <v>4</v>
      </c>
      <c r="I464" s="2" t="s">
        <v>26</v>
      </c>
      <c r="J464" s="2" t="s">
        <v>27</v>
      </c>
      <c r="K464" s="2">
        <v>3</v>
      </c>
      <c r="L464" s="2" t="s">
        <v>50</v>
      </c>
      <c r="M464" s="2">
        <v>35</v>
      </c>
      <c r="N464" s="2" t="s">
        <v>27</v>
      </c>
      <c r="O464" s="2" t="s">
        <v>51</v>
      </c>
      <c r="P464" s="2">
        <v>1</v>
      </c>
      <c r="Q464" s="2" t="s">
        <v>30</v>
      </c>
      <c r="R464" s="2">
        <v>1</v>
      </c>
      <c r="S464" s="2" t="s">
        <v>31</v>
      </c>
      <c r="T464" s="2" t="s">
        <v>31</v>
      </c>
      <c r="U464" s="2">
        <v>0</v>
      </c>
    </row>
    <row r="465" spans="1:21">
      <c r="A465" s="2" t="s">
        <v>37</v>
      </c>
      <c r="B465" s="2">
        <v>12</v>
      </c>
      <c r="C465" s="2" t="s">
        <v>22</v>
      </c>
      <c r="D465" s="2" t="s">
        <v>58</v>
      </c>
      <c r="E465" s="2">
        <v>1185</v>
      </c>
      <c r="F465" s="2" t="s">
        <v>34</v>
      </c>
      <c r="G465" s="2" t="s">
        <v>35</v>
      </c>
      <c r="H465" s="2">
        <v>3</v>
      </c>
      <c r="I465" s="2" t="s">
        <v>36</v>
      </c>
      <c r="J465" s="2" t="s">
        <v>27</v>
      </c>
      <c r="K465" s="2">
        <v>2</v>
      </c>
      <c r="L465" s="2" t="s">
        <v>28</v>
      </c>
      <c r="M465" s="2">
        <v>27</v>
      </c>
      <c r="N465" s="2" t="s">
        <v>27</v>
      </c>
      <c r="O465" s="2" t="s">
        <v>29</v>
      </c>
      <c r="P465" s="2">
        <v>2</v>
      </c>
      <c r="Q465" s="2" t="s">
        <v>30</v>
      </c>
      <c r="R465" s="2">
        <v>1</v>
      </c>
      <c r="S465" s="2" t="s">
        <v>27</v>
      </c>
      <c r="T465" s="2" t="s">
        <v>31</v>
      </c>
      <c r="U465" s="2">
        <v>0</v>
      </c>
    </row>
    <row r="466" spans="1:21">
      <c r="A466" s="2" t="s">
        <v>32</v>
      </c>
      <c r="B466" s="2">
        <v>18</v>
      </c>
      <c r="C466" s="2" t="s">
        <v>45</v>
      </c>
      <c r="D466" s="2" t="s">
        <v>68</v>
      </c>
      <c r="E466" s="2">
        <v>6204</v>
      </c>
      <c r="F466" s="2" t="s">
        <v>34</v>
      </c>
      <c r="G466" s="2" t="s">
        <v>35</v>
      </c>
      <c r="H466" s="2">
        <v>2</v>
      </c>
      <c r="I466" s="2" t="s">
        <v>26</v>
      </c>
      <c r="J466" s="2" t="s">
        <v>27</v>
      </c>
      <c r="K466" s="2">
        <v>4</v>
      </c>
      <c r="L466" s="2" t="s">
        <v>28</v>
      </c>
      <c r="M466" s="2">
        <v>44</v>
      </c>
      <c r="N466" s="2" t="s">
        <v>27</v>
      </c>
      <c r="O466" s="2" t="s">
        <v>29</v>
      </c>
      <c r="P466" s="2">
        <v>1</v>
      </c>
      <c r="Q466" s="2" t="s">
        <v>40</v>
      </c>
      <c r="R466" s="2">
        <v>2</v>
      </c>
      <c r="S466" s="2" t="s">
        <v>31</v>
      </c>
      <c r="T466" s="2" t="s">
        <v>31</v>
      </c>
      <c r="U466" s="2">
        <v>0</v>
      </c>
    </row>
    <row r="467" spans="1:21">
      <c r="A467" s="2" t="s">
        <v>32</v>
      </c>
      <c r="B467" s="2">
        <v>6</v>
      </c>
      <c r="C467" s="2" t="s">
        <v>33</v>
      </c>
      <c r="D467" s="2" t="s">
        <v>23</v>
      </c>
      <c r="E467" s="2">
        <v>753</v>
      </c>
      <c r="F467" s="2" t="s">
        <v>34</v>
      </c>
      <c r="G467" s="2" t="s">
        <v>35</v>
      </c>
      <c r="H467" s="2">
        <v>2</v>
      </c>
      <c r="I467" s="2" t="s">
        <v>36</v>
      </c>
      <c r="J467" s="2" t="s">
        <v>42</v>
      </c>
      <c r="K467" s="2">
        <v>3</v>
      </c>
      <c r="L467" s="2" t="s">
        <v>28</v>
      </c>
      <c r="M467" s="2">
        <v>64</v>
      </c>
      <c r="N467" s="2" t="s">
        <v>27</v>
      </c>
      <c r="O467" s="2" t="s">
        <v>29</v>
      </c>
      <c r="P467" s="2">
        <v>1</v>
      </c>
      <c r="Q467" s="2" t="s">
        <v>30</v>
      </c>
      <c r="R467" s="2">
        <v>1</v>
      </c>
      <c r="S467" s="2" t="s">
        <v>27</v>
      </c>
      <c r="T467" s="2" t="s">
        <v>31</v>
      </c>
      <c r="U467" s="2">
        <v>0</v>
      </c>
    </row>
    <row r="468" spans="1:21">
      <c r="A468" s="2" t="s">
        <v>37</v>
      </c>
      <c r="B468" s="2">
        <v>36</v>
      </c>
      <c r="C468" s="2" t="s">
        <v>33</v>
      </c>
      <c r="D468" s="2" t="s">
        <v>46</v>
      </c>
      <c r="E468" s="2">
        <v>3079</v>
      </c>
      <c r="F468" s="2" t="s">
        <v>24</v>
      </c>
      <c r="G468" s="2" t="s">
        <v>35</v>
      </c>
      <c r="H468" s="2">
        <v>4</v>
      </c>
      <c r="I468" s="2" t="s">
        <v>26</v>
      </c>
      <c r="J468" s="2" t="s">
        <v>27</v>
      </c>
      <c r="K468" s="2">
        <v>4</v>
      </c>
      <c r="L468" s="2" t="s">
        <v>28</v>
      </c>
      <c r="M468" s="2">
        <v>36</v>
      </c>
      <c r="N468" s="2" t="s">
        <v>27</v>
      </c>
      <c r="O468" s="2" t="s">
        <v>29</v>
      </c>
      <c r="P468" s="2">
        <v>1</v>
      </c>
      <c r="Q468" s="2" t="s">
        <v>30</v>
      </c>
      <c r="R468" s="2">
        <v>1</v>
      </c>
      <c r="S468" s="2" t="s">
        <v>27</v>
      </c>
      <c r="T468" s="2" t="s">
        <v>31</v>
      </c>
      <c r="U468" s="2">
        <v>0</v>
      </c>
    </row>
    <row r="469" spans="1:21">
      <c r="A469" s="2" t="s">
        <v>37</v>
      </c>
      <c r="B469" s="2">
        <v>48</v>
      </c>
      <c r="C469" s="2" t="s">
        <v>45</v>
      </c>
      <c r="D469" s="2" t="s">
        <v>23</v>
      </c>
      <c r="E469" s="2">
        <v>12749</v>
      </c>
      <c r="F469" s="2" t="s">
        <v>48</v>
      </c>
      <c r="G469" s="2" t="s">
        <v>39</v>
      </c>
      <c r="H469" s="2">
        <v>4</v>
      </c>
      <c r="I469" s="2" t="s">
        <v>26</v>
      </c>
      <c r="J469" s="2" t="s">
        <v>27</v>
      </c>
      <c r="K469" s="2">
        <v>1</v>
      </c>
      <c r="L469" s="2" t="s">
        <v>50</v>
      </c>
      <c r="M469" s="2">
        <v>37</v>
      </c>
      <c r="N469" s="2" t="s">
        <v>27</v>
      </c>
      <c r="O469" s="2" t="s">
        <v>29</v>
      </c>
      <c r="P469" s="2">
        <v>1</v>
      </c>
      <c r="Q469" s="2" t="s">
        <v>52</v>
      </c>
      <c r="R469" s="2">
        <v>1</v>
      </c>
      <c r="S469" s="2" t="s">
        <v>31</v>
      </c>
      <c r="T469" s="2" t="s">
        <v>31</v>
      </c>
      <c r="U469" s="2">
        <v>0</v>
      </c>
    </row>
    <row r="470" spans="1:21">
      <c r="A470" s="2" t="s">
        <v>37</v>
      </c>
      <c r="B470" s="2">
        <v>36</v>
      </c>
      <c r="C470" s="2" t="s">
        <v>33</v>
      </c>
      <c r="D470" s="2" t="s">
        <v>58</v>
      </c>
      <c r="E470" s="2">
        <v>7409</v>
      </c>
      <c r="F470" s="2" t="s">
        <v>24</v>
      </c>
      <c r="G470" s="2" t="s">
        <v>25</v>
      </c>
      <c r="H470" s="2">
        <v>3</v>
      </c>
      <c r="I470" s="2" t="s">
        <v>26</v>
      </c>
      <c r="J470" s="2" t="s">
        <v>27</v>
      </c>
      <c r="K470" s="2">
        <v>2</v>
      </c>
      <c r="L470" s="2" t="s">
        <v>43</v>
      </c>
      <c r="M470" s="2">
        <v>37</v>
      </c>
      <c r="N470" s="2" t="s">
        <v>27</v>
      </c>
      <c r="O470" s="2" t="s">
        <v>29</v>
      </c>
      <c r="P470" s="2">
        <v>2</v>
      </c>
      <c r="Q470" s="2" t="s">
        <v>30</v>
      </c>
      <c r="R470" s="2">
        <v>1</v>
      </c>
      <c r="S470" s="2" t="s">
        <v>27</v>
      </c>
      <c r="T470" s="2" t="s">
        <v>31</v>
      </c>
      <c r="U470" s="2">
        <v>0</v>
      </c>
    </row>
    <row r="471" spans="1:21">
      <c r="A471" s="2" t="s">
        <v>21</v>
      </c>
      <c r="B471" s="2">
        <v>11</v>
      </c>
      <c r="C471" s="2" t="s">
        <v>22</v>
      </c>
      <c r="D471" s="2" t="s">
        <v>46</v>
      </c>
      <c r="E471" s="2">
        <v>3939</v>
      </c>
      <c r="F471" s="2" t="s">
        <v>34</v>
      </c>
      <c r="G471" s="2" t="s">
        <v>35</v>
      </c>
      <c r="H471" s="2">
        <v>1</v>
      </c>
      <c r="I471" s="2" t="s">
        <v>26</v>
      </c>
      <c r="J471" s="2" t="s">
        <v>27</v>
      </c>
      <c r="K471" s="2">
        <v>2</v>
      </c>
      <c r="L471" s="2" t="s">
        <v>28</v>
      </c>
      <c r="M471" s="2">
        <v>40</v>
      </c>
      <c r="N471" s="2" t="s">
        <v>27</v>
      </c>
      <c r="O471" s="2" t="s">
        <v>29</v>
      </c>
      <c r="P471" s="2">
        <v>2</v>
      </c>
      <c r="Q471" s="2" t="s">
        <v>40</v>
      </c>
      <c r="R471" s="2">
        <v>2</v>
      </c>
      <c r="S471" s="2" t="s">
        <v>27</v>
      </c>
      <c r="T471" s="2" t="s">
        <v>31</v>
      </c>
      <c r="U471" s="2">
        <v>0</v>
      </c>
    </row>
    <row r="472" spans="1:21">
      <c r="A472" s="2" t="s">
        <v>63</v>
      </c>
      <c r="B472" s="2">
        <v>18</v>
      </c>
      <c r="C472" s="2" t="s">
        <v>33</v>
      </c>
      <c r="D472" s="2" t="s">
        <v>41</v>
      </c>
      <c r="E472" s="2">
        <v>2864</v>
      </c>
      <c r="F472" s="2" t="s">
        <v>34</v>
      </c>
      <c r="G472" s="2" t="s">
        <v>35</v>
      </c>
      <c r="H472" s="2">
        <v>2</v>
      </c>
      <c r="I472" s="2" t="s">
        <v>26</v>
      </c>
      <c r="J472" s="2" t="s">
        <v>27</v>
      </c>
      <c r="K472" s="2">
        <v>1</v>
      </c>
      <c r="L472" s="2" t="s">
        <v>28</v>
      </c>
      <c r="M472" s="2">
        <v>34</v>
      </c>
      <c r="N472" s="2" t="s">
        <v>27</v>
      </c>
      <c r="O472" s="2" t="s">
        <v>29</v>
      </c>
      <c r="P472" s="2">
        <v>1</v>
      </c>
      <c r="Q472" s="2" t="s">
        <v>40</v>
      </c>
      <c r="R472" s="2">
        <v>2</v>
      </c>
      <c r="S472" s="2" t="s">
        <v>27</v>
      </c>
      <c r="T472" s="2" t="s">
        <v>31</v>
      </c>
      <c r="U472" s="2">
        <v>1</v>
      </c>
    </row>
    <row r="473" spans="1:21">
      <c r="A473" s="2" t="s">
        <v>32</v>
      </c>
      <c r="B473" s="2">
        <v>14</v>
      </c>
      <c r="C473" s="2" t="s">
        <v>33</v>
      </c>
      <c r="D473" s="2" t="s">
        <v>58</v>
      </c>
      <c r="E473" s="2">
        <v>1410</v>
      </c>
      <c r="F473" s="2" t="s">
        <v>48</v>
      </c>
      <c r="G473" s="2" t="s">
        <v>25</v>
      </c>
      <c r="H473" s="2">
        <v>1</v>
      </c>
      <c r="I473" s="2" t="s">
        <v>56</v>
      </c>
      <c r="J473" s="2" t="s">
        <v>27</v>
      </c>
      <c r="K473" s="2">
        <v>2</v>
      </c>
      <c r="L473" s="2" t="s">
        <v>28</v>
      </c>
      <c r="M473" s="2">
        <v>35</v>
      </c>
      <c r="N473" s="2" t="s">
        <v>27</v>
      </c>
      <c r="O473" s="2" t="s">
        <v>29</v>
      </c>
      <c r="P473" s="2">
        <v>1</v>
      </c>
      <c r="Q473" s="2" t="s">
        <v>30</v>
      </c>
      <c r="R473" s="2">
        <v>1</v>
      </c>
      <c r="S473" s="2" t="s">
        <v>31</v>
      </c>
      <c r="T473" s="2" t="s">
        <v>31</v>
      </c>
      <c r="U473" s="2">
        <v>0</v>
      </c>
    </row>
    <row r="474" spans="1:21">
      <c r="A474" s="2" t="s">
        <v>37</v>
      </c>
      <c r="B474" s="2">
        <v>15</v>
      </c>
      <c r="C474" s="2" t="s">
        <v>33</v>
      </c>
      <c r="D474" s="2" t="s">
        <v>49</v>
      </c>
      <c r="E474" s="2">
        <v>3812</v>
      </c>
      <c r="F474" s="2" t="s">
        <v>59</v>
      </c>
      <c r="G474" s="2" t="s">
        <v>57</v>
      </c>
      <c r="H474" s="2">
        <v>1</v>
      </c>
      <c r="I474" s="2" t="s">
        <v>36</v>
      </c>
      <c r="J474" s="2" t="s">
        <v>27</v>
      </c>
      <c r="K474" s="2">
        <v>4</v>
      </c>
      <c r="L474" s="2" t="s">
        <v>50</v>
      </c>
      <c r="M474" s="2">
        <v>23</v>
      </c>
      <c r="N474" s="2" t="s">
        <v>27</v>
      </c>
      <c r="O474" s="2" t="s">
        <v>29</v>
      </c>
      <c r="P474" s="2">
        <v>1</v>
      </c>
      <c r="Q474" s="2" t="s">
        <v>30</v>
      </c>
      <c r="R474" s="2">
        <v>1</v>
      </c>
      <c r="S474" s="2" t="s">
        <v>31</v>
      </c>
      <c r="T474" s="2" t="s">
        <v>31</v>
      </c>
      <c r="U474" s="2">
        <v>0</v>
      </c>
    </row>
    <row r="475" spans="1:21">
      <c r="A475" s="2" t="s">
        <v>37</v>
      </c>
      <c r="B475" s="2">
        <v>18</v>
      </c>
      <c r="C475" s="2" t="s">
        <v>33</v>
      </c>
      <c r="D475" s="2" t="s">
        <v>23</v>
      </c>
      <c r="E475" s="2">
        <v>1126</v>
      </c>
      <c r="F475" s="2" t="s">
        <v>24</v>
      </c>
      <c r="G475" s="2" t="s">
        <v>57</v>
      </c>
      <c r="H475" s="2">
        <v>4</v>
      </c>
      <c r="I475" s="2" t="s">
        <v>36</v>
      </c>
      <c r="J475" s="2" t="s">
        <v>27</v>
      </c>
      <c r="K475" s="2">
        <v>2</v>
      </c>
      <c r="L475" s="2" t="s">
        <v>28</v>
      </c>
      <c r="M475" s="2">
        <v>21</v>
      </c>
      <c r="N475" s="2" t="s">
        <v>27</v>
      </c>
      <c r="O475" s="2" t="s">
        <v>51</v>
      </c>
      <c r="P475" s="2">
        <v>1</v>
      </c>
      <c r="Q475" s="2" t="s">
        <v>30</v>
      </c>
      <c r="R475" s="2">
        <v>1</v>
      </c>
      <c r="S475" s="2" t="s">
        <v>31</v>
      </c>
      <c r="T475" s="2" t="s">
        <v>31</v>
      </c>
      <c r="U475" s="2">
        <v>0</v>
      </c>
    </row>
    <row r="476" spans="1:21">
      <c r="A476" s="2" t="s">
        <v>37</v>
      </c>
      <c r="B476" s="2">
        <v>24</v>
      </c>
      <c r="C476" s="2" t="s">
        <v>45</v>
      </c>
      <c r="D476" s="2" t="s">
        <v>46</v>
      </c>
      <c r="E476" s="2">
        <v>717</v>
      </c>
      <c r="F476" s="2" t="s">
        <v>24</v>
      </c>
      <c r="G476" s="2" t="s">
        <v>25</v>
      </c>
      <c r="H476" s="2">
        <v>4</v>
      </c>
      <c r="I476" s="2" t="s">
        <v>56</v>
      </c>
      <c r="J476" s="2" t="s">
        <v>27</v>
      </c>
      <c r="K476" s="2">
        <v>4</v>
      </c>
      <c r="L476" s="2" t="s">
        <v>50</v>
      </c>
      <c r="M476" s="2">
        <v>54</v>
      </c>
      <c r="N476" s="2" t="s">
        <v>27</v>
      </c>
      <c r="O476" s="2" t="s">
        <v>29</v>
      </c>
      <c r="P476" s="2">
        <v>2</v>
      </c>
      <c r="Q476" s="2" t="s">
        <v>30</v>
      </c>
      <c r="R476" s="2">
        <v>1</v>
      </c>
      <c r="S476" s="2" t="s">
        <v>31</v>
      </c>
      <c r="T476" s="2" t="s">
        <v>31</v>
      </c>
      <c r="U476" s="2">
        <v>0</v>
      </c>
    </row>
    <row r="477" spans="1:21">
      <c r="A477" s="2" t="s">
        <v>37</v>
      </c>
      <c r="B477" s="2">
        <v>36</v>
      </c>
      <c r="C477" s="2" t="s">
        <v>33</v>
      </c>
      <c r="D477" s="2" t="s">
        <v>23</v>
      </c>
      <c r="E477" s="2">
        <v>3595</v>
      </c>
      <c r="F477" s="2" t="s">
        <v>34</v>
      </c>
      <c r="G477" s="2" t="s">
        <v>25</v>
      </c>
      <c r="H477" s="2">
        <v>4</v>
      </c>
      <c r="I477" s="2" t="s">
        <v>26</v>
      </c>
      <c r="J477" s="2" t="s">
        <v>27</v>
      </c>
      <c r="K477" s="2">
        <v>2</v>
      </c>
      <c r="L477" s="2" t="s">
        <v>50</v>
      </c>
      <c r="M477" s="2">
        <v>28</v>
      </c>
      <c r="N477" s="2" t="s">
        <v>27</v>
      </c>
      <c r="O477" s="2" t="s">
        <v>29</v>
      </c>
      <c r="P477" s="2">
        <v>1</v>
      </c>
      <c r="Q477" s="2" t="s">
        <v>30</v>
      </c>
      <c r="R477" s="2">
        <v>1</v>
      </c>
      <c r="S477" s="2" t="s">
        <v>27</v>
      </c>
      <c r="T477" s="2" t="s">
        <v>31</v>
      </c>
      <c r="U477" s="2">
        <v>0</v>
      </c>
    </row>
    <row r="478" spans="1:21">
      <c r="A478" s="2" t="s">
        <v>37</v>
      </c>
      <c r="B478" s="2">
        <v>15</v>
      </c>
      <c r="C478" s="2" t="s">
        <v>45</v>
      </c>
      <c r="D478" s="2" t="s">
        <v>23</v>
      </c>
      <c r="E478" s="2">
        <v>1478</v>
      </c>
      <c r="F478" s="2" t="s">
        <v>34</v>
      </c>
      <c r="G478" s="2" t="s">
        <v>35</v>
      </c>
      <c r="H478" s="2">
        <v>4</v>
      </c>
      <c r="I478" s="2" t="s">
        <v>56</v>
      </c>
      <c r="J478" s="2" t="s">
        <v>27</v>
      </c>
      <c r="K478" s="2">
        <v>3</v>
      </c>
      <c r="L478" s="2" t="s">
        <v>28</v>
      </c>
      <c r="M478" s="2">
        <v>33</v>
      </c>
      <c r="N478" s="2" t="s">
        <v>61</v>
      </c>
      <c r="O478" s="2" t="s">
        <v>29</v>
      </c>
      <c r="P478" s="2">
        <v>2</v>
      </c>
      <c r="Q478" s="2" t="s">
        <v>30</v>
      </c>
      <c r="R478" s="2">
        <v>1</v>
      </c>
      <c r="S478" s="2" t="s">
        <v>27</v>
      </c>
      <c r="T478" s="2" t="s">
        <v>31</v>
      </c>
      <c r="U478" s="2">
        <v>0</v>
      </c>
    </row>
    <row r="479" spans="1:21">
      <c r="A479" s="2" t="s">
        <v>37</v>
      </c>
      <c r="B479" s="2">
        <v>24</v>
      </c>
      <c r="C479" s="2" t="s">
        <v>22</v>
      </c>
      <c r="D479" s="2" t="s">
        <v>46</v>
      </c>
      <c r="E479" s="2">
        <v>2463</v>
      </c>
      <c r="F479" s="2" t="s">
        <v>59</v>
      </c>
      <c r="G479" s="2" t="s">
        <v>39</v>
      </c>
      <c r="H479" s="2">
        <v>4</v>
      </c>
      <c r="I479" s="2" t="s">
        <v>56</v>
      </c>
      <c r="J479" s="2" t="s">
        <v>27</v>
      </c>
      <c r="K479" s="2">
        <v>3</v>
      </c>
      <c r="L479" s="2" t="s">
        <v>43</v>
      </c>
      <c r="M479" s="2">
        <v>27</v>
      </c>
      <c r="N479" s="2" t="s">
        <v>27</v>
      </c>
      <c r="O479" s="2" t="s">
        <v>29</v>
      </c>
      <c r="P479" s="2">
        <v>2</v>
      </c>
      <c r="Q479" s="2" t="s">
        <v>30</v>
      </c>
      <c r="R479" s="2">
        <v>1</v>
      </c>
      <c r="S479" s="2" t="s">
        <v>31</v>
      </c>
      <c r="T479" s="2" t="s">
        <v>31</v>
      </c>
      <c r="U479" s="2">
        <v>0</v>
      </c>
    </row>
    <row r="480" spans="1:21">
      <c r="A480" s="2" t="s">
        <v>37</v>
      </c>
      <c r="B480" s="2">
        <v>24</v>
      </c>
      <c r="C480" s="2" t="s">
        <v>33</v>
      </c>
      <c r="D480" s="2" t="s">
        <v>46</v>
      </c>
      <c r="E480" s="2">
        <v>1393</v>
      </c>
      <c r="F480" s="2" t="s">
        <v>34</v>
      </c>
      <c r="G480" s="2" t="s">
        <v>35</v>
      </c>
      <c r="H480" s="2">
        <v>2</v>
      </c>
      <c r="I480" s="2" t="s">
        <v>26</v>
      </c>
      <c r="J480" s="2" t="s">
        <v>42</v>
      </c>
      <c r="K480" s="2">
        <v>2</v>
      </c>
      <c r="L480" s="2" t="s">
        <v>28</v>
      </c>
      <c r="M480" s="2">
        <v>31</v>
      </c>
      <c r="N480" s="2" t="s">
        <v>27</v>
      </c>
      <c r="O480" s="2" t="s">
        <v>29</v>
      </c>
      <c r="P480" s="2">
        <v>1</v>
      </c>
      <c r="Q480" s="2" t="s">
        <v>30</v>
      </c>
      <c r="R480" s="2">
        <v>1</v>
      </c>
      <c r="S480" s="2" t="s">
        <v>31</v>
      </c>
      <c r="T480" s="2" t="s">
        <v>31</v>
      </c>
      <c r="U480" s="2">
        <v>0</v>
      </c>
    </row>
    <row r="481" spans="1:21">
      <c r="A481" s="2" t="s">
        <v>37</v>
      </c>
      <c r="B481" s="2">
        <v>24</v>
      </c>
      <c r="C481" s="2" t="s">
        <v>33</v>
      </c>
      <c r="D481" s="2" t="s">
        <v>49</v>
      </c>
      <c r="E481" s="2">
        <v>3488</v>
      </c>
      <c r="F481" s="2" t="s">
        <v>59</v>
      </c>
      <c r="G481" s="2" t="s">
        <v>39</v>
      </c>
      <c r="H481" s="2">
        <v>3</v>
      </c>
      <c r="I481" s="2" t="s">
        <v>36</v>
      </c>
      <c r="J481" s="2" t="s">
        <v>27</v>
      </c>
      <c r="K481" s="2">
        <v>4</v>
      </c>
      <c r="L481" s="2" t="s">
        <v>50</v>
      </c>
      <c r="M481" s="2">
        <v>23</v>
      </c>
      <c r="N481" s="2" t="s">
        <v>27</v>
      </c>
      <c r="O481" s="2" t="s">
        <v>29</v>
      </c>
      <c r="P481" s="2">
        <v>1</v>
      </c>
      <c r="Q481" s="2" t="s">
        <v>30</v>
      </c>
      <c r="R481" s="2">
        <v>1</v>
      </c>
      <c r="S481" s="2" t="s">
        <v>27</v>
      </c>
      <c r="T481" s="2" t="s">
        <v>31</v>
      </c>
      <c r="U481" s="2">
        <v>0</v>
      </c>
    </row>
    <row r="482" spans="1:21">
      <c r="A482" s="2" t="s">
        <v>37</v>
      </c>
      <c r="B482" s="2">
        <v>18</v>
      </c>
      <c r="C482" s="2" t="s">
        <v>33</v>
      </c>
      <c r="D482" s="2" t="s">
        <v>23</v>
      </c>
      <c r="E482" s="2">
        <v>1505</v>
      </c>
      <c r="F482" s="2" t="s">
        <v>34</v>
      </c>
      <c r="G482" s="2" t="s">
        <v>35</v>
      </c>
      <c r="H482" s="2">
        <v>4</v>
      </c>
      <c r="I482" s="2" t="s">
        <v>26</v>
      </c>
      <c r="J482" s="2" t="s">
        <v>27</v>
      </c>
      <c r="K482" s="2">
        <v>2</v>
      </c>
      <c r="L482" s="2" t="s">
        <v>47</v>
      </c>
      <c r="M482" s="2">
        <v>32</v>
      </c>
      <c r="N482" s="2" t="s">
        <v>27</v>
      </c>
      <c r="O482" s="2" t="s">
        <v>44</v>
      </c>
      <c r="P482" s="2">
        <v>1</v>
      </c>
      <c r="Q482" s="2" t="s">
        <v>52</v>
      </c>
      <c r="R482" s="2">
        <v>1</v>
      </c>
      <c r="S482" s="2" t="s">
        <v>31</v>
      </c>
      <c r="T482" s="2" t="s">
        <v>31</v>
      </c>
      <c r="U482" s="2">
        <v>0</v>
      </c>
    </row>
    <row r="483" spans="1:21">
      <c r="A483" s="2" t="s">
        <v>37</v>
      </c>
      <c r="B483" s="2">
        <v>9</v>
      </c>
      <c r="C483" s="2" t="s">
        <v>33</v>
      </c>
      <c r="D483" s="2" t="s">
        <v>41</v>
      </c>
      <c r="E483" s="2">
        <v>1388</v>
      </c>
      <c r="F483" s="2" t="s">
        <v>34</v>
      </c>
      <c r="G483" s="2" t="s">
        <v>35</v>
      </c>
      <c r="H483" s="2">
        <v>4</v>
      </c>
      <c r="I483" s="2" t="s">
        <v>36</v>
      </c>
      <c r="J483" s="2" t="s">
        <v>27</v>
      </c>
      <c r="K483" s="2">
        <v>2</v>
      </c>
      <c r="L483" s="2" t="s">
        <v>28</v>
      </c>
      <c r="M483" s="2">
        <v>26</v>
      </c>
      <c r="N483" s="2" t="s">
        <v>27</v>
      </c>
      <c r="O483" s="2" t="s">
        <v>51</v>
      </c>
      <c r="P483" s="2">
        <v>1</v>
      </c>
      <c r="Q483" s="2" t="s">
        <v>30</v>
      </c>
      <c r="R483" s="2">
        <v>1</v>
      </c>
      <c r="S483" s="2" t="s">
        <v>27</v>
      </c>
      <c r="T483" s="2" t="s">
        <v>31</v>
      </c>
      <c r="U483" s="2">
        <v>0</v>
      </c>
    </row>
    <row r="484" spans="1:21">
      <c r="A484" s="2" t="s">
        <v>21</v>
      </c>
      <c r="B484" s="2">
        <v>18</v>
      </c>
      <c r="C484" s="2" t="s">
        <v>33</v>
      </c>
      <c r="D484" s="2" t="s">
        <v>49</v>
      </c>
      <c r="E484" s="2">
        <v>7511</v>
      </c>
      <c r="F484" s="2" t="s">
        <v>24</v>
      </c>
      <c r="G484" s="2" t="s">
        <v>25</v>
      </c>
      <c r="H484" s="2">
        <v>1</v>
      </c>
      <c r="I484" s="2" t="s">
        <v>26</v>
      </c>
      <c r="J484" s="2" t="s">
        <v>27</v>
      </c>
      <c r="K484" s="2">
        <v>4</v>
      </c>
      <c r="L484" s="2" t="s">
        <v>43</v>
      </c>
      <c r="M484" s="2">
        <v>51</v>
      </c>
      <c r="N484" s="2" t="s">
        <v>27</v>
      </c>
      <c r="O484" s="2" t="s">
        <v>44</v>
      </c>
      <c r="P484" s="2">
        <v>1</v>
      </c>
      <c r="Q484" s="2" t="s">
        <v>30</v>
      </c>
      <c r="R484" s="2">
        <v>2</v>
      </c>
      <c r="S484" s="2" t="s">
        <v>31</v>
      </c>
      <c r="T484" s="2" t="s">
        <v>31</v>
      </c>
      <c r="U484" s="2">
        <v>1</v>
      </c>
    </row>
    <row r="485" spans="1:21">
      <c r="A485" s="2" t="s">
        <v>37</v>
      </c>
      <c r="B485" s="2">
        <v>24</v>
      </c>
      <c r="C485" s="2" t="s">
        <v>33</v>
      </c>
      <c r="D485" s="2" t="s">
        <v>46</v>
      </c>
      <c r="E485" s="2">
        <v>1525</v>
      </c>
      <c r="F485" s="2" t="s">
        <v>53</v>
      </c>
      <c r="G485" s="2" t="s">
        <v>39</v>
      </c>
      <c r="H485" s="2">
        <v>4</v>
      </c>
      <c r="I485" s="2" t="s">
        <v>36</v>
      </c>
      <c r="J485" s="2" t="s">
        <v>27</v>
      </c>
      <c r="K485" s="2">
        <v>3</v>
      </c>
      <c r="L485" s="2" t="s">
        <v>50</v>
      </c>
      <c r="M485" s="2">
        <v>34</v>
      </c>
      <c r="N485" s="2" t="s">
        <v>27</v>
      </c>
      <c r="O485" s="2" t="s">
        <v>29</v>
      </c>
      <c r="P485" s="2">
        <v>1</v>
      </c>
      <c r="Q485" s="2" t="s">
        <v>30</v>
      </c>
      <c r="R485" s="2">
        <v>2</v>
      </c>
      <c r="S485" s="2" t="s">
        <v>31</v>
      </c>
      <c r="T485" s="2" t="s">
        <v>31</v>
      </c>
      <c r="U485" s="2">
        <v>0</v>
      </c>
    </row>
    <row r="486" spans="1:21">
      <c r="A486" s="2" t="s">
        <v>37</v>
      </c>
      <c r="B486" s="2">
        <v>30</v>
      </c>
      <c r="C486" s="2" t="s">
        <v>22</v>
      </c>
      <c r="D486" s="2" t="s">
        <v>23</v>
      </c>
      <c r="E486" s="2">
        <v>5771</v>
      </c>
      <c r="F486" s="2" t="s">
        <v>34</v>
      </c>
      <c r="G486" s="2" t="s">
        <v>39</v>
      </c>
      <c r="H486" s="2">
        <v>4</v>
      </c>
      <c r="I486" s="2" t="s">
        <v>36</v>
      </c>
      <c r="J486" s="2" t="s">
        <v>27</v>
      </c>
      <c r="K486" s="2">
        <v>2</v>
      </c>
      <c r="L486" s="2" t="s">
        <v>50</v>
      </c>
      <c r="M486" s="2">
        <v>25</v>
      </c>
      <c r="N486" s="2" t="s">
        <v>27</v>
      </c>
      <c r="O486" s="2" t="s">
        <v>29</v>
      </c>
      <c r="P486" s="2">
        <v>2</v>
      </c>
      <c r="Q486" s="2" t="s">
        <v>30</v>
      </c>
      <c r="R486" s="2">
        <v>1</v>
      </c>
      <c r="S486" s="2" t="s">
        <v>27</v>
      </c>
      <c r="T486" s="2" t="s">
        <v>31</v>
      </c>
      <c r="U486" s="2">
        <v>0</v>
      </c>
    </row>
    <row r="487" spans="1:21">
      <c r="A487" s="2" t="s">
        <v>21</v>
      </c>
      <c r="B487" s="2">
        <v>6</v>
      </c>
      <c r="C487" s="2" t="s">
        <v>22</v>
      </c>
      <c r="D487" s="2" t="s">
        <v>46</v>
      </c>
      <c r="E487" s="2">
        <v>666</v>
      </c>
      <c r="F487" s="2" t="s">
        <v>53</v>
      </c>
      <c r="G487" s="2" t="s">
        <v>39</v>
      </c>
      <c r="H487" s="2">
        <v>3</v>
      </c>
      <c r="I487" s="2" t="s">
        <v>36</v>
      </c>
      <c r="J487" s="2" t="s">
        <v>27</v>
      </c>
      <c r="K487" s="2">
        <v>4</v>
      </c>
      <c r="L487" s="2" t="s">
        <v>28</v>
      </c>
      <c r="M487" s="2">
        <v>39</v>
      </c>
      <c r="N487" s="2" t="s">
        <v>27</v>
      </c>
      <c r="O487" s="2" t="s">
        <v>29</v>
      </c>
      <c r="P487" s="2">
        <v>2</v>
      </c>
      <c r="Q487" s="2" t="s">
        <v>40</v>
      </c>
      <c r="R487" s="2">
        <v>1</v>
      </c>
      <c r="S487" s="2" t="s">
        <v>31</v>
      </c>
      <c r="T487" s="2" t="s">
        <v>31</v>
      </c>
      <c r="U487" s="2">
        <v>0</v>
      </c>
    </row>
    <row r="488" spans="1:21">
      <c r="A488" s="2" t="s">
        <v>37</v>
      </c>
      <c r="B488" s="2">
        <v>24</v>
      </c>
      <c r="C488" s="2" t="s">
        <v>33</v>
      </c>
      <c r="D488" s="2" t="s">
        <v>49</v>
      </c>
      <c r="E488" s="2">
        <v>9277</v>
      </c>
      <c r="F488" s="2" t="s">
        <v>24</v>
      </c>
      <c r="G488" s="2" t="s">
        <v>35</v>
      </c>
      <c r="H488" s="2">
        <v>2</v>
      </c>
      <c r="I488" s="2" t="s">
        <v>54</v>
      </c>
      <c r="J488" s="2" t="s">
        <v>27</v>
      </c>
      <c r="K488" s="2">
        <v>4</v>
      </c>
      <c r="L488" s="2" t="s">
        <v>47</v>
      </c>
      <c r="M488" s="2">
        <v>48</v>
      </c>
      <c r="N488" s="2" t="s">
        <v>27</v>
      </c>
      <c r="O488" s="2" t="s">
        <v>44</v>
      </c>
      <c r="P488" s="2">
        <v>1</v>
      </c>
      <c r="Q488" s="2" t="s">
        <v>30</v>
      </c>
      <c r="R488" s="2">
        <v>1</v>
      </c>
      <c r="S488" s="2" t="s">
        <v>31</v>
      </c>
      <c r="T488" s="2" t="s">
        <v>31</v>
      </c>
      <c r="U488" s="2">
        <v>0</v>
      </c>
    </row>
    <row r="489" spans="1:21">
      <c r="A489" s="2" t="s">
        <v>32</v>
      </c>
      <c r="B489" s="2">
        <v>30</v>
      </c>
      <c r="C489" s="2" t="s">
        <v>22</v>
      </c>
      <c r="D489" s="2" t="s">
        <v>46</v>
      </c>
      <c r="E489" s="2">
        <v>2181</v>
      </c>
      <c r="F489" s="2" t="s">
        <v>24</v>
      </c>
      <c r="G489" s="2" t="s">
        <v>25</v>
      </c>
      <c r="H489" s="2">
        <v>4</v>
      </c>
      <c r="I489" s="2" t="s">
        <v>26</v>
      </c>
      <c r="J489" s="2" t="s">
        <v>27</v>
      </c>
      <c r="K489" s="2">
        <v>4</v>
      </c>
      <c r="L489" s="2" t="s">
        <v>28</v>
      </c>
      <c r="M489" s="2">
        <v>36</v>
      </c>
      <c r="N489" s="2" t="s">
        <v>27</v>
      </c>
      <c r="O489" s="2" t="s">
        <v>29</v>
      </c>
      <c r="P489" s="2">
        <v>2</v>
      </c>
      <c r="Q489" s="2" t="s">
        <v>30</v>
      </c>
      <c r="R489" s="2">
        <v>1</v>
      </c>
      <c r="S489" s="2" t="s">
        <v>27</v>
      </c>
      <c r="T489" s="2" t="s">
        <v>31</v>
      </c>
      <c r="U489" s="2">
        <v>0</v>
      </c>
    </row>
    <row r="490" spans="1:21">
      <c r="A490" s="2" t="s">
        <v>37</v>
      </c>
      <c r="B490" s="2">
        <v>30</v>
      </c>
      <c r="C490" s="2" t="s">
        <v>33</v>
      </c>
      <c r="D490" s="2" t="s">
        <v>49</v>
      </c>
      <c r="E490" s="2">
        <v>4811</v>
      </c>
      <c r="F490" s="2" t="s">
        <v>24</v>
      </c>
      <c r="G490" s="2" t="s">
        <v>39</v>
      </c>
      <c r="H490" s="2">
        <v>2</v>
      </c>
      <c r="I490" s="2" t="s">
        <v>36</v>
      </c>
      <c r="J490" s="2" t="s">
        <v>27</v>
      </c>
      <c r="K490" s="2">
        <v>4</v>
      </c>
      <c r="L490" s="2" t="s">
        <v>43</v>
      </c>
      <c r="M490" s="2">
        <v>24</v>
      </c>
      <c r="N490" s="2" t="s">
        <v>65</v>
      </c>
      <c r="O490" s="2" t="s">
        <v>51</v>
      </c>
      <c r="P490" s="2">
        <v>1</v>
      </c>
      <c r="Q490" s="2" t="s">
        <v>40</v>
      </c>
      <c r="R490" s="2">
        <v>1</v>
      </c>
      <c r="S490" s="2" t="s">
        <v>27</v>
      </c>
      <c r="T490" s="2" t="s">
        <v>31</v>
      </c>
      <c r="U490" s="2">
        <v>0</v>
      </c>
    </row>
    <row r="491" spans="1:21">
      <c r="A491" s="2" t="s">
        <v>37</v>
      </c>
      <c r="B491" s="2">
        <v>24</v>
      </c>
      <c r="C491" s="2" t="s">
        <v>22</v>
      </c>
      <c r="D491" s="2" t="s">
        <v>58</v>
      </c>
      <c r="E491" s="2">
        <v>4139</v>
      </c>
      <c r="F491" s="2" t="s">
        <v>59</v>
      </c>
      <c r="G491" s="2" t="s">
        <v>35</v>
      </c>
      <c r="H491" s="2">
        <v>3</v>
      </c>
      <c r="I491" s="2" t="s">
        <v>26</v>
      </c>
      <c r="J491" s="2" t="s">
        <v>27</v>
      </c>
      <c r="K491" s="2">
        <v>3</v>
      </c>
      <c r="L491" s="2" t="s">
        <v>43</v>
      </c>
      <c r="M491" s="2">
        <v>27</v>
      </c>
      <c r="N491" s="2" t="s">
        <v>27</v>
      </c>
      <c r="O491" s="2" t="s">
        <v>29</v>
      </c>
      <c r="P491" s="2">
        <v>2</v>
      </c>
      <c r="Q491" s="2" t="s">
        <v>40</v>
      </c>
      <c r="R491" s="2">
        <v>1</v>
      </c>
      <c r="S491" s="2" t="s">
        <v>31</v>
      </c>
      <c r="T491" s="2" t="s">
        <v>31</v>
      </c>
      <c r="U491" s="2">
        <v>0</v>
      </c>
    </row>
    <row r="492" spans="1:21">
      <c r="A492" s="2" t="s">
        <v>37</v>
      </c>
      <c r="B492" s="2">
        <v>6</v>
      </c>
      <c r="C492" s="2" t="s">
        <v>33</v>
      </c>
      <c r="D492" s="2" t="s">
        <v>41</v>
      </c>
      <c r="E492" s="2">
        <v>1766</v>
      </c>
      <c r="F492" s="2" t="s">
        <v>34</v>
      </c>
      <c r="G492" s="2" t="s">
        <v>35</v>
      </c>
      <c r="H492" s="2">
        <v>1</v>
      </c>
      <c r="I492" s="2" t="s">
        <v>56</v>
      </c>
      <c r="J492" s="2" t="s">
        <v>27</v>
      </c>
      <c r="K492" s="2">
        <v>2</v>
      </c>
      <c r="L492" s="2" t="s">
        <v>43</v>
      </c>
      <c r="M492" s="2">
        <v>21</v>
      </c>
      <c r="N492" s="2" t="s">
        <v>27</v>
      </c>
      <c r="O492" s="2" t="s">
        <v>51</v>
      </c>
      <c r="P492" s="2">
        <v>1</v>
      </c>
      <c r="Q492" s="2" t="s">
        <v>30</v>
      </c>
      <c r="R492" s="2">
        <v>1</v>
      </c>
      <c r="S492" s="2" t="s">
        <v>27</v>
      </c>
      <c r="T492" s="2" t="s">
        <v>31</v>
      </c>
      <c r="U492" s="2">
        <v>0</v>
      </c>
    </row>
    <row r="493" spans="1:21">
      <c r="A493" s="2" t="s">
        <v>37</v>
      </c>
      <c r="B493" s="2">
        <v>24</v>
      </c>
      <c r="C493" s="2" t="s">
        <v>45</v>
      </c>
      <c r="D493" s="2" t="s">
        <v>41</v>
      </c>
      <c r="E493" s="2">
        <v>4151</v>
      </c>
      <c r="F493" s="2" t="s">
        <v>59</v>
      </c>
      <c r="G493" s="2" t="s">
        <v>35</v>
      </c>
      <c r="H493" s="2">
        <v>2</v>
      </c>
      <c r="I493" s="2" t="s">
        <v>26</v>
      </c>
      <c r="J493" s="2" t="s">
        <v>27</v>
      </c>
      <c r="K493" s="2">
        <v>3</v>
      </c>
      <c r="L493" s="2" t="s">
        <v>43</v>
      </c>
      <c r="M493" s="2">
        <v>35</v>
      </c>
      <c r="N493" s="2" t="s">
        <v>27</v>
      </c>
      <c r="O493" s="2" t="s">
        <v>29</v>
      </c>
      <c r="P493" s="2">
        <v>2</v>
      </c>
      <c r="Q493" s="2" t="s">
        <v>30</v>
      </c>
      <c r="R493" s="2">
        <v>1</v>
      </c>
      <c r="S493" s="2" t="s">
        <v>27</v>
      </c>
      <c r="T493" s="2" t="s">
        <v>31</v>
      </c>
      <c r="U493" s="2">
        <v>0</v>
      </c>
    </row>
    <row r="494" spans="1:21">
      <c r="A494" s="2" t="s">
        <v>37</v>
      </c>
      <c r="B494" s="2">
        <v>6</v>
      </c>
      <c r="C494" s="2" t="s">
        <v>33</v>
      </c>
      <c r="D494" s="2" t="s">
        <v>41</v>
      </c>
      <c r="E494" s="2">
        <v>4611</v>
      </c>
      <c r="F494" s="2" t="s">
        <v>34</v>
      </c>
      <c r="G494" s="2" t="s">
        <v>57</v>
      </c>
      <c r="H494" s="2">
        <v>1</v>
      </c>
      <c r="I494" s="2" t="s">
        <v>36</v>
      </c>
      <c r="J494" s="2" t="s">
        <v>27</v>
      </c>
      <c r="K494" s="2">
        <v>4</v>
      </c>
      <c r="L494" s="2" t="s">
        <v>43</v>
      </c>
      <c r="M494" s="2">
        <v>32</v>
      </c>
      <c r="N494" s="2" t="s">
        <v>27</v>
      </c>
      <c r="O494" s="2" t="s">
        <v>29</v>
      </c>
      <c r="P494" s="2">
        <v>1</v>
      </c>
      <c r="Q494" s="2" t="s">
        <v>30</v>
      </c>
      <c r="R494" s="2">
        <v>1</v>
      </c>
      <c r="S494" s="2" t="s">
        <v>27</v>
      </c>
      <c r="T494" s="2" t="s">
        <v>31</v>
      </c>
      <c r="U494" s="2">
        <v>1</v>
      </c>
    </row>
    <row r="495" spans="1:21">
      <c r="A495" s="2" t="s">
        <v>37</v>
      </c>
      <c r="B495" s="2">
        <v>18</v>
      </c>
      <c r="C495" s="2" t="s">
        <v>33</v>
      </c>
      <c r="D495" s="2" t="s">
        <v>46</v>
      </c>
      <c r="E495" s="2">
        <v>6761</v>
      </c>
      <c r="F495" s="2" t="s">
        <v>24</v>
      </c>
      <c r="G495" s="2" t="s">
        <v>35</v>
      </c>
      <c r="H495" s="2">
        <v>2</v>
      </c>
      <c r="I495" s="2" t="s">
        <v>26</v>
      </c>
      <c r="J495" s="2" t="s">
        <v>27</v>
      </c>
      <c r="K495" s="2">
        <v>4</v>
      </c>
      <c r="L495" s="2" t="s">
        <v>50</v>
      </c>
      <c r="M495" s="2">
        <v>68</v>
      </c>
      <c r="N495" s="2" t="s">
        <v>27</v>
      </c>
      <c r="O495" s="2" t="s">
        <v>51</v>
      </c>
      <c r="P495" s="2">
        <v>2</v>
      </c>
      <c r="Q495" s="2" t="s">
        <v>30</v>
      </c>
      <c r="R495" s="2">
        <v>1</v>
      </c>
      <c r="S495" s="2" t="s">
        <v>27</v>
      </c>
      <c r="T495" s="2" t="s">
        <v>31</v>
      </c>
      <c r="U495" s="2">
        <v>1</v>
      </c>
    </row>
    <row r="496" spans="1:21">
      <c r="A496" s="2" t="s">
        <v>37</v>
      </c>
      <c r="B496" s="2">
        <v>9</v>
      </c>
      <c r="C496" s="2" t="s">
        <v>33</v>
      </c>
      <c r="D496" s="2" t="s">
        <v>58</v>
      </c>
      <c r="E496" s="2">
        <v>1449</v>
      </c>
      <c r="F496" s="2" t="s">
        <v>34</v>
      </c>
      <c r="G496" s="2" t="s">
        <v>39</v>
      </c>
      <c r="H496" s="2">
        <v>3</v>
      </c>
      <c r="I496" s="2" t="s">
        <v>36</v>
      </c>
      <c r="J496" s="2" t="s">
        <v>27</v>
      </c>
      <c r="K496" s="2">
        <v>2</v>
      </c>
      <c r="L496" s="2" t="s">
        <v>50</v>
      </c>
      <c r="M496" s="2">
        <v>27</v>
      </c>
      <c r="N496" s="2" t="s">
        <v>27</v>
      </c>
      <c r="O496" s="2" t="s">
        <v>29</v>
      </c>
      <c r="P496" s="2">
        <v>2</v>
      </c>
      <c r="Q496" s="2" t="s">
        <v>30</v>
      </c>
      <c r="R496" s="2">
        <v>1</v>
      </c>
      <c r="S496" s="2" t="s">
        <v>27</v>
      </c>
      <c r="T496" s="2" t="s">
        <v>31</v>
      </c>
      <c r="U496" s="2">
        <v>0</v>
      </c>
    </row>
    <row r="497" spans="1:21">
      <c r="A497" s="2" t="s">
        <v>37</v>
      </c>
      <c r="B497" s="2">
        <v>12</v>
      </c>
      <c r="C497" s="2" t="s">
        <v>33</v>
      </c>
      <c r="D497" s="2" t="s">
        <v>46</v>
      </c>
      <c r="E497" s="2">
        <v>1386</v>
      </c>
      <c r="F497" s="2" t="s">
        <v>48</v>
      </c>
      <c r="G497" s="2" t="s">
        <v>35</v>
      </c>
      <c r="H497" s="2">
        <v>2</v>
      </c>
      <c r="I497" s="2" t="s">
        <v>36</v>
      </c>
      <c r="J497" s="2" t="s">
        <v>27</v>
      </c>
      <c r="K497" s="2">
        <v>2</v>
      </c>
      <c r="L497" s="2" t="s">
        <v>43</v>
      </c>
      <c r="M497" s="2">
        <v>26</v>
      </c>
      <c r="N497" s="2" t="s">
        <v>27</v>
      </c>
      <c r="O497" s="2" t="s">
        <v>29</v>
      </c>
      <c r="P497" s="2">
        <v>1</v>
      </c>
      <c r="Q497" s="2" t="s">
        <v>30</v>
      </c>
      <c r="R497" s="2">
        <v>1</v>
      </c>
      <c r="S497" s="2" t="s">
        <v>27</v>
      </c>
      <c r="T497" s="2" t="s">
        <v>31</v>
      </c>
      <c r="U497" s="2">
        <v>1</v>
      </c>
    </row>
    <row r="498" spans="1:21">
      <c r="A498" s="2" t="s">
        <v>37</v>
      </c>
      <c r="B498" s="2">
        <v>18</v>
      </c>
      <c r="C498" s="2" t="s">
        <v>33</v>
      </c>
      <c r="D498" s="2" t="s">
        <v>23</v>
      </c>
      <c r="E498" s="2">
        <v>4594</v>
      </c>
      <c r="F498" s="2" t="s">
        <v>34</v>
      </c>
      <c r="G498" s="2" t="s">
        <v>57</v>
      </c>
      <c r="H498" s="2">
        <v>3</v>
      </c>
      <c r="I498" s="2" t="s">
        <v>26</v>
      </c>
      <c r="J498" s="2" t="s">
        <v>27</v>
      </c>
      <c r="K498" s="2">
        <v>2</v>
      </c>
      <c r="L498" s="2" t="s">
        <v>50</v>
      </c>
      <c r="M498" s="2">
        <v>32</v>
      </c>
      <c r="N498" s="2" t="s">
        <v>27</v>
      </c>
      <c r="O498" s="2" t="s">
        <v>29</v>
      </c>
      <c r="P498" s="2">
        <v>1</v>
      </c>
      <c r="Q498" s="2" t="s">
        <v>30</v>
      </c>
      <c r="R498" s="2">
        <v>1</v>
      </c>
      <c r="S498" s="2" t="s">
        <v>31</v>
      </c>
      <c r="T498" s="2" t="s">
        <v>31</v>
      </c>
      <c r="U498" s="2">
        <v>0</v>
      </c>
    </row>
    <row r="499" spans="1:21">
      <c r="A499" s="2" t="s">
        <v>32</v>
      </c>
      <c r="B499" s="2">
        <v>20</v>
      </c>
      <c r="C499" s="2" t="s">
        <v>33</v>
      </c>
      <c r="D499" s="2" t="s">
        <v>49</v>
      </c>
      <c r="E499" s="2">
        <v>6468</v>
      </c>
      <c r="F499" s="2" t="s">
        <v>24</v>
      </c>
      <c r="G499" s="2" t="s">
        <v>55</v>
      </c>
      <c r="H499" s="2">
        <v>1</v>
      </c>
      <c r="I499" s="2" t="s">
        <v>54</v>
      </c>
      <c r="J499" s="2" t="s">
        <v>27</v>
      </c>
      <c r="K499" s="2">
        <v>4</v>
      </c>
      <c r="L499" s="2" t="s">
        <v>28</v>
      </c>
      <c r="M499" s="2">
        <v>60</v>
      </c>
      <c r="N499" s="2" t="s">
        <v>27</v>
      </c>
      <c r="O499" s="2" t="s">
        <v>29</v>
      </c>
      <c r="P499" s="2">
        <v>1</v>
      </c>
      <c r="Q499" s="2" t="s">
        <v>52</v>
      </c>
      <c r="R499" s="2">
        <v>1</v>
      </c>
      <c r="S499" s="2" t="s">
        <v>31</v>
      </c>
      <c r="T499" s="2" t="s">
        <v>31</v>
      </c>
      <c r="U499" s="2">
        <v>0</v>
      </c>
    </row>
    <row r="500" spans="1:21">
      <c r="A500" s="2" t="s">
        <v>63</v>
      </c>
      <c r="B500" s="2">
        <v>9</v>
      </c>
      <c r="C500" s="2" t="s">
        <v>33</v>
      </c>
      <c r="D500" s="2" t="s">
        <v>23</v>
      </c>
      <c r="E500" s="2">
        <v>745</v>
      </c>
      <c r="F500" s="2" t="s">
        <v>34</v>
      </c>
      <c r="G500" s="2" t="s">
        <v>35</v>
      </c>
      <c r="H500" s="2">
        <v>3</v>
      </c>
      <c r="I500" s="2" t="s">
        <v>36</v>
      </c>
      <c r="J500" s="2" t="s">
        <v>27</v>
      </c>
      <c r="K500" s="2">
        <v>2</v>
      </c>
      <c r="L500" s="2" t="s">
        <v>28</v>
      </c>
      <c r="M500" s="2">
        <v>28</v>
      </c>
      <c r="N500" s="2" t="s">
        <v>27</v>
      </c>
      <c r="O500" s="2" t="s">
        <v>29</v>
      </c>
      <c r="P500" s="2">
        <v>1</v>
      </c>
      <c r="Q500" s="2" t="s">
        <v>40</v>
      </c>
      <c r="R500" s="2">
        <v>1</v>
      </c>
      <c r="S500" s="2" t="s">
        <v>27</v>
      </c>
      <c r="T500" s="2" t="s">
        <v>31</v>
      </c>
      <c r="U500" s="2">
        <v>1</v>
      </c>
    </row>
    <row r="501" spans="1:21">
      <c r="A501" s="2" t="s">
        <v>37</v>
      </c>
      <c r="B501" s="2">
        <v>10</v>
      </c>
      <c r="C501" s="2" t="s">
        <v>33</v>
      </c>
      <c r="D501" s="2" t="s">
        <v>46</v>
      </c>
      <c r="E501" s="2">
        <v>1364</v>
      </c>
      <c r="F501" s="2" t="s">
        <v>34</v>
      </c>
      <c r="G501" s="2" t="s">
        <v>35</v>
      </c>
      <c r="H501" s="2">
        <v>2</v>
      </c>
      <c r="I501" s="2" t="s">
        <v>36</v>
      </c>
      <c r="J501" s="2" t="s">
        <v>27</v>
      </c>
      <c r="K501" s="2">
        <v>4</v>
      </c>
      <c r="L501" s="2" t="s">
        <v>50</v>
      </c>
      <c r="M501" s="2">
        <v>64</v>
      </c>
      <c r="N501" s="2" t="s">
        <v>27</v>
      </c>
      <c r="O501" s="2" t="s">
        <v>29</v>
      </c>
      <c r="P501" s="2">
        <v>1</v>
      </c>
      <c r="Q501" s="2" t="s">
        <v>30</v>
      </c>
      <c r="R501" s="2">
        <v>1</v>
      </c>
      <c r="S501" s="2" t="s">
        <v>31</v>
      </c>
      <c r="T501" s="2" t="s">
        <v>31</v>
      </c>
      <c r="U501" s="2">
        <v>0</v>
      </c>
    </row>
    <row r="502" spans="1:21">
      <c r="A502" s="2" t="s">
        <v>21</v>
      </c>
      <c r="B502" s="2">
        <v>9</v>
      </c>
      <c r="C502" s="2" t="s">
        <v>22</v>
      </c>
      <c r="D502" s="2" t="s">
        <v>23</v>
      </c>
      <c r="E502" s="2">
        <v>1138</v>
      </c>
      <c r="F502" s="2" t="s">
        <v>34</v>
      </c>
      <c r="G502" s="2" t="s">
        <v>35</v>
      </c>
      <c r="H502" s="2">
        <v>4</v>
      </c>
      <c r="I502" s="2" t="s">
        <v>26</v>
      </c>
      <c r="J502" s="2" t="s">
        <v>27</v>
      </c>
      <c r="K502" s="2">
        <v>4</v>
      </c>
      <c r="L502" s="2" t="s">
        <v>28</v>
      </c>
      <c r="M502" s="2">
        <v>25</v>
      </c>
      <c r="N502" s="2" t="s">
        <v>27</v>
      </c>
      <c r="O502" s="2" t="s">
        <v>29</v>
      </c>
      <c r="P502" s="2">
        <v>2</v>
      </c>
      <c r="Q502" s="2" t="s">
        <v>40</v>
      </c>
      <c r="R502" s="2">
        <v>1</v>
      </c>
      <c r="S502" s="2" t="s">
        <v>27</v>
      </c>
      <c r="T502" s="2" t="s">
        <v>31</v>
      </c>
      <c r="U502" s="2">
        <v>0</v>
      </c>
    </row>
    <row r="503" spans="1:21">
      <c r="A503" s="2" t="s">
        <v>37</v>
      </c>
      <c r="B503" s="2">
        <v>30</v>
      </c>
      <c r="C503" s="2" t="s">
        <v>22</v>
      </c>
      <c r="D503" s="2" t="s">
        <v>23</v>
      </c>
      <c r="E503" s="2">
        <v>4530</v>
      </c>
      <c r="F503" s="2" t="s">
        <v>34</v>
      </c>
      <c r="G503" s="2" t="s">
        <v>39</v>
      </c>
      <c r="H503" s="2">
        <v>4</v>
      </c>
      <c r="I503" s="2" t="s">
        <v>36</v>
      </c>
      <c r="J503" s="2" t="s">
        <v>27</v>
      </c>
      <c r="K503" s="2">
        <v>4</v>
      </c>
      <c r="L503" s="2" t="s">
        <v>50</v>
      </c>
      <c r="M503" s="2">
        <v>26</v>
      </c>
      <c r="N503" s="2" t="s">
        <v>27</v>
      </c>
      <c r="O503" s="2" t="s">
        <v>51</v>
      </c>
      <c r="P503" s="2">
        <v>1</v>
      </c>
      <c r="Q503" s="2" t="s">
        <v>52</v>
      </c>
      <c r="R503" s="2">
        <v>1</v>
      </c>
      <c r="S503" s="2" t="s">
        <v>31</v>
      </c>
      <c r="T503" s="2" t="s">
        <v>31</v>
      </c>
      <c r="U503" s="2">
        <v>0</v>
      </c>
    </row>
    <row r="504" spans="1:21">
      <c r="A504" s="2" t="s">
        <v>37</v>
      </c>
      <c r="B504" s="2">
        <v>12</v>
      </c>
      <c r="C504" s="2" t="s">
        <v>33</v>
      </c>
      <c r="D504" s="2" t="s">
        <v>23</v>
      </c>
      <c r="E504" s="2">
        <v>886</v>
      </c>
      <c r="F504" s="2" t="s">
        <v>24</v>
      </c>
      <c r="G504" s="2" t="s">
        <v>35</v>
      </c>
      <c r="H504" s="2">
        <v>4</v>
      </c>
      <c r="I504" s="2" t="s">
        <v>36</v>
      </c>
      <c r="J504" s="2" t="s">
        <v>27</v>
      </c>
      <c r="K504" s="2">
        <v>2</v>
      </c>
      <c r="L504" s="2" t="s">
        <v>50</v>
      </c>
      <c r="M504" s="2">
        <v>21</v>
      </c>
      <c r="N504" s="2" t="s">
        <v>27</v>
      </c>
      <c r="O504" s="2" t="s">
        <v>29</v>
      </c>
      <c r="P504" s="2">
        <v>1</v>
      </c>
      <c r="Q504" s="2" t="s">
        <v>30</v>
      </c>
      <c r="R504" s="2">
        <v>1</v>
      </c>
      <c r="S504" s="2" t="s">
        <v>27</v>
      </c>
      <c r="T504" s="2" t="s">
        <v>31</v>
      </c>
      <c r="U504" s="2">
        <v>0</v>
      </c>
    </row>
    <row r="505" spans="1:21">
      <c r="A505" s="2" t="s">
        <v>37</v>
      </c>
      <c r="B505" s="2">
        <v>21</v>
      </c>
      <c r="C505" s="2" t="s">
        <v>33</v>
      </c>
      <c r="D505" s="2" t="s">
        <v>46</v>
      </c>
      <c r="E505" s="2">
        <v>2782</v>
      </c>
      <c r="F505" s="2" t="s">
        <v>48</v>
      </c>
      <c r="G505" s="2" t="s">
        <v>39</v>
      </c>
      <c r="H505" s="2">
        <v>1</v>
      </c>
      <c r="I505" s="2" t="s">
        <v>36</v>
      </c>
      <c r="J505" s="2" t="s">
        <v>27</v>
      </c>
      <c r="K505" s="2">
        <v>2</v>
      </c>
      <c r="L505" s="2" t="s">
        <v>50</v>
      </c>
      <c r="M505" s="2">
        <v>31</v>
      </c>
      <c r="N505" s="2" t="s">
        <v>61</v>
      </c>
      <c r="O505" s="2" t="s">
        <v>29</v>
      </c>
      <c r="P505" s="2">
        <v>1</v>
      </c>
      <c r="Q505" s="2" t="s">
        <v>52</v>
      </c>
      <c r="R505" s="2">
        <v>1</v>
      </c>
      <c r="S505" s="2" t="s">
        <v>27</v>
      </c>
      <c r="T505" s="2" t="s">
        <v>31</v>
      </c>
      <c r="U505" s="2">
        <v>0</v>
      </c>
    </row>
    <row r="506" spans="1:21">
      <c r="A506" s="2" t="s">
        <v>37</v>
      </c>
      <c r="B506" s="2">
        <v>24</v>
      </c>
      <c r="C506" s="2" t="s">
        <v>33</v>
      </c>
      <c r="D506" s="2" t="s">
        <v>23</v>
      </c>
      <c r="E506" s="2">
        <v>1552</v>
      </c>
      <c r="F506" s="2" t="s">
        <v>34</v>
      </c>
      <c r="G506" s="2" t="s">
        <v>39</v>
      </c>
      <c r="H506" s="2">
        <v>3</v>
      </c>
      <c r="I506" s="2" t="s">
        <v>26</v>
      </c>
      <c r="J506" s="2" t="s">
        <v>27</v>
      </c>
      <c r="K506" s="2">
        <v>1</v>
      </c>
      <c r="L506" s="2" t="s">
        <v>50</v>
      </c>
      <c r="M506" s="2">
        <v>32</v>
      </c>
      <c r="N506" s="2" t="s">
        <v>61</v>
      </c>
      <c r="O506" s="2" t="s">
        <v>29</v>
      </c>
      <c r="P506" s="2">
        <v>1</v>
      </c>
      <c r="Q506" s="2" t="s">
        <v>30</v>
      </c>
      <c r="R506" s="2">
        <v>2</v>
      </c>
      <c r="S506" s="2" t="s">
        <v>27</v>
      </c>
      <c r="T506" s="2" t="s">
        <v>31</v>
      </c>
      <c r="U506" s="2">
        <v>0</v>
      </c>
    </row>
    <row r="507" spans="1:21">
      <c r="A507" s="2" t="s">
        <v>37</v>
      </c>
      <c r="B507" s="2">
        <v>6</v>
      </c>
      <c r="C507" s="2" t="s">
        <v>33</v>
      </c>
      <c r="D507" s="2" t="s">
        <v>46</v>
      </c>
      <c r="E507" s="2">
        <v>672</v>
      </c>
      <c r="F507" s="2" t="s">
        <v>34</v>
      </c>
      <c r="G507" s="2" t="s">
        <v>55</v>
      </c>
      <c r="H507" s="2">
        <v>1</v>
      </c>
      <c r="I507" s="2" t="s">
        <v>36</v>
      </c>
      <c r="J507" s="2" t="s">
        <v>27</v>
      </c>
      <c r="K507" s="2">
        <v>4</v>
      </c>
      <c r="L507" s="2" t="s">
        <v>28</v>
      </c>
      <c r="M507" s="2">
        <v>54</v>
      </c>
      <c r="N507" s="2" t="s">
        <v>27</v>
      </c>
      <c r="O507" s="2" t="s">
        <v>29</v>
      </c>
      <c r="P507" s="2">
        <v>1</v>
      </c>
      <c r="Q507" s="2" t="s">
        <v>69</v>
      </c>
      <c r="R507" s="2">
        <v>1</v>
      </c>
      <c r="S507" s="2" t="s">
        <v>31</v>
      </c>
      <c r="T507" s="2" t="s">
        <v>31</v>
      </c>
      <c r="U507" s="2">
        <v>0</v>
      </c>
    </row>
    <row r="508" spans="1:21">
      <c r="A508" s="2" t="s">
        <v>63</v>
      </c>
      <c r="B508" s="2">
        <v>24</v>
      </c>
      <c r="C508" s="2" t="s">
        <v>22</v>
      </c>
      <c r="D508" s="2" t="s">
        <v>46</v>
      </c>
      <c r="E508" s="2">
        <v>1344</v>
      </c>
      <c r="F508" s="2" t="s">
        <v>24</v>
      </c>
      <c r="G508" s="2" t="s">
        <v>39</v>
      </c>
      <c r="H508" s="2">
        <v>4</v>
      </c>
      <c r="I508" s="2" t="s">
        <v>26</v>
      </c>
      <c r="J508" s="2" t="s">
        <v>27</v>
      </c>
      <c r="K508" s="2">
        <v>2</v>
      </c>
      <c r="L508" s="2" t="s">
        <v>28</v>
      </c>
      <c r="M508" s="2">
        <v>37</v>
      </c>
      <c r="N508" s="2" t="s">
        <v>61</v>
      </c>
      <c r="O508" s="2" t="s">
        <v>29</v>
      </c>
      <c r="P508" s="2">
        <v>2</v>
      </c>
      <c r="Q508" s="2" t="s">
        <v>40</v>
      </c>
      <c r="R508" s="2">
        <v>2</v>
      </c>
      <c r="S508" s="2" t="s">
        <v>27</v>
      </c>
      <c r="T508" s="2" t="s">
        <v>31</v>
      </c>
      <c r="U508" s="2">
        <v>1</v>
      </c>
    </row>
    <row r="509" spans="1:21">
      <c r="A509" s="2" t="s">
        <v>21</v>
      </c>
      <c r="B509" s="2">
        <v>8</v>
      </c>
      <c r="C509" s="2" t="s">
        <v>22</v>
      </c>
      <c r="D509" s="2" t="s">
        <v>46</v>
      </c>
      <c r="E509" s="2">
        <v>3398</v>
      </c>
      <c r="F509" s="2" t="s">
        <v>34</v>
      </c>
      <c r="G509" s="2" t="s">
        <v>39</v>
      </c>
      <c r="H509" s="2">
        <v>1</v>
      </c>
      <c r="I509" s="2" t="s">
        <v>26</v>
      </c>
      <c r="J509" s="2" t="s">
        <v>27</v>
      </c>
      <c r="K509" s="2">
        <v>4</v>
      </c>
      <c r="L509" s="2" t="s">
        <v>28</v>
      </c>
      <c r="M509" s="2">
        <v>39</v>
      </c>
      <c r="N509" s="2" t="s">
        <v>27</v>
      </c>
      <c r="O509" s="2" t="s">
        <v>29</v>
      </c>
      <c r="P509" s="2">
        <v>2</v>
      </c>
      <c r="Q509" s="2" t="s">
        <v>40</v>
      </c>
      <c r="R509" s="2">
        <v>1</v>
      </c>
      <c r="S509" s="2" t="s">
        <v>27</v>
      </c>
      <c r="T509" s="2" t="s">
        <v>62</v>
      </c>
      <c r="U509" s="2">
        <v>0</v>
      </c>
    </row>
    <row r="510" spans="1:21">
      <c r="A510" s="2" t="s">
        <v>32</v>
      </c>
      <c r="B510" s="2">
        <v>9</v>
      </c>
      <c r="C510" s="2" t="s">
        <v>22</v>
      </c>
      <c r="D510" s="2" t="s">
        <v>38</v>
      </c>
      <c r="E510" s="2">
        <v>1136</v>
      </c>
      <c r="F510" s="2" t="s">
        <v>53</v>
      </c>
      <c r="G510" s="2" t="s">
        <v>25</v>
      </c>
      <c r="H510" s="2">
        <v>4</v>
      </c>
      <c r="I510" s="2" t="s">
        <v>26</v>
      </c>
      <c r="J510" s="2" t="s">
        <v>27</v>
      </c>
      <c r="K510" s="2">
        <v>3</v>
      </c>
      <c r="L510" s="2" t="s">
        <v>47</v>
      </c>
      <c r="M510" s="2">
        <v>32</v>
      </c>
      <c r="N510" s="2" t="s">
        <v>27</v>
      </c>
      <c r="O510" s="2" t="s">
        <v>44</v>
      </c>
      <c r="P510" s="2">
        <v>2</v>
      </c>
      <c r="Q510" s="2" t="s">
        <v>30</v>
      </c>
      <c r="R510" s="2">
        <v>2</v>
      </c>
      <c r="S510" s="2" t="s">
        <v>27</v>
      </c>
      <c r="T510" s="2" t="s">
        <v>31</v>
      </c>
      <c r="U510" s="2">
        <v>1</v>
      </c>
    </row>
    <row r="511" spans="1:21">
      <c r="A511" s="2" t="s">
        <v>32</v>
      </c>
      <c r="B511" s="2">
        <v>6</v>
      </c>
      <c r="C511" s="2" t="s">
        <v>33</v>
      </c>
      <c r="D511" s="2" t="s">
        <v>23</v>
      </c>
      <c r="E511" s="2">
        <v>1068</v>
      </c>
      <c r="F511" s="2" t="s">
        <v>34</v>
      </c>
      <c r="G511" s="2" t="s">
        <v>25</v>
      </c>
      <c r="H511" s="2">
        <v>4</v>
      </c>
      <c r="I511" s="2" t="s">
        <v>26</v>
      </c>
      <c r="J511" s="2" t="s">
        <v>27</v>
      </c>
      <c r="K511" s="2">
        <v>4</v>
      </c>
      <c r="L511" s="2" t="s">
        <v>50</v>
      </c>
      <c r="M511" s="2">
        <v>28</v>
      </c>
      <c r="N511" s="2" t="s">
        <v>27</v>
      </c>
      <c r="O511" s="2" t="s">
        <v>29</v>
      </c>
      <c r="P511" s="2">
        <v>1</v>
      </c>
      <c r="Q511" s="2" t="s">
        <v>30</v>
      </c>
      <c r="R511" s="2">
        <v>2</v>
      </c>
      <c r="S511" s="2" t="s">
        <v>27</v>
      </c>
      <c r="T511" s="2" t="s">
        <v>31</v>
      </c>
      <c r="U511" s="2">
        <v>0</v>
      </c>
    </row>
    <row r="512" spans="1:21">
      <c r="A512" s="2" t="s">
        <v>32</v>
      </c>
      <c r="B512" s="2">
        <v>9</v>
      </c>
      <c r="C512" s="2" t="s">
        <v>33</v>
      </c>
      <c r="D512" s="2" t="s">
        <v>23</v>
      </c>
      <c r="E512" s="2">
        <v>1082</v>
      </c>
      <c r="F512" s="2" t="s">
        <v>34</v>
      </c>
      <c r="G512" s="2" t="s">
        <v>25</v>
      </c>
      <c r="H512" s="2">
        <v>4</v>
      </c>
      <c r="I512" s="2" t="s">
        <v>26</v>
      </c>
      <c r="J512" s="2" t="s">
        <v>27</v>
      </c>
      <c r="K512" s="2">
        <v>4</v>
      </c>
      <c r="L512" s="2" t="s">
        <v>50</v>
      </c>
      <c r="M512" s="2">
        <v>27</v>
      </c>
      <c r="N512" s="2" t="s">
        <v>27</v>
      </c>
      <c r="O512" s="2" t="s">
        <v>29</v>
      </c>
      <c r="P512" s="2">
        <v>2</v>
      </c>
      <c r="Q512" s="2" t="s">
        <v>40</v>
      </c>
      <c r="R512" s="2">
        <v>1</v>
      </c>
      <c r="S512" s="2" t="s">
        <v>27</v>
      </c>
      <c r="T512" s="2" t="s">
        <v>31</v>
      </c>
      <c r="U512" s="2">
        <v>0</v>
      </c>
    </row>
    <row r="513" spans="1:21">
      <c r="A513" s="2" t="s">
        <v>37</v>
      </c>
      <c r="B513" s="2">
        <v>12</v>
      </c>
      <c r="C513" s="2" t="s">
        <v>33</v>
      </c>
      <c r="D513" s="2" t="s">
        <v>23</v>
      </c>
      <c r="E513" s="2">
        <v>1262</v>
      </c>
      <c r="F513" s="2" t="s">
        <v>34</v>
      </c>
      <c r="G513" s="2" t="s">
        <v>35</v>
      </c>
      <c r="H513" s="2">
        <v>3</v>
      </c>
      <c r="I513" s="2" t="s">
        <v>26</v>
      </c>
      <c r="J513" s="2" t="s">
        <v>27</v>
      </c>
      <c r="K513" s="2">
        <v>2</v>
      </c>
      <c r="L513" s="2" t="s">
        <v>50</v>
      </c>
      <c r="M513" s="2">
        <v>25</v>
      </c>
      <c r="N513" s="2" t="s">
        <v>27</v>
      </c>
      <c r="O513" s="2" t="s">
        <v>29</v>
      </c>
      <c r="P513" s="2">
        <v>1</v>
      </c>
      <c r="Q513" s="2" t="s">
        <v>30</v>
      </c>
      <c r="R513" s="2">
        <v>1</v>
      </c>
      <c r="S513" s="2" t="s">
        <v>27</v>
      </c>
      <c r="T513" s="2" t="s">
        <v>31</v>
      </c>
      <c r="U513" s="2">
        <v>0</v>
      </c>
    </row>
    <row r="514" spans="1:21">
      <c r="A514" s="2" t="s">
        <v>37</v>
      </c>
      <c r="B514" s="2">
        <v>12</v>
      </c>
      <c r="C514" s="2" t="s">
        <v>33</v>
      </c>
      <c r="D514" s="2" t="s">
        <v>23</v>
      </c>
      <c r="E514" s="2">
        <v>776</v>
      </c>
      <c r="F514" s="2" t="s">
        <v>34</v>
      </c>
      <c r="G514" s="2" t="s">
        <v>35</v>
      </c>
      <c r="H514" s="2">
        <v>4</v>
      </c>
      <c r="I514" s="2" t="s">
        <v>56</v>
      </c>
      <c r="J514" s="2" t="s">
        <v>27</v>
      </c>
      <c r="K514" s="2">
        <v>2</v>
      </c>
      <c r="L514" s="2" t="s">
        <v>28</v>
      </c>
      <c r="M514" s="2">
        <v>28</v>
      </c>
      <c r="N514" s="2" t="s">
        <v>27</v>
      </c>
      <c r="O514" s="2" t="s">
        <v>29</v>
      </c>
      <c r="P514" s="2">
        <v>1</v>
      </c>
      <c r="Q514" s="2" t="s">
        <v>30</v>
      </c>
      <c r="R514" s="2">
        <v>1</v>
      </c>
      <c r="S514" s="2" t="s">
        <v>27</v>
      </c>
      <c r="T514" s="2" t="s">
        <v>31</v>
      </c>
      <c r="U514" s="2">
        <v>0</v>
      </c>
    </row>
    <row r="515" spans="1:21">
      <c r="A515" s="2" t="s">
        <v>63</v>
      </c>
      <c r="B515" s="2">
        <v>24</v>
      </c>
      <c r="C515" s="2" t="s">
        <v>33</v>
      </c>
      <c r="D515" s="2" t="s">
        <v>23</v>
      </c>
      <c r="E515" s="2">
        <v>1258</v>
      </c>
      <c r="F515" s="2" t="s">
        <v>48</v>
      </c>
      <c r="G515" s="2" t="s">
        <v>35</v>
      </c>
      <c r="H515" s="2">
        <v>3</v>
      </c>
      <c r="I515" s="2" t="s">
        <v>36</v>
      </c>
      <c r="J515" s="2" t="s">
        <v>27</v>
      </c>
      <c r="K515" s="2">
        <v>3</v>
      </c>
      <c r="L515" s="2" t="s">
        <v>50</v>
      </c>
      <c r="M515" s="2">
        <v>57</v>
      </c>
      <c r="N515" s="2" t="s">
        <v>27</v>
      </c>
      <c r="O515" s="2" t="s">
        <v>29</v>
      </c>
      <c r="P515" s="2">
        <v>1</v>
      </c>
      <c r="Q515" s="2" t="s">
        <v>40</v>
      </c>
      <c r="R515" s="2">
        <v>1</v>
      </c>
      <c r="S515" s="2" t="s">
        <v>27</v>
      </c>
      <c r="T515" s="2" t="s">
        <v>31</v>
      </c>
      <c r="U515" s="2">
        <v>0</v>
      </c>
    </row>
    <row r="516" spans="1:21">
      <c r="A516" s="2" t="s">
        <v>37</v>
      </c>
      <c r="B516" s="2">
        <v>12</v>
      </c>
      <c r="C516" s="2" t="s">
        <v>33</v>
      </c>
      <c r="D516" s="2" t="s">
        <v>49</v>
      </c>
      <c r="E516" s="2">
        <v>4675</v>
      </c>
      <c r="F516" s="2" t="s">
        <v>24</v>
      </c>
      <c r="G516" s="2" t="s">
        <v>57</v>
      </c>
      <c r="H516" s="2">
        <v>1</v>
      </c>
      <c r="I516" s="2" t="s">
        <v>36</v>
      </c>
      <c r="J516" s="2" t="s">
        <v>27</v>
      </c>
      <c r="K516" s="2">
        <v>4</v>
      </c>
      <c r="L516" s="2" t="s">
        <v>50</v>
      </c>
      <c r="M516" s="2">
        <v>20</v>
      </c>
      <c r="N516" s="2" t="s">
        <v>27</v>
      </c>
      <c r="O516" s="2" t="s">
        <v>51</v>
      </c>
      <c r="P516" s="2">
        <v>1</v>
      </c>
      <c r="Q516" s="2" t="s">
        <v>30</v>
      </c>
      <c r="R516" s="2">
        <v>1</v>
      </c>
      <c r="S516" s="2" t="s">
        <v>27</v>
      </c>
      <c r="T516" s="2" t="s">
        <v>31</v>
      </c>
      <c r="U516" s="2">
        <v>0</v>
      </c>
    </row>
    <row r="517" spans="1:21">
      <c r="A517" s="2" t="s">
        <v>32</v>
      </c>
      <c r="B517" s="2">
        <v>6</v>
      </c>
      <c r="C517" s="2" t="s">
        <v>22</v>
      </c>
      <c r="D517" s="2" t="s">
        <v>71</v>
      </c>
      <c r="E517" s="2">
        <v>932</v>
      </c>
      <c r="F517" s="2" t="s">
        <v>24</v>
      </c>
      <c r="G517" s="2" t="s">
        <v>39</v>
      </c>
      <c r="H517" s="2">
        <v>1</v>
      </c>
      <c r="I517" s="2" t="s">
        <v>36</v>
      </c>
      <c r="J517" s="2" t="s">
        <v>27</v>
      </c>
      <c r="K517" s="2">
        <v>3</v>
      </c>
      <c r="L517" s="2" t="s">
        <v>43</v>
      </c>
      <c r="M517" s="2">
        <v>39</v>
      </c>
      <c r="N517" s="2" t="s">
        <v>27</v>
      </c>
      <c r="O517" s="2" t="s">
        <v>29</v>
      </c>
      <c r="P517" s="2">
        <v>2</v>
      </c>
      <c r="Q517" s="2" t="s">
        <v>40</v>
      </c>
      <c r="R517" s="2">
        <v>1</v>
      </c>
      <c r="S517" s="2" t="s">
        <v>27</v>
      </c>
      <c r="T517" s="2" t="s">
        <v>31</v>
      </c>
      <c r="U517" s="2">
        <v>0</v>
      </c>
    </row>
    <row r="518" spans="1:21">
      <c r="A518" s="2" t="s">
        <v>37</v>
      </c>
      <c r="B518" s="2">
        <v>21</v>
      </c>
      <c r="C518" s="2" t="s">
        <v>33</v>
      </c>
      <c r="D518" s="2" t="s">
        <v>58</v>
      </c>
      <c r="E518" s="2">
        <v>1572</v>
      </c>
      <c r="F518" s="2" t="s">
        <v>53</v>
      </c>
      <c r="G518" s="2" t="s">
        <v>25</v>
      </c>
      <c r="H518" s="2">
        <v>4</v>
      </c>
      <c r="I518" s="2" t="s">
        <v>36</v>
      </c>
      <c r="J518" s="2" t="s">
        <v>27</v>
      </c>
      <c r="K518" s="2">
        <v>4</v>
      </c>
      <c r="L518" s="2" t="s">
        <v>28</v>
      </c>
      <c r="M518" s="2">
        <v>36</v>
      </c>
      <c r="N518" s="2" t="s">
        <v>61</v>
      </c>
      <c r="O518" s="2" t="s">
        <v>29</v>
      </c>
      <c r="P518" s="2">
        <v>1</v>
      </c>
      <c r="Q518" s="2" t="s">
        <v>40</v>
      </c>
      <c r="R518" s="2">
        <v>1</v>
      </c>
      <c r="S518" s="2" t="s">
        <v>27</v>
      </c>
      <c r="T518" s="2" t="s">
        <v>31</v>
      </c>
      <c r="U518" s="2">
        <v>0</v>
      </c>
    </row>
    <row r="519" spans="1:21">
      <c r="A519" s="2" t="s">
        <v>37</v>
      </c>
      <c r="B519" s="2">
        <v>12</v>
      </c>
      <c r="C519" s="2" t="s">
        <v>33</v>
      </c>
      <c r="D519" s="2" t="s">
        <v>46</v>
      </c>
      <c r="E519" s="2">
        <v>3527</v>
      </c>
      <c r="F519" s="2" t="s">
        <v>24</v>
      </c>
      <c r="G519" s="2" t="s">
        <v>57</v>
      </c>
      <c r="H519" s="2">
        <v>2</v>
      </c>
      <c r="I519" s="2" t="s">
        <v>26</v>
      </c>
      <c r="J519" s="2" t="s">
        <v>27</v>
      </c>
      <c r="K519" s="2">
        <v>3</v>
      </c>
      <c r="L519" s="2" t="s">
        <v>43</v>
      </c>
      <c r="M519" s="2">
        <v>45</v>
      </c>
      <c r="N519" s="2" t="s">
        <v>27</v>
      </c>
      <c r="O519" s="2" t="s">
        <v>29</v>
      </c>
      <c r="P519" s="2">
        <v>1</v>
      </c>
      <c r="Q519" s="2" t="s">
        <v>52</v>
      </c>
      <c r="R519" s="2">
        <v>2</v>
      </c>
      <c r="S519" s="2" t="s">
        <v>31</v>
      </c>
      <c r="T519" s="2" t="s">
        <v>31</v>
      </c>
      <c r="U519" s="2">
        <v>0</v>
      </c>
    </row>
    <row r="520" spans="1:21">
      <c r="A520" s="2" t="s">
        <v>37</v>
      </c>
      <c r="B520" s="2">
        <v>18</v>
      </c>
      <c r="C520" s="2" t="s">
        <v>22</v>
      </c>
      <c r="D520" s="2" t="s">
        <v>46</v>
      </c>
      <c r="E520" s="2">
        <v>2775</v>
      </c>
      <c r="F520" s="2" t="s">
        <v>34</v>
      </c>
      <c r="G520" s="2" t="s">
        <v>39</v>
      </c>
      <c r="H520" s="2">
        <v>2</v>
      </c>
      <c r="I520" s="2" t="s">
        <v>26</v>
      </c>
      <c r="J520" s="2" t="s">
        <v>27</v>
      </c>
      <c r="K520" s="2">
        <v>2</v>
      </c>
      <c r="L520" s="2" t="s">
        <v>43</v>
      </c>
      <c r="M520" s="2">
        <v>31</v>
      </c>
      <c r="N520" s="2" t="s">
        <v>61</v>
      </c>
      <c r="O520" s="2" t="s">
        <v>29</v>
      </c>
      <c r="P520" s="2">
        <v>2</v>
      </c>
      <c r="Q520" s="2" t="s">
        <v>30</v>
      </c>
      <c r="R520" s="2">
        <v>1</v>
      </c>
      <c r="S520" s="2" t="s">
        <v>27</v>
      </c>
      <c r="T520" s="2" t="s">
        <v>31</v>
      </c>
      <c r="U520" s="2">
        <v>1</v>
      </c>
    </row>
    <row r="521" spans="1:21">
      <c r="A521" s="2" t="s">
        <v>37</v>
      </c>
      <c r="B521" s="2">
        <v>15</v>
      </c>
      <c r="C521" s="2" t="s">
        <v>33</v>
      </c>
      <c r="D521" s="2" t="s">
        <v>41</v>
      </c>
      <c r="E521" s="2">
        <v>2186</v>
      </c>
      <c r="F521" s="2" t="s">
        <v>24</v>
      </c>
      <c r="G521" s="2" t="s">
        <v>39</v>
      </c>
      <c r="H521" s="2">
        <v>1</v>
      </c>
      <c r="I521" s="2" t="s">
        <v>36</v>
      </c>
      <c r="J521" s="2" t="s">
        <v>27</v>
      </c>
      <c r="K521" s="2">
        <v>4</v>
      </c>
      <c r="L521" s="2" t="s">
        <v>28</v>
      </c>
      <c r="M521" s="2">
        <v>33</v>
      </c>
      <c r="N521" s="2" t="s">
        <v>61</v>
      </c>
      <c r="O521" s="2" t="s">
        <v>51</v>
      </c>
      <c r="P521" s="2">
        <v>1</v>
      </c>
      <c r="Q521" s="2" t="s">
        <v>40</v>
      </c>
      <c r="R521" s="2">
        <v>1</v>
      </c>
      <c r="S521" s="2" t="s">
        <v>27</v>
      </c>
      <c r="T521" s="2" t="s">
        <v>31</v>
      </c>
      <c r="U521" s="2">
        <v>0</v>
      </c>
    </row>
    <row r="522" spans="1:21">
      <c r="A522" s="2" t="s">
        <v>37</v>
      </c>
      <c r="B522" s="2">
        <v>15</v>
      </c>
      <c r="C522" s="2" t="s">
        <v>45</v>
      </c>
      <c r="D522" s="2" t="s">
        <v>49</v>
      </c>
      <c r="E522" s="2">
        <v>3594</v>
      </c>
      <c r="F522" s="2" t="s">
        <v>34</v>
      </c>
      <c r="G522" s="2" t="s">
        <v>57</v>
      </c>
      <c r="H522" s="2">
        <v>1</v>
      </c>
      <c r="I522" s="2" t="s">
        <v>36</v>
      </c>
      <c r="J522" s="2" t="s">
        <v>27</v>
      </c>
      <c r="K522" s="2">
        <v>2</v>
      </c>
      <c r="L522" s="2" t="s">
        <v>43</v>
      </c>
      <c r="M522" s="2">
        <v>46</v>
      </c>
      <c r="N522" s="2" t="s">
        <v>27</v>
      </c>
      <c r="O522" s="2" t="s">
        <v>29</v>
      </c>
      <c r="P522" s="2">
        <v>2</v>
      </c>
      <c r="Q522" s="2" t="s">
        <v>40</v>
      </c>
      <c r="R522" s="2">
        <v>1</v>
      </c>
      <c r="S522" s="2" t="s">
        <v>27</v>
      </c>
      <c r="T522" s="2" t="s">
        <v>31</v>
      </c>
      <c r="U522" s="2">
        <v>0</v>
      </c>
    </row>
    <row r="523" spans="1:21">
      <c r="A523" s="2" t="s">
        <v>63</v>
      </c>
      <c r="B523" s="2">
        <v>6</v>
      </c>
      <c r="C523" s="2" t="s">
        <v>33</v>
      </c>
      <c r="D523" s="2" t="s">
        <v>46</v>
      </c>
      <c r="E523" s="2">
        <v>709</v>
      </c>
      <c r="F523" s="2" t="s">
        <v>53</v>
      </c>
      <c r="G523" s="2" t="s">
        <v>57</v>
      </c>
      <c r="H523" s="2">
        <v>2</v>
      </c>
      <c r="I523" s="2" t="s">
        <v>56</v>
      </c>
      <c r="J523" s="2" t="s">
        <v>27</v>
      </c>
      <c r="K523" s="2">
        <v>2</v>
      </c>
      <c r="L523" s="2" t="s">
        <v>28</v>
      </c>
      <c r="M523" s="2">
        <v>27</v>
      </c>
      <c r="N523" s="2" t="s">
        <v>27</v>
      </c>
      <c r="O523" s="2" t="s">
        <v>29</v>
      </c>
      <c r="P523" s="2">
        <v>1</v>
      </c>
      <c r="Q523" s="2" t="s">
        <v>69</v>
      </c>
      <c r="R523" s="2">
        <v>1</v>
      </c>
      <c r="S523" s="2" t="s">
        <v>27</v>
      </c>
      <c r="T523" s="2" t="s">
        <v>62</v>
      </c>
      <c r="U523" s="2">
        <v>0</v>
      </c>
    </row>
    <row r="524" spans="1:21">
      <c r="A524" s="2" t="s">
        <v>21</v>
      </c>
      <c r="B524" s="2">
        <v>12</v>
      </c>
      <c r="C524" s="2" t="s">
        <v>22</v>
      </c>
      <c r="D524" s="2" t="s">
        <v>49</v>
      </c>
      <c r="E524" s="2">
        <v>1409</v>
      </c>
      <c r="F524" s="2" t="s">
        <v>34</v>
      </c>
      <c r="G524" s="2" t="s">
        <v>25</v>
      </c>
      <c r="H524" s="2">
        <v>4</v>
      </c>
      <c r="I524" s="2" t="s">
        <v>26</v>
      </c>
      <c r="J524" s="2" t="s">
        <v>27</v>
      </c>
      <c r="K524" s="2">
        <v>3</v>
      </c>
      <c r="L524" s="2" t="s">
        <v>28</v>
      </c>
      <c r="M524" s="2">
        <v>54</v>
      </c>
      <c r="N524" s="2" t="s">
        <v>27</v>
      </c>
      <c r="O524" s="2" t="s">
        <v>29</v>
      </c>
      <c r="P524" s="2">
        <v>1</v>
      </c>
      <c r="Q524" s="2" t="s">
        <v>30</v>
      </c>
      <c r="R524" s="2">
        <v>1</v>
      </c>
      <c r="S524" s="2" t="s">
        <v>27</v>
      </c>
      <c r="T524" s="2" t="s">
        <v>31</v>
      </c>
      <c r="U524" s="2">
        <v>0</v>
      </c>
    </row>
    <row r="525" spans="1:21">
      <c r="A525" s="2" t="s">
        <v>21</v>
      </c>
      <c r="B525" s="2">
        <v>6</v>
      </c>
      <c r="C525" s="2" t="s">
        <v>22</v>
      </c>
      <c r="D525" s="2" t="s">
        <v>46</v>
      </c>
      <c r="E525" s="2">
        <v>4716</v>
      </c>
      <c r="F525" s="2" t="s">
        <v>24</v>
      </c>
      <c r="G525" s="2" t="s">
        <v>57</v>
      </c>
      <c r="H525" s="2">
        <v>1</v>
      </c>
      <c r="I525" s="2" t="s">
        <v>26</v>
      </c>
      <c r="J525" s="2" t="s">
        <v>27</v>
      </c>
      <c r="K525" s="2">
        <v>3</v>
      </c>
      <c r="L525" s="2" t="s">
        <v>28</v>
      </c>
      <c r="M525" s="2">
        <v>44</v>
      </c>
      <c r="N525" s="2" t="s">
        <v>27</v>
      </c>
      <c r="O525" s="2" t="s">
        <v>29</v>
      </c>
      <c r="P525" s="2">
        <v>2</v>
      </c>
      <c r="Q525" s="2" t="s">
        <v>40</v>
      </c>
      <c r="R525" s="2">
        <v>2</v>
      </c>
      <c r="S525" s="2" t="s">
        <v>27</v>
      </c>
      <c r="T525" s="2" t="s">
        <v>31</v>
      </c>
      <c r="U525" s="2">
        <v>0</v>
      </c>
    </row>
    <row r="526" spans="1:21">
      <c r="A526" s="2" t="s">
        <v>37</v>
      </c>
      <c r="B526" s="2">
        <v>12</v>
      </c>
      <c r="C526" s="2" t="s">
        <v>33</v>
      </c>
      <c r="D526" s="2" t="s">
        <v>41</v>
      </c>
      <c r="E526" s="2">
        <v>1574</v>
      </c>
      <c r="F526" s="2" t="s">
        <v>34</v>
      </c>
      <c r="G526" s="2" t="s">
        <v>35</v>
      </c>
      <c r="H526" s="2">
        <v>4</v>
      </c>
      <c r="I526" s="2" t="s">
        <v>26</v>
      </c>
      <c r="J526" s="2" t="s">
        <v>27</v>
      </c>
      <c r="K526" s="2">
        <v>2</v>
      </c>
      <c r="L526" s="2" t="s">
        <v>28</v>
      </c>
      <c r="M526" s="2">
        <v>50</v>
      </c>
      <c r="N526" s="2" t="s">
        <v>27</v>
      </c>
      <c r="O526" s="2" t="s">
        <v>29</v>
      </c>
      <c r="P526" s="2">
        <v>1</v>
      </c>
      <c r="Q526" s="2" t="s">
        <v>30</v>
      </c>
      <c r="R526" s="2">
        <v>1</v>
      </c>
      <c r="S526" s="2" t="s">
        <v>27</v>
      </c>
      <c r="T526" s="2" t="s">
        <v>31</v>
      </c>
      <c r="U526" s="2">
        <v>0</v>
      </c>
    </row>
    <row r="527" spans="1:21">
      <c r="A527" s="2" t="s">
        <v>32</v>
      </c>
      <c r="B527" s="2">
        <v>8</v>
      </c>
      <c r="C527" s="2" t="s">
        <v>33</v>
      </c>
      <c r="D527" s="2" t="s">
        <v>23</v>
      </c>
      <c r="E527" s="2">
        <v>1414</v>
      </c>
      <c r="F527" s="2" t="s">
        <v>34</v>
      </c>
      <c r="G527" s="2" t="s">
        <v>35</v>
      </c>
      <c r="H527" s="2">
        <v>4</v>
      </c>
      <c r="I527" s="2" t="s">
        <v>26</v>
      </c>
      <c r="J527" s="2" t="s">
        <v>42</v>
      </c>
      <c r="K527" s="2">
        <v>2</v>
      </c>
      <c r="L527" s="2" t="s">
        <v>28</v>
      </c>
      <c r="M527" s="2">
        <v>33</v>
      </c>
      <c r="N527" s="2" t="s">
        <v>27</v>
      </c>
      <c r="O527" s="2" t="s">
        <v>29</v>
      </c>
      <c r="P527" s="2">
        <v>1</v>
      </c>
      <c r="Q527" s="2" t="s">
        <v>30</v>
      </c>
      <c r="R527" s="2">
        <v>1</v>
      </c>
      <c r="S527" s="2" t="s">
        <v>27</v>
      </c>
      <c r="T527" s="2" t="s">
        <v>62</v>
      </c>
      <c r="U527" s="2">
        <v>0</v>
      </c>
    </row>
    <row r="528" spans="1:21">
      <c r="A528" s="2" t="s">
        <v>21</v>
      </c>
      <c r="B528" s="2">
        <v>9</v>
      </c>
      <c r="C528" s="2" t="s">
        <v>33</v>
      </c>
      <c r="D528" s="2" t="s">
        <v>23</v>
      </c>
      <c r="E528" s="2">
        <v>1364</v>
      </c>
      <c r="F528" s="2" t="s">
        <v>34</v>
      </c>
      <c r="G528" s="2" t="s">
        <v>39</v>
      </c>
      <c r="H528" s="2">
        <v>3</v>
      </c>
      <c r="I528" s="2" t="s">
        <v>26</v>
      </c>
      <c r="J528" s="2" t="s">
        <v>27</v>
      </c>
      <c r="K528" s="2">
        <v>4</v>
      </c>
      <c r="L528" s="2" t="s">
        <v>28</v>
      </c>
      <c r="M528" s="2">
        <v>59</v>
      </c>
      <c r="N528" s="2" t="s">
        <v>27</v>
      </c>
      <c r="O528" s="2" t="s">
        <v>29</v>
      </c>
      <c r="P528" s="2">
        <v>1</v>
      </c>
      <c r="Q528" s="2" t="s">
        <v>30</v>
      </c>
      <c r="R528" s="2">
        <v>1</v>
      </c>
      <c r="S528" s="2" t="s">
        <v>27</v>
      </c>
      <c r="T528" s="2" t="s">
        <v>31</v>
      </c>
      <c r="U528" s="2">
        <v>0</v>
      </c>
    </row>
    <row r="529" spans="1:21">
      <c r="A529" s="2" t="s">
        <v>37</v>
      </c>
      <c r="B529" s="2">
        <v>21</v>
      </c>
      <c r="C529" s="2" t="s">
        <v>45</v>
      </c>
      <c r="D529" s="2" t="s">
        <v>58</v>
      </c>
      <c r="E529" s="2">
        <v>2580</v>
      </c>
      <c r="F529" s="2" t="s">
        <v>48</v>
      </c>
      <c r="G529" s="2" t="s">
        <v>57</v>
      </c>
      <c r="H529" s="2">
        <v>4</v>
      </c>
      <c r="I529" s="2" t="s">
        <v>26</v>
      </c>
      <c r="J529" s="2" t="s">
        <v>27</v>
      </c>
      <c r="K529" s="2">
        <v>2</v>
      </c>
      <c r="L529" s="2" t="s">
        <v>28</v>
      </c>
      <c r="M529" s="2">
        <v>41</v>
      </c>
      <c r="N529" s="2" t="s">
        <v>61</v>
      </c>
      <c r="O529" s="2" t="s">
        <v>29</v>
      </c>
      <c r="P529" s="2">
        <v>1</v>
      </c>
      <c r="Q529" s="2" t="s">
        <v>40</v>
      </c>
      <c r="R529" s="2">
        <v>2</v>
      </c>
      <c r="S529" s="2" t="s">
        <v>27</v>
      </c>
      <c r="T529" s="2" t="s">
        <v>31</v>
      </c>
      <c r="U529" s="2">
        <v>1</v>
      </c>
    </row>
    <row r="530" spans="1:21">
      <c r="A530" s="2" t="s">
        <v>63</v>
      </c>
      <c r="B530" s="2">
        <v>12</v>
      </c>
      <c r="C530" s="2" t="s">
        <v>22</v>
      </c>
      <c r="D530" s="2" t="s">
        <v>46</v>
      </c>
      <c r="E530" s="2">
        <v>939</v>
      </c>
      <c r="F530" s="2" t="s">
        <v>48</v>
      </c>
      <c r="G530" s="2" t="s">
        <v>39</v>
      </c>
      <c r="H530" s="2">
        <v>4</v>
      </c>
      <c r="I530" s="2" t="s">
        <v>56</v>
      </c>
      <c r="J530" s="2" t="s">
        <v>27</v>
      </c>
      <c r="K530" s="2">
        <v>2</v>
      </c>
      <c r="L530" s="2" t="s">
        <v>28</v>
      </c>
      <c r="M530" s="2">
        <v>28</v>
      </c>
      <c r="N530" s="2" t="s">
        <v>27</v>
      </c>
      <c r="O530" s="2" t="s">
        <v>29</v>
      </c>
      <c r="P530" s="2">
        <v>3</v>
      </c>
      <c r="Q530" s="2" t="s">
        <v>30</v>
      </c>
      <c r="R530" s="2">
        <v>1</v>
      </c>
      <c r="S530" s="2" t="s">
        <v>31</v>
      </c>
      <c r="T530" s="2" t="s">
        <v>31</v>
      </c>
      <c r="U530" s="2">
        <v>1</v>
      </c>
    </row>
    <row r="531" spans="1:21">
      <c r="A531" s="2" t="s">
        <v>37</v>
      </c>
      <c r="B531" s="2">
        <v>24</v>
      </c>
      <c r="C531" s="2" t="s">
        <v>33</v>
      </c>
      <c r="D531" s="2" t="s">
        <v>23</v>
      </c>
      <c r="E531" s="2">
        <v>1311</v>
      </c>
      <c r="F531" s="2" t="s">
        <v>59</v>
      </c>
      <c r="G531" s="2" t="s">
        <v>39</v>
      </c>
      <c r="H531" s="2">
        <v>4</v>
      </c>
      <c r="I531" s="2" t="s">
        <v>56</v>
      </c>
      <c r="J531" s="2" t="s">
        <v>27</v>
      </c>
      <c r="K531" s="2">
        <v>3</v>
      </c>
      <c r="L531" s="2" t="s">
        <v>43</v>
      </c>
      <c r="M531" s="2">
        <v>26</v>
      </c>
      <c r="N531" s="2" t="s">
        <v>27</v>
      </c>
      <c r="O531" s="2" t="s">
        <v>29</v>
      </c>
      <c r="P531" s="2">
        <v>1</v>
      </c>
      <c r="Q531" s="2" t="s">
        <v>30</v>
      </c>
      <c r="R531" s="2">
        <v>1</v>
      </c>
      <c r="S531" s="2" t="s">
        <v>31</v>
      </c>
      <c r="T531" s="2" t="s">
        <v>31</v>
      </c>
      <c r="U531" s="2">
        <v>0</v>
      </c>
    </row>
    <row r="532" spans="1:21">
      <c r="A532" s="2" t="s">
        <v>32</v>
      </c>
      <c r="B532" s="2">
        <v>27</v>
      </c>
      <c r="C532" s="2" t="s">
        <v>22</v>
      </c>
      <c r="D532" s="2" t="s">
        <v>23</v>
      </c>
      <c r="E532" s="2">
        <v>2520</v>
      </c>
      <c r="F532" s="2" t="s">
        <v>48</v>
      </c>
      <c r="G532" s="2" t="s">
        <v>35</v>
      </c>
      <c r="H532" s="2">
        <v>4</v>
      </c>
      <c r="I532" s="2" t="s">
        <v>26</v>
      </c>
      <c r="J532" s="2" t="s">
        <v>27</v>
      </c>
      <c r="K532" s="2">
        <v>2</v>
      </c>
      <c r="L532" s="2" t="s">
        <v>43</v>
      </c>
      <c r="M532" s="2">
        <v>23</v>
      </c>
      <c r="N532" s="2" t="s">
        <v>27</v>
      </c>
      <c r="O532" s="2" t="s">
        <v>29</v>
      </c>
      <c r="P532" s="2">
        <v>2</v>
      </c>
      <c r="Q532" s="2" t="s">
        <v>40</v>
      </c>
      <c r="R532" s="2">
        <v>1</v>
      </c>
      <c r="S532" s="2" t="s">
        <v>27</v>
      </c>
      <c r="T532" s="2" t="s">
        <v>31</v>
      </c>
      <c r="U532" s="2">
        <v>1</v>
      </c>
    </row>
    <row r="533" spans="1:21">
      <c r="A533" s="2" t="s">
        <v>37</v>
      </c>
      <c r="B533" s="2">
        <v>24</v>
      </c>
      <c r="C533" s="2" t="s">
        <v>33</v>
      </c>
      <c r="D533" s="2" t="s">
        <v>23</v>
      </c>
      <c r="E533" s="2">
        <v>3105</v>
      </c>
      <c r="F533" s="2" t="s">
        <v>24</v>
      </c>
      <c r="G533" s="2" t="s">
        <v>57</v>
      </c>
      <c r="H533" s="2">
        <v>4</v>
      </c>
      <c r="I533" s="2" t="s">
        <v>26</v>
      </c>
      <c r="J533" s="2" t="s">
        <v>27</v>
      </c>
      <c r="K533" s="2">
        <v>2</v>
      </c>
      <c r="L533" s="2" t="s">
        <v>50</v>
      </c>
      <c r="M533" s="2">
        <v>25</v>
      </c>
      <c r="N533" s="2" t="s">
        <v>27</v>
      </c>
      <c r="O533" s="2" t="s">
        <v>29</v>
      </c>
      <c r="P533" s="2">
        <v>2</v>
      </c>
      <c r="Q533" s="2" t="s">
        <v>30</v>
      </c>
      <c r="R533" s="2">
        <v>1</v>
      </c>
      <c r="S533" s="2" t="s">
        <v>27</v>
      </c>
      <c r="T533" s="2" t="s">
        <v>31</v>
      </c>
      <c r="U533" s="2">
        <v>0</v>
      </c>
    </row>
    <row r="534" spans="1:21">
      <c r="A534" s="2" t="s">
        <v>37</v>
      </c>
      <c r="B534" s="2">
        <v>24</v>
      </c>
      <c r="C534" s="2" t="s">
        <v>22</v>
      </c>
      <c r="D534" s="2" t="s">
        <v>41</v>
      </c>
      <c r="E534" s="2">
        <v>5150</v>
      </c>
      <c r="F534" s="2" t="s">
        <v>34</v>
      </c>
      <c r="G534" s="2" t="s">
        <v>25</v>
      </c>
      <c r="H534" s="2">
        <v>4</v>
      </c>
      <c r="I534" s="2" t="s">
        <v>26</v>
      </c>
      <c r="J534" s="2" t="s">
        <v>27</v>
      </c>
      <c r="K534" s="2">
        <v>4</v>
      </c>
      <c r="L534" s="2" t="s">
        <v>50</v>
      </c>
      <c r="M534" s="2">
        <v>33</v>
      </c>
      <c r="N534" s="2" t="s">
        <v>27</v>
      </c>
      <c r="O534" s="2" t="s">
        <v>29</v>
      </c>
      <c r="P534" s="2">
        <v>1</v>
      </c>
      <c r="Q534" s="2" t="s">
        <v>30</v>
      </c>
      <c r="R534" s="2">
        <v>1</v>
      </c>
      <c r="S534" s="2" t="s">
        <v>31</v>
      </c>
      <c r="T534" s="2" t="s">
        <v>31</v>
      </c>
      <c r="U534" s="2">
        <v>0</v>
      </c>
    </row>
    <row r="535" spans="1:21">
      <c r="A535" s="2" t="s">
        <v>37</v>
      </c>
      <c r="B535" s="2">
        <v>15</v>
      </c>
      <c r="C535" s="2" t="s">
        <v>45</v>
      </c>
      <c r="D535" s="2" t="s">
        <v>41</v>
      </c>
      <c r="E535" s="2">
        <v>960</v>
      </c>
      <c r="F535" s="2" t="s">
        <v>53</v>
      </c>
      <c r="G535" s="2" t="s">
        <v>39</v>
      </c>
      <c r="H535" s="2">
        <v>3</v>
      </c>
      <c r="I535" s="2" t="s">
        <v>36</v>
      </c>
      <c r="J535" s="2" t="s">
        <v>27</v>
      </c>
      <c r="K535" s="2">
        <v>2</v>
      </c>
      <c r="L535" s="2" t="s">
        <v>43</v>
      </c>
      <c r="M535" s="2">
        <v>30</v>
      </c>
      <c r="N535" s="2" t="s">
        <v>27</v>
      </c>
      <c r="O535" s="2" t="s">
        <v>29</v>
      </c>
      <c r="P535" s="2">
        <v>2</v>
      </c>
      <c r="Q535" s="2" t="s">
        <v>30</v>
      </c>
      <c r="R535" s="2">
        <v>1</v>
      </c>
      <c r="S535" s="2" t="s">
        <v>27</v>
      </c>
      <c r="T535" s="2" t="s">
        <v>31</v>
      </c>
      <c r="U535" s="2">
        <v>0</v>
      </c>
    </row>
    <row r="536" spans="1:21">
      <c r="A536" s="2" t="s">
        <v>37</v>
      </c>
      <c r="B536" s="2">
        <v>12</v>
      </c>
      <c r="C536" s="2" t="s">
        <v>33</v>
      </c>
      <c r="D536" s="2" t="s">
        <v>58</v>
      </c>
      <c r="E536" s="2">
        <v>1542</v>
      </c>
      <c r="F536" s="2" t="s">
        <v>34</v>
      </c>
      <c r="G536" s="2" t="s">
        <v>39</v>
      </c>
      <c r="H536" s="2">
        <v>2</v>
      </c>
      <c r="I536" s="2" t="s">
        <v>26</v>
      </c>
      <c r="J536" s="2" t="s">
        <v>27</v>
      </c>
      <c r="K536" s="2">
        <v>4</v>
      </c>
      <c r="L536" s="2" t="s">
        <v>50</v>
      </c>
      <c r="M536" s="2">
        <v>36</v>
      </c>
      <c r="N536" s="2" t="s">
        <v>27</v>
      </c>
      <c r="O536" s="2" t="s">
        <v>29</v>
      </c>
      <c r="P536" s="2">
        <v>1</v>
      </c>
      <c r="Q536" s="2" t="s">
        <v>30</v>
      </c>
      <c r="R536" s="2">
        <v>1</v>
      </c>
      <c r="S536" s="2" t="s">
        <v>31</v>
      </c>
      <c r="T536" s="2" t="s">
        <v>31</v>
      </c>
      <c r="U536" s="2">
        <v>0</v>
      </c>
    </row>
    <row r="537" spans="1:21">
      <c r="A537" s="2" t="s">
        <v>37</v>
      </c>
      <c r="B537" s="2">
        <v>18</v>
      </c>
      <c r="C537" s="2" t="s">
        <v>22</v>
      </c>
      <c r="D537" s="2" t="s">
        <v>23</v>
      </c>
      <c r="E537" s="2">
        <v>1098</v>
      </c>
      <c r="F537" s="2" t="s">
        <v>34</v>
      </c>
      <c r="G537" s="2" t="s">
        <v>55</v>
      </c>
      <c r="H537" s="2">
        <v>4</v>
      </c>
      <c r="I537" s="2" t="s">
        <v>36</v>
      </c>
      <c r="J537" s="2" t="s">
        <v>27</v>
      </c>
      <c r="K537" s="2">
        <v>4</v>
      </c>
      <c r="L537" s="2" t="s">
        <v>50</v>
      </c>
      <c r="M537" s="2">
        <v>65</v>
      </c>
      <c r="N537" s="2" t="s">
        <v>27</v>
      </c>
      <c r="O537" s="2" t="s">
        <v>29</v>
      </c>
      <c r="P537" s="2">
        <v>2</v>
      </c>
      <c r="Q537" s="2" t="s">
        <v>69</v>
      </c>
      <c r="R537" s="2">
        <v>1</v>
      </c>
      <c r="S537" s="2" t="s">
        <v>27</v>
      </c>
      <c r="T537" s="2" t="s">
        <v>31</v>
      </c>
      <c r="U537" s="2">
        <v>0</v>
      </c>
    </row>
    <row r="538" spans="1:21">
      <c r="A538" s="2" t="s">
        <v>32</v>
      </c>
      <c r="B538" s="2">
        <v>9</v>
      </c>
      <c r="C538" s="2" t="s">
        <v>33</v>
      </c>
      <c r="D538" s="2" t="s">
        <v>41</v>
      </c>
      <c r="E538" s="2">
        <v>2030</v>
      </c>
      <c r="F538" s="2" t="s">
        <v>24</v>
      </c>
      <c r="G538" s="2" t="s">
        <v>39</v>
      </c>
      <c r="H538" s="2">
        <v>2</v>
      </c>
      <c r="I538" s="2" t="s">
        <v>26</v>
      </c>
      <c r="J538" s="2" t="s">
        <v>27</v>
      </c>
      <c r="K538" s="2">
        <v>1</v>
      </c>
      <c r="L538" s="2" t="s">
        <v>50</v>
      </c>
      <c r="M538" s="2">
        <v>24</v>
      </c>
      <c r="N538" s="2" t="s">
        <v>27</v>
      </c>
      <c r="O538" s="2" t="s">
        <v>29</v>
      </c>
      <c r="P538" s="2">
        <v>1</v>
      </c>
      <c r="Q538" s="2" t="s">
        <v>30</v>
      </c>
      <c r="R538" s="2">
        <v>1</v>
      </c>
      <c r="S538" s="2" t="s">
        <v>31</v>
      </c>
      <c r="T538" s="2" t="s">
        <v>31</v>
      </c>
      <c r="U538" s="2">
        <v>0</v>
      </c>
    </row>
    <row r="539" spans="1:21">
      <c r="A539" s="2" t="s">
        <v>37</v>
      </c>
      <c r="B539" s="2">
        <v>18</v>
      </c>
      <c r="C539" s="2" t="s">
        <v>33</v>
      </c>
      <c r="D539" s="2" t="s">
        <v>41</v>
      </c>
      <c r="E539" s="2">
        <v>2515</v>
      </c>
      <c r="F539" s="2" t="s">
        <v>34</v>
      </c>
      <c r="G539" s="2" t="s">
        <v>35</v>
      </c>
      <c r="H539" s="2">
        <v>3</v>
      </c>
      <c r="I539" s="2" t="s">
        <v>26</v>
      </c>
      <c r="J539" s="2" t="s">
        <v>27</v>
      </c>
      <c r="K539" s="2">
        <v>4</v>
      </c>
      <c r="L539" s="2" t="s">
        <v>28</v>
      </c>
      <c r="M539" s="2">
        <v>43</v>
      </c>
      <c r="N539" s="2" t="s">
        <v>27</v>
      </c>
      <c r="O539" s="2" t="s">
        <v>29</v>
      </c>
      <c r="P539" s="2">
        <v>1</v>
      </c>
      <c r="Q539" s="2" t="s">
        <v>30</v>
      </c>
      <c r="R539" s="2">
        <v>1</v>
      </c>
      <c r="S539" s="2" t="s">
        <v>31</v>
      </c>
      <c r="T539" s="2" t="s">
        <v>31</v>
      </c>
      <c r="U539" s="2">
        <v>0</v>
      </c>
    </row>
    <row r="540" spans="1:21">
      <c r="A540" s="2" t="s">
        <v>32</v>
      </c>
      <c r="B540" s="2">
        <v>7</v>
      </c>
      <c r="C540" s="2" t="s">
        <v>33</v>
      </c>
      <c r="D540" s="2" t="s">
        <v>23</v>
      </c>
      <c r="E540" s="2">
        <v>2415</v>
      </c>
      <c r="F540" s="2" t="s">
        <v>34</v>
      </c>
      <c r="G540" s="2" t="s">
        <v>35</v>
      </c>
      <c r="H540" s="2">
        <v>3</v>
      </c>
      <c r="I540" s="2" t="s">
        <v>26</v>
      </c>
      <c r="J540" s="2" t="s">
        <v>42</v>
      </c>
      <c r="K540" s="2">
        <v>2</v>
      </c>
      <c r="L540" s="2" t="s">
        <v>28</v>
      </c>
      <c r="M540" s="2">
        <v>34</v>
      </c>
      <c r="N540" s="2" t="s">
        <v>27</v>
      </c>
      <c r="O540" s="2" t="s">
        <v>29</v>
      </c>
      <c r="P540" s="2">
        <v>1</v>
      </c>
      <c r="Q540" s="2" t="s">
        <v>30</v>
      </c>
      <c r="R540" s="2">
        <v>1</v>
      </c>
      <c r="S540" s="2" t="s">
        <v>27</v>
      </c>
      <c r="T540" s="2" t="s">
        <v>31</v>
      </c>
      <c r="U540" s="2">
        <v>0</v>
      </c>
    </row>
    <row r="541" spans="1:21">
      <c r="A541" s="2" t="s">
        <v>21</v>
      </c>
      <c r="B541" s="2">
        <v>10</v>
      </c>
      <c r="C541" s="2" t="s">
        <v>33</v>
      </c>
      <c r="D541" s="2" t="s">
        <v>23</v>
      </c>
      <c r="E541" s="2">
        <v>2315</v>
      </c>
      <c r="F541" s="2" t="s">
        <v>34</v>
      </c>
      <c r="G541" s="2" t="s">
        <v>25</v>
      </c>
      <c r="H541" s="2">
        <v>3</v>
      </c>
      <c r="I541" s="2" t="s">
        <v>26</v>
      </c>
      <c r="J541" s="2" t="s">
        <v>27</v>
      </c>
      <c r="K541" s="2">
        <v>4</v>
      </c>
      <c r="L541" s="2" t="s">
        <v>28</v>
      </c>
      <c r="M541" s="2">
        <v>52</v>
      </c>
      <c r="N541" s="2" t="s">
        <v>27</v>
      </c>
      <c r="O541" s="2" t="s">
        <v>29</v>
      </c>
      <c r="P541" s="2">
        <v>1</v>
      </c>
      <c r="Q541" s="2" t="s">
        <v>40</v>
      </c>
      <c r="R541" s="2">
        <v>1</v>
      </c>
      <c r="S541" s="2" t="s">
        <v>27</v>
      </c>
      <c r="T541" s="2" t="s">
        <v>31</v>
      </c>
      <c r="U541" s="2">
        <v>0</v>
      </c>
    </row>
    <row r="542" spans="1:21">
      <c r="A542" s="2" t="s">
        <v>37</v>
      </c>
      <c r="B542" s="2">
        <v>6</v>
      </c>
      <c r="C542" s="2" t="s">
        <v>60</v>
      </c>
      <c r="D542" s="2" t="s">
        <v>23</v>
      </c>
      <c r="E542" s="2">
        <v>426</v>
      </c>
      <c r="F542" s="2" t="s">
        <v>34</v>
      </c>
      <c r="G542" s="2" t="s">
        <v>25</v>
      </c>
      <c r="H542" s="2">
        <v>4</v>
      </c>
      <c r="I542" s="2" t="s">
        <v>56</v>
      </c>
      <c r="J542" s="2" t="s">
        <v>27</v>
      </c>
      <c r="K542" s="2">
        <v>4</v>
      </c>
      <c r="L542" s="2" t="s">
        <v>50</v>
      </c>
      <c r="M542" s="2">
        <v>39</v>
      </c>
      <c r="N542" s="2" t="s">
        <v>27</v>
      </c>
      <c r="O542" s="2" t="s">
        <v>29</v>
      </c>
      <c r="P542" s="2">
        <v>1</v>
      </c>
      <c r="Q542" s="2" t="s">
        <v>40</v>
      </c>
      <c r="R542" s="2">
        <v>1</v>
      </c>
      <c r="S542" s="2" t="s">
        <v>27</v>
      </c>
      <c r="T542" s="2" t="s">
        <v>31</v>
      </c>
      <c r="U542" s="2">
        <v>0</v>
      </c>
    </row>
    <row r="543" spans="1:21">
      <c r="A543" s="2" t="s">
        <v>37</v>
      </c>
      <c r="B543" s="2">
        <v>24</v>
      </c>
      <c r="C543" s="2" t="s">
        <v>22</v>
      </c>
      <c r="D543" s="2" t="s">
        <v>58</v>
      </c>
      <c r="E543" s="2">
        <v>4526</v>
      </c>
      <c r="F543" s="2" t="s">
        <v>34</v>
      </c>
      <c r="G543" s="2" t="s">
        <v>35</v>
      </c>
      <c r="H543" s="2">
        <v>3</v>
      </c>
      <c r="I543" s="2" t="s">
        <v>26</v>
      </c>
      <c r="J543" s="2" t="s">
        <v>27</v>
      </c>
      <c r="K543" s="2">
        <v>2</v>
      </c>
      <c r="L543" s="2" t="s">
        <v>28</v>
      </c>
      <c r="M543" s="2">
        <v>74</v>
      </c>
      <c r="N543" s="2" t="s">
        <v>27</v>
      </c>
      <c r="O543" s="2" t="s">
        <v>29</v>
      </c>
      <c r="P543" s="2">
        <v>1</v>
      </c>
      <c r="Q543" s="2" t="s">
        <v>52</v>
      </c>
      <c r="R543" s="2">
        <v>1</v>
      </c>
      <c r="S543" s="2" t="s">
        <v>31</v>
      </c>
      <c r="T543" s="2" t="s">
        <v>31</v>
      </c>
      <c r="U543" s="2">
        <v>0</v>
      </c>
    </row>
    <row r="544" spans="1:21">
      <c r="A544" s="2" t="s">
        <v>37</v>
      </c>
      <c r="B544" s="2">
        <v>10</v>
      </c>
      <c r="C544" s="2" t="s">
        <v>33</v>
      </c>
      <c r="D544" s="2" t="s">
        <v>46</v>
      </c>
      <c r="E544" s="2">
        <v>1418</v>
      </c>
      <c r="F544" s="2" t="s">
        <v>59</v>
      </c>
      <c r="G544" s="2" t="s">
        <v>35</v>
      </c>
      <c r="H544" s="2">
        <v>3</v>
      </c>
      <c r="I544" s="2" t="s">
        <v>26</v>
      </c>
      <c r="J544" s="2" t="s">
        <v>27</v>
      </c>
      <c r="K544" s="2">
        <v>2</v>
      </c>
      <c r="L544" s="2" t="s">
        <v>28</v>
      </c>
      <c r="M544" s="2">
        <v>35</v>
      </c>
      <c r="N544" s="2" t="s">
        <v>27</v>
      </c>
      <c r="O544" s="2" t="s">
        <v>51</v>
      </c>
      <c r="P544" s="2">
        <v>1</v>
      </c>
      <c r="Q544" s="2" t="s">
        <v>40</v>
      </c>
      <c r="R544" s="2">
        <v>1</v>
      </c>
      <c r="S544" s="2" t="s">
        <v>27</v>
      </c>
      <c r="T544" s="2" t="s">
        <v>62</v>
      </c>
      <c r="U544" s="2">
        <v>0</v>
      </c>
    </row>
    <row r="545" spans="1:21">
      <c r="A545" s="2" t="s">
        <v>37</v>
      </c>
      <c r="B545" s="2">
        <v>10</v>
      </c>
      <c r="C545" s="2" t="s">
        <v>22</v>
      </c>
      <c r="D545" s="2" t="s">
        <v>41</v>
      </c>
      <c r="E545" s="2">
        <v>2146</v>
      </c>
      <c r="F545" s="2" t="s">
        <v>34</v>
      </c>
      <c r="G545" s="2" t="s">
        <v>57</v>
      </c>
      <c r="H545" s="2">
        <v>1</v>
      </c>
      <c r="I545" s="2" t="s">
        <v>36</v>
      </c>
      <c r="J545" s="2" t="s">
        <v>27</v>
      </c>
      <c r="K545" s="2">
        <v>3</v>
      </c>
      <c r="L545" s="2" t="s">
        <v>28</v>
      </c>
      <c r="M545" s="2">
        <v>23</v>
      </c>
      <c r="N545" s="2" t="s">
        <v>27</v>
      </c>
      <c r="O545" s="2" t="s">
        <v>51</v>
      </c>
      <c r="P545" s="2">
        <v>2</v>
      </c>
      <c r="Q545" s="2" t="s">
        <v>30</v>
      </c>
      <c r="R545" s="2">
        <v>1</v>
      </c>
      <c r="S545" s="2" t="s">
        <v>27</v>
      </c>
      <c r="T545" s="2" t="s">
        <v>31</v>
      </c>
      <c r="U545" s="2">
        <v>0</v>
      </c>
    </row>
    <row r="546" spans="1:21">
      <c r="A546" s="2" t="s">
        <v>63</v>
      </c>
      <c r="B546" s="2">
        <v>6</v>
      </c>
      <c r="C546" s="2" t="s">
        <v>22</v>
      </c>
      <c r="D546" s="2" t="s">
        <v>46</v>
      </c>
      <c r="E546" s="2">
        <v>1323</v>
      </c>
      <c r="F546" s="2" t="s">
        <v>59</v>
      </c>
      <c r="G546" s="2" t="s">
        <v>25</v>
      </c>
      <c r="H546" s="2">
        <v>2</v>
      </c>
      <c r="I546" s="2" t="s">
        <v>54</v>
      </c>
      <c r="J546" s="2" t="s">
        <v>27</v>
      </c>
      <c r="K546" s="2">
        <v>4</v>
      </c>
      <c r="L546" s="2" t="s">
        <v>50</v>
      </c>
      <c r="M546" s="2">
        <v>28</v>
      </c>
      <c r="N546" s="2" t="s">
        <v>27</v>
      </c>
      <c r="O546" s="2" t="s">
        <v>29</v>
      </c>
      <c r="P546" s="2">
        <v>2</v>
      </c>
      <c r="Q546" s="2" t="s">
        <v>30</v>
      </c>
      <c r="R546" s="2">
        <v>2</v>
      </c>
      <c r="S546" s="2" t="s">
        <v>31</v>
      </c>
      <c r="T546" s="2" t="s">
        <v>31</v>
      </c>
      <c r="U546" s="2">
        <v>0</v>
      </c>
    </row>
    <row r="547" spans="1:21">
      <c r="A547" s="2" t="s">
        <v>37</v>
      </c>
      <c r="B547" s="2">
        <v>30</v>
      </c>
      <c r="C547" s="2" t="s">
        <v>22</v>
      </c>
      <c r="D547" s="2" t="s">
        <v>23</v>
      </c>
      <c r="E547" s="2">
        <v>2831</v>
      </c>
      <c r="F547" s="2" t="s">
        <v>34</v>
      </c>
      <c r="G547" s="2" t="s">
        <v>35</v>
      </c>
      <c r="H547" s="2">
        <v>4</v>
      </c>
      <c r="I547" s="2" t="s">
        <v>36</v>
      </c>
      <c r="J547" s="2" t="s">
        <v>27</v>
      </c>
      <c r="K547" s="2">
        <v>2</v>
      </c>
      <c r="L547" s="2" t="s">
        <v>50</v>
      </c>
      <c r="M547" s="2">
        <v>33</v>
      </c>
      <c r="N547" s="2" t="s">
        <v>27</v>
      </c>
      <c r="O547" s="2" t="s">
        <v>29</v>
      </c>
      <c r="P547" s="2">
        <v>1</v>
      </c>
      <c r="Q547" s="2" t="s">
        <v>30</v>
      </c>
      <c r="R547" s="2">
        <v>1</v>
      </c>
      <c r="S547" s="2" t="s">
        <v>31</v>
      </c>
      <c r="T547" s="2" t="s">
        <v>31</v>
      </c>
      <c r="U547" s="2">
        <v>0</v>
      </c>
    </row>
    <row r="548" spans="1:21">
      <c r="A548" s="2" t="s">
        <v>37</v>
      </c>
      <c r="B548" s="2">
        <v>24</v>
      </c>
      <c r="C548" s="2" t="s">
        <v>33</v>
      </c>
      <c r="D548" s="2" t="s">
        <v>23</v>
      </c>
      <c r="E548" s="2">
        <v>5943</v>
      </c>
      <c r="F548" s="2" t="s">
        <v>24</v>
      </c>
      <c r="G548" s="2" t="s">
        <v>57</v>
      </c>
      <c r="H548" s="2">
        <v>1</v>
      </c>
      <c r="I548" s="2" t="s">
        <v>36</v>
      </c>
      <c r="J548" s="2" t="s">
        <v>27</v>
      </c>
      <c r="K548" s="2">
        <v>1</v>
      </c>
      <c r="L548" s="2" t="s">
        <v>50</v>
      </c>
      <c r="M548" s="2">
        <v>44</v>
      </c>
      <c r="N548" s="2" t="s">
        <v>27</v>
      </c>
      <c r="O548" s="2" t="s">
        <v>29</v>
      </c>
      <c r="P548" s="2">
        <v>2</v>
      </c>
      <c r="Q548" s="2" t="s">
        <v>30</v>
      </c>
      <c r="R548" s="2">
        <v>1</v>
      </c>
      <c r="S548" s="2" t="s">
        <v>31</v>
      </c>
      <c r="T548" s="2" t="s">
        <v>31</v>
      </c>
      <c r="U548" s="2">
        <v>1</v>
      </c>
    </row>
    <row r="549" spans="1:21">
      <c r="A549" s="2" t="s">
        <v>37</v>
      </c>
      <c r="B549" s="2">
        <v>12</v>
      </c>
      <c r="C549" s="2" t="s">
        <v>33</v>
      </c>
      <c r="D549" s="2" t="s">
        <v>23</v>
      </c>
      <c r="E549" s="2">
        <v>1963</v>
      </c>
      <c r="F549" s="2" t="s">
        <v>34</v>
      </c>
      <c r="G549" s="2" t="s">
        <v>39</v>
      </c>
      <c r="H549" s="2">
        <v>4</v>
      </c>
      <c r="I549" s="2" t="s">
        <v>26</v>
      </c>
      <c r="J549" s="2" t="s">
        <v>27</v>
      </c>
      <c r="K549" s="2">
        <v>2</v>
      </c>
      <c r="L549" s="2" t="s">
        <v>50</v>
      </c>
      <c r="M549" s="2">
        <v>31</v>
      </c>
      <c r="N549" s="2" t="s">
        <v>27</v>
      </c>
      <c r="O549" s="2" t="s">
        <v>51</v>
      </c>
      <c r="P549" s="2">
        <v>2</v>
      </c>
      <c r="Q549" s="2" t="s">
        <v>52</v>
      </c>
      <c r="R549" s="2">
        <v>2</v>
      </c>
      <c r="S549" s="2" t="s">
        <v>31</v>
      </c>
      <c r="T549" s="2" t="s">
        <v>31</v>
      </c>
      <c r="U549" s="2">
        <v>0</v>
      </c>
    </row>
    <row r="550" spans="1:21">
      <c r="A550" s="2" t="s">
        <v>37</v>
      </c>
      <c r="B550" s="2">
        <v>6</v>
      </c>
      <c r="C550" s="2" t="s">
        <v>45</v>
      </c>
      <c r="D550" s="2" t="s">
        <v>23</v>
      </c>
      <c r="E550" s="2">
        <v>932</v>
      </c>
      <c r="F550" s="2" t="s">
        <v>34</v>
      </c>
      <c r="G550" s="2" t="s">
        <v>35</v>
      </c>
      <c r="H550" s="2">
        <v>3</v>
      </c>
      <c r="I550" s="2" t="s">
        <v>36</v>
      </c>
      <c r="J550" s="2" t="s">
        <v>27</v>
      </c>
      <c r="K550" s="2">
        <v>2</v>
      </c>
      <c r="L550" s="2" t="s">
        <v>28</v>
      </c>
      <c r="M550" s="2">
        <v>24</v>
      </c>
      <c r="N550" s="2" t="s">
        <v>27</v>
      </c>
      <c r="O550" s="2" t="s">
        <v>29</v>
      </c>
      <c r="P550" s="2">
        <v>1</v>
      </c>
      <c r="Q550" s="2" t="s">
        <v>30</v>
      </c>
      <c r="R550" s="2">
        <v>1</v>
      </c>
      <c r="S550" s="2" t="s">
        <v>27</v>
      </c>
      <c r="T550" s="2" t="s">
        <v>31</v>
      </c>
      <c r="U550" s="2">
        <v>0</v>
      </c>
    </row>
    <row r="551" spans="1:21">
      <c r="A551" s="2" t="s">
        <v>37</v>
      </c>
      <c r="B551" s="2">
        <v>12</v>
      </c>
      <c r="C551" s="2" t="s">
        <v>22</v>
      </c>
      <c r="D551" s="2" t="s">
        <v>41</v>
      </c>
      <c r="E551" s="2">
        <v>3331</v>
      </c>
      <c r="F551" s="2" t="s">
        <v>34</v>
      </c>
      <c r="G551" s="2" t="s">
        <v>25</v>
      </c>
      <c r="H551" s="2">
        <v>2</v>
      </c>
      <c r="I551" s="2" t="s">
        <v>26</v>
      </c>
      <c r="J551" s="2" t="s">
        <v>27</v>
      </c>
      <c r="K551" s="2">
        <v>4</v>
      </c>
      <c r="L551" s="2" t="s">
        <v>43</v>
      </c>
      <c r="M551" s="2">
        <v>42</v>
      </c>
      <c r="N551" s="2" t="s">
        <v>65</v>
      </c>
      <c r="O551" s="2" t="s">
        <v>29</v>
      </c>
      <c r="P551" s="2">
        <v>1</v>
      </c>
      <c r="Q551" s="2" t="s">
        <v>30</v>
      </c>
      <c r="R551" s="2">
        <v>1</v>
      </c>
      <c r="S551" s="2" t="s">
        <v>27</v>
      </c>
      <c r="T551" s="2" t="s">
        <v>31</v>
      </c>
      <c r="U551" s="2">
        <v>0</v>
      </c>
    </row>
    <row r="552" spans="1:21">
      <c r="A552" s="2" t="s">
        <v>37</v>
      </c>
      <c r="B552" s="2">
        <v>18</v>
      </c>
      <c r="C552" s="2" t="s">
        <v>22</v>
      </c>
      <c r="D552" s="2" t="s">
        <v>23</v>
      </c>
      <c r="E552" s="2">
        <v>2238</v>
      </c>
      <c r="F552" s="2" t="s">
        <v>34</v>
      </c>
      <c r="G552" s="2" t="s">
        <v>35</v>
      </c>
      <c r="H552" s="2">
        <v>2</v>
      </c>
      <c r="I552" s="2" t="s">
        <v>36</v>
      </c>
      <c r="J552" s="2" t="s">
        <v>27</v>
      </c>
      <c r="K552" s="2">
        <v>1</v>
      </c>
      <c r="L552" s="2" t="s">
        <v>50</v>
      </c>
      <c r="M552" s="2">
        <v>25</v>
      </c>
      <c r="N552" s="2" t="s">
        <v>27</v>
      </c>
      <c r="O552" s="2" t="s">
        <v>29</v>
      </c>
      <c r="P552" s="2">
        <v>2</v>
      </c>
      <c r="Q552" s="2" t="s">
        <v>30</v>
      </c>
      <c r="R552" s="2">
        <v>1</v>
      </c>
      <c r="S552" s="2" t="s">
        <v>27</v>
      </c>
      <c r="T552" s="2" t="s">
        <v>31</v>
      </c>
      <c r="U552" s="2">
        <v>0</v>
      </c>
    </row>
    <row r="553" spans="1:21">
      <c r="A553" s="2" t="s">
        <v>37</v>
      </c>
      <c r="B553" s="2">
        <v>21</v>
      </c>
      <c r="C553" s="2" t="s">
        <v>45</v>
      </c>
      <c r="D553" s="2" t="s">
        <v>41</v>
      </c>
      <c r="E553" s="2">
        <v>1591</v>
      </c>
      <c r="F553" s="2" t="s">
        <v>59</v>
      </c>
      <c r="G553" s="2" t="s">
        <v>39</v>
      </c>
      <c r="H553" s="2">
        <v>4</v>
      </c>
      <c r="I553" s="2" t="s">
        <v>26</v>
      </c>
      <c r="J553" s="2" t="s">
        <v>27</v>
      </c>
      <c r="K553" s="2">
        <v>3</v>
      </c>
      <c r="L553" s="2" t="s">
        <v>28</v>
      </c>
      <c r="M553" s="2">
        <v>34</v>
      </c>
      <c r="N553" s="2" t="s">
        <v>27</v>
      </c>
      <c r="O553" s="2" t="s">
        <v>29</v>
      </c>
      <c r="P553" s="2">
        <v>2</v>
      </c>
      <c r="Q553" s="2" t="s">
        <v>52</v>
      </c>
      <c r="R553" s="2">
        <v>1</v>
      </c>
      <c r="S553" s="2" t="s">
        <v>27</v>
      </c>
      <c r="T553" s="2" t="s">
        <v>31</v>
      </c>
      <c r="U553" s="2">
        <v>0</v>
      </c>
    </row>
    <row r="554" spans="1:21">
      <c r="A554" s="2" t="s">
        <v>32</v>
      </c>
      <c r="B554" s="2">
        <v>9</v>
      </c>
      <c r="C554" s="2" t="s">
        <v>33</v>
      </c>
      <c r="D554" s="2" t="s">
        <v>23</v>
      </c>
      <c r="E554" s="2">
        <v>790</v>
      </c>
      <c r="F554" s="2" t="s">
        <v>48</v>
      </c>
      <c r="G554" s="2" t="s">
        <v>35</v>
      </c>
      <c r="H554" s="2">
        <v>4</v>
      </c>
      <c r="I554" s="2" t="s">
        <v>36</v>
      </c>
      <c r="J554" s="2" t="s">
        <v>27</v>
      </c>
      <c r="K554" s="2">
        <v>3</v>
      </c>
      <c r="L554" s="2" t="s">
        <v>28</v>
      </c>
      <c r="M554" s="2">
        <v>66</v>
      </c>
      <c r="N554" s="2" t="s">
        <v>27</v>
      </c>
      <c r="O554" s="2" t="s">
        <v>29</v>
      </c>
      <c r="P554" s="2">
        <v>1</v>
      </c>
      <c r="Q554" s="2" t="s">
        <v>40</v>
      </c>
      <c r="R554" s="2">
        <v>1</v>
      </c>
      <c r="S554" s="2" t="s">
        <v>27</v>
      </c>
      <c r="T554" s="2" t="s">
        <v>31</v>
      </c>
      <c r="U554" s="2">
        <v>0</v>
      </c>
    </row>
    <row r="555" spans="1:21">
      <c r="A555" s="2" t="s">
        <v>37</v>
      </c>
      <c r="B555" s="2">
        <v>18</v>
      </c>
      <c r="C555" s="2" t="s">
        <v>33</v>
      </c>
      <c r="D555" s="2" t="s">
        <v>23</v>
      </c>
      <c r="E555" s="2">
        <v>2051</v>
      </c>
      <c r="F555" s="2" t="s">
        <v>34</v>
      </c>
      <c r="G555" s="2" t="s">
        <v>57</v>
      </c>
      <c r="H555" s="2">
        <v>4</v>
      </c>
      <c r="I555" s="2" t="s">
        <v>26</v>
      </c>
      <c r="J555" s="2" t="s">
        <v>27</v>
      </c>
      <c r="K555" s="2">
        <v>1</v>
      </c>
      <c r="L555" s="2" t="s">
        <v>28</v>
      </c>
      <c r="M555" s="2">
        <v>33</v>
      </c>
      <c r="N555" s="2" t="s">
        <v>27</v>
      </c>
      <c r="O555" s="2" t="s">
        <v>29</v>
      </c>
      <c r="P555" s="2">
        <v>1</v>
      </c>
      <c r="Q555" s="2" t="s">
        <v>30</v>
      </c>
      <c r="R555" s="2">
        <v>1</v>
      </c>
      <c r="S555" s="2" t="s">
        <v>27</v>
      </c>
      <c r="T555" s="2" t="s">
        <v>31</v>
      </c>
      <c r="U555" s="2">
        <v>0</v>
      </c>
    </row>
    <row r="556" spans="1:21">
      <c r="A556" s="2" t="s">
        <v>37</v>
      </c>
      <c r="B556" s="2">
        <v>12</v>
      </c>
      <c r="C556" s="2" t="s">
        <v>22</v>
      </c>
      <c r="D556" s="2" t="s">
        <v>38</v>
      </c>
      <c r="E556" s="2">
        <v>2012</v>
      </c>
      <c r="F556" s="2" t="s">
        <v>24</v>
      </c>
      <c r="G556" s="2" t="s">
        <v>39</v>
      </c>
      <c r="H556" s="2">
        <v>4</v>
      </c>
      <c r="I556" s="2" t="s">
        <v>36</v>
      </c>
      <c r="J556" s="2" t="s">
        <v>27</v>
      </c>
      <c r="K556" s="2">
        <v>2</v>
      </c>
      <c r="L556" s="2" t="s">
        <v>50</v>
      </c>
      <c r="M556" s="2">
        <v>61</v>
      </c>
      <c r="N556" s="2" t="s">
        <v>27</v>
      </c>
      <c r="O556" s="2" t="s">
        <v>29</v>
      </c>
      <c r="P556" s="2">
        <v>1</v>
      </c>
      <c r="Q556" s="2" t="s">
        <v>30</v>
      </c>
      <c r="R556" s="2">
        <v>1</v>
      </c>
      <c r="S556" s="2" t="s">
        <v>27</v>
      </c>
      <c r="T556" s="2" t="s">
        <v>31</v>
      </c>
      <c r="U556" s="2">
        <v>0</v>
      </c>
    </row>
    <row r="557" spans="1:21">
      <c r="A557" s="2" t="s">
        <v>37</v>
      </c>
      <c r="B557" s="2">
        <v>10</v>
      </c>
      <c r="C557" s="2" t="s">
        <v>33</v>
      </c>
      <c r="D557" s="2" t="s">
        <v>71</v>
      </c>
      <c r="E557" s="2">
        <v>894</v>
      </c>
      <c r="F557" s="2" t="s">
        <v>24</v>
      </c>
      <c r="G557" s="2" t="s">
        <v>39</v>
      </c>
      <c r="H557" s="2">
        <v>4</v>
      </c>
      <c r="I557" s="2" t="s">
        <v>36</v>
      </c>
      <c r="J557" s="2" t="s">
        <v>27</v>
      </c>
      <c r="K557" s="2">
        <v>3</v>
      </c>
      <c r="L557" s="2" t="s">
        <v>43</v>
      </c>
      <c r="M557" s="2">
        <v>40</v>
      </c>
      <c r="N557" s="2" t="s">
        <v>27</v>
      </c>
      <c r="O557" s="2" t="s">
        <v>29</v>
      </c>
      <c r="P557" s="2">
        <v>1</v>
      </c>
      <c r="Q557" s="2" t="s">
        <v>30</v>
      </c>
      <c r="R557" s="2">
        <v>1</v>
      </c>
      <c r="S557" s="2" t="s">
        <v>31</v>
      </c>
      <c r="T557" s="2" t="s">
        <v>31</v>
      </c>
      <c r="U557" s="2">
        <v>0</v>
      </c>
    </row>
    <row r="558" spans="1:21">
      <c r="A558" s="2" t="s">
        <v>37</v>
      </c>
      <c r="B558" s="2">
        <v>36</v>
      </c>
      <c r="C558" s="2" t="s">
        <v>22</v>
      </c>
      <c r="D558" s="2" t="s">
        <v>49</v>
      </c>
      <c r="E558" s="2">
        <v>11054</v>
      </c>
      <c r="F558" s="2" t="s">
        <v>24</v>
      </c>
      <c r="G558" s="2" t="s">
        <v>35</v>
      </c>
      <c r="H558" s="2">
        <v>4</v>
      </c>
      <c r="I558" s="2" t="s">
        <v>26</v>
      </c>
      <c r="J558" s="2" t="s">
        <v>27</v>
      </c>
      <c r="K558" s="2">
        <v>2</v>
      </c>
      <c r="L558" s="2" t="s">
        <v>50</v>
      </c>
      <c r="M558" s="2">
        <v>30</v>
      </c>
      <c r="N558" s="2" t="s">
        <v>27</v>
      </c>
      <c r="O558" s="2" t="s">
        <v>29</v>
      </c>
      <c r="P558" s="2">
        <v>1</v>
      </c>
      <c r="Q558" s="2" t="s">
        <v>52</v>
      </c>
      <c r="R558" s="2">
        <v>1</v>
      </c>
      <c r="S558" s="2" t="s">
        <v>31</v>
      </c>
      <c r="T558" s="2" t="s">
        <v>31</v>
      </c>
      <c r="U558" s="2">
        <v>0</v>
      </c>
    </row>
    <row r="559" spans="1:21">
      <c r="A559" s="2" t="s">
        <v>37</v>
      </c>
      <c r="B559" s="2">
        <v>10</v>
      </c>
      <c r="C559" s="2" t="s">
        <v>33</v>
      </c>
      <c r="D559" s="2" t="s">
        <v>46</v>
      </c>
      <c r="E559" s="2">
        <v>1546</v>
      </c>
      <c r="F559" s="2" t="s">
        <v>34</v>
      </c>
      <c r="G559" s="2" t="s">
        <v>35</v>
      </c>
      <c r="H559" s="2">
        <v>3</v>
      </c>
      <c r="I559" s="2" t="s">
        <v>26</v>
      </c>
      <c r="J559" s="2" t="s">
        <v>27</v>
      </c>
      <c r="K559" s="2">
        <v>2</v>
      </c>
      <c r="L559" s="2" t="s">
        <v>28</v>
      </c>
      <c r="M559" s="2">
        <v>31</v>
      </c>
      <c r="N559" s="2" t="s">
        <v>27</v>
      </c>
      <c r="O559" s="2" t="s">
        <v>29</v>
      </c>
      <c r="P559" s="2">
        <v>1</v>
      </c>
      <c r="Q559" s="2" t="s">
        <v>40</v>
      </c>
      <c r="R559" s="2">
        <v>2</v>
      </c>
      <c r="S559" s="2" t="s">
        <v>27</v>
      </c>
      <c r="T559" s="2" t="s">
        <v>62</v>
      </c>
      <c r="U559" s="2">
        <v>0</v>
      </c>
    </row>
    <row r="560" spans="1:21">
      <c r="A560" s="2" t="s">
        <v>37</v>
      </c>
      <c r="B560" s="2">
        <v>21</v>
      </c>
      <c r="C560" s="2" t="s">
        <v>33</v>
      </c>
      <c r="D560" s="2" t="s">
        <v>41</v>
      </c>
      <c r="E560" s="2">
        <v>2241</v>
      </c>
      <c r="F560" s="2" t="s">
        <v>34</v>
      </c>
      <c r="G560" s="2" t="s">
        <v>25</v>
      </c>
      <c r="H560" s="2">
        <v>4</v>
      </c>
      <c r="I560" s="2" t="s">
        <v>26</v>
      </c>
      <c r="J560" s="2" t="s">
        <v>27</v>
      </c>
      <c r="K560" s="2">
        <v>2</v>
      </c>
      <c r="L560" s="2" t="s">
        <v>28</v>
      </c>
      <c r="M560" s="2">
        <v>50</v>
      </c>
      <c r="N560" s="2" t="s">
        <v>27</v>
      </c>
      <c r="O560" s="2" t="s">
        <v>29</v>
      </c>
      <c r="P560" s="2">
        <v>2</v>
      </c>
      <c r="Q560" s="2" t="s">
        <v>30</v>
      </c>
      <c r="R560" s="2">
        <v>1</v>
      </c>
      <c r="S560" s="2" t="s">
        <v>27</v>
      </c>
      <c r="T560" s="2" t="s">
        <v>31</v>
      </c>
      <c r="U560" s="2">
        <v>0</v>
      </c>
    </row>
    <row r="561" spans="1:21">
      <c r="A561" s="2" t="s">
        <v>37</v>
      </c>
      <c r="B561" s="2">
        <v>18</v>
      </c>
      <c r="C561" s="2" t="s">
        <v>45</v>
      </c>
      <c r="D561" s="2" t="s">
        <v>23</v>
      </c>
      <c r="E561" s="2">
        <v>2320</v>
      </c>
      <c r="F561" s="2" t="s">
        <v>34</v>
      </c>
      <c r="G561" s="2" t="s">
        <v>55</v>
      </c>
      <c r="H561" s="2">
        <v>2</v>
      </c>
      <c r="I561" s="2" t="s">
        <v>56</v>
      </c>
      <c r="J561" s="2" t="s">
        <v>27</v>
      </c>
      <c r="K561" s="2">
        <v>3</v>
      </c>
      <c r="L561" s="2" t="s">
        <v>28</v>
      </c>
      <c r="M561" s="2">
        <v>34</v>
      </c>
      <c r="N561" s="2" t="s">
        <v>27</v>
      </c>
      <c r="O561" s="2" t="s">
        <v>29</v>
      </c>
      <c r="P561" s="2">
        <v>2</v>
      </c>
      <c r="Q561" s="2" t="s">
        <v>30</v>
      </c>
      <c r="R561" s="2">
        <v>1</v>
      </c>
      <c r="S561" s="2" t="s">
        <v>27</v>
      </c>
      <c r="T561" s="2" t="s">
        <v>31</v>
      </c>
      <c r="U561" s="2">
        <v>0</v>
      </c>
    </row>
    <row r="562" spans="1:21">
      <c r="A562" s="2" t="s">
        <v>37</v>
      </c>
      <c r="B562" s="2">
        <v>24</v>
      </c>
      <c r="C562" s="2" t="s">
        <v>33</v>
      </c>
      <c r="D562" s="2" t="s">
        <v>23</v>
      </c>
      <c r="E562" s="2">
        <v>2284</v>
      </c>
      <c r="F562" s="2" t="s">
        <v>34</v>
      </c>
      <c r="G562" s="2" t="s">
        <v>39</v>
      </c>
      <c r="H562" s="2">
        <v>4</v>
      </c>
      <c r="I562" s="2" t="s">
        <v>26</v>
      </c>
      <c r="J562" s="2" t="s">
        <v>27</v>
      </c>
      <c r="K562" s="2">
        <v>2</v>
      </c>
      <c r="L562" s="2" t="s">
        <v>50</v>
      </c>
      <c r="M562" s="2">
        <v>28</v>
      </c>
      <c r="N562" s="2" t="s">
        <v>27</v>
      </c>
      <c r="O562" s="2" t="s">
        <v>29</v>
      </c>
      <c r="P562" s="2">
        <v>1</v>
      </c>
      <c r="Q562" s="2" t="s">
        <v>30</v>
      </c>
      <c r="R562" s="2">
        <v>1</v>
      </c>
      <c r="S562" s="2" t="s">
        <v>31</v>
      </c>
      <c r="T562" s="2" t="s">
        <v>31</v>
      </c>
      <c r="U562" s="2">
        <v>0</v>
      </c>
    </row>
    <row r="563" spans="1:21">
      <c r="A563" s="2" t="s">
        <v>32</v>
      </c>
      <c r="B563" s="2">
        <v>7</v>
      </c>
      <c r="C563" s="2" t="s">
        <v>33</v>
      </c>
      <c r="D563" s="2" t="s">
        <v>23</v>
      </c>
      <c r="E563" s="2">
        <v>2576</v>
      </c>
      <c r="F563" s="2" t="s">
        <v>34</v>
      </c>
      <c r="G563" s="2" t="s">
        <v>35</v>
      </c>
      <c r="H563" s="2">
        <v>2</v>
      </c>
      <c r="I563" s="2" t="s">
        <v>26</v>
      </c>
      <c r="J563" s="2" t="s">
        <v>42</v>
      </c>
      <c r="K563" s="2">
        <v>2</v>
      </c>
      <c r="L563" s="2" t="s">
        <v>28</v>
      </c>
      <c r="M563" s="2">
        <v>35</v>
      </c>
      <c r="N563" s="2" t="s">
        <v>27</v>
      </c>
      <c r="O563" s="2" t="s">
        <v>29</v>
      </c>
      <c r="P563" s="2">
        <v>1</v>
      </c>
      <c r="Q563" s="2" t="s">
        <v>30</v>
      </c>
      <c r="R563" s="2">
        <v>1</v>
      </c>
      <c r="S563" s="2" t="s">
        <v>27</v>
      </c>
      <c r="T563" s="2" t="s">
        <v>31</v>
      </c>
      <c r="U563" s="2">
        <v>0</v>
      </c>
    </row>
    <row r="564" spans="1:21">
      <c r="A564" s="2" t="s">
        <v>37</v>
      </c>
      <c r="B564" s="2">
        <v>24</v>
      </c>
      <c r="C564" s="2" t="s">
        <v>45</v>
      </c>
      <c r="D564" s="2" t="s">
        <v>58</v>
      </c>
      <c r="E564" s="2">
        <v>2978</v>
      </c>
      <c r="F564" s="2" t="s">
        <v>24</v>
      </c>
      <c r="G564" s="2" t="s">
        <v>35</v>
      </c>
      <c r="H564" s="2">
        <v>4</v>
      </c>
      <c r="I564" s="2" t="s">
        <v>26</v>
      </c>
      <c r="J564" s="2" t="s">
        <v>27</v>
      </c>
      <c r="K564" s="2">
        <v>4</v>
      </c>
      <c r="L564" s="2" t="s">
        <v>28</v>
      </c>
      <c r="M564" s="2">
        <v>32</v>
      </c>
      <c r="N564" s="2" t="s">
        <v>27</v>
      </c>
      <c r="O564" s="2" t="s">
        <v>29</v>
      </c>
      <c r="P564" s="2">
        <v>2</v>
      </c>
      <c r="Q564" s="2" t="s">
        <v>30</v>
      </c>
      <c r="R564" s="2">
        <v>2</v>
      </c>
      <c r="S564" s="2" t="s">
        <v>31</v>
      </c>
      <c r="T564" s="2" t="s">
        <v>31</v>
      </c>
      <c r="U564" s="2">
        <v>0</v>
      </c>
    </row>
    <row r="565" spans="1:21">
      <c r="A565" s="2" t="s">
        <v>37</v>
      </c>
      <c r="B565" s="2">
        <v>24</v>
      </c>
      <c r="C565" s="2" t="s">
        <v>22</v>
      </c>
      <c r="D565" s="2" t="s">
        <v>41</v>
      </c>
      <c r="E565" s="2">
        <v>1585</v>
      </c>
      <c r="F565" s="2" t="s">
        <v>34</v>
      </c>
      <c r="G565" s="2" t="s">
        <v>39</v>
      </c>
      <c r="H565" s="2">
        <v>4</v>
      </c>
      <c r="I565" s="2" t="s">
        <v>26</v>
      </c>
      <c r="J565" s="2" t="s">
        <v>27</v>
      </c>
      <c r="K565" s="2">
        <v>3</v>
      </c>
      <c r="L565" s="2" t="s">
        <v>43</v>
      </c>
      <c r="M565" s="2">
        <v>40</v>
      </c>
      <c r="N565" s="2" t="s">
        <v>27</v>
      </c>
      <c r="O565" s="2" t="s">
        <v>29</v>
      </c>
      <c r="P565" s="2">
        <v>2</v>
      </c>
      <c r="Q565" s="2" t="s">
        <v>30</v>
      </c>
      <c r="R565" s="2">
        <v>1</v>
      </c>
      <c r="S565" s="2" t="s">
        <v>27</v>
      </c>
      <c r="T565" s="2" t="s">
        <v>31</v>
      </c>
      <c r="U565" s="2">
        <v>0</v>
      </c>
    </row>
    <row r="566" spans="1:21">
      <c r="A566" s="2" t="s">
        <v>37</v>
      </c>
      <c r="B566" s="2">
        <v>15</v>
      </c>
      <c r="C566" s="2" t="s">
        <v>33</v>
      </c>
      <c r="D566" s="2" t="s">
        <v>49</v>
      </c>
      <c r="E566" s="2">
        <v>4657</v>
      </c>
      <c r="F566" s="2" t="s">
        <v>34</v>
      </c>
      <c r="G566" s="2" t="s">
        <v>35</v>
      </c>
      <c r="H566" s="2">
        <v>3</v>
      </c>
      <c r="I566" s="2" t="s">
        <v>26</v>
      </c>
      <c r="J566" s="2" t="s">
        <v>27</v>
      </c>
      <c r="K566" s="2">
        <v>2</v>
      </c>
      <c r="L566" s="2" t="s">
        <v>50</v>
      </c>
      <c r="M566" s="2">
        <v>30</v>
      </c>
      <c r="N566" s="2" t="s">
        <v>27</v>
      </c>
      <c r="O566" s="2" t="s">
        <v>29</v>
      </c>
      <c r="P566" s="2">
        <v>1</v>
      </c>
      <c r="Q566" s="2" t="s">
        <v>30</v>
      </c>
      <c r="R566" s="2">
        <v>1</v>
      </c>
      <c r="S566" s="2" t="s">
        <v>31</v>
      </c>
      <c r="T566" s="2" t="s">
        <v>31</v>
      </c>
      <c r="U566" s="2">
        <v>0</v>
      </c>
    </row>
    <row r="567" spans="1:21">
      <c r="A567" s="2" t="s">
        <v>63</v>
      </c>
      <c r="B567" s="2">
        <v>15</v>
      </c>
      <c r="C567" s="2" t="s">
        <v>22</v>
      </c>
      <c r="D567" s="2" t="s">
        <v>23</v>
      </c>
      <c r="E567" s="2">
        <v>1271</v>
      </c>
      <c r="F567" s="2" t="s">
        <v>24</v>
      </c>
      <c r="G567" s="2" t="s">
        <v>35</v>
      </c>
      <c r="H567" s="2">
        <v>3</v>
      </c>
      <c r="I567" s="2" t="s">
        <v>26</v>
      </c>
      <c r="J567" s="2" t="s">
        <v>27</v>
      </c>
      <c r="K567" s="2">
        <v>4</v>
      </c>
      <c r="L567" s="2" t="s">
        <v>47</v>
      </c>
      <c r="M567" s="2">
        <v>39</v>
      </c>
      <c r="N567" s="2" t="s">
        <v>27</v>
      </c>
      <c r="O567" s="2" t="s">
        <v>44</v>
      </c>
      <c r="P567" s="2">
        <v>2</v>
      </c>
      <c r="Q567" s="2" t="s">
        <v>30</v>
      </c>
      <c r="R567" s="2">
        <v>1</v>
      </c>
      <c r="S567" s="2" t="s">
        <v>31</v>
      </c>
      <c r="T567" s="2" t="s">
        <v>31</v>
      </c>
      <c r="U567" s="2">
        <v>1</v>
      </c>
    </row>
    <row r="568" spans="1:21">
      <c r="A568" s="2" t="s">
        <v>37</v>
      </c>
      <c r="B568" s="2">
        <v>36</v>
      </c>
      <c r="C568" s="2" t="s">
        <v>22</v>
      </c>
      <c r="D568" s="2" t="s">
        <v>49</v>
      </c>
      <c r="E568" s="2">
        <v>10477</v>
      </c>
      <c r="F568" s="2" t="s">
        <v>24</v>
      </c>
      <c r="G568" s="2" t="s">
        <v>25</v>
      </c>
      <c r="H568" s="2">
        <v>2</v>
      </c>
      <c r="I568" s="2" t="s">
        <v>26</v>
      </c>
      <c r="J568" s="2" t="s">
        <v>27</v>
      </c>
      <c r="K568" s="2">
        <v>4</v>
      </c>
      <c r="L568" s="2" t="s">
        <v>47</v>
      </c>
      <c r="M568" s="2">
        <v>42</v>
      </c>
      <c r="N568" s="2" t="s">
        <v>27</v>
      </c>
      <c r="O568" s="2" t="s">
        <v>44</v>
      </c>
      <c r="P568" s="2">
        <v>2</v>
      </c>
      <c r="Q568" s="2" t="s">
        <v>30</v>
      </c>
      <c r="R568" s="2">
        <v>1</v>
      </c>
      <c r="S568" s="2" t="s">
        <v>27</v>
      </c>
      <c r="T568" s="2" t="s">
        <v>31</v>
      </c>
      <c r="U568" s="2">
        <v>0</v>
      </c>
    </row>
    <row r="569" spans="1:21">
      <c r="A569" s="2" t="s">
        <v>37</v>
      </c>
      <c r="B569" s="2">
        <v>12</v>
      </c>
      <c r="C569" s="2" t="s">
        <v>33</v>
      </c>
      <c r="D569" s="2" t="s">
        <v>46</v>
      </c>
      <c r="E569" s="2">
        <v>2390</v>
      </c>
      <c r="F569" s="2" t="s">
        <v>24</v>
      </c>
      <c r="G569" s="2" t="s">
        <v>25</v>
      </c>
      <c r="H569" s="2">
        <v>4</v>
      </c>
      <c r="I569" s="2" t="s">
        <v>26</v>
      </c>
      <c r="J569" s="2" t="s">
        <v>27</v>
      </c>
      <c r="K569" s="2">
        <v>3</v>
      </c>
      <c r="L569" s="2" t="s">
        <v>50</v>
      </c>
      <c r="M569" s="2">
        <v>50</v>
      </c>
      <c r="N569" s="2" t="s">
        <v>27</v>
      </c>
      <c r="O569" s="2" t="s">
        <v>29</v>
      </c>
      <c r="P569" s="2">
        <v>1</v>
      </c>
      <c r="Q569" s="2" t="s">
        <v>30</v>
      </c>
      <c r="R569" s="2">
        <v>1</v>
      </c>
      <c r="S569" s="2" t="s">
        <v>31</v>
      </c>
      <c r="T569" s="2" t="s">
        <v>31</v>
      </c>
      <c r="U569" s="2">
        <v>0</v>
      </c>
    </row>
    <row r="570" spans="1:21">
      <c r="A570" s="2" t="s">
        <v>37</v>
      </c>
      <c r="B570" s="2">
        <v>12</v>
      </c>
      <c r="C570" s="2" t="s">
        <v>22</v>
      </c>
      <c r="D570" s="2" t="s">
        <v>46</v>
      </c>
      <c r="E570" s="2">
        <v>1255</v>
      </c>
      <c r="F570" s="2" t="s">
        <v>34</v>
      </c>
      <c r="G570" s="2" t="s">
        <v>25</v>
      </c>
      <c r="H570" s="2">
        <v>4</v>
      </c>
      <c r="I570" s="2" t="s">
        <v>26</v>
      </c>
      <c r="J570" s="2" t="s">
        <v>27</v>
      </c>
      <c r="K570" s="2">
        <v>4</v>
      </c>
      <c r="L570" s="2" t="s">
        <v>28</v>
      </c>
      <c r="M570" s="2">
        <v>61</v>
      </c>
      <c r="N570" s="2" t="s">
        <v>27</v>
      </c>
      <c r="O570" s="2" t="s">
        <v>29</v>
      </c>
      <c r="P570" s="2">
        <v>2</v>
      </c>
      <c r="Q570" s="2" t="s">
        <v>40</v>
      </c>
      <c r="R570" s="2">
        <v>1</v>
      </c>
      <c r="S570" s="2" t="s">
        <v>27</v>
      </c>
      <c r="T570" s="2" t="s">
        <v>31</v>
      </c>
      <c r="U570" s="2">
        <v>0</v>
      </c>
    </row>
    <row r="571" spans="1:21">
      <c r="A571" s="2" t="s">
        <v>37</v>
      </c>
      <c r="B571" s="2">
        <v>12</v>
      </c>
      <c r="C571" s="2" t="s">
        <v>22</v>
      </c>
      <c r="D571" s="2" t="s">
        <v>38</v>
      </c>
      <c r="E571" s="2">
        <v>3565</v>
      </c>
      <c r="F571" s="2" t="s">
        <v>24</v>
      </c>
      <c r="G571" s="2" t="s">
        <v>57</v>
      </c>
      <c r="H571" s="2">
        <v>2</v>
      </c>
      <c r="I571" s="2" t="s">
        <v>26</v>
      </c>
      <c r="J571" s="2" t="s">
        <v>27</v>
      </c>
      <c r="K571" s="2">
        <v>1</v>
      </c>
      <c r="L571" s="2" t="s">
        <v>43</v>
      </c>
      <c r="M571" s="2">
        <v>37</v>
      </c>
      <c r="N571" s="2" t="s">
        <v>27</v>
      </c>
      <c r="O571" s="2" t="s">
        <v>29</v>
      </c>
      <c r="P571" s="2">
        <v>2</v>
      </c>
      <c r="Q571" s="2" t="s">
        <v>40</v>
      </c>
      <c r="R571" s="2">
        <v>2</v>
      </c>
      <c r="S571" s="2" t="s">
        <v>27</v>
      </c>
      <c r="T571" s="2" t="s">
        <v>31</v>
      </c>
      <c r="U571" s="2">
        <v>0</v>
      </c>
    </row>
    <row r="572" spans="1:21">
      <c r="A572" s="2" t="s">
        <v>37</v>
      </c>
      <c r="B572" s="2">
        <v>12</v>
      </c>
      <c r="C572" s="2" t="s">
        <v>33</v>
      </c>
      <c r="D572" s="2" t="s">
        <v>23</v>
      </c>
      <c r="E572" s="2">
        <v>804</v>
      </c>
      <c r="F572" s="2" t="s">
        <v>34</v>
      </c>
      <c r="G572" s="2" t="s">
        <v>25</v>
      </c>
      <c r="H572" s="2">
        <v>4</v>
      </c>
      <c r="I572" s="2" t="s">
        <v>26</v>
      </c>
      <c r="J572" s="2" t="s">
        <v>27</v>
      </c>
      <c r="K572" s="2">
        <v>4</v>
      </c>
      <c r="L572" s="2" t="s">
        <v>50</v>
      </c>
      <c r="M572" s="2">
        <v>38</v>
      </c>
      <c r="N572" s="2" t="s">
        <v>27</v>
      </c>
      <c r="O572" s="2" t="s">
        <v>29</v>
      </c>
      <c r="P572" s="2">
        <v>1</v>
      </c>
      <c r="Q572" s="2" t="s">
        <v>30</v>
      </c>
      <c r="R572" s="2">
        <v>1</v>
      </c>
      <c r="S572" s="2" t="s">
        <v>27</v>
      </c>
      <c r="T572" s="2" t="s">
        <v>31</v>
      </c>
      <c r="U572" s="2">
        <v>0</v>
      </c>
    </row>
    <row r="573" spans="1:21">
      <c r="A573" s="2" t="s">
        <v>37</v>
      </c>
      <c r="B573" s="2">
        <v>24</v>
      </c>
      <c r="C573" s="2" t="s">
        <v>45</v>
      </c>
      <c r="D573" s="2" t="s">
        <v>58</v>
      </c>
      <c r="E573" s="2">
        <v>2375</v>
      </c>
      <c r="F573" s="2" t="s">
        <v>48</v>
      </c>
      <c r="G573" s="2" t="s">
        <v>35</v>
      </c>
      <c r="H573" s="2">
        <v>4</v>
      </c>
      <c r="I573" s="2" t="s">
        <v>26</v>
      </c>
      <c r="J573" s="2" t="s">
        <v>27</v>
      </c>
      <c r="K573" s="2">
        <v>2</v>
      </c>
      <c r="L573" s="2" t="s">
        <v>50</v>
      </c>
      <c r="M573" s="2">
        <v>44</v>
      </c>
      <c r="N573" s="2" t="s">
        <v>27</v>
      </c>
      <c r="O573" s="2" t="s">
        <v>29</v>
      </c>
      <c r="P573" s="2">
        <v>2</v>
      </c>
      <c r="Q573" s="2" t="s">
        <v>30</v>
      </c>
      <c r="R573" s="2">
        <v>2</v>
      </c>
      <c r="S573" s="2" t="s">
        <v>31</v>
      </c>
      <c r="T573" s="2" t="s">
        <v>31</v>
      </c>
      <c r="U573" s="2">
        <v>0</v>
      </c>
    </row>
    <row r="574" spans="1:21">
      <c r="A574" s="2" t="s">
        <v>37</v>
      </c>
      <c r="B574" s="2">
        <v>12</v>
      </c>
      <c r="C574" s="2" t="s">
        <v>22</v>
      </c>
      <c r="D574" s="2" t="s">
        <v>46</v>
      </c>
      <c r="E574" s="2">
        <v>1495</v>
      </c>
      <c r="F574" s="2" t="s">
        <v>34</v>
      </c>
      <c r="G574" s="2" t="s">
        <v>25</v>
      </c>
      <c r="H574" s="2">
        <v>4</v>
      </c>
      <c r="I574" s="2" t="s">
        <v>26</v>
      </c>
      <c r="J574" s="2" t="s">
        <v>27</v>
      </c>
      <c r="K574" s="2">
        <v>1</v>
      </c>
      <c r="L574" s="2" t="s">
        <v>28</v>
      </c>
      <c r="M574" s="2">
        <v>38</v>
      </c>
      <c r="N574" s="2" t="s">
        <v>27</v>
      </c>
      <c r="O574" s="2" t="s">
        <v>29</v>
      </c>
      <c r="P574" s="2">
        <v>2</v>
      </c>
      <c r="Q574" s="2" t="s">
        <v>40</v>
      </c>
      <c r="R574" s="2">
        <v>2</v>
      </c>
      <c r="S574" s="2" t="s">
        <v>27</v>
      </c>
      <c r="T574" s="2" t="s">
        <v>31</v>
      </c>
      <c r="U574" s="2">
        <v>0</v>
      </c>
    </row>
    <row r="575" spans="1:21">
      <c r="A575" s="2" t="s">
        <v>37</v>
      </c>
      <c r="B575" s="2">
        <v>18</v>
      </c>
      <c r="C575" s="2" t="s">
        <v>22</v>
      </c>
      <c r="D575" s="2" t="s">
        <v>23</v>
      </c>
      <c r="E575" s="2">
        <v>1800</v>
      </c>
      <c r="F575" s="2" t="s">
        <v>34</v>
      </c>
      <c r="G575" s="2" t="s">
        <v>35</v>
      </c>
      <c r="H575" s="2">
        <v>4</v>
      </c>
      <c r="I575" s="2" t="s">
        <v>26</v>
      </c>
      <c r="J575" s="2" t="s">
        <v>27</v>
      </c>
      <c r="K575" s="2">
        <v>2</v>
      </c>
      <c r="L575" s="2" t="s">
        <v>50</v>
      </c>
      <c r="M575" s="2">
        <v>24</v>
      </c>
      <c r="N575" s="2" t="s">
        <v>27</v>
      </c>
      <c r="O575" s="2" t="s">
        <v>29</v>
      </c>
      <c r="P575" s="2">
        <v>2</v>
      </c>
      <c r="Q575" s="2" t="s">
        <v>30</v>
      </c>
      <c r="R575" s="2">
        <v>1</v>
      </c>
      <c r="S575" s="2" t="s">
        <v>27</v>
      </c>
      <c r="T575" s="2" t="s">
        <v>31</v>
      </c>
      <c r="U575" s="2">
        <v>0</v>
      </c>
    </row>
    <row r="576" spans="1:21">
      <c r="A576" s="2" t="s">
        <v>37</v>
      </c>
      <c r="B576" s="2">
        <v>15</v>
      </c>
      <c r="C576" s="2" t="s">
        <v>22</v>
      </c>
      <c r="D576" s="2" t="s">
        <v>46</v>
      </c>
      <c r="E576" s="2">
        <v>5045</v>
      </c>
      <c r="F576" s="2" t="s">
        <v>24</v>
      </c>
      <c r="G576" s="2" t="s">
        <v>25</v>
      </c>
      <c r="H576" s="2">
        <v>1</v>
      </c>
      <c r="I576" s="2" t="s">
        <v>36</v>
      </c>
      <c r="J576" s="2" t="s">
        <v>27</v>
      </c>
      <c r="K576" s="2">
        <v>4</v>
      </c>
      <c r="L576" s="2" t="s">
        <v>50</v>
      </c>
      <c r="M576" s="2">
        <v>59</v>
      </c>
      <c r="N576" s="2" t="s">
        <v>27</v>
      </c>
      <c r="O576" s="2" t="s">
        <v>29</v>
      </c>
      <c r="P576" s="2">
        <v>1</v>
      </c>
      <c r="Q576" s="2" t="s">
        <v>30</v>
      </c>
      <c r="R576" s="2">
        <v>1</v>
      </c>
      <c r="S576" s="2" t="s">
        <v>31</v>
      </c>
      <c r="T576" s="2" t="s">
        <v>31</v>
      </c>
      <c r="U576" s="2">
        <v>0</v>
      </c>
    </row>
    <row r="577" spans="1:21">
      <c r="A577" s="2" t="s">
        <v>37</v>
      </c>
      <c r="B577" s="2">
        <v>12</v>
      </c>
      <c r="C577" s="2" t="s">
        <v>33</v>
      </c>
      <c r="D577" s="2" t="s">
        <v>23</v>
      </c>
      <c r="E577" s="2">
        <v>2141</v>
      </c>
      <c r="F577" s="2" t="s">
        <v>59</v>
      </c>
      <c r="G577" s="2" t="s">
        <v>39</v>
      </c>
      <c r="H577" s="2">
        <v>3</v>
      </c>
      <c r="I577" s="2" t="s">
        <v>26</v>
      </c>
      <c r="J577" s="2" t="s">
        <v>27</v>
      </c>
      <c r="K577" s="2">
        <v>1</v>
      </c>
      <c r="L577" s="2" t="s">
        <v>47</v>
      </c>
      <c r="M577" s="2">
        <v>35</v>
      </c>
      <c r="N577" s="2" t="s">
        <v>27</v>
      </c>
      <c r="O577" s="2" t="s">
        <v>29</v>
      </c>
      <c r="P577" s="2">
        <v>1</v>
      </c>
      <c r="Q577" s="2" t="s">
        <v>30</v>
      </c>
      <c r="R577" s="2">
        <v>1</v>
      </c>
      <c r="S577" s="2" t="s">
        <v>27</v>
      </c>
      <c r="T577" s="2" t="s">
        <v>31</v>
      </c>
      <c r="U577" s="2">
        <v>0</v>
      </c>
    </row>
    <row r="578" spans="1:21">
      <c r="A578" s="2" t="s">
        <v>63</v>
      </c>
      <c r="B578" s="2">
        <v>24</v>
      </c>
      <c r="C578" s="2" t="s">
        <v>22</v>
      </c>
      <c r="D578" s="2" t="s">
        <v>58</v>
      </c>
      <c r="E578" s="2">
        <v>1275</v>
      </c>
      <c r="F578" s="2" t="s">
        <v>53</v>
      </c>
      <c r="G578" s="2" t="s">
        <v>35</v>
      </c>
      <c r="H578" s="2">
        <v>2</v>
      </c>
      <c r="I578" s="2" t="s">
        <v>54</v>
      </c>
      <c r="J578" s="2" t="s">
        <v>27</v>
      </c>
      <c r="K578" s="2">
        <v>4</v>
      </c>
      <c r="L578" s="2" t="s">
        <v>28</v>
      </c>
      <c r="M578" s="2">
        <v>36</v>
      </c>
      <c r="N578" s="2" t="s">
        <v>27</v>
      </c>
      <c r="O578" s="2" t="s">
        <v>29</v>
      </c>
      <c r="P578" s="2">
        <v>2</v>
      </c>
      <c r="Q578" s="2" t="s">
        <v>30</v>
      </c>
      <c r="R578" s="2">
        <v>1</v>
      </c>
      <c r="S578" s="2" t="s">
        <v>31</v>
      </c>
      <c r="T578" s="2" t="s">
        <v>31</v>
      </c>
      <c r="U578" s="2">
        <v>0</v>
      </c>
    </row>
    <row r="579" spans="1:21">
      <c r="A579" s="2" t="s">
        <v>32</v>
      </c>
      <c r="B579" s="2">
        <v>9</v>
      </c>
      <c r="C579" s="2" t="s">
        <v>33</v>
      </c>
      <c r="D579" s="2" t="s">
        <v>23</v>
      </c>
      <c r="E579" s="2">
        <v>2118</v>
      </c>
      <c r="F579" s="2" t="s">
        <v>34</v>
      </c>
      <c r="G579" s="2" t="s">
        <v>35</v>
      </c>
      <c r="H579" s="2">
        <v>2</v>
      </c>
      <c r="I579" s="2" t="s">
        <v>26</v>
      </c>
      <c r="J579" s="2" t="s">
        <v>27</v>
      </c>
      <c r="K579" s="2">
        <v>2</v>
      </c>
      <c r="L579" s="2" t="s">
        <v>28</v>
      </c>
      <c r="M579" s="2">
        <v>37</v>
      </c>
      <c r="N579" s="2" t="s">
        <v>27</v>
      </c>
      <c r="O579" s="2" t="s">
        <v>29</v>
      </c>
      <c r="P579" s="2">
        <v>1</v>
      </c>
      <c r="Q579" s="2" t="s">
        <v>40</v>
      </c>
      <c r="R579" s="2">
        <v>2</v>
      </c>
      <c r="S579" s="2" t="s">
        <v>27</v>
      </c>
      <c r="T579" s="2" t="s">
        <v>31</v>
      </c>
      <c r="U579" s="2">
        <v>0</v>
      </c>
    </row>
    <row r="580" spans="1:21">
      <c r="A580" s="2" t="s">
        <v>37</v>
      </c>
      <c r="B580" s="2">
        <v>6</v>
      </c>
      <c r="C580" s="2" t="s">
        <v>33</v>
      </c>
      <c r="D580" s="2" t="s">
        <v>23</v>
      </c>
      <c r="E580" s="2">
        <v>518</v>
      </c>
      <c r="F580" s="2" t="s">
        <v>34</v>
      </c>
      <c r="G580" s="2" t="s">
        <v>35</v>
      </c>
      <c r="H580" s="2">
        <v>3</v>
      </c>
      <c r="I580" s="2" t="s">
        <v>36</v>
      </c>
      <c r="J580" s="2" t="s">
        <v>27</v>
      </c>
      <c r="K580" s="2">
        <v>1</v>
      </c>
      <c r="L580" s="2" t="s">
        <v>28</v>
      </c>
      <c r="M580" s="2">
        <v>29</v>
      </c>
      <c r="N580" s="2" t="s">
        <v>27</v>
      </c>
      <c r="O580" s="2" t="s">
        <v>29</v>
      </c>
      <c r="P580" s="2">
        <v>1</v>
      </c>
      <c r="Q580" s="2" t="s">
        <v>30</v>
      </c>
      <c r="R580" s="2">
        <v>1</v>
      </c>
      <c r="S580" s="2" t="s">
        <v>27</v>
      </c>
      <c r="T580" s="2" t="s">
        <v>31</v>
      </c>
      <c r="U580" s="2">
        <v>0</v>
      </c>
    </row>
    <row r="581" spans="1:21">
      <c r="A581" s="2" t="s">
        <v>37</v>
      </c>
      <c r="B581" s="2">
        <v>24</v>
      </c>
      <c r="C581" s="2" t="s">
        <v>33</v>
      </c>
      <c r="D581" s="2" t="s">
        <v>49</v>
      </c>
      <c r="E581" s="2">
        <v>7814</v>
      </c>
      <c r="F581" s="2" t="s">
        <v>34</v>
      </c>
      <c r="G581" s="2" t="s">
        <v>39</v>
      </c>
      <c r="H581" s="2">
        <v>3</v>
      </c>
      <c r="I581" s="2" t="s">
        <v>26</v>
      </c>
      <c r="J581" s="2" t="s">
        <v>27</v>
      </c>
      <c r="K581" s="2">
        <v>3</v>
      </c>
      <c r="L581" s="2" t="s">
        <v>50</v>
      </c>
      <c r="M581" s="2">
        <v>38</v>
      </c>
      <c r="N581" s="2" t="s">
        <v>27</v>
      </c>
      <c r="O581" s="2" t="s">
        <v>29</v>
      </c>
      <c r="P581" s="2">
        <v>1</v>
      </c>
      <c r="Q581" s="2" t="s">
        <v>52</v>
      </c>
      <c r="R581" s="2">
        <v>1</v>
      </c>
      <c r="S581" s="2" t="s">
        <v>31</v>
      </c>
      <c r="T581" s="2" t="s">
        <v>31</v>
      </c>
      <c r="U581" s="2">
        <v>0</v>
      </c>
    </row>
    <row r="582" spans="1:21">
      <c r="A582" s="2" t="s">
        <v>37</v>
      </c>
      <c r="B582" s="2">
        <v>24</v>
      </c>
      <c r="C582" s="2" t="s">
        <v>22</v>
      </c>
      <c r="D582" s="2" t="s">
        <v>68</v>
      </c>
      <c r="E582" s="2">
        <v>5507</v>
      </c>
      <c r="F582" s="2" t="s">
        <v>34</v>
      </c>
      <c r="G582" s="2" t="s">
        <v>25</v>
      </c>
      <c r="H582" s="2">
        <v>3</v>
      </c>
      <c r="I582" s="2" t="s">
        <v>26</v>
      </c>
      <c r="J582" s="2" t="s">
        <v>27</v>
      </c>
      <c r="K582" s="2">
        <v>4</v>
      </c>
      <c r="L582" s="2" t="s">
        <v>47</v>
      </c>
      <c r="M582" s="2">
        <v>44</v>
      </c>
      <c r="N582" s="2" t="s">
        <v>27</v>
      </c>
      <c r="O582" s="2" t="s">
        <v>44</v>
      </c>
      <c r="P582" s="2">
        <v>2</v>
      </c>
      <c r="Q582" s="2" t="s">
        <v>30</v>
      </c>
      <c r="R582" s="2">
        <v>1</v>
      </c>
      <c r="S582" s="2" t="s">
        <v>27</v>
      </c>
      <c r="T582" s="2" t="s">
        <v>31</v>
      </c>
      <c r="U582" s="2">
        <v>0</v>
      </c>
    </row>
    <row r="583" spans="1:21">
      <c r="A583" s="2" t="s">
        <v>37</v>
      </c>
      <c r="B583" s="2">
        <v>15</v>
      </c>
      <c r="C583" s="2" t="s">
        <v>33</v>
      </c>
      <c r="D583" s="2" t="s">
        <v>49</v>
      </c>
      <c r="E583" s="2">
        <v>1300</v>
      </c>
      <c r="F583" s="2" t="s">
        <v>24</v>
      </c>
      <c r="G583" s="2" t="s">
        <v>25</v>
      </c>
      <c r="H583" s="2">
        <v>4</v>
      </c>
      <c r="I583" s="2" t="s">
        <v>26</v>
      </c>
      <c r="J583" s="2" t="s">
        <v>27</v>
      </c>
      <c r="K583" s="2">
        <v>4</v>
      </c>
      <c r="L583" s="2" t="s">
        <v>47</v>
      </c>
      <c r="M583" s="2">
        <v>45</v>
      </c>
      <c r="N583" s="2" t="s">
        <v>61</v>
      </c>
      <c r="O583" s="2" t="s">
        <v>44</v>
      </c>
      <c r="P583" s="2">
        <v>1</v>
      </c>
      <c r="Q583" s="2" t="s">
        <v>30</v>
      </c>
      <c r="R583" s="2">
        <v>2</v>
      </c>
      <c r="S583" s="2" t="s">
        <v>27</v>
      </c>
      <c r="T583" s="2" t="s">
        <v>31</v>
      </c>
      <c r="U583" s="2">
        <v>0</v>
      </c>
    </row>
    <row r="584" spans="1:21">
      <c r="A584" s="2" t="s">
        <v>37</v>
      </c>
      <c r="B584" s="2">
        <v>12</v>
      </c>
      <c r="C584" s="2" t="s">
        <v>22</v>
      </c>
      <c r="D584" s="2" t="s">
        <v>23</v>
      </c>
      <c r="E584" s="2">
        <v>797</v>
      </c>
      <c r="F584" s="2" t="s">
        <v>24</v>
      </c>
      <c r="G584" s="2" t="s">
        <v>25</v>
      </c>
      <c r="H584" s="2">
        <v>4</v>
      </c>
      <c r="I584" s="2" t="s">
        <v>36</v>
      </c>
      <c r="J584" s="2" t="s">
        <v>27</v>
      </c>
      <c r="K584" s="2">
        <v>3</v>
      </c>
      <c r="L584" s="2" t="s">
        <v>43</v>
      </c>
      <c r="M584" s="2">
        <v>33</v>
      </c>
      <c r="N584" s="2" t="s">
        <v>61</v>
      </c>
      <c r="O584" s="2" t="s">
        <v>29</v>
      </c>
      <c r="P584" s="2">
        <v>1</v>
      </c>
      <c r="Q584" s="2" t="s">
        <v>40</v>
      </c>
      <c r="R584" s="2">
        <v>2</v>
      </c>
      <c r="S584" s="2" t="s">
        <v>27</v>
      </c>
      <c r="T584" s="2" t="s">
        <v>31</v>
      </c>
      <c r="U584" s="2">
        <v>1</v>
      </c>
    </row>
    <row r="585" spans="1:21">
      <c r="A585" s="2" t="s">
        <v>37</v>
      </c>
      <c r="B585" s="2">
        <v>24</v>
      </c>
      <c r="C585" s="2" t="s">
        <v>45</v>
      </c>
      <c r="D585" s="2" t="s">
        <v>49</v>
      </c>
      <c r="E585" s="2">
        <v>4679</v>
      </c>
      <c r="F585" s="2" t="s">
        <v>34</v>
      </c>
      <c r="G585" s="2" t="s">
        <v>39</v>
      </c>
      <c r="H585" s="2">
        <v>3</v>
      </c>
      <c r="I585" s="2" t="s">
        <v>26</v>
      </c>
      <c r="J585" s="2" t="s">
        <v>27</v>
      </c>
      <c r="K585" s="2">
        <v>3</v>
      </c>
      <c r="L585" s="2" t="s">
        <v>50</v>
      </c>
      <c r="M585" s="2">
        <v>35</v>
      </c>
      <c r="N585" s="2" t="s">
        <v>27</v>
      </c>
      <c r="O585" s="2" t="s">
        <v>29</v>
      </c>
      <c r="P585" s="2">
        <v>2</v>
      </c>
      <c r="Q585" s="2" t="s">
        <v>40</v>
      </c>
      <c r="R585" s="2">
        <v>1</v>
      </c>
      <c r="S585" s="2" t="s">
        <v>31</v>
      </c>
      <c r="T585" s="2" t="s">
        <v>31</v>
      </c>
      <c r="U585" s="2">
        <v>0</v>
      </c>
    </row>
    <row r="586" spans="1:21">
      <c r="A586" s="2" t="s">
        <v>37</v>
      </c>
      <c r="B586" s="2">
        <v>39</v>
      </c>
      <c r="C586" s="2" t="s">
        <v>33</v>
      </c>
      <c r="D586" s="2" t="s">
        <v>49</v>
      </c>
      <c r="E586" s="2">
        <v>2569</v>
      </c>
      <c r="F586" s="2" t="s">
        <v>48</v>
      </c>
      <c r="G586" s="2" t="s">
        <v>35</v>
      </c>
      <c r="H586" s="2">
        <v>4</v>
      </c>
      <c r="I586" s="2" t="s">
        <v>26</v>
      </c>
      <c r="J586" s="2" t="s">
        <v>27</v>
      </c>
      <c r="K586" s="2">
        <v>4</v>
      </c>
      <c r="L586" s="2" t="s">
        <v>50</v>
      </c>
      <c r="M586" s="2">
        <v>24</v>
      </c>
      <c r="N586" s="2" t="s">
        <v>27</v>
      </c>
      <c r="O586" s="2" t="s">
        <v>29</v>
      </c>
      <c r="P586" s="2">
        <v>1</v>
      </c>
      <c r="Q586" s="2" t="s">
        <v>30</v>
      </c>
      <c r="R586" s="2">
        <v>1</v>
      </c>
      <c r="S586" s="2" t="s">
        <v>27</v>
      </c>
      <c r="T586" s="2" t="s">
        <v>31</v>
      </c>
      <c r="U586" s="2">
        <v>0</v>
      </c>
    </row>
    <row r="587" spans="1:21">
      <c r="A587" s="2" t="s">
        <v>63</v>
      </c>
      <c r="B587" s="2">
        <v>6</v>
      </c>
      <c r="C587" s="2" t="s">
        <v>33</v>
      </c>
      <c r="D587" s="2" t="s">
        <v>41</v>
      </c>
      <c r="E587" s="2">
        <v>2116</v>
      </c>
      <c r="F587" s="2" t="s">
        <v>34</v>
      </c>
      <c r="G587" s="2" t="s">
        <v>35</v>
      </c>
      <c r="H587" s="2">
        <v>2</v>
      </c>
      <c r="I587" s="2" t="s">
        <v>26</v>
      </c>
      <c r="J587" s="2" t="s">
        <v>27</v>
      </c>
      <c r="K587" s="2">
        <v>2</v>
      </c>
      <c r="L587" s="2" t="s">
        <v>28</v>
      </c>
      <c r="M587" s="2">
        <v>41</v>
      </c>
      <c r="N587" s="2" t="s">
        <v>27</v>
      </c>
      <c r="O587" s="2" t="s">
        <v>29</v>
      </c>
      <c r="P587" s="2">
        <v>1</v>
      </c>
      <c r="Q587" s="2" t="s">
        <v>30</v>
      </c>
      <c r="R587" s="2">
        <v>1</v>
      </c>
      <c r="S587" s="2" t="s">
        <v>31</v>
      </c>
      <c r="T587" s="2" t="s">
        <v>31</v>
      </c>
      <c r="U587" s="2">
        <v>0</v>
      </c>
    </row>
    <row r="588" spans="1:21">
      <c r="A588" s="2" t="s">
        <v>37</v>
      </c>
      <c r="B588" s="2">
        <v>36</v>
      </c>
      <c r="C588" s="2" t="s">
        <v>33</v>
      </c>
      <c r="D588" s="2" t="s">
        <v>23</v>
      </c>
      <c r="E588" s="2">
        <v>3835</v>
      </c>
      <c r="F588" s="2" t="s">
        <v>24</v>
      </c>
      <c r="G588" s="2" t="s">
        <v>25</v>
      </c>
      <c r="H588" s="2">
        <v>2</v>
      </c>
      <c r="I588" s="2" t="s">
        <v>36</v>
      </c>
      <c r="J588" s="2" t="s">
        <v>27</v>
      </c>
      <c r="K588" s="2">
        <v>4</v>
      </c>
      <c r="L588" s="2" t="s">
        <v>28</v>
      </c>
      <c r="M588" s="2">
        <v>45</v>
      </c>
      <c r="N588" s="2" t="s">
        <v>27</v>
      </c>
      <c r="O588" s="2" t="s">
        <v>29</v>
      </c>
      <c r="P588" s="2">
        <v>1</v>
      </c>
      <c r="Q588" s="2" t="s">
        <v>40</v>
      </c>
      <c r="R588" s="2">
        <v>1</v>
      </c>
      <c r="S588" s="2" t="s">
        <v>31</v>
      </c>
      <c r="T588" s="2" t="s">
        <v>31</v>
      </c>
      <c r="U588" s="2">
        <v>0</v>
      </c>
    </row>
    <row r="589" spans="1:21">
      <c r="A589" s="2" t="s">
        <v>37</v>
      </c>
      <c r="B589" s="2">
        <v>12</v>
      </c>
      <c r="C589" s="2" t="s">
        <v>33</v>
      </c>
      <c r="D589" s="2" t="s">
        <v>23</v>
      </c>
      <c r="E589" s="2">
        <v>3077</v>
      </c>
      <c r="F589" s="2" t="s">
        <v>34</v>
      </c>
      <c r="G589" s="2" t="s">
        <v>35</v>
      </c>
      <c r="H589" s="2">
        <v>2</v>
      </c>
      <c r="I589" s="2" t="s">
        <v>26</v>
      </c>
      <c r="J589" s="2" t="s">
        <v>27</v>
      </c>
      <c r="K589" s="2">
        <v>4</v>
      </c>
      <c r="L589" s="2" t="s">
        <v>50</v>
      </c>
      <c r="M589" s="2">
        <v>52</v>
      </c>
      <c r="N589" s="2" t="s">
        <v>27</v>
      </c>
      <c r="O589" s="2" t="s">
        <v>29</v>
      </c>
      <c r="P589" s="2">
        <v>1</v>
      </c>
      <c r="Q589" s="2" t="s">
        <v>30</v>
      </c>
      <c r="R589" s="2">
        <v>1</v>
      </c>
      <c r="S589" s="2" t="s">
        <v>31</v>
      </c>
      <c r="T589" s="2" t="s">
        <v>31</v>
      </c>
      <c r="U589" s="2">
        <v>0</v>
      </c>
    </row>
    <row r="590" spans="1:21">
      <c r="A590" s="2" t="s">
        <v>37</v>
      </c>
      <c r="B590" s="2">
        <v>24</v>
      </c>
      <c r="C590" s="2" t="s">
        <v>22</v>
      </c>
      <c r="D590" s="2" t="s">
        <v>23</v>
      </c>
      <c r="E590" s="2">
        <v>1851</v>
      </c>
      <c r="F590" s="2" t="s">
        <v>34</v>
      </c>
      <c r="G590" s="2" t="s">
        <v>39</v>
      </c>
      <c r="H590" s="2">
        <v>4</v>
      </c>
      <c r="I590" s="2" t="s">
        <v>56</v>
      </c>
      <c r="J590" s="2" t="s">
        <v>42</v>
      </c>
      <c r="K590" s="2">
        <v>2</v>
      </c>
      <c r="L590" s="2" t="s">
        <v>50</v>
      </c>
      <c r="M590" s="2">
        <v>33</v>
      </c>
      <c r="N590" s="2" t="s">
        <v>27</v>
      </c>
      <c r="O590" s="2" t="s">
        <v>29</v>
      </c>
      <c r="P590" s="2">
        <v>2</v>
      </c>
      <c r="Q590" s="2" t="s">
        <v>30</v>
      </c>
      <c r="R590" s="2">
        <v>1</v>
      </c>
      <c r="S590" s="2" t="s">
        <v>31</v>
      </c>
      <c r="T590" s="2" t="s">
        <v>31</v>
      </c>
      <c r="U590" s="2">
        <v>0</v>
      </c>
    </row>
    <row r="591" spans="1:21">
      <c r="A591" s="2" t="s">
        <v>37</v>
      </c>
      <c r="B591" s="2">
        <v>24</v>
      </c>
      <c r="C591" s="2" t="s">
        <v>33</v>
      </c>
      <c r="D591" s="2" t="s">
        <v>58</v>
      </c>
      <c r="E591" s="2">
        <v>4591</v>
      </c>
      <c r="F591" s="2" t="s">
        <v>53</v>
      </c>
      <c r="G591" s="2" t="s">
        <v>35</v>
      </c>
      <c r="H591" s="2">
        <v>2</v>
      </c>
      <c r="I591" s="2" t="s">
        <v>26</v>
      </c>
      <c r="J591" s="2" t="s">
        <v>27</v>
      </c>
      <c r="K591" s="2">
        <v>3</v>
      </c>
      <c r="L591" s="2" t="s">
        <v>43</v>
      </c>
      <c r="M591" s="2">
        <v>54</v>
      </c>
      <c r="N591" s="2" t="s">
        <v>27</v>
      </c>
      <c r="O591" s="2" t="s">
        <v>29</v>
      </c>
      <c r="P591" s="2">
        <v>3</v>
      </c>
      <c r="Q591" s="2" t="s">
        <v>52</v>
      </c>
      <c r="R591" s="2">
        <v>1</v>
      </c>
      <c r="S591" s="2" t="s">
        <v>31</v>
      </c>
      <c r="T591" s="2" t="s">
        <v>31</v>
      </c>
      <c r="U591" s="2">
        <v>1</v>
      </c>
    </row>
    <row r="592" spans="1:21">
      <c r="A592" s="2" t="s">
        <v>37</v>
      </c>
      <c r="B592" s="2">
        <v>24</v>
      </c>
      <c r="C592" s="2" t="s">
        <v>33</v>
      </c>
      <c r="D592" s="2" t="s">
        <v>23</v>
      </c>
      <c r="E592" s="2">
        <v>999</v>
      </c>
      <c r="F592" s="2" t="s">
        <v>24</v>
      </c>
      <c r="G592" s="2" t="s">
        <v>25</v>
      </c>
      <c r="H592" s="2">
        <v>4</v>
      </c>
      <c r="I592" s="2" t="s">
        <v>26</v>
      </c>
      <c r="J592" s="2" t="s">
        <v>27</v>
      </c>
      <c r="K592" s="2">
        <v>2</v>
      </c>
      <c r="L592" s="2" t="s">
        <v>50</v>
      </c>
      <c r="M592" s="2">
        <v>25</v>
      </c>
      <c r="N592" s="2" t="s">
        <v>27</v>
      </c>
      <c r="O592" s="2" t="s">
        <v>29</v>
      </c>
      <c r="P592" s="2">
        <v>2</v>
      </c>
      <c r="Q592" s="2" t="s">
        <v>30</v>
      </c>
      <c r="R592" s="2">
        <v>1</v>
      </c>
      <c r="S592" s="2" t="s">
        <v>27</v>
      </c>
      <c r="T592" s="2" t="s">
        <v>31</v>
      </c>
      <c r="U592" s="2">
        <v>0</v>
      </c>
    </row>
    <row r="593" spans="1:21">
      <c r="A593" s="2" t="s">
        <v>37</v>
      </c>
      <c r="B593" s="2">
        <v>12</v>
      </c>
      <c r="C593" s="2" t="s">
        <v>22</v>
      </c>
      <c r="D593" s="2" t="s">
        <v>41</v>
      </c>
      <c r="E593" s="2">
        <v>1402</v>
      </c>
      <c r="F593" s="2" t="s">
        <v>48</v>
      </c>
      <c r="G593" s="2" t="s">
        <v>39</v>
      </c>
      <c r="H593" s="2">
        <v>3</v>
      </c>
      <c r="I593" s="2" t="s">
        <v>36</v>
      </c>
      <c r="J593" s="2" t="s">
        <v>27</v>
      </c>
      <c r="K593" s="2">
        <v>4</v>
      </c>
      <c r="L593" s="2" t="s">
        <v>50</v>
      </c>
      <c r="M593" s="2">
        <v>37</v>
      </c>
      <c r="N593" s="2" t="s">
        <v>27</v>
      </c>
      <c r="O593" s="2" t="s">
        <v>51</v>
      </c>
      <c r="P593" s="2">
        <v>1</v>
      </c>
      <c r="Q593" s="2" t="s">
        <v>30</v>
      </c>
      <c r="R593" s="2">
        <v>1</v>
      </c>
      <c r="S593" s="2" t="s">
        <v>31</v>
      </c>
      <c r="T593" s="2" t="s">
        <v>31</v>
      </c>
      <c r="U593" s="2">
        <v>0</v>
      </c>
    </row>
    <row r="594" spans="1:21">
      <c r="A594" s="2" t="s">
        <v>37</v>
      </c>
      <c r="B594" s="2">
        <v>12</v>
      </c>
      <c r="C594" s="2" t="s">
        <v>33</v>
      </c>
      <c r="D594" s="2" t="s">
        <v>23</v>
      </c>
      <c r="E594" s="2">
        <v>2279</v>
      </c>
      <c r="F594" s="2" t="s">
        <v>24</v>
      </c>
      <c r="G594" s="2" t="s">
        <v>35</v>
      </c>
      <c r="H594" s="2">
        <v>4</v>
      </c>
      <c r="I594" s="2" t="s">
        <v>26</v>
      </c>
      <c r="J594" s="2" t="s">
        <v>27</v>
      </c>
      <c r="K594" s="2">
        <v>4</v>
      </c>
      <c r="L594" s="2" t="s">
        <v>47</v>
      </c>
      <c r="M594" s="2">
        <v>37</v>
      </c>
      <c r="N594" s="2" t="s">
        <v>27</v>
      </c>
      <c r="O594" s="2" t="s">
        <v>44</v>
      </c>
      <c r="P594" s="2">
        <v>1</v>
      </c>
      <c r="Q594" s="2" t="s">
        <v>30</v>
      </c>
      <c r="R594" s="2">
        <v>1</v>
      </c>
      <c r="S594" s="2" t="s">
        <v>31</v>
      </c>
      <c r="T594" s="2" t="s">
        <v>31</v>
      </c>
      <c r="U594" s="2">
        <v>0</v>
      </c>
    </row>
    <row r="595" spans="1:21">
      <c r="A595" s="2" t="s">
        <v>37</v>
      </c>
      <c r="B595" s="2">
        <v>6</v>
      </c>
      <c r="C595" s="2" t="s">
        <v>33</v>
      </c>
      <c r="D595" s="2" t="s">
        <v>71</v>
      </c>
      <c r="E595" s="2">
        <v>1238</v>
      </c>
      <c r="F595" s="2" t="s">
        <v>24</v>
      </c>
      <c r="G595" s="2" t="s">
        <v>55</v>
      </c>
      <c r="H595" s="2">
        <v>4</v>
      </c>
      <c r="I595" s="2" t="s">
        <v>26</v>
      </c>
      <c r="J595" s="2" t="s">
        <v>27</v>
      </c>
      <c r="K595" s="2">
        <v>4</v>
      </c>
      <c r="L595" s="2" t="s">
        <v>43</v>
      </c>
      <c r="M595" s="2">
        <v>36</v>
      </c>
      <c r="N595" s="2" t="s">
        <v>27</v>
      </c>
      <c r="O595" s="2" t="s">
        <v>29</v>
      </c>
      <c r="P595" s="2">
        <v>1</v>
      </c>
      <c r="Q595" s="2" t="s">
        <v>52</v>
      </c>
      <c r="R595" s="2">
        <v>2</v>
      </c>
      <c r="S595" s="2" t="s">
        <v>31</v>
      </c>
      <c r="T595" s="2" t="s">
        <v>31</v>
      </c>
      <c r="U595" s="2">
        <v>0</v>
      </c>
    </row>
    <row r="596" spans="1:21">
      <c r="A596" s="2" t="s">
        <v>32</v>
      </c>
      <c r="B596" s="2">
        <v>6</v>
      </c>
      <c r="C596" s="2" t="s">
        <v>33</v>
      </c>
      <c r="D596" s="2" t="s">
        <v>23</v>
      </c>
      <c r="E596" s="2">
        <v>368</v>
      </c>
      <c r="F596" s="2" t="s">
        <v>24</v>
      </c>
      <c r="G596" s="2" t="s">
        <v>25</v>
      </c>
      <c r="H596" s="2">
        <v>4</v>
      </c>
      <c r="I596" s="2" t="s">
        <v>26</v>
      </c>
      <c r="J596" s="2" t="s">
        <v>27</v>
      </c>
      <c r="K596" s="2">
        <v>4</v>
      </c>
      <c r="L596" s="2" t="s">
        <v>43</v>
      </c>
      <c r="M596" s="2">
        <v>38</v>
      </c>
      <c r="N596" s="2" t="s">
        <v>27</v>
      </c>
      <c r="O596" s="2" t="s">
        <v>29</v>
      </c>
      <c r="P596" s="2">
        <v>1</v>
      </c>
      <c r="Q596" s="2" t="s">
        <v>30</v>
      </c>
      <c r="R596" s="2">
        <v>1</v>
      </c>
      <c r="S596" s="2" t="s">
        <v>27</v>
      </c>
      <c r="T596" s="2" t="s">
        <v>31</v>
      </c>
      <c r="U596" s="2">
        <v>0</v>
      </c>
    </row>
    <row r="597" spans="1:21">
      <c r="A597" s="2" t="s">
        <v>37</v>
      </c>
      <c r="B597" s="2">
        <v>24</v>
      </c>
      <c r="C597" s="2" t="s">
        <v>33</v>
      </c>
      <c r="D597" s="2" t="s">
        <v>23</v>
      </c>
      <c r="E597" s="2">
        <v>1376</v>
      </c>
      <c r="F597" s="2" t="s">
        <v>48</v>
      </c>
      <c r="G597" s="2" t="s">
        <v>39</v>
      </c>
      <c r="H597" s="2">
        <v>4</v>
      </c>
      <c r="I597" s="2" t="s">
        <v>36</v>
      </c>
      <c r="J597" s="2" t="s">
        <v>27</v>
      </c>
      <c r="K597" s="2">
        <v>1</v>
      </c>
      <c r="L597" s="2" t="s">
        <v>50</v>
      </c>
      <c r="M597" s="2">
        <v>28</v>
      </c>
      <c r="N597" s="2" t="s">
        <v>27</v>
      </c>
      <c r="O597" s="2" t="s">
        <v>29</v>
      </c>
      <c r="P597" s="2">
        <v>1</v>
      </c>
      <c r="Q597" s="2" t="s">
        <v>30</v>
      </c>
      <c r="R597" s="2">
        <v>1</v>
      </c>
      <c r="S597" s="2" t="s">
        <v>27</v>
      </c>
      <c r="T597" s="2" t="s">
        <v>31</v>
      </c>
      <c r="U597" s="2">
        <v>0</v>
      </c>
    </row>
    <row r="598" spans="1:21">
      <c r="A598" s="2" t="s">
        <v>63</v>
      </c>
      <c r="B598" s="2">
        <v>24</v>
      </c>
      <c r="C598" s="2" t="s">
        <v>22</v>
      </c>
      <c r="D598" s="2" t="s">
        <v>23</v>
      </c>
      <c r="E598" s="2">
        <v>3148</v>
      </c>
      <c r="F598" s="2" t="s">
        <v>24</v>
      </c>
      <c r="G598" s="2" t="s">
        <v>35</v>
      </c>
      <c r="H598" s="2">
        <v>3</v>
      </c>
      <c r="I598" s="2" t="s">
        <v>26</v>
      </c>
      <c r="J598" s="2" t="s">
        <v>27</v>
      </c>
      <c r="K598" s="2">
        <v>2</v>
      </c>
      <c r="L598" s="2" t="s">
        <v>50</v>
      </c>
      <c r="M598" s="2">
        <v>31</v>
      </c>
      <c r="N598" s="2" t="s">
        <v>27</v>
      </c>
      <c r="O598" s="2" t="s">
        <v>29</v>
      </c>
      <c r="P598" s="2">
        <v>2</v>
      </c>
      <c r="Q598" s="2" t="s">
        <v>30</v>
      </c>
      <c r="R598" s="2">
        <v>1</v>
      </c>
      <c r="S598" s="2" t="s">
        <v>31</v>
      </c>
      <c r="T598" s="2" t="s">
        <v>31</v>
      </c>
      <c r="U598" s="2">
        <v>0</v>
      </c>
    </row>
    <row r="599" spans="1:21">
      <c r="A599" s="2" t="s">
        <v>37</v>
      </c>
      <c r="B599" s="2">
        <v>24</v>
      </c>
      <c r="C599" s="2" t="s">
        <v>22</v>
      </c>
      <c r="D599" s="2" t="s">
        <v>46</v>
      </c>
      <c r="E599" s="2">
        <v>1287</v>
      </c>
      <c r="F599" s="2" t="s">
        <v>53</v>
      </c>
      <c r="G599" s="2" t="s">
        <v>25</v>
      </c>
      <c r="H599" s="2">
        <v>4</v>
      </c>
      <c r="I599" s="2" t="s">
        <v>36</v>
      </c>
      <c r="J599" s="2" t="s">
        <v>27</v>
      </c>
      <c r="K599" s="2">
        <v>4</v>
      </c>
      <c r="L599" s="2" t="s">
        <v>28</v>
      </c>
      <c r="M599" s="2">
        <v>37</v>
      </c>
      <c r="N599" s="2" t="s">
        <v>27</v>
      </c>
      <c r="O599" s="2" t="s">
        <v>29</v>
      </c>
      <c r="P599" s="2">
        <v>2</v>
      </c>
      <c r="Q599" s="2" t="s">
        <v>30</v>
      </c>
      <c r="R599" s="2">
        <v>1</v>
      </c>
      <c r="S599" s="2" t="s">
        <v>31</v>
      </c>
      <c r="T599" s="2" t="s">
        <v>31</v>
      </c>
      <c r="U599" s="2">
        <v>0</v>
      </c>
    </row>
    <row r="600" spans="1:21">
      <c r="A600" s="2" t="s">
        <v>37</v>
      </c>
      <c r="B600" s="2">
        <v>10</v>
      </c>
      <c r="C600" s="2" t="s">
        <v>33</v>
      </c>
      <c r="D600" s="2" t="s">
        <v>46</v>
      </c>
      <c r="E600" s="2">
        <v>1309</v>
      </c>
      <c r="F600" s="2" t="s">
        <v>24</v>
      </c>
      <c r="G600" s="2" t="s">
        <v>35</v>
      </c>
      <c r="H600" s="2">
        <v>4</v>
      </c>
      <c r="I600" s="2" t="s">
        <v>26</v>
      </c>
      <c r="J600" s="2" t="s">
        <v>42</v>
      </c>
      <c r="K600" s="2">
        <v>4</v>
      </c>
      <c r="L600" s="2" t="s">
        <v>43</v>
      </c>
      <c r="M600" s="2">
        <v>27</v>
      </c>
      <c r="N600" s="2" t="s">
        <v>27</v>
      </c>
      <c r="O600" s="2" t="s">
        <v>29</v>
      </c>
      <c r="P600" s="2">
        <v>1</v>
      </c>
      <c r="Q600" s="2" t="s">
        <v>40</v>
      </c>
      <c r="R600" s="2">
        <v>1</v>
      </c>
      <c r="S600" s="2" t="s">
        <v>27</v>
      </c>
      <c r="T600" s="2" t="s">
        <v>31</v>
      </c>
      <c r="U600" s="2">
        <v>1</v>
      </c>
    </row>
    <row r="601" spans="1:21">
      <c r="A601" s="2" t="s">
        <v>37</v>
      </c>
      <c r="B601" s="2">
        <v>24</v>
      </c>
      <c r="C601" s="2" t="s">
        <v>33</v>
      </c>
      <c r="D601" s="2" t="s">
        <v>23</v>
      </c>
      <c r="E601" s="2">
        <v>3621</v>
      </c>
      <c r="F601" s="2" t="s">
        <v>59</v>
      </c>
      <c r="G601" s="2" t="s">
        <v>25</v>
      </c>
      <c r="H601" s="2">
        <v>2</v>
      </c>
      <c r="I601" s="2" t="s">
        <v>26</v>
      </c>
      <c r="J601" s="2" t="s">
        <v>27</v>
      </c>
      <c r="K601" s="2">
        <v>4</v>
      </c>
      <c r="L601" s="2" t="s">
        <v>50</v>
      </c>
      <c r="M601" s="2">
        <v>31</v>
      </c>
      <c r="N601" s="2" t="s">
        <v>27</v>
      </c>
      <c r="O601" s="2" t="s">
        <v>29</v>
      </c>
      <c r="P601" s="2">
        <v>2</v>
      </c>
      <c r="Q601" s="2" t="s">
        <v>30</v>
      </c>
      <c r="R601" s="2">
        <v>1</v>
      </c>
      <c r="S601" s="2" t="s">
        <v>27</v>
      </c>
      <c r="T601" s="2" t="s">
        <v>31</v>
      </c>
      <c r="U601" s="2">
        <v>1</v>
      </c>
    </row>
    <row r="602" spans="1:21">
      <c r="A602" s="2" t="s">
        <v>63</v>
      </c>
      <c r="B602" s="2">
        <v>6</v>
      </c>
      <c r="C602" s="2" t="s">
        <v>22</v>
      </c>
      <c r="D602" s="2" t="s">
        <v>46</v>
      </c>
      <c r="E602" s="2">
        <v>1299</v>
      </c>
      <c r="F602" s="2" t="s">
        <v>34</v>
      </c>
      <c r="G602" s="2" t="s">
        <v>35</v>
      </c>
      <c r="H602" s="2">
        <v>1</v>
      </c>
      <c r="I602" s="2" t="s">
        <v>26</v>
      </c>
      <c r="J602" s="2" t="s">
        <v>27</v>
      </c>
      <c r="K602" s="2">
        <v>1</v>
      </c>
      <c r="L602" s="2" t="s">
        <v>28</v>
      </c>
      <c r="M602" s="2">
        <v>74</v>
      </c>
      <c r="N602" s="2" t="s">
        <v>27</v>
      </c>
      <c r="O602" s="2" t="s">
        <v>29</v>
      </c>
      <c r="P602" s="2">
        <v>3</v>
      </c>
      <c r="Q602" s="2" t="s">
        <v>69</v>
      </c>
      <c r="R602" s="2">
        <v>2</v>
      </c>
      <c r="S602" s="2" t="s">
        <v>27</v>
      </c>
      <c r="T602" s="2" t="s">
        <v>62</v>
      </c>
      <c r="U602" s="2">
        <v>0</v>
      </c>
    </row>
    <row r="603" spans="1:21">
      <c r="A603" s="2" t="s">
        <v>37</v>
      </c>
      <c r="B603" s="2">
        <v>9</v>
      </c>
      <c r="C603" s="2" t="s">
        <v>33</v>
      </c>
      <c r="D603" s="2" t="s">
        <v>41</v>
      </c>
      <c r="E603" s="2">
        <v>1313</v>
      </c>
      <c r="F603" s="2" t="s">
        <v>34</v>
      </c>
      <c r="G603" s="2" t="s">
        <v>25</v>
      </c>
      <c r="H603" s="2">
        <v>1</v>
      </c>
      <c r="I603" s="2" t="s">
        <v>26</v>
      </c>
      <c r="J603" s="2" t="s">
        <v>27</v>
      </c>
      <c r="K603" s="2">
        <v>4</v>
      </c>
      <c r="L603" s="2" t="s">
        <v>50</v>
      </c>
      <c r="M603" s="2">
        <v>20</v>
      </c>
      <c r="N603" s="2" t="s">
        <v>27</v>
      </c>
      <c r="O603" s="2" t="s">
        <v>29</v>
      </c>
      <c r="P603" s="2">
        <v>1</v>
      </c>
      <c r="Q603" s="2" t="s">
        <v>30</v>
      </c>
      <c r="R603" s="2">
        <v>1</v>
      </c>
      <c r="S603" s="2" t="s">
        <v>27</v>
      </c>
      <c r="T603" s="2" t="s">
        <v>31</v>
      </c>
      <c r="U603" s="2">
        <v>0</v>
      </c>
    </row>
    <row r="604" spans="1:21">
      <c r="A604" s="2" t="s">
        <v>37</v>
      </c>
      <c r="B604" s="2">
        <v>9</v>
      </c>
      <c r="C604" s="2" t="s">
        <v>22</v>
      </c>
      <c r="D604" s="2" t="s">
        <v>38</v>
      </c>
      <c r="E604" s="2">
        <v>1244</v>
      </c>
      <c r="F604" s="2" t="s">
        <v>24</v>
      </c>
      <c r="G604" s="2" t="s">
        <v>25</v>
      </c>
      <c r="H604" s="2">
        <v>4</v>
      </c>
      <c r="I604" s="2" t="s">
        <v>36</v>
      </c>
      <c r="J604" s="2" t="s">
        <v>27</v>
      </c>
      <c r="K604" s="2">
        <v>4</v>
      </c>
      <c r="L604" s="2" t="s">
        <v>43</v>
      </c>
      <c r="M604" s="2">
        <v>41</v>
      </c>
      <c r="N604" s="2" t="s">
        <v>27</v>
      </c>
      <c r="O604" s="2" t="s">
        <v>51</v>
      </c>
      <c r="P604" s="2">
        <v>2</v>
      </c>
      <c r="Q604" s="2" t="s">
        <v>40</v>
      </c>
      <c r="R604" s="2">
        <v>1</v>
      </c>
      <c r="S604" s="2" t="s">
        <v>27</v>
      </c>
      <c r="T604" s="2" t="s">
        <v>31</v>
      </c>
      <c r="U604" s="2">
        <v>0</v>
      </c>
    </row>
    <row r="605" spans="1:21">
      <c r="A605" s="2" t="s">
        <v>37</v>
      </c>
      <c r="B605" s="2">
        <v>24</v>
      </c>
      <c r="C605" s="2" t="s">
        <v>33</v>
      </c>
      <c r="D605" s="2" t="s">
        <v>23</v>
      </c>
      <c r="E605" s="2">
        <v>1278</v>
      </c>
      <c r="F605" s="2" t="s">
        <v>34</v>
      </c>
      <c r="G605" s="2" t="s">
        <v>25</v>
      </c>
      <c r="H605" s="2">
        <v>4</v>
      </c>
      <c r="I605" s="2" t="s">
        <v>26</v>
      </c>
      <c r="J605" s="2" t="s">
        <v>27</v>
      </c>
      <c r="K605" s="2">
        <v>1</v>
      </c>
      <c r="L605" s="2" t="s">
        <v>28</v>
      </c>
      <c r="M605" s="2">
        <v>36</v>
      </c>
      <c r="N605" s="2" t="s">
        <v>27</v>
      </c>
      <c r="O605" s="2" t="s">
        <v>29</v>
      </c>
      <c r="P605" s="2">
        <v>1</v>
      </c>
      <c r="Q605" s="2" t="s">
        <v>52</v>
      </c>
      <c r="R605" s="2">
        <v>1</v>
      </c>
      <c r="S605" s="2" t="s">
        <v>31</v>
      </c>
      <c r="T605" s="2" t="s">
        <v>31</v>
      </c>
      <c r="U605" s="2">
        <v>0</v>
      </c>
    </row>
    <row r="606" spans="1:21">
      <c r="A606" s="2" t="s">
        <v>37</v>
      </c>
      <c r="B606" s="2">
        <v>42</v>
      </c>
      <c r="C606" s="2" t="s">
        <v>22</v>
      </c>
      <c r="D606" s="2" t="s">
        <v>41</v>
      </c>
      <c r="E606" s="2">
        <v>4042</v>
      </c>
      <c r="F606" s="2" t="s">
        <v>48</v>
      </c>
      <c r="G606" s="2" t="s">
        <v>35</v>
      </c>
      <c r="H606" s="2">
        <v>4</v>
      </c>
      <c r="I606" s="2" t="s">
        <v>26</v>
      </c>
      <c r="J606" s="2" t="s">
        <v>27</v>
      </c>
      <c r="K606" s="2">
        <v>4</v>
      </c>
      <c r="L606" s="2" t="s">
        <v>28</v>
      </c>
      <c r="M606" s="2">
        <v>36</v>
      </c>
      <c r="N606" s="2" t="s">
        <v>27</v>
      </c>
      <c r="O606" s="2" t="s">
        <v>29</v>
      </c>
      <c r="P606" s="2">
        <v>2</v>
      </c>
      <c r="Q606" s="2" t="s">
        <v>30</v>
      </c>
      <c r="R606" s="2">
        <v>1</v>
      </c>
      <c r="S606" s="2" t="s">
        <v>31</v>
      </c>
      <c r="T606" s="2" t="s">
        <v>31</v>
      </c>
      <c r="U606" s="2">
        <v>0</v>
      </c>
    </row>
    <row r="607" spans="1:21">
      <c r="A607" s="2" t="s">
        <v>21</v>
      </c>
      <c r="B607" s="2">
        <v>6</v>
      </c>
      <c r="C607" s="2" t="s">
        <v>33</v>
      </c>
      <c r="D607" s="2" t="s">
        <v>23</v>
      </c>
      <c r="E607" s="2">
        <v>2647</v>
      </c>
      <c r="F607" s="2" t="s">
        <v>48</v>
      </c>
      <c r="G607" s="2" t="s">
        <v>35</v>
      </c>
      <c r="H607" s="2">
        <v>2</v>
      </c>
      <c r="I607" s="2" t="s">
        <v>26</v>
      </c>
      <c r="J607" s="2" t="s">
        <v>27</v>
      </c>
      <c r="K607" s="2">
        <v>3</v>
      </c>
      <c r="L607" s="2" t="s">
        <v>28</v>
      </c>
      <c r="M607" s="2">
        <v>44</v>
      </c>
      <c r="N607" s="2" t="s">
        <v>27</v>
      </c>
      <c r="O607" s="2" t="s">
        <v>51</v>
      </c>
      <c r="P607" s="2">
        <v>1</v>
      </c>
      <c r="Q607" s="2" t="s">
        <v>30</v>
      </c>
      <c r="R607" s="2">
        <v>2</v>
      </c>
      <c r="S607" s="2" t="s">
        <v>27</v>
      </c>
      <c r="T607" s="2" t="s">
        <v>31</v>
      </c>
      <c r="U607" s="2">
        <v>0</v>
      </c>
    </row>
    <row r="608" spans="1:21">
      <c r="A608" s="2" t="s">
        <v>37</v>
      </c>
      <c r="B608" s="2">
        <v>12</v>
      </c>
      <c r="C608" s="2" t="s">
        <v>22</v>
      </c>
      <c r="D608" s="2" t="s">
        <v>41</v>
      </c>
      <c r="E608" s="2">
        <v>1592</v>
      </c>
      <c r="F608" s="2" t="s">
        <v>53</v>
      </c>
      <c r="G608" s="2" t="s">
        <v>39</v>
      </c>
      <c r="H608" s="2">
        <v>3</v>
      </c>
      <c r="I608" s="2" t="s">
        <v>36</v>
      </c>
      <c r="J608" s="2" t="s">
        <v>27</v>
      </c>
      <c r="K608" s="2">
        <v>2</v>
      </c>
      <c r="L608" s="2" t="s">
        <v>43</v>
      </c>
      <c r="M608" s="2">
        <v>35</v>
      </c>
      <c r="N608" s="2" t="s">
        <v>27</v>
      </c>
      <c r="O608" s="2" t="s">
        <v>29</v>
      </c>
      <c r="P608" s="2">
        <v>1</v>
      </c>
      <c r="Q608" s="2" t="s">
        <v>30</v>
      </c>
      <c r="R608" s="2">
        <v>1</v>
      </c>
      <c r="S608" s="2" t="s">
        <v>27</v>
      </c>
      <c r="T608" s="2" t="s">
        <v>62</v>
      </c>
      <c r="U608" s="2">
        <v>0</v>
      </c>
    </row>
    <row r="609" spans="1:21">
      <c r="A609" s="2" t="s">
        <v>37</v>
      </c>
      <c r="B609" s="2">
        <v>24</v>
      </c>
      <c r="C609" s="2" t="s">
        <v>33</v>
      </c>
      <c r="D609" s="2" t="s">
        <v>23</v>
      </c>
      <c r="E609" s="2">
        <v>3235</v>
      </c>
      <c r="F609" s="2" t="s">
        <v>48</v>
      </c>
      <c r="G609" s="2" t="s">
        <v>25</v>
      </c>
      <c r="H609" s="2">
        <v>3</v>
      </c>
      <c r="I609" s="2" t="s">
        <v>54</v>
      </c>
      <c r="J609" s="2" t="s">
        <v>27</v>
      </c>
      <c r="K609" s="2">
        <v>2</v>
      </c>
      <c r="L609" s="2" t="s">
        <v>50</v>
      </c>
      <c r="M609" s="2">
        <v>26</v>
      </c>
      <c r="N609" s="2" t="s">
        <v>27</v>
      </c>
      <c r="O609" s="2" t="s">
        <v>29</v>
      </c>
      <c r="P609" s="2">
        <v>1</v>
      </c>
      <c r="Q609" s="2" t="s">
        <v>52</v>
      </c>
      <c r="R609" s="2">
        <v>1</v>
      </c>
      <c r="S609" s="2" t="s">
        <v>31</v>
      </c>
      <c r="T609" s="2" t="s">
        <v>31</v>
      </c>
      <c r="U609" s="2">
        <v>0</v>
      </c>
    </row>
    <row r="610" spans="1:21">
      <c r="A610" s="2" t="s">
        <v>37</v>
      </c>
      <c r="B610" s="2">
        <v>30</v>
      </c>
      <c r="C610" s="2" t="s">
        <v>22</v>
      </c>
      <c r="D610" s="2" t="s">
        <v>23</v>
      </c>
      <c r="E610" s="2">
        <v>5954</v>
      </c>
      <c r="F610" s="2" t="s">
        <v>34</v>
      </c>
      <c r="G610" s="2" t="s">
        <v>39</v>
      </c>
      <c r="H610" s="2">
        <v>3</v>
      </c>
      <c r="I610" s="2" t="s">
        <v>26</v>
      </c>
      <c r="J610" s="2" t="s">
        <v>66</v>
      </c>
      <c r="K610" s="2">
        <v>2</v>
      </c>
      <c r="L610" s="2" t="s">
        <v>50</v>
      </c>
      <c r="M610" s="2">
        <v>38</v>
      </c>
      <c r="N610" s="2" t="s">
        <v>27</v>
      </c>
      <c r="O610" s="2" t="s">
        <v>29</v>
      </c>
      <c r="P610" s="2">
        <v>1</v>
      </c>
      <c r="Q610" s="2" t="s">
        <v>30</v>
      </c>
      <c r="R610" s="2">
        <v>1</v>
      </c>
      <c r="S610" s="2" t="s">
        <v>27</v>
      </c>
      <c r="T610" s="2" t="s">
        <v>31</v>
      </c>
      <c r="U610" s="2">
        <v>0</v>
      </c>
    </row>
    <row r="611" spans="1:21">
      <c r="A611" s="2" t="s">
        <v>37</v>
      </c>
      <c r="B611" s="2">
        <v>9</v>
      </c>
      <c r="C611" s="2" t="s">
        <v>22</v>
      </c>
      <c r="D611" s="2" t="s">
        <v>46</v>
      </c>
      <c r="E611" s="2">
        <v>2134</v>
      </c>
      <c r="F611" s="2" t="s">
        <v>34</v>
      </c>
      <c r="G611" s="2" t="s">
        <v>35</v>
      </c>
      <c r="H611" s="2">
        <v>4</v>
      </c>
      <c r="I611" s="2" t="s">
        <v>26</v>
      </c>
      <c r="J611" s="2" t="s">
        <v>27</v>
      </c>
      <c r="K611" s="2">
        <v>4</v>
      </c>
      <c r="L611" s="2" t="s">
        <v>50</v>
      </c>
      <c r="M611" s="2">
        <v>48</v>
      </c>
      <c r="N611" s="2" t="s">
        <v>27</v>
      </c>
      <c r="O611" s="2" t="s">
        <v>29</v>
      </c>
      <c r="P611" s="2">
        <v>3</v>
      </c>
      <c r="Q611" s="2" t="s">
        <v>30</v>
      </c>
      <c r="R611" s="2">
        <v>1</v>
      </c>
      <c r="S611" s="2" t="s">
        <v>31</v>
      </c>
      <c r="T611" s="2" t="s">
        <v>31</v>
      </c>
      <c r="U611" s="2">
        <v>0</v>
      </c>
    </row>
    <row r="612" spans="1:21">
      <c r="A612" s="2" t="s">
        <v>37</v>
      </c>
      <c r="B612" s="2">
        <v>12</v>
      </c>
      <c r="C612" s="2" t="s">
        <v>22</v>
      </c>
      <c r="D612" s="2" t="s">
        <v>41</v>
      </c>
      <c r="E612" s="2">
        <v>1935</v>
      </c>
      <c r="F612" s="2" t="s">
        <v>34</v>
      </c>
      <c r="G612" s="2" t="s">
        <v>25</v>
      </c>
      <c r="H612" s="2">
        <v>4</v>
      </c>
      <c r="I612" s="2" t="s">
        <v>26</v>
      </c>
      <c r="J612" s="2" t="s">
        <v>27</v>
      </c>
      <c r="K612" s="2">
        <v>4</v>
      </c>
      <c r="L612" s="2" t="s">
        <v>28</v>
      </c>
      <c r="M612" s="2">
        <v>43</v>
      </c>
      <c r="N612" s="2" t="s">
        <v>27</v>
      </c>
      <c r="O612" s="2" t="s">
        <v>29</v>
      </c>
      <c r="P612" s="2">
        <v>3</v>
      </c>
      <c r="Q612" s="2" t="s">
        <v>30</v>
      </c>
      <c r="R612" s="2">
        <v>1</v>
      </c>
      <c r="S612" s="2" t="s">
        <v>31</v>
      </c>
      <c r="T612" s="2" t="s">
        <v>31</v>
      </c>
      <c r="U612" s="2">
        <v>0</v>
      </c>
    </row>
    <row r="613" spans="1:21">
      <c r="A613" s="2" t="s">
        <v>37</v>
      </c>
      <c r="B613" s="2">
        <v>15</v>
      </c>
      <c r="C613" s="2" t="s">
        <v>22</v>
      </c>
      <c r="D613" s="2" t="s">
        <v>23</v>
      </c>
      <c r="E613" s="2">
        <v>1360</v>
      </c>
      <c r="F613" s="2" t="s">
        <v>34</v>
      </c>
      <c r="G613" s="2" t="s">
        <v>35</v>
      </c>
      <c r="H613" s="2">
        <v>4</v>
      </c>
      <c r="I613" s="2" t="s">
        <v>26</v>
      </c>
      <c r="J613" s="2" t="s">
        <v>27</v>
      </c>
      <c r="K613" s="2">
        <v>2</v>
      </c>
      <c r="L613" s="2" t="s">
        <v>43</v>
      </c>
      <c r="M613" s="2">
        <v>31</v>
      </c>
      <c r="N613" s="2" t="s">
        <v>27</v>
      </c>
      <c r="O613" s="2" t="s">
        <v>29</v>
      </c>
      <c r="P613" s="2">
        <v>2</v>
      </c>
      <c r="Q613" s="2" t="s">
        <v>30</v>
      </c>
      <c r="R613" s="2">
        <v>1</v>
      </c>
      <c r="S613" s="2" t="s">
        <v>27</v>
      </c>
      <c r="T613" s="2" t="s">
        <v>31</v>
      </c>
      <c r="U613" s="2">
        <v>0</v>
      </c>
    </row>
    <row r="614" spans="1:21">
      <c r="A614" s="2" t="s">
        <v>32</v>
      </c>
      <c r="B614" s="2">
        <v>15</v>
      </c>
      <c r="C614" s="2" t="s">
        <v>22</v>
      </c>
      <c r="D614" s="2" t="s">
        <v>23</v>
      </c>
      <c r="E614" s="2">
        <v>1537</v>
      </c>
      <c r="F614" s="2" t="s">
        <v>24</v>
      </c>
      <c r="G614" s="2" t="s">
        <v>25</v>
      </c>
      <c r="H614" s="2">
        <v>4</v>
      </c>
      <c r="I614" s="2" t="s">
        <v>26</v>
      </c>
      <c r="J614" s="2" t="s">
        <v>42</v>
      </c>
      <c r="K614" s="2">
        <v>4</v>
      </c>
      <c r="L614" s="2" t="s">
        <v>28</v>
      </c>
      <c r="M614" s="2">
        <v>50</v>
      </c>
      <c r="N614" s="2" t="s">
        <v>27</v>
      </c>
      <c r="O614" s="2" t="s">
        <v>29</v>
      </c>
      <c r="P614" s="2">
        <v>2</v>
      </c>
      <c r="Q614" s="2" t="s">
        <v>30</v>
      </c>
      <c r="R614" s="2">
        <v>1</v>
      </c>
      <c r="S614" s="2" t="s">
        <v>31</v>
      </c>
      <c r="T614" s="2" t="s">
        <v>31</v>
      </c>
      <c r="U614" s="2">
        <v>0</v>
      </c>
    </row>
    <row r="615" spans="1:21">
      <c r="A615" s="2" t="s">
        <v>37</v>
      </c>
      <c r="B615" s="2">
        <v>18</v>
      </c>
      <c r="C615" s="2" t="s">
        <v>22</v>
      </c>
      <c r="D615" s="2" t="s">
        <v>23</v>
      </c>
      <c r="E615" s="2">
        <v>6070</v>
      </c>
      <c r="F615" s="2" t="s">
        <v>34</v>
      </c>
      <c r="G615" s="2" t="s">
        <v>25</v>
      </c>
      <c r="H615" s="2">
        <v>3</v>
      </c>
      <c r="I615" s="2" t="s">
        <v>26</v>
      </c>
      <c r="J615" s="2" t="s">
        <v>27</v>
      </c>
      <c r="K615" s="2">
        <v>4</v>
      </c>
      <c r="L615" s="2" t="s">
        <v>50</v>
      </c>
      <c r="M615" s="2">
        <v>33</v>
      </c>
      <c r="N615" s="2" t="s">
        <v>27</v>
      </c>
      <c r="O615" s="2" t="s">
        <v>29</v>
      </c>
      <c r="P615" s="2">
        <v>2</v>
      </c>
      <c r="Q615" s="2" t="s">
        <v>30</v>
      </c>
      <c r="R615" s="2">
        <v>1</v>
      </c>
      <c r="S615" s="2" t="s">
        <v>31</v>
      </c>
      <c r="T615" s="2" t="s">
        <v>31</v>
      </c>
      <c r="U615" s="2">
        <v>0</v>
      </c>
    </row>
    <row r="616" spans="1:21">
      <c r="A616" s="2" t="s">
        <v>63</v>
      </c>
      <c r="B616" s="2">
        <v>12</v>
      </c>
      <c r="C616" s="2" t="s">
        <v>33</v>
      </c>
      <c r="D616" s="2" t="s">
        <v>23</v>
      </c>
      <c r="E616" s="2">
        <v>3399</v>
      </c>
      <c r="F616" s="2" t="s">
        <v>24</v>
      </c>
      <c r="G616" s="2" t="s">
        <v>25</v>
      </c>
      <c r="H616" s="2">
        <v>2</v>
      </c>
      <c r="I616" s="2" t="s">
        <v>26</v>
      </c>
      <c r="J616" s="2" t="s">
        <v>27</v>
      </c>
      <c r="K616" s="2">
        <v>3</v>
      </c>
      <c r="L616" s="2" t="s">
        <v>50</v>
      </c>
      <c r="M616" s="2">
        <v>37</v>
      </c>
      <c r="N616" s="2" t="s">
        <v>27</v>
      </c>
      <c r="O616" s="2" t="s">
        <v>29</v>
      </c>
      <c r="P616" s="2">
        <v>1</v>
      </c>
      <c r="Q616" s="2" t="s">
        <v>52</v>
      </c>
      <c r="R616" s="2">
        <v>1</v>
      </c>
      <c r="S616" s="2" t="s">
        <v>27</v>
      </c>
      <c r="T616" s="2" t="s">
        <v>31</v>
      </c>
      <c r="U616" s="2">
        <v>0</v>
      </c>
    </row>
    <row r="617" spans="1:21">
      <c r="A617" s="2" t="s">
        <v>37</v>
      </c>
      <c r="B617" s="2">
        <v>24</v>
      </c>
      <c r="C617" s="2" t="s">
        <v>33</v>
      </c>
      <c r="D617" s="2" t="s">
        <v>41</v>
      </c>
      <c r="E617" s="2">
        <v>2835</v>
      </c>
      <c r="F617" s="2" t="s">
        <v>48</v>
      </c>
      <c r="G617" s="2" t="s">
        <v>25</v>
      </c>
      <c r="H617" s="2">
        <v>3</v>
      </c>
      <c r="I617" s="2" t="s">
        <v>26</v>
      </c>
      <c r="J617" s="2" t="s">
        <v>27</v>
      </c>
      <c r="K617" s="2">
        <v>4</v>
      </c>
      <c r="L617" s="2" t="s">
        <v>43</v>
      </c>
      <c r="M617" s="2">
        <v>53</v>
      </c>
      <c r="N617" s="2" t="s">
        <v>27</v>
      </c>
      <c r="O617" s="2" t="s">
        <v>29</v>
      </c>
      <c r="P617" s="2">
        <v>1</v>
      </c>
      <c r="Q617" s="2" t="s">
        <v>30</v>
      </c>
      <c r="R617" s="2">
        <v>1</v>
      </c>
      <c r="S617" s="2" t="s">
        <v>27</v>
      </c>
      <c r="T617" s="2" t="s">
        <v>31</v>
      </c>
      <c r="U617" s="2">
        <v>0</v>
      </c>
    </row>
    <row r="618" spans="1:21">
      <c r="A618" s="2" t="s">
        <v>37</v>
      </c>
      <c r="B618" s="2">
        <v>6</v>
      </c>
      <c r="C618" s="2" t="s">
        <v>22</v>
      </c>
      <c r="D618" s="2" t="s">
        <v>46</v>
      </c>
      <c r="E618" s="2">
        <v>6761</v>
      </c>
      <c r="F618" s="2" t="s">
        <v>34</v>
      </c>
      <c r="G618" s="2" t="s">
        <v>39</v>
      </c>
      <c r="H618" s="2">
        <v>1</v>
      </c>
      <c r="I618" s="2" t="s">
        <v>26</v>
      </c>
      <c r="J618" s="2" t="s">
        <v>27</v>
      </c>
      <c r="K618" s="2">
        <v>3</v>
      </c>
      <c r="L618" s="2" t="s">
        <v>47</v>
      </c>
      <c r="M618" s="2">
        <v>45</v>
      </c>
      <c r="N618" s="2" t="s">
        <v>27</v>
      </c>
      <c r="O618" s="2" t="s">
        <v>29</v>
      </c>
      <c r="P618" s="2">
        <v>2</v>
      </c>
      <c r="Q618" s="2" t="s">
        <v>52</v>
      </c>
      <c r="R618" s="2">
        <v>2</v>
      </c>
      <c r="S618" s="2" t="s">
        <v>31</v>
      </c>
      <c r="T618" s="2" t="s">
        <v>31</v>
      </c>
      <c r="U618" s="2">
        <v>0</v>
      </c>
    </row>
    <row r="619" spans="1:21">
      <c r="A619" s="2" t="s">
        <v>21</v>
      </c>
      <c r="B619" s="2">
        <v>9</v>
      </c>
      <c r="C619" s="2" t="s">
        <v>22</v>
      </c>
      <c r="D619" s="2" t="s">
        <v>68</v>
      </c>
      <c r="E619" s="2">
        <v>1288</v>
      </c>
      <c r="F619" s="2" t="s">
        <v>59</v>
      </c>
      <c r="G619" s="2" t="s">
        <v>25</v>
      </c>
      <c r="H619" s="2">
        <v>3</v>
      </c>
      <c r="I619" s="2" t="s">
        <v>26</v>
      </c>
      <c r="J619" s="2" t="s">
        <v>42</v>
      </c>
      <c r="K619" s="2">
        <v>4</v>
      </c>
      <c r="L619" s="2" t="s">
        <v>28</v>
      </c>
      <c r="M619" s="2">
        <v>48</v>
      </c>
      <c r="N619" s="2" t="s">
        <v>27</v>
      </c>
      <c r="O619" s="2" t="s">
        <v>29</v>
      </c>
      <c r="P619" s="2">
        <v>2</v>
      </c>
      <c r="Q619" s="2" t="s">
        <v>30</v>
      </c>
      <c r="R619" s="2">
        <v>2</v>
      </c>
      <c r="S619" s="2" t="s">
        <v>27</v>
      </c>
      <c r="T619" s="2" t="s">
        <v>62</v>
      </c>
      <c r="U619" s="2">
        <v>0</v>
      </c>
    </row>
    <row r="620" spans="1:21">
      <c r="A620" s="2" t="s">
        <v>37</v>
      </c>
      <c r="B620" s="2">
        <v>24</v>
      </c>
      <c r="C620" s="2" t="s">
        <v>33</v>
      </c>
      <c r="D620" s="2" t="s">
        <v>23</v>
      </c>
      <c r="E620" s="2">
        <v>2397</v>
      </c>
      <c r="F620" s="2" t="s">
        <v>48</v>
      </c>
      <c r="G620" s="2" t="s">
        <v>25</v>
      </c>
      <c r="H620" s="2">
        <v>3</v>
      </c>
      <c r="I620" s="2" t="s">
        <v>26</v>
      </c>
      <c r="J620" s="2" t="s">
        <v>27</v>
      </c>
      <c r="K620" s="2">
        <v>2</v>
      </c>
      <c r="L620" s="2" t="s">
        <v>50</v>
      </c>
      <c r="M620" s="2">
        <v>35</v>
      </c>
      <c r="N620" s="2" t="s">
        <v>61</v>
      </c>
      <c r="O620" s="2" t="s">
        <v>29</v>
      </c>
      <c r="P620" s="2">
        <v>2</v>
      </c>
      <c r="Q620" s="2" t="s">
        <v>30</v>
      </c>
      <c r="R620" s="2">
        <v>1</v>
      </c>
      <c r="S620" s="2" t="s">
        <v>31</v>
      </c>
      <c r="T620" s="2" t="s">
        <v>31</v>
      </c>
      <c r="U620" s="2">
        <v>1</v>
      </c>
    </row>
    <row r="621" spans="1:21">
      <c r="A621" s="2" t="s">
        <v>37</v>
      </c>
      <c r="B621" s="2">
        <v>30</v>
      </c>
      <c r="C621" s="2" t="s">
        <v>33</v>
      </c>
      <c r="D621" s="2" t="s">
        <v>23</v>
      </c>
      <c r="E621" s="2">
        <v>2333</v>
      </c>
      <c r="F621" s="2" t="s">
        <v>48</v>
      </c>
      <c r="G621" s="2" t="s">
        <v>25</v>
      </c>
      <c r="H621" s="2">
        <v>4</v>
      </c>
      <c r="I621" s="2" t="s">
        <v>26</v>
      </c>
      <c r="J621" s="2" t="s">
        <v>27</v>
      </c>
      <c r="K621" s="2">
        <v>2</v>
      </c>
      <c r="L621" s="2" t="s">
        <v>50</v>
      </c>
      <c r="M621" s="2">
        <v>30</v>
      </c>
      <c r="N621" s="2" t="s">
        <v>61</v>
      </c>
      <c r="O621" s="2" t="s">
        <v>29</v>
      </c>
      <c r="P621" s="2">
        <v>1</v>
      </c>
      <c r="Q621" s="2" t="s">
        <v>52</v>
      </c>
      <c r="R621" s="2">
        <v>1</v>
      </c>
      <c r="S621" s="2" t="s">
        <v>27</v>
      </c>
      <c r="T621" s="2" t="s">
        <v>31</v>
      </c>
      <c r="U621" s="2">
        <v>0</v>
      </c>
    </row>
    <row r="622" spans="1:21">
      <c r="A622" s="2" t="s">
        <v>37</v>
      </c>
      <c r="B622" s="2">
        <v>24</v>
      </c>
      <c r="C622" s="2" t="s">
        <v>22</v>
      </c>
      <c r="D622" s="2" t="s">
        <v>68</v>
      </c>
      <c r="E622" s="2">
        <v>2058</v>
      </c>
      <c r="F622" s="2" t="s">
        <v>34</v>
      </c>
      <c r="G622" s="2" t="s">
        <v>35</v>
      </c>
      <c r="H622" s="2">
        <v>4</v>
      </c>
      <c r="I622" s="2" t="s">
        <v>54</v>
      </c>
      <c r="J622" s="2" t="s">
        <v>27</v>
      </c>
      <c r="K622" s="2">
        <v>2</v>
      </c>
      <c r="L622" s="2" t="s">
        <v>28</v>
      </c>
      <c r="M622" s="2">
        <v>33</v>
      </c>
      <c r="N622" s="2" t="s">
        <v>27</v>
      </c>
      <c r="O622" s="2" t="s">
        <v>29</v>
      </c>
      <c r="P622" s="2">
        <v>2</v>
      </c>
      <c r="Q622" s="2" t="s">
        <v>30</v>
      </c>
      <c r="R622" s="2">
        <v>1</v>
      </c>
      <c r="S622" s="2" t="s">
        <v>31</v>
      </c>
      <c r="T622" s="2" t="s">
        <v>31</v>
      </c>
      <c r="U622" s="2">
        <v>0</v>
      </c>
    </row>
    <row r="623" spans="1:21">
      <c r="A623" s="2" t="s">
        <v>37</v>
      </c>
      <c r="B623" s="2">
        <v>28</v>
      </c>
      <c r="C623" s="2" t="s">
        <v>22</v>
      </c>
      <c r="D623" s="2" t="s">
        <v>23</v>
      </c>
      <c r="E623" s="2">
        <v>2743</v>
      </c>
      <c r="F623" s="2" t="s">
        <v>34</v>
      </c>
      <c r="G623" s="2" t="s">
        <v>25</v>
      </c>
      <c r="H623" s="2">
        <v>4</v>
      </c>
      <c r="I623" s="2" t="s">
        <v>26</v>
      </c>
      <c r="J623" s="2" t="s">
        <v>27</v>
      </c>
      <c r="K623" s="2">
        <v>2</v>
      </c>
      <c r="L623" s="2" t="s">
        <v>50</v>
      </c>
      <c r="M623" s="2">
        <v>29</v>
      </c>
      <c r="N623" s="2" t="s">
        <v>27</v>
      </c>
      <c r="O623" s="2" t="s">
        <v>29</v>
      </c>
      <c r="P623" s="2">
        <v>2</v>
      </c>
      <c r="Q623" s="2" t="s">
        <v>30</v>
      </c>
      <c r="R623" s="2">
        <v>1</v>
      </c>
      <c r="S623" s="2" t="s">
        <v>27</v>
      </c>
      <c r="T623" s="2" t="s">
        <v>31</v>
      </c>
      <c r="U623" s="2">
        <v>0</v>
      </c>
    </row>
    <row r="624" spans="1:21">
      <c r="A624" s="2" t="s">
        <v>37</v>
      </c>
      <c r="B624" s="2">
        <v>33</v>
      </c>
      <c r="C624" s="2" t="s">
        <v>22</v>
      </c>
      <c r="D624" s="2" t="s">
        <v>49</v>
      </c>
      <c r="E624" s="2">
        <v>7253</v>
      </c>
      <c r="F624" s="2" t="s">
        <v>34</v>
      </c>
      <c r="G624" s="2" t="s">
        <v>39</v>
      </c>
      <c r="H624" s="2">
        <v>3</v>
      </c>
      <c r="I624" s="2" t="s">
        <v>26</v>
      </c>
      <c r="J624" s="2" t="s">
        <v>27</v>
      </c>
      <c r="K624" s="2">
        <v>2</v>
      </c>
      <c r="L624" s="2" t="s">
        <v>50</v>
      </c>
      <c r="M624" s="2">
        <v>35</v>
      </c>
      <c r="N624" s="2" t="s">
        <v>27</v>
      </c>
      <c r="O624" s="2" t="s">
        <v>29</v>
      </c>
      <c r="P624" s="2">
        <v>2</v>
      </c>
      <c r="Q624" s="2" t="s">
        <v>52</v>
      </c>
      <c r="R624" s="2">
        <v>1</v>
      </c>
      <c r="S624" s="2" t="s">
        <v>31</v>
      </c>
      <c r="T624" s="2" t="s">
        <v>31</v>
      </c>
      <c r="U624" s="2">
        <v>0</v>
      </c>
    </row>
    <row r="625" spans="1:21">
      <c r="A625" s="2" t="s">
        <v>37</v>
      </c>
      <c r="B625" s="2">
        <v>15</v>
      </c>
      <c r="C625" s="2" t="s">
        <v>33</v>
      </c>
      <c r="D625" s="2" t="s">
        <v>49</v>
      </c>
      <c r="E625" s="2">
        <v>3029</v>
      </c>
      <c r="F625" s="2" t="s">
        <v>34</v>
      </c>
      <c r="G625" s="2" t="s">
        <v>39</v>
      </c>
      <c r="H625" s="2">
        <v>2</v>
      </c>
      <c r="I625" s="2" t="s">
        <v>26</v>
      </c>
      <c r="J625" s="2" t="s">
        <v>27</v>
      </c>
      <c r="K625" s="2">
        <v>2</v>
      </c>
      <c r="L625" s="2" t="s">
        <v>50</v>
      </c>
      <c r="M625" s="2">
        <v>33</v>
      </c>
      <c r="N625" s="2" t="s">
        <v>27</v>
      </c>
      <c r="O625" s="2" t="s">
        <v>29</v>
      </c>
      <c r="P625" s="2">
        <v>1</v>
      </c>
      <c r="Q625" s="2" t="s">
        <v>30</v>
      </c>
      <c r="R625" s="2">
        <v>1</v>
      </c>
      <c r="S625" s="2" t="s">
        <v>27</v>
      </c>
      <c r="T625" s="2" t="s">
        <v>31</v>
      </c>
      <c r="U625" s="2">
        <v>0</v>
      </c>
    </row>
    <row r="626" spans="1:21">
      <c r="A626" s="2" t="s">
        <v>37</v>
      </c>
      <c r="B626" s="2">
        <v>6</v>
      </c>
      <c r="C626" s="2" t="s">
        <v>22</v>
      </c>
      <c r="D626" s="2" t="s">
        <v>46</v>
      </c>
      <c r="E626" s="2">
        <v>250</v>
      </c>
      <c r="F626" s="2" t="s">
        <v>53</v>
      </c>
      <c r="G626" s="2" t="s">
        <v>35</v>
      </c>
      <c r="H626" s="2">
        <v>2</v>
      </c>
      <c r="I626" s="2" t="s">
        <v>36</v>
      </c>
      <c r="J626" s="2" t="s">
        <v>27</v>
      </c>
      <c r="K626" s="2">
        <v>2</v>
      </c>
      <c r="L626" s="2" t="s">
        <v>28</v>
      </c>
      <c r="M626" s="2">
        <v>41</v>
      </c>
      <c r="N626" s="2" t="s">
        <v>61</v>
      </c>
      <c r="O626" s="2" t="s">
        <v>29</v>
      </c>
      <c r="P626" s="2">
        <v>2</v>
      </c>
      <c r="Q626" s="2" t="s">
        <v>40</v>
      </c>
      <c r="R626" s="2">
        <v>1</v>
      </c>
      <c r="S626" s="2" t="s">
        <v>27</v>
      </c>
      <c r="T626" s="2" t="s">
        <v>31</v>
      </c>
      <c r="U626" s="2">
        <v>0</v>
      </c>
    </row>
    <row r="627" spans="1:21">
      <c r="A627" s="2" t="s">
        <v>37</v>
      </c>
      <c r="B627" s="2">
        <v>36</v>
      </c>
      <c r="C627" s="2" t="s">
        <v>33</v>
      </c>
      <c r="D627" s="2" t="s">
        <v>23</v>
      </c>
      <c r="E627" s="2">
        <v>2299</v>
      </c>
      <c r="F627" s="2" t="s">
        <v>48</v>
      </c>
      <c r="G627" s="2" t="s">
        <v>25</v>
      </c>
      <c r="H627" s="2">
        <v>4</v>
      </c>
      <c r="I627" s="2" t="s">
        <v>26</v>
      </c>
      <c r="J627" s="2" t="s">
        <v>27</v>
      </c>
      <c r="K627" s="2">
        <v>4</v>
      </c>
      <c r="L627" s="2" t="s">
        <v>50</v>
      </c>
      <c r="M627" s="2">
        <v>39</v>
      </c>
      <c r="N627" s="2" t="s">
        <v>27</v>
      </c>
      <c r="O627" s="2" t="s">
        <v>29</v>
      </c>
      <c r="P627" s="2">
        <v>1</v>
      </c>
      <c r="Q627" s="2" t="s">
        <v>30</v>
      </c>
      <c r="R627" s="2">
        <v>1</v>
      </c>
      <c r="S627" s="2" t="s">
        <v>27</v>
      </c>
      <c r="T627" s="2" t="s">
        <v>31</v>
      </c>
      <c r="U627" s="2">
        <v>0</v>
      </c>
    </row>
    <row r="628" spans="1:21">
      <c r="A628" s="2" t="s">
        <v>63</v>
      </c>
      <c r="B628" s="2">
        <v>6</v>
      </c>
      <c r="C628" s="2" t="s">
        <v>22</v>
      </c>
      <c r="D628" s="2" t="s">
        <v>46</v>
      </c>
      <c r="E628" s="2">
        <v>1343</v>
      </c>
      <c r="F628" s="2" t="s">
        <v>34</v>
      </c>
      <c r="G628" s="2" t="s">
        <v>25</v>
      </c>
      <c r="H628" s="2">
        <v>1</v>
      </c>
      <c r="I628" s="2" t="s">
        <v>26</v>
      </c>
      <c r="J628" s="2" t="s">
        <v>27</v>
      </c>
      <c r="K628" s="2">
        <v>4</v>
      </c>
      <c r="L628" s="2" t="s">
        <v>28</v>
      </c>
      <c r="M628" s="2">
        <v>46</v>
      </c>
      <c r="N628" s="2" t="s">
        <v>27</v>
      </c>
      <c r="O628" s="2" t="s">
        <v>29</v>
      </c>
      <c r="P628" s="2">
        <v>2</v>
      </c>
      <c r="Q628" s="2" t="s">
        <v>30</v>
      </c>
      <c r="R628" s="2">
        <v>2</v>
      </c>
      <c r="S628" s="2" t="s">
        <v>27</v>
      </c>
      <c r="T628" s="2" t="s">
        <v>62</v>
      </c>
      <c r="U628" s="2">
        <v>0</v>
      </c>
    </row>
    <row r="629" spans="1:21">
      <c r="A629" s="2" t="s">
        <v>37</v>
      </c>
      <c r="B629" s="2">
        <v>12</v>
      </c>
      <c r="C629" s="2" t="s">
        <v>22</v>
      </c>
      <c r="D629" s="2" t="s">
        <v>41</v>
      </c>
      <c r="E629" s="2">
        <v>5801</v>
      </c>
      <c r="F629" s="2" t="s">
        <v>24</v>
      </c>
      <c r="G629" s="2" t="s">
        <v>25</v>
      </c>
      <c r="H629" s="2">
        <v>2</v>
      </c>
      <c r="I629" s="2" t="s">
        <v>26</v>
      </c>
      <c r="J629" s="2" t="s">
        <v>27</v>
      </c>
      <c r="K629" s="2">
        <v>4</v>
      </c>
      <c r="L629" s="2" t="s">
        <v>43</v>
      </c>
      <c r="M629" s="2">
        <v>49</v>
      </c>
      <c r="N629" s="2" t="s">
        <v>27</v>
      </c>
      <c r="O629" s="2" t="s">
        <v>51</v>
      </c>
      <c r="P629" s="2">
        <v>1</v>
      </c>
      <c r="Q629" s="2" t="s">
        <v>30</v>
      </c>
      <c r="R629" s="2">
        <v>1</v>
      </c>
      <c r="S629" s="2" t="s">
        <v>31</v>
      </c>
      <c r="T629" s="2" t="s">
        <v>31</v>
      </c>
      <c r="U629" s="2">
        <v>0</v>
      </c>
    </row>
    <row r="630" spans="1:21">
      <c r="A630" s="2" t="s">
        <v>37</v>
      </c>
      <c r="B630" s="2">
        <v>12</v>
      </c>
      <c r="C630" s="2" t="s">
        <v>22</v>
      </c>
      <c r="D630" s="2" t="s">
        <v>23</v>
      </c>
      <c r="E630" s="2">
        <v>1934</v>
      </c>
      <c r="F630" s="2" t="s">
        <v>34</v>
      </c>
      <c r="G630" s="2" t="s">
        <v>25</v>
      </c>
      <c r="H630" s="2">
        <v>2</v>
      </c>
      <c r="I630" s="2" t="s">
        <v>26</v>
      </c>
      <c r="J630" s="2" t="s">
        <v>27</v>
      </c>
      <c r="K630" s="2">
        <v>2</v>
      </c>
      <c r="L630" s="2" t="s">
        <v>47</v>
      </c>
      <c r="M630" s="2">
        <v>26</v>
      </c>
      <c r="N630" s="2" t="s">
        <v>27</v>
      </c>
      <c r="O630" s="2" t="s">
        <v>29</v>
      </c>
      <c r="P630" s="2">
        <v>2</v>
      </c>
      <c r="Q630" s="2" t="s">
        <v>30</v>
      </c>
      <c r="R630" s="2">
        <v>1</v>
      </c>
      <c r="S630" s="2" t="s">
        <v>27</v>
      </c>
      <c r="T630" s="2" t="s">
        <v>31</v>
      </c>
      <c r="U630" s="2">
        <v>0</v>
      </c>
    </row>
    <row r="631" spans="1:21">
      <c r="A631" s="2" t="s">
        <v>37</v>
      </c>
      <c r="B631" s="2">
        <v>24</v>
      </c>
      <c r="C631" s="2" t="s">
        <v>22</v>
      </c>
      <c r="D631" s="2" t="s">
        <v>23</v>
      </c>
      <c r="E631" s="2">
        <v>2611</v>
      </c>
      <c r="F631" s="2" t="s">
        <v>34</v>
      </c>
      <c r="G631" s="2" t="s">
        <v>25</v>
      </c>
      <c r="H631" s="2">
        <v>4</v>
      </c>
      <c r="I631" s="2" t="s">
        <v>56</v>
      </c>
      <c r="J631" s="2" t="s">
        <v>66</v>
      </c>
      <c r="K631" s="2">
        <v>3</v>
      </c>
      <c r="L631" s="2" t="s">
        <v>28</v>
      </c>
      <c r="M631" s="2">
        <v>46</v>
      </c>
      <c r="N631" s="2" t="s">
        <v>27</v>
      </c>
      <c r="O631" s="2" t="s">
        <v>29</v>
      </c>
      <c r="P631" s="2">
        <v>2</v>
      </c>
      <c r="Q631" s="2" t="s">
        <v>30</v>
      </c>
      <c r="R631" s="2">
        <v>1</v>
      </c>
      <c r="S631" s="2" t="s">
        <v>27</v>
      </c>
      <c r="T631" s="2" t="s">
        <v>31</v>
      </c>
      <c r="U631" s="2">
        <v>0</v>
      </c>
    </row>
    <row r="632" spans="1:21">
      <c r="A632" s="2" t="s">
        <v>37</v>
      </c>
      <c r="B632" s="2">
        <v>24</v>
      </c>
      <c r="C632" s="2" t="s">
        <v>22</v>
      </c>
      <c r="D632" s="2" t="s">
        <v>23</v>
      </c>
      <c r="E632" s="2">
        <v>2684</v>
      </c>
      <c r="F632" s="2" t="s">
        <v>34</v>
      </c>
      <c r="G632" s="2" t="s">
        <v>35</v>
      </c>
      <c r="H632" s="2">
        <v>4</v>
      </c>
      <c r="I632" s="2" t="s">
        <v>26</v>
      </c>
      <c r="J632" s="2" t="s">
        <v>27</v>
      </c>
      <c r="K632" s="2">
        <v>2</v>
      </c>
      <c r="L632" s="2" t="s">
        <v>28</v>
      </c>
      <c r="M632" s="2">
        <v>35</v>
      </c>
      <c r="N632" s="2" t="s">
        <v>27</v>
      </c>
      <c r="O632" s="2" t="s">
        <v>29</v>
      </c>
      <c r="P632" s="2">
        <v>2</v>
      </c>
      <c r="Q632" s="2" t="s">
        <v>40</v>
      </c>
      <c r="R632" s="2">
        <v>1</v>
      </c>
      <c r="S632" s="2" t="s">
        <v>27</v>
      </c>
      <c r="T632" s="2" t="s">
        <v>31</v>
      </c>
      <c r="U632" s="2">
        <v>0</v>
      </c>
    </row>
    <row r="633" spans="1:21">
      <c r="A633" s="2" t="s">
        <v>21</v>
      </c>
      <c r="B633" s="2">
        <v>6</v>
      </c>
      <c r="C633" s="2" t="s">
        <v>22</v>
      </c>
      <c r="D633" s="2" t="s">
        <v>23</v>
      </c>
      <c r="E633" s="2">
        <v>338</v>
      </c>
      <c r="F633" s="2" t="s">
        <v>48</v>
      </c>
      <c r="G633" s="2" t="s">
        <v>25</v>
      </c>
      <c r="H633" s="2">
        <v>4</v>
      </c>
      <c r="I633" s="2" t="s">
        <v>26</v>
      </c>
      <c r="J633" s="2" t="s">
        <v>27</v>
      </c>
      <c r="K633" s="2">
        <v>4</v>
      </c>
      <c r="L633" s="2" t="s">
        <v>50</v>
      </c>
      <c r="M633" s="2">
        <v>52</v>
      </c>
      <c r="N633" s="2" t="s">
        <v>27</v>
      </c>
      <c r="O633" s="2" t="s">
        <v>29</v>
      </c>
      <c r="P633" s="2">
        <v>2</v>
      </c>
      <c r="Q633" s="2" t="s">
        <v>30</v>
      </c>
      <c r="R633" s="2">
        <v>1</v>
      </c>
      <c r="S633" s="2" t="s">
        <v>27</v>
      </c>
      <c r="T633" s="2" t="s">
        <v>31</v>
      </c>
      <c r="U633" s="2">
        <v>0</v>
      </c>
    </row>
    <row r="634" spans="1:21">
      <c r="A634" s="2" t="s">
        <v>63</v>
      </c>
      <c r="B634" s="2">
        <v>9</v>
      </c>
      <c r="C634" s="2" t="s">
        <v>33</v>
      </c>
      <c r="D634" s="2" t="s">
        <v>23</v>
      </c>
      <c r="E634" s="2">
        <v>1126</v>
      </c>
      <c r="F634" s="2" t="s">
        <v>59</v>
      </c>
      <c r="G634" s="2" t="s">
        <v>25</v>
      </c>
      <c r="H634" s="2">
        <v>2</v>
      </c>
      <c r="I634" s="2" t="s">
        <v>54</v>
      </c>
      <c r="J634" s="2" t="s">
        <v>27</v>
      </c>
      <c r="K634" s="2">
        <v>4</v>
      </c>
      <c r="L634" s="2" t="s">
        <v>28</v>
      </c>
      <c r="M634" s="2">
        <v>49</v>
      </c>
      <c r="N634" s="2" t="s">
        <v>27</v>
      </c>
      <c r="O634" s="2" t="s">
        <v>29</v>
      </c>
      <c r="P634" s="2">
        <v>1</v>
      </c>
      <c r="Q634" s="2" t="s">
        <v>30</v>
      </c>
      <c r="R634" s="2">
        <v>1</v>
      </c>
      <c r="S634" s="2" t="s">
        <v>27</v>
      </c>
      <c r="T634" s="2" t="s">
        <v>31</v>
      </c>
      <c r="U634" s="2">
        <v>0</v>
      </c>
    </row>
    <row r="635" spans="1:21">
      <c r="A635" s="2" t="s">
        <v>37</v>
      </c>
      <c r="B635" s="2">
        <v>18</v>
      </c>
      <c r="C635" s="2" t="s">
        <v>22</v>
      </c>
      <c r="D635" s="2" t="s">
        <v>49</v>
      </c>
      <c r="E635" s="2">
        <v>3850</v>
      </c>
      <c r="F635" s="2" t="s">
        <v>34</v>
      </c>
      <c r="G635" s="2" t="s">
        <v>39</v>
      </c>
      <c r="H635" s="2">
        <v>3</v>
      </c>
      <c r="I635" s="2" t="s">
        <v>26</v>
      </c>
      <c r="J635" s="2" t="s">
        <v>27</v>
      </c>
      <c r="K635" s="2">
        <v>1</v>
      </c>
      <c r="L635" s="2" t="s">
        <v>50</v>
      </c>
      <c r="M635" s="2">
        <v>27</v>
      </c>
      <c r="N635" s="2" t="s">
        <v>27</v>
      </c>
      <c r="O635" s="2" t="s">
        <v>29</v>
      </c>
      <c r="P635" s="2">
        <v>2</v>
      </c>
      <c r="Q635" s="2" t="s">
        <v>30</v>
      </c>
      <c r="R635" s="2">
        <v>1</v>
      </c>
      <c r="S635" s="2" t="s">
        <v>27</v>
      </c>
      <c r="T635" s="2" t="s">
        <v>31</v>
      </c>
      <c r="U635" s="2">
        <v>0</v>
      </c>
    </row>
    <row r="636" spans="1:21">
      <c r="A636" s="2" t="s">
        <v>37</v>
      </c>
      <c r="B636" s="2">
        <v>36</v>
      </c>
      <c r="C636" s="2" t="s">
        <v>22</v>
      </c>
      <c r="D636" s="2" t="s">
        <v>23</v>
      </c>
      <c r="E636" s="2">
        <v>3342</v>
      </c>
      <c r="F636" s="2" t="s">
        <v>24</v>
      </c>
      <c r="G636" s="2" t="s">
        <v>25</v>
      </c>
      <c r="H636" s="2">
        <v>4</v>
      </c>
      <c r="I636" s="2" t="s">
        <v>26</v>
      </c>
      <c r="J636" s="2" t="s">
        <v>27</v>
      </c>
      <c r="K636" s="2">
        <v>2</v>
      </c>
      <c r="L636" s="2" t="s">
        <v>50</v>
      </c>
      <c r="M636" s="2">
        <v>51</v>
      </c>
      <c r="N636" s="2" t="s">
        <v>27</v>
      </c>
      <c r="O636" s="2" t="s">
        <v>29</v>
      </c>
      <c r="P636" s="2">
        <v>1</v>
      </c>
      <c r="Q636" s="2" t="s">
        <v>30</v>
      </c>
      <c r="R636" s="2">
        <v>1</v>
      </c>
      <c r="S636" s="2" t="s">
        <v>31</v>
      </c>
      <c r="T636" s="2" t="s">
        <v>31</v>
      </c>
      <c r="U636" s="2">
        <v>0</v>
      </c>
    </row>
    <row r="637" spans="1:21">
      <c r="A637" s="2" t="s">
        <v>37</v>
      </c>
      <c r="B637" s="2">
        <v>9</v>
      </c>
      <c r="C637" s="2" t="s">
        <v>22</v>
      </c>
      <c r="D637" s="2" t="s">
        <v>41</v>
      </c>
      <c r="E637" s="2">
        <v>2406</v>
      </c>
      <c r="F637" s="2" t="s">
        <v>34</v>
      </c>
      <c r="G637" s="2" t="s">
        <v>55</v>
      </c>
      <c r="H637" s="2">
        <v>2</v>
      </c>
      <c r="I637" s="2" t="s">
        <v>26</v>
      </c>
      <c r="J637" s="2" t="s">
        <v>27</v>
      </c>
      <c r="K637" s="2">
        <v>3</v>
      </c>
      <c r="L637" s="2" t="s">
        <v>50</v>
      </c>
      <c r="M637" s="2">
        <v>31</v>
      </c>
      <c r="N637" s="2" t="s">
        <v>27</v>
      </c>
      <c r="O637" s="2" t="s">
        <v>29</v>
      </c>
      <c r="P637" s="2">
        <v>1</v>
      </c>
      <c r="Q637" s="2" t="s">
        <v>52</v>
      </c>
      <c r="R637" s="2">
        <v>1</v>
      </c>
      <c r="S637" s="2" t="s">
        <v>27</v>
      </c>
      <c r="T637" s="2" t="s">
        <v>31</v>
      </c>
      <c r="U637" s="2">
        <v>0</v>
      </c>
    </row>
    <row r="638" spans="1:21">
      <c r="A638" s="2" t="s">
        <v>37</v>
      </c>
      <c r="B638" s="2">
        <v>12</v>
      </c>
      <c r="C638" s="2" t="s">
        <v>22</v>
      </c>
      <c r="D638" s="2" t="s">
        <v>46</v>
      </c>
      <c r="E638" s="2">
        <v>1163</v>
      </c>
      <c r="F638" s="2" t="s">
        <v>48</v>
      </c>
      <c r="G638" s="2" t="s">
        <v>35</v>
      </c>
      <c r="H638" s="2">
        <v>4</v>
      </c>
      <c r="I638" s="2" t="s">
        <v>26</v>
      </c>
      <c r="J638" s="2" t="s">
        <v>27</v>
      </c>
      <c r="K638" s="2">
        <v>4</v>
      </c>
      <c r="L638" s="2" t="s">
        <v>28</v>
      </c>
      <c r="M638" s="2">
        <v>44</v>
      </c>
      <c r="N638" s="2" t="s">
        <v>27</v>
      </c>
      <c r="O638" s="2" t="s">
        <v>29</v>
      </c>
      <c r="P638" s="2">
        <v>1</v>
      </c>
      <c r="Q638" s="2" t="s">
        <v>30</v>
      </c>
      <c r="R638" s="2">
        <v>1</v>
      </c>
      <c r="S638" s="2" t="s">
        <v>31</v>
      </c>
      <c r="T638" s="2" t="s">
        <v>31</v>
      </c>
      <c r="U638" s="2">
        <v>0</v>
      </c>
    </row>
    <row r="639" spans="1:21">
      <c r="A639" s="2" t="s">
        <v>37</v>
      </c>
      <c r="B639" s="2">
        <v>10</v>
      </c>
      <c r="C639" s="2" t="s">
        <v>22</v>
      </c>
      <c r="D639" s="2" t="s">
        <v>46</v>
      </c>
      <c r="E639" s="2">
        <v>1231</v>
      </c>
      <c r="F639" s="2" t="s">
        <v>34</v>
      </c>
      <c r="G639" s="2" t="s">
        <v>25</v>
      </c>
      <c r="H639" s="2">
        <v>3</v>
      </c>
      <c r="I639" s="2" t="s">
        <v>26</v>
      </c>
      <c r="J639" s="2" t="s">
        <v>27</v>
      </c>
      <c r="K639" s="2">
        <v>4</v>
      </c>
      <c r="L639" s="2" t="s">
        <v>28</v>
      </c>
      <c r="M639" s="2">
        <v>32</v>
      </c>
      <c r="N639" s="2" t="s">
        <v>27</v>
      </c>
      <c r="O639" s="2" t="s">
        <v>29</v>
      </c>
      <c r="P639" s="2">
        <v>2</v>
      </c>
      <c r="Q639" s="2" t="s">
        <v>40</v>
      </c>
      <c r="R639" s="2">
        <v>2</v>
      </c>
      <c r="S639" s="2" t="s">
        <v>27</v>
      </c>
      <c r="T639" s="2" t="s">
        <v>62</v>
      </c>
      <c r="U639" s="2">
        <v>0</v>
      </c>
    </row>
    <row r="640" spans="1:21">
      <c r="A640" s="2" t="s">
        <v>37</v>
      </c>
      <c r="B640" s="2">
        <v>12</v>
      </c>
      <c r="C640" s="2" t="s">
        <v>22</v>
      </c>
      <c r="D640" s="2" t="s">
        <v>68</v>
      </c>
      <c r="E640" s="2">
        <v>996</v>
      </c>
      <c r="F640" s="2" t="s">
        <v>24</v>
      </c>
      <c r="G640" s="2" t="s">
        <v>39</v>
      </c>
      <c r="H640" s="2">
        <v>4</v>
      </c>
      <c r="I640" s="2" t="s">
        <v>36</v>
      </c>
      <c r="J640" s="2" t="s">
        <v>27</v>
      </c>
      <c r="K640" s="2">
        <v>4</v>
      </c>
      <c r="L640" s="2" t="s">
        <v>28</v>
      </c>
      <c r="M640" s="2">
        <v>23</v>
      </c>
      <c r="N640" s="2" t="s">
        <v>27</v>
      </c>
      <c r="O640" s="2" t="s">
        <v>29</v>
      </c>
      <c r="P640" s="2">
        <v>2</v>
      </c>
      <c r="Q640" s="2" t="s">
        <v>30</v>
      </c>
      <c r="R640" s="2">
        <v>1</v>
      </c>
      <c r="S640" s="2" t="s">
        <v>27</v>
      </c>
      <c r="T640" s="2" t="s">
        <v>31</v>
      </c>
      <c r="U640" s="2">
        <v>0</v>
      </c>
    </row>
    <row r="641" spans="1:21">
      <c r="A641" s="2" t="s">
        <v>37</v>
      </c>
      <c r="B641" s="2">
        <v>30</v>
      </c>
      <c r="C641" s="2" t="s">
        <v>33</v>
      </c>
      <c r="D641" s="2" t="s">
        <v>23</v>
      </c>
      <c r="E641" s="2">
        <v>1867</v>
      </c>
      <c r="F641" s="2" t="s">
        <v>24</v>
      </c>
      <c r="G641" s="2" t="s">
        <v>25</v>
      </c>
      <c r="H641" s="2">
        <v>4</v>
      </c>
      <c r="I641" s="2" t="s">
        <v>26</v>
      </c>
      <c r="J641" s="2" t="s">
        <v>27</v>
      </c>
      <c r="K641" s="2">
        <v>4</v>
      </c>
      <c r="L641" s="2" t="s">
        <v>50</v>
      </c>
      <c r="M641" s="2">
        <v>58</v>
      </c>
      <c r="N641" s="2" t="s">
        <v>27</v>
      </c>
      <c r="O641" s="2" t="s">
        <v>29</v>
      </c>
      <c r="P641" s="2">
        <v>1</v>
      </c>
      <c r="Q641" s="2" t="s">
        <v>30</v>
      </c>
      <c r="R641" s="2">
        <v>1</v>
      </c>
      <c r="S641" s="2" t="s">
        <v>31</v>
      </c>
      <c r="T641" s="2" t="s">
        <v>31</v>
      </c>
      <c r="U641" s="2">
        <v>0</v>
      </c>
    </row>
    <row r="642" spans="1:21">
      <c r="A642" s="2" t="s">
        <v>37</v>
      </c>
      <c r="B642" s="2">
        <v>9</v>
      </c>
      <c r="C642" s="2" t="s">
        <v>33</v>
      </c>
      <c r="D642" s="2" t="s">
        <v>46</v>
      </c>
      <c r="E642" s="2">
        <v>2507</v>
      </c>
      <c r="F642" s="2" t="s">
        <v>48</v>
      </c>
      <c r="G642" s="2" t="s">
        <v>25</v>
      </c>
      <c r="H642" s="2">
        <v>2</v>
      </c>
      <c r="I642" s="2" t="s">
        <v>26</v>
      </c>
      <c r="J642" s="2" t="s">
        <v>27</v>
      </c>
      <c r="K642" s="2">
        <v>4</v>
      </c>
      <c r="L642" s="2" t="s">
        <v>47</v>
      </c>
      <c r="M642" s="2">
        <v>51</v>
      </c>
      <c r="N642" s="2" t="s">
        <v>27</v>
      </c>
      <c r="O642" s="2" t="s">
        <v>44</v>
      </c>
      <c r="P642" s="2">
        <v>1</v>
      </c>
      <c r="Q642" s="2" t="s">
        <v>40</v>
      </c>
      <c r="R642" s="2">
        <v>1</v>
      </c>
      <c r="S642" s="2" t="s">
        <v>27</v>
      </c>
      <c r="T642" s="2" t="s">
        <v>31</v>
      </c>
      <c r="U642" s="2">
        <v>0</v>
      </c>
    </row>
    <row r="643" spans="1:21">
      <c r="A643" s="2" t="s">
        <v>37</v>
      </c>
      <c r="B643" s="2">
        <v>6</v>
      </c>
      <c r="C643" s="2" t="s">
        <v>33</v>
      </c>
      <c r="D643" s="2" t="s">
        <v>23</v>
      </c>
      <c r="E643" s="2">
        <v>2108</v>
      </c>
      <c r="F643" s="2" t="s">
        <v>34</v>
      </c>
      <c r="G643" s="2" t="s">
        <v>39</v>
      </c>
      <c r="H643" s="2">
        <v>2</v>
      </c>
      <c r="I643" s="2" t="s">
        <v>56</v>
      </c>
      <c r="J643" s="2" t="s">
        <v>27</v>
      </c>
      <c r="K643" s="2">
        <v>2</v>
      </c>
      <c r="L643" s="2" t="s">
        <v>28</v>
      </c>
      <c r="M643" s="2">
        <v>29</v>
      </c>
      <c r="N643" s="2" t="s">
        <v>27</v>
      </c>
      <c r="O643" s="2" t="s">
        <v>51</v>
      </c>
      <c r="P643" s="2">
        <v>1</v>
      </c>
      <c r="Q643" s="2" t="s">
        <v>30</v>
      </c>
      <c r="R643" s="2">
        <v>1</v>
      </c>
      <c r="S643" s="2" t="s">
        <v>27</v>
      </c>
      <c r="T643" s="2" t="s">
        <v>31</v>
      </c>
      <c r="U643" s="2">
        <v>0</v>
      </c>
    </row>
    <row r="644" spans="1:21">
      <c r="A644" s="2" t="s">
        <v>37</v>
      </c>
      <c r="B644" s="2">
        <v>15</v>
      </c>
      <c r="C644" s="2" t="s">
        <v>33</v>
      </c>
      <c r="D644" s="2" t="s">
        <v>23</v>
      </c>
      <c r="E644" s="2">
        <v>1979</v>
      </c>
      <c r="F644" s="2" t="s">
        <v>24</v>
      </c>
      <c r="G644" s="2" t="s">
        <v>25</v>
      </c>
      <c r="H644" s="2">
        <v>4</v>
      </c>
      <c r="I644" s="2" t="s">
        <v>26</v>
      </c>
      <c r="J644" s="2" t="s">
        <v>27</v>
      </c>
      <c r="K644" s="2">
        <v>2</v>
      </c>
      <c r="L644" s="2" t="s">
        <v>50</v>
      </c>
      <c r="M644" s="2">
        <v>35</v>
      </c>
      <c r="N644" s="2" t="s">
        <v>27</v>
      </c>
      <c r="O644" s="2" t="s">
        <v>29</v>
      </c>
      <c r="P644" s="2">
        <v>1</v>
      </c>
      <c r="Q644" s="2" t="s">
        <v>30</v>
      </c>
      <c r="R644" s="2">
        <v>1</v>
      </c>
      <c r="S644" s="2" t="s">
        <v>27</v>
      </c>
      <c r="T644" s="2" t="s">
        <v>31</v>
      </c>
      <c r="U644" s="2">
        <v>0</v>
      </c>
    </row>
    <row r="645" spans="1:21">
      <c r="A645" s="2" t="s">
        <v>37</v>
      </c>
      <c r="B645" s="2">
        <v>21</v>
      </c>
      <c r="C645" s="2" t="s">
        <v>33</v>
      </c>
      <c r="D645" s="2" t="s">
        <v>23</v>
      </c>
      <c r="E645" s="2">
        <v>3160</v>
      </c>
      <c r="F645" s="2" t="s">
        <v>24</v>
      </c>
      <c r="G645" s="2" t="s">
        <v>25</v>
      </c>
      <c r="H645" s="2">
        <v>4</v>
      </c>
      <c r="I645" s="2" t="s">
        <v>26</v>
      </c>
      <c r="J645" s="2" t="s">
        <v>27</v>
      </c>
      <c r="K645" s="2">
        <v>3</v>
      </c>
      <c r="L645" s="2" t="s">
        <v>43</v>
      </c>
      <c r="M645" s="2">
        <v>41</v>
      </c>
      <c r="N645" s="2" t="s">
        <v>27</v>
      </c>
      <c r="O645" s="2" t="s">
        <v>29</v>
      </c>
      <c r="P645" s="2">
        <v>1</v>
      </c>
      <c r="Q645" s="2" t="s">
        <v>30</v>
      </c>
      <c r="R645" s="2">
        <v>1</v>
      </c>
      <c r="S645" s="2" t="s">
        <v>31</v>
      </c>
      <c r="T645" s="2" t="s">
        <v>31</v>
      </c>
      <c r="U645" s="2">
        <v>0</v>
      </c>
    </row>
    <row r="646" spans="1:21">
      <c r="A646" s="2" t="s">
        <v>21</v>
      </c>
      <c r="B646" s="2">
        <v>6</v>
      </c>
      <c r="C646" s="2" t="s">
        <v>22</v>
      </c>
      <c r="D646" s="2" t="s">
        <v>23</v>
      </c>
      <c r="E646" s="2">
        <v>1169</v>
      </c>
      <c r="F646" s="2" t="s">
        <v>24</v>
      </c>
      <c r="G646" s="2" t="s">
        <v>25</v>
      </c>
      <c r="H646" s="2">
        <v>4</v>
      </c>
      <c r="I646" s="2" t="s">
        <v>26</v>
      </c>
      <c r="J646" s="2" t="s">
        <v>27</v>
      </c>
      <c r="K646" s="2">
        <v>4</v>
      </c>
      <c r="L646" s="2" t="s">
        <v>28</v>
      </c>
      <c r="M646" s="2">
        <v>67</v>
      </c>
      <c r="N646" s="2" t="s">
        <v>27</v>
      </c>
      <c r="O646" s="2" t="s">
        <v>29</v>
      </c>
      <c r="P646" s="2">
        <v>2</v>
      </c>
      <c r="Q646" s="2" t="s">
        <v>30</v>
      </c>
      <c r="R646" s="2">
        <v>1</v>
      </c>
      <c r="S646" s="2" t="s">
        <v>31</v>
      </c>
      <c r="T646" s="2" t="s">
        <v>31</v>
      </c>
      <c r="U646" s="2">
        <v>0</v>
      </c>
    </row>
    <row r="647" spans="1:21">
      <c r="A647" s="2" t="s">
        <v>37</v>
      </c>
      <c r="B647" s="2">
        <v>24</v>
      </c>
      <c r="C647" s="2" t="s">
        <v>33</v>
      </c>
      <c r="D647" s="2" t="s">
        <v>23</v>
      </c>
      <c r="E647" s="2">
        <v>3430</v>
      </c>
      <c r="F647" s="2" t="s">
        <v>48</v>
      </c>
      <c r="G647" s="2" t="s">
        <v>25</v>
      </c>
      <c r="H647" s="2">
        <v>3</v>
      </c>
      <c r="I647" s="2" t="s">
        <v>26</v>
      </c>
      <c r="J647" s="2" t="s">
        <v>27</v>
      </c>
      <c r="K647" s="2">
        <v>2</v>
      </c>
      <c r="L647" s="2" t="s">
        <v>50</v>
      </c>
      <c r="M647" s="2">
        <v>31</v>
      </c>
      <c r="N647" s="2" t="s">
        <v>27</v>
      </c>
      <c r="O647" s="2" t="s">
        <v>29</v>
      </c>
      <c r="P647" s="2">
        <v>1</v>
      </c>
      <c r="Q647" s="2" t="s">
        <v>30</v>
      </c>
      <c r="R647" s="2">
        <v>2</v>
      </c>
      <c r="S647" s="2" t="s">
        <v>31</v>
      </c>
      <c r="T647" s="2" t="s">
        <v>31</v>
      </c>
      <c r="U647" s="2">
        <v>0</v>
      </c>
    </row>
    <row r="648" spans="1:21">
      <c r="A648" s="2" t="s">
        <v>37</v>
      </c>
      <c r="B648" s="2">
        <v>24</v>
      </c>
      <c r="C648" s="2" t="s">
        <v>22</v>
      </c>
      <c r="D648" s="2" t="s">
        <v>46</v>
      </c>
      <c r="E648" s="2">
        <v>1940</v>
      </c>
      <c r="F648" s="2" t="s">
        <v>53</v>
      </c>
      <c r="G648" s="2" t="s">
        <v>25</v>
      </c>
      <c r="H648" s="2">
        <v>4</v>
      </c>
      <c r="I648" s="2" t="s">
        <v>26</v>
      </c>
      <c r="J648" s="2" t="s">
        <v>27</v>
      </c>
      <c r="K648" s="2">
        <v>4</v>
      </c>
      <c r="L648" s="2" t="s">
        <v>28</v>
      </c>
      <c r="M648" s="2">
        <v>60</v>
      </c>
      <c r="N648" s="2" t="s">
        <v>27</v>
      </c>
      <c r="O648" s="2" t="s">
        <v>29</v>
      </c>
      <c r="P648" s="2">
        <v>1</v>
      </c>
      <c r="Q648" s="2" t="s">
        <v>30</v>
      </c>
      <c r="R648" s="2">
        <v>1</v>
      </c>
      <c r="S648" s="2" t="s">
        <v>31</v>
      </c>
      <c r="T648" s="2" t="s">
        <v>31</v>
      </c>
      <c r="U648" s="2">
        <v>0</v>
      </c>
    </row>
    <row r="649" spans="1:21">
      <c r="A649" s="2" t="s">
        <v>37</v>
      </c>
      <c r="B649" s="2">
        <v>12</v>
      </c>
      <c r="C649" s="2" t="s">
        <v>45</v>
      </c>
      <c r="D649" s="2" t="s">
        <v>68</v>
      </c>
      <c r="E649" s="2">
        <v>1555</v>
      </c>
      <c r="F649" s="2" t="s">
        <v>53</v>
      </c>
      <c r="G649" s="2" t="s">
        <v>25</v>
      </c>
      <c r="H649" s="2">
        <v>4</v>
      </c>
      <c r="I649" s="2" t="s">
        <v>26</v>
      </c>
      <c r="J649" s="2" t="s">
        <v>27</v>
      </c>
      <c r="K649" s="2">
        <v>4</v>
      </c>
      <c r="L649" s="2" t="s">
        <v>47</v>
      </c>
      <c r="M649" s="2">
        <v>55</v>
      </c>
      <c r="N649" s="2" t="s">
        <v>27</v>
      </c>
      <c r="O649" s="2" t="s">
        <v>44</v>
      </c>
      <c r="P649" s="2">
        <v>2</v>
      </c>
      <c r="Q649" s="2" t="s">
        <v>30</v>
      </c>
      <c r="R649" s="2">
        <v>2</v>
      </c>
      <c r="S649" s="2" t="s">
        <v>27</v>
      </c>
      <c r="T649" s="2" t="s">
        <v>31</v>
      </c>
      <c r="U649" s="2">
        <v>1</v>
      </c>
    </row>
    <row r="650" spans="1:21">
      <c r="A650" s="2" t="s">
        <v>37</v>
      </c>
      <c r="B650" s="2">
        <v>24</v>
      </c>
      <c r="C650" s="2" t="s">
        <v>22</v>
      </c>
      <c r="D650" s="2" t="s">
        <v>49</v>
      </c>
      <c r="E650" s="2">
        <v>2346</v>
      </c>
      <c r="F650" s="2" t="s">
        <v>34</v>
      </c>
      <c r="G650" s="2" t="s">
        <v>39</v>
      </c>
      <c r="H650" s="2">
        <v>4</v>
      </c>
      <c r="I650" s="2" t="s">
        <v>26</v>
      </c>
      <c r="J650" s="2" t="s">
        <v>27</v>
      </c>
      <c r="K650" s="2">
        <v>3</v>
      </c>
      <c r="L650" s="2" t="s">
        <v>50</v>
      </c>
      <c r="M650" s="2">
        <v>35</v>
      </c>
      <c r="N650" s="2" t="s">
        <v>27</v>
      </c>
      <c r="O650" s="2" t="s">
        <v>29</v>
      </c>
      <c r="P650" s="2">
        <v>2</v>
      </c>
      <c r="Q650" s="2" t="s">
        <v>30</v>
      </c>
      <c r="R650" s="2">
        <v>1</v>
      </c>
      <c r="S650" s="2" t="s">
        <v>31</v>
      </c>
      <c r="T650" s="2" t="s">
        <v>31</v>
      </c>
      <c r="U650" s="2">
        <v>0</v>
      </c>
    </row>
    <row r="651" spans="1:21">
      <c r="A651" s="2" t="s">
        <v>37</v>
      </c>
      <c r="B651" s="2">
        <v>15</v>
      </c>
      <c r="C651" s="2" t="s">
        <v>22</v>
      </c>
      <c r="D651" s="2" t="s">
        <v>49</v>
      </c>
      <c r="E651" s="2">
        <v>3368</v>
      </c>
      <c r="F651" s="2" t="s">
        <v>53</v>
      </c>
      <c r="G651" s="2" t="s">
        <v>25</v>
      </c>
      <c r="H651" s="2">
        <v>3</v>
      </c>
      <c r="I651" s="2" t="s">
        <v>26</v>
      </c>
      <c r="J651" s="2" t="s">
        <v>27</v>
      </c>
      <c r="K651" s="2">
        <v>4</v>
      </c>
      <c r="L651" s="2" t="s">
        <v>47</v>
      </c>
      <c r="M651" s="2">
        <v>23</v>
      </c>
      <c r="N651" s="2" t="s">
        <v>27</v>
      </c>
      <c r="O651" s="2" t="s">
        <v>51</v>
      </c>
      <c r="P651" s="2">
        <v>2</v>
      </c>
      <c r="Q651" s="2" t="s">
        <v>30</v>
      </c>
      <c r="R651" s="2">
        <v>1</v>
      </c>
      <c r="S651" s="2" t="s">
        <v>31</v>
      </c>
      <c r="T651" s="2" t="s">
        <v>31</v>
      </c>
      <c r="U651" s="2">
        <v>0</v>
      </c>
    </row>
    <row r="652" spans="1:21">
      <c r="A652" s="2" t="s">
        <v>37</v>
      </c>
      <c r="B652" s="2">
        <v>12</v>
      </c>
      <c r="C652" s="2" t="s">
        <v>22</v>
      </c>
      <c r="D652" s="2" t="s">
        <v>23</v>
      </c>
      <c r="E652" s="2">
        <v>618</v>
      </c>
      <c r="F652" s="2" t="s">
        <v>34</v>
      </c>
      <c r="G652" s="2" t="s">
        <v>25</v>
      </c>
      <c r="H652" s="2">
        <v>4</v>
      </c>
      <c r="I652" s="2" t="s">
        <v>26</v>
      </c>
      <c r="J652" s="2" t="s">
        <v>27</v>
      </c>
      <c r="K652" s="2">
        <v>4</v>
      </c>
      <c r="L652" s="2" t="s">
        <v>28</v>
      </c>
      <c r="M652" s="2">
        <v>56</v>
      </c>
      <c r="N652" s="2" t="s">
        <v>27</v>
      </c>
      <c r="O652" s="2" t="s">
        <v>29</v>
      </c>
      <c r="P652" s="2">
        <v>1</v>
      </c>
      <c r="Q652" s="2" t="s">
        <v>30</v>
      </c>
      <c r="R652" s="2">
        <v>1</v>
      </c>
      <c r="S652" s="2" t="s">
        <v>27</v>
      </c>
      <c r="T652" s="2" t="s">
        <v>31</v>
      </c>
      <c r="U652" s="2">
        <v>0</v>
      </c>
    </row>
    <row r="653" spans="1:21">
      <c r="A653" s="2" t="s">
        <v>37</v>
      </c>
      <c r="B653" s="2">
        <v>21</v>
      </c>
      <c r="C653" s="2" t="s">
        <v>33</v>
      </c>
      <c r="D653" s="2" t="s">
        <v>49</v>
      </c>
      <c r="E653" s="2">
        <v>5248</v>
      </c>
      <c r="F653" s="2" t="s">
        <v>24</v>
      </c>
      <c r="G653" s="2" t="s">
        <v>35</v>
      </c>
      <c r="H653" s="2">
        <v>1</v>
      </c>
      <c r="I653" s="2" t="s">
        <v>26</v>
      </c>
      <c r="J653" s="2" t="s">
        <v>27</v>
      </c>
      <c r="K653" s="2">
        <v>3</v>
      </c>
      <c r="L653" s="2" t="s">
        <v>50</v>
      </c>
      <c r="M653" s="2">
        <v>26</v>
      </c>
      <c r="N653" s="2" t="s">
        <v>27</v>
      </c>
      <c r="O653" s="2" t="s">
        <v>29</v>
      </c>
      <c r="P653" s="2">
        <v>1</v>
      </c>
      <c r="Q653" s="2" t="s">
        <v>30</v>
      </c>
      <c r="R653" s="2">
        <v>1</v>
      </c>
      <c r="S653" s="2" t="s">
        <v>27</v>
      </c>
      <c r="T653" s="2" t="s">
        <v>31</v>
      </c>
      <c r="U653" s="2">
        <v>0</v>
      </c>
    </row>
    <row r="654" spans="1:21">
      <c r="A654" s="2" t="s">
        <v>37</v>
      </c>
      <c r="B654" s="2">
        <v>24</v>
      </c>
      <c r="C654" s="2" t="s">
        <v>22</v>
      </c>
      <c r="D654" s="2" t="s">
        <v>41</v>
      </c>
      <c r="E654" s="2">
        <v>3777</v>
      </c>
      <c r="F654" s="2" t="s">
        <v>53</v>
      </c>
      <c r="G654" s="2" t="s">
        <v>35</v>
      </c>
      <c r="H654" s="2">
        <v>4</v>
      </c>
      <c r="I654" s="2" t="s">
        <v>26</v>
      </c>
      <c r="J654" s="2" t="s">
        <v>27</v>
      </c>
      <c r="K654" s="2">
        <v>4</v>
      </c>
      <c r="L654" s="2" t="s">
        <v>28</v>
      </c>
      <c r="M654" s="2">
        <v>50</v>
      </c>
      <c r="N654" s="2" t="s">
        <v>27</v>
      </c>
      <c r="O654" s="2" t="s">
        <v>29</v>
      </c>
      <c r="P654" s="2">
        <v>1</v>
      </c>
      <c r="Q654" s="2" t="s">
        <v>30</v>
      </c>
      <c r="R654" s="2">
        <v>1</v>
      </c>
      <c r="S654" s="2" t="s">
        <v>31</v>
      </c>
      <c r="T654" s="2" t="s">
        <v>31</v>
      </c>
      <c r="U654" s="2">
        <v>0</v>
      </c>
    </row>
    <row r="655" spans="1:21">
      <c r="A655" s="2" t="s">
        <v>37</v>
      </c>
      <c r="B655" s="2">
        <v>6</v>
      </c>
      <c r="C655" s="2" t="s">
        <v>33</v>
      </c>
      <c r="D655" s="2" t="s">
        <v>41</v>
      </c>
      <c r="E655" s="2">
        <v>1543</v>
      </c>
      <c r="F655" s="2" t="s">
        <v>53</v>
      </c>
      <c r="G655" s="2" t="s">
        <v>35</v>
      </c>
      <c r="H655" s="2">
        <v>4</v>
      </c>
      <c r="I655" s="2" t="s">
        <v>54</v>
      </c>
      <c r="J655" s="2" t="s">
        <v>27</v>
      </c>
      <c r="K655" s="2">
        <v>2</v>
      </c>
      <c r="L655" s="2" t="s">
        <v>28</v>
      </c>
      <c r="M655" s="2">
        <v>33</v>
      </c>
      <c r="N655" s="2" t="s">
        <v>27</v>
      </c>
      <c r="O655" s="2" t="s">
        <v>29</v>
      </c>
      <c r="P655" s="2">
        <v>1</v>
      </c>
      <c r="Q655" s="2" t="s">
        <v>30</v>
      </c>
      <c r="R655" s="2">
        <v>1</v>
      </c>
      <c r="S655" s="2" t="s">
        <v>27</v>
      </c>
      <c r="T655" s="2" t="s">
        <v>31</v>
      </c>
      <c r="U655" s="2">
        <v>0</v>
      </c>
    </row>
    <row r="656" spans="1:21">
      <c r="A656" s="2" t="s">
        <v>37</v>
      </c>
      <c r="B656" s="2">
        <v>11</v>
      </c>
      <c r="C656" s="2" t="s">
        <v>22</v>
      </c>
      <c r="D656" s="2" t="s">
        <v>23</v>
      </c>
      <c r="E656" s="2">
        <v>1154</v>
      </c>
      <c r="F656" s="2" t="s">
        <v>59</v>
      </c>
      <c r="G656" s="2" t="s">
        <v>55</v>
      </c>
      <c r="H656" s="2">
        <v>4</v>
      </c>
      <c r="I656" s="2" t="s">
        <v>36</v>
      </c>
      <c r="J656" s="2" t="s">
        <v>27</v>
      </c>
      <c r="K656" s="2">
        <v>4</v>
      </c>
      <c r="L656" s="2" t="s">
        <v>28</v>
      </c>
      <c r="M656" s="2">
        <v>57</v>
      </c>
      <c r="N656" s="2" t="s">
        <v>27</v>
      </c>
      <c r="O656" s="2" t="s">
        <v>29</v>
      </c>
      <c r="P656" s="2">
        <v>3</v>
      </c>
      <c r="Q656" s="2" t="s">
        <v>40</v>
      </c>
      <c r="R656" s="2">
        <v>1</v>
      </c>
      <c r="S656" s="2" t="s">
        <v>27</v>
      </c>
      <c r="T656" s="2" t="s">
        <v>31</v>
      </c>
      <c r="U656" s="2">
        <v>0</v>
      </c>
    </row>
    <row r="657" spans="1:21">
      <c r="A657" s="2" t="s">
        <v>37</v>
      </c>
      <c r="B657" s="2">
        <v>6</v>
      </c>
      <c r="C657" s="2" t="s">
        <v>22</v>
      </c>
      <c r="D657" s="2" t="s">
        <v>23</v>
      </c>
      <c r="E657" s="2">
        <v>1382</v>
      </c>
      <c r="F657" s="2" t="s">
        <v>34</v>
      </c>
      <c r="G657" s="2" t="s">
        <v>35</v>
      </c>
      <c r="H657" s="2">
        <v>1</v>
      </c>
      <c r="I657" s="2" t="s">
        <v>36</v>
      </c>
      <c r="J657" s="2" t="s">
        <v>27</v>
      </c>
      <c r="K657" s="2">
        <v>1</v>
      </c>
      <c r="L657" s="2" t="s">
        <v>50</v>
      </c>
      <c r="M657" s="2">
        <v>28</v>
      </c>
      <c r="N657" s="2" t="s">
        <v>27</v>
      </c>
      <c r="O657" s="2" t="s">
        <v>29</v>
      </c>
      <c r="P657" s="2">
        <v>2</v>
      </c>
      <c r="Q657" s="2" t="s">
        <v>30</v>
      </c>
      <c r="R657" s="2">
        <v>1</v>
      </c>
      <c r="S657" s="2" t="s">
        <v>31</v>
      </c>
      <c r="T657" s="2" t="s">
        <v>31</v>
      </c>
      <c r="U657" s="2">
        <v>0</v>
      </c>
    </row>
    <row r="658" spans="1:21">
      <c r="A658" s="2" t="s">
        <v>37</v>
      </c>
      <c r="B658" s="2">
        <v>6</v>
      </c>
      <c r="C658" s="2" t="s">
        <v>22</v>
      </c>
      <c r="D658" s="2" t="s">
        <v>46</v>
      </c>
      <c r="E658" s="2">
        <v>2080</v>
      </c>
      <c r="F658" s="2" t="s">
        <v>48</v>
      </c>
      <c r="G658" s="2" t="s">
        <v>35</v>
      </c>
      <c r="H658" s="2">
        <v>1</v>
      </c>
      <c r="I658" s="2" t="s">
        <v>56</v>
      </c>
      <c r="J658" s="2" t="s">
        <v>27</v>
      </c>
      <c r="K658" s="2">
        <v>2</v>
      </c>
      <c r="L658" s="2" t="s">
        <v>50</v>
      </c>
      <c r="M658" s="2">
        <v>24</v>
      </c>
      <c r="N658" s="2" t="s">
        <v>27</v>
      </c>
      <c r="O658" s="2" t="s">
        <v>29</v>
      </c>
      <c r="P658" s="2">
        <v>1</v>
      </c>
      <c r="Q658" s="2" t="s">
        <v>30</v>
      </c>
      <c r="R658" s="2">
        <v>1</v>
      </c>
      <c r="S658" s="2" t="s">
        <v>27</v>
      </c>
      <c r="T658" s="2" t="s">
        <v>31</v>
      </c>
      <c r="U658" s="2">
        <v>0</v>
      </c>
    </row>
    <row r="659" spans="1:21">
      <c r="A659" s="2" t="s">
        <v>37</v>
      </c>
      <c r="B659" s="2">
        <v>6</v>
      </c>
      <c r="C659" s="2" t="s">
        <v>64</v>
      </c>
      <c r="D659" s="2" t="s">
        <v>23</v>
      </c>
      <c r="E659" s="2">
        <v>1750</v>
      </c>
      <c r="F659" s="2" t="s">
        <v>48</v>
      </c>
      <c r="G659" s="2" t="s">
        <v>25</v>
      </c>
      <c r="H659" s="2">
        <v>2</v>
      </c>
      <c r="I659" s="2" t="s">
        <v>26</v>
      </c>
      <c r="J659" s="2" t="s">
        <v>27</v>
      </c>
      <c r="K659" s="2">
        <v>4</v>
      </c>
      <c r="L659" s="2" t="s">
        <v>43</v>
      </c>
      <c r="M659" s="2">
        <v>45</v>
      </c>
      <c r="N659" s="2" t="s">
        <v>61</v>
      </c>
      <c r="O659" s="2" t="s">
        <v>29</v>
      </c>
      <c r="P659" s="2">
        <v>1</v>
      </c>
      <c r="Q659" s="2" t="s">
        <v>40</v>
      </c>
      <c r="R659" s="2">
        <v>2</v>
      </c>
      <c r="S659" s="2" t="s">
        <v>27</v>
      </c>
      <c r="T659" s="2" t="s">
        <v>31</v>
      </c>
      <c r="U659" s="2">
        <v>0</v>
      </c>
    </row>
    <row r="660" spans="1:21">
      <c r="A660" s="2" t="s">
        <v>37</v>
      </c>
      <c r="B660" s="2">
        <v>6</v>
      </c>
      <c r="C660" s="2" t="s">
        <v>33</v>
      </c>
      <c r="D660" s="2" t="s">
        <v>23</v>
      </c>
      <c r="E660" s="2">
        <v>1595</v>
      </c>
      <c r="F660" s="2" t="s">
        <v>34</v>
      </c>
      <c r="G660" s="2" t="s">
        <v>39</v>
      </c>
      <c r="H660" s="2">
        <v>3</v>
      </c>
      <c r="I660" s="2" t="s">
        <v>26</v>
      </c>
      <c r="J660" s="2" t="s">
        <v>27</v>
      </c>
      <c r="K660" s="2">
        <v>2</v>
      </c>
      <c r="L660" s="2" t="s">
        <v>43</v>
      </c>
      <c r="M660" s="2">
        <v>51</v>
      </c>
      <c r="N660" s="2" t="s">
        <v>27</v>
      </c>
      <c r="O660" s="2" t="s">
        <v>29</v>
      </c>
      <c r="P660" s="2">
        <v>1</v>
      </c>
      <c r="Q660" s="2" t="s">
        <v>30</v>
      </c>
      <c r="R660" s="2">
        <v>2</v>
      </c>
      <c r="S660" s="2" t="s">
        <v>27</v>
      </c>
      <c r="T660" s="2" t="s">
        <v>31</v>
      </c>
      <c r="U660" s="2">
        <v>0</v>
      </c>
    </row>
    <row r="661" spans="1:21">
      <c r="A661" s="2" t="s">
        <v>37</v>
      </c>
      <c r="B661" s="2">
        <v>18</v>
      </c>
      <c r="C661" s="2" t="s">
        <v>33</v>
      </c>
      <c r="D661" s="2" t="s">
        <v>49</v>
      </c>
      <c r="E661" s="2">
        <v>3378</v>
      </c>
      <c r="F661" s="2" t="s">
        <v>24</v>
      </c>
      <c r="G661" s="2" t="s">
        <v>35</v>
      </c>
      <c r="H661" s="2">
        <v>2</v>
      </c>
      <c r="I661" s="2" t="s">
        <v>26</v>
      </c>
      <c r="J661" s="2" t="s">
        <v>27</v>
      </c>
      <c r="K661" s="2">
        <v>1</v>
      </c>
      <c r="L661" s="2" t="s">
        <v>43</v>
      </c>
      <c r="M661" s="2">
        <v>31</v>
      </c>
      <c r="N661" s="2" t="s">
        <v>27</v>
      </c>
      <c r="O661" s="2" t="s">
        <v>29</v>
      </c>
      <c r="P661" s="2">
        <v>1</v>
      </c>
      <c r="Q661" s="2" t="s">
        <v>30</v>
      </c>
      <c r="R661" s="2">
        <v>1</v>
      </c>
      <c r="S661" s="2" t="s">
        <v>31</v>
      </c>
      <c r="T661" s="2" t="s">
        <v>31</v>
      </c>
      <c r="U661" s="2">
        <v>0</v>
      </c>
    </row>
    <row r="662" spans="1:21">
      <c r="A662" s="2" t="s">
        <v>37</v>
      </c>
      <c r="B662" s="2">
        <v>24</v>
      </c>
      <c r="C662" s="2" t="s">
        <v>22</v>
      </c>
      <c r="D662" s="2" t="s">
        <v>23</v>
      </c>
      <c r="E662" s="2">
        <v>1516</v>
      </c>
      <c r="F662" s="2" t="s">
        <v>53</v>
      </c>
      <c r="G662" s="2" t="s">
        <v>35</v>
      </c>
      <c r="H662" s="2">
        <v>4</v>
      </c>
      <c r="I662" s="2" t="s">
        <v>36</v>
      </c>
      <c r="J662" s="2" t="s">
        <v>27</v>
      </c>
      <c r="K662" s="2">
        <v>1</v>
      </c>
      <c r="L662" s="2" t="s">
        <v>28</v>
      </c>
      <c r="M662" s="2">
        <v>43</v>
      </c>
      <c r="N662" s="2" t="s">
        <v>27</v>
      </c>
      <c r="O662" s="2" t="s">
        <v>29</v>
      </c>
      <c r="P662" s="2">
        <v>2</v>
      </c>
      <c r="Q662" s="2" t="s">
        <v>40</v>
      </c>
      <c r="R662" s="2">
        <v>1</v>
      </c>
      <c r="S662" s="2" t="s">
        <v>27</v>
      </c>
      <c r="T662" s="2" t="s">
        <v>31</v>
      </c>
      <c r="U662" s="2">
        <v>0</v>
      </c>
    </row>
    <row r="663" spans="1:21">
      <c r="A663" s="2" t="s">
        <v>37</v>
      </c>
      <c r="B663" s="2">
        <v>18</v>
      </c>
      <c r="C663" s="2" t="s">
        <v>22</v>
      </c>
      <c r="D663" s="2" t="s">
        <v>23</v>
      </c>
      <c r="E663" s="2">
        <v>1169</v>
      </c>
      <c r="F663" s="2" t="s">
        <v>24</v>
      </c>
      <c r="G663" s="2" t="s">
        <v>35</v>
      </c>
      <c r="H663" s="2">
        <v>4</v>
      </c>
      <c r="I663" s="2" t="s">
        <v>26</v>
      </c>
      <c r="J663" s="2" t="s">
        <v>27</v>
      </c>
      <c r="K663" s="2">
        <v>3</v>
      </c>
      <c r="L663" s="2" t="s">
        <v>43</v>
      </c>
      <c r="M663" s="2">
        <v>29</v>
      </c>
      <c r="N663" s="2" t="s">
        <v>27</v>
      </c>
      <c r="O663" s="2" t="s">
        <v>29</v>
      </c>
      <c r="P663" s="2">
        <v>2</v>
      </c>
      <c r="Q663" s="2" t="s">
        <v>30</v>
      </c>
      <c r="R663" s="2">
        <v>1</v>
      </c>
      <c r="S663" s="2" t="s">
        <v>31</v>
      </c>
      <c r="T663" s="2" t="s">
        <v>31</v>
      </c>
      <c r="U663" s="2">
        <v>0</v>
      </c>
    </row>
    <row r="664" spans="1:21">
      <c r="A664" s="2" t="s">
        <v>37</v>
      </c>
      <c r="B664" s="2">
        <v>36</v>
      </c>
      <c r="C664" s="2" t="s">
        <v>22</v>
      </c>
      <c r="D664" s="2" t="s">
        <v>49</v>
      </c>
      <c r="E664" s="2">
        <v>5711</v>
      </c>
      <c r="F664" s="2" t="s">
        <v>53</v>
      </c>
      <c r="G664" s="2" t="s">
        <v>25</v>
      </c>
      <c r="H664" s="2">
        <v>4</v>
      </c>
      <c r="I664" s="2" t="s">
        <v>26</v>
      </c>
      <c r="J664" s="2" t="s">
        <v>27</v>
      </c>
      <c r="K664" s="2">
        <v>2</v>
      </c>
      <c r="L664" s="2" t="s">
        <v>50</v>
      </c>
      <c r="M664" s="2">
        <v>38</v>
      </c>
      <c r="N664" s="2" t="s">
        <v>27</v>
      </c>
      <c r="O664" s="2" t="s">
        <v>29</v>
      </c>
      <c r="P664" s="2">
        <v>2</v>
      </c>
      <c r="Q664" s="2" t="s">
        <v>52</v>
      </c>
      <c r="R664" s="2">
        <v>1</v>
      </c>
      <c r="S664" s="2" t="s">
        <v>31</v>
      </c>
      <c r="T664" s="2" t="s">
        <v>31</v>
      </c>
      <c r="U664" s="2">
        <v>0</v>
      </c>
    </row>
    <row r="665" spans="1:21">
      <c r="A665" s="2" t="s">
        <v>37</v>
      </c>
      <c r="B665" s="2">
        <v>24</v>
      </c>
      <c r="C665" s="2" t="s">
        <v>22</v>
      </c>
      <c r="D665" s="2" t="s">
        <v>23</v>
      </c>
      <c r="E665" s="2">
        <v>2872</v>
      </c>
      <c r="F665" s="2" t="s">
        <v>59</v>
      </c>
      <c r="G665" s="2" t="s">
        <v>25</v>
      </c>
      <c r="H665" s="2">
        <v>3</v>
      </c>
      <c r="I665" s="2" t="s">
        <v>26</v>
      </c>
      <c r="J665" s="2" t="s">
        <v>27</v>
      </c>
      <c r="K665" s="2">
        <v>4</v>
      </c>
      <c r="L665" s="2" t="s">
        <v>28</v>
      </c>
      <c r="M665" s="2">
        <v>36</v>
      </c>
      <c r="N665" s="2" t="s">
        <v>27</v>
      </c>
      <c r="O665" s="2" t="s">
        <v>29</v>
      </c>
      <c r="P665" s="2">
        <v>1</v>
      </c>
      <c r="Q665" s="2" t="s">
        <v>30</v>
      </c>
      <c r="R665" s="2">
        <v>2</v>
      </c>
      <c r="S665" s="2" t="s">
        <v>31</v>
      </c>
      <c r="T665" s="2" t="s">
        <v>31</v>
      </c>
      <c r="U665" s="2">
        <v>0</v>
      </c>
    </row>
    <row r="666" spans="1:21">
      <c r="A666" s="2" t="s">
        <v>37</v>
      </c>
      <c r="B666" s="2">
        <v>9</v>
      </c>
      <c r="C666" s="2" t="s">
        <v>33</v>
      </c>
      <c r="D666" s="2" t="s">
        <v>23</v>
      </c>
      <c r="E666" s="2">
        <v>2753</v>
      </c>
      <c r="F666" s="2" t="s">
        <v>59</v>
      </c>
      <c r="G666" s="2" t="s">
        <v>25</v>
      </c>
      <c r="H666" s="2">
        <v>3</v>
      </c>
      <c r="I666" s="2" t="s">
        <v>26</v>
      </c>
      <c r="J666" s="2" t="s">
        <v>66</v>
      </c>
      <c r="K666" s="2">
        <v>4</v>
      </c>
      <c r="L666" s="2" t="s">
        <v>50</v>
      </c>
      <c r="M666" s="2">
        <v>35</v>
      </c>
      <c r="N666" s="2" t="s">
        <v>27</v>
      </c>
      <c r="O666" s="2" t="s">
        <v>29</v>
      </c>
      <c r="P666" s="2">
        <v>1</v>
      </c>
      <c r="Q666" s="2" t="s">
        <v>30</v>
      </c>
      <c r="R666" s="2">
        <v>1</v>
      </c>
      <c r="S666" s="2" t="s">
        <v>31</v>
      </c>
      <c r="T666" s="2" t="s">
        <v>31</v>
      </c>
      <c r="U666" s="2">
        <v>0</v>
      </c>
    </row>
    <row r="667" spans="1:21">
      <c r="A667" s="2" t="s">
        <v>37</v>
      </c>
      <c r="B667" s="2">
        <v>10</v>
      </c>
      <c r="C667" s="2" t="s">
        <v>33</v>
      </c>
      <c r="D667" s="2" t="s">
        <v>49</v>
      </c>
      <c r="E667" s="2">
        <v>2901</v>
      </c>
      <c r="F667" s="2" t="s">
        <v>24</v>
      </c>
      <c r="G667" s="2" t="s">
        <v>57</v>
      </c>
      <c r="H667" s="2">
        <v>1</v>
      </c>
      <c r="I667" s="2" t="s">
        <v>36</v>
      </c>
      <c r="J667" s="2" t="s">
        <v>27</v>
      </c>
      <c r="K667" s="2">
        <v>4</v>
      </c>
      <c r="L667" s="2" t="s">
        <v>28</v>
      </c>
      <c r="M667" s="2">
        <v>31</v>
      </c>
      <c r="N667" s="2" t="s">
        <v>27</v>
      </c>
      <c r="O667" s="2" t="s">
        <v>51</v>
      </c>
      <c r="P667" s="2">
        <v>1</v>
      </c>
      <c r="Q667" s="2" t="s">
        <v>30</v>
      </c>
      <c r="R667" s="2">
        <v>1</v>
      </c>
      <c r="S667" s="2" t="s">
        <v>27</v>
      </c>
      <c r="T667" s="2" t="s">
        <v>31</v>
      </c>
      <c r="U667" s="2">
        <v>0</v>
      </c>
    </row>
    <row r="668" spans="1:21">
      <c r="A668" s="2" t="s">
        <v>37</v>
      </c>
      <c r="B668" s="2">
        <v>10</v>
      </c>
      <c r="C668" s="2" t="s">
        <v>33</v>
      </c>
      <c r="D668" s="2" t="s">
        <v>23</v>
      </c>
      <c r="E668" s="2">
        <v>1924</v>
      </c>
      <c r="F668" s="2" t="s">
        <v>34</v>
      </c>
      <c r="G668" s="2" t="s">
        <v>35</v>
      </c>
      <c r="H668" s="2">
        <v>1</v>
      </c>
      <c r="I668" s="2" t="s">
        <v>26</v>
      </c>
      <c r="J668" s="2" t="s">
        <v>27</v>
      </c>
      <c r="K668" s="2">
        <v>4</v>
      </c>
      <c r="L668" s="2" t="s">
        <v>43</v>
      </c>
      <c r="M668" s="2">
        <v>38</v>
      </c>
      <c r="N668" s="2" t="s">
        <v>27</v>
      </c>
      <c r="O668" s="2" t="s">
        <v>29</v>
      </c>
      <c r="P668" s="2">
        <v>1</v>
      </c>
      <c r="Q668" s="2" t="s">
        <v>30</v>
      </c>
      <c r="R668" s="2">
        <v>1</v>
      </c>
      <c r="S668" s="2" t="s">
        <v>31</v>
      </c>
      <c r="T668" s="2" t="s">
        <v>62</v>
      </c>
      <c r="U668" s="2">
        <v>0</v>
      </c>
    </row>
    <row r="669" spans="1:21">
      <c r="A669" s="2" t="s">
        <v>37</v>
      </c>
      <c r="B669" s="2">
        <v>12</v>
      </c>
      <c r="C669" s="2" t="s">
        <v>22</v>
      </c>
      <c r="D669" s="2" t="s">
        <v>23</v>
      </c>
      <c r="E669" s="2">
        <v>1240</v>
      </c>
      <c r="F669" s="2" t="s">
        <v>24</v>
      </c>
      <c r="G669" s="2" t="s">
        <v>25</v>
      </c>
      <c r="H669" s="2">
        <v>4</v>
      </c>
      <c r="I669" s="2" t="s">
        <v>36</v>
      </c>
      <c r="J669" s="2" t="s">
        <v>27</v>
      </c>
      <c r="K669" s="2">
        <v>2</v>
      </c>
      <c r="L669" s="2" t="s">
        <v>28</v>
      </c>
      <c r="M669" s="2">
        <v>38</v>
      </c>
      <c r="N669" s="2" t="s">
        <v>27</v>
      </c>
      <c r="O669" s="2" t="s">
        <v>29</v>
      </c>
      <c r="P669" s="2">
        <v>2</v>
      </c>
      <c r="Q669" s="2" t="s">
        <v>30</v>
      </c>
      <c r="R669" s="2">
        <v>1</v>
      </c>
      <c r="S669" s="2" t="s">
        <v>31</v>
      </c>
      <c r="T669" s="2" t="s">
        <v>31</v>
      </c>
      <c r="U669" s="2">
        <v>0</v>
      </c>
    </row>
    <row r="670" spans="1:21">
      <c r="A670" s="2" t="s">
        <v>37</v>
      </c>
      <c r="B670" s="2">
        <v>12</v>
      </c>
      <c r="C670" s="2" t="s">
        <v>22</v>
      </c>
      <c r="D670" s="2" t="s">
        <v>23</v>
      </c>
      <c r="E670" s="2">
        <v>976</v>
      </c>
      <c r="F670" s="2" t="s">
        <v>24</v>
      </c>
      <c r="G670" s="2" t="s">
        <v>25</v>
      </c>
      <c r="H670" s="2">
        <v>4</v>
      </c>
      <c r="I670" s="2" t="s">
        <v>26</v>
      </c>
      <c r="J670" s="2" t="s">
        <v>27</v>
      </c>
      <c r="K670" s="2">
        <v>4</v>
      </c>
      <c r="L670" s="2" t="s">
        <v>50</v>
      </c>
      <c r="M670" s="2">
        <v>35</v>
      </c>
      <c r="N670" s="2" t="s">
        <v>27</v>
      </c>
      <c r="O670" s="2" t="s">
        <v>29</v>
      </c>
      <c r="P670" s="2">
        <v>2</v>
      </c>
      <c r="Q670" s="2" t="s">
        <v>30</v>
      </c>
      <c r="R670" s="2">
        <v>1</v>
      </c>
      <c r="S670" s="2" t="s">
        <v>27</v>
      </c>
      <c r="T670" s="2" t="s">
        <v>31</v>
      </c>
      <c r="U670" s="2">
        <v>0</v>
      </c>
    </row>
    <row r="671" spans="1:21">
      <c r="A671" s="2" t="s">
        <v>37</v>
      </c>
      <c r="B671" s="2">
        <v>10</v>
      </c>
      <c r="C671" s="2" t="s">
        <v>22</v>
      </c>
      <c r="D671" s="2" t="s">
        <v>41</v>
      </c>
      <c r="E671" s="2">
        <v>2069</v>
      </c>
      <c r="F671" s="2" t="s">
        <v>24</v>
      </c>
      <c r="G671" s="2" t="s">
        <v>35</v>
      </c>
      <c r="H671" s="2">
        <v>2</v>
      </c>
      <c r="I671" s="2" t="s">
        <v>56</v>
      </c>
      <c r="J671" s="2" t="s">
        <v>27</v>
      </c>
      <c r="K671" s="2">
        <v>1</v>
      </c>
      <c r="L671" s="2" t="s">
        <v>50</v>
      </c>
      <c r="M671" s="2">
        <v>26</v>
      </c>
      <c r="N671" s="2" t="s">
        <v>27</v>
      </c>
      <c r="O671" s="2" t="s">
        <v>29</v>
      </c>
      <c r="P671" s="2">
        <v>2</v>
      </c>
      <c r="Q671" s="2" t="s">
        <v>30</v>
      </c>
      <c r="R671" s="2">
        <v>1</v>
      </c>
      <c r="S671" s="2" t="s">
        <v>27</v>
      </c>
      <c r="T671" s="2" t="s">
        <v>62</v>
      </c>
      <c r="U671" s="2">
        <v>0</v>
      </c>
    </row>
    <row r="672" spans="1:21">
      <c r="A672" s="2" t="s">
        <v>37</v>
      </c>
      <c r="B672" s="2">
        <v>18</v>
      </c>
      <c r="C672" s="2" t="s">
        <v>22</v>
      </c>
      <c r="D672" s="2" t="s">
        <v>49</v>
      </c>
      <c r="E672" s="2">
        <v>3229</v>
      </c>
      <c r="F672" s="2" t="s">
        <v>24</v>
      </c>
      <c r="G672" s="2" t="s">
        <v>55</v>
      </c>
      <c r="H672" s="2">
        <v>2</v>
      </c>
      <c r="I672" s="2" t="s">
        <v>26</v>
      </c>
      <c r="J672" s="2" t="s">
        <v>27</v>
      </c>
      <c r="K672" s="2">
        <v>4</v>
      </c>
      <c r="L672" s="2" t="s">
        <v>47</v>
      </c>
      <c r="M672" s="2">
        <v>38</v>
      </c>
      <c r="N672" s="2" t="s">
        <v>27</v>
      </c>
      <c r="O672" s="2" t="s">
        <v>29</v>
      </c>
      <c r="P672" s="2">
        <v>1</v>
      </c>
      <c r="Q672" s="2" t="s">
        <v>52</v>
      </c>
      <c r="R672" s="2">
        <v>1</v>
      </c>
      <c r="S672" s="2" t="s">
        <v>31</v>
      </c>
      <c r="T672" s="2" t="s">
        <v>31</v>
      </c>
      <c r="U672" s="2">
        <v>0</v>
      </c>
    </row>
    <row r="673" spans="1:21">
      <c r="A673" s="2" t="s">
        <v>37</v>
      </c>
      <c r="B673" s="2">
        <v>6</v>
      </c>
      <c r="C673" s="2" t="s">
        <v>22</v>
      </c>
      <c r="D673" s="2" t="s">
        <v>41</v>
      </c>
      <c r="E673" s="2">
        <v>1221</v>
      </c>
      <c r="F673" s="2" t="s">
        <v>24</v>
      </c>
      <c r="G673" s="2" t="s">
        <v>35</v>
      </c>
      <c r="H673" s="2">
        <v>1</v>
      </c>
      <c r="I673" s="2" t="s">
        <v>56</v>
      </c>
      <c r="J673" s="2" t="s">
        <v>27</v>
      </c>
      <c r="K673" s="2">
        <v>2</v>
      </c>
      <c r="L673" s="2" t="s">
        <v>43</v>
      </c>
      <c r="M673" s="2">
        <v>27</v>
      </c>
      <c r="N673" s="2" t="s">
        <v>27</v>
      </c>
      <c r="O673" s="2" t="s">
        <v>29</v>
      </c>
      <c r="P673" s="2">
        <v>2</v>
      </c>
      <c r="Q673" s="2" t="s">
        <v>30</v>
      </c>
      <c r="R673" s="2">
        <v>1</v>
      </c>
      <c r="S673" s="2" t="s">
        <v>27</v>
      </c>
      <c r="T673" s="2" t="s">
        <v>31</v>
      </c>
      <c r="U673" s="2">
        <v>0</v>
      </c>
    </row>
    <row r="674" spans="1:21">
      <c r="A674" s="2" t="s">
        <v>37</v>
      </c>
      <c r="B674" s="2">
        <v>9</v>
      </c>
      <c r="C674" s="2" t="s">
        <v>33</v>
      </c>
      <c r="D674" s="2" t="s">
        <v>38</v>
      </c>
      <c r="E674" s="2">
        <v>3832</v>
      </c>
      <c r="F674" s="2" t="s">
        <v>24</v>
      </c>
      <c r="G674" s="2" t="s">
        <v>25</v>
      </c>
      <c r="H674" s="2">
        <v>1</v>
      </c>
      <c r="I674" s="2" t="s">
        <v>26</v>
      </c>
      <c r="J674" s="2" t="s">
        <v>27</v>
      </c>
      <c r="K674" s="2">
        <v>4</v>
      </c>
      <c r="L674" s="2" t="s">
        <v>28</v>
      </c>
      <c r="M674" s="2">
        <v>64</v>
      </c>
      <c r="N674" s="2" t="s">
        <v>27</v>
      </c>
      <c r="O674" s="2" t="s">
        <v>29</v>
      </c>
      <c r="P674" s="2">
        <v>1</v>
      </c>
      <c r="Q674" s="2" t="s">
        <v>40</v>
      </c>
      <c r="R674" s="2">
        <v>1</v>
      </c>
      <c r="S674" s="2" t="s">
        <v>27</v>
      </c>
      <c r="T674" s="2" t="s">
        <v>31</v>
      </c>
      <c r="U674" s="2">
        <v>0</v>
      </c>
    </row>
    <row r="675" spans="1:21">
      <c r="A675" s="2" t="s">
        <v>37</v>
      </c>
      <c r="B675" s="2">
        <v>22</v>
      </c>
      <c r="C675" s="2" t="s">
        <v>33</v>
      </c>
      <c r="D675" s="2" t="s">
        <v>23</v>
      </c>
      <c r="E675" s="2">
        <v>2675</v>
      </c>
      <c r="F675" s="2" t="s">
        <v>48</v>
      </c>
      <c r="G675" s="2" t="s">
        <v>25</v>
      </c>
      <c r="H675" s="2">
        <v>3</v>
      </c>
      <c r="I675" s="2" t="s">
        <v>26</v>
      </c>
      <c r="J675" s="2" t="s">
        <v>27</v>
      </c>
      <c r="K675" s="2">
        <v>4</v>
      </c>
      <c r="L675" s="2" t="s">
        <v>50</v>
      </c>
      <c r="M675" s="2">
        <v>40</v>
      </c>
      <c r="N675" s="2" t="s">
        <v>27</v>
      </c>
      <c r="O675" s="2" t="s">
        <v>29</v>
      </c>
      <c r="P675" s="2">
        <v>1</v>
      </c>
      <c r="Q675" s="2" t="s">
        <v>30</v>
      </c>
      <c r="R675" s="2">
        <v>1</v>
      </c>
      <c r="S675" s="2" t="s">
        <v>27</v>
      </c>
      <c r="T675" s="2" t="s">
        <v>31</v>
      </c>
      <c r="U675" s="2">
        <v>0</v>
      </c>
    </row>
    <row r="676" spans="1:21">
      <c r="A676" s="2" t="s">
        <v>37</v>
      </c>
      <c r="B676" s="2">
        <v>12</v>
      </c>
      <c r="C676" s="2" t="s">
        <v>33</v>
      </c>
      <c r="D676" s="2" t="s">
        <v>23</v>
      </c>
      <c r="E676" s="2">
        <v>3059</v>
      </c>
      <c r="F676" s="2" t="s">
        <v>53</v>
      </c>
      <c r="G676" s="2" t="s">
        <v>39</v>
      </c>
      <c r="H676" s="2">
        <v>2</v>
      </c>
      <c r="I676" s="2" t="s">
        <v>54</v>
      </c>
      <c r="J676" s="2" t="s">
        <v>27</v>
      </c>
      <c r="K676" s="2">
        <v>4</v>
      </c>
      <c r="L676" s="2" t="s">
        <v>28</v>
      </c>
      <c r="M676" s="2">
        <v>61</v>
      </c>
      <c r="N676" s="2" t="s">
        <v>27</v>
      </c>
      <c r="O676" s="2" t="s">
        <v>29</v>
      </c>
      <c r="P676" s="2">
        <v>1</v>
      </c>
      <c r="Q676" s="2" t="s">
        <v>40</v>
      </c>
      <c r="R676" s="2">
        <v>1</v>
      </c>
      <c r="S676" s="2" t="s">
        <v>27</v>
      </c>
      <c r="T676" s="2" t="s">
        <v>31</v>
      </c>
      <c r="U676" s="2">
        <v>0</v>
      </c>
    </row>
    <row r="677" spans="1:21">
      <c r="A677" s="2" t="s">
        <v>37</v>
      </c>
      <c r="B677" s="2">
        <v>9</v>
      </c>
      <c r="C677" s="2" t="s">
        <v>22</v>
      </c>
      <c r="D677" s="2" t="s">
        <v>38</v>
      </c>
      <c r="E677" s="2">
        <v>936</v>
      </c>
      <c r="F677" s="2" t="s">
        <v>48</v>
      </c>
      <c r="G677" s="2" t="s">
        <v>25</v>
      </c>
      <c r="H677" s="2">
        <v>4</v>
      </c>
      <c r="I677" s="2" t="s">
        <v>26</v>
      </c>
      <c r="J677" s="2" t="s">
        <v>27</v>
      </c>
      <c r="K677" s="2">
        <v>2</v>
      </c>
      <c r="L677" s="2" t="s">
        <v>50</v>
      </c>
      <c r="M677" s="2">
        <v>52</v>
      </c>
      <c r="N677" s="2" t="s">
        <v>27</v>
      </c>
      <c r="O677" s="2" t="s">
        <v>29</v>
      </c>
      <c r="P677" s="2">
        <v>2</v>
      </c>
      <c r="Q677" s="2" t="s">
        <v>30</v>
      </c>
      <c r="R677" s="2">
        <v>1</v>
      </c>
      <c r="S677" s="2" t="s">
        <v>31</v>
      </c>
      <c r="T677" s="2" t="s">
        <v>31</v>
      </c>
      <c r="U677" s="2">
        <v>0</v>
      </c>
    </row>
    <row r="678" spans="1:21">
      <c r="A678" s="2" t="s">
        <v>37</v>
      </c>
      <c r="B678" s="2">
        <v>12</v>
      </c>
      <c r="C678" s="2" t="s">
        <v>22</v>
      </c>
      <c r="D678" s="2" t="s">
        <v>23</v>
      </c>
      <c r="E678" s="2">
        <v>1655</v>
      </c>
      <c r="F678" s="2" t="s">
        <v>34</v>
      </c>
      <c r="G678" s="2" t="s">
        <v>25</v>
      </c>
      <c r="H678" s="2">
        <v>2</v>
      </c>
      <c r="I678" s="2" t="s">
        <v>26</v>
      </c>
      <c r="J678" s="2" t="s">
        <v>27</v>
      </c>
      <c r="K678" s="2">
        <v>4</v>
      </c>
      <c r="L678" s="2" t="s">
        <v>28</v>
      </c>
      <c r="M678" s="2">
        <v>63</v>
      </c>
      <c r="N678" s="2" t="s">
        <v>27</v>
      </c>
      <c r="O678" s="2" t="s">
        <v>29</v>
      </c>
      <c r="P678" s="2">
        <v>2</v>
      </c>
      <c r="Q678" s="2" t="s">
        <v>40</v>
      </c>
      <c r="R678" s="2">
        <v>1</v>
      </c>
      <c r="S678" s="2" t="s">
        <v>31</v>
      </c>
      <c r="T678" s="2" t="s">
        <v>31</v>
      </c>
      <c r="U678" s="2">
        <v>0</v>
      </c>
    </row>
    <row r="679" spans="1:21">
      <c r="A679" s="2" t="s">
        <v>37</v>
      </c>
      <c r="B679" s="2">
        <v>21</v>
      </c>
      <c r="C679" s="2" t="s">
        <v>22</v>
      </c>
      <c r="D679" s="2" t="s">
        <v>49</v>
      </c>
      <c r="E679" s="2">
        <v>3275</v>
      </c>
      <c r="F679" s="2" t="s">
        <v>34</v>
      </c>
      <c r="G679" s="2" t="s">
        <v>25</v>
      </c>
      <c r="H679" s="2">
        <v>1</v>
      </c>
      <c r="I679" s="2" t="s">
        <v>26</v>
      </c>
      <c r="J679" s="2" t="s">
        <v>27</v>
      </c>
      <c r="K679" s="2">
        <v>4</v>
      </c>
      <c r="L679" s="2" t="s">
        <v>50</v>
      </c>
      <c r="M679" s="2">
        <v>36</v>
      </c>
      <c r="N679" s="2" t="s">
        <v>27</v>
      </c>
      <c r="O679" s="2" t="s">
        <v>29</v>
      </c>
      <c r="P679" s="2">
        <v>1</v>
      </c>
      <c r="Q679" s="2" t="s">
        <v>52</v>
      </c>
      <c r="R679" s="2">
        <v>1</v>
      </c>
      <c r="S679" s="2" t="s">
        <v>31</v>
      </c>
      <c r="T679" s="2" t="s">
        <v>31</v>
      </c>
      <c r="U679" s="2">
        <v>0</v>
      </c>
    </row>
    <row r="680" spans="1:21">
      <c r="A680" s="2" t="s">
        <v>37</v>
      </c>
      <c r="B680" s="2">
        <v>6</v>
      </c>
      <c r="C680" s="2" t="s">
        <v>33</v>
      </c>
      <c r="D680" s="2" t="s">
        <v>67</v>
      </c>
      <c r="E680" s="2">
        <v>1338</v>
      </c>
      <c r="F680" s="2" t="s">
        <v>48</v>
      </c>
      <c r="G680" s="2" t="s">
        <v>35</v>
      </c>
      <c r="H680" s="2">
        <v>1</v>
      </c>
      <c r="I680" s="2" t="s">
        <v>54</v>
      </c>
      <c r="J680" s="2" t="s">
        <v>27</v>
      </c>
      <c r="K680" s="2">
        <v>4</v>
      </c>
      <c r="L680" s="2" t="s">
        <v>28</v>
      </c>
      <c r="M680" s="2">
        <v>62</v>
      </c>
      <c r="N680" s="2" t="s">
        <v>27</v>
      </c>
      <c r="O680" s="2" t="s">
        <v>29</v>
      </c>
      <c r="P680" s="2">
        <v>1</v>
      </c>
      <c r="Q680" s="2" t="s">
        <v>30</v>
      </c>
      <c r="R680" s="2">
        <v>1</v>
      </c>
      <c r="S680" s="2" t="s">
        <v>27</v>
      </c>
      <c r="T680" s="2" t="s">
        <v>31</v>
      </c>
      <c r="U680" s="2">
        <v>0</v>
      </c>
    </row>
    <row r="681" spans="1:21">
      <c r="A681" s="2" t="s">
        <v>37</v>
      </c>
      <c r="B681" s="2">
        <v>30</v>
      </c>
      <c r="C681" s="2" t="s">
        <v>22</v>
      </c>
      <c r="D681" s="2" t="s">
        <v>23</v>
      </c>
      <c r="E681" s="2">
        <v>6742</v>
      </c>
      <c r="F681" s="2" t="s">
        <v>24</v>
      </c>
      <c r="G681" s="2" t="s">
        <v>39</v>
      </c>
      <c r="H681" s="2">
        <v>2</v>
      </c>
      <c r="I681" s="2" t="s">
        <v>26</v>
      </c>
      <c r="J681" s="2" t="s">
        <v>27</v>
      </c>
      <c r="K681" s="2">
        <v>3</v>
      </c>
      <c r="L681" s="2" t="s">
        <v>43</v>
      </c>
      <c r="M681" s="2">
        <v>36</v>
      </c>
      <c r="N681" s="2" t="s">
        <v>27</v>
      </c>
      <c r="O681" s="2" t="s">
        <v>29</v>
      </c>
      <c r="P681" s="2">
        <v>2</v>
      </c>
      <c r="Q681" s="2" t="s">
        <v>30</v>
      </c>
      <c r="R681" s="2">
        <v>1</v>
      </c>
      <c r="S681" s="2" t="s">
        <v>27</v>
      </c>
      <c r="T681" s="2" t="s">
        <v>31</v>
      </c>
      <c r="U681" s="2">
        <v>0</v>
      </c>
    </row>
    <row r="682" spans="1:21">
      <c r="A682" s="2" t="s">
        <v>37</v>
      </c>
      <c r="B682" s="2">
        <v>12</v>
      </c>
      <c r="C682" s="2" t="s">
        <v>33</v>
      </c>
      <c r="D682" s="2" t="s">
        <v>49</v>
      </c>
      <c r="E682" s="2">
        <v>1413</v>
      </c>
      <c r="F682" s="2" t="s">
        <v>53</v>
      </c>
      <c r="G682" s="2" t="s">
        <v>39</v>
      </c>
      <c r="H682" s="2">
        <v>3</v>
      </c>
      <c r="I682" s="2" t="s">
        <v>26</v>
      </c>
      <c r="J682" s="2" t="s">
        <v>27</v>
      </c>
      <c r="K682" s="2">
        <v>2</v>
      </c>
      <c r="L682" s="2" t="s">
        <v>43</v>
      </c>
      <c r="M682" s="2">
        <v>55</v>
      </c>
      <c r="N682" s="2" t="s">
        <v>27</v>
      </c>
      <c r="O682" s="2" t="s">
        <v>29</v>
      </c>
      <c r="P682" s="2">
        <v>1</v>
      </c>
      <c r="Q682" s="2" t="s">
        <v>30</v>
      </c>
      <c r="R682" s="2">
        <v>1</v>
      </c>
      <c r="S682" s="2" t="s">
        <v>27</v>
      </c>
      <c r="T682" s="2" t="s">
        <v>62</v>
      </c>
      <c r="U682" s="2">
        <v>0</v>
      </c>
    </row>
    <row r="683" spans="1:21">
      <c r="A683" s="2" t="s">
        <v>37</v>
      </c>
      <c r="B683" s="2">
        <v>9</v>
      </c>
      <c r="C683" s="2" t="s">
        <v>33</v>
      </c>
      <c r="D683" s="2" t="s">
        <v>23</v>
      </c>
      <c r="E683" s="2">
        <v>2697</v>
      </c>
      <c r="F683" s="2" t="s">
        <v>34</v>
      </c>
      <c r="G683" s="2" t="s">
        <v>35</v>
      </c>
      <c r="H683" s="2">
        <v>1</v>
      </c>
      <c r="I683" s="2" t="s">
        <v>26</v>
      </c>
      <c r="J683" s="2" t="s">
        <v>27</v>
      </c>
      <c r="K683" s="2">
        <v>2</v>
      </c>
      <c r="L683" s="2" t="s">
        <v>28</v>
      </c>
      <c r="M683" s="2">
        <v>32</v>
      </c>
      <c r="N683" s="2" t="s">
        <v>27</v>
      </c>
      <c r="O683" s="2" t="s">
        <v>29</v>
      </c>
      <c r="P683" s="2">
        <v>1</v>
      </c>
      <c r="Q683" s="2" t="s">
        <v>30</v>
      </c>
      <c r="R683" s="2">
        <v>2</v>
      </c>
      <c r="S683" s="2" t="s">
        <v>27</v>
      </c>
      <c r="T683" s="2" t="s">
        <v>31</v>
      </c>
      <c r="U683" s="2">
        <v>0</v>
      </c>
    </row>
    <row r="684" spans="1:21">
      <c r="A684" s="2" t="s">
        <v>37</v>
      </c>
      <c r="B684" s="2">
        <v>24</v>
      </c>
      <c r="C684" s="2" t="s">
        <v>22</v>
      </c>
      <c r="D684" s="2" t="s">
        <v>49</v>
      </c>
      <c r="E684" s="2">
        <v>5804</v>
      </c>
      <c r="F684" s="2" t="s">
        <v>53</v>
      </c>
      <c r="G684" s="2" t="s">
        <v>35</v>
      </c>
      <c r="H684" s="2">
        <v>4</v>
      </c>
      <c r="I684" s="2" t="s">
        <v>26</v>
      </c>
      <c r="J684" s="2" t="s">
        <v>27</v>
      </c>
      <c r="K684" s="2">
        <v>2</v>
      </c>
      <c r="L684" s="2" t="s">
        <v>28</v>
      </c>
      <c r="M684" s="2">
        <v>27</v>
      </c>
      <c r="N684" s="2" t="s">
        <v>27</v>
      </c>
      <c r="O684" s="2" t="s">
        <v>29</v>
      </c>
      <c r="P684" s="2">
        <v>2</v>
      </c>
      <c r="Q684" s="2" t="s">
        <v>30</v>
      </c>
      <c r="R684" s="2">
        <v>1</v>
      </c>
      <c r="S684" s="2" t="s">
        <v>27</v>
      </c>
      <c r="T684" s="2" t="s">
        <v>31</v>
      </c>
      <c r="U684" s="2">
        <v>0</v>
      </c>
    </row>
    <row r="685" spans="1:21">
      <c r="A685" s="2" t="s">
        <v>37</v>
      </c>
      <c r="B685" s="2">
        <v>24</v>
      </c>
      <c r="C685" s="2" t="s">
        <v>22</v>
      </c>
      <c r="D685" s="2" t="s">
        <v>23</v>
      </c>
      <c r="E685" s="2">
        <v>2424</v>
      </c>
      <c r="F685" s="2" t="s">
        <v>24</v>
      </c>
      <c r="G685" s="2" t="s">
        <v>25</v>
      </c>
      <c r="H685" s="2">
        <v>4</v>
      </c>
      <c r="I685" s="2" t="s">
        <v>26</v>
      </c>
      <c r="J685" s="2" t="s">
        <v>27</v>
      </c>
      <c r="K685" s="2">
        <v>4</v>
      </c>
      <c r="L685" s="2" t="s">
        <v>43</v>
      </c>
      <c r="M685" s="2">
        <v>53</v>
      </c>
      <c r="N685" s="2" t="s">
        <v>27</v>
      </c>
      <c r="O685" s="2" t="s">
        <v>29</v>
      </c>
      <c r="P685" s="2">
        <v>2</v>
      </c>
      <c r="Q685" s="2" t="s">
        <v>30</v>
      </c>
      <c r="R685" s="2">
        <v>1</v>
      </c>
      <c r="S685" s="2" t="s">
        <v>27</v>
      </c>
      <c r="T685" s="2" t="s">
        <v>31</v>
      </c>
      <c r="U685" s="2">
        <v>0</v>
      </c>
    </row>
    <row r="686" spans="1:21">
      <c r="A686" s="2" t="s">
        <v>63</v>
      </c>
      <c r="B686" s="2">
        <v>10</v>
      </c>
      <c r="C686" s="2" t="s">
        <v>22</v>
      </c>
      <c r="D686" s="2" t="s">
        <v>23</v>
      </c>
      <c r="E686" s="2">
        <v>1347</v>
      </c>
      <c r="F686" s="2" t="s">
        <v>24</v>
      </c>
      <c r="G686" s="2" t="s">
        <v>39</v>
      </c>
      <c r="H686" s="2">
        <v>4</v>
      </c>
      <c r="I686" s="2" t="s">
        <v>26</v>
      </c>
      <c r="J686" s="2" t="s">
        <v>27</v>
      </c>
      <c r="K686" s="2">
        <v>2</v>
      </c>
      <c r="L686" s="2" t="s">
        <v>43</v>
      </c>
      <c r="M686" s="2">
        <v>27</v>
      </c>
      <c r="N686" s="2" t="s">
        <v>27</v>
      </c>
      <c r="O686" s="2" t="s">
        <v>29</v>
      </c>
      <c r="P686" s="2">
        <v>2</v>
      </c>
      <c r="Q686" s="2" t="s">
        <v>30</v>
      </c>
      <c r="R686" s="2">
        <v>1</v>
      </c>
      <c r="S686" s="2" t="s">
        <v>31</v>
      </c>
      <c r="T686" s="2" t="s">
        <v>31</v>
      </c>
      <c r="U686" s="2">
        <v>0</v>
      </c>
    </row>
    <row r="687" spans="1:21">
      <c r="A687" s="2" t="s">
        <v>37</v>
      </c>
      <c r="B687" s="2">
        <v>6</v>
      </c>
      <c r="C687" s="2" t="s">
        <v>33</v>
      </c>
      <c r="D687" s="2" t="s">
        <v>41</v>
      </c>
      <c r="E687" s="2">
        <v>2978</v>
      </c>
      <c r="F687" s="2" t="s">
        <v>48</v>
      </c>
      <c r="G687" s="2" t="s">
        <v>35</v>
      </c>
      <c r="H687" s="2">
        <v>1</v>
      </c>
      <c r="I687" s="2" t="s">
        <v>26</v>
      </c>
      <c r="J687" s="2" t="s">
        <v>27</v>
      </c>
      <c r="K687" s="2">
        <v>2</v>
      </c>
      <c r="L687" s="2" t="s">
        <v>50</v>
      </c>
      <c r="M687" s="2">
        <v>32</v>
      </c>
      <c r="N687" s="2" t="s">
        <v>27</v>
      </c>
      <c r="O687" s="2" t="s">
        <v>29</v>
      </c>
      <c r="P687" s="2">
        <v>1</v>
      </c>
      <c r="Q687" s="2" t="s">
        <v>30</v>
      </c>
      <c r="R687" s="2">
        <v>1</v>
      </c>
      <c r="S687" s="2" t="s">
        <v>31</v>
      </c>
      <c r="T687" s="2" t="s">
        <v>31</v>
      </c>
      <c r="U687" s="2">
        <v>0</v>
      </c>
    </row>
    <row r="688" spans="1:21">
      <c r="A688" s="2" t="s">
        <v>37</v>
      </c>
      <c r="B688" s="2">
        <v>6</v>
      </c>
      <c r="C688" s="2" t="s">
        <v>33</v>
      </c>
      <c r="D688" s="2" t="s">
        <v>68</v>
      </c>
      <c r="E688" s="2">
        <v>660</v>
      </c>
      <c r="F688" s="2" t="s">
        <v>48</v>
      </c>
      <c r="G688" s="2" t="s">
        <v>39</v>
      </c>
      <c r="H688" s="2">
        <v>2</v>
      </c>
      <c r="I688" s="2" t="s">
        <v>56</v>
      </c>
      <c r="J688" s="2" t="s">
        <v>27</v>
      </c>
      <c r="K688" s="2">
        <v>4</v>
      </c>
      <c r="L688" s="2" t="s">
        <v>28</v>
      </c>
      <c r="M688" s="2">
        <v>23</v>
      </c>
      <c r="N688" s="2" t="s">
        <v>27</v>
      </c>
      <c r="O688" s="2" t="s">
        <v>51</v>
      </c>
      <c r="P688" s="2">
        <v>1</v>
      </c>
      <c r="Q688" s="2" t="s">
        <v>40</v>
      </c>
      <c r="R688" s="2">
        <v>1</v>
      </c>
      <c r="S688" s="2" t="s">
        <v>27</v>
      </c>
      <c r="T688" s="2" t="s">
        <v>31</v>
      </c>
      <c r="U688" s="2">
        <v>0</v>
      </c>
    </row>
    <row r="689" spans="1:21">
      <c r="A689" s="2" t="s">
        <v>37</v>
      </c>
      <c r="B689" s="2">
        <v>21</v>
      </c>
      <c r="C689" s="2" t="s">
        <v>33</v>
      </c>
      <c r="D689" s="2" t="s">
        <v>49</v>
      </c>
      <c r="E689" s="2">
        <v>2476</v>
      </c>
      <c r="F689" s="2" t="s">
        <v>24</v>
      </c>
      <c r="G689" s="2" t="s">
        <v>25</v>
      </c>
      <c r="H689" s="2">
        <v>4</v>
      </c>
      <c r="I689" s="2" t="s">
        <v>26</v>
      </c>
      <c r="J689" s="2" t="s">
        <v>27</v>
      </c>
      <c r="K689" s="2">
        <v>4</v>
      </c>
      <c r="L689" s="2" t="s">
        <v>28</v>
      </c>
      <c r="M689" s="2">
        <v>46</v>
      </c>
      <c r="N689" s="2" t="s">
        <v>27</v>
      </c>
      <c r="O689" s="2" t="s">
        <v>29</v>
      </c>
      <c r="P689" s="2">
        <v>1</v>
      </c>
      <c r="Q689" s="2" t="s">
        <v>52</v>
      </c>
      <c r="R689" s="2">
        <v>1</v>
      </c>
      <c r="S689" s="2" t="s">
        <v>31</v>
      </c>
      <c r="T689" s="2" t="s">
        <v>31</v>
      </c>
      <c r="U689" s="2">
        <v>0</v>
      </c>
    </row>
    <row r="690" spans="1:21">
      <c r="A690" s="2" t="s">
        <v>37</v>
      </c>
      <c r="B690" s="2">
        <v>12</v>
      </c>
      <c r="C690" s="2" t="s">
        <v>22</v>
      </c>
      <c r="D690" s="2" t="s">
        <v>23</v>
      </c>
      <c r="E690" s="2">
        <v>522</v>
      </c>
      <c r="F690" s="2" t="s">
        <v>48</v>
      </c>
      <c r="G690" s="2" t="s">
        <v>25</v>
      </c>
      <c r="H690" s="2">
        <v>4</v>
      </c>
      <c r="I690" s="2" t="s">
        <v>26</v>
      </c>
      <c r="J690" s="2" t="s">
        <v>27</v>
      </c>
      <c r="K690" s="2">
        <v>4</v>
      </c>
      <c r="L690" s="2" t="s">
        <v>43</v>
      </c>
      <c r="M690" s="2">
        <v>42</v>
      </c>
      <c r="N690" s="2" t="s">
        <v>27</v>
      </c>
      <c r="O690" s="2" t="s">
        <v>29</v>
      </c>
      <c r="P690" s="2">
        <v>2</v>
      </c>
      <c r="Q690" s="2" t="s">
        <v>30</v>
      </c>
      <c r="R690" s="2">
        <v>2</v>
      </c>
      <c r="S690" s="2" t="s">
        <v>31</v>
      </c>
      <c r="T690" s="2" t="s">
        <v>31</v>
      </c>
      <c r="U690" s="2">
        <v>0</v>
      </c>
    </row>
    <row r="691" spans="1:21">
      <c r="A691" s="2" t="s">
        <v>37</v>
      </c>
      <c r="B691" s="2">
        <v>6</v>
      </c>
      <c r="C691" s="2" t="s">
        <v>22</v>
      </c>
      <c r="D691" s="2" t="s">
        <v>23</v>
      </c>
      <c r="E691" s="2">
        <v>700</v>
      </c>
      <c r="F691" s="2" t="s">
        <v>24</v>
      </c>
      <c r="G691" s="2" t="s">
        <v>25</v>
      </c>
      <c r="H691" s="2">
        <v>4</v>
      </c>
      <c r="I691" s="2" t="s">
        <v>26</v>
      </c>
      <c r="J691" s="2" t="s">
        <v>27</v>
      </c>
      <c r="K691" s="2">
        <v>4</v>
      </c>
      <c r="L691" s="2" t="s">
        <v>47</v>
      </c>
      <c r="M691" s="2">
        <v>36</v>
      </c>
      <c r="N691" s="2" t="s">
        <v>27</v>
      </c>
      <c r="O691" s="2" t="s">
        <v>44</v>
      </c>
      <c r="P691" s="2">
        <v>2</v>
      </c>
      <c r="Q691" s="2" t="s">
        <v>30</v>
      </c>
      <c r="R691" s="2">
        <v>1</v>
      </c>
      <c r="S691" s="2" t="s">
        <v>27</v>
      </c>
      <c r="T691" s="2" t="s">
        <v>31</v>
      </c>
      <c r="U691" s="2">
        <v>0</v>
      </c>
    </row>
    <row r="692" spans="1:21">
      <c r="A692" s="2" t="s">
        <v>37</v>
      </c>
      <c r="B692" s="2">
        <v>12</v>
      </c>
      <c r="C692" s="2" t="s">
        <v>22</v>
      </c>
      <c r="D692" s="2" t="s">
        <v>23</v>
      </c>
      <c r="E692" s="2">
        <v>930</v>
      </c>
      <c r="F692" s="2" t="s">
        <v>24</v>
      </c>
      <c r="G692" s="2" t="s">
        <v>25</v>
      </c>
      <c r="H692" s="2">
        <v>4</v>
      </c>
      <c r="I692" s="2" t="s">
        <v>26</v>
      </c>
      <c r="J692" s="2" t="s">
        <v>27</v>
      </c>
      <c r="K692" s="2">
        <v>4</v>
      </c>
      <c r="L692" s="2" t="s">
        <v>28</v>
      </c>
      <c r="M692" s="2">
        <v>65</v>
      </c>
      <c r="N692" s="2" t="s">
        <v>27</v>
      </c>
      <c r="O692" s="2" t="s">
        <v>29</v>
      </c>
      <c r="P692" s="2">
        <v>4</v>
      </c>
      <c r="Q692" s="2" t="s">
        <v>30</v>
      </c>
      <c r="R692" s="2">
        <v>1</v>
      </c>
      <c r="S692" s="2" t="s">
        <v>27</v>
      </c>
      <c r="T692" s="2" t="s">
        <v>31</v>
      </c>
      <c r="U692" s="2">
        <v>0</v>
      </c>
    </row>
    <row r="693" spans="1:21">
      <c r="A693" s="2" t="s">
        <v>37</v>
      </c>
      <c r="B693" s="2">
        <v>18</v>
      </c>
      <c r="C693" s="2" t="s">
        <v>22</v>
      </c>
      <c r="D693" s="2" t="s">
        <v>23</v>
      </c>
      <c r="E693" s="2">
        <v>1582</v>
      </c>
      <c r="F693" s="2" t="s">
        <v>53</v>
      </c>
      <c r="G693" s="2" t="s">
        <v>25</v>
      </c>
      <c r="H693" s="2">
        <v>4</v>
      </c>
      <c r="I693" s="2" t="s">
        <v>26</v>
      </c>
      <c r="J693" s="2" t="s">
        <v>27</v>
      </c>
      <c r="K693" s="2">
        <v>4</v>
      </c>
      <c r="L693" s="2" t="s">
        <v>50</v>
      </c>
      <c r="M693" s="2">
        <v>46</v>
      </c>
      <c r="N693" s="2" t="s">
        <v>27</v>
      </c>
      <c r="O693" s="2" t="s">
        <v>29</v>
      </c>
      <c r="P693" s="2">
        <v>2</v>
      </c>
      <c r="Q693" s="2" t="s">
        <v>30</v>
      </c>
      <c r="R693" s="2">
        <v>1</v>
      </c>
      <c r="S693" s="2" t="s">
        <v>27</v>
      </c>
      <c r="T693" s="2" t="s">
        <v>31</v>
      </c>
      <c r="U693" s="2">
        <v>0</v>
      </c>
    </row>
    <row r="694" spans="1:21">
      <c r="A694" s="2" t="s">
        <v>37</v>
      </c>
      <c r="B694" s="2">
        <v>10</v>
      </c>
      <c r="C694" s="2" t="s">
        <v>33</v>
      </c>
      <c r="D694" s="2" t="s">
        <v>49</v>
      </c>
      <c r="E694" s="2">
        <v>2848</v>
      </c>
      <c r="F694" s="2" t="s">
        <v>59</v>
      </c>
      <c r="G694" s="2" t="s">
        <v>35</v>
      </c>
      <c r="H694" s="2">
        <v>1</v>
      </c>
      <c r="I694" s="2" t="s">
        <v>26</v>
      </c>
      <c r="J694" s="2" t="s">
        <v>66</v>
      </c>
      <c r="K694" s="2">
        <v>2</v>
      </c>
      <c r="L694" s="2" t="s">
        <v>28</v>
      </c>
      <c r="M694" s="2">
        <v>32</v>
      </c>
      <c r="N694" s="2" t="s">
        <v>27</v>
      </c>
      <c r="O694" s="2" t="s">
        <v>29</v>
      </c>
      <c r="P694" s="2">
        <v>1</v>
      </c>
      <c r="Q694" s="2" t="s">
        <v>30</v>
      </c>
      <c r="R694" s="2">
        <v>2</v>
      </c>
      <c r="S694" s="2" t="s">
        <v>27</v>
      </c>
      <c r="T694" s="2" t="s">
        <v>31</v>
      </c>
      <c r="U694" s="2">
        <v>0</v>
      </c>
    </row>
    <row r="695" spans="1:21">
      <c r="A695" s="2" t="s">
        <v>37</v>
      </c>
      <c r="B695" s="2">
        <v>7</v>
      </c>
      <c r="C695" s="2" t="s">
        <v>22</v>
      </c>
      <c r="D695" s="2" t="s">
        <v>23</v>
      </c>
      <c r="E695" s="2">
        <v>730</v>
      </c>
      <c r="F695" s="2" t="s">
        <v>24</v>
      </c>
      <c r="G695" s="2" t="s">
        <v>25</v>
      </c>
      <c r="H695" s="2">
        <v>4</v>
      </c>
      <c r="I695" s="2" t="s">
        <v>26</v>
      </c>
      <c r="J695" s="2" t="s">
        <v>27</v>
      </c>
      <c r="K695" s="2">
        <v>2</v>
      </c>
      <c r="L695" s="2" t="s">
        <v>43</v>
      </c>
      <c r="M695" s="2">
        <v>46</v>
      </c>
      <c r="N695" s="2" t="s">
        <v>27</v>
      </c>
      <c r="O695" s="2" t="s">
        <v>51</v>
      </c>
      <c r="P695" s="2">
        <v>2</v>
      </c>
      <c r="Q695" s="2" t="s">
        <v>40</v>
      </c>
      <c r="R695" s="2">
        <v>1</v>
      </c>
      <c r="S695" s="2" t="s">
        <v>31</v>
      </c>
      <c r="T695" s="2" t="s">
        <v>31</v>
      </c>
      <c r="U695" s="2">
        <v>0</v>
      </c>
    </row>
    <row r="696" spans="1:21">
      <c r="A696" s="2" t="s">
        <v>37</v>
      </c>
      <c r="B696" s="2">
        <v>24</v>
      </c>
      <c r="C696" s="2" t="s">
        <v>22</v>
      </c>
      <c r="D696" s="2" t="s">
        <v>23</v>
      </c>
      <c r="E696" s="2">
        <v>2578</v>
      </c>
      <c r="F696" s="2" t="s">
        <v>53</v>
      </c>
      <c r="G696" s="2" t="s">
        <v>25</v>
      </c>
      <c r="H696" s="2">
        <v>2</v>
      </c>
      <c r="I696" s="2" t="s">
        <v>26</v>
      </c>
      <c r="J696" s="2" t="s">
        <v>27</v>
      </c>
      <c r="K696" s="2">
        <v>2</v>
      </c>
      <c r="L696" s="2" t="s">
        <v>50</v>
      </c>
      <c r="M696" s="2">
        <v>34</v>
      </c>
      <c r="N696" s="2" t="s">
        <v>27</v>
      </c>
      <c r="O696" s="2" t="s">
        <v>29</v>
      </c>
      <c r="P696" s="2">
        <v>1</v>
      </c>
      <c r="Q696" s="2" t="s">
        <v>30</v>
      </c>
      <c r="R696" s="2">
        <v>1</v>
      </c>
      <c r="S696" s="2" t="s">
        <v>27</v>
      </c>
      <c r="T696" s="2" t="s">
        <v>31</v>
      </c>
      <c r="U696" s="2">
        <v>0</v>
      </c>
    </row>
    <row r="697" spans="1:21">
      <c r="A697" s="2" t="s">
        <v>37</v>
      </c>
      <c r="B697" s="2">
        <v>6</v>
      </c>
      <c r="C697" s="2" t="s">
        <v>33</v>
      </c>
      <c r="D697" s="2" t="s">
        <v>49</v>
      </c>
      <c r="E697" s="2">
        <v>1236</v>
      </c>
      <c r="F697" s="2" t="s">
        <v>48</v>
      </c>
      <c r="G697" s="2" t="s">
        <v>35</v>
      </c>
      <c r="H697" s="2">
        <v>2</v>
      </c>
      <c r="I697" s="2" t="s">
        <v>26</v>
      </c>
      <c r="J697" s="2" t="s">
        <v>27</v>
      </c>
      <c r="K697" s="2">
        <v>4</v>
      </c>
      <c r="L697" s="2" t="s">
        <v>43</v>
      </c>
      <c r="M697" s="2">
        <v>50</v>
      </c>
      <c r="N697" s="2" t="s">
        <v>27</v>
      </c>
      <c r="O697" s="2" t="s">
        <v>51</v>
      </c>
      <c r="P697" s="2">
        <v>1</v>
      </c>
      <c r="Q697" s="2" t="s">
        <v>30</v>
      </c>
      <c r="R697" s="2">
        <v>1</v>
      </c>
      <c r="S697" s="2" t="s">
        <v>27</v>
      </c>
      <c r="T697" s="2" t="s">
        <v>31</v>
      </c>
      <c r="U697" s="2">
        <v>0</v>
      </c>
    </row>
    <row r="698" spans="1:21">
      <c r="A698" s="2" t="s">
        <v>37</v>
      </c>
      <c r="B698" s="2">
        <v>4</v>
      </c>
      <c r="C698" s="2" t="s">
        <v>22</v>
      </c>
      <c r="D698" s="2" t="s">
        <v>23</v>
      </c>
      <c r="E698" s="2">
        <v>1503</v>
      </c>
      <c r="F698" s="2" t="s">
        <v>34</v>
      </c>
      <c r="G698" s="2" t="s">
        <v>39</v>
      </c>
      <c r="H698" s="2">
        <v>2</v>
      </c>
      <c r="I698" s="2" t="s">
        <v>26</v>
      </c>
      <c r="J698" s="2" t="s">
        <v>27</v>
      </c>
      <c r="K698" s="2">
        <v>1</v>
      </c>
      <c r="L698" s="2" t="s">
        <v>28</v>
      </c>
      <c r="M698" s="2">
        <v>42</v>
      </c>
      <c r="N698" s="2" t="s">
        <v>27</v>
      </c>
      <c r="O698" s="2" t="s">
        <v>29</v>
      </c>
      <c r="P698" s="2">
        <v>2</v>
      </c>
      <c r="Q698" s="2" t="s">
        <v>40</v>
      </c>
      <c r="R698" s="2">
        <v>2</v>
      </c>
      <c r="S698" s="2" t="s">
        <v>27</v>
      </c>
      <c r="T698" s="2" t="s">
        <v>31</v>
      </c>
      <c r="U698" s="2">
        <v>0</v>
      </c>
    </row>
    <row r="699" spans="1:21">
      <c r="A699" s="2" t="s">
        <v>37</v>
      </c>
      <c r="B699" s="2">
        <v>4</v>
      </c>
      <c r="C699" s="2" t="s">
        <v>22</v>
      </c>
      <c r="D699" s="2" t="s">
        <v>23</v>
      </c>
      <c r="E699" s="2">
        <v>1544</v>
      </c>
      <c r="F699" s="2" t="s">
        <v>34</v>
      </c>
      <c r="G699" s="2" t="s">
        <v>39</v>
      </c>
      <c r="H699" s="2">
        <v>2</v>
      </c>
      <c r="I699" s="2" t="s">
        <v>26</v>
      </c>
      <c r="J699" s="2" t="s">
        <v>27</v>
      </c>
      <c r="K699" s="2">
        <v>1</v>
      </c>
      <c r="L699" s="2" t="s">
        <v>28</v>
      </c>
      <c r="M699" s="2">
        <v>42</v>
      </c>
      <c r="N699" s="2" t="s">
        <v>27</v>
      </c>
      <c r="O699" s="2" t="s">
        <v>29</v>
      </c>
      <c r="P699" s="2">
        <v>3</v>
      </c>
      <c r="Q699" s="2" t="s">
        <v>40</v>
      </c>
      <c r="R699" s="2">
        <v>2</v>
      </c>
      <c r="S699" s="2" t="s">
        <v>27</v>
      </c>
      <c r="T699" s="2" t="s">
        <v>31</v>
      </c>
      <c r="U699" s="2">
        <v>0</v>
      </c>
    </row>
    <row r="700" spans="1:21">
      <c r="A700" s="2" t="s">
        <v>37</v>
      </c>
      <c r="B700" s="2">
        <v>12</v>
      </c>
      <c r="C700" s="2" t="s">
        <v>22</v>
      </c>
      <c r="D700" s="2" t="s">
        <v>23</v>
      </c>
      <c r="E700" s="2">
        <v>2331</v>
      </c>
      <c r="F700" s="2" t="s">
        <v>24</v>
      </c>
      <c r="G700" s="2" t="s">
        <v>25</v>
      </c>
      <c r="H700" s="2">
        <v>1</v>
      </c>
      <c r="I700" s="2" t="s">
        <v>26</v>
      </c>
      <c r="J700" s="2" t="s">
        <v>66</v>
      </c>
      <c r="K700" s="2">
        <v>4</v>
      </c>
      <c r="L700" s="2" t="s">
        <v>28</v>
      </c>
      <c r="M700" s="2">
        <v>49</v>
      </c>
      <c r="N700" s="2" t="s">
        <v>27</v>
      </c>
      <c r="O700" s="2" t="s">
        <v>29</v>
      </c>
      <c r="P700" s="2">
        <v>1</v>
      </c>
      <c r="Q700" s="2" t="s">
        <v>30</v>
      </c>
      <c r="R700" s="2">
        <v>1</v>
      </c>
      <c r="S700" s="2" t="s">
        <v>31</v>
      </c>
      <c r="T700" s="2" t="s">
        <v>31</v>
      </c>
      <c r="U700" s="2">
        <v>0</v>
      </c>
    </row>
    <row r="701" spans="1:21">
      <c r="A701" s="2" t="s">
        <v>37</v>
      </c>
      <c r="B701" s="2">
        <v>9</v>
      </c>
      <c r="C701" s="2" t="s">
        <v>22</v>
      </c>
      <c r="D701" s="2" t="s">
        <v>23</v>
      </c>
      <c r="E701" s="2">
        <v>3074</v>
      </c>
      <c r="F701" s="2" t="s">
        <v>24</v>
      </c>
      <c r="G701" s="2" t="s">
        <v>35</v>
      </c>
      <c r="H701" s="2">
        <v>1</v>
      </c>
      <c r="I701" s="2" t="s">
        <v>26</v>
      </c>
      <c r="J701" s="2" t="s">
        <v>27</v>
      </c>
      <c r="K701" s="2">
        <v>2</v>
      </c>
      <c r="L701" s="2" t="s">
        <v>28</v>
      </c>
      <c r="M701" s="2">
        <v>33</v>
      </c>
      <c r="N701" s="2" t="s">
        <v>27</v>
      </c>
      <c r="O701" s="2" t="s">
        <v>29</v>
      </c>
      <c r="P701" s="2">
        <v>2</v>
      </c>
      <c r="Q701" s="2" t="s">
        <v>30</v>
      </c>
      <c r="R701" s="2">
        <v>2</v>
      </c>
      <c r="S701" s="2" t="s">
        <v>27</v>
      </c>
      <c r="T701" s="2" t="s">
        <v>31</v>
      </c>
      <c r="U701" s="2">
        <v>0</v>
      </c>
    </row>
    <row r="702" spans="1:2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1:2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1:2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1:2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1:2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1:2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1:2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1:2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1:2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1:2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1:2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1:2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1:2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1:2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1:2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1:2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1:2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1:2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1:2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1: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1:2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1:2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1:2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:2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:2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:2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1:2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1:2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1:2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1:2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1:2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1:2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1:2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1:2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1:2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spans="1:2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1:2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1:2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spans="1:2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1:2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spans="1:2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1:2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1:2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1:2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1:2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1:2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1:2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:2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:2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:2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1:2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:2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1:2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1:2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1:2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1:2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1:2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1:2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1:2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1:2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1:2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1:2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1:2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1:2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1:2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1:2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1:2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1:2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1:2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1:2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spans="1:2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1:2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1:2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1:2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1:2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1:2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1:2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1:2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1:2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1:2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1:2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1:2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1:2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1:2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1:2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1:2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spans="1:2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1:2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1:2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1:2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1:2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spans="1:2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1:2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1:2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spans="1:2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spans="1:2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1:2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1:2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1:2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spans="1:2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spans="1:2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spans="1:2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spans="1:2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spans="1:2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spans="1:2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spans="1:2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spans="1:2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spans="1:2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spans="1:2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spans="1:2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spans="1:2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spans="1:2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spans="1:2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spans="1:2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spans="1:2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spans="1:2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spans="1:2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spans="1:2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spans="1:2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spans="1: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spans="1:2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spans="1:2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spans="1:2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spans="1:2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spans="1:2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spans="1:2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spans="1:2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spans="1:2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spans="1:2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spans="1:2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spans="1:2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spans="1:2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spans="1:2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spans="1:2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spans="1:2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spans="1:2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spans="1:2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spans="1:2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spans="1:2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spans="1:2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spans="1:2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spans="1:2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spans="1:2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spans="1:2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spans="1:2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spans="1:2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spans="1:2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spans="1:2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spans="1:2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spans="1:2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spans="1:2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spans="1:2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spans="1:2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spans="1:2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spans="1:2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spans="1:2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spans="1:2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spans="1:2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spans="1:2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spans="1:2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spans="1:2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spans="1:2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spans="1:2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spans="1:2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spans="1:2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spans="1:2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spans="1:2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spans="1:2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spans="1:2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spans="1:2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spans="1:2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spans="1:2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spans="1:2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spans="1:2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spans="1:2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spans="1:2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spans="1:2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spans="1:2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spans="1:2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spans="1:2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spans="1:2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spans="1:2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spans="1:2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spans="1:2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spans="1:2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spans="1:2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spans="1:2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spans="1:2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spans="1:2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spans="1:2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spans="1:2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spans="1:2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spans="1:2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spans="1:2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spans="1:2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spans="1:2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spans="1:2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spans="1:2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spans="1:2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spans="1:2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spans="1:2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spans="1:2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spans="1:2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spans="1:2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spans="1:2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spans="1:2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spans="1:2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spans="1:2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spans="1:2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spans="1:2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spans="1:2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spans="1:2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spans="1:2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spans="1:2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spans="1:2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spans="1:2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spans="1:2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spans="1:2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spans="1:2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spans="1: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spans="1:2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spans="1:2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spans="1:2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spans="1:2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spans="1:2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spans="1:2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spans="1:2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spans="1:2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spans="1:2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spans="1:2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spans="1:2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spans="1:2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spans="1:2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spans="1:2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spans="1:2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spans="1:2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spans="1:2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spans="1:2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spans="1:2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spans="1:2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spans="1:2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spans="1:2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spans="1:2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spans="1:2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spans="1:2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spans="1:2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spans="1:2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spans="1:2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spans="1:2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spans="1:2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spans="1:2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spans="1:2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spans="1:2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spans="1:2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spans="1:2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spans="1:2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spans="1:2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spans="1:2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spans="1:2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spans="1:2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spans="1:2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spans="1:2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spans="1:2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spans="1:2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spans="1:2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spans="1:2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spans="1:2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spans="1:2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spans="1:2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spans="1:2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spans="1:2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spans="1:2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spans="1:2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spans="1:2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spans="1:2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spans="1:2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spans="1:2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spans="1:2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spans="1:2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spans="1:2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spans="1:2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spans="1:2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spans="1:2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spans="1:2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spans="1:2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spans="1:2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spans="1:2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spans="1:2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spans="1:2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spans="1:2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spans="1:2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spans="1:2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spans="1:2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spans="1:2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spans="1:2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spans="1:2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spans="1:2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spans="1:2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 spans="1:2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 spans="1:2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46C7-2A72-49C5-B4B4-38E14CE1E58A}">
  <dimension ref="A1:AZ73"/>
  <sheetViews>
    <sheetView zoomScale="70" zoomScaleNormal="70" workbookViewId="0"/>
  </sheetViews>
  <sheetFormatPr defaultRowHeight="14.4"/>
  <cols>
    <col min="1" max="1" width="23" bestFit="1" customWidth="1"/>
    <col min="2" max="2" width="29.5546875" bestFit="1" customWidth="1"/>
    <col min="7" max="8" width="10.44140625" customWidth="1"/>
    <col min="9" max="9" width="10.33203125" customWidth="1"/>
    <col min="10" max="10" width="11.88671875" customWidth="1"/>
    <col min="11" max="11" width="12" bestFit="1" customWidth="1"/>
    <col min="12" max="12" width="15.109375" customWidth="1"/>
    <col min="13" max="13" width="9.6640625" customWidth="1"/>
    <col min="14" max="14" width="10.44140625" customWidth="1"/>
    <col min="15" max="15" width="10.5546875" bestFit="1" customWidth="1"/>
    <col min="16" max="16" width="14.109375" bestFit="1" customWidth="1"/>
    <col min="18" max="18" width="0" hidden="1" customWidth="1"/>
    <col min="19" max="27" width="9" customWidth="1"/>
    <col min="32" max="33" width="28.21875" hidden="1" customWidth="1"/>
    <col min="34" max="35" width="22.44140625" hidden="1" customWidth="1"/>
    <col min="36" max="37" width="20.5546875" hidden="1" customWidth="1"/>
    <col min="38" max="38" width="14.6640625" hidden="1" customWidth="1"/>
    <col min="39" max="39" width="15.109375" hidden="1" customWidth="1"/>
    <col min="40" max="41" width="19" hidden="1" customWidth="1"/>
    <col min="42" max="42" width="12" hidden="1" customWidth="1"/>
    <col min="43" max="44" width="18" hidden="1" customWidth="1"/>
    <col min="45" max="45" width="19.44140625" hidden="1" customWidth="1"/>
    <col min="46" max="46" width="22.77734375" hidden="1" customWidth="1"/>
    <col min="47" max="47" width="0" hidden="1" customWidth="1"/>
    <col min="48" max="48" width="10.77734375" hidden="1" customWidth="1"/>
    <col min="49" max="49" width="23.33203125" hidden="1" customWidth="1"/>
    <col min="50" max="50" width="14.88671875" hidden="1" customWidth="1"/>
    <col min="51" max="51" width="13.5546875" hidden="1" customWidth="1"/>
    <col min="52" max="52" width="12.88671875" hidden="1" customWidth="1"/>
  </cols>
  <sheetData>
    <row r="1" spans="1:52" ht="15" thickBot="1">
      <c r="A1" s="15" t="s">
        <v>184</v>
      </c>
      <c r="B1" s="15" t="s">
        <v>72</v>
      </c>
      <c r="C1" s="15" t="s">
        <v>73</v>
      </c>
      <c r="D1" s="15" t="s">
        <v>74</v>
      </c>
      <c r="E1" s="15" t="s">
        <v>75</v>
      </c>
      <c r="F1" s="15" t="s">
        <v>76</v>
      </c>
      <c r="G1" s="15" t="s">
        <v>77</v>
      </c>
      <c r="H1" s="15" t="s">
        <v>78</v>
      </c>
      <c r="I1" s="15" t="s">
        <v>79</v>
      </c>
      <c r="J1" s="15" t="s">
        <v>80</v>
      </c>
      <c r="K1" s="15" t="s">
        <v>81</v>
      </c>
      <c r="L1" s="17" t="s">
        <v>84</v>
      </c>
      <c r="AF1" s="19" t="s">
        <v>2</v>
      </c>
      <c r="AG1" s="19" t="s">
        <v>110</v>
      </c>
      <c r="AH1" s="19" t="s">
        <v>3</v>
      </c>
      <c r="AI1" s="19" t="s">
        <v>112</v>
      </c>
      <c r="AJ1" s="1" t="s">
        <v>5</v>
      </c>
      <c r="AK1" s="1" t="s">
        <v>118</v>
      </c>
      <c r="AL1" s="1" t="s">
        <v>6</v>
      </c>
      <c r="AM1" s="1" t="s">
        <v>119</v>
      </c>
      <c r="AN1" s="1" t="s">
        <v>8</v>
      </c>
      <c r="AO1" s="1" t="s">
        <v>121</v>
      </c>
      <c r="AP1" s="1" t="s">
        <v>9</v>
      </c>
      <c r="AQ1" s="1" t="s">
        <v>11</v>
      </c>
      <c r="AR1" s="1" t="s">
        <v>123</v>
      </c>
      <c r="AS1" s="19" t="s">
        <v>13</v>
      </c>
      <c r="AT1" s="19" t="s">
        <v>124</v>
      </c>
      <c r="AU1" s="1" t="s">
        <v>14</v>
      </c>
      <c r="AV1" s="1" t="s">
        <v>125</v>
      </c>
      <c r="AW1" s="1" t="s">
        <v>16</v>
      </c>
      <c r="AX1" s="6" t="s">
        <v>18</v>
      </c>
      <c r="AY1" s="1" t="s">
        <v>19</v>
      </c>
      <c r="AZ1" s="1" t="s">
        <v>0</v>
      </c>
    </row>
    <row r="2" spans="1:52">
      <c r="A2" t="s">
        <v>1</v>
      </c>
      <c r="B2" s="12">
        <v>1</v>
      </c>
      <c r="C2">
        <v>0</v>
      </c>
      <c r="D2">
        <v>12</v>
      </c>
      <c r="E2">
        <f>COUNTIFS(Dev_sample!B:B,"&gt;="&amp;Binning_WOE_IV!C2,Dev_sample!B:B,"&lt;"&amp;Binning_WOE_IV!D2,Dev_sample!U:U,0)</f>
        <v>112</v>
      </c>
      <c r="F2">
        <f>COUNTIFS(Dev_sample!B:B,"&gt;="&amp;Binning_WOE_IV!C2,Dev_sample!B:B,"&lt;"&amp;Binning_WOE_IV!D2,Dev_sample!U:U,1)</f>
        <v>18</v>
      </c>
      <c r="G2" s="3">
        <f>E2/SUM($E$2:$E$6)</f>
        <v>0.2309278350515464</v>
      </c>
      <c r="H2" s="3">
        <f>F2/SUM($F$2:$F$6)</f>
        <v>8.3720930232558138E-2</v>
      </c>
      <c r="I2">
        <f>LN(Binning_WOE_IV!G2/Binning_WOE_IV!H2)</f>
        <v>1.0146162505891094</v>
      </c>
      <c r="J2">
        <f>(Binning_WOE_IV!G2-Binning_WOE_IV!H2)*Binning_WOE_IV!I2</f>
        <v>0.14935851782826978</v>
      </c>
      <c r="K2">
        <f>SUM(J2:J6)</f>
        <v>0.27075807651971495</v>
      </c>
      <c r="L2" s="14" t="s">
        <v>85</v>
      </c>
      <c r="AF2" t="s">
        <v>22</v>
      </c>
      <c r="AG2" t="s">
        <v>107</v>
      </c>
      <c r="AH2" t="s">
        <v>23</v>
      </c>
      <c r="AI2" t="s">
        <v>107</v>
      </c>
      <c r="AJ2" t="s">
        <v>24</v>
      </c>
      <c r="AK2" t="s">
        <v>107</v>
      </c>
      <c r="AL2" t="s">
        <v>25</v>
      </c>
      <c r="AM2" t="s">
        <v>113</v>
      </c>
      <c r="AN2" t="s">
        <v>26</v>
      </c>
      <c r="AO2" t="s">
        <v>107</v>
      </c>
      <c r="AP2" t="s">
        <v>27</v>
      </c>
      <c r="AQ2" t="s">
        <v>28</v>
      </c>
      <c r="AR2" t="s">
        <v>107</v>
      </c>
      <c r="AS2" t="s">
        <v>27</v>
      </c>
      <c r="AT2" t="s">
        <v>107</v>
      </c>
      <c r="AU2" t="s">
        <v>29</v>
      </c>
      <c r="AV2" t="s">
        <v>107</v>
      </c>
      <c r="AW2" t="s">
        <v>30</v>
      </c>
      <c r="AX2" t="s">
        <v>31</v>
      </c>
      <c r="AY2" t="s">
        <v>31</v>
      </c>
      <c r="AZ2" t="s">
        <v>21</v>
      </c>
    </row>
    <row r="3" spans="1:52">
      <c r="A3" t="s">
        <v>1</v>
      </c>
      <c r="B3" s="12">
        <v>2</v>
      </c>
      <c r="C3">
        <v>12</v>
      </c>
      <c r="D3">
        <v>24</v>
      </c>
      <c r="E3">
        <f>COUNTIFS(Dev_sample!B:B,"&gt;="&amp;Binning_WOE_IV!C3,Dev_sample!B:B,"&lt;"&amp;Binning_WOE_IV!D3,Dev_sample!U:U,0)</f>
        <v>201</v>
      </c>
      <c r="F3">
        <f>COUNTIFS(Dev_sample!B:B,"&gt;="&amp;Binning_WOE_IV!C3,Dev_sample!B:B,"&lt;"&amp;Binning_WOE_IV!D3,Dev_sample!U:U,1)</f>
        <v>83</v>
      </c>
      <c r="G3" s="3">
        <f t="shared" ref="G3:G6" si="0">E3/SUM($E$2:$E$6)</f>
        <v>0.41443298969072168</v>
      </c>
      <c r="H3" s="3">
        <f t="shared" ref="H3:H6" si="1">F3/SUM($F$2:$F$6)</f>
        <v>0.38604651162790699</v>
      </c>
      <c r="I3">
        <f>LN(Binning_WOE_IV!G3/Binning_WOE_IV!H3)</f>
        <v>7.0953437452657447E-2</v>
      </c>
      <c r="J3">
        <f>(Binning_WOE_IV!G3-Binning_WOE_IV!H3)*Binning_WOE_IV!I3</f>
        <v>2.0141181957311549E-3</v>
      </c>
      <c r="L3" s="12"/>
      <c r="AF3" t="s">
        <v>33</v>
      </c>
      <c r="AG3" t="s">
        <v>108</v>
      </c>
      <c r="AH3" t="s">
        <v>38</v>
      </c>
      <c r="AI3" t="s">
        <v>108</v>
      </c>
      <c r="AJ3" t="s">
        <v>34</v>
      </c>
      <c r="AK3" t="s">
        <v>108</v>
      </c>
      <c r="AL3" t="s">
        <v>35</v>
      </c>
      <c r="AM3" t="s">
        <v>109</v>
      </c>
      <c r="AN3" t="s">
        <v>36</v>
      </c>
      <c r="AO3" t="s">
        <v>108</v>
      </c>
      <c r="AP3" t="s">
        <v>42</v>
      </c>
      <c r="AQ3" t="s">
        <v>43</v>
      </c>
      <c r="AR3" t="s">
        <v>108</v>
      </c>
      <c r="AS3" t="s">
        <v>61</v>
      </c>
      <c r="AT3" t="s">
        <v>108</v>
      </c>
      <c r="AU3" t="s">
        <v>44</v>
      </c>
      <c r="AV3" t="s">
        <v>108</v>
      </c>
      <c r="AW3" t="s">
        <v>40</v>
      </c>
      <c r="AX3" t="s">
        <v>27</v>
      </c>
      <c r="AY3" t="s">
        <v>62</v>
      </c>
      <c r="AZ3" t="s">
        <v>32</v>
      </c>
    </row>
    <row r="4" spans="1:52">
      <c r="A4" t="s">
        <v>1</v>
      </c>
      <c r="B4" s="12">
        <v>3</v>
      </c>
      <c r="C4">
        <v>24</v>
      </c>
      <c r="D4">
        <v>36</v>
      </c>
      <c r="E4">
        <f>COUNTIFS(Dev_sample!B:B,"&gt;="&amp;Binning_WOE_IV!C4,Dev_sample!B:B,"&lt;"&amp;Binning_WOE_IV!D4,Dev_sample!U:U,0)</f>
        <v>113</v>
      </c>
      <c r="F4">
        <f>COUNTIFS(Dev_sample!B:B,"&gt;="&amp;Binning_WOE_IV!C4,Dev_sample!B:B,"&lt;"&amp;Binning_WOE_IV!D4,Dev_sample!U:U,1)</f>
        <v>57</v>
      </c>
      <c r="G4" s="7">
        <f t="shared" si="0"/>
        <v>0.23298969072164949</v>
      </c>
      <c r="H4" s="7">
        <f t="shared" si="1"/>
        <v>0.26511627906976742</v>
      </c>
      <c r="I4">
        <f>LN(Binning_WOE_IV!G4/Binning_WOE_IV!H4)</f>
        <v>-0.12917431193202994</v>
      </c>
      <c r="J4">
        <f>(Binning_WOE_IV!G4-Binning_WOE_IV!H4)*Binning_WOE_IV!I4</f>
        <v>4.1499299445917045E-3</v>
      </c>
      <c r="L4" s="12"/>
      <c r="AF4" t="s">
        <v>45</v>
      </c>
      <c r="AG4" t="s">
        <v>108</v>
      </c>
      <c r="AH4" t="s">
        <v>41</v>
      </c>
      <c r="AI4" t="s">
        <v>109</v>
      </c>
      <c r="AJ4" t="s">
        <v>48</v>
      </c>
      <c r="AK4" t="s">
        <v>113</v>
      </c>
      <c r="AL4" t="s">
        <v>39</v>
      </c>
      <c r="AM4" t="s">
        <v>113</v>
      </c>
      <c r="AN4" t="s">
        <v>54</v>
      </c>
      <c r="AO4" t="s">
        <v>109</v>
      </c>
      <c r="AP4" t="s">
        <v>66</v>
      </c>
      <c r="AQ4" t="s">
        <v>47</v>
      </c>
      <c r="AR4" t="s">
        <v>113</v>
      </c>
      <c r="AS4" t="s">
        <v>65</v>
      </c>
      <c r="AT4" t="s">
        <v>108</v>
      </c>
      <c r="AU4" t="s">
        <v>51</v>
      </c>
      <c r="AV4" t="s">
        <v>108</v>
      </c>
      <c r="AW4" t="s">
        <v>52</v>
      </c>
      <c r="AZ4" t="s">
        <v>37</v>
      </c>
    </row>
    <row r="5" spans="1:52">
      <c r="A5" t="s">
        <v>1</v>
      </c>
      <c r="B5" s="12">
        <v>4</v>
      </c>
      <c r="C5">
        <v>36</v>
      </c>
      <c r="D5">
        <v>48</v>
      </c>
      <c r="E5">
        <f>COUNTIFS(Dev_sample!B:B,"&gt;="&amp;Binning_WOE_IV!C5,Dev_sample!B:B,"&lt;"&amp;Binning_WOE_IV!D5,Dev_sample!U:U,0)</f>
        <v>38</v>
      </c>
      <c r="F5">
        <f>COUNTIFS(Dev_sample!B:B,"&gt;="&amp;Binning_WOE_IV!C5,Dev_sample!B:B,"&lt;"&amp;Binning_WOE_IV!D5,Dev_sample!U:U,1)</f>
        <v>33</v>
      </c>
      <c r="G5" s="7">
        <f t="shared" si="0"/>
        <v>7.8350515463917525E-2</v>
      </c>
      <c r="H5" s="7">
        <f t="shared" si="1"/>
        <v>0.15348837209302327</v>
      </c>
      <c r="I5">
        <f>LN(Binning_WOE_IV!G5/Binning_WOE_IV!H5)</f>
        <v>-0.672432264549915</v>
      </c>
      <c r="J5">
        <f>(Binning_WOE_IV!G5-Binning_WOE_IV!H5)*Binning_WOE_IV!I5</f>
        <v>5.0525119086536417E-2</v>
      </c>
      <c r="L5" s="12"/>
      <c r="AF5" t="s">
        <v>60</v>
      </c>
      <c r="AG5" t="s">
        <v>109</v>
      </c>
      <c r="AH5" t="s">
        <v>46</v>
      </c>
      <c r="AI5" t="s">
        <v>113</v>
      </c>
      <c r="AJ5" t="s">
        <v>53</v>
      </c>
      <c r="AK5" t="s">
        <v>113</v>
      </c>
      <c r="AL5" t="s">
        <v>55</v>
      </c>
      <c r="AM5" t="s">
        <v>107</v>
      </c>
      <c r="AN5" t="s">
        <v>56</v>
      </c>
      <c r="AO5" t="s">
        <v>109</v>
      </c>
      <c r="AQ5" t="s">
        <v>50</v>
      </c>
      <c r="AR5" t="s">
        <v>109</v>
      </c>
      <c r="AW5" t="s">
        <v>69</v>
      </c>
      <c r="AZ5" t="s">
        <v>63</v>
      </c>
    </row>
    <row r="6" spans="1:52" ht="15" thickBot="1">
      <c r="A6" s="8" t="s">
        <v>1</v>
      </c>
      <c r="B6" s="16">
        <v>5</v>
      </c>
      <c r="C6" s="8">
        <v>48</v>
      </c>
      <c r="D6" s="8"/>
      <c r="E6" s="8">
        <f>COUNTIFS(Dev_sample!B:B,"&gt;="&amp;Binning_WOE_IV!C6,Dev_sample!U:U,0)</f>
        <v>21</v>
      </c>
      <c r="F6" s="8">
        <f>COUNTIFS(Dev_sample!B:B,"&gt;="&amp;Binning_WOE_IV!C6,Dev_sample!U:U,1)</f>
        <v>24</v>
      </c>
      <c r="G6" s="9">
        <f t="shared" si="0"/>
        <v>4.3298969072164947E-2</v>
      </c>
      <c r="H6" s="9">
        <f t="shared" si="1"/>
        <v>0.11162790697674418</v>
      </c>
      <c r="I6" s="8">
        <f>LN(Binning_WOE_IV!G6/Binning_WOE_IV!H6)</f>
        <v>-0.94704225543434295</v>
      </c>
      <c r="J6" s="8">
        <f>(Binning_WOE_IV!G6-Binning_WOE_IV!H6)*Binning_WOE_IV!I6</f>
        <v>6.471039146458589E-2</v>
      </c>
      <c r="K6" s="8"/>
      <c r="L6" s="16"/>
      <c r="AF6" t="s">
        <v>64</v>
      </c>
      <c r="AG6" t="s">
        <v>109</v>
      </c>
      <c r="AH6" t="s">
        <v>49</v>
      </c>
      <c r="AI6" t="s">
        <v>114</v>
      </c>
      <c r="AJ6" t="s">
        <v>59</v>
      </c>
      <c r="AK6" t="s">
        <v>109</v>
      </c>
      <c r="AL6" t="s">
        <v>57</v>
      </c>
      <c r="AM6" t="s">
        <v>108</v>
      </c>
    </row>
    <row r="7" spans="1:52">
      <c r="A7" t="s">
        <v>4</v>
      </c>
      <c r="B7" s="12">
        <v>1</v>
      </c>
      <c r="C7">
        <v>0</v>
      </c>
      <c r="D7">
        <v>1000</v>
      </c>
      <c r="E7">
        <f>COUNTIFS(Dev_sample!E:E,"&gt;="&amp;Binning_WOE_IV!C7,Dev_sample!E:E,"&lt;"&amp;Binning_WOE_IV!D7,Dev_sample!U:U,0)</f>
        <v>54</v>
      </c>
      <c r="F7">
        <f>COUNTIFS(Dev_sample!E:E,"&gt;="&amp;Binning_WOE_IV!C7,Dev_sample!E:E,"&lt;"&amp;Binning_WOE_IV!D7,Dev_sample!U:U,1)</f>
        <v>23</v>
      </c>
      <c r="G7" s="3">
        <f>E7/SUM($E$7:$E$12)</f>
        <v>0.11134020618556702</v>
      </c>
      <c r="H7" s="3">
        <f>F7/SUM($F$7:$F$12)</f>
        <v>0.10697674418604651</v>
      </c>
      <c r="I7">
        <f>LN(G7/H7)</f>
        <v>3.9978967825304385E-2</v>
      </c>
      <c r="J7">
        <f>(G7-H7)*I7</f>
        <v>1.744467068857687E-4</v>
      </c>
      <c r="K7">
        <f>SUM(J7:J12)</f>
        <v>8.4625243258303368E-2</v>
      </c>
      <c r="L7" s="14" t="s">
        <v>85</v>
      </c>
      <c r="AH7" t="s">
        <v>58</v>
      </c>
      <c r="AI7" t="s">
        <v>115</v>
      </c>
    </row>
    <row r="8" spans="1:52">
      <c r="A8" t="s">
        <v>4</v>
      </c>
      <c r="B8" s="12">
        <v>2</v>
      </c>
      <c r="C8">
        <v>1000</v>
      </c>
      <c r="D8">
        <v>2000</v>
      </c>
      <c r="E8">
        <f>COUNTIFS(Dev_sample!E:E,"&gt;="&amp;Binning_WOE_IV!C8,Dev_sample!E:E,"&lt;"&amp;Binning_WOE_IV!D8,Dev_sample!U:U,0)</f>
        <v>159</v>
      </c>
      <c r="F8">
        <f>COUNTIFS(Dev_sample!E:E,"&gt;="&amp;Binning_WOE_IV!C8,Dev_sample!E:E,"&lt;"&amp;Binning_WOE_IV!D8,Dev_sample!U:U,1)</f>
        <v>60</v>
      </c>
      <c r="G8" s="3">
        <f t="shared" ref="G8:G12" si="2">E8/SUM($E$7:$E$12)</f>
        <v>0.32783505154639175</v>
      </c>
      <c r="H8" s="3">
        <f t="shared" ref="H8:H12" si="3">F8/SUM($F$7:$F$12)</f>
        <v>0.27906976744186046</v>
      </c>
      <c r="I8">
        <f t="shared" ref="I8:I28" si="4">LN(G8/H8)</f>
        <v>0.16104877718831048</v>
      </c>
      <c r="J8">
        <f t="shared" ref="J8:J28" si="5">(G8-H8)*I8</f>
        <v>7.8535893742753184E-3</v>
      </c>
      <c r="AH8" t="s">
        <v>67</v>
      </c>
      <c r="AI8" t="s">
        <v>109</v>
      </c>
    </row>
    <row r="9" spans="1:52">
      <c r="A9" t="s">
        <v>4</v>
      </c>
      <c r="B9" s="12">
        <v>3</v>
      </c>
      <c r="C9">
        <v>2000</v>
      </c>
      <c r="D9">
        <v>3000</v>
      </c>
      <c r="E9">
        <f>COUNTIFS(Dev_sample!E:E,"&gt;="&amp;Binning_WOE_IV!C9,Dev_sample!E:E,"&lt;"&amp;Binning_WOE_IV!D9,Dev_sample!U:U,0)</f>
        <v>97</v>
      </c>
      <c r="F9">
        <f>COUNTIFS(Dev_sample!E:E,"&gt;="&amp;Binning_WOE_IV!C9,Dev_sample!E:E,"&lt;"&amp;Binning_WOE_IV!D9,Dev_sample!U:U,1)</f>
        <v>38</v>
      </c>
      <c r="G9" s="3">
        <f t="shared" si="2"/>
        <v>0.2</v>
      </c>
      <c r="H9" s="3">
        <f t="shared" si="3"/>
        <v>0.17674418604651163</v>
      </c>
      <c r="I9">
        <f t="shared" si="4"/>
        <v>0.12361395596717682</v>
      </c>
      <c r="J9">
        <f t="shared" si="5"/>
        <v>2.8747431620273697E-3</v>
      </c>
      <c r="L9" s="12"/>
      <c r="AH9" t="s">
        <v>68</v>
      </c>
      <c r="AI9" t="s">
        <v>114</v>
      </c>
    </row>
    <row r="10" spans="1:52">
      <c r="A10" t="s">
        <v>4</v>
      </c>
      <c r="B10" s="12">
        <v>4</v>
      </c>
      <c r="C10">
        <v>3000</v>
      </c>
      <c r="D10">
        <v>5000</v>
      </c>
      <c r="E10">
        <f>COUNTIFS(Dev_sample!E:E,"&gt;="&amp;Binning_WOE_IV!C10,Dev_sample!E:E,"&lt;"&amp;Binning_WOE_IV!D10,Dev_sample!U:U,0)</f>
        <v>99</v>
      </c>
      <c r="F10">
        <f>COUNTIFS(Dev_sample!E:E,"&gt;="&amp;Binning_WOE_IV!C10,Dev_sample!E:E,"&lt;"&amp;Binning_WOE_IV!D10,Dev_sample!U:U,1)</f>
        <v>42</v>
      </c>
      <c r="G10" s="3">
        <f t="shared" si="2"/>
        <v>0.20412371134020618</v>
      </c>
      <c r="H10" s="3">
        <f t="shared" si="3"/>
        <v>0.19534883720930232</v>
      </c>
      <c r="I10">
        <f t="shared" si="4"/>
        <v>4.3939369041401284E-2</v>
      </c>
      <c r="J10">
        <f t="shared" si="5"/>
        <v>3.8556243272963001E-4</v>
      </c>
      <c r="L10" s="12"/>
      <c r="AH10" t="s">
        <v>70</v>
      </c>
      <c r="AI10" t="s">
        <v>107</v>
      </c>
    </row>
    <row r="11" spans="1:52">
      <c r="A11" t="s">
        <v>4</v>
      </c>
      <c r="B11" s="12">
        <v>5</v>
      </c>
      <c r="C11">
        <v>5000</v>
      </c>
      <c r="D11">
        <v>8000</v>
      </c>
      <c r="E11">
        <f>COUNTIFS(Dev_sample!E:E,"&gt;="&amp;Binning_WOE_IV!C11,Dev_sample!E:E,"&lt;"&amp;Binning_WOE_IV!D11,Dev_sample!U:U,0)</f>
        <v>55</v>
      </c>
      <c r="F11">
        <f>COUNTIFS(Dev_sample!E:E,"&gt;="&amp;Binning_WOE_IV!C11,Dev_sample!E:E,"&lt;"&amp;Binning_WOE_IV!D11,Dev_sample!U:U,1)</f>
        <v>27</v>
      </c>
      <c r="G11" s="7">
        <f t="shared" si="2"/>
        <v>0.1134020618556701</v>
      </c>
      <c r="H11" s="7">
        <f t="shared" si="3"/>
        <v>0.12558139534883722</v>
      </c>
      <c r="I11">
        <f t="shared" si="4"/>
        <v>-0.1020145435816787</v>
      </c>
      <c r="J11">
        <f t="shared" si="5"/>
        <v>1.2424691474344962E-3</v>
      </c>
      <c r="L11" s="12"/>
      <c r="AH11" t="s">
        <v>71</v>
      </c>
      <c r="AI11" t="s">
        <v>108</v>
      </c>
    </row>
    <row r="12" spans="1:52" ht="15" thickBot="1">
      <c r="A12" s="8" t="s">
        <v>4</v>
      </c>
      <c r="B12" s="16">
        <v>6</v>
      </c>
      <c r="C12" s="8">
        <v>8000</v>
      </c>
      <c r="D12" s="8"/>
      <c r="E12" s="8">
        <f>COUNTIFS(Dev_sample!E:E,"&gt;="&amp;Binning_WOE_IV!C12,Dev_sample!U:U,0)</f>
        <v>21</v>
      </c>
      <c r="F12" s="8">
        <f>COUNTIFS(Dev_sample!E:E,"&gt;="&amp;Binning_WOE_IV!C12,Dev_sample!U:U,1)</f>
        <v>25</v>
      </c>
      <c r="G12" s="9">
        <f t="shared" si="2"/>
        <v>4.3298969072164947E-2</v>
      </c>
      <c r="H12" s="9">
        <f t="shared" si="3"/>
        <v>0.11627906976744186</v>
      </c>
      <c r="I12" s="8">
        <f t="shared" si="4"/>
        <v>-0.98786424995459821</v>
      </c>
      <c r="J12" s="8">
        <f t="shared" si="5"/>
        <v>7.2094432434950784E-2</v>
      </c>
      <c r="K12" s="8"/>
      <c r="L12" s="16"/>
    </row>
    <row r="13" spans="1:52">
      <c r="A13" t="s">
        <v>12</v>
      </c>
      <c r="B13" s="12">
        <v>1</v>
      </c>
      <c r="C13">
        <v>0</v>
      </c>
      <c r="D13">
        <v>26</v>
      </c>
      <c r="E13">
        <f>COUNTIFS(Dev_sample!M:M,"&gt;="&amp;Binning_WOE_IV!C13,Dev_sample!M:M,"&lt;"&amp;Binning_WOE_IV!D13,Dev_sample!U:U,0)</f>
        <v>86</v>
      </c>
      <c r="F13">
        <f>COUNTIFS(Dev_sample!M:M,"&gt;="&amp;Binning_WOE_IV!C13,Dev_sample!M:M,"&lt;"&amp;Binning_WOE_IV!D13,Dev_sample!U:U,1)</f>
        <v>57</v>
      </c>
      <c r="G13" s="10">
        <f>E13/SUM($E$13:$E$18)</f>
        <v>0.17731958762886599</v>
      </c>
      <c r="H13" s="10">
        <f>F13/SUM(($F$13:$F$18))</f>
        <v>0.26511627906976742</v>
      </c>
      <c r="I13">
        <f t="shared" si="4"/>
        <v>-0.40221483439086264</v>
      </c>
      <c r="J13">
        <f t="shared" si="5"/>
        <v>3.5313131707967842E-2</v>
      </c>
      <c r="K13">
        <f>SUM(J13:J18)</f>
        <v>8.9177008738775376E-2</v>
      </c>
      <c r="L13" s="14" t="s">
        <v>85</v>
      </c>
    </row>
    <row r="14" spans="1:52" ht="14.4" customHeight="1">
      <c r="A14" t="s">
        <v>12</v>
      </c>
      <c r="B14" s="12">
        <v>2</v>
      </c>
      <c r="C14">
        <v>26</v>
      </c>
      <c r="D14">
        <v>30</v>
      </c>
      <c r="E14">
        <f>COUNTIFS(Dev_sample!M:M,"&gt;="&amp;Binning_WOE_IV!C14,Dev_sample!M:M,"&lt;"&amp;Binning_WOE_IV!D14,Dev_sample!U:U,0)</f>
        <v>83</v>
      </c>
      <c r="F14">
        <f>COUNTIFS(Dev_sample!M:M,"&gt;="&amp;Binning_WOE_IV!C14,Dev_sample!M:M,"&lt;"&amp;Binning_WOE_IV!D14,Dev_sample!U:U,1)</f>
        <v>42</v>
      </c>
      <c r="G14" s="10">
        <f t="shared" ref="G14:G18" si="6">E14/SUM($E$13:$E$18)</f>
        <v>0.1711340206185567</v>
      </c>
      <c r="H14" s="10">
        <f t="shared" ref="H14:H18" si="7">F14/SUM(($F$13:$F$18))</f>
        <v>0.19534883720930232</v>
      </c>
      <c r="I14">
        <f t="shared" si="4"/>
        <v>-0.13233987329659078</v>
      </c>
      <c r="J14">
        <f t="shared" si="5"/>
        <v>3.2045857595194593E-3</v>
      </c>
      <c r="X14" s="4"/>
      <c r="AF14" s="18"/>
      <c r="AG14" s="18"/>
      <c r="AH14" s="18"/>
      <c r="AI14" s="18"/>
      <c r="AJ14" s="18"/>
      <c r="AK14" s="18"/>
    </row>
    <row r="15" spans="1:52">
      <c r="A15" t="s">
        <v>12</v>
      </c>
      <c r="B15" s="12">
        <v>3</v>
      </c>
      <c r="C15">
        <v>30</v>
      </c>
      <c r="D15">
        <v>36</v>
      </c>
      <c r="E15">
        <f>COUNTIFS(Dev_sample!M:M,"&gt;="&amp;Binning_WOE_IV!C15,Dev_sample!M:M,"&lt;"&amp;Binning_WOE_IV!D15,Dev_sample!U:U,0)</f>
        <v>101</v>
      </c>
      <c r="F15">
        <f>COUNTIFS(Dev_sample!M:M,"&gt;="&amp;Binning_WOE_IV!C15,Dev_sample!M:M,"&lt;"&amp;Binning_WOE_IV!D15,Dev_sample!U:U,1)</f>
        <v>49</v>
      </c>
      <c r="G15" s="10">
        <f t="shared" si="6"/>
        <v>0.20824742268041238</v>
      </c>
      <c r="H15" s="10">
        <f t="shared" si="7"/>
        <v>0.22790697674418606</v>
      </c>
      <c r="I15">
        <f t="shared" si="4"/>
        <v>-9.0210644079187538E-2</v>
      </c>
      <c r="J15">
        <f t="shared" si="5"/>
        <v>1.773501034402632E-3</v>
      </c>
      <c r="L15" s="12"/>
      <c r="AJ15" s="18"/>
      <c r="AK15" s="18"/>
    </row>
    <row r="16" spans="1:52">
      <c r="A16" t="s">
        <v>12</v>
      </c>
      <c r="B16" s="12">
        <v>4</v>
      </c>
      <c r="C16">
        <v>36</v>
      </c>
      <c r="D16">
        <v>45</v>
      </c>
      <c r="E16">
        <f>COUNTIFS(Dev_sample!M:M,"&gt;="&amp;Binning_WOE_IV!C16,Dev_sample!M:M,"&lt;"&amp;Binning_WOE_IV!D16,Dev_sample!U:U,0)</f>
        <v>107</v>
      </c>
      <c r="F16">
        <f>COUNTIFS(Dev_sample!M:M,"&gt;="&amp;Binning_WOE_IV!C16,Dev_sample!M:M,"&lt;"&amp;Binning_WOE_IV!D16,Dev_sample!U:U,1)</f>
        <v>36</v>
      </c>
      <c r="G16" s="10">
        <f t="shared" si="6"/>
        <v>0.22061855670103092</v>
      </c>
      <c r="H16" s="10">
        <f t="shared" si="7"/>
        <v>0.16744186046511628</v>
      </c>
      <c r="I16">
        <f t="shared" si="4"/>
        <v>0.27579903319597576</v>
      </c>
      <c r="J16">
        <f t="shared" si="5"/>
        <v>1.4666081410421342E-2</v>
      </c>
      <c r="L16" s="12"/>
    </row>
    <row r="17" spans="1:16">
      <c r="A17" t="s">
        <v>12</v>
      </c>
      <c r="B17" s="12">
        <v>5</v>
      </c>
      <c r="C17">
        <v>45</v>
      </c>
      <c r="D17">
        <v>60</v>
      </c>
      <c r="E17">
        <f>COUNTIFS(Dev_sample!M:M,"&gt;="&amp;Binning_WOE_IV!C17,Dev_sample!M:M,"&lt;"&amp;Binning_WOE_IV!D17,Dev_sample!U:U,0)</f>
        <v>79</v>
      </c>
      <c r="F17">
        <f>COUNTIFS(Dev_sample!M:M,"&gt;="&amp;Binning_WOE_IV!C17,Dev_sample!M:M,"&lt;"&amp;Binning_WOE_IV!D17,Dev_sample!U:U,1)</f>
        <v>23</v>
      </c>
      <c r="G17" s="10">
        <f t="shared" si="6"/>
        <v>0.16288659793814433</v>
      </c>
      <c r="H17" s="10">
        <f t="shared" si="7"/>
        <v>0.10697674418604651</v>
      </c>
      <c r="I17">
        <f t="shared" si="4"/>
        <v>0.42044277372805144</v>
      </c>
      <c r="J17">
        <f t="shared" si="5"/>
        <v>2.3506893990261714E-2</v>
      </c>
      <c r="L17" s="12"/>
    </row>
    <row r="18" spans="1:16" ht="15" thickBot="1">
      <c r="A18" s="8" t="s">
        <v>12</v>
      </c>
      <c r="B18" s="16">
        <v>6</v>
      </c>
      <c r="C18" s="8">
        <v>60</v>
      </c>
      <c r="D18" s="8"/>
      <c r="E18" s="8">
        <f>COUNTIFS(Dev_sample!M:M,"&gt;="&amp;Binning_WOE_IV!C18,Dev_sample!U:U,0)</f>
        <v>29</v>
      </c>
      <c r="F18" s="8">
        <f>COUNTIFS(Dev_sample!M:M,"&gt;="&amp;C18,Dev_sample!U:U,1)</f>
        <v>8</v>
      </c>
      <c r="G18" s="11">
        <f t="shared" si="6"/>
        <v>5.9793814432989693E-2</v>
      </c>
      <c r="H18" s="11">
        <f t="shared" si="7"/>
        <v>3.7209302325581395E-2</v>
      </c>
      <c r="I18" s="8">
        <f t="shared" si="4"/>
        <v>0.47434342549681774</v>
      </c>
      <c r="J18" s="8">
        <f t="shared" si="5"/>
        <v>1.0712814836202407E-2</v>
      </c>
      <c r="K18" s="8"/>
      <c r="L18" s="16"/>
    </row>
    <row r="19" spans="1:16">
      <c r="A19" t="s">
        <v>7</v>
      </c>
      <c r="B19" s="12">
        <v>1</v>
      </c>
      <c r="C19">
        <v>1</v>
      </c>
      <c r="D19">
        <v>2</v>
      </c>
      <c r="E19">
        <f>COUNTIFS(Dev_sample!H:H,"&gt;="&amp;Binning_WOE_IV!C19,Dev_sample!H:H,"&lt;"&amp;Binning_WOE_IV!D19,Dev_sample!U:U,0)</f>
        <v>75</v>
      </c>
      <c r="F19">
        <f>COUNTIFS(Dev_sample!H:H,"&gt;="&amp;Binning_WOE_IV!C19,Dev_sample!H:H,"&lt;"&amp;Binning_WOE_IV!D19,Dev_sample!U:U,1)</f>
        <v>28</v>
      </c>
      <c r="G19" s="10">
        <f>E19/SUM($E$19:$E$21)</f>
        <v>0.15463917525773196</v>
      </c>
      <c r="H19" s="10">
        <f>F19/SUM($F$19:$F$21)</f>
        <v>0.13023255813953488</v>
      </c>
      <c r="I19">
        <f t="shared" si="4"/>
        <v>0.17177274055128611</v>
      </c>
      <c r="J19">
        <f t="shared" si="5"/>
        <v>4.1923915099786454E-3</v>
      </c>
      <c r="K19">
        <f>SUM(J19:J21)</f>
        <v>5.0929839302496982E-3</v>
      </c>
      <c r="L19" s="13" t="s">
        <v>86</v>
      </c>
      <c r="M19" s="12"/>
    </row>
    <row r="20" spans="1:16">
      <c r="A20" t="s">
        <v>7</v>
      </c>
      <c r="B20" s="12">
        <v>2</v>
      </c>
      <c r="C20">
        <v>2</v>
      </c>
      <c r="D20">
        <v>3</v>
      </c>
      <c r="E20">
        <f>COUNTIFS(Dev_sample!H:H,"&gt;="&amp;Binning_WOE_IV!C20,Dev_sample!H:H,"&lt;"&amp;Binning_WOE_IV!D20,Dev_sample!U:U,0)</f>
        <v>109</v>
      </c>
      <c r="F20">
        <f>COUNTIFS(Dev_sample!H:H,"&gt;="&amp;Binning_WOE_IV!C20,Dev_sample!H:H,"&lt;"&amp;Binning_WOE_IV!D20,Dev_sample!U:U,1)</f>
        <v>51</v>
      </c>
      <c r="G20" s="10">
        <f t="shared" ref="G20:G21" si="8">E20/SUM($E$19:$E$21)</f>
        <v>0.22474226804123712</v>
      </c>
      <c r="H20" s="10">
        <f t="shared" ref="H20:H21" si="9">F20/SUM($F$19:$F$21)</f>
        <v>0.23720930232558141</v>
      </c>
      <c r="I20">
        <f t="shared" si="4"/>
        <v>-5.3988613305002507E-2</v>
      </c>
      <c r="J20">
        <f t="shared" si="5"/>
        <v>6.7307789303767236E-4</v>
      </c>
      <c r="M20" s="12"/>
    </row>
    <row r="21" spans="1:16" ht="15" thickBot="1">
      <c r="A21" s="8" t="s">
        <v>7</v>
      </c>
      <c r="B21" s="16">
        <v>3</v>
      </c>
      <c r="C21" s="8">
        <v>3</v>
      </c>
      <c r="D21" s="8"/>
      <c r="E21" s="8">
        <f>COUNTIFS(Dev_sample!H:H,"&gt;="&amp;Binning_WOE_IV!C21,Dev_sample!U:U,0)</f>
        <v>301</v>
      </c>
      <c r="F21" s="8">
        <f>COUNTIFS(Dev_sample!H:H,"&gt;="&amp;Binning_WOE_IV!C21,Dev_sample!U:U,1)</f>
        <v>136</v>
      </c>
      <c r="G21" s="11">
        <f t="shared" si="8"/>
        <v>0.62061855670103094</v>
      </c>
      <c r="H21" s="11">
        <f t="shared" si="9"/>
        <v>0.63255813953488371</v>
      </c>
      <c r="I21" s="8">
        <f t="shared" si="4"/>
        <v>-1.9055483796996609E-2</v>
      </c>
      <c r="J21" s="8">
        <f t="shared" si="5"/>
        <v>2.275145272333803E-4</v>
      </c>
      <c r="K21" s="8"/>
      <c r="L21" s="8"/>
      <c r="M21" s="12"/>
    </row>
    <row r="22" spans="1:16">
      <c r="A22" t="s">
        <v>10</v>
      </c>
      <c r="B22" s="12">
        <v>1</v>
      </c>
      <c r="C22">
        <v>1</v>
      </c>
      <c r="D22">
        <v>2</v>
      </c>
      <c r="E22">
        <f>COUNTIFS(Dev_sample!K:K,"&gt;="&amp;Binning_WOE_IV!C22,Dev_sample!K:K,"&lt;"&amp;Binning_WOE_IV!D22,Dev_sample!U:U,0)</f>
        <v>63</v>
      </c>
      <c r="F22">
        <f>COUNTIFS(Dev_sample!K:K,"&gt;="&amp;Binning_WOE_IV!C22,Dev_sample!K:K,"&lt;"&amp;Binning_WOE_IV!D22,Dev_sample!U:U,1)</f>
        <v>22</v>
      </c>
      <c r="G22" s="3">
        <f>E22/SUM($E$22:$E$24)</f>
        <v>0.12989690721649486</v>
      </c>
      <c r="H22" s="3">
        <f>F22/SUM($F$22:$F$24)</f>
        <v>0.10232558139534884</v>
      </c>
      <c r="I22">
        <f t="shared" si="4"/>
        <v>0.2385814102233966</v>
      </c>
      <c r="J22">
        <f t="shared" si="5"/>
        <v>6.5780057961377656E-3</v>
      </c>
      <c r="K22">
        <f>SUM(J22:J24)</f>
        <v>1.1789573331077276E-2</v>
      </c>
      <c r="L22" s="13" t="s">
        <v>86</v>
      </c>
      <c r="M22" s="12"/>
    </row>
    <row r="23" spans="1:16">
      <c r="A23" t="s">
        <v>10</v>
      </c>
      <c r="B23" s="12">
        <v>2</v>
      </c>
      <c r="C23">
        <v>2</v>
      </c>
      <c r="D23">
        <v>4</v>
      </c>
      <c r="E23">
        <f>COUNTIFS(Dev_sample!K:K,"&gt;="&amp;Binning_WOE_IV!C23,Dev_sample!K:K,"&lt;"&amp;Binning_WOE_IV!D23,Dev_sample!U:U,0)</f>
        <v>217</v>
      </c>
      <c r="F23">
        <f>COUNTIFS(Dev_sample!K:K,"&gt;="&amp;Binning_WOE_IV!C23,Dev_sample!K:K,"&lt;"&amp;Binning_WOE_IV!D23,Dev_sample!U:U,1)</f>
        <v>106</v>
      </c>
      <c r="G23" s="3">
        <f t="shared" ref="G23:G24" si="10">E23/SUM($E$22:$E$24)</f>
        <v>0.44742268041237115</v>
      </c>
      <c r="H23" s="3">
        <f t="shared" ref="H23:H24" si="11">F23/SUM($F$22:$F$24)</f>
        <v>0.49302325581395351</v>
      </c>
      <c r="I23">
        <f t="shared" si="4"/>
        <v>-9.7052603381428001E-2</v>
      </c>
      <c r="J23">
        <f t="shared" si="5"/>
        <v>4.4256545584146741E-3</v>
      </c>
    </row>
    <row r="24" spans="1:16" ht="15" thickBot="1">
      <c r="A24" s="8" t="s">
        <v>10</v>
      </c>
      <c r="B24" s="16">
        <v>3</v>
      </c>
      <c r="C24" s="8">
        <v>4</v>
      </c>
      <c r="D24" s="8"/>
      <c r="E24" s="8">
        <f>COUNTIFS(Dev_sample!K:K,"&gt;="&amp;Binning_WOE_IV!C24,Dev_sample!U:U,0)</f>
        <v>205</v>
      </c>
      <c r="F24" s="8">
        <f>COUNTIFS(Dev_sample!K:K,"&gt;="&amp;Binning_WOE_IV!C24,Dev_sample!U:U,1)</f>
        <v>87</v>
      </c>
      <c r="G24" s="9">
        <f t="shared" si="10"/>
        <v>0.42268041237113402</v>
      </c>
      <c r="H24" s="9">
        <f t="shared" si="11"/>
        <v>0.40465116279069768</v>
      </c>
      <c r="I24" s="8">
        <f t="shared" si="4"/>
        <v>4.3590997674003942E-2</v>
      </c>
      <c r="J24" s="8">
        <f t="shared" si="5"/>
        <v>7.8591297652483684E-4</v>
      </c>
      <c r="K24" s="8"/>
      <c r="L24" s="8"/>
    </row>
    <row r="25" spans="1:16">
      <c r="A25" t="s">
        <v>15</v>
      </c>
      <c r="B25" s="12">
        <v>1</v>
      </c>
      <c r="C25">
        <v>1</v>
      </c>
      <c r="D25">
        <v>2</v>
      </c>
      <c r="E25">
        <f>COUNTIFS(Dev_sample!P:P,"&gt;="&amp;Binning_WOE_IV!C25,Dev_sample!P:P,"&lt;"&amp;Binning_WOE_IV!D25,Dev_sample!U:U,0)</f>
        <v>313</v>
      </c>
      <c r="F25">
        <f>COUNTIFS(Dev_sample!P:P,"&gt;="&amp;Binning_WOE_IV!C25,Dev_sample!P:P,"&lt;"&amp;Binning_WOE_IV!D25,Dev_sample!U:U,1)</f>
        <v>137</v>
      </c>
      <c r="G25" s="3">
        <f>E25/SUM($E$25:$E$26)</f>
        <v>0.64536082474226808</v>
      </c>
      <c r="H25" s="3">
        <f>F25/SUM($F$25:$F$26)</f>
        <v>0.63720930232558137</v>
      </c>
      <c r="I25">
        <f t="shared" si="4"/>
        <v>1.2711401902207924E-2</v>
      </c>
      <c r="J25">
        <f t="shared" si="5"/>
        <v>1.0361727755336195E-4</v>
      </c>
      <c r="K25">
        <f>SUM(J25:J26)</f>
        <v>2.8886235818692963E-4</v>
      </c>
      <c r="L25" s="13" t="s">
        <v>86</v>
      </c>
    </row>
    <row r="26" spans="1:16" ht="15" thickBot="1">
      <c r="A26" s="8" t="s">
        <v>15</v>
      </c>
      <c r="B26" s="16">
        <v>2</v>
      </c>
      <c r="C26" s="8">
        <v>2</v>
      </c>
      <c r="D26" s="8"/>
      <c r="E26" s="8">
        <f>COUNTIFS(Dev_sample!P:P,"&gt;="&amp;Binning_WOE_IV!C26,Dev_sample!U:U,0)</f>
        <v>172</v>
      </c>
      <c r="F26" s="8">
        <f>COUNTIFS(Dev_sample!P:P,"&gt;="&amp;Binning_WOE_IV!C26,Dev_sample!U:U,1)</f>
        <v>78</v>
      </c>
      <c r="G26" s="9">
        <f>E26/SUM($E$25:$E$26)</f>
        <v>0.35463917525773198</v>
      </c>
      <c r="H26" s="9">
        <f>F26/SUM($F$25:$F$26)</f>
        <v>0.36279069767441863</v>
      </c>
      <c r="I26" s="8">
        <f t="shared" si="4"/>
        <v>-2.2725212685959124E-2</v>
      </c>
      <c r="J26" s="8">
        <f t="shared" si="5"/>
        <v>1.8524508063356767E-4</v>
      </c>
      <c r="K26" s="8"/>
      <c r="L26" s="8"/>
    </row>
    <row r="27" spans="1:16">
      <c r="A27" t="s">
        <v>17</v>
      </c>
      <c r="B27" s="12">
        <v>1</v>
      </c>
      <c r="C27">
        <v>1</v>
      </c>
      <c r="D27">
        <v>2</v>
      </c>
      <c r="E27">
        <f>COUNTIFS(Dev_sample!R:R,"&gt;="&amp;Binning_WOE_IV!C27,Dev_sample!R:R,"&lt;"&amp;Binning_WOE_IV!D27,Dev_sample!U:U,0)</f>
        <v>407</v>
      </c>
      <c r="F27">
        <f>COUNTIFS(Dev_sample!R:R,"&gt;="&amp;Binning_WOE_IV!C27,Dev_sample!R:R,"&lt;"&amp;Binning_WOE_IV!D27,Dev_sample!U:U,1)</f>
        <v>178</v>
      </c>
      <c r="G27" s="3">
        <f>E27/SUM($E$27:$E$28)</f>
        <v>0.83917525773195878</v>
      </c>
      <c r="H27" s="3">
        <f>F27/SUM($F$27:$F$28)</f>
        <v>0.82790697674418601</v>
      </c>
      <c r="I27">
        <f t="shared" si="4"/>
        <v>1.351877234068948E-2</v>
      </c>
      <c r="J27">
        <f t="shared" si="5"/>
        <v>1.5233332534461967E-4</v>
      </c>
      <c r="K27">
        <f>SUM(J27:J28)</f>
        <v>9.1542073650004857E-4</v>
      </c>
      <c r="L27" s="13" t="s">
        <v>86</v>
      </c>
    </row>
    <row r="28" spans="1:16" ht="15" thickBot="1">
      <c r="A28" s="8" t="s">
        <v>17</v>
      </c>
      <c r="B28" s="16">
        <v>2</v>
      </c>
      <c r="C28" s="8">
        <v>2</v>
      </c>
      <c r="D28" s="8"/>
      <c r="E28" s="8">
        <f>COUNTIFS(Dev_sample!R:R,"&gt;="&amp;Binning_WOE_IV!C28,Dev_sample!U:U,0)</f>
        <v>78</v>
      </c>
      <c r="F28" s="8">
        <f>COUNTIFS(Dev_sample!R:R,"&gt;="&amp;Binning_WOE_IV!C28,Dev_sample!U:U,1)</f>
        <v>37</v>
      </c>
      <c r="G28" s="9">
        <f>E28/SUM($E$27:$E$28)</f>
        <v>0.16082474226804125</v>
      </c>
      <c r="H28" s="9">
        <f>F28/SUM($F$27:$F$28)</f>
        <v>0.17209302325581396</v>
      </c>
      <c r="I28" s="8">
        <f t="shared" si="4"/>
        <v>-6.7719948764453058E-2</v>
      </c>
      <c r="J28" s="8">
        <f t="shared" si="5"/>
        <v>7.630874111554289E-4</v>
      </c>
      <c r="K28" s="8"/>
      <c r="L28" s="8"/>
    </row>
    <row r="31" spans="1:16" ht="15" thickBot="1">
      <c r="A31" s="15" t="s">
        <v>185</v>
      </c>
      <c r="B31" s="15" t="s">
        <v>72</v>
      </c>
      <c r="C31" s="15" t="s">
        <v>75</v>
      </c>
      <c r="D31" s="15" t="s">
        <v>76</v>
      </c>
      <c r="E31" s="15" t="s">
        <v>77</v>
      </c>
      <c r="F31" s="15" t="s">
        <v>78</v>
      </c>
      <c r="G31" s="15" t="s">
        <v>79</v>
      </c>
      <c r="H31" s="15" t="s">
        <v>80</v>
      </c>
      <c r="I31" s="15" t="s">
        <v>81</v>
      </c>
      <c r="J31" s="17" t="s">
        <v>84</v>
      </c>
      <c r="K31" s="21" t="s">
        <v>97</v>
      </c>
      <c r="L31" s="22" t="s">
        <v>98</v>
      </c>
      <c r="M31" s="21" t="s">
        <v>99</v>
      </c>
      <c r="N31" s="22" t="s">
        <v>100</v>
      </c>
      <c r="O31" s="21" t="s">
        <v>101</v>
      </c>
      <c r="P31" s="22" t="s">
        <v>102</v>
      </c>
    </row>
    <row r="32" spans="1:16">
      <c r="A32" t="s">
        <v>0</v>
      </c>
      <c r="B32" t="s">
        <v>21</v>
      </c>
      <c r="C32">
        <f>COUNTIFS(Dev_sample!A:A,"="&amp;Binning_WOE_IV!B32,Dev_sample!U:U,0)</f>
        <v>103</v>
      </c>
      <c r="D32">
        <f>COUNTIFS(Dev_sample!A:A,"="&amp;Binning_WOE_IV!B32,Dev_sample!U:U,1)</f>
        <v>90</v>
      </c>
      <c r="E32" s="3">
        <f>C32/SUM($C$32:$C$35)</f>
        <v>0.21237113402061855</v>
      </c>
      <c r="F32" s="3">
        <f>D32/SUM($D$32:$D$35)</f>
        <v>0.41860465116279072</v>
      </c>
      <c r="G32">
        <f>LN(E32/F32)</f>
        <v>-0.67859154491044971</v>
      </c>
      <c r="H32">
        <f>(E32-F32)*G32</f>
        <v>0.13994832100982232</v>
      </c>
      <c r="I32">
        <f>SUM(H32:H35)</f>
        <v>0.57579091856469322</v>
      </c>
      <c r="J32" s="14" t="s">
        <v>85</v>
      </c>
      <c r="K32" s="3">
        <f>C32/SUM($C$32:$C$34)</f>
        <v>0.41532258064516131</v>
      </c>
      <c r="L32" s="3">
        <f>D32/SUM($D$32:$D$34)</f>
        <v>0.49723756906077349</v>
      </c>
      <c r="M32">
        <f>LN(K32/L32)</f>
        <v>-0.18001239699978575</v>
      </c>
      <c r="N32">
        <f>(K32-L32)*M32</f>
        <v>1.474571341490403E-2</v>
      </c>
      <c r="O32">
        <f>SUM(N32:N34)</f>
        <v>5.7345017721935808E-2</v>
      </c>
      <c r="P32" s="14" t="s">
        <v>85</v>
      </c>
    </row>
    <row r="33" spans="1:24">
      <c r="A33" t="s">
        <v>0</v>
      </c>
      <c r="B33" t="s">
        <v>32</v>
      </c>
      <c r="C33">
        <f>COUNTIFS(Dev_sample!A:A,"="&amp;Binning_WOE_IV!B33,Dev_sample!U:U,0)</f>
        <v>113</v>
      </c>
      <c r="D33">
        <f>COUNTIFS(Dev_sample!A:A,"="&amp;Binning_WOE_IV!B33,Dev_sample!U:U,1)</f>
        <v>79</v>
      </c>
      <c r="E33" s="3">
        <f>C33/SUM($C$32:$C$35)</f>
        <v>0.23298969072164949</v>
      </c>
      <c r="F33" s="3">
        <f>D33/SUM($D$32:$D$35)</f>
        <v>0.36744186046511629</v>
      </c>
      <c r="G33">
        <f t="shared" ref="G33:G38" si="12">LN(E33/F33)</f>
        <v>-0.45557089656450134</v>
      </c>
      <c r="H33">
        <f t="shared" ref="H33:H38" si="13">(E33-F33)*G33</f>
        <v>6.1252495515073689E-2</v>
      </c>
      <c r="K33" s="3">
        <f t="shared" ref="K33:K34" si="14">C33/SUM($C$32:$C$34)</f>
        <v>0.45564516129032256</v>
      </c>
      <c r="L33" s="3">
        <f t="shared" ref="L33:L34" si="15">D33/SUM($D$32:$D$34)</f>
        <v>0.43646408839779005</v>
      </c>
      <c r="M33">
        <f t="shared" ref="M33:M34" si="16">LN(K33/L33)</f>
        <v>4.30082513461627E-2</v>
      </c>
      <c r="N33">
        <f t="shared" ref="N33:N34" si="17">(K33-L33)*M33</f>
        <v>8.2494440405110636E-4</v>
      </c>
      <c r="X33" s="5"/>
    </row>
    <row r="34" spans="1:24">
      <c r="A34" t="s">
        <v>0</v>
      </c>
      <c r="B34" t="s">
        <v>63</v>
      </c>
      <c r="C34">
        <f>COUNTIFS(Dev_sample!A:A,"="&amp;Binning_WOE_IV!B34,Dev_sample!U:U,0)</f>
        <v>32</v>
      </c>
      <c r="D34">
        <f>COUNTIFS(Dev_sample!A:A,"="&amp;Binning_WOE_IV!B34,Dev_sample!U:U,1)</f>
        <v>12</v>
      </c>
      <c r="E34" s="7">
        <f>C34/SUM($C$32:$C$35)</f>
        <v>6.5979381443298971E-2</v>
      </c>
      <c r="F34" s="7">
        <f>D34/SUM($D$32:$D$35)</f>
        <v>5.5813953488372092E-2</v>
      </c>
      <c r="G34">
        <f>LN(E34/F34)</f>
        <v>0.16731839020190586</v>
      </c>
      <c r="H34">
        <f>(E34-F34)*G34</f>
        <v>1.7008630411318173E-3</v>
      </c>
      <c r="K34" s="3">
        <f t="shared" si="14"/>
        <v>0.12903225806451613</v>
      </c>
      <c r="L34" s="3">
        <f t="shared" si="15"/>
        <v>6.6298342541436461E-2</v>
      </c>
      <c r="M34">
        <f t="shared" si="16"/>
        <v>0.6658975381125698</v>
      </c>
      <c r="N34">
        <f t="shared" si="17"/>
        <v>4.1774359902980673E-2</v>
      </c>
      <c r="X34" s="5"/>
    </row>
    <row r="35" spans="1:24" ht="15" thickBot="1">
      <c r="A35" s="8" t="s">
        <v>0</v>
      </c>
      <c r="B35" s="8" t="s">
        <v>37</v>
      </c>
      <c r="C35" s="8">
        <f>COUNTIFS(Dev_sample!A:A,"="&amp;Binning_WOE_IV!B35,Dev_sample!U:U,0)</f>
        <v>237</v>
      </c>
      <c r="D35" s="8">
        <f>COUNTIFS(Dev_sample!A:A,"="&amp;Binning_WOE_IV!B35,Dev_sample!U:U,1)</f>
        <v>34</v>
      </c>
      <c r="E35" s="9">
        <f>C35/SUM($C$32:$C$35)</f>
        <v>0.48865979381443297</v>
      </c>
      <c r="F35" s="9">
        <f>D35/SUM($D$32:$D$35)</f>
        <v>0.15813953488372093</v>
      </c>
      <c r="G35" s="8">
        <f t="shared" si="12"/>
        <v>1.1281887537091495</v>
      </c>
      <c r="H35" s="8">
        <f t="shared" si="13"/>
        <v>0.37288923899866538</v>
      </c>
      <c r="I35" s="8"/>
      <c r="J35" s="8"/>
    </row>
    <row r="36" spans="1:24">
      <c r="A36" t="s">
        <v>2</v>
      </c>
      <c r="B36" t="s">
        <v>22</v>
      </c>
      <c r="C36">
        <f>COUNTIFS(Dev_sample!C:C,AF2,Dev_sample!U:U,0)</f>
        <v>157</v>
      </c>
      <c r="D36">
        <f>COUNTIFS(Dev_sample!C:C,AF2,Dev_sample!U:U,1)</f>
        <v>35</v>
      </c>
      <c r="E36" s="10">
        <f>C36/SUM($C$36:$C$38)</f>
        <v>0.32371134020618558</v>
      </c>
      <c r="F36" s="10">
        <f>D36/SUM($D$36:$D$38)</f>
        <v>0.16279069767441862</v>
      </c>
      <c r="G36">
        <f t="shared" si="12"/>
        <v>0.68738688104907397</v>
      </c>
      <c r="H36">
        <f t="shared" si="13"/>
        <v>0.11061473856632426</v>
      </c>
      <c r="I36">
        <f>SUM(H36:H38)</f>
        <v>0.27668075729307423</v>
      </c>
      <c r="J36" s="14" t="s">
        <v>85</v>
      </c>
      <c r="R36" t="s">
        <v>107</v>
      </c>
    </row>
    <row r="37" spans="1:24">
      <c r="A37" t="s">
        <v>2</v>
      </c>
      <c r="B37" t="s">
        <v>103</v>
      </c>
      <c r="C37">
        <f>SUM(COUNTIFS(Dev_sample!C:C,AF3,Dev_sample!U:U,0),COUNTIFS(Dev_sample!C:C,AF4,Dev_sample!U:U,0))</f>
        <v>302</v>
      </c>
      <c r="D37">
        <f>SUM(COUNTIFS(Dev_sample!C:C,AF3,Dev_sample!U:U,1),COUNTIFS(Dev_sample!C:C,AF4,Dev_sample!U:U,1))</f>
        <v>140</v>
      </c>
      <c r="E37" s="10">
        <f>C37/SUM($C$36:$C$38)</f>
        <v>0.62268041237113403</v>
      </c>
      <c r="F37" s="10">
        <f>D37/SUM($D$36:$D$38)</f>
        <v>0.65116279069767447</v>
      </c>
      <c r="G37">
        <f t="shared" si="12"/>
        <v>-4.4726268044255127E-2</v>
      </c>
      <c r="H37">
        <f t="shared" si="13"/>
        <v>1.2739104875707304E-3</v>
      </c>
      <c r="R37" t="s">
        <v>108</v>
      </c>
      <c r="X37" s="5"/>
    </row>
    <row r="38" spans="1:24" ht="15" thickBot="1">
      <c r="A38" s="8" t="s">
        <v>2</v>
      </c>
      <c r="B38" s="8" t="s">
        <v>88</v>
      </c>
      <c r="C38" s="8">
        <f>SUM(COUNTIFS(Dev_sample!C:C,AF5,Dev_sample!U:U,0),COUNTIFS(Dev_sample!C:C,AF6,Dev_sample!U:U,0))</f>
        <v>26</v>
      </c>
      <c r="D38" s="8">
        <f>SUM(COUNTIFS(Dev_sample!C:C,AF5,Dev_sample!U:U,1),COUNTIFS(Dev_sample!C:C,AF6,Dev_sample!U:U,1))</f>
        <v>40</v>
      </c>
      <c r="E38" s="11">
        <f>C38/SUM($C$36:$C$38)</f>
        <v>5.3608247422680409E-2</v>
      </c>
      <c r="F38" s="11">
        <f>D38/SUM($D$36:$D$38)</f>
        <v>0.18604651162790697</v>
      </c>
      <c r="G38" s="8">
        <f t="shared" si="12"/>
        <v>-1.2442937789022748</v>
      </c>
      <c r="H38" s="8">
        <f t="shared" si="13"/>
        <v>0.16479210823917922</v>
      </c>
      <c r="I38" s="8"/>
      <c r="J38" s="8"/>
      <c r="R38" t="s">
        <v>109</v>
      </c>
      <c r="X38" s="5"/>
    </row>
    <row r="39" spans="1:24">
      <c r="A39" t="s">
        <v>3</v>
      </c>
      <c r="B39" t="s">
        <v>89</v>
      </c>
      <c r="C39">
        <f>SUM(COUNTIFS(Dev_sample!D:D,AH2,Dev_sample!U:U,0),COUNTIFS(Dev_sample!D:D,Binning_WOE_IV!AH10,Dev_sample!U:U,0))</f>
        <v>158</v>
      </c>
      <c r="D39">
        <f>SUM(COUNTIFS(Dev_sample!D:D,AH2,Dev_sample!U:U,1),COUNTIFS(Dev_sample!D:D,Binning_WOE_IV!AH10,Dev_sample!U:U,1))</f>
        <v>46</v>
      </c>
      <c r="E39" s="10">
        <f>C39/SUM($C$39:$C$44)</f>
        <v>0.32577319587628867</v>
      </c>
      <c r="F39" s="10">
        <f>D39/SUM($D$39:$D$44)</f>
        <v>0.21395348837209302</v>
      </c>
      <c r="G39">
        <f t="shared" ref="G39:G55" si="18">LN(E39/F39)</f>
        <v>0.42044277372805144</v>
      </c>
      <c r="H39">
        <f t="shared" ref="H39:H73" si="19">(E39-F39)*G39</f>
        <v>4.7013787980523428E-2</v>
      </c>
      <c r="I39">
        <f>SUM(H39:H44)</f>
        <v>0.13223713052566369</v>
      </c>
      <c r="J39" s="14" t="s">
        <v>85</v>
      </c>
      <c r="R39" t="s">
        <v>107</v>
      </c>
    </row>
    <row r="40" spans="1:24">
      <c r="A40" t="s">
        <v>3</v>
      </c>
      <c r="B40" t="s">
        <v>90</v>
      </c>
      <c r="C40">
        <f>SUM(COUNTIFS(Dev_sample!D:D,AH3,Dev_sample!U:U,0),COUNTIFS(Dev_sample!D:D,Binning_WOE_IV!AH11,Dev_sample!U:U,0))</f>
        <v>25</v>
      </c>
      <c r="D40">
        <f>SUM(COUNTIFS(Dev_sample!D:D,AH3,Dev_sample!U:U,1),COUNTIFS(Dev_sample!D:D,Binning_WOE_IV!AH11,Dev_sample!U:U,1))</f>
        <v>15</v>
      </c>
      <c r="E40" s="10">
        <f t="shared" ref="E40:E44" si="20">C40/SUM($C$39:$C$44)</f>
        <v>5.1546391752577317E-2</v>
      </c>
      <c r="F40" s="10">
        <f t="shared" ref="F40:F44" si="21">D40/SUM($D$39:$D$44)</f>
        <v>6.9767441860465115E-2</v>
      </c>
      <c r="G40">
        <f t="shared" si="18"/>
        <v>-0.30268523904382982</v>
      </c>
      <c r="H40">
        <f t="shared" si="19"/>
        <v>5.5152429075356196E-3</v>
      </c>
      <c r="R40" t="s">
        <v>108</v>
      </c>
    </row>
    <row r="41" spans="1:24" ht="29.4" customHeight="1">
      <c r="A41" t="s">
        <v>3</v>
      </c>
      <c r="B41" s="18" t="s">
        <v>91</v>
      </c>
      <c r="C41">
        <f>SUM(COUNTIFS(Dev_sample!D:D,AH4,Dev_sample!U:U,0),COUNTIFS(Dev_sample!D:D,Binning_WOE_IV!AH8,Dev_sample!U:U,0))</f>
        <v>98</v>
      </c>
      <c r="D41">
        <f>SUM(COUNTIFS(Dev_sample!D:D,AH4,Dev_sample!U:U,1),COUNTIFS(Dev_sample!D:D,Binning_WOE_IV!AH8,Dev_sample!U:U,1))</f>
        <v>46</v>
      </c>
      <c r="E41" s="10">
        <f t="shared" si="20"/>
        <v>0.2020618556701031</v>
      </c>
      <c r="F41" s="10">
        <f t="shared" si="21"/>
        <v>0.21395348837209302</v>
      </c>
      <c r="G41">
        <f t="shared" si="18"/>
        <v>-5.7184780628343437E-2</v>
      </c>
      <c r="H41">
        <f t="shared" si="19"/>
        <v>6.8002040737612875E-4</v>
      </c>
      <c r="R41" t="s">
        <v>109</v>
      </c>
    </row>
    <row r="42" spans="1:24">
      <c r="A42" t="s">
        <v>3</v>
      </c>
      <c r="B42" t="s">
        <v>46</v>
      </c>
      <c r="C42">
        <f>COUNTIFS(Dev_sample!D:D,Binning_WOE_IV!B42,Dev_sample!U:U,0)</f>
        <v>95</v>
      </c>
      <c r="D42">
        <f>COUNTIFS(Dev_sample!D:D,Binning_WOE_IV!B42,Dev_sample!U:U,1)</f>
        <v>61</v>
      </c>
      <c r="E42" s="10">
        <f t="shared" si="20"/>
        <v>0.19587628865979381</v>
      </c>
      <c r="F42" s="10">
        <f t="shared" si="21"/>
        <v>0.28372093023255812</v>
      </c>
      <c r="G42">
        <f t="shared" si="18"/>
        <v>-0.3705078353825908</v>
      </c>
      <c r="H42">
        <f t="shared" si="19"/>
        <v>3.2547127999084449E-2</v>
      </c>
      <c r="R42" t="s">
        <v>113</v>
      </c>
    </row>
    <row r="43" spans="1:24">
      <c r="A43" t="s">
        <v>3</v>
      </c>
      <c r="B43" t="s">
        <v>92</v>
      </c>
      <c r="C43">
        <f>SUM(COUNTIFS(Dev_sample!D:D,AH6,Dev_sample!U:U,0),COUNTIFS(Dev_sample!D:D,Binning_WOE_IV!AH9,Dev_sample!U:U,0))</f>
        <v>71</v>
      </c>
      <c r="D43">
        <f>SUM(COUNTIFS(Dev_sample!D:D,AH6,Dev_sample!U:U,1),COUNTIFS(Dev_sample!D:D,Binning_WOE_IV!AH9,Dev_sample!U:U,1))</f>
        <v>20</v>
      </c>
      <c r="E43" s="10">
        <f t="shared" si="20"/>
        <v>0.14639175257731959</v>
      </c>
      <c r="F43" s="10">
        <f t="shared" si="21"/>
        <v>9.3023255813953487E-2</v>
      </c>
      <c r="G43">
        <f t="shared" si="18"/>
        <v>0.45343674067750417</v>
      </c>
      <c r="H43">
        <f t="shared" si="19"/>
        <v>2.4199237227238657E-2</v>
      </c>
      <c r="R43" t="s">
        <v>114</v>
      </c>
    </row>
    <row r="44" spans="1:24" ht="15" thickBot="1">
      <c r="A44" s="8" t="s">
        <v>3</v>
      </c>
      <c r="B44" s="8" t="s">
        <v>58</v>
      </c>
      <c r="C44" s="8">
        <f>COUNTIFS(Dev_sample!D:D,Binning_WOE_IV!B44,Dev_sample!U:U,0)</f>
        <v>38</v>
      </c>
      <c r="D44" s="8">
        <f>COUNTIFS(Dev_sample!D:D,Binning_WOE_IV!B44,Dev_sample!U:U,1)</f>
        <v>27</v>
      </c>
      <c r="E44" s="11">
        <f t="shared" si="20"/>
        <v>7.8350515463917525E-2</v>
      </c>
      <c r="F44" s="11">
        <f t="shared" si="21"/>
        <v>0.12558139534883722</v>
      </c>
      <c r="G44" s="8">
        <f t="shared" si="18"/>
        <v>-0.47176156908776384</v>
      </c>
      <c r="H44" s="8">
        <f t="shared" si="19"/>
        <v>2.2281714003905419E-2</v>
      </c>
      <c r="I44" s="8"/>
      <c r="J44" s="8"/>
      <c r="K44" s="8"/>
      <c r="L44" s="8"/>
      <c r="M44" s="8"/>
      <c r="N44" s="8"/>
      <c r="O44" s="8"/>
      <c r="P44" s="8"/>
      <c r="R44" t="s">
        <v>115</v>
      </c>
    </row>
    <row r="45" spans="1:24">
      <c r="A45" t="s">
        <v>5</v>
      </c>
      <c r="B45" t="s">
        <v>24</v>
      </c>
      <c r="C45">
        <f>COUNTIFS(Dev_sample!F:F,"="&amp;Binning_WOE_IV!B45,Dev_sample!U:U,0)</f>
        <v>104</v>
      </c>
      <c r="D45">
        <f>COUNTIFS(Dev_sample!F:F,"="&amp;Binning_WOE_IV!B45,Dev_sample!U:U,1)</f>
        <v>23</v>
      </c>
      <c r="E45" s="10">
        <f>C45/SUM($C$45:$C$48)</f>
        <v>0.21443298969072164</v>
      </c>
      <c r="F45" s="10">
        <f>D45/SUM($D$45:$D$48)</f>
        <v>0.10697674418604651</v>
      </c>
      <c r="G45">
        <f t="shared" si="18"/>
        <v>0.69538582040240249</v>
      </c>
      <c r="H45">
        <f t="shared" si="19"/>
        <v>7.4723549437630488E-2</v>
      </c>
      <c r="I45">
        <f>SUM(H45:H48)</f>
        <v>0.16725355632338434</v>
      </c>
      <c r="J45" s="14" t="s">
        <v>85</v>
      </c>
      <c r="R45" t="s">
        <v>107</v>
      </c>
    </row>
    <row r="46" spans="1:24">
      <c r="A46" t="s">
        <v>5</v>
      </c>
      <c r="B46" t="s">
        <v>34</v>
      </c>
      <c r="C46">
        <f>COUNTIFS(Dev_sample!F:F,"="&amp;Binning_WOE_IV!B46,Dev_sample!U:U,0)</f>
        <v>268</v>
      </c>
      <c r="D46">
        <f>COUNTIFS(Dev_sample!F:F,"="&amp;Binning_WOE_IV!B46,Dev_sample!U:U,1)</f>
        <v>151</v>
      </c>
      <c r="E46" s="10">
        <f>C46/SUM($C$45:$C$48)</f>
        <v>0.5525773195876289</v>
      </c>
      <c r="F46" s="10">
        <f>D46/SUM($D$45:$D$48)</f>
        <v>0.70232558139534884</v>
      </c>
      <c r="G46">
        <f t="shared" si="18"/>
        <v>-0.23980371911388795</v>
      </c>
      <c r="H46">
        <f t="shared" si="19"/>
        <v>3.591019011233143E-2</v>
      </c>
      <c r="K46" s="3">
        <f>C46/SUM($C$46:$C$48)</f>
        <v>0.70341207349081369</v>
      </c>
      <c r="L46" s="3">
        <f>D46/SUM($D$46:$D$48)</f>
        <v>0.78645833333333337</v>
      </c>
      <c r="M46">
        <f>LN(K46/L46)</f>
        <v>-0.111596859402987</v>
      </c>
      <c r="N46">
        <f>(K46-L46)*M46</f>
        <v>9.267701783589594E-3</v>
      </c>
      <c r="O46">
        <f>SUM(N46:N48)</f>
        <v>9.4540875772906499E-2</v>
      </c>
      <c r="P46" s="14" t="s">
        <v>85</v>
      </c>
      <c r="R46" t="s">
        <v>108</v>
      </c>
    </row>
    <row r="47" spans="1:24">
      <c r="A47" t="s">
        <v>5</v>
      </c>
      <c r="B47" t="s">
        <v>59</v>
      </c>
      <c r="C47">
        <f>COUNTIFS(Dev_sample!F:F,"="&amp;Binning_WOE_IV!B47,Dev_sample!U:U,0)</f>
        <v>45</v>
      </c>
      <c r="D47">
        <f>COUNTIFS(Dev_sample!F:F,"="&amp;Binning_WOE_IV!B47,Dev_sample!U:U,1)</f>
        <v>26</v>
      </c>
      <c r="E47" s="10">
        <f>C47/SUM($C$45:$C$48)</f>
        <v>9.2783505154639179E-2</v>
      </c>
      <c r="F47" s="10">
        <f>D47/SUM($D$45:$D$48)</f>
        <v>0.12093023255813953</v>
      </c>
      <c r="G47">
        <f>LN(E47/F47)</f>
        <v>-0.26494491106098261</v>
      </c>
      <c r="H47">
        <f>(E47-F47)*G47</f>
        <v>7.4573321885781233E-3</v>
      </c>
      <c r="K47" s="3">
        <f>C47/SUM($C$46:$C$48)</f>
        <v>0.11811023622047244</v>
      </c>
      <c r="L47" s="3">
        <f>D47/SUM($D$46:$D$48)</f>
        <v>0.13541666666666666</v>
      </c>
      <c r="M47">
        <f t="shared" ref="M47:M48" si="22">LN(K47/L47)</f>
        <v>-0.1367380513500816</v>
      </c>
      <c r="N47">
        <f t="shared" ref="N47:N48" si="23">(K47-L47)*M47</f>
        <v>2.3664475750383206E-3</v>
      </c>
      <c r="R47" t="s">
        <v>109</v>
      </c>
    </row>
    <row r="48" spans="1:24" ht="15" thickBot="1">
      <c r="A48" s="8" t="s">
        <v>5</v>
      </c>
      <c r="B48" s="8" t="s">
        <v>104</v>
      </c>
      <c r="C48" s="8">
        <f>SUM(COUNTIFS(Dev_sample!F:F,"="&amp;AJ5,Dev_sample!U:U,0),COUNTIFS(Dev_sample!F:F,"="&amp;AJ4,Dev_sample!U:U,0))</f>
        <v>68</v>
      </c>
      <c r="D48" s="8">
        <f>SUM(COUNTIFS(Dev_sample!F:F,"="&amp;Binning_WOE_IV!AJ4,Dev_sample!U:U,1),COUNTIFS(Dev_sample!F:F,"="&amp;Binning_WOE_IV!AJ5,Dev_sample!U:U,1))</f>
        <v>15</v>
      </c>
      <c r="E48" s="11">
        <f>C48/SUM($C$45:$C$48)</f>
        <v>0.14020618556701031</v>
      </c>
      <c r="F48" s="11">
        <f>D48/SUM($D$45:$D$48)</f>
        <v>6.9767441860465115E-2</v>
      </c>
      <c r="G48" s="8">
        <f t="shared" si="18"/>
        <v>0.69794664126407624</v>
      </c>
      <c r="H48" s="8">
        <f t="shared" si="19"/>
        <v>4.9162484584844304E-2</v>
      </c>
      <c r="I48" s="8"/>
      <c r="J48" s="8"/>
      <c r="K48" s="9">
        <f>C48/SUM($C$46:$C$48)</f>
        <v>0.17847769028871391</v>
      </c>
      <c r="L48" s="9">
        <f>D48/SUM($D$46:$D$48)</f>
        <v>7.8125E-2</v>
      </c>
      <c r="M48" s="8">
        <f t="shared" si="22"/>
        <v>0.8261535009749772</v>
      </c>
      <c r="N48" s="8">
        <f t="shared" si="23"/>
        <v>8.2906726414278584E-2</v>
      </c>
      <c r="O48" s="8"/>
      <c r="P48" s="8"/>
      <c r="R48" t="s">
        <v>113</v>
      </c>
    </row>
    <row r="49" spans="1:18">
      <c r="A49" t="s">
        <v>6</v>
      </c>
      <c r="B49" t="s">
        <v>55</v>
      </c>
      <c r="C49">
        <f>COUNTIFS(Dev_sample!G:G,"="&amp;Binning_WOE_IV!B49,Dev_sample!U:U,0)</f>
        <v>30</v>
      </c>
      <c r="D49">
        <f>COUNTIFS(Dev_sample!G:G,"="&amp;Binning_WOE_IV!B49,Dev_sample!U:U,1)</f>
        <v>15</v>
      </c>
      <c r="E49" s="10">
        <f>C49/SUM($C$49:$C$52)</f>
        <v>6.1855670103092786E-2</v>
      </c>
      <c r="F49" s="10">
        <f>D49/SUM($D$49:$D$52)</f>
        <v>6.9767441860465115E-2</v>
      </c>
      <c r="G49">
        <f>LN(E49/F49)</f>
        <v>-0.12036368224987501</v>
      </c>
      <c r="H49">
        <f>(E49-F49)*G49</f>
        <v>9.5228998183789825E-4</v>
      </c>
      <c r="I49">
        <f>SUM($H$49:$H$52)</f>
        <v>8.7671098026563185E-2</v>
      </c>
      <c r="J49" s="14" t="s">
        <v>85</v>
      </c>
      <c r="R49" t="s">
        <v>107</v>
      </c>
    </row>
    <row r="50" spans="1:18">
      <c r="A50" t="s">
        <v>6</v>
      </c>
      <c r="B50" t="s">
        <v>57</v>
      </c>
      <c r="C50">
        <f>COUNTIFS(Dev_sample!G:G,"="&amp;Binning_WOE_IV!B50,Dev_sample!U:U,0)</f>
        <v>69</v>
      </c>
      <c r="D50">
        <f>COUNTIFS(Dev_sample!G:G,"="&amp;Binning_WOE_IV!B50,Dev_sample!U:U,1)</f>
        <v>50</v>
      </c>
      <c r="E50" s="10">
        <f>C50/SUM($C$49:$C$52)</f>
        <v>0.1422680412371134</v>
      </c>
      <c r="F50" s="10">
        <f>D50/SUM($D$49:$D$52)</f>
        <v>0.23255813953488372</v>
      </c>
      <c r="G50">
        <f>LN(E50/F50)</f>
        <v>-0.49142736364070705</v>
      </c>
      <c r="H50">
        <f>(E50-F50)*G50</f>
        <v>4.437102496933356E-2</v>
      </c>
      <c r="K50" s="3">
        <f>C50/SUM($C$50:$C$52)</f>
        <v>0.15164835164835164</v>
      </c>
      <c r="L50" s="3">
        <f>D50/SUM($D$50:$D$52)</f>
        <v>0.25</v>
      </c>
      <c r="M50">
        <f>LN(K50/L50)</f>
        <v>-0.4998965532338005</v>
      </c>
      <c r="N50">
        <f>(K50-L50)*M50</f>
        <v>4.9165650015851811E-2</v>
      </c>
      <c r="O50">
        <f>SUM(N50:N52)</f>
        <v>9.2764892007061339E-2</v>
      </c>
      <c r="P50" s="14" t="s">
        <v>85</v>
      </c>
      <c r="R50" t="s">
        <v>108</v>
      </c>
    </row>
    <row r="51" spans="1:18">
      <c r="A51" t="s">
        <v>6</v>
      </c>
      <c r="B51" t="s">
        <v>35</v>
      </c>
      <c r="C51">
        <f>COUNTIFS(Dev_sample!G:G,"="&amp;Binning_WOE_IV!B51,Dev_sample!U:U,0)</f>
        <v>160</v>
      </c>
      <c r="D51">
        <f>COUNTIFS(Dev_sample!G:G,"="&amp;Binning_WOE_IV!B51,Dev_sample!U:U,1)</f>
        <v>77</v>
      </c>
      <c r="E51" s="10">
        <f>C51/SUM($C$49:$C$52)</f>
        <v>0.32989690721649484</v>
      </c>
      <c r="F51" s="10">
        <f>D51/SUM($D$49:$D$52)</f>
        <v>0.35813953488372091</v>
      </c>
      <c r="G51">
        <f>LN(E51/F51)</f>
        <v>-8.2142469429677345E-2</v>
      </c>
      <c r="H51">
        <f>(E51-F51)*G51</f>
        <v>2.3199191797688774E-3</v>
      </c>
      <c r="K51" s="3">
        <f>C51/SUM($C$50:$C$52)</f>
        <v>0.35164835164835168</v>
      </c>
      <c r="L51" s="3">
        <f>D51/SUM($D$50:$D$52)</f>
        <v>0.38500000000000001</v>
      </c>
      <c r="M51">
        <f t="shared" ref="M51:M52" si="24">LN(K51/L51)</f>
        <v>-9.0611659022770574E-2</v>
      </c>
      <c r="N51">
        <f t="shared" ref="N51:N52" si="25">(K51-L51)*M51</f>
        <v>3.0220481882869072E-3</v>
      </c>
      <c r="R51" t="s">
        <v>109</v>
      </c>
    </row>
    <row r="52" spans="1:18" ht="15" thickBot="1">
      <c r="A52" s="8" t="s">
        <v>6</v>
      </c>
      <c r="B52" s="8" t="s">
        <v>105</v>
      </c>
      <c r="C52" s="8">
        <f>SUM(COUNTIFS(Dev_sample!G:G,"="&amp;Binning_WOE_IV!AL4,Dev_sample!U:U,0),COUNTIFS(Dev_sample!G:G,"="&amp;Binning_WOE_IV!AL2,Dev_sample!U:U,0))</f>
        <v>226</v>
      </c>
      <c r="D52" s="8">
        <f>SUM(COUNTIFS(Dev_sample!G:G,"="&amp;Binning_WOE_IV!AL4,Dev_sample!U:U,1),COUNTIFS(Dev_sample!G:G,"="&amp;Binning_WOE_IV!AL2,Dev_sample!U:U,1))</f>
        <v>73</v>
      </c>
      <c r="E52" s="11">
        <f>C52/SUM($C$49:$C$52)</f>
        <v>0.46597938144329898</v>
      </c>
      <c r="F52" s="11">
        <f>D52/SUM($D$49:$D$52)</f>
        <v>0.33953488372093021</v>
      </c>
      <c r="G52" s="8">
        <f>LN(E52/F52)</f>
        <v>0.31656469531407444</v>
      </c>
      <c r="H52" s="8">
        <f>(E52-F52)*G52</f>
        <v>4.0027863895622851E-2</v>
      </c>
      <c r="I52" s="8"/>
      <c r="J52" s="8"/>
      <c r="K52" s="7">
        <f>C52/SUM($C$50:$C$52)</f>
        <v>0.49670329670329672</v>
      </c>
      <c r="L52" s="7">
        <f>D52/SUM($D$50:$D$52)</f>
        <v>0.36499999999999999</v>
      </c>
      <c r="M52">
        <f t="shared" si="24"/>
        <v>0.3080955057209811</v>
      </c>
      <c r="N52">
        <f t="shared" si="25"/>
        <v>4.0577193802922629E-2</v>
      </c>
      <c r="R52" t="s">
        <v>113</v>
      </c>
    </row>
    <row r="53" spans="1:18">
      <c r="A53" t="s">
        <v>8</v>
      </c>
      <c r="B53" t="s">
        <v>26</v>
      </c>
      <c r="C53">
        <f>COUNTIFS(Dev_sample!I:I,Binning_WOE_IV!B53,Dev_sample!U:U,0)</f>
        <v>292</v>
      </c>
      <c r="D53">
        <f>COUNTIFS(Dev_sample!I:I,Binning_WOE_IV!B53,Dev_sample!U:U,1)</f>
        <v>108</v>
      </c>
      <c r="E53" s="10">
        <f>C53/SUM($C$53:$C$55)</f>
        <v>0.60206185567010306</v>
      </c>
      <c r="F53" s="10">
        <f>D53/SUM($D$53:$D$55)</f>
        <v>0.50232558139534889</v>
      </c>
      <c r="G53">
        <f t="shared" si="18"/>
        <v>0.1811117123342415</v>
      </c>
      <c r="H53">
        <f t="shared" si="19"/>
        <v>1.8063407415738291E-2</v>
      </c>
      <c r="I53">
        <f>SUM(H53:H55)</f>
        <v>4.0838730277281979E-2</v>
      </c>
      <c r="J53" s="14" t="s">
        <v>85</v>
      </c>
      <c r="R53" t="s">
        <v>107</v>
      </c>
    </row>
    <row r="54" spans="1:18">
      <c r="A54" t="s">
        <v>8</v>
      </c>
      <c r="B54" t="s">
        <v>36</v>
      </c>
      <c r="C54">
        <f>COUNTIFS(Dev_sample!I:I,Binning_WOE_IV!B54,Dev_sample!U:U,0)</f>
        <v>131</v>
      </c>
      <c r="D54">
        <f>COUNTIFS(Dev_sample!I:I,Binning_WOE_IV!B54,Dev_sample!U:U,1)</f>
        <v>71</v>
      </c>
      <c r="E54" s="10">
        <f t="shared" ref="E54:E55" si="26">C54/SUM($C$53:$C$55)</f>
        <v>0.27010309278350514</v>
      </c>
      <c r="F54" s="10">
        <f t="shared" ref="F54:F55" si="27">D54/SUM($D$53:$D$55)</f>
        <v>0.33023255813953489</v>
      </c>
      <c r="G54">
        <f t="shared" si="18"/>
        <v>-0.20099341664998441</v>
      </c>
      <c r="H54">
        <f t="shared" si="19"/>
        <v>1.2085626683245292E-2</v>
      </c>
      <c r="R54" t="s">
        <v>108</v>
      </c>
    </row>
    <row r="55" spans="1:18" ht="15" thickBot="1">
      <c r="A55" s="8" t="s">
        <v>8</v>
      </c>
      <c r="B55" s="8" t="s">
        <v>93</v>
      </c>
      <c r="C55" s="8">
        <f>SUM(COUNTIFS(Dev_sample!I:I,Binning_WOE_IV!AN4,Dev_sample!U:U,0),COUNTIFS(Dev_sample!I:I,Binning_WOE_IV!AN5,Dev_sample!U:U,0))</f>
        <v>62</v>
      </c>
      <c r="D55" s="8">
        <f>SUM(COUNTIFS(Dev_sample!I:I,Binning_WOE_IV!AN4,Dev_sample!U:U,1),COUNTIFS(Dev_sample!I:I,Binning_WOE_IV!AN5,Dev_sample!U:U,1))</f>
        <v>36</v>
      </c>
      <c r="E55" s="11">
        <f t="shared" si="26"/>
        <v>0.12783505154639174</v>
      </c>
      <c r="F55" s="11">
        <f t="shared" si="27"/>
        <v>0.16744186046511628</v>
      </c>
      <c r="G55" s="8">
        <f t="shared" si="18"/>
        <v>-0.2698954162208389</v>
      </c>
      <c r="H55" s="8">
        <f t="shared" si="19"/>
        <v>1.0689696178298392E-2</v>
      </c>
      <c r="I55" s="8"/>
      <c r="J55" s="8"/>
      <c r="R55" t="s">
        <v>109</v>
      </c>
    </row>
    <row r="56" spans="1:18">
      <c r="A56" t="s">
        <v>9</v>
      </c>
      <c r="B56" t="s">
        <v>27</v>
      </c>
      <c r="C56">
        <f>COUNTIFS(Dev_sample!J:J,Binning_WOE_IV!B56,Dev_sample!U:U,0)</f>
        <v>445</v>
      </c>
      <c r="D56">
        <f>COUNTIFS(Dev_sample!J:J,Binning_WOE_IV!B56,Dev_sample!U:U,1)</f>
        <v>192</v>
      </c>
      <c r="E56" s="3">
        <f>C56/SUM($C$56:$C$57)</f>
        <v>0.91752577319587625</v>
      </c>
      <c r="F56" s="3">
        <f>D56/SUM($D$56:$D$57)</f>
        <v>0.89302325581395348</v>
      </c>
      <c r="G56">
        <f>LN(E56/F56)</f>
        <v>2.7068047328638226E-2</v>
      </c>
      <c r="H56">
        <f t="shared" si="19"/>
        <v>6.6323530016466643E-4</v>
      </c>
      <c r="I56">
        <f>SUM(H56:H57)</f>
        <v>7.0369679390230814E-3</v>
      </c>
      <c r="J56" s="13" t="s">
        <v>86</v>
      </c>
    </row>
    <row r="57" spans="1:18" ht="15" thickBot="1">
      <c r="A57" s="8" t="s">
        <v>9</v>
      </c>
      <c r="B57" s="8" t="s">
        <v>94</v>
      </c>
      <c r="C57" s="8">
        <f>SUM(COUNTIFS(Dev_sample!J:J,Binning_WOE_IV!AP3,Dev_sample!U:U,0),COUNTIFS(Dev_sample!J:J,Binning_WOE_IV!AP4,Dev_sample!U:U,0))</f>
        <v>40</v>
      </c>
      <c r="D57" s="8">
        <f>SUM(COUNTIFS(Dev_sample!J:J,Binning_WOE_IV!AP3,Dev_sample!U:U,1),COUNTIFS(Dev_sample!J:J,Binning_WOE_IV!AP4,Dev_sample!U:U,1))</f>
        <v>23</v>
      </c>
      <c r="E57" s="9">
        <f>C57/SUM($C$56:$C$57)</f>
        <v>8.247422680412371E-2</v>
      </c>
      <c r="F57" s="9">
        <f>D57/SUM($D$56:$D$57)</f>
        <v>0.10697674418604651</v>
      </c>
      <c r="G57" s="8">
        <f>LN(E57/F57)</f>
        <v>-0.26012562462503375</v>
      </c>
      <c r="H57" s="8">
        <f t="shared" si="19"/>
        <v>6.373732638858415E-3</v>
      </c>
      <c r="I57" s="8"/>
      <c r="J57" s="8"/>
      <c r="K57" s="8"/>
      <c r="L57" s="8"/>
      <c r="M57" s="8"/>
      <c r="N57" s="8"/>
      <c r="O57" s="8"/>
      <c r="P57" s="8"/>
    </row>
    <row r="58" spans="1:18">
      <c r="A58" t="s">
        <v>11</v>
      </c>
      <c r="B58" t="s">
        <v>28</v>
      </c>
      <c r="C58">
        <f>COUNTIFS(Dev_sample!L:L,Binning_WOE_IV!AQ2,Dev_sample!U:U,0)</f>
        <v>155</v>
      </c>
      <c r="D58">
        <f>COUNTIFS(Dev_sample!L:L,Binning_WOE_IV!AQ2,Dev_sample!U:U,1)</f>
        <v>41</v>
      </c>
      <c r="E58" s="3">
        <f>C58/SUM($C$58:$C$61)</f>
        <v>0.31958762886597936</v>
      </c>
      <c r="F58" s="3">
        <f>D58/SUM($D$58:$D$61)</f>
        <v>0.19069767441860466</v>
      </c>
      <c r="G58">
        <f t="shared" ref="G58:G73" si="28">LN(E58/F58)</f>
        <v>0.51634218740511828</v>
      </c>
      <c r="H58">
        <f t="shared" si="19"/>
        <v>6.65513210139035E-2</v>
      </c>
      <c r="I58">
        <f>SUM(H58:H61)</f>
        <v>0.12630216880368367</v>
      </c>
      <c r="J58" s="14" t="s">
        <v>85</v>
      </c>
      <c r="K58" s="3">
        <f>C58/SUM($C$58:$C$60)</f>
        <v>0.36729857819905215</v>
      </c>
      <c r="L58" s="3">
        <f>D58/SUM($D$58:$D$60)</f>
        <v>0.24698795180722891</v>
      </c>
      <c r="M58">
        <f>LN(K58/L58)</f>
        <v>0.39683552453547033</v>
      </c>
      <c r="N58">
        <f>(K58-L58)*M58</f>
        <v>4.7743530531390174E-2</v>
      </c>
      <c r="O58">
        <f>SUM(N58:N60)</f>
        <v>7.2315854652311592E-2</v>
      </c>
      <c r="P58" s="14" t="s">
        <v>85</v>
      </c>
      <c r="R58" t="s">
        <v>107</v>
      </c>
    </row>
    <row r="59" spans="1:18">
      <c r="A59" t="s">
        <v>11</v>
      </c>
      <c r="B59" t="s">
        <v>43</v>
      </c>
      <c r="C59">
        <f>COUNTIFS(Dev_sample!L:L,Binning_WOE_IV!AQ3,Dev_sample!U:U,0)</f>
        <v>112</v>
      </c>
      <c r="D59">
        <f>COUNTIFS(Dev_sample!L:L,Binning_WOE_IV!AQ3,Dev_sample!U:U,1)</f>
        <v>48</v>
      </c>
      <c r="E59" s="3">
        <f t="shared" ref="E59:E61" si="29">C59/SUM($C$58:$C$61)</f>
        <v>0.2309278350515464</v>
      </c>
      <c r="F59" s="3">
        <f t="shared" ref="F59:F61" si="30">D59/SUM($D$58:$D$61)</f>
        <v>0.22325581395348837</v>
      </c>
      <c r="G59">
        <f t="shared" si="28"/>
        <v>3.3786997577383314E-2</v>
      </c>
      <c r="H59">
        <f t="shared" si="19"/>
        <v>2.592145582537205E-4</v>
      </c>
      <c r="K59" s="3">
        <f t="shared" ref="K59:K60" si="31">C59/SUM($C$58:$C$60)</f>
        <v>0.26540284360189575</v>
      </c>
      <c r="L59" s="3">
        <f t="shared" ref="L59:L60" si="32">D59/SUM($D$58:$D$60)</f>
        <v>0.28915662650602408</v>
      </c>
      <c r="M59">
        <f t="shared" ref="M59:M60" si="33">LN(K59/L59)</f>
        <v>-8.5719665292264838E-2</v>
      </c>
      <c r="N59">
        <f t="shared" ref="N59:N60" si="34">(K59-L59)*M59</f>
        <v>2.0361663199670028E-3</v>
      </c>
      <c r="R59" t="s">
        <v>108</v>
      </c>
    </row>
    <row r="60" spans="1:18">
      <c r="A60" t="s">
        <v>11</v>
      </c>
      <c r="B60" t="s">
        <v>50</v>
      </c>
      <c r="C60">
        <f>COUNTIFS(Dev_sample!L:L,Binning_WOE_IV!AQ5,Dev_sample!U:U,0)</f>
        <v>155</v>
      </c>
      <c r="D60">
        <f>COUNTIFS(Dev_sample!L:L,Binning_WOE_IV!AQ5,Dev_sample!U:U,1)</f>
        <v>77</v>
      </c>
      <c r="E60" s="3">
        <f t="shared" si="29"/>
        <v>0.31958762886597936</v>
      </c>
      <c r="F60" s="3">
        <f t="shared" si="30"/>
        <v>0.35813953488372091</v>
      </c>
      <c r="G60">
        <f>LN(E60/F60)</f>
        <v>-0.1138911677442576</v>
      </c>
      <c r="H60">
        <f>(E60-F60)*G60</f>
        <v>4.3907215951274579E-3</v>
      </c>
      <c r="K60" s="3">
        <f t="shared" si="31"/>
        <v>0.36729857819905215</v>
      </c>
      <c r="L60" s="3">
        <f t="shared" si="32"/>
        <v>0.46385542168674698</v>
      </c>
      <c r="M60">
        <f t="shared" si="33"/>
        <v>-0.23339783061390582</v>
      </c>
      <c r="N60">
        <f t="shared" si="34"/>
        <v>2.2536157800954415E-2</v>
      </c>
      <c r="R60" t="s">
        <v>109</v>
      </c>
    </row>
    <row r="61" spans="1:18" ht="15" thickBot="1">
      <c r="A61" s="8" t="s">
        <v>11</v>
      </c>
      <c r="B61" s="8" t="s">
        <v>47</v>
      </c>
      <c r="C61" s="8">
        <f>COUNTIFS(Dev_sample!L:L,Binning_WOE_IV!AQ4,Dev_sample!U:U,0)</f>
        <v>63</v>
      </c>
      <c r="D61" s="8">
        <f>COUNTIFS(Dev_sample!L:L,Binning_WOE_IV!AQ4,Dev_sample!U:U,1)</f>
        <v>49</v>
      </c>
      <c r="E61" s="9">
        <f t="shared" si="29"/>
        <v>0.12989690721649486</v>
      </c>
      <c r="F61" s="9">
        <f t="shared" si="30"/>
        <v>0.22790697674418606</v>
      </c>
      <c r="G61" s="8">
        <f>LN(E61/F61)</f>
        <v>-0.56219643452891432</v>
      </c>
      <c r="H61" s="8">
        <f>(E61-F61)*G61</f>
        <v>5.5100911636398985E-2</v>
      </c>
      <c r="I61" s="8"/>
      <c r="J61" s="8"/>
      <c r="R61" t="s">
        <v>113</v>
      </c>
    </row>
    <row r="62" spans="1:18">
      <c r="A62" t="s">
        <v>13</v>
      </c>
      <c r="B62" t="s">
        <v>27</v>
      </c>
      <c r="C62">
        <f>COUNTIFS(Dev_sample!N:N,Binning_WOE_IV!AS2,Dev_sample!U:U,0)</f>
        <v>416</v>
      </c>
      <c r="D62">
        <f>COUNTIFS(Dev_sample!N:N,Binning_WOE_IV!AS2,Dev_sample!U:U,1)</f>
        <v>162</v>
      </c>
      <c r="E62" s="10">
        <f>C62/SUM($C$62:$C$63)</f>
        <v>0.85773195876288655</v>
      </c>
      <c r="F62" s="10">
        <f>D62/SUM($D$62:$D$63)</f>
        <v>0.75348837209302322</v>
      </c>
      <c r="G62">
        <f t="shared" si="28"/>
        <v>0.12957806221905885</v>
      </c>
      <c r="H62">
        <f t="shared" si="19"/>
        <v>1.3507681959445404E-2</v>
      </c>
      <c r="I62">
        <f>SUM(H62:H63)</f>
        <v>7.0809992907247876E-2</v>
      </c>
      <c r="J62" s="14" t="s">
        <v>85</v>
      </c>
      <c r="R62" t="s">
        <v>107</v>
      </c>
    </row>
    <row r="63" spans="1:18" ht="15" thickBot="1">
      <c r="A63" s="8" t="s">
        <v>13</v>
      </c>
      <c r="B63" s="8" t="s">
        <v>95</v>
      </c>
      <c r="C63" s="8">
        <f>SUM(COUNTIFS(Dev_sample!N:N,Binning_WOE_IV!AS3,Dev_sample!U:U,0),COUNTIFS(Dev_sample!N:N,Binning_WOE_IV!AS4,Dev_sample!U:U,0))</f>
        <v>69</v>
      </c>
      <c r="D63" s="8">
        <f>SUM(COUNTIFS(Dev_sample!N:N,Binning_WOE_IV!AS3,Dev_sample!U:U,1),COUNTIFS(Dev_sample!N:N,Binning_WOE_IV!AS4,Dev_sample!U:U,1))</f>
        <v>53</v>
      </c>
      <c r="E63" s="11">
        <f>C63/SUM($C$62:$C$63)</f>
        <v>0.1422680412371134</v>
      </c>
      <c r="F63" s="11">
        <f>D63/SUM($D$62:$D$63)</f>
        <v>0.24651162790697675</v>
      </c>
      <c r="G63" s="8">
        <f t="shared" si="28"/>
        <v>-0.54969627176468283</v>
      </c>
      <c r="H63" s="8">
        <f t="shared" si="19"/>
        <v>5.7302310947802478E-2</v>
      </c>
      <c r="I63" s="8"/>
      <c r="J63" s="8"/>
      <c r="R63" t="s">
        <v>108</v>
      </c>
    </row>
    <row r="64" spans="1:18">
      <c r="A64" t="s">
        <v>14</v>
      </c>
      <c r="B64" t="s">
        <v>29</v>
      </c>
      <c r="C64">
        <f>COUNTIFS(Dev_sample!O:O,Binning_WOE_IV!AU2,Dev_sample!U:U,0)</f>
        <v>365</v>
      </c>
      <c r="D64">
        <f>COUNTIFS(Dev_sample!O:O,Binning_WOE_IV!AU2,Dev_sample!U:U,1)</f>
        <v>128</v>
      </c>
      <c r="E64" s="3">
        <f>C64/SUM($C$64:$C$65)</f>
        <v>0.75257731958762886</v>
      </c>
      <c r="F64" s="3">
        <f>D64/SUM($D$64:$D$65)</f>
        <v>0.59534883720930232</v>
      </c>
      <c r="G64">
        <f t="shared" si="28"/>
        <v>0.23435622685305388</v>
      </c>
      <c r="H64">
        <f t="shared" si="19"/>
        <v>3.6847473884016477E-2</v>
      </c>
      <c r="I64">
        <f>SUM(H64:H65)</f>
        <v>0.11419244706260445</v>
      </c>
      <c r="J64" s="14" t="s">
        <v>85</v>
      </c>
      <c r="R64" t="s">
        <v>107</v>
      </c>
    </row>
    <row r="65" spans="1:18" ht="15" thickBot="1">
      <c r="A65" s="8" t="s">
        <v>14</v>
      </c>
      <c r="B65" s="8" t="s">
        <v>96</v>
      </c>
      <c r="C65" s="8">
        <f>SUM(COUNTIFS(Dev_sample!O:O,Binning_WOE_IV!AU3,Dev_sample!U:U,0),COUNTIFS(Dev_sample!O:O,Binning_WOE_IV!AU4,Dev_sample!U:U,0))</f>
        <v>120</v>
      </c>
      <c r="D65" s="8">
        <f>SUM(COUNTIFS(Dev_sample!O:O,Binning_WOE_IV!AU3,Dev_sample!U:U,1),COUNTIFS(Dev_sample!O:O,Binning_WOE_IV!AU4,Dev_sample!U:U,1))</f>
        <v>87</v>
      </c>
      <c r="E65" s="9">
        <f>C65/SUM($C$64:$C$65)</f>
        <v>0.24742268041237114</v>
      </c>
      <c r="F65" s="9">
        <f>D65/SUM($D$64:$D$65)</f>
        <v>0.40465116279069768</v>
      </c>
      <c r="G65" s="8">
        <f t="shared" si="28"/>
        <v>-0.4919272386823581</v>
      </c>
      <c r="H65" s="8">
        <f t="shared" si="19"/>
        <v>7.7344973178587975E-2</v>
      </c>
      <c r="I65" s="8"/>
      <c r="J65" s="8"/>
      <c r="R65" t="s">
        <v>108</v>
      </c>
    </row>
    <row r="66" spans="1:18" ht="15" customHeight="1">
      <c r="A66" t="s">
        <v>16</v>
      </c>
      <c r="B66" s="18" t="s">
        <v>69</v>
      </c>
      <c r="C66">
        <f>COUNTIFS(Dev_sample!Q:Q,Binning_WOE_IV!AW5,Dev_sample!U:U,0)</f>
        <v>11</v>
      </c>
      <c r="D66">
        <f xml:space="preserve"> COUNTIFS(Dev_sample!Q:Q,Binning_WOE_IV!AW5,Dev_sample!U:U,1)</f>
        <v>5</v>
      </c>
      <c r="E66" s="3">
        <f>C66/SUM($C$66:$C$69)</f>
        <v>2.268041237113402E-2</v>
      </c>
      <c r="F66" s="3">
        <f>D66/SUM($D$66:$D$69)</f>
        <v>2.3255813953488372E-2</v>
      </c>
      <c r="G66">
        <f>LN(E66/F66)</f>
        <v>-2.5053502445550251E-2</v>
      </c>
      <c r="H66">
        <f>(E66-F66)*G66</f>
        <v>1.4415824950688241E-5</v>
      </c>
      <c r="I66">
        <f>SUM($H$66:$H$69)</f>
        <v>8.9626687723284391E-3</v>
      </c>
      <c r="J66" s="13" t="s">
        <v>86</v>
      </c>
    </row>
    <row r="67" spans="1:18" ht="15" customHeight="1">
      <c r="A67" t="s">
        <v>16</v>
      </c>
      <c r="B67" t="s">
        <v>40</v>
      </c>
      <c r="C67">
        <f>COUNTIFS(Dev_sample!Q:Q,Binning_WOE_IV!AW3,Dev_sample!U:U,0)</f>
        <v>100</v>
      </c>
      <c r="D67">
        <f>COUNTIFS(Dev_sample!Q:Q,Binning_WOE_IV!AW3,Dev_sample!U:U,1)</f>
        <v>42</v>
      </c>
      <c r="E67" s="7">
        <f t="shared" ref="E67:E69" si="35">C67/SUM($C$66:$C$69)</f>
        <v>0.20618556701030927</v>
      </c>
      <c r="F67" s="7">
        <f t="shared" ref="F67:F69" si="36">D67/SUM($D$66:$D$69)</f>
        <v>0.19534883720930232</v>
      </c>
      <c r="G67">
        <f t="shared" si="28"/>
        <v>5.3989704894902686E-2</v>
      </c>
      <c r="H67">
        <f t="shared" si="19"/>
        <v>5.8507184398216242E-4</v>
      </c>
    </row>
    <row r="68" spans="1:18" ht="15" customHeight="1">
      <c r="A68" t="s">
        <v>16</v>
      </c>
      <c r="B68" t="s">
        <v>30</v>
      </c>
      <c r="C68">
        <f>COUNTIFS(Dev_sample!Q:Q,Binning_WOE_IV!AW2,Dev_sample!U:U,0)</f>
        <v>307</v>
      </c>
      <c r="D68">
        <f>COUNTIFS(Dev_sample!Q:Q,Binning_WOE_IV!AW2,Dev_sample!U:U,1)</f>
        <v>131</v>
      </c>
      <c r="E68" s="3">
        <f t="shared" si="35"/>
        <v>0.63298969072164946</v>
      </c>
      <c r="F68" s="3">
        <f t="shared" si="36"/>
        <v>0.6093023255813953</v>
      </c>
      <c r="G68">
        <f>LN(E68/F68)</f>
        <v>3.8139561576225146E-2</v>
      </c>
      <c r="H68">
        <f>(E68-F68)*G68</f>
        <v>9.0342572134525243E-4</v>
      </c>
    </row>
    <row r="69" spans="1:18" ht="15" customHeight="1" thickBot="1">
      <c r="A69" s="8" t="s">
        <v>16</v>
      </c>
      <c r="B69" s="20" t="s">
        <v>52</v>
      </c>
      <c r="C69" s="8">
        <f>COUNTIFS(Dev_sample!Q:Q,Binning_WOE_IV!AW4,Dev_sample!U:U,0)</f>
        <v>67</v>
      </c>
      <c r="D69" s="8">
        <f>COUNTIFS(Dev_sample!Q:Q,Binning_WOE_IV!AW4,Dev_sample!U:U,1)</f>
        <v>37</v>
      </c>
      <c r="E69" s="9">
        <f t="shared" si="35"/>
        <v>0.13814432989690723</v>
      </c>
      <c r="F69" s="9">
        <f t="shared" si="36"/>
        <v>0.17209302325581396</v>
      </c>
      <c r="G69" s="8">
        <f>LN(E69/F69)</f>
        <v>-0.21973615606307872</v>
      </c>
      <c r="H69" s="8">
        <f>(E69-F69)*G69</f>
        <v>7.459755382050336E-3</v>
      </c>
      <c r="I69" s="8"/>
      <c r="J69" s="8"/>
    </row>
    <row r="70" spans="1:18">
      <c r="A70" t="s">
        <v>18</v>
      </c>
      <c r="B70" t="s">
        <v>31</v>
      </c>
      <c r="C70">
        <f>COUNTIFS(Dev_sample!S:S,Binning_WOE_IV!B70,Dev_sample!U:U,0)</f>
        <v>198</v>
      </c>
      <c r="D70">
        <f>COUNTIFS(Dev_sample!S:S,Binning_WOE_IV!B70,Dev_sample!U:U,1)</f>
        <v>84</v>
      </c>
      <c r="E70" s="3">
        <f>C70/SUM($C$70:$C$71)</f>
        <v>0.40824742268041236</v>
      </c>
      <c r="F70" s="3">
        <f>D70/SUM($D$70:$D$71)</f>
        <v>0.39069767441860465</v>
      </c>
      <c r="G70">
        <f t="shared" si="28"/>
        <v>4.3939369041401284E-2</v>
      </c>
      <c r="H70">
        <f t="shared" si="19"/>
        <v>7.7112486545926002E-4</v>
      </c>
      <c r="I70">
        <f>SUM(H70:H71)</f>
        <v>1.2840332860775462E-3</v>
      </c>
      <c r="J70" s="13" t="s">
        <v>86</v>
      </c>
    </row>
    <row r="71" spans="1:18" ht="15" thickBot="1">
      <c r="A71" s="8" t="s">
        <v>18</v>
      </c>
      <c r="B71" s="8" t="s">
        <v>27</v>
      </c>
      <c r="C71" s="8">
        <f>COUNTIFS(Dev_sample!S:S,Binning_WOE_IV!B71,Dev_sample!U:U,0)</f>
        <v>287</v>
      </c>
      <c r="D71" s="8">
        <f>COUNTIFS(Dev_sample!S:S,Binning_WOE_IV!B71,Dev_sample!U:U,1)</f>
        <v>131</v>
      </c>
      <c r="E71" s="9">
        <f>C71/SUM($C$70:$C$71)</f>
        <v>0.59175257731958764</v>
      </c>
      <c r="F71" s="9">
        <f>D71/SUM($D$70:$D$71)</f>
        <v>0.6093023255813953</v>
      </c>
      <c r="G71" s="8">
        <f t="shared" si="28"/>
        <v>-2.9225970251350791E-2</v>
      </c>
      <c r="H71" s="8">
        <f t="shared" si="19"/>
        <v>5.1290842061828604E-4</v>
      </c>
      <c r="I71" s="8"/>
      <c r="J71" s="8"/>
    </row>
    <row r="72" spans="1:18">
      <c r="A72" t="s">
        <v>19</v>
      </c>
      <c r="B72" t="s">
        <v>31</v>
      </c>
      <c r="C72">
        <f>COUNTIFS(Dev_sample!T:T,Binning_WOE_IV!B72,Dev_sample!U:U,0)</f>
        <v>461</v>
      </c>
      <c r="D72">
        <f>COUNTIFS(Dev_sample!T:T,Binning_WOE_IV!B72,Dev_sample!U:U,1)</f>
        <v>212</v>
      </c>
      <c r="E72" s="3">
        <f>C72/SUM($C$72:$C$73)</f>
        <v>0.95051546391752573</v>
      </c>
      <c r="F72" s="3">
        <f>D72/SUM($D$72:$D$73)</f>
        <v>0.98604651162790702</v>
      </c>
      <c r="G72">
        <f t="shared" si="28"/>
        <v>-3.6699094485184415E-2</v>
      </c>
      <c r="H72">
        <f t="shared" si="19"/>
        <v>1.3039572770808783E-3</v>
      </c>
      <c r="I72">
        <f>SUM(H72:H73)</f>
        <v>4.6283800626046666E-2</v>
      </c>
      <c r="J72" s="13" t="s">
        <v>86</v>
      </c>
    </row>
    <row r="73" spans="1:18">
      <c r="A73" t="s">
        <v>19</v>
      </c>
      <c r="B73" t="s">
        <v>62</v>
      </c>
      <c r="C73">
        <f>COUNTIFS(Dev_sample!T:T,Binning_WOE_IV!B73,Dev_sample!U:U,0)</f>
        <v>24</v>
      </c>
      <c r="D73">
        <f>COUNTIFS(Dev_sample!T:T,Binning_WOE_IV!B73,Dev_sample!U:U,1)</f>
        <v>3</v>
      </c>
      <c r="E73" s="3">
        <f>C73/SUM($C$72:$C$73)</f>
        <v>4.9484536082474224E-2</v>
      </c>
      <c r="F73" s="3">
        <f>D73/SUM($D$72:$D$73)</f>
        <v>1.3953488372093023E-2</v>
      </c>
      <c r="G73">
        <f t="shared" si="28"/>
        <v>1.2659306788700155</v>
      </c>
      <c r="H73">
        <f t="shared" si="19"/>
        <v>4.4979843348965785E-2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4393B-D217-44F5-963B-36BF73FC86C7}">
  <dimension ref="A1:BT701"/>
  <sheetViews>
    <sheetView topLeftCell="BL1" workbookViewId="0">
      <selection activeCell="BP3" sqref="BP3"/>
    </sheetView>
  </sheetViews>
  <sheetFormatPr defaultRowHeight="14.4"/>
  <cols>
    <col min="1" max="1" width="14.44140625" bestFit="1" customWidth="1"/>
    <col min="2" max="2" width="8" bestFit="1" customWidth="1"/>
    <col min="3" max="3" width="23.109375" bestFit="1" customWidth="1"/>
    <col min="4" max="4" width="17.33203125" bestFit="1" customWidth="1"/>
    <col min="5" max="5" width="13.21875" bestFit="1" customWidth="1"/>
    <col min="6" max="6" width="14.88671875" bestFit="1" customWidth="1"/>
    <col min="7" max="7" width="11.5546875" bestFit="1" customWidth="1"/>
    <col min="8" max="8" width="22.5546875" bestFit="1" customWidth="1"/>
    <col min="9" max="9" width="16.77734375" bestFit="1" customWidth="1"/>
    <col min="10" max="10" width="12" bestFit="1" customWidth="1"/>
    <col min="11" max="11" width="14.5546875" bestFit="1" customWidth="1"/>
    <col min="12" max="12" width="18" bestFit="1" customWidth="1"/>
    <col min="13" max="13" width="3.88671875" bestFit="1" customWidth="1"/>
    <col min="14" max="14" width="19" bestFit="1" customWidth="1"/>
    <col min="15" max="15" width="7.33203125" bestFit="1" customWidth="1"/>
    <col min="16" max="16" width="14.21875" bestFit="1" customWidth="1"/>
    <col min="17" max="17" width="22.109375" bestFit="1" customWidth="1"/>
    <col min="18" max="18" width="15.44140625" bestFit="1" customWidth="1"/>
    <col min="19" max="19" width="13.5546875" bestFit="1" customWidth="1"/>
    <col min="20" max="20" width="13.21875" bestFit="1" customWidth="1"/>
    <col min="21" max="21" width="5.33203125" bestFit="1" customWidth="1"/>
    <col min="22" max="22" width="12.77734375" bestFit="1" customWidth="1"/>
    <col min="23" max="23" width="18.109375" bestFit="1" customWidth="1"/>
    <col min="24" max="24" width="12.6640625" bestFit="1" customWidth="1"/>
    <col min="25" max="25" width="19.33203125" bestFit="1" customWidth="1"/>
    <col min="26" max="26" width="17.44140625" bestFit="1" customWidth="1"/>
    <col min="27" max="27" width="12.6640625" bestFit="1" customWidth="1"/>
    <col min="28" max="28" width="18" bestFit="1" customWidth="1"/>
    <col min="29" max="29" width="16.44140625" bestFit="1" customWidth="1"/>
    <col min="30" max="30" width="19.109375" bestFit="1" customWidth="1"/>
    <col min="31" max="31" width="22.88671875" bestFit="1" customWidth="1"/>
    <col min="32" max="32" width="24.77734375" bestFit="1" customWidth="1"/>
    <col min="33" max="33" width="12.6640625" bestFit="1" customWidth="1"/>
    <col min="34" max="34" width="12.5546875" bestFit="1" customWidth="1"/>
    <col min="35" max="35" width="17.88671875" bestFit="1" customWidth="1"/>
    <col min="36" max="36" width="8.44140625" bestFit="1" customWidth="1"/>
    <col min="37" max="37" width="19.109375" bestFit="1" customWidth="1"/>
    <col min="38" max="38" width="17.21875" bestFit="1" customWidth="1"/>
    <col min="39" max="39" width="12.33203125" bestFit="1" customWidth="1"/>
    <col min="40" max="40" width="20" bestFit="1" customWidth="1"/>
    <col min="41" max="41" width="16.21875" bestFit="1" customWidth="1"/>
    <col min="42" max="42" width="18.88671875" bestFit="1" customWidth="1"/>
    <col min="43" max="43" width="22.6640625" bestFit="1" customWidth="1"/>
    <col min="44" max="44" width="24.5546875" bestFit="1" customWidth="1"/>
    <col min="45" max="45" width="11.88671875" bestFit="1" customWidth="1"/>
    <col min="46" max="46" width="11.21875" bestFit="1" customWidth="1"/>
    <col min="47" max="47" width="19.5546875" bestFit="1" customWidth="1"/>
    <col min="48" max="48" width="8.21875" bestFit="1" customWidth="1"/>
    <col min="49" max="49" width="11.33203125" bestFit="1" customWidth="1"/>
    <col min="50" max="50" width="9.5546875" bestFit="1" customWidth="1"/>
    <col min="51" max="51" width="10.88671875" bestFit="1" customWidth="1"/>
    <col min="52" max="52" width="9.109375" bestFit="1" customWidth="1"/>
    <col min="53" max="53" width="17.21875" bestFit="1" customWidth="1"/>
    <col min="54" max="54" width="11" bestFit="1" customWidth="1"/>
    <col min="55" max="55" width="11" customWidth="1"/>
    <col min="56" max="56" width="16.6640625" bestFit="1" customWidth="1"/>
    <col min="57" max="57" width="17.6640625" bestFit="1" customWidth="1"/>
    <col min="58" max="58" width="13.44140625" bestFit="1" customWidth="1"/>
    <col min="59" max="59" width="18.6640625" bestFit="1" customWidth="1"/>
    <col min="60" max="60" width="13.33203125" bestFit="1" customWidth="1"/>
    <col min="61" max="61" width="19.88671875" bestFit="1" customWidth="1"/>
    <col min="62" max="62" width="18" bestFit="1" customWidth="1"/>
    <col min="63" max="63" width="13.21875" bestFit="1" customWidth="1"/>
    <col min="64" max="64" width="18.5546875" bestFit="1" customWidth="1"/>
    <col min="65" max="65" width="17" bestFit="1" customWidth="1"/>
    <col min="66" max="66" width="19.6640625" bestFit="1" customWidth="1"/>
    <col min="67" max="67" width="23.44140625" bestFit="1" customWidth="1"/>
    <col min="68" max="68" width="25.44140625" bestFit="1" customWidth="1"/>
    <col min="69" max="69" width="12.6640625" bestFit="1" customWidth="1"/>
    <col min="72" max="72" width="12.6640625" bestFit="1" customWidth="1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6" t="s">
        <v>82</v>
      </c>
      <c r="W1" s="26" t="s">
        <v>83</v>
      </c>
      <c r="X1" s="26" t="s">
        <v>87</v>
      </c>
      <c r="Y1" s="26" t="s">
        <v>106</v>
      </c>
      <c r="Z1" s="27" t="s">
        <v>111</v>
      </c>
      <c r="AA1" s="26" t="s">
        <v>116</v>
      </c>
      <c r="AB1" s="26" t="s">
        <v>117</v>
      </c>
      <c r="AC1" s="26" t="s">
        <v>120</v>
      </c>
      <c r="AD1" s="26" t="s">
        <v>122</v>
      </c>
      <c r="AE1" s="26" t="s">
        <v>161</v>
      </c>
      <c r="AF1" s="26" t="s">
        <v>126</v>
      </c>
      <c r="AG1" s="26" t="s">
        <v>127</v>
      </c>
      <c r="AH1" s="24" t="s">
        <v>140</v>
      </c>
      <c r="AI1" s="24" t="s">
        <v>141</v>
      </c>
      <c r="AJ1" s="24" t="s">
        <v>142</v>
      </c>
      <c r="AK1" s="24" t="s">
        <v>143</v>
      </c>
      <c r="AL1" s="25" t="s">
        <v>144</v>
      </c>
      <c r="AM1" s="24" t="s">
        <v>145</v>
      </c>
      <c r="AN1" s="24" t="s">
        <v>146</v>
      </c>
      <c r="AO1" s="24" t="s">
        <v>147</v>
      </c>
      <c r="AP1" s="24" t="s">
        <v>148</v>
      </c>
      <c r="AQ1" s="24" t="s">
        <v>162</v>
      </c>
      <c r="AR1" s="24" t="s">
        <v>149</v>
      </c>
      <c r="AS1" s="24" t="s">
        <v>150</v>
      </c>
      <c r="AT1" s="28" t="s">
        <v>153</v>
      </c>
      <c r="AU1" s="28" t="s">
        <v>155</v>
      </c>
      <c r="AV1" s="28" t="s">
        <v>154</v>
      </c>
      <c r="AW1" s="28" t="s">
        <v>168</v>
      </c>
      <c r="AX1" s="28" t="s">
        <v>169</v>
      </c>
      <c r="AY1" s="28" t="s">
        <v>163</v>
      </c>
      <c r="AZ1" s="28" t="s">
        <v>164</v>
      </c>
      <c r="BA1" s="28" t="s">
        <v>165</v>
      </c>
      <c r="BB1" s="28" t="s">
        <v>166</v>
      </c>
      <c r="BC1" s="28" t="s">
        <v>167</v>
      </c>
      <c r="BD1" s="28" t="s">
        <v>171</v>
      </c>
      <c r="BE1" s="28" t="s">
        <v>170</v>
      </c>
      <c r="BF1" s="40" t="s">
        <v>188</v>
      </c>
      <c r="BG1" s="40" t="s">
        <v>189</v>
      </c>
      <c r="BH1" s="40" t="s">
        <v>190</v>
      </c>
      <c r="BI1" s="40" t="s">
        <v>191</v>
      </c>
      <c r="BJ1" s="41" t="s">
        <v>192</v>
      </c>
      <c r="BK1" s="40" t="s">
        <v>193</v>
      </c>
      <c r="BL1" s="40" t="s">
        <v>194</v>
      </c>
      <c r="BM1" s="40" t="s">
        <v>195</v>
      </c>
      <c r="BN1" s="40" t="s">
        <v>196</v>
      </c>
      <c r="BO1" s="40" t="s">
        <v>197</v>
      </c>
      <c r="BP1" s="40" t="s">
        <v>198</v>
      </c>
      <c r="BQ1" s="40" t="s">
        <v>199</v>
      </c>
      <c r="BR1" s="40" t="s">
        <v>200</v>
      </c>
      <c r="BS1" s="40" t="s">
        <v>217</v>
      </c>
      <c r="BT1" s="40" t="s">
        <v>232</v>
      </c>
    </row>
    <row r="2" spans="1:72">
      <c r="A2" s="2" t="s">
        <v>32</v>
      </c>
      <c r="B2" s="2">
        <v>54</v>
      </c>
      <c r="C2" s="2" t="s">
        <v>60</v>
      </c>
      <c r="D2" s="2" t="s">
        <v>58</v>
      </c>
      <c r="E2" s="2">
        <v>15945</v>
      </c>
      <c r="F2" s="2" t="s">
        <v>34</v>
      </c>
      <c r="G2" s="2" t="s">
        <v>57</v>
      </c>
      <c r="H2" s="2">
        <v>3</v>
      </c>
      <c r="I2" s="2" t="s">
        <v>26</v>
      </c>
      <c r="J2" s="2" t="s">
        <v>27</v>
      </c>
      <c r="K2" s="2">
        <v>4</v>
      </c>
      <c r="L2" s="2" t="s">
        <v>47</v>
      </c>
      <c r="M2" s="2">
        <v>58</v>
      </c>
      <c r="N2" s="2" t="s">
        <v>27</v>
      </c>
      <c r="O2" s="2" t="s">
        <v>51</v>
      </c>
      <c r="P2" s="2">
        <v>1</v>
      </c>
      <c r="Q2" s="2" t="s">
        <v>30</v>
      </c>
      <c r="R2" s="2">
        <v>1</v>
      </c>
      <c r="S2" s="2" t="s">
        <v>31</v>
      </c>
      <c r="T2" s="2" t="s">
        <v>31</v>
      </c>
      <c r="U2" s="2">
        <v>1</v>
      </c>
      <c r="V2">
        <f>_xlfn.XLOOKUP(B2,Binning_WOE_IV!$C$2:$C$6,Binning_WOE_IV!$I$2:$I$6,"not found",-1)</f>
        <v>-0.94704225543434295</v>
      </c>
      <c r="W2">
        <f>_xlfn.XLOOKUP(E2,Binning_WOE_IV!$C$7:$C$12,Binning_WOE_IV!$I$7:$I$12,"not found",-1)</f>
        <v>-0.98786424995459821</v>
      </c>
      <c r="X2">
        <f>_xlfn.XLOOKUP(M2,Binning_WOE_IV!$C$13:$C$18,Binning_WOE_IV!$I$13:$I$18,"not found",-1)</f>
        <v>0.42044277372805144</v>
      </c>
      <c r="Y2">
        <f>_xlfn.XLOOKUP(A2,Binning_WOE_IV!$B$32:$B$35,Binning_WOE_IV!$G$32:$G$35,"not found",0)</f>
        <v>-0.45557089656450134</v>
      </c>
      <c r="Z2" s="23">
        <f>_xlfn.XLOOKUP(_xlfn.XLOOKUP(C2,Binning_WOE_IV!$AF$2:$AF$6,Binning_WOE_IV!$AG$2:$AG$6,"not found",0),Binning_WOE_IV!$R$36:$R$38,Binning_WOE_IV!$G$36:$G$38,"not found",0)</f>
        <v>-1.2442937789022748</v>
      </c>
      <c r="AA2" cm="1">
        <f t="array" ref="AA2">_xlfn.SWITCH(D2,"radio/tv",Binning_WOE_IV!$G$39,"other",Binning_WOE_IV!$G$39,"education",Binning_WOE_IV!$G$40,"retraining",Binning_WOE_IV!$G$40,"furniture/equipment",Binning_WOE_IV!$G$41,"domestic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2">
        <f>_xlfn.LET(_xlpm.b,_xlfn.XLOOKUP(F2,Binning_WOE_IV!$AJ$2:$AJ$6,Binning_WOE_IV!$AK$2:$AK$6,"not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">
        <f>_xlfn.LET(_xlpm.b,_xlfn.XLOOKUP(G2,Binning_WOE_IV!$AL$2:$AL$6,Binning_WOE_IV!$AM$2:$AM$6,"not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">
        <f>_xlfn.XLOOKUP(_xlfn.XLOOKUP(I2,Binning_WOE_IV!$AN$2:$AN$5,Binning_WOE_IV!$AO$2:$AO$5,"not found",0),Binning_WOE_IV!$R$53:$R$55,Binning_WOE_IV!$G$53:$G$55,"not found",0)</f>
        <v>0.1811117123342415</v>
      </c>
      <c r="AE2">
        <f>_xlfn.LET(_xlpm.b,_xlfn.XLOOKUP(L2,Binning_WOE_IV!$AQ$2:$AQ$5,Binning_WOE_IV!$AR$2:$AR$5,"not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">
        <f>_xlfn.XLOOKUP(_xlfn.XLOOKUP(N2,Binning_WOE_IV!$AS$2:$AS$4,Binning_WOE_IV!$AT$2:$AT$4,"not found",0),Binning_WOE_IV!$R$62:$R$63,Binning_WOE_IV!$G$62:$G$63,"not found",0)</f>
        <v>0.12957806221905885</v>
      </c>
      <c r="AG2">
        <f>_xlfn.XLOOKUP(_xlfn.XLOOKUP(O2,Binning_WOE_IV!$AU$2:$AU$4,Binning_WOE_IV!$AV$2:$AV$4,"not found",0),Binning_WOE_IV!$R$64:$R$65,Binning_WOE_IV!$G$64:$G$65,"not found",0)</f>
        <v>-0.4919272386823581</v>
      </c>
      <c r="AH2">
        <f>V2*TRAIN_SUMMARY!$C$3</f>
        <v>0.74681907872931619</v>
      </c>
      <c r="AI2">
        <f>W2*TRAIN_SUMMARY!$C$4</f>
        <v>0.49301772974847569</v>
      </c>
      <c r="AJ2">
        <f>X2*TRAIN_SUMMARY!$C$5</f>
        <v>-0.26777415036949909</v>
      </c>
      <c r="AK2">
        <f>Y2*TRAIN_SUMMARY!$C$6</f>
        <v>0.35709270141793154</v>
      </c>
      <c r="AL2">
        <f>Z2*TRAIN_SUMMARY!$C$7</f>
        <v>0.68384000299252556</v>
      </c>
      <c r="AM2">
        <f>AA2*TRAIN_SUMMARY!$C$8</f>
        <v>0.4883377841684039</v>
      </c>
      <c r="AN2">
        <f>AB2*TRAIN_SUMMARY!$C$9</f>
        <v>0.17108448609736249</v>
      </c>
      <c r="AO2">
        <f>AC2*TRAIN_SUMMARY!$C$10</f>
        <v>0.2867089209985732</v>
      </c>
      <c r="AP2">
        <f>AD2*TRAIN_SUMMARY!$C$11</f>
        <v>-0.21458247952085815</v>
      </c>
      <c r="AQ2">
        <f>AE2*TRAIN_SUMMARY!$C$12</f>
        <v>0.30495501300893796</v>
      </c>
      <c r="AR2">
        <f>AF2*TRAIN_SUMMARY!$C$13</f>
        <v>-7.9424741749105313E-2</v>
      </c>
      <c r="AS2">
        <f>AG2*TRAIN_SUMMARY!$C$14</f>
        <v>0.18600799575071647</v>
      </c>
      <c r="AT2">
        <f>TRAIN_SUMMARY!$C$2+SUM(AH2:AS2)</f>
        <v>2.3346815265106575</v>
      </c>
      <c r="AU2">
        <f t="shared" ref="AU2:AU65" si="0">1/(1+EXP(-AT2))</f>
        <v>0.91170890690350659</v>
      </c>
      <c r="AV2">
        <f t="shared" ref="AV2:AV65" si="1">-((U2*LN(AU2))+(1-U2)*LN(1-AU2))</f>
        <v>9.2434520883768037E-2</v>
      </c>
      <c r="AW2">
        <f t="shared" ref="AW2:AW65" si="2">IF(U2=0,1,0)</f>
        <v>0</v>
      </c>
      <c r="AX2">
        <f t="shared" ref="AX2:AX65" si="3">IF(U2=1,1,0)</f>
        <v>1</v>
      </c>
      <c r="AY2">
        <f>AW2</f>
        <v>0</v>
      </c>
      <c r="AZ2">
        <f>AX2</f>
        <v>1</v>
      </c>
      <c r="BA2" s="35">
        <f t="shared" ref="BA2:BA65" si="4">AY2/SUM($AW$2:$AW$701)</f>
        <v>0</v>
      </c>
      <c r="BB2" s="35">
        <f t="shared" ref="BB2:BB65" si="5">AZ2/SUM($AX$2:$AX$701)</f>
        <v>4.6511627906976744E-3</v>
      </c>
      <c r="BC2" s="35">
        <f t="shared" ref="BC2:BC65" si="6">ABS(BA2-BB2)</f>
        <v>4.6511627906976744E-3</v>
      </c>
      <c r="BD2" s="35">
        <f t="shared" ref="BD2:BD65" si="7">BB2</f>
        <v>4.6511627906976744E-3</v>
      </c>
      <c r="BE2" s="35">
        <f t="shared" ref="BE2:BE65" si="8">BA2</f>
        <v>0</v>
      </c>
      <c r="BF2" s="23">
        <f>VLOOKUP(AH2,POINTS_TABLE!$D$2:$E$6,2,FALSE)</f>
        <v>32.322965439721465</v>
      </c>
      <c r="BG2" s="23">
        <f>VLOOKUP(AI2,POINTS_TABLE!$D$7:$E$12,2,FALSE)</f>
        <v>21.33822701335383</v>
      </c>
      <c r="BH2" s="23">
        <f>VLOOKUP(AJ2,POINTS_TABLE!$D$13:$E$18,2,FALSE)</f>
        <v>-11.589493164489957</v>
      </c>
      <c r="BI2" s="23">
        <f>VLOOKUP(AK2,POINTS_TABLE!$D$21:$E$24,2,FALSE)</f>
        <v>15.455276084198793</v>
      </c>
      <c r="BJ2" s="23">
        <f>VLOOKUP(AL2,POINTS_TABLE!$D$25:$E$27,2,FALSE)</f>
        <v>29.597177432364315</v>
      </c>
      <c r="BK2" s="23">
        <f>VLOOKUP(AM2,POINTS_TABLE!$D$28:$E$33,2,FALSE)</f>
        <v>21.135674984953837</v>
      </c>
      <c r="BL2" s="23">
        <f>VLOOKUP(AN2,POINTS_TABLE!$D$34:$E$37,2,FALSE)</f>
        <v>7.4046821899710498</v>
      </c>
      <c r="BM2" s="23">
        <f>VLOOKUP(AO2,POINTS_TABLE!$D$38:$E$41,2,FALSE)</f>
        <v>12.409006155098014</v>
      </c>
      <c r="BN2" s="23">
        <f>VLOOKUP(AP2,POINTS_TABLE!$D$42:$E$44,2,FALSE)</f>
        <v>-9.2873123719919874</v>
      </c>
      <c r="BO2" s="23">
        <f>VLOOKUP(AQ2,POINTS_TABLE!$D$45:$E$48,2,FALSE)</f>
        <v>13.198712548866723</v>
      </c>
      <c r="BP2" s="23">
        <f>VLOOKUP(AR2,POINTS_TABLE!$D$49:$E$50,2,FALSE)</f>
        <v>-3.4375704313596254</v>
      </c>
      <c r="BQ2" s="23">
        <f>VLOOKUP(AS2,POINTS_TABLE!$D$51:$E$52,2,FALSE)</f>
        <v>8.0505843910576207</v>
      </c>
      <c r="BR2" s="39">
        <f>ROUND(SCORECARD_SCALLING!$C$6-SUM(BF2:BQ2)-TRAIN_SUMMARY!$C$2*SCORECARD_SCALLING!$C$5,0)</f>
        <v>369</v>
      </c>
      <c r="BS2" t="str">
        <f>IF(BR2&gt;=580,"Accept",IF(AND(BR2&gt;=500,BR2&lt;580),"Manual review","Reject"))</f>
        <v>Reject</v>
      </c>
      <c r="BT2">
        <f>IF(BS2="Reject",1,IF(BS2="Manual review",2,3))</f>
        <v>1</v>
      </c>
    </row>
    <row r="3" spans="1:72">
      <c r="A3" s="2" t="s">
        <v>32</v>
      </c>
      <c r="B3" s="2">
        <v>48</v>
      </c>
      <c r="C3" s="2" t="s">
        <v>60</v>
      </c>
      <c r="D3" s="2" t="s">
        <v>58</v>
      </c>
      <c r="E3" s="2">
        <v>14421</v>
      </c>
      <c r="F3" s="2" t="s">
        <v>34</v>
      </c>
      <c r="G3" s="2" t="s">
        <v>35</v>
      </c>
      <c r="H3" s="2">
        <v>2</v>
      </c>
      <c r="I3" s="2" t="s">
        <v>26</v>
      </c>
      <c r="J3" s="2" t="s">
        <v>27</v>
      </c>
      <c r="K3" s="2">
        <v>2</v>
      </c>
      <c r="L3" s="2" t="s">
        <v>50</v>
      </c>
      <c r="M3" s="2">
        <v>25</v>
      </c>
      <c r="N3" s="2" t="s">
        <v>27</v>
      </c>
      <c r="O3" s="2" t="s">
        <v>29</v>
      </c>
      <c r="P3" s="2">
        <v>1</v>
      </c>
      <c r="Q3" s="2" t="s">
        <v>30</v>
      </c>
      <c r="R3" s="2">
        <v>1</v>
      </c>
      <c r="S3" s="2" t="s">
        <v>31</v>
      </c>
      <c r="T3" s="2" t="s">
        <v>31</v>
      </c>
      <c r="U3" s="2">
        <v>1</v>
      </c>
      <c r="V3">
        <f>_xlfn.XLOOKUP(B3,Binning_WOE_IV!$C$2:$C$6,Binning_WOE_IV!$I$2:$I$6,"not found",-1)</f>
        <v>-0.94704225543434295</v>
      </c>
      <c r="W3">
        <f>_xlfn.XLOOKUP(E3,Binning_WOE_IV!$C$7:$C$12,Binning_WOE_IV!$I$7:$I$12,"not found",-1)</f>
        <v>-0.98786424995459821</v>
      </c>
      <c r="X3">
        <f>_xlfn.XLOOKUP(M3,Binning_WOE_IV!$C$13:$C$18,Binning_WOE_IV!$I$13:$I$18,"not found",-1)</f>
        <v>-0.40221483439086264</v>
      </c>
      <c r="Y3">
        <f>_xlfn.XLOOKUP(A3,Binning_WOE_IV!$B$32:$B$35,Binning_WOE_IV!$G$32:$G$35,"not found",0)</f>
        <v>-0.45557089656450134</v>
      </c>
      <c r="Z3" s="23">
        <f>_xlfn.XLOOKUP(_xlfn.XLOOKUP(C3,Binning_WOE_IV!$AF$2:$AF$6,Binning_WOE_IV!$AG$2:$AG$6,"not found",0),Binning_WOE_IV!$R$36:$R$38,Binning_WOE_IV!$G$36:$G$38,"not found",0)</f>
        <v>-1.2442937789022748</v>
      </c>
      <c r="AA3" cm="1">
        <f t="array" ref="AA3">_xlfn.SWITCH(D3,"radio/tv",Binning_WOE_IV!$G$39,"other",Binning_WOE_IV!$G$39,"education",Binning_WOE_IV!$G$40,"retraining",Binning_WOE_IV!$G$40,"furniture/equipment",Binning_WOE_IV!$G$41,"domestic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3">
        <f>_xlfn.LET(_xlpm.b,_xlfn.XLOOKUP(F3,Binning_WOE_IV!$AJ$2:$AJ$6,Binning_WOE_IV!$AK$2:$AK$6,"not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">
        <f>_xlfn.LET(_xlpm.b,_xlfn.XLOOKUP(G3,Binning_WOE_IV!$AL$2:$AL$6,Binning_WOE_IV!$AM$2:$AM$6,"not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">
        <f>_xlfn.XLOOKUP(_xlfn.XLOOKUP(I3,Binning_WOE_IV!$AN$2:$AN$5,Binning_WOE_IV!$AO$2:$AO$5,"not found",0),Binning_WOE_IV!$R$53:$R$55,Binning_WOE_IV!$G$53:$G$55,"not found",0)</f>
        <v>0.1811117123342415</v>
      </c>
      <c r="AE3">
        <f>_xlfn.LET(_xlpm.b,_xlfn.XLOOKUP(L3,Binning_WOE_IV!$AQ$2:$AQ$5,Binning_WOE_IV!$AR$2:$AR$5,"not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">
        <f>_xlfn.XLOOKUP(_xlfn.XLOOKUP(N3,Binning_WOE_IV!$AS$2:$AS$4,Binning_WOE_IV!$AT$2:$AT$4,"not found",0),Binning_WOE_IV!$R$62:$R$63,Binning_WOE_IV!$G$62:$G$63,"not found",0)</f>
        <v>0.12957806221905885</v>
      </c>
      <c r="AG3">
        <f>_xlfn.XLOOKUP(_xlfn.XLOOKUP(O3,Binning_WOE_IV!$AU$2:$AU$4,Binning_WOE_IV!$AV$2:$AV$4,"not found",0),Binning_WOE_IV!$R$64:$R$65,Binning_WOE_IV!$G$64:$G$65,"not found",0)</f>
        <v>0.23435622685305388</v>
      </c>
      <c r="AH3">
        <f>V3*TRAIN_SUMMARY!$C$3</f>
        <v>0.74681907872931619</v>
      </c>
      <c r="AI3">
        <f>W3*TRAIN_SUMMARY!$C$4</f>
        <v>0.49301772974847569</v>
      </c>
      <c r="AJ3">
        <f>X3*TRAIN_SUMMARY!$C$5</f>
        <v>0.25616502952357967</v>
      </c>
      <c r="AK3">
        <f>Y3*TRAIN_SUMMARY!$C$6</f>
        <v>0.35709270141793154</v>
      </c>
      <c r="AL3">
        <f>Z3*TRAIN_SUMMARY!$C$7</f>
        <v>0.68384000299252556</v>
      </c>
      <c r="AM3">
        <f>AA3*TRAIN_SUMMARY!$C$8</f>
        <v>0.4883377841684039</v>
      </c>
      <c r="AN3">
        <f>AB3*TRAIN_SUMMARY!$C$9</f>
        <v>0.17108448609736249</v>
      </c>
      <c r="AO3">
        <f>AC3*TRAIN_SUMMARY!$C$10</f>
        <v>4.7923621110280083E-2</v>
      </c>
      <c r="AP3">
        <f>AD3*TRAIN_SUMMARY!$C$11</f>
        <v>-0.21458247952085815</v>
      </c>
      <c r="AQ3">
        <f>AE3*TRAIN_SUMMARY!$C$12</f>
        <v>6.1778553558697331E-2</v>
      </c>
      <c r="AR3">
        <f>AF3*TRAIN_SUMMARY!$C$13</f>
        <v>-7.9424741749105313E-2</v>
      </c>
      <c r="AS3">
        <f>AG3*TRAIN_SUMMARY!$C$14</f>
        <v>-8.8614999578798745E-2</v>
      </c>
      <c r="AT3">
        <f>TRAIN_SUMMARY!$C$2+SUM(AH3:AS3)</f>
        <v>2.1020359517356875</v>
      </c>
      <c r="AU3">
        <f t="shared" si="0"/>
        <v>0.89110090510157403</v>
      </c>
      <c r="AV3">
        <f t="shared" si="1"/>
        <v>0.11529760865129328</v>
      </c>
      <c r="AW3">
        <f t="shared" si="2"/>
        <v>0</v>
      </c>
      <c r="AX3">
        <f t="shared" si="3"/>
        <v>1</v>
      </c>
      <c r="AY3">
        <f>AY2+AW3</f>
        <v>0</v>
      </c>
      <c r="AZ3">
        <f>AZ2+AX3</f>
        <v>2</v>
      </c>
      <c r="BA3" s="35">
        <f t="shared" si="4"/>
        <v>0</v>
      </c>
      <c r="BB3" s="35">
        <f t="shared" si="5"/>
        <v>9.3023255813953487E-3</v>
      </c>
      <c r="BC3" s="35">
        <f t="shared" si="6"/>
        <v>9.3023255813953487E-3</v>
      </c>
      <c r="BD3" s="35">
        <f t="shared" si="7"/>
        <v>9.3023255813953487E-3</v>
      </c>
      <c r="BE3" s="35">
        <f t="shared" si="8"/>
        <v>0</v>
      </c>
      <c r="BF3" s="23">
        <f>VLOOKUP(AH3,POINTS_TABLE!$D$2:$E$6,2,FALSE)</f>
        <v>32.322965439721465</v>
      </c>
      <c r="BG3" s="23">
        <f>VLOOKUP(AI3,POINTS_TABLE!$D$7:$E$12,2,FALSE)</f>
        <v>21.33822701335383</v>
      </c>
      <c r="BH3" s="23">
        <f>VLOOKUP(AJ3,POINTS_TABLE!$D$13:$E$18,2,FALSE)</f>
        <v>11.087040532285299</v>
      </c>
      <c r="BI3" s="23">
        <f>VLOOKUP(AK3,POINTS_TABLE!$D$21:$E$24,2,FALSE)</f>
        <v>15.455276084198793</v>
      </c>
      <c r="BJ3" s="23">
        <f>VLOOKUP(AL3,POINTS_TABLE!$D$25:$E$27,2,FALSE)</f>
        <v>29.597177432364315</v>
      </c>
      <c r="BK3" s="23">
        <f>VLOOKUP(AM3,POINTS_TABLE!$D$28:$E$33,2,FALSE)</f>
        <v>21.135674984953837</v>
      </c>
      <c r="BL3" s="23">
        <f>VLOOKUP(AN3,POINTS_TABLE!$D$34:$E$37,2,FALSE)</f>
        <v>7.4046821899710498</v>
      </c>
      <c r="BM3" s="23">
        <f>VLOOKUP(AO3,POINTS_TABLE!$D$38:$E$41,2,FALSE)</f>
        <v>2.0741751155172814</v>
      </c>
      <c r="BN3" s="23">
        <f>VLOOKUP(AP3,POINTS_TABLE!$D$42:$E$44,2,FALSE)</f>
        <v>-9.2873123719919874</v>
      </c>
      <c r="BO3" s="23">
        <f>VLOOKUP(AQ3,POINTS_TABLE!$D$45:$E$48,2,FALSE)</f>
        <v>2.6738283855727758</v>
      </c>
      <c r="BP3" s="23">
        <f>VLOOKUP(AR3,POINTS_TABLE!$D$49:$E$50,2,FALSE)</f>
        <v>-3.4375704313596254</v>
      </c>
      <c r="BQ3" s="23">
        <f>VLOOKUP(AS3,POINTS_TABLE!$D$51:$E$52,2,FALSE)</f>
        <v>-3.8353326132213157</v>
      </c>
      <c r="BR3" s="39">
        <f>ROUND(SCORECARD_SCALLING!$C$6-SUM(BF3:BQ3)-TRAIN_SUMMARY!$C$2*SCORECARD_SCALLING!$C$5,0)</f>
        <v>379</v>
      </c>
      <c r="BS3" t="str">
        <f t="shared" ref="BS3:BS66" si="9">IF(BR3&gt;=580,"Accept",IF(AND(BR3&gt;=500,BR3&lt;580),"Manual review","Reject"))</f>
        <v>Reject</v>
      </c>
      <c r="BT3">
        <f t="shared" ref="BT3:BT66" si="10">IF(BS3="Reject",1,IF(BS3="Manual review",2,3))</f>
        <v>1</v>
      </c>
    </row>
    <row r="4" spans="1:72">
      <c r="A4" s="2" t="s">
        <v>21</v>
      </c>
      <c r="B4" s="2">
        <v>48</v>
      </c>
      <c r="C4" s="2" t="s">
        <v>33</v>
      </c>
      <c r="D4" s="2" t="s">
        <v>58</v>
      </c>
      <c r="E4" s="2">
        <v>4308</v>
      </c>
      <c r="F4" s="2" t="s">
        <v>34</v>
      </c>
      <c r="G4" s="2" t="s">
        <v>57</v>
      </c>
      <c r="H4" s="2">
        <v>3</v>
      </c>
      <c r="I4" s="2" t="s">
        <v>36</v>
      </c>
      <c r="J4" s="2" t="s">
        <v>27</v>
      </c>
      <c r="K4" s="2">
        <v>4</v>
      </c>
      <c r="L4" s="2" t="s">
        <v>43</v>
      </c>
      <c r="M4" s="2">
        <v>24</v>
      </c>
      <c r="N4" s="2" t="s">
        <v>27</v>
      </c>
      <c r="O4" s="2" t="s">
        <v>51</v>
      </c>
      <c r="P4" s="2">
        <v>1</v>
      </c>
      <c r="Q4" s="2" t="s">
        <v>30</v>
      </c>
      <c r="R4" s="2">
        <v>1</v>
      </c>
      <c r="S4" s="2" t="s">
        <v>27</v>
      </c>
      <c r="T4" s="2" t="s">
        <v>31</v>
      </c>
      <c r="U4" s="2">
        <v>1</v>
      </c>
      <c r="V4">
        <f>_xlfn.XLOOKUP(B4,Binning_WOE_IV!$C$2:$C$6,Binning_WOE_IV!$I$2:$I$6,"not found",-1)</f>
        <v>-0.94704225543434295</v>
      </c>
      <c r="W4">
        <f>_xlfn.XLOOKUP(E4,Binning_WOE_IV!$C$7:$C$12,Binning_WOE_IV!$I$7:$I$12,"not found",-1)</f>
        <v>4.3939369041401284E-2</v>
      </c>
      <c r="X4">
        <f>_xlfn.XLOOKUP(M4,Binning_WOE_IV!$C$13:$C$18,Binning_WOE_IV!$I$13:$I$18,"not found",-1)</f>
        <v>-0.40221483439086264</v>
      </c>
      <c r="Y4">
        <f>_xlfn.XLOOKUP(A4,Binning_WOE_IV!$B$32:$B$35,Binning_WOE_IV!$G$32:$G$35,"not found",0)</f>
        <v>-0.67859154491044971</v>
      </c>
      <c r="Z4" s="23">
        <f>_xlfn.XLOOKUP(_xlfn.XLOOKUP(C4,Binning_WOE_IV!$AF$2:$AF$6,Binning_WOE_IV!$AG$2:$AG$6,"not found",0),Binning_WOE_IV!$R$36:$R$38,Binning_WOE_IV!$G$36:$G$38,"not found",0)</f>
        <v>-4.4726268044255127E-2</v>
      </c>
      <c r="AA4" cm="1">
        <f t="array" ref="AA4">_xlfn.SWITCH(D4,"radio/tv",Binning_WOE_IV!$G$39,"other",Binning_WOE_IV!$G$39,"education",Binning_WOE_IV!$G$40,"retraining",Binning_WOE_IV!$G$40,"furniture/equipment",Binning_WOE_IV!$G$41,"domestic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4">
        <f>_xlfn.LET(_xlpm.b,_xlfn.XLOOKUP(F4,Binning_WOE_IV!$AJ$2:$AJ$6,Binning_WOE_IV!$AK$2:$AK$6,"not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">
        <f>_xlfn.LET(_xlpm.b,_xlfn.XLOOKUP(G4,Binning_WOE_IV!$AL$2:$AL$6,Binning_WOE_IV!$AM$2:$AM$6,"not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4">
        <f>_xlfn.XLOOKUP(_xlfn.XLOOKUP(I4,Binning_WOE_IV!$AN$2:$AN$5,Binning_WOE_IV!$AO$2:$AO$5,"not found",0),Binning_WOE_IV!$R$53:$R$55,Binning_WOE_IV!$G$53:$G$55,"not found",0)</f>
        <v>-0.20099341664998441</v>
      </c>
      <c r="AE4">
        <f>_xlfn.LET(_xlpm.b,_xlfn.XLOOKUP(L4,Binning_WOE_IV!$AQ$2:$AQ$5,Binning_WOE_IV!$AR$2:$AR$5,"not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">
        <f>_xlfn.XLOOKUP(_xlfn.XLOOKUP(N4,Binning_WOE_IV!$AS$2:$AS$4,Binning_WOE_IV!$AT$2:$AT$4,"not found",0),Binning_WOE_IV!$R$62:$R$63,Binning_WOE_IV!$G$62:$G$63,"not found",0)</f>
        <v>0.12957806221905885</v>
      </c>
      <c r="AG4">
        <f>_xlfn.XLOOKUP(_xlfn.XLOOKUP(O4,Binning_WOE_IV!$AU$2:$AU$4,Binning_WOE_IV!$AV$2:$AV$4,"not found",0),Binning_WOE_IV!$R$64:$R$65,Binning_WOE_IV!$G$64:$G$65,"not found",0)</f>
        <v>-0.4919272386823581</v>
      </c>
      <c r="AH4">
        <f>V4*TRAIN_SUMMARY!$C$3</f>
        <v>0.74681907872931619</v>
      </c>
      <c r="AI4">
        <f>W4*TRAIN_SUMMARY!$C$4</f>
        <v>-2.1929012991782761E-2</v>
      </c>
      <c r="AJ4">
        <f>X4*TRAIN_SUMMARY!$C$5</f>
        <v>0.25616502952357967</v>
      </c>
      <c r="AK4">
        <f>Y4*TRAIN_SUMMARY!$C$6</f>
        <v>0.53190423215968441</v>
      </c>
      <c r="AL4">
        <f>Z4*TRAIN_SUMMARY!$C$7</f>
        <v>2.4580699342731407E-2</v>
      </c>
      <c r="AM4">
        <f>AA4*TRAIN_SUMMARY!$C$8</f>
        <v>0.4883377841684039</v>
      </c>
      <c r="AN4">
        <f>AB4*TRAIN_SUMMARY!$C$9</f>
        <v>0.17108448609736249</v>
      </c>
      <c r="AO4">
        <f>AC4*TRAIN_SUMMARY!$C$10</f>
        <v>0.2867089209985732</v>
      </c>
      <c r="AP4">
        <f>AD4*TRAIN_SUMMARY!$C$11</f>
        <v>0.23813846799994265</v>
      </c>
      <c r="AQ4">
        <f>AE4*TRAIN_SUMMARY!$C$12</f>
        <v>-1.8327249432625072E-2</v>
      </c>
      <c r="AR4">
        <f>AF4*TRAIN_SUMMARY!$C$13</f>
        <v>-7.9424741749105313E-2</v>
      </c>
      <c r="AS4">
        <f>AG4*TRAIN_SUMMARY!$C$14</f>
        <v>0.18600799575071647</v>
      </c>
      <c r="AT4">
        <f>TRAIN_SUMMARY!$C$2+SUM(AH4:AS4)</f>
        <v>1.9886648758346741</v>
      </c>
      <c r="AU4">
        <f t="shared" si="0"/>
        <v>0.87960181624208089</v>
      </c>
      <c r="AV4">
        <f t="shared" si="1"/>
        <v>0.12828595545363899</v>
      </c>
      <c r="AW4">
        <f t="shared" si="2"/>
        <v>0</v>
      </c>
      <c r="AX4">
        <f t="shared" si="3"/>
        <v>1</v>
      </c>
      <c r="AY4">
        <f t="shared" ref="AY4:AY67" si="11">AY3+AW4</f>
        <v>0</v>
      </c>
      <c r="AZ4">
        <f t="shared" ref="AZ4:AZ67" si="12">AZ3+AX4</f>
        <v>3</v>
      </c>
      <c r="BA4" s="35">
        <f t="shared" si="4"/>
        <v>0</v>
      </c>
      <c r="BB4" s="35">
        <f t="shared" si="5"/>
        <v>1.3953488372093023E-2</v>
      </c>
      <c r="BC4" s="35">
        <f t="shared" si="6"/>
        <v>1.3953488372093023E-2</v>
      </c>
      <c r="BD4" s="35">
        <f t="shared" si="7"/>
        <v>1.3953488372093023E-2</v>
      </c>
      <c r="BE4" s="35">
        <f t="shared" si="8"/>
        <v>0</v>
      </c>
      <c r="BF4" s="23">
        <f>VLOOKUP(AH4,POINTS_TABLE!$D$2:$E$6,2,FALSE)</f>
        <v>32.322965439721465</v>
      </c>
      <c r="BG4" s="23">
        <f>VLOOKUP(AI4,POINTS_TABLE!$D$7:$E$12,2,FALSE)</f>
        <v>-0.94910634884503919</v>
      </c>
      <c r="BH4" s="23">
        <f>VLOOKUP(AJ4,POINTS_TABLE!$D$13:$E$18,2,FALSE)</f>
        <v>11.087040532285299</v>
      </c>
      <c r="BI4" s="23">
        <f>VLOOKUP(AK4,POINTS_TABLE!$D$21:$E$24,2,FALSE)</f>
        <v>23.021267938938855</v>
      </c>
      <c r="BJ4" s="23">
        <f>VLOOKUP(AL4,POINTS_TABLE!$D$25:$E$27,2,FALSE)</f>
        <v>1.063873591300236</v>
      </c>
      <c r="BK4" s="23">
        <f>VLOOKUP(AM4,POINTS_TABLE!$D$28:$E$33,2,FALSE)</f>
        <v>21.135674984953837</v>
      </c>
      <c r="BL4" s="23">
        <f>VLOOKUP(AN4,POINTS_TABLE!$D$34:$E$37,2,FALSE)</f>
        <v>7.4046821899710498</v>
      </c>
      <c r="BM4" s="23">
        <f>VLOOKUP(AO4,POINTS_TABLE!$D$38:$E$41,2,FALSE)</f>
        <v>12.409006155098014</v>
      </c>
      <c r="BN4" s="23">
        <f>VLOOKUP(AP4,POINTS_TABLE!$D$42:$E$44,2,FALSE)</f>
        <v>10.30683560485237</v>
      </c>
      <c r="BO4" s="23">
        <f>VLOOKUP(AQ4,POINTS_TABLE!$D$45:$E$48,2,FALSE)</f>
        <v>-0.79321895608749771</v>
      </c>
      <c r="BP4" s="23">
        <f>VLOOKUP(AR4,POINTS_TABLE!$D$49:$E$50,2,FALSE)</f>
        <v>-3.4375704313596254</v>
      </c>
      <c r="BQ4" s="23">
        <f>VLOOKUP(AS4,POINTS_TABLE!$D$51:$E$52,2,FALSE)</f>
        <v>8.0505843910576207</v>
      </c>
      <c r="BR4" s="39">
        <f>ROUND(SCORECARD_SCALLING!$C$6-SUM(BF4:BQ4)-TRAIN_SUMMARY!$C$2*SCORECARD_SCALLING!$C$5,0)</f>
        <v>384</v>
      </c>
      <c r="BS4" t="str">
        <f t="shared" si="9"/>
        <v>Reject</v>
      </c>
      <c r="BT4">
        <f t="shared" si="10"/>
        <v>1</v>
      </c>
    </row>
    <row r="5" spans="1:72">
      <c r="A5" s="2" t="s">
        <v>21</v>
      </c>
      <c r="B5" s="2">
        <v>48</v>
      </c>
      <c r="C5" s="2" t="s">
        <v>64</v>
      </c>
      <c r="D5" s="2" t="s">
        <v>58</v>
      </c>
      <c r="E5" s="2">
        <v>7685</v>
      </c>
      <c r="F5" s="2" t="s">
        <v>34</v>
      </c>
      <c r="G5" s="2" t="s">
        <v>39</v>
      </c>
      <c r="H5" s="2">
        <v>2</v>
      </c>
      <c r="I5" s="2" t="s">
        <v>36</v>
      </c>
      <c r="J5" s="2" t="s">
        <v>42</v>
      </c>
      <c r="K5" s="2">
        <v>4</v>
      </c>
      <c r="L5" s="2" t="s">
        <v>50</v>
      </c>
      <c r="M5" s="2">
        <v>37</v>
      </c>
      <c r="N5" s="2" t="s">
        <v>27</v>
      </c>
      <c r="O5" s="2" t="s">
        <v>51</v>
      </c>
      <c r="P5" s="2">
        <v>1</v>
      </c>
      <c r="Q5" s="2" t="s">
        <v>30</v>
      </c>
      <c r="R5" s="2">
        <v>1</v>
      </c>
      <c r="S5" s="2" t="s">
        <v>27</v>
      </c>
      <c r="T5" s="2" t="s">
        <v>31</v>
      </c>
      <c r="U5" s="2">
        <v>1</v>
      </c>
      <c r="V5">
        <f>_xlfn.XLOOKUP(B5,Binning_WOE_IV!$C$2:$C$6,Binning_WOE_IV!$I$2:$I$6,"not found",-1)</f>
        <v>-0.94704225543434295</v>
      </c>
      <c r="W5">
        <f>_xlfn.XLOOKUP(E5,Binning_WOE_IV!$C$7:$C$12,Binning_WOE_IV!$I$7:$I$12,"not found",-1)</f>
        <v>-0.1020145435816787</v>
      </c>
      <c r="X5">
        <f>_xlfn.XLOOKUP(M5,Binning_WOE_IV!$C$13:$C$18,Binning_WOE_IV!$I$13:$I$18,"not found",-1)</f>
        <v>0.27579903319597576</v>
      </c>
      <c r="Y5">
        <f>_xlfn.XLOOKUP(A5,Binning_WOE_IV!$B$32:$B$35,Binning_WOE_IV!$G$32:$G$35,"not found",0)</f>
        <v>-0.67859154491044971</v>
      </c>
      <c r="Z5" s="23">
        <f>_xlfn.XLOOKUP(_xlfn.XLOOKUP(C5,Binning_WOE_IV!$AF$2:$AF$6,Binning_WOE_IV!$AG$2:$AG$6,"not found",0),Binning_WOE_IV!$R$36:$R$38,Binning_WOE_IV!$G$36:$G$38,"not found",0)</f>
        <v>-1.2442937789022748</v>
      </c>
      <c r="AA5" cm="1">
        <f t="array" ref="AA5">_xlfn.SWITCH(D5,"radio/tv",Binning_WOE_IV!$G$39,"other",Binning_WOE_IV!$G$39,"education",Binning_WOE_IV!$G$40,"retraining",Binning_WOE_IV!$G$40,"furniture/equipment",Binning_WOE_IV!$G$41,"domestic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5">
        <f>_xlfn.LET(_xlpm.b,_xlfn.XLOOKUP(F5,Binning_WOE_IV!$AJ$2:$AJ$6,Binning_WOE_IV!$AK$2:$AK$6,"not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">
        <f>_xlfn.LET(_xlpm.b,_xlfn.XLOOKUP(G5,Binning_WOE_IV!$AL$2:$AL$6,Binning_WOE_IV!$AM$2:$AM$6,"not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">
        <f>_xlfn.XLOOKUP(_xlfn.XLOOKUP(I5,Binning_WOE_IV!$AN$2:$AN$5,Binning_WOE_IV!$AO$2:$AO$5,"not found",0),Binning_WOE_IV!$R$53:$R$55,Binning_WOE_IV!$G$53:$G$55,"not found",0)</f>
        <v>-0.20099341664998441</v>
      </c>
      <c r="AE5">
        <f>_xlfn.LET(_xlpm.b,_xlfn.XLOOKUP(L5,Binning_WOE_IV!$AQ$2:$AQ$5,Binning_WOE_IV!$AR$2:$AR$5,"not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">
        <f>_xlfn.XLOOKUP(_xlfn.XLOOKUP(N5,Binning_WOE_IV!$AS$2:$AS$4,Binning_WOE_IV!$AT$2:$AT$4,"not found",0),Binning_WOE_IV!$R$62:$R$63,Binning_WOE_IV!$G$62:$G$63,"not found",0)</f>
        <v>0.12957806221905885</v>
      </c>
      <c r="AG5">
        <f>_xlfn.XLOOKUP(_xlfn.XLOOKUP(O5,Binning_WOE_IV!$AU$2:$AU$4,Binning_WOE_IV!$AV$2:$AV$4,"not found",0),Binning_WOE_IV!$R$64:$R$65,Binning_WOE_IV!$G$64:$G$65,"not found",0)</f>
        <v>-0.4919272386823581</v>
      </c>
      <c r="AH5">
        <f>V5*TRAIN_SUMMARY!$C$3</f>
        <v>0.74681907872931619</v>
      </c>
      <c r="AI5">
        <f>W5*TRAIN_SUMMARY!$C$4</f>
        <v>5.0912844229637523E-2</v>
      </c>
      <c r="AJ5">
        <f>X5*TRAIN_SUMMARY!$C$5</f>
        <v>-0.1756525653466223</v>
      </c>
      <c r="AK5">
        <f>Y5*TRAIN_SUMMARY!$C$6</f>
        <v>0.53190423215968441</v>
      </c>
      <c r="AL5">
        <f>Z5*TRAIN_SUMMARY!$C$7</f>
        <v>0.68384000299252556</v>
      </c>
      <c r="AM5">
        <f>AA5*TRAIN_SUMMARY!$C$8</f>
        <v>0.4883377841684039</v>
      </c>
      <c r="AN5">
        <f>AB5*TRAIN_SUMMARY!$C$9</f>
        <v>0.17108448609736249</v>
      </c>
      <c r="AO5">
        <f>AC5*TRAIN_SUMMARY!$C$10</f>
        <v>-0.18469041192036334</v>
      </c>
      <c r="AP5">
        <f>AD5*TRAIN_SUMMARY!$C$11</f>
        <v>0.23813846799994265</v>
      </c>
      <c r="AQ5">
        <f>AE5*TRAIN_SUMMARY!$C$12</f>
        <v>6.1778553558697331E-2</v>
      </c>
      <c r="AR5">
        <f>AF5*TRAIN_SUMMARY!$C$13</f>
        <v>-7.9424741749105313E-2</v>
      </c>
      <c r="AS5">
        <f>AG5*TRAIN_SUMMARY!$C$14</f>
        <v>0.18600799575071647</v>
      </c>
      <c r="AT5">
        <f>TRAIN_SUMMARY!$C$2+SUM(AH5:AS5)</f>
        <v>1.8976549119080723</v>
      </c>
      <c r="AU5">
        <f t="shared" si="0"/>
        <v>0.86962587764995014</v>
      </c>
      <c r="AV5">
        <f t="shared" si="1"/>
        <v>0.13969218551078266</v>
      </c>
      <c r="AW5">
        <f t="shared" si="2"/>
        <v>0</v>
      </c>
      <c r="AX5">
        <f t="shared" si="3"/>
        <v>1</v>
      </c>
      <c r="AY5">
        <f t="shared" si="11"/>
        <v>0</v>
      </c>
      <c r="AZ5">
        <f t="shared" si="12"/>
        <v>4</v>
      </c>
      <c r="BA5" s="35">
        <f t="shared" si="4"/>
        <v>0</v>
      </c>
      <c r="BB5" s="35">
        <f t="shared" si="5"/>
        <v>1.8604651162790697E-2</v>
      </c>
      <c r="BC5" s="35">
        <f t="shared" si="6"/>
        <v>1.8604651162790697E-2</v>
      </c>
      <c r="BD5" s="35">
        <f t="shared" si="7"/>
        <v>1.8604651162790697E-2</v>
      </c>
      <c r="BE5" s="35">
        <f t="shared" si="8"/>
        <v>0</v>
      </c>
      <c r="BF5" s="23">
        <f>VLOOKUP(AH5,POINTS_TABLE!$D$2:$E$6,2,FALSE)</f>
        <v>32.322965439721465</v>
      </c>
      <c r="BG5" s="23">
        <f>VLOOKUP(AI5,POINTS_TABLE!$D$7:$E$12,2,FALSE)</f>
        <v>2.2035512366295098</v>
      </c>
      <c r="BH5" s="23">
        <f>VLOOKUP(AJ5,POINTS_TABLE!$D$13:$E$18,2,FALSE)</f>
        <v>-7.6023925483498971</v>
      </c>
      <c r="BI5" s="23">
        <f>VLOOKUP(AK5,POINTS_TABLE!$D$21:$E$24,2,FALSE)</f>
        <v>23.021267938938855</v>
      </c>
      <c r="BJ5" s="23">
        <f>VLOOKUP(AL5,POINTS_TABLE!$D$25:$E$27,2,FALSE)</f>
        <v>29.597177432364315</v>
      </c>
      <c r="BK5" s="23">
        <f>VLOOKUP(AM5,POINTS_TABLE!$D$28:$E$33,2,FALSE)</f>
        <v>21.135674984953837</v>
      </c>
      <c r="BL5" s="23">
        <f>VLOOKUP(AN5,POINTS_TABLE!$D$34:$E$37,2,FALSE)</f>
        <v>7.4046821899710498</v>
      </c>
      <c r="BM5" s="23">
        <f>VLOOKUP(AO5,POINTS_TABLE!$D$38:$E$41,2,FALSE)</f>
        <v>-7.9935582413174426</v>
      </c>
      <c r="BN5" s="23">
        <f>VLOOKUP(AP5,POINTS_TABLE!$D$42:$E$44,2,FALSE)</f>
        <v>10.30683560485237</v>
      </c>
      <c r="BO5" s="23">
        <f>VLOOKUP(AQ5,POINTS_TABLE!$D$45:$E$48,2,FALSE)</f>
        <v>2.6738283855727758</v>
      </c>
      <c r="BP5" s="23">
        <f>VLOOKUP(AR5,POINTS_TABLE!$D$49:$E$50,2,FALSE)</f>
        <v>-3.4375704313596254</v>
      </c>
      <c r="BQ5" s="23">
        <f>VLOOKUP(AS5,POINTS_TABLE!$D$51:$E$52,2,FALSE)</f>
        <v>8.0505843910576207</v>
      </c>
      <c r="BR5" s="39">
        <f>ROUND(SCORECARD_SCALLING!$C$6-SUM(BF5:BQ5)-TRAIN_SUMMARY!$C$2*SCORECARD_SCALLING!$C$5,0)</f>
        <v>388</v>
      </c>
      <c r="BS5" t="str">
        <f t="shared" si="9"/>
        <v>Reject</v>
      </c>
      <c r="BT5">
        <f t="shared" si="10"/>
        <v>1</v>
      </c>
    </row>
    <row r="6" spans="1:72">
      <c r="A6" s="2" t="s">
        <v>32</v>
      </c>
      <c r="B6" s="2">
        <v>48</v>
      </c>
      <c r="C6" s="2" t="s">
        <v>64</v>
      </c>
      <c r="D6" s="2" t="s">
        <v>58</v>
      </c>
      <c r="E6" s="2">
        <v>6416</v>
      </c>
      <c r="F6" s="2" t="s">
        <v>34</v>
      </c>
      <c r="G6" s="2" t="s">
        <v>25</v>
      </c>
      <c r="H6" s="2">
        <v>4</v>
      </c>
      <c r="I6" s="2" t="s">
        <v>36</v>
      </c>
      <c r="J6" s="2" t="s">
        <v>27</v>
      </c>
      <c r="K6" s="2">
        <v>3</v>
      </c>
      <c r="L6" s="2" t="s">
        <v>47</v>
      </c>
      <c r="M6" s="2">
        <v>59</v>
      </c>
      <c r="N6" s="2" t="s">
        <v>27</v>
      </c>
      <c r="O6" s="2" t="s">
        <v>51</v>
      </c>
      <c r="P6" s="2">
        <v>1</v>
      </c>
      <c r="Q6" s="2" t="s">
        <v>30</v>
      </c>
      <c r="R6" s="2">
        <v>1</v>
      </c>
      <c r="S6" s="2" t="s">
        <v>27</v>
      </c>
      <c r="T6" s="2" t="s">
        <v>31</v>
      </c>
      <c r="U6" s="2">
        <v>1</v>
      </c>
      <c r="V6">
        <f>_xlfn.XLOOKUP(B6,Binning_WOE_IV!$C$2:$C$6,Binning_WOE_IV!$I$2:$I$6,"not found",-1)</f>
        <v>-0.94704225543434295</v>
      </c>
      <c r="W6">
        <f>_xlfn.XLOOKUP(E6,Binning_WOE_IV!$C$7:$C$12,Binning_WOE_IV!$I$7:$I$12,"not found",-1)</f>
        <v>-0.1020145435816787</v>
      </c>
      <c r="X6">
        <f>_xlfn.XLOOKUP(M6,Binning_WOE_IV!$C$13:$C$18,Binning_WOE_IV!$I$13:$I$18,"not found",-1)</f>
        <v>0.42044277372805144</v>
      </c>
      <c r="Y6">
        <f>_xlfn.XLOOKUP(A6,Binning_WOE_IV!$B$32:$B$35,Binning_WOE_IV!$G$32:$G$35,"not found",0)</f>
        <v>-0.45557089656450134</v>
      </c>
      <c r="Z6" s="23">
        <f>_xlfn.XLOOKUP(_xlfn.XLOOKUP(C6,Binning_WOE_IV!$AF$2:$AF$6,Binning_WOE_IV!$AG$2:$AG$6,"not found",0),Binning_WOE_IV!$R$36:$R$38,Binning_WOE_IV!$G$36:$G$38,"not found",0)</f>
        <v>-1.2442937789022748</v>
      </c>
      <c r="AA6" cm="1">
        <f t="array" ref="AA6">_xlfn.SWITCH(D6,"radio/tv",Binning_WOE_IV!$G$39,"other",Binning_WOE_IV!$G$39,"education",Binning_WOE_IV!$G$40,"retraining",Binning_WOE_IV!$G$40,"furniture/equipment",Binning_WOE_IV!$G$41,"domestic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6">
        <f>_xlfn.LET(_xlpm.b,_xlfn.XLOOKUP(F6,Binning_WOE_IV!$AJ$2:$AJ$6,Binning_WOE_IV!$AK$2:$AK$6,"not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">
        <f>_xlfn.LET(_xlpm.b,_xlfn.XLOOKUP(G6,Binning_WOE_IV!$AL$2:$AL$6,Binning_WOE_IV!$AM$2:$AM$6,"not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">
        <f>_xlfn.XLOOKUP(_xlfn.XLOOKUP(I6,Binning_WOE_IV!$AN$2:$AN$5,Binning_WOE_IV!$AO$2:$AO$5,"not found",0),Binning_WOE_IV!$R$53:$R$55,Binning_WOE_IV!$G$53:$G$55,"not found",0)</f>
        <v>-0.20099341664998441</v>
      </c>
      <c r="AE6">
        <f>_xlfn.LET(_xlpm.b,_xlfn.XLOOKUP(L6,Binning_WOE_IV!$AQ$2:$AQ$5,Binning_WOE_IV!$AR$2:$AR$5,"not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6">
        <f>_xlfn.XLOOKUP(_xlfn.XLOOKUP(N6,Binning_WOE_IV!$AS$2:$AS$4,Binning_WOE_IV!$AT$2:$AT$4,"not found",0),Binning_WOE_IV!$R$62:$R$63,Binning_WOE_IV!$G$62:$G$63,"not found",0)</f>
        <v>0.12957806221905885</v>
      </c>
      <c r="AG6">
        <f>_xlfn.XLOOKUP(_xlfn.XLOOKUP(O6,Binning_WOE_IV!$AU$2:$AU$4,Binning_WOE_IV!$AV$2:$AV$4,"not found",0),Binning_WOE_IV!$R$64:$R$65,Binning_WOE_IV!$G$64:$G$65,"not found",0)</f>
        <v>-0.4919272386823581</v>
      </c>
      <c r="AH6">
        <f>V6*TRAIN_SUMMARY!$C$3</f>
        <v>0.74681907872931619</v>
      </c>
      <c r="AI6">
        <f>W6*TRAIN_SUMMARY!$C$4</f>
        <v>5.0912844229637523E-2</v>
      </c>
      <c r="AJ6">
        <f>X6*TRAIN_SUMMARY!$C$5</f>
        <v>-0.26777415036949909</v>
      </c>
      <c r="AK6">
        <f>Y6*TRAIN_SUMMARY!$C$6</f>
        <v>0.35709270141793154</v>
      </c>
      <c r="AL6">
        <f>Z6*TRAIN_SUMMARY!$C$7</f>
        <v>0.68384000299252556</v>
      </c>
      <c r="AM6">
        <f>AA6*TRAIN_SUMMARY!$C$8</f>
        <v>0.4883377841684039</v>
      </c>
      <c r="AN6">
        <f>AB6*TRAIN_SUMMARY!$C$9</f>
        <v>0.17108448609736249</v>
      </c>
      <c r="AO6">
        <f>AC6*TRAIN_SUMMARY!$C$10</f>
        <v>-0.18469041192036334</v>
      </c>
      <c r="AP6">
        <f>AD6*TRAIN_SUMMARY!$C$11</f>
        <v>0.23813846799994265</v>
      </c>
      <c r="AQ6">
        <f>AE6*TRAIN_SUMMARY!$C$12</f>
        <v>0.30495501300893796</v>
      </c>
      <c r="AR6">
        <f>AF6*TRAIN_SUMMARY!$C$13</f>
        <v>-7.9424741749105313E-2</v>
      </c>
      <c r="AS6">
        <f>AG6*TRAIN_SUMMARY!$C$14</f>
        <v>0.18600799575071647</v>
      </c>
      <c r="AT6">
        <f>TRAIN_SUMMARY!$C$2+SUM(AH6:AS6)</f>
        <v>1.8738982555936832</v>
      </c>
      <c r="AU6">
        <f t="shared" si="0"/>
        <v>0.86690869410267068</v>
      </c>
      <c r="AV6">
        <f t="shared" si="1"/>
        <v>0.14282162020100803</v>
      </c>
      <c r="AW6">
        <f t="shared" si="2"/>
        <v>0</v>
      </c>
      <c r="AX6">
        <f t="shared" si="3"/>
        <v>1</v>
      </c>
      <c r="AY6">
        <f t="shared" si="11"/>
        <v>0</v>
      </c>
      <c r="AZ6">
        <f t="shared" si="12"/>
        <v>5</v>
      </c>
      <c r="BA6" s="35">
        <f t="shared" si="4"/>
        <v>0</v>
      </c>
      <c r="BB6" s="35">
        <f t="shared" si="5"/>
        <v>2.3255813953488372E-2</v>
      </c>
      <c r="BC6" s="35">
        <f t="shared" si="6"/>
        <v>2.3255813953488372E-2</v>
      </c>
      <c r="BD6" s="35">
        <f t="shared" si="7"/>
        <v>2.3255813953488372E-2</v>
      </c>
      <c r="BE6" s="35">
        <f t="shared" si="8"/>
        <v>0</v>
      </c>
      <c r="BF6" s="23">
        <f>VLOOKUP(AH6,POINTS_TABLE!$D$2:$E$6,2,FALSE)</f>
        <v>32.322965439721465</v>
      </c>
      <c r="BG6" s="23">
        <f>VLOOKUP(AI6,POINTS_TABLE!$D$7:$E$12,2,FALSE)</f>
        <v>2.2035512366295098</v>
      </c>
      <c r="BH6" s="23">
        <f>VLOOKUP(AJ6,POINTS_TABLE!$D$13:$E$18,2,FALSE)</f>
        <v>-11.589493164489957</v>
      </c>
      <c r="BI6" s="23">
        <f>VLOOKUP(AK6,POINTS_TABLE!$D$21:$E$24,2,FALSE)</f>
        <v>15.455276084198793</v>
      </c>
      <c r="BJ6" s="23">
        <f>VLOOKUP(AL6,POINTS_TABLE!$D$25:$E$27,2,FALSE)</f>
        <v>29.597177432364315</v>
      </c>
      <c r="BK6" s="23">
        <f>VLOOKUP(AM6,POINTS_TABLE!$D$28:$E$33,2,FALSE)</f>
        <v>21.135674984953837</v>
      </c>
      <c r="BL6" s="23">
        <f>VLOOKUP(AN6,POINTS_TABLE!$D$34:$E$37,2,FALSE)</f>
        <v>7.4046821899710498</v>
      </c>
      <c r="BM6" s="23">
        <f>VLOOKUP(AO6,POINTS_TABLE!$D$38:$E$41,2,FALSE)</f>
        <v>-7.9935582413174426</v>
      </c>
      <c r="BN6" s="23">
        <f>VLOOKUP(AP6,POINTS_TABLE!$D$42:$E$44,2,FALSE)</f>
        <v>10.30683560485237</v>
      </c>
      <c r="BO6" s="23">
        <f>VLOOKUP(AQ6,POINTS_TABLE!$D$45:$E$48,2,FALSE)</f>
        <v>13.198712548866723</v>
      </c>
      <c r="BP6" s="23">
        <f>VLOOKUP(AR6,POINTS_TABLE!$D$49:$E$50,2,FALSE)</f>
        <v>-3.4375704313596254</v>
      </c>
      <c r="BQ6" s="23">
        <f>VLOOKUP(AS6,POINTS_TABLE!$D$51:$E$52,2,FALSE)</f>
        <v>8.0505843910576207</v>
      </c>
      <c r="BR6" s="39">
        <f>ROUND(SCORECARD_SCALLING!$C$6-SUM(BF6:BQ6)-TRAIN_SUMMARY!$C$2*SCORECARD_SCALLING!$C$5,0)</f>
        <v>389</v>
      </c>
      <c r="BS6" t="str">
        <f t="shared" si="9"/>
        <v>Reject</v>
      </c>
      <c r="BT6">
        <f t="shared" si="10"/>
        <v>1</v>
      </c>
    </row>
    <row r="7" spans="1:72">
      <c r="A7" s="2" t="s">
        <v>32</v>
      </c>
      <c r="B7" s="2">
        <v>48</v>
      </c>
      <c r="C7" s="2" t="s">
        <v>60</v>
      </c>
      <c r="D7" s="2" t="s">
        <v>46</v>
      </c>
      <c r="E7" s="2">
        <v>8358</v>
      </c>
      <c r="F7" s="2" t="s">
        <v>48</v>
      </c>
      <c r="G7" s="2" t="s">
        <v>57</v>
      </c>
      <c r="H7" s="2">
        <v>1</v>
      </c>
      <c r="I7" s="2" t="s">
        <v>36</v>
      </c>
      <c r="J7" s="2" t="s">
        <v>27</v>
      </c>
      <c r="K7" s="2">
        <v>1</v>
      </c>
      <c r="L7" s="2" t="s">
        <v>50</v>
      </c>
      <c r="M7" s="2">
        <v>30</v>
      </c>
      <c r="N7" s="2" t="s">
        <v>27</v>
      </c>
      <c r="O7" s="2" t="s">
        <v>29</v>
      </c>
      <c r="P7" s="2">
        <v>2</v>
      </c>
      <c r="Q7" s="2" t="s">
        <v>30</v>
      </c>
      <c r="R7" s="2">
        <v>1</v>
      </c>
      <c r="S7" s="2" t="s">
        <v>27</v>
      </c>
      <c r="T7" s="2" t="s">
        <v>31</v>
      </c>
      <c r="U7" s="2">
        <v>0</v>
      </c>
      <c r="V7">
        <f>_xlfn.XLOOKUP(B7,Binning_WOE_IV!$C$2:$C$6,Binning_WOE_IV!$I$2:$I$6,"not found",-1)</f>
        <v>-0.94704225543434295</v>
      </c>
      <c r="W7">
        <f>_xlfn.XLOOKUP(E7,Binning_WOE_IV!$C$7:$C$12,Binning_WOE_IV!$I$7:$I$12,"not found",-1)</f>
        <v>-0.98786424995459821</v>
      </c>
      <c r="X7">
        <f>_xlfn.XLOOKUP(M7,Binning_WOE_IV!$C$13:$C$18,Binning_WOE_IV!$I$13:$I$18,"not found",-1)</f>
        <v>-9.0210644079187538E-2</v>
      </c>
      <c r="Y7">
        <f>_xlfn.XLOOKUP(A7,Binning_WOE_IV!$B$32:$B$35,Binning_WOE_IV!$G$32:$G$35,"not found",0)</f>
        <v>-0.45557089656450134</v>
      </c>
      <c r="Z7" s="23">
        <f>_xlfn.XLOOKUP(_xlfn.XLOOKUP(C7,Binning_WOE_IV!$AF$2:$AF$6,Binning_WOE_IV!$AG$2:$AG$6,"not found",0),Binning_WOE_IV!$R$36:$R$38,Binning_WOE_IV!$G$36:$G$38,"not found",0)</f>
        <v>-1.2442937789022748</v>
      </c>
      <c r="AA7" cm="1">
        <f t="array" ref="AA7">_xlfn.SWITCH(D7,"radio/tv",Binning_WOE_IV!$G$39,"other",Binning_WOE_IV!$G$39,"education",Binning_WOE_IV!$G$40,"retraining",Binning_WOE_IV!$G$40,"furniture/equipment",Binning_WOE_IV!$G$41,"domestic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7">
        <f>_xlfn.LET(_xlpm.b,_xlfn.XLOOKUP(F7,Binning_WOE_IV!$AJ$2:$AJ$6,Binning_WOE_IV!$AK$2:$AK$6,"not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7">
        <f>_xlfn.LET(_xlpm.b,_xlfn.XLOOKUP(G7,Binning_WOE_IV!$AL$2:$AL$6,Binning_WOE_IV!$AM$2:$AM$6,"not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7">
        <f>_xlfn.XLOOKUP(_xlfn.XLOOKUP(I7,Binning_WOE_IV!$AN$2:$AN$5,Binning_WOE_IV!$AO$2:$AO$5,"not found",0),Binning_WOE_IV!$R$53:$R$55,Binning_WOE_IV!$G$53:$G$55,"not found",0)</f>
        <v>-0.20099341664998441</v>
      </c>
      <c r="AE7">
        <f>_xlfn.LET(_xlpm.b,_xlfn.XLOOKUP(L7,Binning_WOE_IV!$AQ$2:$AQ$5,Binning_WOE_IV!$AR$2:$AR$5,"not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7">
        <f>_xlfn.XLOOKUP(_xlfn.XLOOKUP(N7,Binning_WOE_IV!$AS$2:$AS$4,Binning_WOE_IV!$AT$2:$AT$4,"not found",0),Binning_WOE_IV!$R$62:$R$63,Binning_WOE_IV!$G$62:$G$63,"not found",0)</f>
        <v>0.12957806221905885</v>
      </c>
      <c r="AG7">
        <f>_xlfn.XLOOKUP(_xlfn.XLOOKUP(O7,Binning_WOE_IV!$AU$2:$AU$4,Binning_WOE_IV!$AV$2:$AV$4,"not found",0),Binning_WOE_IV!$R$64:$R$65,Binning_WOE_IV!$G$64:$G$65,"not found",0)</f>
        <v>0.23435622685305388</v>
      </c>
      <c r="AH7">
        <f>V7*TRAIN_SUMMARY!$C$3</f>
        <v>0.74681907872931619</v>
      </c>
      <c r="AI7">
        <f>W7*TRAIN_SUMMARY!$C$4</f>
        <v>0.49301772974847569</v>
      </c>
      <c r="AJ7">
        <f>X7*TRAIN_SUMMARY!$C$5</f>
        <v>5.7453903556002682E-2</v>
      </c>
      <c r="AK7">
        <f>Y7*TRAIN_SUMMARY!$C$6</f>
        <v>0.35709270141793154</v>
      </c>
      <c r="AL7">
        <f>Z7*TRAIN_SUMMARY!$C$7</f>
        <v>0.68384000299252556</v>
      </c>
      <c r="AM7">
        <f>AA7*TRAIN_SUMMARY!$C$8</f>
        <v>0.38352631329769549</v>
      </c>
      <c r="AN7">
        <f>AB7*TRAIN_SUMMARY!$C$9</f>
        <v>-0.49793991054548797</v>
      </c>
      <c r="AO7">
        <f>AC7*TRAIN_SUMMARY!$C$10</f>
        <v>0.2867089209985732</v>
      </c>
      <c r="AP7">
        <f>AD7*TRAIN_SUMMARY!$C$11</f>
        <v>0.23813846799994265</v>
      </c>
      <c r="AQ7">
        <f>AE7*TRAIN_SUMMARY!$C$12</f>
        <v>6.1778553558697331E-2</v>
      </c>
      <c r="AR7">
        <f>AF7*TRAIN_SUMMARY!$C$13</f>
        <v>-7.9424741749105313E-2</v>
      </c>
      <c r="AS7">
        <f>AG7*TRAIN_SUMMARY!$C$14</f>
        <v>-8.8614999578798745E-2</v>
      </c>
      <c r="AT7">
        <f>TRAIN_SUMMARY!$C$2+SUM(AH7:AS7)</f>
        <v>1.8209952056636456</v>
      </c>
      <c r="AU7">
        <f t="shared" si="0"/>
        <v>0.86068550097835539</v>
      </c>
      <c r="AV7">
        <f t="shared" si="1"/>
        <v>1.9710213187481889</v>
      </c>
      <c r="AW7">
        <f t="shared" si="2"/>
        <v>1</v>
      </c>
      <c r="AX7">
        <f t="shared" si="3"/>
        <v>0</v>
      </c>
      <c r="AY7">
        <f t="shared" si="11"/>
        <v>1</v>
      </c>
      <c r="AZ7">
        <f t="shared" si="12"/>
        <v>5</v>
      </c>
      <c r="BA7" s="35">
        <f t="shared" si="4"/>
        <v>2.0618556701030928E-3</v>
      </c>
      <c r="BB7" s="35">
        <f t="shared" si="5"/>
        <v>2.3255813953488372E-2</v>
      </c>
      <c r="BC7" s="35">
        <f t="shared" si="6"/>
        <v>2.1193958283385279E-2</v>
      </c>
      <c r="BD7" s="35">
        <f t="shared" si="7"/>
        <v>2.3255813953488372E-2</v>
      </c>
      <c r="BE7" s="35">
        <f t="shared" si="8"/>
        <v>2.0618556701030928E-3</v>
      </c>
      <c r="BF7" s="23">
        <f>VLOOKUP(AH7,POINTS_TABLE!$D$2:$E$6,2,FALSE)</f>
        <v>32.322965439721465</v>
      </c>
      <c r="BG7" s="23">
        <f>VLOOKUP(AI7,POINTS_TABLE!$D$7:$E$12,2,FALSE)</f>
        <v>21.33822701335383</v>
      </c>
      <c r="BH7" s="23">
        <f>VLOOKUP(AJ7,POINTS_TABLE!$D$13:$E$18,2,FALSE)</f>
        <v>2.4866538521987356</v>
      </c>
      <c r="BI7" s="23">
        <f>VLOOKUP(AK7,POINTS_TABLE!$D$21:$E$24,2,FALSE)</f>
        <v>15.455276084198793</v>
      </c>
      <c r="BJ7" s="23">
        <f>VLOOKUP(AL7,POINTS_TABLE!$D$25:$E$27,2,FALSE)</f>
        <v>29.597177432364315</v>
      </c>
      <c r="BK7" s="23">
        <f>VLOOKUP(AM7,POINTS_TABLE!$D$28:$E$33,2,FALSE)</f>
        <v>16.599345307350365</v>
      </c>
      <c r="BL7" s="23">
        <f>VLOOKUP(AN7,POINTS_TABLE!$D$34:$E$37,2,FALSE)</f>
        <v>-21.551263188140087</v>
      </c>
      <c r="BM7" s="23">
        <f>VLOOKUP(AO7,POINTS_TABLE!$D$38:$E$41,2,FALSE)</f>
        <v>12.409006155098014</v>
      </c>
      <c r="BN7" s="23">
        <f>VLOOKUP(AP7,POINTS_TABLE!$D$42:$E$44,2,FALSE)</f>
        <v>10.30683560485237</v>
      </c>
      <c r="BO7" s="23">
        <f>VLOOKUP(AQ7,POINTS_TABLE!$D$45:$E$48,2,FALSE)</f>
        <v>2.6738283855727758</v>
      </c>
      <c r="BP7" s="23">
        <f>VLOOKUP(AR7,POINTS_TABLE!$D$49:$E$50,2,FALSE)</f>
        <v>-3.4375704313596254</v>
      </c>
      <c r="BQ7" s="23">
        <f>VLOOKUP(AS7,POINTS_TABLE!$D$51:$E$52,2,FALSE)</f>
        <v>-3.8353326132213157</v>
      </c>
      <c r="BR7" s="39">
        <f>ROUND(SCORECARD_SCALLING!$C$6-SUM(BF7:BQ7)-TRAIN_SUMMARY!$C$2*SCORECARD_SCALLING!$C$5,0)</f>
        <v>392</v>
      </c>
      <c r="BS7" t="str">
        <f t="shared" si="9"/>
        <v>Reject</v>
      </c>
      <c r="BT7">
        <f t="shared" si="10"/>
        <v>1</v>
      </c>
    </row>
    <row r="8" spans="1:72">
      <c r="A8" s="2" t="s">
        <v>21</v>
      </c>
      <c r="B8" s="2">
        <v>24</v>
      </c>
      <c r="C8" s="2" t="s">
        <v>64</v>
      </c>
      <c r="D8" s="2" t="s">
        <v>46</v>
      </c>
      <c r="E8" s="2">
        <v>1193</v>
      </c>
      <c r="F8" s="2" t="s">
        <v>34</v>
      </c>
      <c r="G8" s="2" t="s">
        <v>55</v>
      </c>
      <c r="H8" s="2">
        <v>1</v>
      </c>
      <c r="I8" s="2" t="s">
        <v>36</v>
      </c>
      <c r="J8" s="2" t="s">
        <v>66</v>
      </c>
      <c r="K8" s="2">
        <v>4</v>
      </c>
      <c r="L8" s="2" t="s">
        <v>47</v>
      </c>
      <c r="M8" s="2">
        <v>29</v>
      </c>
      <c r="N8" s="2" t="s">
        <v>27</v>
      </c>
      <c r="O8" s="2" t="s">
        <v>51</v>
      </c>
      <c r="P8" s="2">
        <v>2</v>
      </c>
      <c r="Q8" s="2" t="s">
        <v>69</v>
      </c>
      <c r="R8" s="2">
        <v>1</v>
      </c>
      <c r="S8" s="2" t="s">
        <v>27</v>
      </c>
      <c r="T8" s="2" t="s">
        <v>31</v>
      </c>
      <c r="U8" s="2">
        <v>1</v>
      </c>
      <c r="V8">
        <f>_xlfn.XLOOKUP(B8,Binning_WOE_IV!$C$2:$C$6,Binning_WOE_IV!$I$2:$I$6,"not found",-1)</f>
        <v>-0.12917431193202994</v>
      </c>
      <c r="W8">
        <f>_xlfn.XLOOKUP(E8,Binning_WOE_IV!$C$7:$C$12,Binning_WOE_IV!$I$7:$I$12,"not found",-1)</f>
        <v>0.16104877718831048</v>
      </c>
      <c r="X8">
        <f>_xlfn.XLOOKUP(M8,Binning_WOE_IV!$C$13:$C$18,Binning_WOE_IV!$I$13:$I$18,"not found",-1)</f>
        <v>-0.13233987329659078</v>
      </c>
      <c r="Y8">
        <f>_xlfn.XLOOKUP(A8,Binning_WOE_IV!$B$32:$B$35,Binning_WOE_IV!$G$32:$G$35,"not found",0)</f>
        <v>-0.67859154491044971</v>
      </c>
      <c r="Z8" s="23">
        <f>_xlfn.XLOOKUP(_xlfn.XLOOKUP(C8,Binning_WOE_IV!$AF$2:$AF$6,Binning_WOE_IV!$AG$2:$AG$6,"not found",0),Binning_WOE_IV!$R$36:$R$38,Binning_WOE_IV!$G$36:$G$38,"not found",0)</f>
        <v>-1.2442937789022748</v>
      </c>
      <c r="AA8" cm="1">
        <f t="array" ref="AA8">_xlfn.SWITCH(D8,"radio/tv",Binning_WOE_IV!$G$39,"other",Binning_WOE_IV!$G$39,"education",Binning_WOE_IV!$G$40,"retraining",Binning_WOE_IV!$G$40,"furniture/equipment",Binning_WOE_IV!$G$41,"domestic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8">
        <f>_xlfn.LET(_xlpm.b,_xlfn.XLOOKUP(F8,Binning_WOE_IV!$AJ$2:$AJ$6,Binning_WOE_IV!$AK$2:$AK$6,"not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8">
        <f>_xlfn.LET(_xlpm.b,_xlfn.XLOOKUP(G8,Binning_WOE_IV!$AL$2:$AL$6,Binning_WOE_IV!$AM$2:$AM$6,"not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8">
        <f>_xlfn.XLOOKUP(_xlfn.XLOOKUP(I8,Binning_WOE_IV!$AN$2:$AN$5,Binning_WOE_IV!$AO$2:$AO$5,"not found",0),Binning_WOE_IV!$R$53:$R$55,Binning_WOE_IV!$G$53:$G$55,"not found",0)</f>
        <v>-0.20099341664998441</v>
      </c>
      <c r="AE8">
        <f>_xlfn.LET(_xlpm.b,_xlfn.XLOOKUP(L8,Binning_WOE_IV!$AQ$2:$AQ$5,Binning_WOE_IV!$AR$2:$AR$5,"not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8">
        <f>_xlfn.XLOOKUP(_xlfn.XLOOKUP(N8,Binning_WOE_IV!$AS$2:$AS$4,Binning_WOE_IV!$AT$2:$AT$4,"not found",0),Binning_WOE_IV!$R$62:$R$63,Binning_WOE_IV!$G$62:$G$63,"not found",0)</f>
        <v>0.12957806221905885</v>
      </c>
      <c r="AG8">
        <f>_xlfn.XLOOKUP(_xlfn.XLOOKUP(O8,Binning_WOE_IV!$AU$2:$AU$4,Binning_WOE_IV!$AV$2:$AV$4,"not found",0),Binning_WOE_IV!$R$64:$R$65,Binning_WOE_IV!$G$64:$G$65,"not found",0)</f>
        <v>-0.4919272386823581</v>
      </c>
      <c r="AH8">
        <f>V8*TRAIN_SUMMARY!$C$3</f>
        <v>0.10186434668464488</v>
      </c>
      <c r="AI8">
        <f>W8*TRAIN_SUMMARY!$C$4</f>
        <v>-8.037531726833734E-2</v>
      </c>
      <c r="AJ8">
        <f>X8*TRAIN_SUMMARY!$C$5</f>
        <v>8.428542324031725E-2</v>
      </c>
      <c r="AK8">
        <f>Y8*TRAIN_SUMMARY!$C$6</f>
        <v>0.53190423215968441</v>
      </c>
      <c r="AL8">
        <f>Z8*TRAIN_SUMMARY!$C$7</f>
        <v>0.68384000299252556</v>
      </c>
      <c r="AM8">
        <f>AA8*TRAIN_SUMMARY!$C$8</f>
        <v>0.38352631329769549</v>
      </c>
      <c r="AN8">
        <f>AB8*TRAIN_SUMMARY!$C$9</f>
        <v>0.17108448609736249</v>
      </c>
      <c r="AO8">
        <f>AC8*TRAIN_SUMMARY!$C$10</f>
        <v>7.0222669754522044E-2</v>
      </c>
      <c r="AP8">
        <f>AD8*TRAIN_SUMMARY!$C$11</f>
        <v>0.23813846799994265</v>
      </c>
      <c r="AQ8">
        <f>AE8*TRAIN_SUMMARY!$C$12</f>
        <v>0.30495501300893796</v>
      </c>
      <c r="AR8">
        <f>AF8*TRAIN_SUMMARY!$C$13</f>
        <v>-7.9424741749105313E-2</v>
      </c>
      <c r="AS8">
        <f>AG8*TRAIN_SUMMARY!$C$14</f>
        <v>0.18600799575071647</v>
      </c>
      <c r="AT8">
        <f>TRAIN_SUMMARY!$C$2+SUM(AH8:AS8)</f>
        <v>1.7746280772067835</v>
      </c>
      <c r="AU8">
        <f t="shared" si="0"/>
        <v>0.85503227399377701</v>
      </c>
      <c r="AV8">
        <f t="shared" si="1"/>
        <v>0.15661606339664783</v>
      </c>
      <c r="AW8">
        <f t="shared" si="2"/>
        <v>0</v>
      </c>
      <c r="AX8">
        <f t="shared" si="3"/>
        <v>1</v>
      </c>
      <c r="AY8">
        <f t="shared" si="11"/>
        <v>1</v>
      </c>
      <c r="AZ8">
        <f t="shared" si="12"/>
        <v>6</v>
      </c>
      <c r="BA8" s="35">
        <f t="shared" si="4"/>
        <v>2.0618556701030928E-3</v>
      </c>
      <c r="BB8" s="35">
        <f t="shared" si="5"/>
        <v>2.7906976744186046E-2</v>
      </c>
      <c r="BC8" s="35">
        <f t="shared" si="6"/>
        <v>2.5845121074082954E-2</v>
      </c>
      <c r="BD8" s="35">
        <f t="shared" si="7"/>
        <v>2.7906976744186046E-2</v>
      </c>
      <c r="BE8" s="35">
        <f t="shared" si="8"/>
        <v>2.0618556701030928E-3</v>
      </c>
      <c r="BF8" s="23">
        <f>VLOOKUP(AH8,POINTS_TABLE!$D$2:$E$6,2,FALSE)</f>
        <v>4.4087756341599382</v>
      </c>
      <c r="BG8" s="23">
        <f>VLOOKUP(AI8,POINTS_TABLE!$D$7:$E$12,2,FALSE)</f>
        <v>-3.4787121489872201</v>
      </c>
      <c r="BH8" s="23">
        <f>VLOOKUP(AJ8,POINTS_TABLE!$D$13:$E$18,2,FALSE)</f>
        <v>3.6479448638409924</v>
      </c>
      <c r="BI8" s="23">
        <f>VLOOKUP(AK8,POINTS_TABLE!$D$21:$E$24,2,FALSE)</f>
        <v>23.021267938938855</v>
      </c>
      <c r="BJ8" s="23">
        <f>VLOOKUP(AL8,POINTS_TABLE!$D$25:$E$27,2,FALSE)</f>
        <v>29.597177432364315</v>
      </c>
      <c r="BK8" s="23">
        <f>VLOOKUP(AM8,POINTS_TABLE!$D$28:$E$33,2,FALSE)</f>
        <v>16.599345307350365</v>
      </c>
      <c r="BL8" s="23">
        <f>VLOOKUP(AN8,POINTS_TABLE!$D$34:$E$37,2,FALSE)</f>
        <v>7.4046821899710498</v>
      </c>
      <c r="BM8" s="23">
        <f>VLOOKUP(AO8,POINTS_TABLE!$D$38:$E$41,2,FALSE)</f>
        <v>3.0392969223849704</v>
      </c>
      <c r="BN8" s="23">
        <f>VLOOKUP(AP8,POINTS_TABLE!$D$42:$E$44,2,FALSE)</f>
        <v>10.30683560485237</v>
      </c>
      <c r="BO8" s="23">
        <f>VLOOKUP(AQ8,POINTS_TABLE!$D$45:$E$48,2,FALSE)</f>
        <v>13.198712548866723</v>
      </c>
      <c r="BP8" s="23">
        <f>VLOOKUP(AR8,POINTS_TABLE!$D$49:$E$50,2,FALSE)</f>
        <v>-3.4375704313596254</v>
      </c>
      <c r="BQ8" s="23">
        <f>VLOOKUP(AS8,POINTS_TABLE!$D$51:$E$52,2,FALSE)</f>
        <v>8.0505843910576207</v>
      </c>
      <c r="BR8" s="39">
        <f>ROUND(SCORECARD_SCALLING!$C$6-SUM(BF8:BQ8)-TRAIN_SUMMARY!$C$2*SCORECARD_SCALLING!$C$5,0)</f>
        <v>394</v>
      </c>
      <c r="BS8" t="str">
        <f t="shared" si="9"/>
        <v>Reject</v>
      </c>
      <c r="BT8">
        <f t="shared" si="10"/>
        <v>1</v>
      </c>
    </row>
    <row r="9" spans="1:72">
      <c r="A9" s="2" t="s">
        <v>32</v>
      </c>
      <c r="B9" s="2">
        <v>48</v>
      </c>
      <c r="C9" s="2" t="s">
        <v>60</v>
      </c>
      <c r="D9" s="2" t="s">
        <v>70</v>
      </c>
      <c r="E9" s="2">
        <v>18424</v>
      </c>
      <c r="F9" s="2" t="s">
        <v>34</v>
      </c>
      <c r="G9" s="2" t="s">
        <v>35</v>
      </c>
      <c r="H9" s="2">
        <v>1</v>
      </c>
      <c r="I9" s="2" t="s">
        <v>36</v>
      </c>
      <c r="J9" s="2" t="s">
        <v>27</v>
      </c>
      <c r="K9" s="2">
        <v>2</v>
      </c>
      <c r="L9" s="2" t="s">
        <v>43</v>
      </c>
      <c r="M9" s="2">
        <v>32</v>
      </c>
      <c r="N9" s="2" t="s">
        <v>61</v>
      </c>
      <c r="O9" s="2" t="s">
        <v>29</v>
      </c>
      <c r="P9" s="2">
        <v>1</v>
      </c>
      <c r="Q9" s="2" t="s">
        <v>52</v>
      </c>
      <c r="R9" s="2">
        <v>1</v>
      </c>
      <c r="S9" s="2" t="s">
        <v>31</v>
      </c>
      <c r="T9" s="2" t="s">
        <v>62</v>
      </c>
      <c r="U9" s="2">
        <v>1</v>
      </c>
      <c r="V9">
        <f>_xlfn.XLOOKUP(B9,Binning_WOE_IV!$C$2:$C$6,Binning_WOE_IV!$I$2:$I$6,"not found",-1)</f>
        <v>-0.94704225543434295</v>
      </c>
      <c r="W9">
        <f>_xlfn.XLOOKUP(E9,Binning_WOE_IV!$C$7:$C$12,Binning_WOE_IV!$I$7:$I$12,"not found",-1)</f>
        <v>-0.98786424995459821</v>
      </c>
      <c r="X9">
        <f>_xlfn.XLOOKUP(M9,Binning_WOE_IV!$C$13:$C$18,Binning_WOE_IV!$I$13:$I$18,"not found",-1)</f>
        <v>-9.0210644079187538E-2</v>
      </c>
      <c r="Y9">
        <f>_xlfn.XLOOKUP(A9,Binning_WOE_IV!$B$32:$B$35,Binning_WOE_IV!$G$32:$G$35,"not found",0)</f>
        <v>-0.45557089656450134</v>
      </c>
      <c r="Z9" s="23">
        <f>_xlfn.XLOOKUP(_xlfn.XLOOKUP(C9,Binning_WOE_IV!$AF$2:$AF$6,Binning_WOE_IV!$AG$2:$AG$6,"not found",0),Binning_WOE_IV!$R$36:$R$38,Binning_WOE_IV!$G$36:$G$38,"not found",0)</f>
        <v>-1.2442937789022748</v>
      </c>
      <c r="AA9" cm="1">
        <f t="array" ref="AA9">_xlfn.SWITCH(D9,"radio/tv",Binning_WOE_IV!$G$39,"other",Binning_WOE_IV!$G$39,"education",Binning_WOE_IV!$G$40,"retraining",Binning_WOE_IV!$G$40,"furniture/equipment",Binning_WOE_IV!$G$41,"domestic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9">
        <f>_xlfn.LET(_xlpm.b,_xlfn.XLOOKUP(F9,Binning_WOE_IV!$AJ$2:$AJ$6,Binning_WOE_IV!$AK$2:$AK$6,"not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9">
        <f>_xlfn.LET(_xlpm.b,_xlfn.XLOOKUP(G9,Binning_WOE_IV!$AL$2:$AL$6,Binning_WOE_IV!$AM$2:$AM$6,"not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9">
        <f>_xlfn.XLOOKUP(_xlfn.XLOOKUP(I9,Binning_WOE_IV!$AN$2:$AN$5,Binning_WOE_IV!$AO$2:$AO$5,"not found",0),Binning_WOE_IV!$R$53:$R$55,Binning_WOE_IV!$G$53:$G$55,"not found",0)</f>
        <v>-0.20099341664998441</v>
      </c>
      <c r="AE9">
        <f>_xlfn.LET(_xlpm.b,_xlfn.XLOOKUP(L9,Binning_WOE_IV!$AQ$2:$AQ$5,Binning_WOE_IV!$AR$2:$AR$5,"not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9">
        <f>_xlfn.XLOOKUP(_xlfn.XLOOKUP(N9,Binning_WOE_IV!$AS$2:$AS$4,Binning_WOE_IV!$AT$2:$AT$4,"not found",0),Binning_WOE_IV!$R$62:$R$63,Binning_WOE_IV!$G$62:$G$63,"not found",0)</f>
        <v>-0.54969627176468283</v>
      </c>
      <c r="AG9">
        <f>_xlfn.XLOOKUP(_xlfn.XLOOKUP(O9,Binning_WOE_IV!$AU$2:$AU$4,Binning_WOE_IV!$AV$2:$AV$4,"not found",0),Binning_WOE_IV!$R$64:$R$65,Binning_WOE_IV!$G$64:$G$65,"not found",0)</f>
        <v>0.23435622685305388</v>
      </c>
      <c r="AH9">
        <f>V9*TRAIN_SUMMARY!$C$3</f>
        <v>0.74681907872931619</v>
      </c>
      <c r="AI9">
        <f>W9*TRAIN_SUMMARY!$C$4</f>
        <v>0.49301772974847569</v>
      </c>
      <c r="AJ9">
        <f>X9*TRAIN_SUMMARY!$C$5</f>
        <v>5.7453903556002682E-2</v>
      </c>
      <c r="AK9">
        <f>Y9*TRAIN_SUMMARY!$C$6</f>
        <v>0.35709270141793154</v>
      </c>
      <c r="AL9">
        <f>Z9*TRAIN_SUMMARY!$C$7</f>
        <v>0.68384000299252556</v>
      </c>
      <c r="AM9">
        <f>AA9*TRAIN_SUMMARY!$C$8</f>
        <v>-0.43521580803835686</v>
      </c>
      <c r="AN9">
        <f>AB9*TRAIN_SUMMARY!$C$9</f>
        <v>0.17108448609736249</v>
      </c>
      <c r="AO9">
        <f>AC9*TRAIN_SUMMARY!$C$10</f>
        <v>4.7923621110280083E-2</v>
      </c>
      <c r="AP9">
        <f>AD9*TRAIN_SUMMARY!$C$11</f>
        <v>0.23813846799994265</v>
      </c>
      <c r="AQ9">
        <f>AE9*TRAIN_SUMMARY!$C$12</f>
        <v>-1.8327249432625072E-2</v>
      </c>
      <c r="AR9">
        <f>AF9*TRAIN_SUMMARY!$C$13</f>
        <v>0.33693577197926589</v>
      </c>
      <c r="AS9">
        <f>AG9*TRAIN_SUMMARY!$C$14</f>
        <v>-8.8614999578798745E-2</v>
      </c>
      <c r="AT9">
        <f>TRAIN_SUMMARY!$C$2+SUM(AH9:AS9)</f>
        <v>1.7687468918191991</v>
      </c>
      <c r="AU9">
        <f t="shared" si="0"/>
        <v>0.85430176560241666</v>
      </c>
      <c r="AV9">
        <f t="shared" si="1"/>
        <v>0.15747079210257864</v>
      </c>
      <c r="AW9">
        <f t="shared" si="2"/>
        <v>0</v>
      </c>
      <c r="AX9">
        <f t="shared" si="3"/>
        <v>1</v>
      </c>
      <c r="AY9">
        <f t="shared" si="11"/>
        <v>1</v>
      </c>
      <c r="AZ9">
        <f t="shared" si="12"/>
        <v>7</v>
      </c>
      <c r="BA9" s="35">
        <f t="shared" si="4"/>
        <v>2.0618556701030928E-3</v>
      </c>
      <c r="BB9" s="35">
        <f t="shared" si="5"/>
        <v>3.255813953488372E-2</v>
      </c>
      <c r="BC9" s="35">
        <f t="shared" si="6"/>
        <v>3.0496283864780628E-2</v>
      </c>
      <c r="BD9" s="35">
        <f t="shared" si="7"/>
        <v>3.255813953488372E-2</v>
      </c>
      <c r="BE9" s="35">
        <f t="shared" si="8"/>
        <v>2.0618556701030928E-3</v>
      </c>
      <c r="BF9" s="23">
        <f>VLOOKUP(AH9,POINTS_TABLE!$D$2:$E$6,2,FALSE)</f>
        <v>32.322965439721465</v>
      </c>
      <c r="BG9" s="23">
        <f>VLOOKUP(AI9,POINTS_TABLE!$D$7:$E$12,2,FALSE)</f>
        <v>21.33822701335383</v>
      </c>
      <c r="BH9" s="23">
        <f>VLOOKUP(AJ9,POINTS_TABLE!$D$13:$E$18,2,FALSE)</f>
        <v>2.4866538521987356</v>
      </c>
      <c r="BI9" s="23">
        <f>VLOOKUP(AK9,POINTS_TABLE!$D$21:$E$24,2,FALSE)</f>
        <v>15.455276084198793</v>
      </c>
      <c r="BJ9" s="23">
        <f>VLOOKUP(AL9,POINTS_TABLE!$D$25:$E$27,2,FALSE)</f>
        <v>29.597177432364315</v>
      </c>
      <c r="BK9" s="23">
        <f>VLOOKUP(AM9,POINTS_TABLE!$D$28:$E$33,2,FALSE)</f>
        <v>-18.836510639202615</v>
      </c>
      <c r="BL9" s="23">
        <f>VLOOKUP(AN9,POINTS_TABLE!$D$34:$E$37,2,FALSE)</f>
        <v>7.4046821899710498</v>
      </c>
      <c r="BM9" s="23">
        <f>VLOOKUP(AO9,POINTS_TABLE!$D$38:$E$41,2,FALSE)</f>
        <v>2.0741751155172814</v>
      </c>
      <c r="BN9" s="23">
        <f>VLOOKUP(AP9,POINTS_TABLE!$D$42:$E$44,2,FALSE)</f>
        <v>10.30683560485237</v>
      </c>
      <c r="BO9" s="23">
        <f>VLOOKUP(AQ9,POINTS_TABLE!$D$45:$E$48,2,FALSE)</f>
        <v>-0.79321895608749771</v>
      </c>
      <c r="BP9" s="23">
        <f>VLOOKUP(AR9,POINTS_TABLE!$D$49:$E$50,2,FALSE)</f>
        <v>14.582867019977442</v>
      </c>
      <c r="BQ9" s="23">
        <f>VLOOKUP(AS9,POINTS_TABLE!$D$51:$E$52,2,FALSE)</f>
        <v>-3.8353326132213157</v>
      </c>
      <c r="BR9" s="39">
        <f>ROUND(SCORECARD_SCALLING!$C$6-SUM(BF9:BQ9)-TRAIN_SUMMARY!$C$2*SCORECARD_SCALLING!$C$5,0)</f>
        <v>394</v>
      </c>
      <c r="BS9" t="str">
        <f t="shared" si="9"/>
        <v>Reject</v>
      </c>
      <c r="BT9">
        <f t="shared" si="10"/>
        <v>1</v>
      </c>
    </row>
    <row r="10" spans="1:72">
      <c r="A10" s="2" t="s">
        <v>32</v>
      </c>
      <c r="B10" s="2">
        <v>27</v>
      </c>
      <c r="C10" s="2" t="s">
        <v>60</v>
      </c>
      <c r="D10" s="2" t="s">
        <v>58</v>
      </c>
      <c r="E10" s="2">
        <v>8318</v>
      </c>
      <c r="F10" s="2" t="s">
        <v>34</v>
      </c>
      <c r="G10" s="2" t="s">
        <v>25</v>
      </c>
      <c r="H10" s="2">
        <v>2</v>
      </c>
      <c r="I10" s="2" t="s">
        <v>36</v>
      </c>
      <c r="J10" s="2" t="s">
        <v>27</v>
      </c>
      <c r="K10" s="2">
        <v>4</v>
      </c>
      <c r="L10" s="2" t="s">
        <v>47</v>
      </c>
      <c r="M10" s="2">
        <v>42</v>
      </c>
      <c r="N10" s="2" t="s">
        <v>27</v>
      </c>
      <c r="O10" s="2" t="s">
        <v>44</v>
      </c>
      <c r="P10" s="2">
        <v>2</v>
      </c>
      <c r="Q10" s="2" t="s">
        <v>52</v>
      </c>
      <c r="R10" s="2">
        <v>1</v>
      </c>
      <c r="S10" s="2" t="s">
        <v>31</v>
      </c>
      <c r="T10" s="2" t="s">
        <v>31</v>
      </c>
      <c r="U10" s="2">
        <v>1</v>
      </c>
      <c r="V10">
        <f>_xlfn.XLOOKUP(B10,Binning_WOE_IV!$C$2:$C$6,Binning_WOE_IV!$I$2:$I$6,"not found",-1)</f>
        <v>-0.12917431193202994</v>
      </c>
      <c r="W10">
        <f>_xlfn.XLOOKUP(E10,Binning_WOE_IV!$C$7:$C$12,Binning_WOE_IV!$I$7:$I$12,"not found",-1)</f>
        <v>-0.98786424995459821</v>
      </c>
      <c r="X10">
        <f>_xlfn.XLOOKUP(M10,Binning_WOE_IV!$C$13:$C$18,Binning_WOE_IV!$I$13:$I$18,"not found",-1)</f>
        <v>0.27579903319597576</v>
      </c>
      <c r="Y10">
        <f>_xlfn.XLOOKUP(A10,Binning_WOE_IV!$B$32:$B$35,Binning_WOE_IV!$G$32:$G$35,"not found",0)</f>
        <v>-0.45557089656450134</v>
      </c>
      <c r="Z10" s="23">
        <f>_xlfn.XLOOKUP(_xlfn.XLOOKUP(C10,Binning_WOE_IV!$AF$2:$AF$6,Binning_WOE_IV!$AG$2:$AG$6,"not found",0),Binning_WOE_IV!$R$36:$R$38,Binning_WOE_IV!$G$36:$G$38,"not found",0)</f>
        <v>-1.2442937789022748</v>
      </c>
      <c r="AA10" cm="1">
        <f t="array" ref="AA10">_xlfn.SWITCH(D10,"radio/tv",Binning_WOE_IV!$G$39,"other",Binning_WOE_IV!$G$39,"education",Binning_WOE_IV!$G$40,"retraining",Binning_WOE_IV!$G$40,"furniture/equipment",Binning_WOE_IV!$G$41,"domestic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0">
        <f>_xlfn.LET(_xlpm.b,_xlfn.XLOOKUP(F10,Binning_WOE_IV!$AJ$2:$AJ$6,Binning_WOE_IV!$AK$2:$AK$6,"not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0">
        <f>_xlfn.LET(_xlpm.b,_xlfn.XLOOKUP(G10,Binning_WOE_IV!$AL$2:$AL$6,Binning_WOE_IV!$AM$2:$AM$6,"not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0">
        <f>_xlfn.XLOOKUP(_xlfn.XLOOKUP(I10,Binning_WOE_IV!$AN$2:$AN$5,Binning_WOE_IV!$AO$2:$AO$5,"not found",0),Binning_WOE_IV!$R$53:$R$55,Binning_WOE_IV!$G$53:$G$55,"not found",0)</f>
        <v>-0.20099341664998441</v>
      </c>
      <c r="AE10">
        <f>_xlfn.LET(_xlpm.b,_xlfn.XLOOKUP(L10,Binning_WOE_IV!$AQ$2:$AQ$5,Binning_WOE_IV!$AR$2:$AR$5,"not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0">
        <f>_xlfn.XLOOKUP(_xlfn.XLOOKUP(N10,Binning_WOE_IV!$AS$2:$AS$4,Binning_WOE_IV!$AT$2:$AT$4,"not found",0),Binning_WOE_IV!$R$62:$R$63,Binning_WOE_IV!$G$62:$G$63,"not found",0)</f>
        <v>0.12957806221905885</v>
      </c>
      <c r="AG10">
        <f>_xlfn.XLOOKUP(_xlfn.XLOOKUP(O10,Binning_WOE_IV!$AU$2:$AU$4,Binning_WOE_IV!$AV$2:$AV$4,"not found",0),Binning_WOE_IV!$R$64:$R$65,Binning_WOE_IV!$G$64:$G$65,"not found",0)</f>
        <v>-0.4919272386823581</v>
      </c>
      <c r="AH10">
        <f>V10*TRAIN_SUMMARY!$C$3</f>
        <v>0.10186434668464488</v>
      </c>
      <c r="AI10">
        <f>W10*TRAIN_SUMMARY!$C$4</f>
        <v>0.49301772974847569</v>
      </c>
      <c r="AJ10">
        <f>X10*TRAIN_SUMMARY!$C$5</f>
        <v>-0.1756525653466223</v>
      </c>
      <c r="AK10">
        <f>Y10*TRAIN_SUMMARY!$C$6</f>
        <v>0.35709270141793154</v>
      </c>
      <c r="AL10">
        <f>Z10*TRAIN_SUMMARY!$C$7</f>
        <v>0.68384000299252556</v>
      </c>
      <c r="AM10">
        <f>AA10*TRAIN_SUMMARY!$C$8</f>
        <v>0.4883377841684039</v>
      </c>
      <c r="AN10">
        <f>AB10*TRAIN_SUMMARY!$C$9</f>
        <v>0.17108448609736249</v>
      </c>
      <c r="AO10">
        <f>AC10*TRAIN_SUMMARY!$C$10</f>
        <v>-0.18469041192036334</v>
      </c>
      <c r="AP10">
        <f>AD10*TRAIN_SUMMARY!$C$11</f>
        <v>0.23813846799994265</v>
      </c>
      <c r="AQ10">
        <f>AE10*TRAIN_SUMMARY!$C$12</f>
        <v>0.30495501300893796</v>
      </c>
      <c r="AR10">
        <f>AF10*TRAIN_SUMMARY!$C$13</f>
        <v>-7.9424741749105313E-2</v>
      </c>
      <c r="AS10">
        <f>AG10*TRAIN_SUMMARY!$C$14</f>
        <v>0.18600799575071647</v>
      </c>
      <c r="AT10">
        <f>TRAIN_SUMMARY!$C$2+SUM(AH10:AS10)</f>
        <v>1.7631699940907271</v>
      </c>
      <c r="AU10">
        <f t="shared" si="0"/>
        <v>0.85360623519922985</v>
      </c>
      <c r="AV10">
        <f t="shared" si="1"/>
        <v>0.15828527442985918</v>
      </c>
      <c r="AW10">
        <f t="shared" si="2"/>
        <v>0</v>
      </c>
      <c r="AX10">
        <f t="shared" si="3"/>
        <v>1</v>
      </c>
      <c r="AY10">
        <f t="shared" si="11"/>
        <v>1</v>
      </c>
      <c r="AZ10">
        <f t="shared" si="12"/>
        <v>8</v>
      </c>
      <c r="BA10" s="35">
        <f t="shared" si="4"/>
        <v>2.0618556701030928E-3</v>
      </c>
      <c r="BB10" s="35">
        <f t="shared" si="5"/>
        <v>3.7209302325581395E-2</v>
      </c>
      <c r="BC10" s="35">
        <f t="shared" si="6"/>
        <v>3.5147446655478302E-2</v>
      </c>
      <c r="BD10" s="35">
        <f t="shared" si="7"/>
        <v>3.7209302325581395E-2</v>
      </c>
      <c r="BE10" s="35">
        <f t="shared" si="8"/>
        <v>2.0618556701030928E-3</v>
      </c>
      <c r="BF10" s="23">
        <f>VLOOKUP(AH10,POINTS_TABLE!$D$2:$E$6,2,FALSE)</f>
        <v>4.4087756341599382</v>
      </c>
      <c r="BG10" s="23">
        <f>VLOOKUP(AI10,POINTS_TABLE!$D$7:$E$12,2,FALSE)</f>
        <v>21.33822701335383</v>
      </c>
      <c r="BH10" s="23">
        <f>VLOOKUP(AJ10,POINTS_TABLE!$D$13:$E$18,2,FALSE)</f>
        <v>-7.6023925483498971</v>
      </c>
      <c r="BI10" s="23">
        <f>VLOOKUP(AK10,POINTS_TABLE!$D$21:$E$24,2,FALSE)</f>
        <v>15.455276084198793</v>
      </c>
      <c r="BJ10" s="23">
        <f>VLOOKUP(AL10,POINTS_TABLE!$D$25:$E$27,2,FALSE)</f>
        <v>29.597177432364315</v>
      </c>
      <c r="BK10" s="23">
        <f>VLOOKUP(AM10,POINTS_TABLE!$D$28:$E$33,2,FALSE)</f>
        <v>21.135674984953837</v>
      </c>
      <c r="BL10" s="23">
        <f>VLOOKUP(AN10,POINTS_TABLE!$D$34:$E$37,2,FALSE)</f>
        <v>7.4046821899710498</v>
      </c>
      <c r="BM10" s="23">
        <f>VLOOKUP(AO10,POINTS_TABLE!$D$38:$E$41,2,FALSE)</f>
        <v>-7.9935582413174426</v>
      </c>
      <c r="BN10" s="23">
        <f>VLOOKUP(AP10,POINTS_TABLE!$D$42:$E$44,2,FALSE)</f>
        <v>10.30683560485237</v>
      </c>
      <c r="BO10" s="23">
        <f>VLOOKUP(AQ10,POINTS_TABLE!$D$45:$E$48,2,FALSE)</f>
        <v>13.198712548866723</v>
      </c>
      <c r="BP10" s="23">
        <f>VLOOKUP(AR10,POINTS_TABLE!$D$49:$E$50,2,FALSE)</f>
        <v>-3.4375704313596254</v>
      </c>
      <c r="BQ10" s="23">
        <f>VLOOKUP(AS10,POINTS_TABLE!$D$51:$E$52,2,FALSE)</f>
        <v>8.0505843910576207</v>
      </c>
      <c r="BR10" s="39">
        <f>ROUND(SCORECARD_SCALLING!$C$6-SUM(BF10:BQ10)-TRAIN_SUMMARY!$C$2*SCORECARD_SCALLING!$C$5,0)</f>
        <v>394</v>
      </c>
      <c r="BS10" t="str">
        <f t="shared" si="9"/>
        <v>Reject</v>
      </c>
      <c r="BT10">
        <f t="shared" si="10"/>
        <v>1</v>
      </c>
    </row>
    <row r="11" spans="1:72">
      <c r="A11" s="2" t="s">
        <v>32</v>
      </c>
      <c r="B11" s="2">
        <v>48</v>
      </c>
      <c r="C11" s="2" t="s">
        <v>60</v>
      </c>
      <c r="D11" s="2" t="s">
        <v>58</v>
      </c>
      <c r="E11" s="2">
        <v>3844</v>
      </c>
      <c r="F11" s="2" t="s">
        <v>59</v>
      </c>
      <c r="G11" s="2" t="s">
        <v>39</v>
      </c>
      <c r="H11" s="2">
        <v>4</v>
      </c>
      <c r="I11" s="2" t="s">
        <v>26</v>
      </c>
      <c r="J11" s="2" t="s">
        <v>27</v>
      </c>
      <c r="K11" s="2">
        <v>4</v>
      </c>
      <c r="L11" s="2" t="s">
        <v>47</v>
      </c>
      <c r="M11" s="2">
        <v>34</v>
      </c>
      <c r="N11" s="2" t="s">
        <v>27</v>
      </c>
      <c r="O11" s="2" t="s">
        <v>44</v>
      </c>
      <c r="P11" s="2">
        <v>1</v>
      </c>
      <c r="Q11" s="2" t="s">
        <v>40</v>
      </c>
      <c r="R11" s="2">
        <v>2</v>
      </c>
      <c r="S11" s="2" t="s">
        <v>27</v>
      </c>
      <c r="T11" s="2" t="s">
        <v>31</v>
      </c>
      <c r="U11" s="2">
        <v>1</v>
      </c>
      <c r="V11">
        <f>_xlfn.XLOOKUP(B11,Binning_WOE_IV!$C$2:$C$6,Binning_WOE_IV!$I$2:$I$6,"not found",-1)</f>
        <v>-0.94704225543434295</v>
      </c>
      <c r="W11">
        <f>_xlfn.XLOOKUP(E11,Binning_WOE_IV!$C$7:$C$12,Binning_WOE_IV!$I$7:$I$12,"not found",-1)</f>
        <v>4.3939369041401284E-2</v>
      </c>
      <c r="X11">
        <f>_xlfn.XLOOKUP(M11,Binning_WOE_IV!$C$13:$C$18,Binning_WOE_IV!$I$13:$I$18,"not found",-1)</f>
        <v>-9.0210644079187538E-2</v>
      </c>
      <c r="Y11">
        <f>_xlfn.XLOOKUP(A11,Binning_WOE_IV!$B$32:$B$35,Binning_WOE_IV!$G$32:$G$35,"not found",0)</f>
        <v>-0.45557089656450134</v>
      </c>
      <c r="Z11" s="23">
        <f>_xlfn.XLOOKUP(_xlfn.XLOOKUP(C11,Binning_WOE_IV!$AF$2:$AF$6,Binning_WOE_IV!$AG$2:$AG$6,"not found",0),Binning_WOE_IV!$R$36:$R$38,Binning_WOE_IV!$G$36:$G$38,"not found",0)</f>
        <v>-1.2442937789022748</v>
      </c>
      <c r="AA11" cm="1">
        <f t="array" ref="AA11">_xlfn.SWITCH(D11,"radio/tv",Binning_WOE_IV!$G$39,"other",Binning_WOE_IV!$G$39,"education",Binning_WOE_IV!$G$40,"retraining",Binning_WOE_IV!$G$40,"furniture/equipment",Binning_WOE_IV!$G$41,"domestic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1">
        <f>_xlfn.LET(_xlpm.b,_xlfn.XLOOKUP(F11,Binning_WOE_IV!$AJ$2:$AJ$6,Binning_WOE_IV!$AK$2:$AK$6,"not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11">
        <f>_xlfn.LET(_xlpm.b,_xlfn.XLOOKUP(G11,Binning_WOE_IV!$AL$2:$AL$6,Binning_WOE_IV!$AM$2:$AM$6,"not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1">
        <f>_xlfn.XLOOKUP(_xlfn.XLOOKUP(I11,Binning_WOE_IV!$AN$2:$AN$5,Binning_WOE_IV!$AO$2:$AO$5,"not found",0),Binning_WOE_IV!$R$53:$R$55,Binning_WOE_IV!$G$53:$G$55,"not found",0)</f>
        <v>0.1811117123342415</v>
      </c>
      <c r="AE11">
        <f>_xlfn.LET(_xlpm.b,_xlfn.XLOOKUP(L11,Binning_WOE_IV!$AQ$2:$AQ$5,Binning_WOE_IV!$AR$2:$AR$5,"not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1">
        <f>_xlfn.XLOOKUP(_xlfn.XLOOKUP(N11,Binning_WOE_IV!$AS$2:$AS$4,Binning_WOE_IV!$AT$2:$AT$4,"not found",0),Binning_WOE_IV!$R$62:$R$63,Binning_WOE_IV!$G$62:$G$63,"not found",0)</f>
        <v>0.12957806221905885</v>
      </c>
      <c r="AG11">
        <f>_xlfn.XLOOKUP(_xlfn.XLOOKUP(O11,Binning_WOE_IV!$AU$2:$AU$4,Binning_WOE_IV!$AV$2:$AV$4,"not found",0),Binning_WOE_IV!$R$64:$R$65,Binning_WOE_IV!$G$64:$G$65,"not found",0)</f>
        <v>-0.4919272386823581</v>
      </c>
      <c r="AH11">
        <f>V11*TRAIN_SUMMARY!$C$3</f>
        <v>0.74681907872931619</v>
      </c>
      <c r="AI11">
        <f>W11*TRAIN_SUMMARY!$C$4</f>
        <v>-2.1929012991782761E-2</v>
      </c>
      <c r="AJ11">
        <f>X11*TRAIN_SUMMARY!$C$5</f>
        <v>5.7453903556002682E-2</v>
      </c>
      <c r="AK11">
        <f>Y11*TRAIN_SUMMARY!$C$6</f>
        <v>0.35709270141793154</v>
      </c>
      <c r="AL11">
        <f>Z11*TRAIN_SUMMARY!$C$7</f>
        <v>0.68384000299252556</v>
      </c>
      <c r="AM11">
        <f>AA11*TRAIN_SUMMARY!$C$8</f>
        <v>0.4883377841684039</v>
      </c>
      <c r="AN11">
        <f>AB11*TRAIN_SUMMARY!$C$9</f>
        <v>0.18902110492895396</v>
      </c>
      <c r="AO11">
        <f>AC11*TRAIN_SUMMARY!$C$10</f>
        <v>-0.18469041192036334</v>
      </c>
      <c r="AP11">
        <f>AD11*TRAIN_SUMMARY!$C$11</f>
        <v>-0.21458247952085815</v>
      </c>
      <c r="AQ11">
        <f>AE11*TRAIN_SUMMARY!$C$12</f>
        <v>0.30495501300893796</v>
      </c>
      <c r="AR11">
        <f>AF11*TRAIN_SUMMARY!$C$13</f>
        <v>-7.9424741749105313E-2</v>
      </c>
      <c r="AS11">
        <f>AG11*TRAIN_SUMMARY!$C$14</f>
        <v>0.18600799575071647</v>
      </c>
      <c r="AT11">
        <f>TRAIN_SUMMARY!$C$2+SUM(AH11:AS11)</f>
        <v>1.6915001236085554</v>
      </c>
      <c r="AU11">
        <f t="shared" si="0"/>
        <v>0.84442133886759052</v>
      </c>
      <c r="AV11">
        <f t="shared" si="1"/>
        <v>0.16910369228560374</v>
      </c>
      <c r="AW11">
        <f t="shared" si="2"/>
        <v>0</v>
      </c>
      <c r="AX11">
        <f t="shared" si="3"/>
        <v>1</v>
      </c>
      <c r="AY11">
        <f t="shared" si="11"/>
        <v>1</v>
      </c>
      <c r="AZ11">
        <f t="shared" si="12"/>
        <v>9</v>
      </c>
      <c r="BA11" s="35">
        <f t="shared" si="4"/>
        <v>2.0618556701030928E-3</v>
      </c>
      <c r="BB11" s="35">
        <f t="shared" si="5"/>
        <v>4.1860465116279069E-2</v>
      </c>
      <c r="BC11" s="35">
        <f t="shared" si="6"/>
        <v>3.9798609446175977E-2</v>
      </c>
      <c r="BD11" s="35">
        <f t="shared" si="7"/>
        <v>4.1860465116279069E-2</v>
      </c>
      <c r="BE11" s="35">
        <f t="shared" si="8"/>
        <v>2.0618556701030928E-3</v>
      </c>
      <c r="BF11" s="23">
        <f>VLOOKUP(AH11,POINTS_TABLE!$D$2:$E$6,2,FALSE)</f>
        <v>32.322965439721465</v>
      </c>
      <c r="BG11" s="23">
        <f>VLOOKUP(AI11,POINTS_TABLE!$D$7:$E$12,2,FALSE)</f>
        <v>-0.94910634884503919</v>
      </c>
      <c r="BH11" s="23">
        <f>VLOOKUP(AJ11,POINTS_TABLE!$D$13:$E$18,2,FALSE)</f>
        <v>2.4866538521987356</v>
      </c>
      <c r="BI11" s="23">
        <f>VLOOKUP(AK11,POINTS_TABLE!$D$21:$E$24,2,FALSE)</f>
        <v>15.455276084198793</v>
      </c>
      <c r="BJ11" s="23">
        <f>VLOOKUP(AL11,POINTS_TABLE!$D$25:$E$27,2,FALSE)</f>
        <v>29.597177432364315</v>
      </c>
      <c r="BK11" s="23">
        <f>VLOOKUP(AM11,POINTS_TABLE!$D$28:$E$33,2,FALSE)</f>
        <v>21.135674984953837</v>
      </c>
      <c r="BL11" s="23">
        <f>VLOOKUP(AN11,POINTS_TABLE!$D$34:$E$37,2,FALSE)</f>
        <v>8.180994321130628</v>
      </c>
      <c r="BM11" s="23">
        <f>VLOOKUP(AO11,POINTS_TABLE!$D$38:$E$41,2,FALSE)</f>
        <v>-7.9935582413174426</v>
      </c>
      <c r="BN11" s="23">
        <f>VLOOKUP(AP11,POINTS_TABLE!$D$42:$E$44,2,FALSE)</f>
        <v>-9.2873123719919874</v>
      </c>
      <c r="BO11" s="23">
        <f>VLOOKUP(AQ11,POINTS_TABLE!$D$45:$E$48,2,FALSE)</f>
        <v>13.198712548866723</v>
      </c>
      <c r="BP11" s="23">
        <f>VLOOKUP(AR11,POINTS_TABLE!$D$49:$E$50,2,FALSE)</f>
        <v>-3.4375704313596254</v>
      </c>
      <c r="BQ11" s="23">
        <f>VLOOKUP(AS11,POINTS_TABLE!$D$51:$E$52,2,FALSE)</f>
        <v>8.0505843910576207</v>
      </c>
      <c r="BR11" s="39">
        <f>ROUND(SCORECARD_SCALLING!$C$6-SUM(BF11:BQ11)-TRAIN_SUMMARY!$C$2*SCORECARD_SCALLING!$C$5,0)</f>
        <v>397</v>
      </c>
      <c r="BS11" t="str">
        <f t="shared" si="9"/>
        <v>Reject</v>
      </c>
      <c r="BT11">
        <f t="shared" si="10"/>
        <v>1</v>
      </c>
    </row>
    <row r="12" spans="1:72">
      <c r="A12" s="2" t="s">
        <v>21</v>
      </c>
      <c r="B12" s="2">
        <v>30</v>
      </c>
      <c r="C12" s="2" t="s">
        <v>60</v>
      </c>
      <c r="D12" s="2" t="s">
        <v>58</v>
      </c>
      <c r="E12" s="2">
        <v>8072</v>
      </c>
      <c r="F12" s="2" t="s">
        <v>24</v>
      </c>
      <c r="G12" s="2" t="s">
        <v>57</v>
      </c>
      <c r="H12" s="2">
        <v>2</v>
      </c>
      <c r="I12" s="2" t="s">
        <v>26</v>
      </c>
      <c r="J12" s="2" t="s">
        <v>27</v>
      </c>
      <c r="K12" s="2">
        <v>3</v>
      </c>
      <c r="L12" s="2" t="s">
        <v>50</v>
      </c>
      <c r="M12" s="2">
        <v>25</v>
      </c>
      <c r="N12" s="2" t="s">
        <v>61</v>
      </c>
      <c r="O12" s="2" t="s">
        <v>29</v>
      </c>
      <c r="P12" s="2">
        <v>3</v>
      </c>
      <c r="Q12" s="2" t="s">
        <v>30</v>
      </c>
      <c r="R12" s="2">
        <v>1</v>
      </c>
      <c r="S12" s="2" t="s">
        <v>27</v>
      </c>
      <c r="T12" s="2" t="s">
        <v>31</v>
      </c>
      <c r="U12" s="2">
        <v>0</v>
      </c>
      <c r="V12">
        <f>_xlfn.XLOOKUP(B12,Binning_WOE_IV!$C$2:$C$6,Binning_WOE_IV!$I$2:$I$6,"not found",-1)</f>
        <v>-0.12917431193202994</v>
      </c>
      <c r="W12">
        <f>_xlfn.XLOOKUP(E12,Binning_WOE_IV!$C$7:$C$12,Binning_WOE_IV!$I$7:$I$12,"not found",-1)</f>
        <v>-0.98786424995459821</v>
      </c>
      <c r="X12">
        <f>_xlfn.XLOOKUP(M12,Binning_WOE_IV!$C$13:$C$18,Binning_WOE_IV!$I$13:$I$18,"not found",-1)</f>
        <v>-0.40221483439086264</v>
      </c>
      <c r="Y12">
        <f>_xlfn.XLOOKUP(A12,Binning_WOE_IV!$B$32:$B$35,Binning_WOE_IV!$G$32:$G$35,"not found",0)</f>
        <v>-0.67859154491044971</v>
      </c>
      <c r="Z12" s="23">
        <f>_xlfn.XLOOKUP(_xlfn.XLOOKUP(C12,Binning_WOE_IV!$AF$2:$AF$6,Binning_WOE_IV!$AG$2:$AG$6,"not found",0),Binning_WOE_IV!$R$36:$R$38,Binning_WOE_IV!$G$36:$G$38,"not found",0)</f>
        <v>-1.2442937789022748</v>
      </c>
      <c r="AA12" cm="1">
        <f t="array" ref="AA12">_xlfn.SWITCH(D12,"radio/tv",Binning_WOE_IV!$G$39,"other",Binning_WOE_IV!$G$39,"education",Binning_WOE_IV!$G$40,"retraining",Binning_WOE_IV!$G$40,"furniture/equipment",Binning_WOE_IV!$G$41,"domestic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2">
        <f>_xlfn.LET(_xlpm.b,_xlfn.XLOOKUP(F12,Binning_WOE_IV!$AJ$2:$AJ$6,Binning_WOE_IV!$AK$2:$AK$6,"not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2">
        <f>_xlfn.LET(_xlpm.b,_xlfn.XLOOKUP(G12,Binning_WOE_IV!$AL$2:$AL$6,Binning_WOE_IV!$AM$2:$AM$6,"not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2">
        <f>_xlfn.XLOOKUP(_xlfn.XLOOKUP(I12,Binning_WOE_IV!$AN$2:$AN$5,Binning_WOE_IV!$AO$2:$AO$5,"not found",0),Binning_WOE_IV!$R$53:$R$55,Binning_WOE_IV!$G$53:$G$55,"not found",0)</f>
        <v>0.1811117123342415</v>
      </c>
      <c r="AE12">
        <f>_xlfn.LET(_xlpm.b,_xlfn.XLOOKUP(L12,Binning_WOE_IV!$AQ$2:$AQ$5,Binning_WOE_IV!$AR$2:$AR$5,"not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2">
        <f>_xlfn.XLOOKUP(_xlfn.XLOOKUP(N12,Binning_WOE_IV!$AS$2:$AS$4,Binning_WOE_IV!$AT$2:$AT$4,"not found",0),Binning_WOE_IV!$R$62:$R$63,Binning_WOE_IV!$G$62:$G$63,"not found",0)</f>
        <v>-0.54969627176468283</v>
      </c>
      <c r="AG12">
        <f>_xlfn.XLOOKUP(_xlfn.XLOOKUP(O12,Binning_WOE_IV!$AU$2:$AU$4,Binning_WOE_IV!$AV$2:$AV$4,"not found",0),Binning_WOE_IV!$R$64:$R$65,Binning_WOE_IV!$G$64:$G$65,"not found",0)</f>
        <v>0.23435622685305388</v>
      </c>
      <c r="AH12">
        <f>V12*TRAIN_SUMMARY!$C$3</f>
        <v>0.10186434668464488</v>
      </c>
      <c r="AI12">
        <f>W12*TRAIN_SUMMARY!$C$4</f>
        <v>0.49301772974847569</v>
      </c>
      <c r="AJ12">
        <f>X12*TRAIN_SUMMARY!$C$5</f>
        <v>0.25616502952357967</v>
      </c>
      <c r="AK12">
        <f>Y12*TRAIN_SUMMARY!$C$6</f>
        <v>0.53190423215968441</v>
      </c>
      <c r="AL12">
        <f>Z12*TRAIN_SUMMARY!$C$7</f>
        <v>0.68384000299252556</v>
      </c>
      <c r="AM12">
        <f>AA12*TRAIN_SUMMARY!$C$8</f>
        <v>0.4883377841684039</v>
      </c>
      <c r="AN12">
        <f>AB12*TRAIN_SUMMARY!$C$9</f>
        <v>-0.49611293003523665</v>
      </c>
      <c r="AO12">
        <f>AC12*TRAIN_SUMMARY!$C$10</f>
        <v>0.2867089209985732</v>
      </c>
      <c r="AP12">
        <f>AD12*TRAIN_SUMMARY!$C$11</f>
        <v>-0.21458247952085815</v>
      </c>
      <c r="AQ12">
        <f>AE12*TRAIN_SUMMARY!$C$12</f>
        <v>6.1778553558697331E-2</v>
      </c>
      <c r="AR12">
        <f>AF12*TRAIN_SUMMARY!$C$13</f>
        <v>0.33693577197926589</v>
      </c>
      <c r="AS12">
        <f>AG12*TRAIN_SUMMARY!$C$14</f>
        <v>-8.8614999578798745E-2</v>
      </c>
      <c r="AT12">
        <f>TRAIN_SUMMARY!$C$2+SUM(AH12:AS12)</f>
        <v>1.6198411479168344</v>
      </c>
      <c r="AU12">
        <f t="shared" si="0"/>
        <v>0.83477322100064866</v>
      </c>
      <c r="AV12">
        <f t="shared" si="1"/>
        <v>1.8004363305517876</v>
      </c>
      <c r="AW12">
        <f t="shared" si="2"/>
        <v>1</v>
      </c>
      <c r="AX12">
        <f t="shared" si="3"/>
        <v>0</v>
      </c>
      <c r="AY12">
        <f t="shared" si="11"/>
        <v>2</v>
      </c>
      <c r="AZ12">
        <f t="shared" si="12"/>
        <v>9</v>
      </c>
      <c r="BA12" s="35">
        <f t="shared" si="4"/>
        <v>4.1237113402061857E-3</v>
      </c>
      <c r="BB12" s="35">
        <f t="shared" si="5"/>
        <v>4.1860465116279069E-2</v>
      </c>
      <c r="BC12" s="35">
        <f t="shared" si="6"/>
        <v>3.7736753776072884E-2</v>
      </c>
      <c r="BD12" s="35">
        <f t="shared" si="7"/>
        <v>4.1860465116279069E-2</v>
      </c>
      <c r="BE12" s="35">
        <f t="shared" si="8"/>
        <v>4.1237113402061857E-3</v>
      </c>
      <c r="BF12" s="23">
        <f>VLOOKUP(AH12,POINTS_TABLE!$D$2:$E$6,2,FALSE)</f>
        <v>4.4087756341599382</v>
      </c>
      <c r="BG12" s="23">
        <f>VLOOKUP(AI12,POINTS_TABLE!$D$7:$E$12,2,FALSE)</f>
        <v>21.33822701335383</v>
      </c>
      <c r="BH12" s="23">
        <f>VLOOKUP(AJ12,POINTS_TABLE!$D$13:$E$18,2,FALSE)</f>
        <v>11.087040532285299</v>
      </c>
      <c r="BI12" s="23">
        <f>VLOOKUP(AK12,POINTS_TABLE!$D$21:$E$24,2,FALSE)</f>
        <v>23.021267938938855</v>
      </c>
      <c r="BJ12" s="23">
        <f>VLOOKUP(AL12,POINTS_TABLE!$D$25:$E$27,2,FALSE)</f>
        <v>29.597177432364315</v>
      </c>
      <c r="BK12" s="23">
        <f>VLOOKUP(AM12,POINTS_TABLE!$D$28:$E$33,2,FALSE)</f>
        <v>21.135674984953837</v>
      </c>
      <c r="BL12" s="23">
        <f>VLOOKUP(AN12,POINTS_TABLE!$D$34:$E$37,2,FALSE)</f>
        <v>-21.472189916481874</v>
      </c>
      <c r="BM12" s="23">
        <f>VLOOKUP(AO12,POINTS_TABLE!$D$38:$E$41,2,FALSE)</f>
        <v>12.409006155098014</v>
      </c>
      <c r="BN12" s="23">
        <f>VLOOKUP(AP12,POINTS_TABLE!$D$42:$E$44,2,FALSE)</f>
        <v>-9.2873123719919874</v>
      </c>
      <c r="BO12" s="23">
        <f>VLOOKUP(AQ12,POINTS_TABLE!$D$45:$E$48,2,FALSE)</f>
        <v>2.6738283855727758</v>
      </c>
      <c r="BP12" s="23">
        <f>VLOOKUP(AR12,POINTS_TABLE!$D$49:$E$50,2,FALSE)</f>
        <v>14.582867019977442</v>
      </c>
      <c r="BQ12" s="23">
        <f>VLOOKUP(AS12,POINTS_TABLE!$D$51:$E$52,2,FALSE)</f>
        <v>-3.8353326132213157</v>
      </c>
      <c r="BR12" s="39">
        <f>ROUND(SCORECARD_SCALLING!$C$6-SUM(BF12:BQ12)-TRAIN_SUMMARY!$C$2*SCORECARD_SCALLING!$C$5,0)</f>
        <v>400</v>
      </c>
      <c r="BS12" t="str">
        <f t="shared" si="9"/>
        <v>Reject</v>
      </c>
      <c r="BT12">
        <f t="shared" si="10"/>
        <v>1</v>
      </c>
    </row>
    <row r="13" spans="1:72">
      <c r="A13" s="2" t="s">
        <v>32</v>
      </c>
      <c r="B13" s="2">
        <v>30</v>
      </c>
      <c r="C13" s="2" t="s">
        <v>60</v>
      </c>
      <c r="D13" s="2" t="s">
        <v>58</v>
      </c>
      <c r="E13" s="2">
        <v>4280</v>
      </c>
      <c r="F13" s="2" t="s">
        <v>59</v>
      </c>
      <c r="G13" s="2" t="s">
        <v>35</v>
      </c>
      <c r="H13" s="2">
        <v>4</v>
      </c>
      <c r="I13" s="2" t="s">
        <v>36</v>
      </c>
      <c r="J13" s="2" t="s">
        <v>27</v>
      </c>
      <c r="K13" s="2">
        <v>4</v>
      </c>
      <c r="L13" s="2" t="s">
        <v>50</v>
      </c>
      <c r="M13" s="2">
        <v>26</v>
      </c>
      <c r="N13" s="2" t="s">
        <v>27</v>
      </c>
      <c r="O13" s="2" t="s">
        <v>51</v>
      </c>
      <c r="P13" s="2">
        <v>2</v>
      </c>
      <c r="Q13" s="2" t="s">
        <v>40</v>
      </c>
      <c r="R13" s="2">
        <v>1</v>
      </c>
      <c r="S13" s="2" t="s">
        <v>27</v>
      </c>
      <c r="T13" s="2" t="s">
        <v>31</v>
      </c>
      <c r="U13" s="2">
        <v>1</v>
      </c>
      <c r="V13">
        <f>_xlfn.XLOOKUP(B13,Binning_WOE_IV!$C$2:$C$6,Binning_WOE_IV!$I$2:$I$6,"not found",-1)</f>
        <v>-0.12917431193202994</v>
      </c>
      <c r="W13">
        <f>_xlfn.XLOOKUP(E13,Binning_WOE_IV!$C$7:$C$12,Binning_WOE_IV!$I$7:$I$12,"not found",-1)</f>
        <v>4.3939369041401284E-2</v>
      </c>
      <c r="X13">
        <f>_xlfn.XLOOKUP(M13,Binning_WOE_IV!$C$13:$C$18,Binning_WOE_IV!$I$13:$I$18,"not found",-1)</f>
        <v>-0.13233987329659078</v>
      </c>
      <c r="Y13">
        <f>_xlfn.XLOOKUP(A13,Binning_WOE_IV!$B$32:$B$35,Binning_WOE_IV!$G$32:$G$35,"not found",0)</f>
        <v>-0.45557089656450134</v>
      </c>
      <c r="Z13" s="23">
        <f>_xlfn.XLOOKUP(_xlfn.XLOOKUP(C13,Binning_WOE_IV!$AF$2:$AF$6,Binning_WOE_IV!$AG$2:$AG$6,"not found",0),Binning_WOE_IV!$R$36:$R$38,Binning_WOE_IV!$G$36:$G$38,"not found",0)</f>
        <v>-1.2442937789022748</v>
      </c>
      <c r="AA13" cm="1">
        <f t="array" ref="AA13">_xlfn.SWITCH(D13,"radio/tv",Binning_WOE_IV!$G$39,"other",Binning_WOE_IV!$G$39,"education",Binning_WOE_IV!$G$40,"retraining",Binning_WOE_IV!$G$40,"furniture/equipment",Binning_WOE_IV!$G$41,"domestic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3">
        <f>_xlfn.LET(_xlpm.b,_xlfn.XLOOKUP(F13,Binning_WOE_IV!$AJ$2:$AJ$6,Binning_WOE_IV!$AK$2:$AK$6,"not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13">
        <f>_xlfn.LET(_xlpm.b,_xlfn.XLOOKUP(G13,Binning_WOE_IV!$AL$2:$AL$6,Binning_WOE_IV!$AM$2:$AM$6,"not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3">
        <f>_xlfn.XLOOKUP(_xlfn.XLOOKUP(I13,Binning_WOE_IV!$AN$2:$AN$5,Binning_WOE_IV!$AO$2:$AO$5,"not found",0),Binning_WOE_IV!$R$53:$R$55,Binning_WOE_IV!$G$53:$G$55,"not found",0)</f>
        <v>-0.20099341664998441</v>
      </c>
      <c r="AE13">
        <f>_xlfn.LET(_xlpm.b,_xlfn.XLOOKUP(L13,Binning_WOE_IV!$AQ$2:$AQ$5,Binning_WOE_IV!$AR$2:$AR$5,"not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3">
        <f>_xlfn.XLOOKUP(_xlfn.XLOOKUP(N13,Binning_WOE_IV!$AS$2:$AS$4,Binning_WOE_IV!$AT$2:$AT$4,"not found",0),Binning_WOE_IV!$R$62:$R$63,Binning_WOE_IV!$G$62:$G$63,"not found",0)</f>
        <v>0.12957806221905885</v>
      </c>
      <c r="AG13">
        <f>_xlfn.XLOOKUP(_xlfn.XLOOKUP(O13,Binning_WOE_IV!$AU$2:$AU$4,Binning_WOE_IV!$AV$2:$AV$4,"not found",0),Binning_WOE_IV!$R$64:$R$65,Binning_WOE_IV!$G$64:$G$65,"not found",0)</f>
        <v>-0.4919272386823581</v>
      </c>
      <c r="AH13">
        <f>V13*TRAIN_SUMMARY!$C$3</f>
        <v>0.10186434668464488</v>
      </c>
      <c r="AI13">
        <f>W13*TRAIN_SUMMARY!$C$4</f>
        <v>-2.1929012991782761E-2</v>
      </c>
      <c r="AJ13">
        <f>X13*TRAIN_SUMMARY!$C$5</f>
        <v>8.428542324031725E-2</v>
      </c>
      <c r="AK13">
        <f>Y13*TRAIN_SUMMARY!$C$6</f>
        <v>0.35709270141793154</v>
      </c>
      <c r="AL13">
        <f>Z13*TRAIN_SUMMARY!$C$7</f>
        <v>0.68384000299252556</v>
      </c>
      <c r="AM13">
        <f>AA13*TRAIN_SUMMARY!$C$8</f>
        <v>0.4883377841684039</v>
      </c>
      <c r="AN13">
        <f>AB13*TRAIN_SUMMARY!$C$9</f>
        <v>0.18902110492895396</v>
      </c>
      <c r="AO13">
        <f>AC13*TRAIN_SUMMARY!$C$10</f>
        <v>4.7923621110280083E-2</v>
      </c>
      <c r="AP13">
        <f>AD13*TRAIN_SUMMARY!$C$11</f>
        <v>0.23813846799994265</v>
      </c>
      <c r="AQ13">
        <f>AE13*TRAIN_SUMMARY!$C$12</f>
        <v>6.1778553558697331E-2</v>
      </c>
      <c r="AR13">
        <f>AF13*TRAIN_SUMMARY!$C$13</f>
        <v>-7.9424741749105313E-2</v>
      </c>
      <c r="AS13">
        <f>AG13*TRAIN_SUMMARY!$C$14</f>
        <v>0.18600799575071647</v>
      </c>
      <c r="AT13">
        <f>TRAIN_SUMMARY!$C$2+SUM(AH13:AS13)</f>
        <v>1.5155354323494024</v>
      </c>
      <c r="AU13">
        <f t="shared" si="0"/>
        <v>0.81988010923602661</v>
      </c>
      <c r="AV13">
        <f t="shared" si="1"/>
        <v>0.19859715766205424</v>
      </c>
      <c r="AW13">
        <f t="shared" si="2"/>
        <v>0</v>
      </c>
      <c r="AX13">
        <f t="shared" si="3"/>
        <v>1</v>
      </c>
      <c r="AY13">
        <f t="shared" si="11"/>
        <v>2</v>
      </c>
      <c r="AZ13">
        <f t="shared" si="12"/>
        <v>10</v>
      </c>
      <c r="BA13" s="35">
        <f t="shared" si="4"/>
        <v>4.1237113402061857E-3</v>
      </c>
      <c r="BB13" s="35">
        <f t="shared" si="5"/>
        <v>4.6511627906976744E-2</v>
      </c>
      <c r="BC13" s="35">
        <f t="shared" si="6"/>
        <v>4.2387916566770559E-2</v>
      </c>
      <c r="BD13" s="35">
        <f t="shared" si="7"/>
        <v>4.6511627906976744E-2</v>
      </c>
      <c r="BE13" s="35">
        <f t="shared" si="8"/>
        <v>4.1237113402061857E-3</v>
      </c>
      <c r="BF13" s="23">
        <f>VLOOKUP(AH13,POINTS_TABLE!$D$2:$E$6,2,FALSE)</f>
        <v>4.4087756341599382</v>
      </c>
      <c r="BG13" s="23">
        <f>VLOOKUP(AI13,POINTS_TABLE!$D$7:$E$12,2,FALSE)</f>
        <v>-0.94910634884503919</v>
      </c>
      <c r="BH13" s="23">
        <f>VLOOKUP(AJ13,POINTS_TABLE!$D$13:$E$18,2,FALSE)</f>
        <v>3.6479448638409924</v>
      </c>
      <c r="BI13" s="23">
        <f>VLOOKUP(AK13,POINTS_TABLE!$D$21:$E$24,2,FALSE)</f>
        <v>15.455276084198793</v>
      </c>
      <c r="BJ13" s="23">
        <f>VLOOKUP(AL13,POINTS_TABLE!$D$25:$E$27,2,FALSE)</f>
        <v>29.597177432364315</v>
      </c>
      <c r="BK13" s="23">
        <f>VLOOKUP(AM13,POINTS_TABLE!$D$28:$E$33,2,FALSE)</f>
        <v>21.135674984953837</v>
      </c>
      <c r="BL13" s="23">
        <f>VLOOKUP(AN13,POINTS_TABLE!$D$34:$E$37,2,FALSE)</f>
        <v>8.180994321130628</v>
      </c>
      <c r="BM13" s="23">
        <f>VLOOKUP(AO13,POINTS_TABLE!$D$38:$E$41,2,FALSE)</f>
        <v>2.0741751155172814</v>
      </c>
      <c r="BN13" s="23">
        <f>VLOOKUP(AP13,POINTS_TABLE!$D$42:$E$44,2,FALSE)</f>
        <v>10.30683560485237</v>
      </c>
      <c r="BO13" s="23">
        <f>VLOOKUP(AQ13,POINTS_TABLE!$D$45:$E$48,2,FALSE)</f>
        <v>2.6738283855727758</v>
      </c>
      <c r="BP13" s="23">
        <f>VLOOKUP(AR13,POINTS_TABLE!$D$49:$E$50,2,FALSE)</f>
        <v>-3.4375704313596254</v>
      </c>
      <c r="BQ13" s="23">
        <f>VLOOKUP(AS13,POINTS_TABLE!$D$51:$E$52,2,FALSE)</f>
        <v>8.0505843910576207</v>
      </c>
      <c r="BR13" s="39">
        <f>ROUND(SCORECARD_SCALLING!$C$6-SUM(BF13:BQ13)-TRAIN_SUMMARY!$C$2*SCORECARD_SCALLING!$C$5,0)</f>
        <v>405</v>
      </c>
      <c r="BS13" t="str">
        <f t="shared" si="9"/>
        <v>Reject</v>
      </c>
      <c r="BT13">
        <f t="shared" si="10"/>
        <v>1</v>
      </c>
    </row>
    <row r="14" spans="1:72">
      <c r="A14" s="2" t="s">
        <v>21</v>
      </c>
      <c r="B14" s="2">
        <v>24</v>
      </c>
      <c r="C14" s="2" t="s">
        <v>33</v>
      </c>
      <c r="D14" s="2" t="s">
        <v>58</v>
      </c>
      <c r="E14" s="2">
        <v>6568</v>
      </c>
      <c r="F14" s="2" t="s">
        <v>34</v>
      </c>
      <c r="G14" s="2" t="s">
        <v>35</v>
      </c>
      <c r="H14" s="2">
        <v>2</v>
      </c>
      <c r="I14" s="2" t="s">
        <v>56</v>
      </c>
      <c r="J14" s="2" t="s">
        <v>27</v>
      </c>
      <c r="K14" s="2">
        <v>2</v>
      </c>
      <c r="L14" s="2" t="s">
        <v>50</v>
      </c>
      <c r="M14" s="2">
        <v>21</v>
      </c>
      <c r="N14" s="2" t="s">
        <v>65</v>
      </c>
      <c r="O14" s="2" t="s">
        <v>29</v>
      </c>
      <c r="P14" s="2">
        <v>1</v>
      </c>
      <c r="Q14" s="2" t="s">
        <v>40</v>
      </c>
      <c r="R14" s="2">
        <v>1</v>
      </c>
      <c r="S14" s="2" t="s">
        <v>27</v>
      </c>
      <c r="T14" s="2" t="s">
        <v>31</v>
      </c>
      <c r="U14" s="2">
        <v>0</v>
      </c>
      <c r="V14">
        <f>_xlfn.XLOOKUP(B14,Binning_WOE_IV!$C$2:$C$6,Binning_WOE_IV!$I$2:$I$6,"not found",-1)</f>
        <v>-0.12917431193202994</v>
      </c>
      <c r="W14">
        <f>_xlfn.XLOOKUP(E14,Binning_WOE_IV!$C$7:$C$12,Binning_WOE_IV!$I$7:$I$12,"not found",-1)</f>
        <v>-0.1020145435816787</v>
      </c>
      <c r="X14">
        <f>_xlfn.XLOOKUP(M14,Binning_WOE_IV!$C$13:$C$18,Binning_WOE_IV!$I$13:$I$18,"not found",-1)</f>
        <v>-0.40221483439086264</v>
      </c>
      <c r="Y14">
        <f>_xlfn.XLOOKUP(A14,Binning_WOE_IV!$B$32:$B$35,Binning_WOE_IV!$G$32:$G$35,"not found",0)</f>
        <v>-0.67859154491044971</v>
      </c>
      <c r="Z14" s="23">
        <f>_xlfn.XLOOKUP(_xlfn.XLOOKUP(C14,Binning_WOE_IV!$AF$2:$AF$6,Binning_WOE_IV!$AG$2:$AG$6,"not found",0),Binning_WOE_IV!$R$36:$R$38,Binning_WOE_IV!$G$36:$G$38,"not found",0)</f>
        <v>-4.4726268044255127E-2</v>
      </c>
      <c r="AA14" cm="1">
        <f t="array" ref="AA14">_xlfn.SWITCH(D14,"radio/tv",Binning_WOE_IV!$G$39,"other",Binning_WOE_IV!$G$39,"education",Binning_WOE_IV!$G$40,"retraining",Binning_WOE_IV!$G$40,"furniture/equipment",Binning_WOE_IV!$G$41,"domestic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4">
        <f>_xlfn.LET(_xlpm.b,_xlfn.XLOOKUP(F14,Binning_WOE_IV!$AJ$2:$AJ$6,Binning_WOE_IV!$AK$2:$AK$6,"not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4">
        <f>_xlfn.LET(_xlpm.b,_xlfn.XLOOKUP(G14,Binning_WOE_IV!$AL$2:$AL$6,Binning_WOE_IV!$AM$2:$AM$6,"not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4">
        <f>_xlfn.XLOOKUP(_xlfn.XLOOKUP(I14,Binning_WOE_IV!$AN$2:$AN$5,Binning_WOE_IV!$AO$2:$AO$5,"not found",0),Binning_WOE_IV!$R$53:$R$55,Binning_WOE_IV!$G$53:$G$55,"not found",0)</f>
        <v>-0.2698954162208389</v>
      </c>
      <c r="AE14">
        <f>_xlfn.LET(_xlpm.b,_xlfn.XLOOKUP(L14,Binning_WOE_IV!$AQ$2:$AQ$5,Binning_WOE_IV!$AR$2:$AR$5,"not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4">
        <f>_xlfn.XLOOKUP(_xlfn.XLOOKUP(N14,Binning_WOE_IV!$AS$2:$AS$4,Binning_WOE_IV!$AT$2:$AT$4,"not found",0),Binning_WOE_IV!$R$62:$R$63,Binning_WOE_IV!$G$62:$G$63,"not found",0)</f>
        <v>-0.54969627176468283</v>
      </c>
      <c r="AG14">
        <f>_xlfn.XLOOKUP(_xlfn.XLOOKUP(O14,Binning_WOE_IV!$AU$2:$AU$4,Binning_WOE_IV!$AV$2:$AV$4,"not found",0),Binning_WOE_IV!$R$64:$R$65,Binning_WOE_IV!$G$64:$G$65,"not found",0)</f>
        <v>0.23435622685305388</v>
      </c>
      <c r="AH14">
        <f>V14*TRAIN_SUMMARY!$C$3</f>
        <v>0.10186434668464488</v>
      </c>
      <c r="AI14">
        <f>W14*TRAIN_SUMMARY!$C$4</f>
        <v>5.0912844229637523E-2</v>
      </c>
      <c r="AJ14">
        <f>X14*TRAIN_SUMMARY!$C$5</f>
        <v>0.25616502952357967</v>
      </c>
      <c r="AK14">
        <f>Y14*TRAIN_SUMMARY!$C$6</f>
        <v>0.53190423215968441</v>
      </c>
      <c r="AL14">
        <f>Z14*TRAIN_SUMMARY!$C$7</f>
        <v>2.4580699342731407E-2</v>
      </c>
      <c r="AM14">
        <f>AA14*TRAIN_SUMMARY!$C$8</f>
        <v>0.4883377841684039</v>
      </c>
      <c r="AN14">
        <f>AB14*TRAIN_SUMMARY!$C$9</f>
        <v>0.17108448609736249</v>
      </c>
      <c r="AO14">
        <f>AC14*TRAIN_SUMMARY!$C$10</f>
        <v>4.7923621110280083E-2</v>
      </c>
      <c r="AP14">
        <f>AD14*TRAIN_SUMMARY!$C$11</f>
        <v>0.31977406031642996</v>
      </c>
      <c r="AQ14">
        <f>AE14*TRAIN_SUMMARY!$C$12</f>
        <v>6.1778553558697331E-2</v>
      </c>
      <c r="AR14">
        <f>AF14*TRAIN_SUMMARY!$C$13</f>
        <v>0.33693577197926589</v>
      </c>
      <c r="AS14">
        <f>AG14*TRAIN_SUMMARY!$C$14</f>
        <v>-8.8614999578798745E-2</v>
      </c>
      <c r="AT14">
        <f>TRAIN_SUMMARY!$C$2+SUM(AH14:AS14)</f>
        <v>1.4812456148297954</v>
      </c>
      <c r="AU14">
        <f t="shared" si="0"/>
        <v>0.81476064975071283</v>
      </c>
      <c r="AV14">
        <f t="shared" si="1"/>
        <v>1.6861065049913326</v>
      </c>
      <c r="AW14">
        <f t="shared" si="2"/>
        <v>1</v>
      </c>
      <c r="AX14">
        <f t="shared" si="3"/>
        <v>0</v>
      </c>
      <c r="AY14">
        <f t="shared" si="11"/>
        <v>3</v>
      </c>
      <c r="AZ14">
        <f t="shared" si="12"/>
        <v>10</v>
      </c>
      <c r="BA14" s="35">
        <f t="shared" si="4"/>
        <v>6.1855670103092781E-3</v>
      </c>
      <c r="BB14" s="35">
        <f t="shared" si="5"/>
        <v>4.6511627906976744E-2</v>
      </c>
      <c r="BC14" s="35">
        <f t="shared" si="6"/>
        <v>4.0326060896667466E-2</v>
      </c>
      <c r="BD14" s="35">
        <f t="shared" si="7"/>
        <v>4.6511627906976744E-2</v>
      </c>
      <c r="BE14" s="35">
        <f t="shared" si="8"/>
        <v>6.1855670103092781E-3</v>
      </c>
      <c r="BF14" s="23">
        <f>VLOOKUP(AH14,POINTS_TABLE!$D$2:$E$6,2,FALSE)</f>
        <v>4.4087756341599382</v>
      </c>
      <c r="BG14" s="23">
        <f>VLOOKUP(AI14,POINTS_TABLE!$D$7:$E$12,2,FALSE)</f>
        <v>2.2035512366295098</v>
      </c>
      <c r="BH14" s="23">
        <f>VLOOKUP(AJ14,POINTS_TABLE!$D$13:$E$18,2,FALSE)</f>
        <v>11.087040532285299</v>
      </c>
      <c r="BI14" s="23">
        <f>VLOOKUP(AK14,POINTS_TABLE!$D$21:$E$24,2,FALSE)</f>
        <v>23.021267938938855</v>
      </c>
      <c r="BJ14" s="23">
        <f>VLOOKUP(AL14,POINTS_TABLE!$D$25:$E$27,2,FALSE)</f>
        <v>1.063873591300236</v>
      </c>
      <c r="BK14" s="23">
        <f>VLOOKUP(AM14,POINTS_TABLE!$D$28:$E$33,2,FALSE)</f>
        <v>21.135674984953837</v>
      </c>
      <c r="BL14" s="23">
        <f>VLOOKUP(AN14,POINTS_TABLE!$D$34:$E$37,2,FALSE)</f>
        <v>7.4046821899710498</v>
      </c>
      <c r="BM14" s="23">
        <f>VLOOKUP(AO14,POINTS_TABLE!$D$38:$E$41,2,FALSE)</f>
        <v>2.0741751155172814</v>
      </c>
      <c r="BN14" s="23">
        <f>VLOOKUP(AP14,POINTS_TABLE!$D$42:$E$44,2,FALSE)</f>
        <v>13.840093530703253</v>
      </c>
      <c r="BO14" s="23">
        <f>VLOOKUP(AQ14,POINTS_TABLE!$D$45:$E$48,2,FALSE)</f>
        <v>2.6738283855727758</v>
      </c>
      <c r="BP14" s="23">
        <f>VLOOKUP(AR14,POINTS_TABLE!$D$49:$E$50,2,FALSE)</f>
        <v>14.582867019977442</v>
      </c>
      <c r="BQ14" s="23">
        <f>VLOOKUP(AS14,POINTS_TABLE!$D$51:$E$52,2,FALSE)</f>
        <v>-3.8353326132213157</v>
      </c>
      <c r="BR14" s="39">
        <f>ROUND(SCORECARD_SCALLING!$C$6-SUM(BF14:BQ14)-TRAIN_SUMMARY!$C$2*SCORECARD_SCALLING!$C$5,0)</f>
        <v>406</v>
      </c>
      <c r="BS14" t="str">
        <f t="shared" si="9"/>
        <v>Reject</v>
      </c>
      <c r="BT14">
        <f t="shared" si="10"/>
        <v>1</v>
      </c>
    </row>
    <row r="15" spans="1:72">
      <c r="A15" s="2" t="s">
        <v>32</v>
      </c>
      <c r="B15" s="2">
        <v>36</v>
      </c>
      <c r="C15" s="2" t="s">
        <v>64</v>
      </c>
      <c r="D15" s="2" t="s">
        <v>67</v>
      </c>
      <c r="E15" s="2">
        <v>3990</v>
      </c>
      <c r="F15" s="2" t="s">
        <v>24</v>
      </c>
      <c r="G15" s="2" t="s">
        <v>57</v>
      </c>
      <c r="H15" s="2">
        <v>3</v>
      </c>
      <c r="I15" s="2" t="s">
        <v>36</v>
      </c>
      <c r="J15" s="2" t="s">
        <v>27</v>
      </c>
      <c r="K15" s="2">
        <v>2</v>
      </c>
      <c r="L15" s="2" t="s">
        <v>47</v>
      </c>
      <c r="M15" s="2">
        <v>29</v>
      </c>
      <c r="N15" s="2" t="s">
        <v>61</v>
      </c>
      <c r="O15" s="2" t="s">
        <v>29</v>
      </c>
      <c r="P15" s="2">
        <v>1</v>
      </c>
      <c r="Q15" s="2" t="s">
        <v>69</v>
      </c>
      <c r="R15" s="2">
        <v>1</v>
      </c>
      <c r="S15" s="2" t="s">
        <v>27</v>
      </c>
      <c r="T15" s="2" t="s">
        <v>31</v>
      </c>
      <c r="U15" s="2">
        <v>0</v>
      </c>
      <c r="V15">
        <f>_xlfn.XLOOKUP(B15,Binning_WOE_IV!$C$2:$C$6,Binning_WOE_IV!$I$2:$I$6,"not found",-1)</f>
        <v>-0.672432264549915</v>
      </c>
      <c r="W15">
        <f>_xlfn.XLOOKUP(E15,Binning_WOE_IV!$C$7:$C$12,Binning_WOE_IV!$I$7:$I$12,"not found",-1)</f>
        <v>4.3939369041401284E-2</v>
      </c>
      <c r="X15">
        <f>_xlfn.XLOOKUP(M15,Binning_WOE_IV!$C$13:$C$18,Binning_WOE_IV!$I$13:$I$18,"not found",-1)</f>
        <v>-0.13233987329659078</v>
      </c>
      <c r="Y15">
        <f>_xlfn.XLOOKUP(A15,Binning_WOE_IV!$B$32:$B$35,Binning_WOE_IV!$G$32:$G$35,"not found",0)</f>
        <v>-0.45557089656450134</v>
      </c>
      <c r="Z15" s="23">
        <f>_xlfn.XLOOKUP(_xlfn.XLOOKUP(C15,Binning_WOE_IV!$AF$2:$AF$6,Binning_WOE_IV!$AG$2:$AG$6,"not found",0),Binning_WOE_IV!$R$36:$R$38,Binning_WOE_IV!$G$36:$G$38,"not found",0)</f>
        <v>-1.2442937789022748</v>
      </c>
      <c r="AA15" cm="1">
        <f t="array" ref="AA15">_xlfn.SWITCH(D15,"radio/tv",Binning_WOE_IV!$G$39,"other",Binning_WOE_IV!$G$39,"education",Binning_WOE_IV!$G$40,"retraining",Binning_WOE_IV!$G$40,"furniture/equipment",Binning_WOE_IV!$G$41,"domestic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5">
        <f>_xlfn.LET(_xlpm.b,_xlfn.XLOOKUP(F15,Binning_WOE_IV!$AJ$2:$AJ$6,Binning_WOE_IV!$AK$2:$AK$6,"not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5">
        <f>_xlfn.LET(_xlpm.b,_xlfn.XLOOKUP(G15,Binning_WOE_IV!$AL$2:$AL$6,Binning_WOE_IV!$AM$2:$AM$6,"not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5">
        <f>_xlfn.XLOOKUP(_xlfn.XLOOKUP(I15,Binning_WOE_IV!$AN$2:$AN$5,Binning_WOE_IV!$AO$2:$AO$5,"not found",0),Binning_WOE_IV!$R$53:$R$55,Binning_WOE_IV!$G$53:$G$55,"not found",0)</f>
        <v>-0.20099341664998441</v>
      </c>
      <c r="AE15">
        <f>_xlfn.LET(_xlpm.b,_xlfn.XLOOKUP(L15,Binning_WOE_IV!$AQ$2:$AQ$5,Binning_WOE_IV!$AR$2:$AR$5,"not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5">
        <f>_xlfn.XLOOKUP(_xlfn.XLOOKUP(N15,Binning_WOE_IV!$AS$2:$AS$4,Binning_WOE_IV!$AT$2:$AT$4,"not found",0),Binning_WOE_IV!$R$62:$R$63,Binning_WOE_IV!$G$62:$G$63,"not found",0)</f>
        <v>-0.54969627176468283</v>
      </c>
      <c r="AG15">
        <f>_xlfn.XLOOKUP(_xlfn.XLOOKUP(O15,Binning_WOE_IV!$AU$2:$AU$4,Binning_WOE_IV!$AV$2:$AV$4,"not found",0),Binning_WOE_IV!$R$64:$R$65,Binning_WOE_IV!$G$64:$G$65,"not found",0)</f>
        <v>0.23435622685305388</v>
      </c>
      <c r="AH15">
        <f>V15*TRAIN_SUMMARY!$C$3</f>
        <v>0.53026698802232175</v>
      </c>
      <c r="AI15">
        <f>W15*TRAIN_SUMMARY!$C$4</f>
        <v>-2.1929012991782761E-2</v>
      </c>
      <c r="AJ15">
        <f>X15*TRAIN_SUMMARY!$C$5</f>
        <v>8.428542324031725E-2</v>
      </c>
      <c r="AK15">
        <f>Y15*TRAIN_SUMMARY!$C$6</f>
        <v>0.35709270141793154</v>
      </c>
      <c r="AL15">
        <f>Z15*TRAIN_SUMMARY!$C$7</f>
        <v>0.68384000299252556</v>
      </c>
      <c r="AM15">
        <f>AA15*TRAIN_SUMMARY!$C$8</f>
        <v>5.9194073638088991E-2</v>
      </c>
      <c r="AN15">
        <f>AB15*TRAIN_SUMMARY!$C$9</f>
        <v>-0.49611293003523665</v>
      </c>
      <c r="AO15">
        <f>AC15*TRAIN_SUMMARY!$C$10</f>
        <v>0.2867089209985732</v>
      </c>
      <c r="AP15">
        <f>AD15*TRAIN_SUMMARY!$C$11</f>
        <v>0.23813846799994265</v>
      </c>
      <c r="AQ15">
        <f>AE15*TRAIN_SUMMARY!$C$12</f>
        <v>0.30495501300893796</v>
      </c>
      <c r="AR15">
        <f>AF15*TRAIN_SUMMARY!$C$13</f>
        <v>0.33693577197926589</v>
      </c>
      <c r="AS15">
        <f>AG15*TRAIN_SUMMARY!$C$14</f>
        <v>-8.8614999578798745E-2</v>
      </c>
      <c r="AT15">
        <f>TRAIN_SUMMARY!$C$2+SUM(AH15:AS15)</f>
        <v>1.4533596059299634</v>
      </c>
      <c r="AU15">
        <f t="shared" si="0"/>
        <v>0.81051494218429798</v>
      </c>
      <c r="AV15">
        <f t="shared" si="1"/>
        <v>1.6634451081452966</v>
      </c>
      <c r="AW15">
        <f t="shared" si="2"/>
        <v>1</v>
      </c>
      <c r="AX15">
        <f t="shared" si="3"/>
        <v>0</v>
      </c>
      <c r="AY15">
        <f t="shared" si="11"/>
        <v>4</v>
      </c>
      <c r="AZ15">
        <f t="shared" si="12"/>
        <v>10</v>
      </c>
      <c r="BA15" s="35">
        <f t="shared" si="4"/>
        <v>8.2474226804123713E-3</v>
      </c>
      <c r="BB15" s="35">
        <f t="shared" si="5"/>
        <v>4.6511627906976744E-2</v>
      </c>
      <c r="BC15" s="35">
        <f t="shared" si="6"/>
        <v>3.8264205226564374E-2</v>
      </c>
      <c r="BD15" s="35">
        <f t="shared" si="7"/>
        <v>4.6511627906976744E-2</v>
      </c>
      <c r="BE15" s="35">
        <f t="shared" si="8"/>
        <v>8.2474226804123713E-3</v>
      </c>
      <c r="BF15" s="23">
        <f>VLOOKUP(AH15,POINTS_TABLE!$D$2:$E$6,2,FALSE)</f>
        <v>22.950406619007929</v>
      </c>
      <c r="BG15" s="23">
        <f>VLOOKUP(AI15,POINTS_TABLE!$D$7:$E$12,2,FALSE)</f>
        <v>-0.94910634884503919</v>
      </c>
      <c r="BH15" s="23">
        <f>VLOOKUP(AJ15,POINTS_TABLE!$D$13:$E$18,2,FALSE)</f>
        <v>3.6479448638409924</v>
      </c>
      <c r="BI15" s="23">
        <f>VLOOKUP(AK15,POINTS_TABLE!$D$21:$E$24,2,FALSE)</f>
        <v>15.455276084198793</v>
      </c>
      <c r="BJ15" s="23">
        <f>VLOOKUP(AL15,POINTS_TABLE!$D$25:$E$27,2,FALSE)</f>
        <v>29.597177432364315</v>
      </c>
      <c r="BK15" s="23">
        <f>VLOOKUP(AM15,POINTS_TABLE!$D$28:$E$33,2,FALSE)</f>
        <v>2.5619698946306131</v>
      </c>
      <c r="BL15" s="23">
        <f>VLOOKUP(AN15,POINTS_TABLE!$D$34:$E$37,2,FALSE)</f>
        <v>-21.472189916481874</v>
      </c>
      <c r="BM15" s="23">
        <f>VLOOKUP(AO15,POINTS_TABLE!$D$38:$E$41,2,FALSE)</f>
        <v>12.409006155098014</v>
      </c>
      <c r="BN15" s="23">
        <f>VLOOKUP(AP15,POINTS_TABLE!$D$42:$E$44,2,FALSE)</f>
        <v>10.30683560485237</v>
      </c>
      <c r="BO15" s="23">
        <f>VLOOKUP(AQ15,POINTS_TABLE!$D$45:$E$48,2,FALSE)</f>
        <v>13.198712548866723</v>
      </c>
      <c r="BP15" s="23">
        <f>VLOOKUP(AR15,POINTS_TABLE!$D$49:$E$50,2,FALSE)</f>
        <v>14.582867019977442</v>
      </c>
      <c r="BQ15" s="23">
        <f>VLOOKUP(AS15,POINTS_TABLE!$D$51:$E$52,2,FALSE)</f>
        <v>-3.8353326132213157</v>
      </c>
      <c r="BR15" s="39">
        <f>ROUND(SCORECARD_SCALLING!$C$6-SUM(BF15:BQ15)-TRAIN_SUMMARY!$C$2*SCORECARD_SCALLING!$C$5,0)</f>
        <v>407</v>
      </c>
      <c r="BS15" t="str">
        <f t="shared" si="9"/>
        <v>Reject</v>
      </c>
      <c r="BT15">
        <f t="shared" si="10"/>
        <v>1</v>
      </c>
    </row>
    <row r="16" spans="1:72">
      <c r="A16" s="2" t="s">
        <v>32</v>
      </c>
      <c r="B16" s="2">
        <v>48</v>
      </c>
      <c r="C16" s="2" t="s">
        <v>33</v>
      </c>
      <c r="D16" s="2" t="s">
        <v>58</v>
      </c>
      <c r="E16" s="2">
        <v>15672</v>
      </c>
      <c r="F16" s="2" t="s">
        <v>34</v>
      </c>
      <c r="G16" s="2" t="s">
        <v>35</v>
      </c>
      <c r="H16" s="2">
        <v>2</v>
      </c>
      <c r="I16" s="2" t="s">
        <v>26</v>
      </c>
      <c r="J16" s="2" t="s">
        <v>27</v>
      </c>
      <c r="K16" s="2">
        <v>2</v>
      </c>
      <c r="L16" s="2" t="s">
        <v>50</v>
      </c>
      <c r="M16" s="2">
        <v>23</v>
      </c>
      <c r="N16" s="2" t="s">
        <v>27</v>
      </c>
      <c r="O16" s="2" t="s">
        <v>29</v>
      </c>
      <c r="P16" s="2">
        <v>1</v>
      </c>
      <c r="Q16" s="2" t="s">
        <v>30</v>
      </c>
      <c r="R16" s="2">
        <v>1</v>
      </c>
      <c r="S16" s="2" t="s">
        <v>31</v>
      </c>
      <c r="T16" s="2" t="s">
        <v>31</v>
      </c>
      <c r="U16" s="2">
        <v>1</v>
      </c>
      <c r="V16">
        <f>_xlfn.XLOOKUP(B16,Binning_WOE_IV!$C$2:$C$6,Binning_WOE_IV!$I$2:$I$6,"not found",-1)</f>
        <v>-0.94704225543434295</v>
      </c>
      <c r="W16">
        <f>_xlfn.XLOOKUP(E16,Binning_WOE_IV!$C$7:$C$12,Binning_WOE_IV!$I$7:$I$12,"not found",-1)</f>
        <v>-0.98786424995459821</v>
      </c>
      <c r="X16">
        <f>_xlfn.XLOOKUP(M16,Binning_WOE_IV!$C$13:$C$18,Binning_WOE_IV!$I$13:$I$18,"not found",-1)</f>
        <v>-0.40221483439086264</v>
      </c>
      <c r="Y16">
        <f>_xlfn.XLOOKUP(A16,Binning_WOE_IV!$B$32:$B$35,Binning_WOE_IV!$G$32:$G$35,"not found",0)</f>
        <v>-0.45557089656450134</v>
      </c>
      <c r="Z16" s="23">
        <f>_xlfn.XLOOKUP(_xlfn.XLOOKUP(C16,Binning_WOE_IV!$AF$2:$AF$6,Binning_WOE_IV!$AG$2:$AG$6,"not found",0),Binning_WOE_IV!$R$36:$R$38,Binning_WOE_IV!$G$36:$G$38,"not found",0)</f>
        <v>-4.4726268044255127E-2</v>
      </c>
      <c r="AA16" cm="1">
        <f t="array" ref="AA16">_xlfn.SWITCH(D16,"radio/tv",Binning_WOE_IV!$G$39,"other",Binning_WOE_IV!$G$39,"education",Binning_WOE_IV!$G$40,"retraining",Binning_WOE_IV!$G$40,"furniture/equipment",Binning_WOE_IV!$G$41,"domestic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6">
        <f>_xlfn.LET(_xlpm.b,_xlfn.XLOOKUP(F16,Binning_WOE_IV!$AJ$2:$AJ$6,Binning_WOE_IV!$AK$2:$AK$6,"not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6">
        <f>_xlfn.LET(_xlpm.b,_xlfn.XLOOKUP(G16,Binning_WOE_IV!$AL$2:$AL$6,Binning_WOE_IV!$AM$2:$AM$6,"not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6">
        <f>_xlfn.XLOOKUP(_xlfn.XLOOKUP(I16,Binning_WOE_IV!$AN$2:$AN$5,Binning_WOE_IV!$AO$2:$AO$5,"not found",0),Binning_WOE_IV!$R$53:$R$55,Binning_WOE_IV!$G$53:$G$55,"not found",0)</f>
        <v>0.1811117123342415</v>
      </c>
      <c r="AE16">
        <f>_xlfn.LET(_xlpm.b,_xlfn.XLOOKUP(L16,Binning_WOE_IV!$AQ$2:$AQ$5,Binning_WOE_IV!$AR$2:$AR$5,"not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6">
        <f>_xlfn.XLOOKUP(_xlfn.XLOOKUP(N16,Binning_WOE_IV!$AS$2:$AS$4,Binning_WOE_IV!$AT$2:$AT$4,"not found",0),Binning_WOE_IV!$R$62:$R$63,Binning_WOE_IV!$G$62:$G$63,"not found",0)</f>
        <v>0.12957806221905885</v>
      </c>
      <c r="AG16">
        <f>_xlfn.XLOOKUP(_xlfn.XLOOKUP(O16,Binning_WOE_IV!$AU$2:$AU$4,Binning_WOE_IV!$AV$2:$AV$4,"not found",0),Binning_WOE_IV!$R$64:$R$65,Binning_WOE_IV!$G$64:$G$65,"not found",0)</f>
        <v>0.23435622685305388</v>
      </c>
      <c r="AH16">
        <f>V16*TRAIN_SUMMARY!$C$3</f>
        <v>0.74681907872931619</v>
      </c>
      <c r="AI16">
        <f>W16*TRAIN_SUMMARY!$C$4</f>
        <v>0.49301772974847569</v>
      </c>
      <c r="AJ16">
        <f>X16*TRAIN_SUMMARY!$C$5</f>
        <v>0.25616502952357967</v>
      </c>
      <c r="AK16">
        <f>Y16*TRAIN_SUMMARY!$C$6</f>
        <v>0.35709270141793154</v>
      </c>
      <c r="AL16">
        <f>Z16*TRAIN_SUMMARY!$C$7</f>
        <v>2.4580699342731407E-2</v>
      </c>
      <c r="AM16">
        <f>AA16*TRAIN_SUMMARY!$C$8</f>
        <v>0.4883377841684039</v>
      </c>
      <c r="AN16">
        <f>AB16*TRAIN_SUMMARY!$C$9</f>
        <v>0.17108448609736249</v>
      </c>
      <c r="AO16">
        <f>AC16*TRAIN_SUMMARY!$C$10</f>
        <v>4.7923621110280083E-2</v>
      </c>
      <c r="AP16">
        <f>AD16*TRAIN_SUMMARY!$C$11</f>
        <v>-0.21458247952085815</v>
      </c>
      <c r="AQ16">
        <f>AE16*TRAIN_SUMMARY!$C$12</f>
        <v>6.1778553558697331E-2</v>
      </c>
      <c r="AR16">
        <f>AF16*TRAIN_SUMMARY!$C$13</f>
        <v>-7.9424741749105313E-2</v>
      </c>
      <c r="AS16">
        <f>AG16*TRAIN_SUMMARY!$C$14</f>
        <v>-8.8614999578798745E-2</v>
      </c>
      <c r="AT16">
        <f>TRAIN_SUMMARY!$C$2+SUM(AH16:AS16)</f>
        <v>1.4427766480858928</v>
      </c>
      <c r="AU16">
        <f t="shared" si="0"/>
        <v>0.80888426307378758</v>
      </c>
      <c r="AV16">
        <f t="shared" si="1"/>
        <v>0.21209943387143718</v>
      </c>
      <c r="AW16">
        <f t="shared" si="2"/>
        <v>0</v>
      </c>
      <c r="AX16">
        <f t="shared" si="3"/>
        <v>1</v>
      </c>
      <c r="AY16">
        <f t="shared" si="11"/>
        <v>4</v>
      </c>
      <c r="AZ16">
        <f t="shared" si="12"/>
        <v>11</v>
      </c>
      <c r="BA16" s="35">
        <f t="shared" si="4"/>
        <v>8.2474226804123713E-3</v>
      </c>
      <c r="BB16" s="35">
        <f t="shared" si="5"/>
        <v>5.1162790697674418E-2</v>
      </c>
      <c r="BC16" s="35">
        <f t="shared" si="6"/>
        <v>4.2915368017262048E-2</v>
      </c>
      <c r="BD16" s="35">
        <f t="shared" si="7"/>
        <v>5.1162790697674418E-2</v>
      </c>
      <c r="BE16" s="35">
        <f t="shared" si="8"/>
        <v>8.2474226804123713E-3</v>
      </c>
      <c r="BF16" s="23">
        <f>VLOOKUP(AH16,POINTS_TABLE!$D$2:$E$6,2,FALSE)</f>
        <v>32.322965439721465</v>
      </c>
      <c r="BG16" s="23">
        <f>VLOOKUP(AI16,POINTS_TABLE!$D$7:$E$12,2,FALSE)</f>
        <v>21.33822701335383</v>
      </c>
      <c r="BH16" s="23">
        <f>VLOOKUP(AJ16,POINTS_TABLE!$D$13:$E$18,2,FALSE)</f>
        <v>11.087040532285299</v>
      </c>
      <c r="BI16" s="23">
        <f>VLOOKUP(AK16,POINTS_TABLE!$D$21:$E$24,2,FALSE)</f>
        <v>15.455276084198793</v>
      </c>
      <c r="BJ16" s="23">
        <f>VLOOKUP(AL16,POINTS_TABLE!$D$25:$E$27,2,FALSE)</f>
        <v>1.063873591300236</v>
      </c>
      <c r="BK16" s="23">
        <f>VLOOKUP(AM16,POINTS_TABLE!$D$28:$E$33,2,FALSE)</f>
        <v>21.135674984953837</v>
      </c>
      <c r="BL16" s="23">
        <f>VLOOKUP(AN16,POINTS_TABLE!$D$34:$E$37,2,FALSE)</f>
        <v>7.4046821899710498</v>
      </c>
      <c r="BM16" s="23">
        <f>VLOOKUP(AO16,POINTS_TABLE!$D$38:$E$41,2,FALSE)</f>
        <v>2.0741751155172814</v>
      </c>
      <c r="BN16" s="23">
        <f>VLOOKUP(AP16,POINTS_TABLE!$D$42:$E$44,2,FALSE)</f>
        <v>-9.2873123719919874</v>
      </c>
      <c r="BO16" s="23">
        <f>VLOOKUP(AQ16,POINTS_TABLE!$D$45:$E$48,2,FALSE)</f>
        <v>2.6738283855727758</v>
      </c>
      <c r="BP16" s="23">
        <f>VLOOKUP(AR16,POINTS_TABLE!$D$49:$E$50,2,FALSE)</f>
        <v>-3.4375704313596254</v>
      </c>
      <c r="BQ16" s="23">
        <f>VLOOKUP(AS16,POINTS_TABLE!$D$51:$E$52,2,FALSE)</f>
        <v>-3.8353326132213157</v>
      </c>
      <c r="BR16" s="39">
        <f>ROUND(SCORECARD_SCALLING!$C$6-SUM(BF16:BQ16)-TRAIN_SUMMARY!$C$2*SCORECARD_SCALLING!$C$5,0)</f>
        <v>408</v>
      </c>
      <c r="BS16" t="str">
        <f t="shared" si="9"/>
        <v>Reject</v>
      </c>
      <c r="BT16">
        <f t="shared" si="10"/>
        <v>1</v>
      </c>
    </row>
    <row r="17" spans="1:72">
      <c r="A17" s="2" t="s">
        <v>32</v>
      </c>
      <c r="B17" s="2">
        <v>48</v>
      </c>
      <c r="C17" s="2" t="s">
        <v>64</v>
      </c>
      <c r="D17" s="2" t="s">
        <v>46</v>
      </c>
      <c r="E17" s="2">
        <v>12169</v>
      </c>
      <c r="F17" s="2" t="s">
        <v>24</v>
      </c>
      <c r="G17" s="2" t="s">
        <v>55</v>
      </c>
      <c r="H17" s="2">
        <v>4</v>
      </c>
      <c r="I17" s="2" t="s">
        <v>26</v>
      </c>
      <c r="J17" s="2" t="s">
        <v>66</v>
      </c>
      <c r="K17" s="2">
        <v>4</v>
      </c>
      <c r="L17" s="2" t="s">
        <v>47</v>
      </c>
      <c r="M17" s="2">
        <v>36</v>
      </c>
      <c r="N17" s="2" t="s">
        <v>27</v>
      </c>
      <c r="O17" s="2" t="s">
        <v>44</v>
      </c>
      <c r="P17" s="2">
        <v>1</v>
      </c>
      <c r="Q17" s="2" t="s">
        <v>52</v>
      </c>
      <c r="R17" s="2">
        <v>1</v>
      </c>
      <c r="S17" s="2" t="s">
        <v>31</v>
      </c>
      <c r="T17" s="2" t="s">
        <v>31</v>
      </c>
      <c r="U17" s="2">
        <v>0</v>
      </c>
      <c r="V17">
        <f>_xlfn.XLOOKUP(B17,Binning_WOE_IV!$C$2:$C$6,Binning_WOE_IV!$I$2:$I$6,"not found",-1)</f>
        <v>-0.94704225543434295</v>
      </c>
      <c r="W17">
        <f>_xlfn.XLOOKUP(E17,Binning_WOE_IV!$C$7:$C$12,Binning_WOE_IV!$I$7:$I$12,"not found",-1)</f>
        <v>-0.98786424995459821</v>
      </c>
      <c r="X17">
        <f>_xlfn.XLOOKUP(M17,Binning_WOE_IV!$C$13:$C$18,Binning_WOE_IV!$I$13:$I$18,"not found",-1)</f>
        <v>0.27579903319597576</v>
      </c>
      <c r="Y17">
        <f>_xlfn.XLOOKUP(A17,Binning_WOE_IV!$B$32:$B$35,Binning_WOE_IV!$G$32:$G$35,"not found",0)</f>
        <v>-0.45557089656450134</v>
      </c>
      <c r="Z17" s="23">
        <f>_xlfn.XLOOKUP(_xlfn.XLOOKUP(C17,Binning_WOE_IV!$AF$2:$AF$6,Binning_WOE_IV!$AG$2:$AG$6,"not found",0),Binning_WOE_IV!$R$36:$R$38,Binning_WOE_IV!$G$36:$G$38,"not found",0)</f>
        <v>-1.2442937789022748</v>
      </c>
      <c r="AA17" cm="1">
        <f t="array" ref="AA17">_xlfn.SWITCH(D17,"radio/tv",Binning_WOE_IV!$G$39,"other",Binning_WOE_IV!$G$39,"education",Binning_WOE_IV!$G$40,"retraining",Binning_WOE_IV!$G$40,"furniture/equipment",Binning_WOE_IV!$G$41,"domestic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7">
        <f>_xlfn.LET(_xlpm.b,_xlfn.XLOOKUP(F17,Binning_WOE_IV!$AJ$2:$AJ$6,Binning_WOE_IV!$AK$2:$AK$6,"not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7">
        <f>_xlfn.LET(_xlpm.b,_xlfn.XLOOKUP(G17,Binning_WOE_IV!$AL$2:$AL$6,Binning_WOE_IV!$AM$2:$AM$6,"not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17">
        <f>_xlfn.XLOOKUP(_xlfn.XLOOKUP(I17,Binning_WOE_IV!$AN$2:$AN$5,Binning_WOE_IV!$AO$2:$AO$5,"not found",0),Binning_WOE_IV!$R$53:$R$55,Binning_WOE_IV!$G$53:$G$55,"not found",0)</f>
        <v>0.1811117123342415</v>
      </c>
      <c r="AE17">
        <f>_xlfn.LET(_xlpm.b,_xlfn.XLOOKUP(L17,Binning_WOE_IV!$AQ$2:$AQ$5,Binning_WOE_IV!$AR$2:$AR$5,"not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7">
        <f>_xlfn.XLOOKUP(_xlfn.XLOOKUP(N17,Binning_WOE_IV!$AS$2:$AS$4,Binning_WOE_IV!$AT$2:$AT$4,"not found",0),Binning_WOE_IV!$R$62:$R$63,Binning_WOE_IV!$G$62:$G$63,"not found",0)</f>
        <v>0.12957806221905885</v>
      </c>
      <c r="AG17">
        <f>_xlfn.XLOOKUP(_xlfn.XLOOKUP(O17,Binning_WOE_IV!$AU$2:$AU$4,Binning_WOE_IV!$AV$2:$AV$4,"not found",0),Binning_WOE_IV!$R$64:$R$65,Binning_WOE_IV!$G$64:$G$65,"not found",0)</f>
        <v>-0.4919272386823581</v>
      </c>
      <c r="AH17">
        <f>V17*TRAIN_SUMMARY!$C$3</f>
        <v>0.74681907872931619</v>
      </c>
      <c r="AI17">
        <f>W17*TRAIN_SUMMARY!$C$4</f>
        <v>0.49301772974847569</v>
      </c>
      <c r="AJ17">
        <f>X17*TRAIN_SUMMARY!$C$5</f>
        <v>-0.1756525653466223</v>
      </c>
      <c r="AK17">
        <f>Y17*TRAIN_SUMMARY!$C$6</f>
        <v>0.35709270141793154</v>
      </c>
      <c r="AL17">
        <f>Z17*TRAIN_SUMMARY!$C$7</f>
        <v>0.68384000299252556</v>
      </c>
      <c r="AM17">
        <f>AA17*TRAIN_SUMMARY!$C$8</f>
        <v>0.38352631329769549</v>
      </c>
      <c r="AN17">
        <f>AB17*TRAIN_SUMMARY!$C$9</f>
        <v>-0.49611293003523665</v>
      </c>
      <c r="AO17">
        <f>AC17*TRAIN_SUMMARY!$C$10</f>
        <v>7.0222669754522044E-2</v>
      </c>
      <c r="AP17">
        <f>AD17*TRAIN_SUMMARY!$C$11</f>
        <v>-0.21458247952085815</v>
      </c>
      <c r="AQ17">
        <f>AE17*TRAIN_SUMMARY!$C$12</f>
        <v>0.30495501300893796</v>
      </c>
      <c r="AR17">
        <f>AF17*TRAIN_SUMMARY!$C$13</f>
        <v>-7.9424741749105313E-2</v>
      </c>
      <c r="AS17">
        <f>AG17*TRAIN_SUMMARY!$C$14</f>
        <v>0.18600799575071647</v>
      </c>
      <c r="AT17">
        <f>TRAIN_SUMMARY!$C$2+SUM(AH17:AS17)</f>
        <v>1.4383079732861752</v>
      </c>
      <c r="AU17">
        <f t="shared" si="0"/>
        <v>0.80819249464933285</v>
      </c>
      <c r="AV17">
        <f t="shared" si="1"/>
        <v>1.6512629861687504</v>
      </c>
      <c r="AW17">
        <f t="shared" si="2"/>
        <v>1</v>
      </c>
      <c r="AX17">
        <f t="shared" si="3"/>
        <v>0</v>
      </c>
      <c r="AY17">
        <f t="shared" si="11"/>
        <v>5</v>
      </c>
      <c r="AZ17">
        <f t="shared" si="12"/>
        <v>11</v>
      </c>
      <c r="BA17" s="35">
        <f t="shared" si="4"/>
        <v>1.0309278350515464E-2</v>
      </c>
      <c r="BB17" s="35">
        <f t="shared" si="5"/>
        <v>5.1162790697674418E-2</v>
      </c>
      <c r="BC17" s="35">
        <f t="shared" si="6"/>
        <v>4.0853512347158956E-2</v>
      </c>
      <c r="BD17" s="35">
        <f t="shared" si="7"/>
        <v>5.1162790697674418E-2</v>
      </c>
      <c r="BE17" s="35">
        <f t="shared" si="8"/>
        <v>1.0309278350515464E-2</v>
      </c>
      <c r="BF17" s="23">
        <f>VLOOKUP(AH17,POINTS_TABLE!$D$2:$E$6,2,FALSE)</f>
        <v>32.322965439721465</v>
      </c>
      <c r="BG17" s="23">
        <f>VLOOKUP(AI17,POINTS_TABLE!$D$7:$E$12,2,FALSE)</f>
        <v>21.33822701335383</v>
      </c>
      <c r="BH17" s="23">
        <f>VLOOKUP(AJ17,POINTS_TABLE!$D$13:$E$18,2,FALSE)</f>
        <v>-7.6023925483498971</v>
      </c>
      <c r="BI17" s="23">
        <f>VLOOKUP(AK17,POINTS_TABLE!$D$21:$E$24,2,FALSE)</f>
        <v>15.455276084198793</v>
      </c>
      <c r="BJ17" s="23">
        <f>VLOOKUP(AL17,POINTS_TABLE!$D$25:$E$27,2,FALSE)</f>
        <v>29.597177432364315</v>
      </c>
      <c r="BK17" s="23">
        <f>VLOOKUP(AM17,POINTS_TABLE!$D$28:$E$33,2,FALSE)</f>
        <v>16.599345307350365</v>
      </c>
      <c r="BL17" s="23">
        <f>VLOOKUP(AN17,POINTS_TABLE!$D$34:$E$37,2,FALSE)</f>
        <v>-21.472189916481874</v>
      </c>
      <c r="BM17" s="23">
        <f>VLOOKUP(AO17,POINTS_TABLE!$D$38:$E$41,2,FALSE)</f>
        <v>3.0392969223849704</v>
      </c>
      <c r="BN17" s="23">
        <f>VLOOKUP(AP17,POINTS_TABLE!$D$42:$E$44,2,FALSE)</f>
        <v>-9.2873123719919874</v>
      </c>
      <c r="BO17" s="23">
        <f>VLOOKUP(AQ17,POINTS_TABLE!$D$45:$E$48,2,FALSE)</f>
        <v>13.198712548866723</v>
      </c>
      <c r="BP17" s="23">
        <f>VLOOKUP(AR17,POINTS_TABLE!$D$49:$E$50,2,FALSE)</f>
        <v>-3.4375704313596254</v>
      </c>
      <c r="BQ17" s="23">
        <f>VLOOKUP(AS17,POINTS_TABLE!$D$51:$E$52,2,FALSE)</f>
        <v>8.0505843910576207</v>
      </c>
      <c r="BR17" s="39">
        <f>ROUND(SCORECARD_SCALLING!$C$6-SUM(BF17:BQ17)-TRAIN_SUMMARY!$C$2*SCORECARD_SCALLING!$C$5,0)</f>
        <v>408</v>
      </c>
      <c r="BS17" t="str">
        <f t="shared" si="9"/>
        <v>Reject</v>
      </c>
      <c r="BT17">
        <f t="shared" si="10"/>
        <v>1</v>
      </c>
    </row>
    <row r="18" spans="1:72">
      <c r="A18" s="2" t="s">
        <v>32</v>
      </c>
      <c r="B18" s="2">
        <v>36</v>
      </c>
      <c r="C18" s="2" t="s">
        <v>33</v>
      </c>
      <c r="D18" s="2" t="s">
        <v>41</v>
      </c>
      <c r="E18" s="2">
        <v>9034</v>
      </c>
      <c r="F18" s="2" t="s">
        <v>59</v>
      </c>
      <c r="G18" s="2" t="s">
        <v>57</v>
      </c>
      <c r="H18" s="2">
        <v>4</v>
      </c>
      <c r="I18" s="2" t="s">
        <v>26</v>
      </c>
      <c r="J18" s="2" t="s">
        <v>66</v>
      </c>
      <c r="K18" s="2">
        <v>1</v>
      </c>
      <c r="L18" s="2" t="s">
        <v>47</v>
      </c>
      <c r="M18" s="2">
        <v>29</v>
      </c>
      <c r="N18" s="2" t="s">
        <v>27</v>
      </c>
      <c r="O18" s="2" t="s">
        <v>51</v>
      </c>
      <c r="P18" s="2">
        <v>1</v>
      </c>
      <c r="Q18" s="2" t="s">
        <v>52</v>
      </c>
      <c r="R18" s="2">
        <v>1</v>
      </c>
      <c r="S18" s="2" t="s">
        <v>31</v>
      </c>
      <c r="T18" s="2" t="s">
        <v>31</v>
      </c>
      <c r="U18" s="2">
        <v>1</v>
      </c>
      <c r="V18">
        <f>_xlfn.XLOOKUP(B18,Binning_WOE_IV!$C$2:$C$6,Binning_WOE_IV!$I$2:$I$6,"not found",-1)</f>
        <v>-0.672432264549915</v>
      </c>
      <c r="W18">
        <f>_xlfn.XLOOKUP(E18,Binning_WOE_IV!$C$7:$C$12,Binning_WOE_IV!$I$7:$I$12,"not found",-1)</f>
        <v>-0.98786424995459821</v>
      </c>
      <c r="X18">
        <f>_xlfn.XLOOKUP(M18,Binning_WOE_IV!$C$13:$C$18,Binning_WOE_IV!$I$13:$I$18,"not found",-1)</f>
        <v>-0.13233987329659078</v>
      </c>
      <c r="Y18">
        <f>_xlfn.XLOOKUP(A18,Binning_WOE_IV!$B$32:$B$35,Binning_WOE_IV!$G$32:$G$35,"not found",0)</f>
        <v>-0.45557089656450134</v>
      </c>
      <c r="Z18" s="23">
        <f>_xlfn.XLOOKUP(_xlfn.XLOOKUP(C18,Binning_WOE_IV!$AF$2:$AF$6,Binning_WOE_IV!$AG$2:$AG$6,"not found",0),Binning_WOE_IV!$R$36:$R$38,Binning_WOE_IV!$G$36:$G$38,"not found",0)</f>
        <v>-4.4726268044255127E-2</v>
      </c>
      <c r="AA18" cm="1">
        <f t="array" ref="AA18">_xlfn.SWITCH(D18,"radio/tv",Binning_WOE_IV!$G$39,"other",Binning_WOE_IV!$G$39,"education",Binning_WOE_IV!$G$40,"retraining",Binning_WOE_IV!$G$40,"furniture/equipment",Binning_WOE_IV!$G$41,"domestic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8">
        <f>_xlfn.LET(_xlpm.b,_xlfn.XLOOKUP(F18,Binning_WOE_IV!$AJ$2:$AJ$6,Binning_WOE_IV!$AK$2:$AK$6,"not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18">
        <f>_xlfn.LET(_xlpm.b,_xlfn.XLOOKUP(G18,Binning_WOE_IV!$AL$2:$AL$6,Binning_WOE_IV!$AM$2:$AM$6,"not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8">
        <f>_xlfn.XLOOKUP(_xlfn.XLOOKUP(I18,Binning_WOE_IV!$AN$2:$AN$5,Binning_WOE_IV!$AO$2:$AO$5,"not found",0),Binning_WOE_IV!$R$53:$R$55,Binning_WOE_IV!$G$53:$G$55,"not found",0)</f>
        <v>0.1811117123342415</v>
      </c>
      <c r="AE18">
        <f>_xlfn.LET(_xlpm.b,_xlfn.XLOOKUP(L18,Binning_WOE_IV!$AQ$2:$AQ$5,Binning_WOE_IV!$AR$2:$AR$5,"not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8">
        <f>_xlfn.XLOOKUP(_xlfn.XLOOKUP(N18,Binning_WOE_IV!$AS$2:$AS$4,Binning_WOE_IV!$AT$2:$AT$4,"not found",0),Binning_WOE_IV!$R$62:$R$63,Binning_WOE_IV!$G$62:$G$63,"not found",0)</f>
        <v>0.12957806221905885</v>
      </c>
      <c r="AG18">
        <f>_xlfn.XLOOKUP(_xlfn.XLOOKUP(O18,Binning_WOE_IV!$AU$2:$AU$4,Binning_WOE_IV!$AV$2:$AV$4,"not found",0),Binning_WOE_IV!$R$64:$R$65,Binning_WOE_IV!$G$64:$G$65,"not found",0)</f>
        <v>-0.4919272386823581</v>
      </c>
      <c r="AH18">
        <f>V18*TRAIN_SUMMARY!$C$3</f>
        <v>0.53026698802232175</v>
      </c>
      <c r="AI18">
        <f>W18*TRAIN_SUMMARY!$C$4</f>
        <v>0.49301772974847569</v>
      </c>
      <c r="AJ18">
        <f>X18*TRAIN_SUMMARY!$C$5</f>
        <v>8.428542324031725E-2</v>
      </c>
      <c r="AK18">
        <f>Y18*TRAIN_SUMMARY!$C$6</f>
        <v>0.35709270141793154</v>
      </c>
      <c r="AL18">
        <f>Z18*TRAIN_SUMMARY!$C$7</f>
        <v>2.4580699342731407E-2</v>
      </c>
      <c r="AM18">
        <f>AA18*TRAIN_SUMMARY!$C$8</f>
        <v>5.9194073638088991E-2</v>
      </c>
      <c r="AN18">
        <f>AB18*TRAIN_SUMMARY!$C$9</f>
        <v>0.18902110492895396</v>
      </c>
      <c r="AO18">
        <f>AC18*TRAIN_SUMMARY!$C$10</f>
        <v>0.2867089209985732</v>
      </c>
      <c r="AP18">
        <f>AD18*TRAIN_SUMMARY!$C$11</f>
        <v>-0.21458247952085815</v>
      </c>
      <c r="AQ18">
        <f>AE18*TRAIN_SUMMARY!$C$12</f>
        <v>0.30495501300893796</v>
      </c>
      <c r="AR18">
        <f>AF18*TRAIN_SUMMARY!$C$13</f>
        <v>-7.9424741749105313E-2</v>
      </c>
      <c r="AS18">
        <f>AG18*TRAIN_SUMMARY!$C$14</f>
        <v>0.18600799575071647</v>
      </c>
      <c r="AT18">
        <f>TRAIN_SUMMARY!$C$2+SUM(AH18:AS18)</f>
        <v>1.3997226140649617</v>
      </c>
      <c r="AU18">
        <f t="shared" si="0"/>
        <v>0.80213986791031633</v>
      </c>
      <c r="AV18">
        <f t="shared" si="1"/>
        <v>0.22047228743067246</v>
      </c>
      <c r="AW18">
        <f t="shared" si="2"/>
        <v>0</v>
      </c>
      <c r="AX18">
        <f t="shared" si="3"/>
        <v>1</v>
      </c>
      <c r="AY18">
        <f t="shared" si="11"/>
        <v>5</v>
      </c>
      <c r="AZ18">
        <f t="shared" si="12"/>
        <v>12</v>
      </c>
      <c r="BA18" s="35">
        <f t="shared" si="4"/>
        <v>1.0309278350515464E-2</v>
      </c>
      <c r="BB18" s="35">
        <f t="shared" si="5"/>
        <v>5.5813953488372092E-2</v>
      </c>
      <c r="BC18" s="35">
        <f t="shared" si="6"/>
        <v>4.550467513785663E-2</v>
      </c>
      <c r="BD18" s="35">
        <f t="shared" si="7"/>
        <v>5.5813953488372092E-2</v>
      </c>
      <c r="BE18" s="35">
        <f t="shared" si="8"/>
        <v>1.0309278350515464E-2</v>
      </c>
      <c r="BF18" s="23">
        <f>VLOOKUP(AH18,POINTS_TABLE!$D$2:$E$6,2,FALSE)</f>
        <v>22.950406619007929</v>
      </c>
      <c r="BG18" s="23">
        <f>VLOOKUP(AI18,POINTS_TABLE!$D$7:$E$12,2,FALSE)</f>
        <v>21.33822701335383</v>
      </c>
      <c r="BH18" s="23">
        <f>VLOOKUP(AJ18,POINTS_TABLE!$D$13:$E$18,2,FALSE)</f>
        <v>3.6479448638409924</v>
      </c>
      <c r="BI18" s="23">
        <f>VLOOKUP(AK18,POINTS_TABLE!$D$21:$E$24,2,FALSE)</f>
        <v>15.455276084198793</v>
      </c>
      <c r="BJ18" s="23">
        <f>VLOOKUP(AL18,POINTS_TABLE!$D$25:$E$27,2,FALSE)</f>
        <v>1.063873591300236</v>
      </c>
      <c r="BK18" s="23">
        <f>VLOOKUP(AM18,POINTS_TABLE!$D$28:$E$33,2,FALSE)</f>
        <v>2.5619698946306131</v>
      </c>
      <c r="BL18" s="23">
        <f>VLOOKUP(AN18,POINTS_TABLE!$D$34:$E$37,2,FALSE)</f>
        <v>8.180994321130628</v>
      </c>
      <c r="BM18" s="23">
        <f>VLOOKUP(AO18,POINTS_TABLE!$D$38:$E$41,2,FALSE)</f>
        <v>12.409006155098014</v>
      </c>
      <c r="BN18" s="23">
        <f>VLOOKUP(AP18,POINTS_TABLE!$D$42:$E$44,2,FALSE)</f>
        <v>-9.2873123719919874</v>
      </c>
      <c r="BO18" s="23">
        <f>VLOOKUP(AQ18,POINTS_TABLE!$D$45:$E$48,2,FALSE)</f>
        <v>13.198712548866723</v>
      </c>
      <c r="BP18" s="23">
        <f>VLOOKUP(AR18,POINTS_TABLE!$D$49:$E$50,2,FALSE)</f>
        <v>-3.4375704313596254</v>
      </c>
      <c r="BQ18" s="23">
        <f>VLOOKUP(AS18,POINTS_TABLE!$D$51:$E$52,2,FALSE)</f>
        <v>8.0505843910576207</v>
      </c>
      <c r="BR18" s="39">
        <f>ROUND(SCORECARD_SCALLING!$C$6-SUM(BF18:BQ18)-TRAIN_SUMMARY!$C$2*SCORECARD_SCALLING!$C$5,0)</f>
        <v>410</v>
      </c>
      <c r="BS18" t="str">
        <f t="shared" si="9"/>
        <v>Reject</v>
      </c>
      <c r="BT18">
        <f t="shared" si="10"/>
        <v>1</v>
      </c>
    </row>
    <row r="19" spans="1:72">
      <c r="A19" s="2" t="s">
        <v>21</v>
      </c>
      <c r="B19" s="2">
        <v>48</v>
      </c>
      <c r="C19" s="2" t="s">
        <v>60</v>
      </c>
      <c r="D19" s="2" t="s">
        <v>41</v>
      </c>
      <c r="E19" s="2">
        <v>7119</v>
      </c>
      <c r="F19" s="2" t="s">
        <v>34</v>
      </c>
      <c r="G19" s="2" t="s">
        <v>35</v>
      </c>
      <c r="H19" s="2">
        <v>3</v>
      </c>
      <c r="I19" s="2" t="s">
        <v>26</v>
      </c>
      <c r="J19" s="2" t="s">
        <v>27</v>
      </c>
      <c r="K19" s="2">
        <v>4</v>
      </c>
      <c r="L19" s="2" t="s">
        <v>47</v>
      </c>
      <c r="M19" s="2">
        <v>53</v>
      </c>
      <c r="N19" s="2" t="s">
        <v>27</v>
      </c>
      <c r="O19" s="2" t="s">
        <v>44</v>
      </c>
      <c r="P19" s="2">
        <v>2</v>
      </c>
      <c r="Q19" s="2" t="s">
        <v>30</v>
      </c>
      <c r="R19" s="2">
        <v>2</v>
      </c>
      <c r="S19" s="2" t="s">
        <v>27</v>
      </c>
      <c r="T19" s="2" t="s">
        <v>31</v>
      </c>
      <c r="U19" s="2">
        <v>1</v>
      </c>
      <c r="V19">
        <f>_xlfn.XLOOKUP(B19,Binning_WOE_IV!$C$2:$C$6,Binning_WOE_IV!$I$2:$I$6,"not found",-1)</f>
        <v>-0.94704225543434295</v>
      </c>
      <c r="W19">
        <f>_xlfn.XLOOKUP(E19,Binning_WOE_IV!$C$7:$C$12,Binning_WOE_IV!$I$7:$I$12,"not found",-1)</f>
        <v>-0.1020145435816787</v>
      </c>
      <c r="X19">
        <f>_xlfn.XLOOKUP(M19,Binning_WOE_IV!$C$13:$C$18,Binning_WOE_IV!$I$13:$I$18,"not found",-1)</f>
        <v>0.42044277372805144</v>
      </c>
      <c r="Y19">
        <f>_xlfn.XLOOKUP(A19,Binning_WOE_IV!$B$32:$B$35,Binning_WOE_IV!$G$32:$G$35,"not found",0)</f>
        <v>-0.67859154491044971</v>
      </c>
      <c r="Z19" s="23">
        <f>_xlfn.XLOOKUP(_xlfn.XLOOKUP(C19,Binning_WOE_IV!$AF$2:$AF$6,Binning_WOE_IV!$AG$2:$AG$6,"not found",0),Binning_WOE_IV!$R$36:$R$38,Binning_WOE_IV!$G$36:$G$38,"not found",0)</f>
        <v>-1.2442937789022748</v>
      </c>
      <c r="AA19" cm="1">
        <f t="array" ref="AA19">_xlfn.SWITCH(D19,"radio/tv",Binning_WOE_IV!$G$39,"other",Binning_WOE_IV!$G$39,"education",Binning_WOE_IV!$G$40,"retraining",Binning_WOE_IV!$G$40,"furniture/equipment",Binning_WOE_IV!$G$41,"domestic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9">
        <f>_xlfn.LET(_xlpm.b,_xlfn.XLOOKUP(F19,Binning_WOE_IV!$AJ$2:$AJ$6,Binning_WOE_IV!$AK$2:$AK$6,"not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9">
        <f>_xlfn.LET(_xlpm.b,_xlfn.XLOOKUP(G19,Binning_WOE_IV!$AL$2:$AL$6,Binning_WOE_IV!$AM$2:$AM$6,"not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9">
        <f>_xlfn.XLOOKUP(_xlfn.XLOOKUP(I19,Binning_WOE_IV!$AN$2:$AN$5,Binning_WOE_IV!$AO$2:$AO$5,"not found",0),Binning_WOE_IV!$R$53:$R$55,Binning_WOE_IV!$G$53:$G$55,"not found",0)</f>
        <v>0.1811117123342415</v>
      </c>
      <c r="AE19">
        <f>_xlfn.LET(_xlpm.b,_xlfn.XLOOKUP(L19,Binning_WOE_IV!$AQ$2:$AQ$5,Binning_WOE_IV!$AR$2:$AR$5,"not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9">
        <f>_xlfn.XLOOKUP(_xlfn.XLOOKUP(N19,Binning_WOE_IV!$AS$2:$AS$4,Binning_WOE_IV!$AT$2:$AT$4,"not found",0),Binning_WOE_IV!$R$62:$R$63,Binning_WOE_IV!$G$62:$G$63,"not found",0)</f>
        <v>0.12957806221905885</v>
      </c>
      <c r="AG19">
        <f>_xlfn.XLOOKUP(_xlfn.XLOOKUP(O19,Binning_WOE_IV!$AU$2:$AU$4,Binning_WOE_IV!$AV$2:$AV$4,"not found",0),Binning_WOE_IV!$R$64:$R$65,Binning_WOE_IV!$G$64:$G$65,"not found",0)</f>
        <v>-0.4919272386823581</v>
      </c>
      <c r="AH19">
        <f>V19*TRAIN_SUMMARY!$C$3</f>
        <v>0.74681907872931619</v>
      </c>
      <c r="AI19">
        <f>W19*TRAIN_SUMMARY!$C$4</f>
        <v>5.0912844229637523E-2</v>
      </c>
      <c r="AJ19">
        <f>X19*TRAIN_SUMMARY!$C$5</f>
        <v>-0.26777415036949909</v>
      </c>
      <c r="AK19">
        <f>Y19*TRAIN_SUMMARY!$C$6</f>
        <v>0.53190423215968441</v>
      </c>
      <c r="AL19">
        <f>Z19*TRAIN_SUMMARY!$C$7</f>
        <v>0.68384000299252556</v>
      </c>
      <c r="AM19">
        <f>AA19*TRAIN_SUMMARY!$C$8</f>
        <v>5.9194073638088991E-2</v>
      </c>
      <c r="AN19">
        <f>AB19*TRAIN_SUMMARY!$C$9</f>
        <v>0.17108448609736249</v>
      </c>
      <c r="AO19">
        <f>AC19*TRAIN_SUMMARY!$C$10</f>
        <v>4.7923621110280083E-2</v>
      </c>
      <c r="AP19">
        <f>AD19*TRAIN_SUMMARY!$C$11</f>
        <v>-0.21458247952085815</v>
      </c>
      <c r="AQ19">
        <f>AE19*TRAIN_SUMMARY!$C$12</f>
        <v>0.30495501300893796</v>
      </c>
      <c r="AR19">
        <f>AF19*TRAIN_SUMMARY!$C$13</f>
        <v>-7.9424741749105313E-2</v>
      </c>
      <c r="AS19">
        <f>AG19*TRAIN_SUMMARY!$C$14</f>
        <v>0.18600799575071647</v>
      </c>
      <c r="AT19">
        <f>TRAIN_SUMMARY!$C$2+SUM(AH19:AS19)</f>
        <v>1.3994591613149638</v>
      </c>
      <c r="AU19">
        <f t="shared" si="0"/>
        <v>0.80209805160080849</v>
      </c>
      <c r="AV19">
        <f t="shared" si="1"/>
        <v>0.22052441973475123</v>
      </c>
      <c r="AW19">
        <f t="shared" si="2"/>
        <v>0</v>
      </c>
      <c r="AX19">
        <f t="shared" si="3"/>
        <v>1</v>
      </c>
      <c r="AY19">
        <f t="shared" si="11"/>
        <v>5</v>
      </c>
      <c r="AZ19">
        <f t="shared" si="12"/>
        <v>13</v>
      </c>
      <c r="BA19" s="35">
        <f t="shared" si="4"/>
        <v>1.0309278350515464E-2</v>
      </c>
      <c r="BB19" s="35">
        <f t="shared" si="5"/>
        <v>6.0465116279069767E-2</v>
      </c>
      <c r="BC19" s="35">
        <f t="shared" si="6"/>
        <v>5.0155837928554305E-2</v>
      </c>
      <c r="BD19" s="35">
        <f t="shared" si="7"/>
        <v>6.0465116279069767E-2</v>
      </c>
      <c r="BE19" s="35">
        <f t="shared" si="8"/>
        <v>1.0309278350515464E-2</v>
      </c>
      <c r="BF19" s="23">
        <f>VLOOKUP(AH19,POINTS_TABLE!$D$2:$E$6,2,FALSE)</f>
        <v>32.322965439721465</v>
      </c>
      <c r="BG19" s="23">
        <f>VLOOKUP(AI19,POINTS_TABLE!$D$7:$E$12,2,FALSE)</f>
        <v>2.2035512366295098</v>
      </c>
      <c r="BH19" s="23">
        <f>VLOOKUP(AJ19,POINTS_TABLE!$D$13:$E$18,2,FALSE)</f>
        <v>-11.589493164489957</v>
      </c>
      <c r="BI19" s="23">
        <f>VLOOKUP(AK19,POINTS_TABLE!$D$21:$E$24,2,FALSE)</f>
        <v>23.021267938938855</v>
      </c>
      <c r="BJ19" s="23">
        <f>VLOOKUP(AL19,POINTS_TABLE!$D$25:$E$27,2,FALSE)</f>
        <v>29.597177432364315</v>
      </c>
      <c r="BK19" s="23">
        <f>VLOOKUP(AM19,POINTS_TABLE!$D$28:$E$33,2,FALSE)</f>
        <v>2.5619698946306131</v>
      </c>
      <c r="BL19" s="23">
        <f>VLOOKUP(AN19,POINTS_TABLE!$D$34:$E$37,2,FALSE)</f>
        <v>7.4046821899710498</v>
      </c>
      <c r="BM19" s="23">
        <f>VLOOKUP(AO19,POINTS_TABLE!$D$38:$E$41,2,FALSE)</f>
        <v>2.0741751155172814</v>
      </c>
      <c r="BN19" s="23">
        <f>VLOOKUP(AP19,POINTS_TABLE!$D$42:$E$44,2,FALSE)</f>
        <v>-9.2873123719919874</v>
      </c>
      <c r="BO19" s="23">
        <f>VLOOKUP(AQ19,POINTS_TABLE!$D$45:$E$48,2,FALSE)</f>
        <v>13.198712548866723</v>
      </c>
      <c r="BP19" s="23">
        <f>VLOOKUP(AR19,POINTS_TABLE!$D$49:$E$50,2,FALSE)</f>
        <v>-3.4375704313596254</v>
      </c>
      <c r="BQ19" s="23">
        <f>VLOOKUP(AS19,POINTS_TABLE!$D$51:$E$52,2,FALSE)</f>
        <v>8.0505843910576207</v>
      </c>
      <c r="BR19" s="39">
        <f>ROUND(SCORECARD_SCALLING!$C$6-SUM(BF19:BQ19)-TRAIN_SUMMARY!$C$2*SCORECARD_SCALLING!$C$5,0)</f>
        <v>410</v>
      </c>
      <c r="BS19" t="str">
        <f t="shared" si="9"/>
        <v>Reject</v>
      </c>
      <c r="BT19">
        <f t="shared" si="10"/>
        <v>1</v>
      </c>
    </row>
    <row r="20" spans="1:72">
      <c r="A20" s="2" t="s">
        <v>21</v>
      </c>
      <c r="B20" s="2">
        <v>24</v>
      </c>
      <c r="C20" s="2" t="s">
        <v>60</v>
      </c>
      <c r="D20" s="2" t="s">
        <v>41</v>
      </c>
      <c r="E20" s="2">
        <v>4110</v>
      </c>
      <c r="F20" s="2" t="s">
        <v>34</v>
      </c>
      <c r="G20" s="2" t="s">
        <v>25</v>
      </c>
      <c r="H20" s="2">
        <v>3</v>
      </c>
      <c r="I20" s="2" t="s">
        <v>26</v>
      </c>
      <c r="J20" s="2" t="s">
        <v>27</v>
      </c>
      <c r="K20" s="2">
        <v>4</v>
      </c>
      <c r="L20" s="2" t="s">
        <v>47</v>
      </c>
      <c r="M20" s="2">
        <v>23</v>
      </c>
      <c r="N20" s="2" t="s">
        <v>61</v>
      </c>
      <c r="O20" s="2" t="s">
        <v>51</v>
      </c>
      <c r="P20" s="2">
        <v>2</v>
      </c>
      <c r="Q20" s="2" t="s">
        <v>30</v>
      </c>
      <c r="R20" s="2">
        <v>2</v>
      </c>
      <c r="S20" s="2" t="s">
        <v>27</v>
      </c>
      <c r="T20" s="2" t="s">
        <v>31</v>
      </c>
      <c r="U20" s="2">
        <v>1</v>
      </c>
      <c r="V20">
        <f>_xlfn.XLOOKUP(B20,Binning_WOE_IV!$C$2:$C$6,Binning_WOE_IV!$I$2:$I$6,"not found",-1)</f>
        <v>-0.12917431193202994</v>
      </c>
      <c r="W20">
        <f>_xlfn.XLOOKUP(E20,Binning_WOE_IV!$C$7:$C$12,Binning_WOE_IV!$I$7:$I$12,"not found",-1)</f>
        <v>4.3939369041401284E-2</v>
      </c>
      <c r="X20">
        <f>_xlfn.XLOOKUP(M20,Binning_WOE_IV!$C$13:$C$18,Binning_WOE_IV!$I$13:$I$18,"not found",-1)</f>
        <v>-0.40221483439086264</v>
      </c>
      <c r="Y20">
        <f>_xlfn.XLOOKUP(A20,Binning_WOE_IV!$B$32:$B$35,Binning_WOE_IV!$G$32:$G$35,"not found",0)</f>
        <v>-0.67859154491044971</v>
      </c>
      <c r="Z20" s="23">
        <f>_xlfn.XLOOKUP(_xlfn.XLOOKUP(C20,Binning_WOE_IV!$AF$2:$AF$6,Binning_WOE_IV!$AG$2:$AG$6,"not found",0),Binning_WOE_IV!$R$36:$R$38,Binning_WOE_IV!$G$36:$G$38,"not found",0)</f>
        <v>-1.2442937789022748</v>
      </c>
      <c r="AA20" cm="1">
        <f t="array" ref="AA20">_xlfn.SWITCH(D20,"radio/tv",Binning_WOE_IV!$G$39,"other",Binning_WOE_IV!$G$39,"education",Binning_WOE_IV!$G$40,"retraining",Binning_WOE_IV!$G$40,"furniture/equipment",Binning_WOE_IV!$G$41,"domestic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0">
        <f>_xlfn.LET(_xlpm.b,_xlfn.XLOOKUP(F20,Binning_WOE_IV!$AJ$2:$AJ$6,Binning_WOE_IV!$AK$2:$AK$6,"not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0">
        <f>_xlfn.LET(_xlpm.b,_xlfn.XLOOKUP(G20,Binning_WOE_IV!$AL$2:$AL$6,Binning_WOE_IV!$AM$2:$AM$6,"not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0">
        <f>_xlfn.XLOOKUP(_xlfn.XLOOKUP(I20,Binning_WOE_IV!$AN$2:$AN$5,Binning_WOE_IV!$AO$2:$AO$5,"not found",0),Binning_WOE_IV!$R$53:$R$55,Binning_WOE_IV!$G$53:$G$55,"not found",0)</f>
        <v>0.1811117123342415</v>
      </c>
      <c r="AE20">
        <f>_xlfn.LET(_xlpm.b,_xlfn.XLOOKUP(L20,Binning_WOE_IV!$AQ$2:$AQ$5,Binning_WOE_IV!$AR$2:$AR$5,"not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0">
        <f>_xlfn.XLOOKUP(_xlfn.XLOOKUP(N20,Binning_WOE_IV!$AS$2:$AS$4,Binning_WOE_IV!$AT$2:$AT$4,"not found",0),Binning_WOE_IV!$R$62:$R$63,Binning_WOE_IV!$G$62:$G$63,"not found",0)</f>
        <v>-0.54969627176468283</v>
      </c>
      <c r="AG20">
        <f>_xlfn.XLOOKUP(_xlfn.XLOOKUP(O20,Binning_WOE_IV!$AU$2:$AU$4,Binning_WOE_IV!$AV$2:$AV$4,"not found",0),Binning_WOE_IV!$R$64:$R$65,Binning_WOE_IV!$G$64:$G$65,"not found",0)</f>
        <v>-0.4919272386823581</v>
      </c>
      <c r="AH20">
        <f>V20*TRAIN_SUMMARY!$C$3</f>
        <v>0.10186434668464488</v>
      </c>
      <c r="AI20">
        <f>W20*TRAIN_SUMMARY!$C$4</f>
        <v>-2.1929012991782761E-2</v>
      </c>
      <c r="AJ20">
        <f>X20*TRAIN_SUMMARY!$C$5</f>
        <v>0.25616502952357967</v>
      </c>
      <c r="AK20">
        <f>Y20*TRAIN_SUMMARY!$C$6</f>
        <v>0.53190423215968441</v>
      </c>
      <c r="AL20">
        <f>Z20*TRAIN_SUMMARY!$C$7</f>
        <v>0.68384000299252556</v>
      </c>
      <c r="AM20">
        <f>AA20*TRAIN_SUMMARY!$C$8</f>
        <v>5.9194073638088991E-2</v>
      </c>
      <c r="AN20">
        <f>AB20*TRAIN_SUMMARY!$C$9</f>
        <v>0.17108448609736249</v>
      </c>
      <c r="AO20">
        <f>AC20*TRAIN_SUMMARY!$C$10</f>
        <v>-0.18469041192036334</v>
      </c>
      <c r="AP20">
        <f>AD20*TRAIN_SUMMARY!$C$11</f>
        <v>-0.21458247952085815</v>
      </c>
      <c r="AQ20">
        <f>AE20*TRAIN_SUMMARY!$C$12</f>
        <v>0.30495501300893796</v>
      </c>
      <c r="AR20">
        <f>AF20*TRAIN_SUMMARY!$C$13</f>
        <v>0.33693577197926589</v>
      </c>
      <c r="AS20">
        <f>AG20*TRAIN_SUMMARY!$C$14</f>
        <v>0.18600799575071647</v>
      </c>
      <c r="AT20">
        <f>TRAIN_SUMMARY!$C$2+SUM(AH20:AS20)</f>
        <v>1.3893482326396787</v>
      </c>
      <c r="AU20">
        <f t="shared" si="0"/>
        <v>0.800488171819565</v>
      </c>
      <c r="AV20">
        <f t="shared" si="1"/>
        <v>0.22253352264508336</v>
      </c>
      <c r="AW20">
        <f t="shared" si="2"/>
        <v>0</v>
      </c>
      <c r="AX20">
        <f t="shared" si="3"/>
        <v>1</v>
      </c>
      <c r="AY20">
        <f t="shared" si="11"/>
        <v>5</v>
      </c>
      <c r="AZ20">
        <f t="shared" si="12"/>
        <v>14</v>
      </c>
      <c r="BA20" s="35">
        <f t="shared" si="4"/>
        <v>1.0309278350515464E-2</v>
      </c>
      <c r="BB20" s="35">
        <f t="shared" si="5"/>
        <v>6.5116279069767441E-2</v>
      </c>
      <c r="BC20" s="35">
        <f t="shared" si="6"/>
        <v>5.4807000719251979E-2</v>
      </c>
      <c r="BD20" s="35">
        <f t="shared" si="7"/>
        <v>6.5116279069767441E-2</v>
      </c>
      <c r="BE20" s="35">
        <f t="shared" si="8"/>
        <v>1.0309278350515464E-2</v>
      </c>
      <c r="BF20" s="23">
        <f>VLOOKUP(AH20,POINTS_TABLE!$D$2:$E$6,2,FALSE)</f>
        <v>4.4087756341599382</v>
      </c>
      <c r="BG20" s="23">
        <f>VLOOKUP(AI20,POINTS_TABLE!$D$7:$E$12,2,FALSE)</f>
        <v>-0.94910634884503919</v>
      </c>
      <c r="BH20" s="23">
        <f>VLOOKUP(AJ20,POINTS_TABLE!$D$13:$E$18,2,FALSE)</f>
        <v>11.087040532285299</v>
      </c>
      <c r="BI20" s="23">
        <f>VLOOKUP(AK20,POINTS_TABLE!$D$21:$E$24,2,FALSE)</f>
        <v>23.021267938938855</v>
      </c>
      <c r="BJ20" s="23">
        <f>VLOOKUP(AL20,POINTS_TABLE!$D$25:$E$27,2,FALSE)</f>
        <v>29.597177432364315</v>
      </c>
      <c r="BK20" s="23">
        <f>VLOOKUP(AM20,POINTS_TABLE!$D$28:$E$33,2,FALSE)</f>
        <v>2.5619698946306131</v>
      </c>
      <c r="BL20" s="23">
        <f>VLOOKUP(AN20,POINTS_TABLE!$D$34:$E$37,2,FALSE)</f>
        <v>7.4046821899710498</v>
      </c>
      <c r="BM20" s="23">
        <f>VLOOKUP(AO20,POINTS_TABLE!$D$38:$E$41,2,FALSE)</f>
        <v>-7.9935582413174426</v>
      </c>
      <c r="BN20" s="23">
        <f>VLOOKUP(AP20,POINTS_TABLE!$D$42:$E$44,2,FALSE)</f>
        <v>-9.2873123719919874</v>
      </c>
      <c r="BO20" s="23">
        <f>VLOOKUP(AQ20,POINTS_TABLE!$D$45:$E$48,2,FALSE)</f>
        <v>13.198712548866723</v>
      </c>
      <c r="BP20" s="23">
        <f>VLOOKUP(AR20,POINTS_TABLE!$D$49:$E$50,2,FALSE)</f>
        <v>14.582867019977442</v>
      </c>
      <c r="BQ20" s="23">
        <f>VLOOKUP(AS20,POINTS_TABLE!$D$51:$E$52,2,FALSE)</f>
        <v>8.0505843910576207</v>
      </c>
      <c r="BR20" s="39">
        <f>ROUND(SCORECARD_SCALLING!$C$6-SUM(BF20:BQ20)-TRAIN_SUMMARY!$C$2*SCORECARD_SCALLING!$C$5,0)</f>
        <v>410</v>
      </c>
      <c r="BS20" t="str">
        <f t="shared" si="9"/>
        <v>Reject</v>
      </c>
      <c r="BT20">
        <f t="shared" si="10"/>
        <v>1</v>
      </c>
    </row>
    <row r="21" spans="1:72">
      <c r="A21" s="2" t="s">
        <v>32</v>
      </c>
      <c r="B21" s="2">
        <v>15</v>
      </c>
      <c r="C21" s="2" t="s">
        <v>64</v>
      </c>
      <c r="D21" s="2" t="s">
        <v>46</v>
      </c>
      <c r="E21" s="2">
        <v>1264</v>
      </c>
      <c r="F21" s="2" t="s">
        <v>59</v>
      </c>
      <c r="G21" s="2" t="s">
        <v>35</v>
      </c>
      <c r="H21" s="2">
        <v>2</v>
      </c>
      <c r="I21" s="2" t="s">
        <v>56</v>
      </c>
      <c r="J21" s="2" t="s">
        <v>27</v>
      </c>
      <c r="K21" s="2">
        <v>2</v>
      </c>
      <c r="L21" s="2" t="s">
        <v>43</v>
      </c>
      <c r="M21" s="2">
        <v>25</v>
      </c>
      <c r="N21" s="2" t="s">
        <v>27</v>
      </c>
      <c r="O21" s="2" t="s">
        <v>51</v>
      </c>
      <c r="P21" s="2">
        <v>1</v>
      </c>
      <c r="Q21" s="2" t="s">
        <v>30</v>
      </c>
      <c r="R21" s="2">
        <v>1</v>
      </c>
      <c r="S21" s="2" t="s">
        <v>27</v>
      </c>
      <c r="T21" s="2" t="s">
        <v>31</v>
      </c>
      <c r="U21" s="2">
        <v>1</v>
      </c>
      <c r="V21">
        <f>_xlfn.XLOOKUP(B21,Binning_WOE_IV!$C$2:$C$6,Binning_WOE_IV!$I$2:$I$6,"not found",-1)</f>
        <v>7.0953437452657447E-2</v>
      </c>
      <c r="W21">
        <f>_xlfn.XLOOKUP(E21,Binning_WOE_IV!$C$7:$C$12,Binning_WOE_IV!$I$7:$I$12,"not found",-1)</f>
        <v>0.16104877718831048</v>
      </c>
      <c r="X21">
        <f>_xlfn.XLOOKUP(M21,Binning_WOE_IV!$C$13:$C$18,Binning_WOE_IV!$I$13:$I$18,"not found",-1)</f>
        <v>-0.40221483439086264</v>
      </c>
      <c r="Y21">
        <f>_xlfn.XLOOKUP(A21,Binning_WOE_IV!$B$32:$B$35,Binning_WOE_IV!$G$32:$G$35,"not found",0)</f>
        <v>-0.45557089656450134</v>
      </c>
      <c r="Z21" s="23">
        <f>_xlfn.XLOOKUP(_xlfn.XLOOKUP(C21,Binning_WOE_IV!$AF$2:$AF$6,Binning_WOE_IV!$AG$2:$AG$6,"not found",0),Binning_WOE_IV!$R$36:$R$38,Binning_WOE_IV!$G$36:$G$38,"not found",0)</f>
        <v>-1.2442937789022748</v>
      </c>
      <c r="AA21" cm="1">
        <f t="array" ref="AA21">_xlfn.SWITCH(D21,"radio/tv",Binning_WOE_IV!$G$39,"other",Binning_WOE_IV!$G$39,"education",Binning_WOE_IV!$G$40,"retraining",Binning_WOE_IV!$G$40,"furniture/equipment",Binning_WOE_IV!$G$41,"domestic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1">
        <f>_xlfn.LET(_xlpm.b,_xlfn.XLOOKUP(F21,Binning_WOE_IV!$AJ$2:$AJ$6,Binning_WOE_IV!$AK$2:$AK$6,"not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21">
        <f>_xlfn.LET(_xlpm.b,_xlfn.XLOOKUP(G21,Binning_WOE_IV!$AL$2:$AL$6,Binning_WOE_IV!$AM$2:$AM$6,"not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1">
        <f>_xlfn.XLOOKUP(_xlfn.XLOOKUP(I21,Binning_WOE_IV!$AN$2:$AN$5,Binning_WOE_IV!$AO$2:$AO$5,"not found",0),Binning_WOE_IV!$R$53:$R$55,Binning_WOE_IV!$G$53:$G$55,"not found",0)</f>
        <v>-0.2698954162208389</v>
      </c>
      <c r="AE21">
        <f>_xlfn.LET(_xlpm.b,_xlfn.XLOOKUP(L21,Binning_WOE_IV!$AQ$2:$AQ$5,Binning_WOE_IV!$AR$2:$AR$5,"not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1">
        <f>_xlfn.XLOOKUP(_xlfn.XLOOKUP(N21,Binning_WOE_IV!$AS$2:$AS$4,Binning_WOE_IV!$AT$2:$AT$4,"not found",0),Binning_WOE_IV!$R$62:$R$63,Binning_WOE_IV!$G$62:$G$63,"not found",0)</f>
        <v>0.12957806221905885</v>
      </c>
      <c r="AG21">
        <f>_xlfn.XLOOKUP(_xlfn.XLOOKUP(O21,Binning_WOE_IV!$AU$2:$AU$4,Binning_WOE_IV!$AV$2:$AV$4,"not found",0),Binning_WOE_IV!$R$64:$R$65,Binning_WOE_IV!$G$64:$G$65,"not found",0)</f>
        <v>-0.4919272386823581</v>
      </c>
      <c r="AH21">
        <f>V21*TRAIN_SUMMARY!$C$3</f>
        <v>-5.5952498937620498E-2</v>
      </c>
      <c r="AI21">
        <f>W21*TRAIN_SUMMARY!$C$4</f>
        <v>-8.037531726833734E-2</v>
      </c>
      <c r="AJ21">
        <f>X21*TRAIN_SUMMARY!$C$5</f>
        <v>0.25616502952357967</v>
      </c>
      <c r="AK21">
        <f>Y21*TRAIN_SUMMARY!$C$6</f>
        <v>0.35709270141793154</v>
      </c>
      <c r="AL21">
        <f>Z21*TRAIN_SUMMARY!$C$7</f>
        <v>0.68384000299252556</v>
      </c>
      <c r="AM21">
        <f>AA21*TRAIN_SUMMARY!$C$8</f>
        <v>0.38352631329769549</v>
      </c>
      <c r="AN21">
        <f>AB21*TRAIN_SUMMARY!$C$9</f>
        <v>0.18902110492895396</v>
      </c>
      <c r="AO21">
        <f>AC21*TRAIN_SUMMARY!$C$10</f>
        <v>4.7923621110280083E-2</v>
      </c>
      <c r="AP21">
        <f>AD21*TRAIN_SUMMARY!$C$11</f>
        <v>0.31977406031642996</v>
      </c>
      <c r="AQ21">
        <f>AE21*TRAIN_SUMMARY!$C$12</f>
        <v>-1.8327249432625072E-2</v>
      </c>
      <c r="AR21">
        <f>AF21*TRAIN_SUMMARY!$C$13</f>
        <v>-7.9424741749105313E-2</v>
      </c>
      <c r="AS21">
        <f>AG21*TRAIN_SUMMARY!$C$14</f>
        <v>0.18600799575071647</v>
      </c>
      <c r="AT21">
        <f>TRAIN_SUMMARY!$C$2+SUM(AH21:AS21)</f>
        <v>1.3678702071883015</v>
      </c>
      <c r="AU21">
        <f t="shared" si="0"/>
        <v>0.79703583555251911</v>
      </c>
      <c r="AV21">
        <f t="shared" si="1"/>
        <v>0.2268556381506355</v>
      </c>
      <c r="AW21">
        <f t="shared" si="2"/>
        <v>0</v>
      </c>
      <c r="AX21">
        <f t="shared" si="3"/>
        <v>1</v>
      </c>
      <c r="AY21">
        <f t="shared" si="11"/>
        <v>5</v>
      </c>
      <c r="AZ21">
        <f t="shared" si="12"/>
        <v>15</v>
      </c>
      <c r="BA21" s="35">
        <f t="shared" si="4"/>
        <v>1.0309278350515464E-2</v>
      </c>
      <c r="BB21" s="35">
        <f t="shared" si="5"/>
        <v>6.9767441860465115E-2</v>
      </c>
      <c r="BC21" s="35">
        <f t="shared" si="6"/>
        <v>5.9458163509949653E-2</v>
      </c>
      <c r="BD21" s="35">
        <f t="shared" si="7"/>
        <v>6.9767441860465115E-2</v>
      </c>
      <c r="BE21" s="35">
        <f t="shared" si="8"/>
        <v>1.0309278350515464E-2</v>
      </c>
      <c r="BF21" s="23">
        <f>VLOOKUP(AH21,POINTS_TABLE!$D$2:$E$6,2,FALSE)</f>
        <v>-2.4216717822795024</v>
      </c>
      <c r="BG21" s="23">
        <f>VLOOKUP(AI21,POINTS_TABLE!$D$7:$E$12,2,FALSE)</f>
        <v>-3.4787121489872201</v>
      </c>
      <c r="BH21" s="23">
        <f>VLOOKUP(AJ21,POINTS_TABLE!$D$13:$E$18,2,FALSE)</f>
        <v>11.087040532285299</v>
      </c>
      <c r="BI21" s="23">
        <f>VLOOKUP(AK21,POINTS_TABLE!$D$21:$E$24,2,FALSE)</f>
        <v>15.455276084198793</v>
      </c>
      <c r="BJ21" s="23">
        <f>VLOOKUP(AL21,POINTS_TABLE!$D$25:$E$27,2,FALSE)</f>
        <v>29.597177432364315</v>
      </c>
      <c r="BK21" s="23">
        <f>VLOOKUP(AM21,POINTS_TABLE!$D$28:$E$33,2,FALSE)</f>
        <v>16.599345307350365</v>
      </c>
      <c r="BL21" s="23">
        <f>VLOOKUP(AN21,POINTS_TABLE!$D$34:$E$37,2,FALSE)</f>
        <v>8.180994321130628</v>
      </c>
      <c r="BM21" s="23">
        <f>VLOOKUP(AO21,POINTS_TABLE!$D$38:$E$41,2,FALSE)</f>
        <v>2.0741751155172814</v>
      </c>
      <c r="BN21" s="23">
        <f>VLOOKUP(AP21,POINTS_TABLE!$D$42:$E$44,2,FALSE)</f>
        <v>13.840093530703253</v>
      </c>
      <c r="BO21" s="23">
        <f>VLOOKUP(AQ21,POINTS_TABLE!$D$45:$E$48,2,FALSE)</f>
        <v>-0.79321895608749771</v>
      </c>
      <c r="BP21" s="23">
        <f>VLOOKUP(AR21,POINTS_TABLE!$D$49:$E$50,2,FALSE)</f>
        <v>-3.4375704313596254</v>
      </c>
      <c r="BQ21" s="23">
        <f>VLOOKUP(AS21,POINTS_TABLE!$D$51:$E$52,2,FALSE)</f>
        <v>8.0505843910576207</v>
      </c>
      <c r="BR21" s="39">
        <f>ROUND(SCORECARD_SCALLING!$C$6-SUM(BF21:BQ21)-TRAIN_SUMMARY!$C$2*SCORECARD_SCALLING!$C$5,0)</f>
        <v>411</v>
      </c>
      <c r="BS21" t="str">
        <f t="shared" si="9"/>
        <v>Reject</v>
      </c>
      <c r="BT21">
        <f t="shared" si="10"/>
        <v>1</v>
      </c>
    </row>
    <row r="22" spans="1:72">
      <c r="A22" s="2" t="s">
        <v>32</v>
      </c>
      <c r="B22" s="2">
        <v>42</v>
      </c>
      <c r="C22" s="2" t="s">
        <v>64</v>
      </c>
      <c r="D22" s="2" t="s">
        <v>49</v>
      </c>
      <c r="E22" s="2">
        <v>9283</v>
      </c>
      <c r="F22" s="2" t="s">
        <v>34</v>
      </c>
      <c r="G22" s="2" t="s">
        <v>55</v>
      </c>
      <c r="H22" s="2">
        <v>1</v>
      </c>
      <c r="I22" s="2" t="s">
        <v>26</v>
      </c>
      <c r="J22" s="2" t="s">
        <v>27</v>
      </c>
      <c r="K22" s="2">
        <v>2</v>
      </c>
      <c r="L22" s="2" t="s">
        <v>47</v>
      </c>
      <c r="M22" s="2">
        <v>55</v>
      </c>
      <c r="N22" s="2" t="s">
        <v>61</v>
      </c>
      <c r="O22" s="2" t="s">
        <v>44</v>
      </c>
      <c r="P22" s="2">
        <v>1</v>
      </c>
      <c r="Q22" s="2" t="s">
        <v>52</v>
      </c>
      <c r="R22" s="2">
        <v>1</v>
      </c>
      <c r="S22" s="2" t="s">
        <v>31</v>
      </c>
      <c r="T22" s="2" t="s">
        <v>31</v>
      </c>
      <c r="U22" s="2">
        <v>0</v>
      </c>
      <c r="V22">
        <f>_xlfn.XLOOKUP(B22,Binning_WOE_IV!$C$2:$C$6,Binning_WOE_IV!$I$2:$I$6,"not found",-1)</f>
        <v>-0.672432264549915</v>
      </c>
      <c r="W22">
        <f>_xlfn.XLOOKUP(E22,Binning_WOE_IV!$C$7:$C$12,Binning_WOE_IV!$I$7:$I$12,"not found",-1)</f>
        <v>-0.98786424995459821</v>
      </c>
      <c r="X22">
        <f>_xlfn.XLOOKUP(M22,Binning_WOE_IV!$C$13:$C$18,Binning_WOE_IV!$I$13:$I$18,"not found",-1)</f>
        <v>0.42044277372805144</v>
      </c>
      <c r="Y22">
        <f>_xlfn.XLOOKUP(A22,Binning_WOE_IV!$B$32:$B$35,Binning_WOE_IV!$G$32:$G$35,"not found",0)</f>
        <v>-0.45557089656450134</v>
      </c>
      <c r="Z22" s="23">
        <f>_xlfn.XLOOKUP(_xlfn.XLOOKUP(C22,Binning_WOE_IV!$AF$2:$AF$6,Binning_WOE_IV!$AG$2:$AG$6,"not found",0),Binning_WOE_IV!$R$36:$R$38,Binning_WOE_IV!$G$36:$G$38,"not found",0)</f>
        <v>-1.2442937789022748</v>
      </c>
      <c r="AA22" cm="1">
        <f t="array" ref="AA22">_xlfn.SWITCH(D22,"radio/tv",Binning_WOE_IV!$G$39,"other",Binning_WOE_IV!$G$39,"education",Binning_WOE_IV!$G$40,"retraining",Binning_WOE_IV!$G$40,"furniture/equipment",Binning_WOE_IV!$G$41,"domestic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2">
        <f>_xlfn.LET(_xlpm.b,_xlfn.XLOOKUP(F22,Binning_WOE_IV!$AJ$2:$AJ$6,Binning_WOE_IV!$AK$2:$AK$6,"not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2">
        <f>_xlfn.LET(_xlpm.b,_xlfn.XLOOKUP(G22,Binning_WOE_IV!$AL$2:$AL$6,Binning_WOE_IV!$AM$2:$AM$6,"not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22">
        <f>_xlfn.XLOOKUP(_xlfn.XLOOKUP(I22,Binning_WOE_IV!$AN$2:$AN$5,Binning_WOE_IV!$AO$2:$AO$5,"not found",0),Binning_WOE_IV!$R$53:$R$55,Binning_WOE_IV!$G$53:$G$55,"not found",0)</f>
        <v>0.1811117123342415</v>
      </c>
      <c r="AE22">
        <f>_xlfn.LET(_xlpm.b,_xlfn.XLOOKUP(L22,Binning_WOE_IV!$AQ$2:$AQ$5,Binning_WOE_IV!$AR$2:$AR$5,"not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2">
        <f>_xlfn.XLOOKUP(_xlfn.XLOOKUP(N22,Binning_WOE_IV!$AS$2:$AS$4,Binning_WOE_IV!$AT$2:$AT$4,"not found",0),Binning_WOE_IV!$R$62:$R$63,Binning_WOE_IV!$G$62:$G$63,"not found",0)</f>
        <v>-0.54969627176468283</v>
      </c>
      <c r="AG22">
        <f>_xlfn.XLOOKUP(_xlfn.XLOOKUP(O22,Binning_WOE_IV!$AU$2:$AU$4,Binning_WOE_IV!$AV$2:$AV$4,"not found",0),Binning_WOE_IV!$R$64:$R$65,Binning_WOE_IV!$G$64:$G$65,"not found",0)</f>
        <v>-0.4919272386823581</v>
      </c>
      <c r="AH22">
        <f>V22*TRAIN_SUMMARY!$C$3</f>
        <v>0.53026698802232175</v>
      </c>
      <c r="AI22">
        <f>W22*TRAIN_SUMMARY!$C$4</f>
        <v>0.49301772974847569</v>
      </c>
      <c r="AJ22">
        <f>X22*TRAIN_SUMMARY!$C$5</f>
        <v>-0.26777415036949909</v>
      </c>
      <c r="AK22">
        <f>Y22*TRAIN_SUMMARY!$C$6</f>
        <v>0.35709270141793154</v>
      </c>
      <c r="AL22">
        <f>Z22*TRAIN_SUMMARY!$C$7</f>
        <v>0.68384000299252556</v>
      </c>
      <c r="AM22">
        <f>AA22*TRAIN_SUMMARY!$C$8</f>
        <v>-0.46936907902687153</v>
      </c>
      <c r="AN22">
        <f>AB22*TRAIN_SUMMARY!$C$9</f>
        <v>0.17108448609736249</v>
      </c>
      <c r="AO22">
        <f>AC22*TRAIN_SUMMARY!$C$10</f>
        <v>7.0222669754522044E-2</v>
      </c>
      <c r="AP22">
        <f>AD22*TRAIN_SUMMARY!$C$11</f>
        <v>-0.21458247952085815</v>
      </c>
      <c r="AQ22">
        <f>AE22*TRAIN_SUMMARY!$C$12</f>
        <v>0.30495501300893796</v>
      </c>
      <c r="AR22">
        <f>AF22*TRAIN_SUMMARY!$C$13</f>
        <v>0.33693577197926589</v>
      </c>
      <c r="AS22">
        <f>AG22*TRAIN_SUMMARY!$C$14</f>
        <v>0.18600799575071647</v>
      </c>
      <c r="AT22">
        <f>TRAIN_SUMMARY!$C$2+SUM(AH22:AS22)</f>
        <v>1.3602968350927069</v>
      </c>
      <c r="AU22">
        <f t="shared" si="0"/>
        <v>0.79580793696054375</v>
      </c>
      <c r="AV22">
        <f t="shared" si="1"/>
        <v>1.588694242569872</v>
      </c>
      <c r="AW22">
        <f t="shared" si="2"/>
        <v>1</v>
      </c>
      <c r="AX22">
        <f t="shared" si="3"/>
        <v>0</v>
      </c>
      <c r="AY22">
        <f t="shared" si="11"/>
        <v>6</v>
      </c>
      <c r="AZ22">
        <f t="shared" si="12"/>
        <v>15</v>
      </c>
      <c r="BA22" s="35">
        <f t="shared" si="4"/>
        <v>1.2371134020618556E-2</v>
      </c>
      <c r="BB22" s="35">
        <f t="shared" si="5"/>
        <v>6.9767441860465115E-2</v>
      </c>
      <c r="BC22" s="35">
        <f t="shared" si="6"/>
        <v>5.7396307839846561E-2</v>
      </c>
      <c r="BD22" s="35">
        <f t="shared" si="7"/>
        <v>6.9767441860465115E-2</v>
      </c>
      <c r="BE22" s="35">
        <f t="shared" si="8"/>
        <v>1.2371134020618556E-2</v>
      </c>
      <c r="BF22" s="23">
        <f>VLOOKUP(AH22,POINTS_TABLE!$D$2:$E$6,2,FALSE)</f>
        <v>22.950406619007929</v>
      </c>
      <c r="BG22" s="23">
        <f>VLOOKUP(AI22,POINTS_TABLE!$D$7:$E$12,2,FALSE)</f>
        <v>21.33822701335383</v>
      </c>
      <c r="BH22" s="23">
        <f>VLOOKUP(AJ22,POINTS_TABLE!$D$13:$E$18,2,FALSE)</f>
        <v>-11.589493164489957</v>
      </c>
      <c r="BI22" s="23">
        <f>VLOOKUP(AK22,POINTS_TABLE!$D$21:$E$24,2,FALSE)</f>
        <v>15.455276084198793</v>
      </c>
      <c r="BJ22" s="23">
        <f>VLOOKUP(AL22,POINTS_TABLE!$D$25:$E$27,2,FALSE)</f>
        <v>29.597177432364315</v>
      </c>
      <c r="BK22" s="23">
        <f>VLOOKUP(AM22,POINTS_TABLE!$D$28:$E$33,2,FALSE)</f>
        <v>-20.314693279760625</v>
      </c>
      <c r="BL22" s="23">
        <f>VLOOKUP(AN22,POINTS_TABLE!$D$34:$E$37,2,FALSE)</f>
        <v>7.4046821899710498</v>
      </c>
      <c r="BM22" s="23">
        <f>VLOOKUP(AO22,POINTS_TABLE!$D$38:$E$41,2,FALSE)</f>
        <v>3.0392969223849704</v>
      </c>
      <c r="BN22" s="23">
        <f>VLOOKUP(AP22,POINTS_TABLE!$D$42:$E$44,2,FALSE)</f>
        <v>-9.2873123719919874</v>
      </c>
      <c r="BO22" s="23">
        <f>VLOOKUP(AQ22,POINTS_TABLE!$D$45:$E$48,2,FALSE)</f>
        <v>13.198712548866723</v>
      </c>
      <c r="BP22" s="23">
        <f>VLOOKUP(AR22,POINTS_TABLE!$D$49:$E$50,2,FALSE)</f>
        <v>14.582867019977442</v>
      </c>
      <c r="BQ22" s="23">
        <f>VLOOKUP(AS22,POINTS_TABLE!$D$51:$E$52,2,FALSE)</f>
        <v>8.0505843910576207</v>
      </c>
      <c r="BR22" s="39">
        <f>ROUND(SCORECARD_SCALLING!$C$6-SUM(BF22:BQ22)-TRAIN_SUMMARY!$C$2*SCORECARD_SCALLING!$C$5,0)</f>
        <v>411</v>
      </c>
      <c r="BS22" t="str">
        <f t="shared" si="9"/>
        <v>Reject</v>
      </c>
      <c r="BT22">
        <f t="shared" si="10"/>
        <v>1</v>
      </c>
    </row>
    <row r="23" spans="1:72">
      <c r="A23" s="2" t="s">
        <v>21</v>
      </c>
      <c r="B23" s="2">
        <v>24</v>
      </c>
      <c r="C23" s="2" t="s">
        <v>64</v>
      </c>
      <c r="D23" s="2" t="s">
        <v>41</v>
      </c>
      <c r="E23" s="2">
        <v>6872</v>
      </c>
      <c r="F23" s="2" t="s">
        <v>34</v>
      </c>
      <c r="G23" s="2" t="s">
        <v>57</v>
      </c>
      <c r="H23" s="2">
        <v>2</v>
      </c>
      <c r="I23" s="2" t="s">
        <v>54</v>
      </c>
      <c r="J23" s="2" t="s">
        <v>27</v>
      </c>
      <c r="K23" s="2">
        <v>1</v>
      </c>
      <c r="L23" s="2" t="s">
        <v>43</v>
      </c>
      <c r="M23" s="2">
        <v>55</v>
      </c>
      <c r="N23" s="2" t="s">
        <v>61</v>
      </c>
      <c r="O23" s="2" t="s">
        <v>29</v>
      </c>
      <c r="P23" s="2">
        <v>1</v>
      </c>
      <c r="Q23" s="2" t="s">
        <v>30</v>
      </c>
      <c r="R23" s="2">
        <v>1</v>
      </c>
      <c r="S23" s="2" t="s">
        <v>31</v>
      </c>
      <c r="T23" s="2" t="s">
        <v>31</v>
      </c>
      <c r="U23" s="2">
        <v>1</v>
      </c>
      <c r="V23">
        <f>_xlfn.XLOOKUP(B23,Binning_WOE_IV!$C$2:$C$6,Binning_WOE_IV!$I$2:$I$6,"not found",-1)</f>
        <v>-0.12917431193202994</v>
      </c>
      <c r="W23">
        <f>_xlfn.XLOOKUP(E23,Binning_WOE_IV!$C$7:$C$12,Binning_WOE_IV!$I$7:$I$12,"not found",-1)</f>
        <v>-0.1020145435816787</v>
      </c>
      <c r="X23">
        <f>_xlfn.XLOOKUP(M23,Binning_WOE_IV!$C$13:$C$18,Binning_WOE_IV!$I$13:$I$18,"not found",-1)</f>
        <v>0.42044277372805144</v>
      </c>
      <c r="Y23">
        <f>_xlfn.XLOOKUP(A23,Binning_WOE_IV!$B$32:$B$35,Binning_WOE_IV!$G$32:$G$35,"not found",0)</f>
        <v>-0.67859154491044971</v>
      </c>
      <c r="Z23" s="23">
        <f>_xlfn.XLOOKUP(_xlfn.XLOOKUP(C23,Binning_WOE_IV!$AF$2:$AF$6,Binning_WOE_IV!$AG$2:$AG$6,"not found",0),Binning_WOE_IV!$R$36:$R$38,Binning_WOE_IV!$G$36:$G$38,"not found",0)</f>
        <v>-1.2442937789022748</v>
      </c>
      <c r="AA23" cm="1">
        <f t="array" ref="AA23">_xlfn.SWITCH(D23,"radio/tv",Binning_WOE_IV!$G$39,"other",Binning_WOE_IV!$G$39,"education",Binning_WOE_IV!$G$40,"retraining",Binning_WOE_IV!$G$40,"furniture/equipment",Binning_WOE_IV!$G$41,"domestic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3">
        <f>_xlfn.LET(_xlpm.b,_xlfn.XLOOKUP(F23,Binning_WOE_IV!$AJ$2:$AJ$6,Binning_WOE_IV!$AK$2:$AK$6,"not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3">
        <f>_xlfn.LET(_xlpm.b,_xlfn.XLOOKUP(G23,Binning_WOE_IV!$AL$2:$AL$6,Binning_WOE_IV!$AM$2:$AM$6,"not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3">
        <f>_xlfn.XLOOKUP(_xlfn.XLOOKUP(I23,Binning_WOE_IV!$AN$2:$AN$5,Binning_WOE_IV!$AO$2:$AO$5,"not found",0),Binning_WOE_IV!$R$53:$R$55,Binning_WOE_IV!$G$53:$G$55,"not found",0)</f>
        <v>-0.2698954162208389</v>
      </c>
      <c r="AE23">
        <f>_xlfn.LET(_xlpm.b,_xlfn.XLOOKUP(L23,Binning_WOE_IV!$AQ$2:$AQ$5,Binning_WOE_IV!$AR$2:$AR$5,"not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3">
        <f>_xlfn.XLOOKUP(_xlfn.XLOOKUP(N23,Binning_WOE_IV!$AS$2:$AS$4,Binning_WOE_IV!$AT$2:$AT$4,"not found",0),Binning_WOE_IV!$R$62:$R$63,Binning_WOE_IV!$G$62:$G$63,"not found",0)</f>
        <v>-0.54969627176468283</v>
      </c>
      <c r="AG23">
        <f>_xlfn.XLOOKUP(_xlfn.XLOOKUP(O23,Binning_WOE_IV!$AU$2:$AU$4,Binning_WOE_IV!$AV$2:$AV$4,"not found",0),Binning_WOE_IV!$R$64:$R$65,Binning_WOE_IV!$G$64:$G$65,"not found",0)</f>
        <v>0.23435622685305388</v>
      </c>
      <c r="AH23">
        <f>V23*TRAIN_SUMMARY!$C$3</f>
        <v>0.10186434668464488</v>
      </c>
      <c r="AI23">
        <f>W23*TRAIN_SUMMARY!$C$4</f>
        <v>5.0912844229637523E-2</v>
      </c>
      <c r="AJ23">
        <f>X23*TRAIN_SUMMARY!$C$5</f>
        <v>-0.26777415036949909</v>
      </c>
      <c r="AK23">
        <f>Y23*TRAIN_SUMMARY!$C$6</f>
        <v>0.53190423215968441</v>
      </c>
      <c r="AL23">
        <f>Z23*TRAIN_SUMMARY!$C$7</f>
        <v>0.68384000299252556</v>
      </c>
      <c r="AM23">
        <f>AA23*TRAIN_SUMMARY!$C$8</f>
        <v>5.9194073638088991E-2</v>
      </c>
      <c r="AN23">
        <f>AB23*TRAIN_SUMMARY!$C$9</f>
        <v>0.17108448609736249</v>
      </c>
      <c r="AO23">
        <f>AC23*TRAIN_SUMMARY!$C$10</f>
        <v>0.2867089209985732</v>
      </c>
      <c r="AP23">
        <f>AD23*TRAIN_SUMMARY!$C$11</f>
        <v>0.31977406031642996</v>
      </c>
      <c r="AQ23">
        <f>AE23*TRAIN_SUMMARY!$C$12</f>
        <v>-1.8327249432625072E-2</v>
      </c>
      <c r="AR23">
        <f>AF23*TRAIN_SUMMARY!$C$13</f>
        <v>0.33693577197926589</v>
      </c>
      <c r="AS23">
        <f>AG23*TRAIN_SUMMARY!$C$14</f>
        <v>-8.8614999578798745E-2</v>
      </c>
      <c r="AT23">
        <f>TRAIN_SUMMARY!$C$2+SUM(AH23:AS23)</f>
        <v>1.3461015249531672</v>
      </c>
      <c r="AU23">
        <f t="shared" si="0"/>
        <v>0.79349154438400771</v>
      </c>
      <c r="AV23">
        <f t="shared" si="1"/>
        <v>0.23131239517325938</v>
      </c>
      <c r="AW23">
        <f t="shared" si="2"/>
        <v>0</v>
      </c>
      <c r="AX23">
        <f t="shared" si="3"/>
        <v>1</v>
      </c>
      <c r="AY23">
        <f t="shared" si="11"/>
        <v>6</v>
      </c>
      <c r="AZ23">
        <f t="shared" si="12"/>
        <v>16</v>
      </c>
      <c r="BA23" s="35">
        <f t="shared" si="4"/>
        <v>1.2371134020618556E-2</v>
      </c>
      <c r="BB23" s="35">
        <f t="shared" si="5"/>
        <v>7.441860465116279E-2</v>
      </c>
      <c r="BC23" s="35">
        <f t="shared" si="6"/>
        <v>6.2047470630544235E-2</v>
      </c>
      <c r="BD23" s="35">
        <f t="shared" si="7"/>
        <v>7.441860465116279E-2</v>
      </c>
      <c r="BE23" s="35">
        <f t="shared" si="8"/>
        <v>1.2371134020618556E-2</v>
      </c>
      <c r="BF23" s="23">
        <f>VLOOKUP(AH23,POINTS_TABLE!$D$2:$E$6,2,FALSE)</f>
        <v>4.4087756341599382</v>
      </c>
      <c r="BG23" s="23">
        <f>VLOOKUP(AI23,POINTS_TABLE!$D$7:$E$12,2,FALSE)</f>
        <v>2.2035512366295098</v>
      </c>
      <c r="BH23" s="23">
        <f>VLOOKUP(AJ23,POINTS_TABLE!$D$13:$E$18,2,FALSE)</f>
        <v>-11.589493164489957</v>
      </c>
      <c r="BI23" s="23">
        <f>VLOOKUP(AK23,POINTS_TABLE!$D$21:$E$24,2,FALSE)</f>
        <v>23.021267938938855</v>
      </c>
      <c r="BJ23" s="23">
        <f>VLOOKUP(AL23,POINTS_TABLE!$D$25:$E$27,2,FALSE)</f>
        <v>29.597177432364315</v>
      </c>
      <c r="BK23" s="23">
        <f>VLOOKUP(AM23,POINTS_TABLE!$D$28:$E$33,2,FALSE)</f>
        <v>2.5619698946306131</v>
      </c>
      <c r="BL23" s="23">
        <f>VLOOKUP(AN23,POINTS_TABLE!$D$34:$E$37,2,FALSE)</f>
        <v>7.4046821899710498</v>
      </c>
      <c r="BM23" s="23">
        <f>VLOOKUP(AO23,POINTS_TABLE!$D$38:$E$41,2,FALSE)</f>
        <v>12.409006155098014</v>
      </c>
      <c r="BN23" s="23">
        <f>VLOOKUP(AP23,POINTS_TABLE!$D$42:$E$44,2,FALSE)</f>
        <v>13.840093530703253</v>
      </c>
      <c r="BO23" s="23">
        <f>VLOOKUP(AQ23,POINTS_TABLE!$D$45:$E$48,2,FALSE)</f>
        <v>-0.79321895608749771</v>
      </c>
      <c r="BP23" s="23">
        <f>VLOOKUP(AR23,POINTS_TABLE!$D$49:$E$50,2,FALSE)</f>
        <v>14.582867019977442</v>
      </c>
      <c r="BQ23" s="23">
        <f>VLOOKUP(AS23,POINTS_TABLE!$D$51:$E$52,2,FALSE)</f>
        <v>-3.8353326132213157</v>
      </c>
      <c r="BR23" s="39">
        <f>ROUND(SCORECARD_SCALLING!$C$6-SUM(BF23:BQ23)-TRAIN_SUMMARY!$C$2*SCORECARD_SCALLING!$C$5,0)</f>
        <v>412</v>
      </c>
      <c r="BS23" t="str">
        <f t="shared" si="9"/>
        <v>Reject</v>
      </c>
      <c r="BT23">
        <f t="shared" si="10"/>
        <v>1</v>
      </c>
    </row>
    <row r="24" spans="1:72">
      <c r="A24" s="2" t="s">
        <v>21</v>
      </c>
      <c r="B24" s="2">
        <v>48</v>
      </c>
      <c r="C24" s="2" t="s">
        <v>33</v>
      </c>
      <c r="D24" s="2" t="s">
        <v>46</v>
      </c>
      <c r="E24" s="2">
        <v>7763</v>
      </c>
      <c r="F24" s="2" t="s">
        <v>34</v>
      </c>
      <c r="G24" s="2" t="s">
        <v>25</v>
      </c>
      <c r="H24" s="2">
        <v>4</v>
      </c>
      <c r="I24" s="2" t="s">
        <v>26</v>
      </c>
      <c r="J24" s="2" t="s">
        <v>27</v>
      </c>
      <c r="K24" s="2">
        <v>4</v>
      </c>
      <c r="L24" s="2" t="s">
        <v>47</v>
      </c>
      <c r="M24" s="2">
        <v>42</v>
      </c>
      <c r="N24" s="2" t="s">
        <v>61</v>
      </c>
      <c r="O24" s="2" t="s">
        <v>44</v>
      </c>
      <c r="P24" s="2">
        <v>1</v>
      </c>
      <c r="Q24" s="2" t="s">
        <v>52</v>
      </c>
      <c r="R24" s="2">
        <v>1</v>
      </c>
      <c r="S24" s="2" t="s">
        <v>27</v>
      </c>
      <c r="T24" s="2" t="s">
        <v>31</v>
      </c>
      <c r="U24" s="2">
        <v>1</v>
      </c>
      <c r="V24">
        <f>_xlfn.XLOOKUP(B24,Binning_WOE_IV!$C$2:$C$6,Binning_WOE_IV!$I$2:$I$6,"not found",-1)</f>
        <v>-0.94704225543434295</v>
      </c>
      <c r="W24">
        <f>_xlfn.XLOOKUP(E24,Binning_WOE_IV!$C$7:$C$12,Binning_WOE_IV!$I$7:$I$12,"not found",-1)</f>
        <v>-0.1020145435816787</v>
      </c>
      <c r="X24">
        <f>_xlfn.XLOOKUP(M24,Binning_WOE_IV!$C$13:$C$18,Binning_WOE_IV!$I$13:$I$18,"not found",-1)</f>
        <v>0.27579903319597576</v>
      </c>
      <c r="Y24">
        <f>_xlfn.XLOOKUP(A24,Binning_WOE_IV!$B$32:$B$35,Binning_WOE_IV!$G$32:$G$35,"not found",0)</f>
        <v>-0.67859154491044971</v>
      </c>
      <c r="Z24" s="23">
        <f>_xlfn.XLOOKUP(_xlfn.XLOOKUP(C24,Binning_WOE_IV!$AF$2:$AF$6,Binning_WOE_IV!$AG$2:$AG$6,"not found",0),Binning_WOE_IV!$R$36:$R$38,Binning_WOE_IV!$G$36:$G$38,"not found",0)</f>
        <v>-4.4726268044255127E-2</v>
      </c>
      <c r="AA24" cm="1">
        <f t="array" ref="AA24">_xlfn.SWITCH(D24,"radio/tv",Binning_WOE_IV!$G$39,"other",Binning_WOE_IV!$G$39,"education",Binning_WOE_IV!$G$40,"retraining",Binning_WOE_IV!$G$40,"furniture/equipment",Binning_WOE_IV!$G$41,"domestic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4">
        <f>_xlfn.LET(_xlpm.b,_xlfn.XLOOKUP(F24,Binning_WOE_IV!$AJ$2:$AJ$6,Binning_WOE_IV!$AK$2:$AK$6,"not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4">
        <f>_xlfn.LET(_xlpm.b,_xlfn.XLOOKUP(G24,Binning_WOE_IV!$AL$2:$AL$6,Binning_WOE_IV!$AM$2:$AM$6,"not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4">
        <f>_xlfn.XLOOKUP(_xlfn.XLOOKUP(I24,Binning_WOE_IV!$AN$2:$AN$5,Binning_WOE_IV!$AO$2:$AO$5,"not found",0),Binning_WOE_IV!$R$53:$R$55,Binning_WOE_IV!$G$53:$G$55,"not found",0)</f>
        <v>0.1811117123342415</v>
      </c>
      <c r="AE24">
        <f>_xlfn.LET(_xlpm.b,_xlfn.XLOOKUP(L24,Binning_WOE_IV!$AQ$2:$AQ$5,Binning_WOE_IV!$AR$2:$AR$5,"not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4">
        <f>_xlfn.XLOOKUP(_xlfn.XLOOKUP(N24,Binning_WOE_IV!$AS$2:$AS$4,Binning_WOE_IV!$AT$2:$AT$4,"not found",0),Binning_WOE_IV!$R$62:$R$63,Binning_WOE_IV!$G$62:$G$63,"not found",0)</f>
        <v>-0.54969627176468283</v>
      </c>
      <c r="AG24">
        <f>_xlfn.XLOOKUP(_xlfn.XLOOKUP(O24,Binning_WOE_IV!$AU$2:$AU$4,Binning_WOE_IV!$AV$2:$AV$4,"not found",0),Binning_WOE_IV!$R$64:$R$65,Binning_WOE_IV!$G$64:$G$65,"not found",0)</f>
        <v>-0.4919272386823581</v>
      </c>
      <c r="AH24">
        <f>V24*TRAIN_SUMMARY!$C$3</f>
        <v>0.74681907872931619</v>
      </c>
      <c r="AI24">
        <f>W24*TRAIN_SUMMARY!$C$4</f>
        <v>5.0912844229637523E-2</v>
      </c>
      <c r="AJ24">
        <f>X24*TRAIN_SUMMARY!$C$5</f>
        <v>-0.1756525653466223</v>
      </c>
      <c r="AK24">
        <f>Y24*TRAIN_SUMMARY!$C$6</f>
        <v>0.53190423215968441</v>
      </c>
      <c r="AL24">
        <f>Z24*TRAIN_SUMMARY!$C$7</f>
        <v>2.4580699342731407E-2</v>
      </c>
      <c r="AM24">
        <f>AA24*TRAIN_SUMMARY!$C$8</f>
        <v>0.38352631329769549</v>
      </c>
      <c r="AN24">
        <f>AB24*TRAIN_SUMMARY!$C$9</f>
        <v>0.17108448609736249</v>
      </c>
      <c r="AO24">
        <f>AC24*TRAIN_SUMMARY!$C$10</f>
        <v>-0.18469041192036334</v>
      </c>
      <c r="AP24">
        <f>AD24*TRAIN_SUMMARY!$C$11</f>
        <v>-0.21458247952085815</v>
      </c>
      <c r="AQ24">
        <f>AE24*TRAIN_SUMMARY!$C$12</f>
        <v>0.30495501300893796</v>
      </c>
      <c r="AR24">
        <f>AF24*TRAIN_SUMMARY!$C$13</f>
        <v>0.33693577197926589</v>
      </c>
      <c r="AS24">
        <f>AG24*TRAIN_SUMMARY!$C$14</f>
        <v>0.18600799575071647</v>
      </c>
      <c r="AT24">
        <f>TRAIN_SUMMARY!$C$2+SUM(AH24:AS24)</f>
        <v>1.3404001630453806</v>
      </c>
      <c r="AU24">
        <f t="shared" si="0"/>
        <v>0.79255574040455001</v>
      </c>
      <c r="AV24">
        <f t="shared" si="1"/>
        <v>0.23249244080875289</v>
      </c>
      <c r="AW24">
        <f t="shared" si="2"/>
        <v>0</v>
      </c>
      <c r="AX24">
        <f t="shared" si="3"/>
        <v>1</v>
      </c>
      <c r="AY24">
        <f t="shared" si="11"/>
        <v>6</v>
      </c>
      <c r="AZ24">
        <f t="shared" si="12"/>
        <v>17</v>
      </c>
      <c r="BA24" s="35">
        <f t="shared" si="4"/>
        <v>1.2371134020618556E-2</v>
      </c>
      <c r="BB24" s="35">
        <f t="shared" si="5"/>
        <v>7.9069767441860464E-2</v>
      </c>
      <c r="BC24" s="35">
        <f t="shared" si="6"/>
        <v>6.669863342124191E-2</v>
      </c>
      <c r="BD24" s="35">
        <f t="shared" si="7"/>
        <v>7.9069767441860464E-2</v>
      </c>
      <c r="BE24" s="35">
        <f t="shared" si="8"/>
        <v>1.2371134020618556E-2</v>
      </c>
      <c r="BF24" s="23">
        <f>VLOOKUP(AH24,POINTS_TABLE!$D$2:$E$6,2,FALSE)</f>
        <v>32.322965439721465</v>
      </c>
      <c r="BG24" s="23">
        <f>VLOOKUP(AI24,POINTS_TABLE!$D$7:$E$12,2,FALSE)</f>
        <v>2.2035512366295098</v>
      </c>
      <c r="BH24" s="23">
        <f>VLOOKUP(AJ24,POINTS_TABLE!$D$13:$E$18,2,FALSE)</f>
        <v>-7.6023925483498971</v>
      </c>
      <c r="BI24" s="23">
        <f>VLOOKUP(AK24,POINTS_TABLE!$D$21:$E$24,2,FALSE)</f>
        <v>23.021267938938855</v>
      </c>
      <c r="BJ24" s="23">
        <f>VLOOKUP(AL24,POINTS_TABLE!$D$25:$E$27,2,FALSE)</f>
        <v>1.063873591300236</v>
      </c>
      <c r="BK24" s="23">
        <f>VLOOKUP(AM24,POINTS_TABLE!$D$28:$E$33,2,FALSE)</f>
        <v>16.599345307350365</v>
      </c>
      <c r="BL24" s="23">
        <f>VLOOKUP(AN24,POINTS_TABLE!$D$34:$E$37,2,FALSE)</f>
        <v>7.4046821899710498</v>
      </c>
      <c r="BM24" s="23">
        <f>VLOOKUP(AO24,POINTS_TABLE!$D$38:$E$41,2,FALSE)</f>
        <v>-7.9935582413174426</v>
      </c>
      <c r="BN24" s="23">
        <f>VLOOKUP(AP24,POINTS_TABLE!$D$42:$E$44,2,FALSE)</f>
        <v>-9.2873123719919874</v>
      </c>
      <c r="BO24" s="23">
        <f>VLOOKUP(AQ24,POINTS_TABLE!$D$45:$E$48,2,FALSE)</f>
        <v>13.198712548866723</v>
      </c>
      <c r="BP24" s="23">
        <f>VLOOKUP(AR24,POINTS_TABLE!$D$49:$E$50,2,FALSE)</f>
        <v>14.582867019977442</v>
      </c>
      <c r="BQ24" s="23">
        <f>VLOOKUP(AS24,POINTS_TABLE!$D$51:$E$52,2,FALSE)</f>
        <v>8.0505843910576207</v>
      </c>
      <c r="BR24" s="39">
        <f>ROUND(SCORECARD_SCALLING!$C$6-SUM(BF24:BQ24)-TRAIN_SUMMARY!$C$2*SCORECARD_SCALLING!$C$5,0)</f>
        <v>412</v>
      </c>
      <c r="BS24" t="str">
        <f t="shared" si="9"/>
        <v>Reject</v>
      </c>
      <c r="BT24">
        <f t="shared" si="10"/>
        <v>1</v>
      </c>
    </row>
    <row r="25" spans="1:72">
      <c r="A25" s="2" t="s">
        <v>21</v>
      </c>
      <c r="B25" s="2">
        <v>36</v>
      </c>
      <c r="C25" s="2" t="s">
        <v>22</v>
      </c>
      <c r="D25" s="2" t="s">
        <v>41</v>
      </c>
      <c r="E25" s="2">
        <v>6229</v>
      </c>
      <c r="F25" s="2" t="s">
        <v>34</v>
      </c>
      <c r="G25" s="2" t="s">
        <v>57</v>
      </c>
      <c r="H25" s="2">
        <v>4</v>
      </c>
      <c r="I25" s="2" t="s">
        <v>36</v>
      </c>
      <c r="J25" s="2" t="s">
        <v>66</v>
      </c>
      <c r="K25" s="2">
        <v>4</v>
      </c>
      <c r="L25" s="2" t="s">
        <v>47</v>
      </c>
      <c r="M25" s="2">
        <v>23</v>
      </c>
      <c r="N25" s="2" t="s">
        <v>27</v>
      </c>
      <c r="O25" s="2" t="s">
        <v>51</v>
      </c>
      <c r="P25" s="2">
        <v>2</v>
      </c>
      <c r="Q25" s="2" t="s">
        <v>40</v>
      </c>
      <c r="R25" s="2">
        <v>1</v>
      </c>
      <c r="S25" s="2" t="s">
        <v>31</v>
      </c>
      <c r="T25" s="2" t="s">
        <v>31</v>
      </c>
      <c r="U25" s="2">
        <v>1</v>
      </c>
      <c r="V25">
        <f>_xlfn.XLOOKUP(B25,Binning_WOE_IV!$C$2:$C$6,Binning_WOE_IV!$I$2:$I$6,"not found",-1)</f>
        <v>-0.672432264549915</v>
      </c>
      <c r="W25">
        <f>_xlfn.XLOOKUP(E25,Binning_WOE_IV!$C$7:$C$12,Binning_WOE_IV!$I$7:$I$12,"not found",-1)</f>
        <v>-0.1020145435816787</v>
      </c>
      <c r="X25">
        <f>_xlfn.XLOOKUP(M25,Binning_WOE_IV!$C$13:$C$18,Binning_WOE_IV!$I$13:$I$18,"not found",-1)</f>
        <v>-0.40221483439086264</v>
      </c>
      <c r="Y25">
        <f>_xlfn.XLOOKUP(A25,Binning_WOE_IV!$B$32:$B$35,Binning_WOE_IV!$G$32:$G$35,"not found",0)</f>
        <v>-0.67859154491044971</v>
      </c>
      <c r="Z25" s="23">
        <f>_xlfn.XLOOKUP(_xlfn.XLOOKUP(C25,Binning_WOE_IV!$AF$2:$AF$6,Binning_WOE_IV!$AG$2:$AG$6,"not found",0),Binning_WOE_IV!$R$36:$R$38,Binning_WOE_IV!$G$36:$G$38,"not found",0)</f>
        <v>0.68738688104907397</v>
      </c>
      <c r="AA25" cm="1">
        <f t="array" ref="AA25">_xlfn.SWITCH(D25,"radio/tv",Binning_WOE_IV!$G$39,"other",Binning_WOE_IV!$G$39,"education",Binning_WOE_IV!$G$40,"retraining",Binning_WOE_IV!$G$40,"furniture/equipment",Binning_WOE_IV!$G$41,"domestic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5">
        <f>_xlfn.LET(_xlpm.b,_xlfn.XLOOKUP(F25,Binning_WOE_IV!$AJ$2:$AJ$6,Binning_WOE_IV!$AK$2:$AK$6,"not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5">
        <f>_xlfn.LET(_xlpm.b,_xlfn.XLOOKUP(G25,Binning_WOE_IV!$AL$2:$AL$6,Binning_WOE_IV!$AM$2:$AM$6,"not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5">
        <f>_xlfn.XLOOKUP(_xlfn.XLOOKUP(I25,Binning_WOE_IV!$AN$2:$AN$5,Binning_WOE_IV!$AO$2:$AO$5,"not found",0),Binning_WOE_IV!$R$53:$R$55,Binning_WOE_IV!$G$53:$G$55,"not found",0)</f>
        <v>-0.20099341664998441</v>
      </c>
      <c r="AE25">
        <f>_xlfn.LET(_xlpm.b,_xlfn.XLOOKUP(L25,Binning_WOE_IV!$AQ$2:$AQ$5,Binning_WOE_IV!$AR$2:$AR$5,"not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5">
        <f>_xlfn.XLOOKUP(_xlfn.XLOOKUP(N25,Binning_WOE_IV!$AS$2:$AS$4,Binning_WOE_IV!$AT$2:$AT$4,"not found",0),Binning_WOE_IV!$R$62:$R$63,Binning_WOE_IV!$G$62:$G$63,"not found",0)</f>
        <v>0.12957806221905885</v>
      </c>
      <c r="AG25">
        <f>_xlfn.XLOOKUP(_xlfn.XLOOKUP(O25,Binning_WOE_IV!$AU$2:$AU$4,Binning_WOE_IV!$AV$2:$AV$4,"not found",0),Binning_WOE_IV!$R$64:$R$65,Binning_WOE_IV!$G$64:$G$65,"not found",0)</f>
        <v>-0.4919272386823581</v>
      </c>
      <c r="AH25">
        <f>V25*TRAIN_SUMMARY!$C$3</f>
        <v>0.53026698802232175</v>
      </c>
      <c r="AI25">
        <f>W25*TRAIN_SUMMARY!$C$4</f>
        <v>5.0912844229637523E-2</v>
      </c>
      <c r="AJ25">
        <f>X25*TRAIN_SUMMARY!$C$5</f>
        <v>0.25616502952357967</v>
      </c>
      <c r="AK25">
        <f>Y25*TRAIN_SUMMARY!$C$6</f>
        <v>0.53190423215968441</v>
      </c>
      <c r="AL25">
        <f>Z25*TRAIN_SUMMARY!$C$7</f>
        <v>-0.37777464997720578</v>
      </c>
      <c r="AM25">
        <f>AA25*TRAIN_SUMMARY!$C$8</f>
        <v>5.9194073638088991E-2</v>
      </c>
      <c r="AN25">
        <f>AB25*TRAIN_SUMMARY!$C$9</f>
        <v>0.17108448609736249</v>
      </c>
      <c r="AO25">
        <f>AC25*TRAIN_SUMMARY!$C$10</f>
        <v>0.2867089209985732</v>
      </c>
      <c r="AP25">
        <f>AD25*TRAIN_SUMMARY!$C$11</f>
        <v>0.23813846799994265</v>
      </c>
      <c r="AQ25">
        <f>AE25*TRAIN_SUMMARY!$C$12</f>
        <v>0.30495501300893796</v>
      </c>
      <c r="AR25">
        <f>AF25*TRAIN_SUMMARY!$C$13</f>
        <v>-7.9424741749105313E-2</v>
      </c>
      <c r="AS25">
        <f>AG25*TRAIN_SUMMARY!$C$14</f>
        <v>0.18600799575071647</v>
      </c>
      <c r="AT25">
        <f>TRAIN_SUMMARY!$C$2+SUM(AH25:AS25)</f>
        <v>1.3367378449404108</v>
      </c>
      <c r="AU25">
        <f t="shared" si="0"/>
        <v>0.79195296935985249</v>
      </c>
      <c r="AV25">
        <f t="shared" si="1"/>
        <v>0.23325327105229754</v>
      </c>
      <c r="AW25">
        <f t="shared" si="2"/>
        <v>0</v>
      </c>
      <c r="AX25">
        <f t="shared" si="3"/>
        <v>1</v>
      </c>
      <c r="AY25">
        <f t="shared" si="11"/>
        <v>6</v>
      </c>
      <c r="AZ25">
        <f t="shared" si="12"/>
        <v>18</v>
      </c>
      <c r="BA25" s="35">
        <f t="shared" si="4"/>
        <v>1.2371134020618556E-2</v>
      </c>
      <c r="BB25" s="35">
        <f t="shared" si="5"/>
        <v>8.3720930232558138E-2</v>
      </c>
      <c r="BC25" s="35">
        <f t="shared" si="6"/>
        <v>7.1349796211939584E-2</v>
      </c>
      <c r="BD25" s="35">
        <f t="shared" si="7"/>
        <v>8.3720930232558138E-2</v>
      </c>
      <c r="BE25" s="35">
        <f t="shared" si="8"/>
        <v>1.2371134020618556E-2</v>
      </c>
      <c r="BF25" s="23">
        <f>VLOOKUP(AH25,POINTS_TABLE!$D$2:$E$6,2,FALSE)</f>
        <v>22.950406619007929</v>
      </c>
      <c r="BG25" s="23">
        <f>VLOOKUP(AI25,POINTS_TABLE!$D$7:$E$12,2,FALSE)</f>
        <v>2.2035512366295098</v>
      </c>
      <c r="BH25" s="23">
        <f>VLOOKUP(AJ25,POINTS_TABLE!$D$13:$E$18,2,FALSE)</f>
        <v>11.087040532285299</v>
      </c>
      <c r="BI25" s="23">
        <f>VLOOKUP(AK25,POINTS_TABLE!$D$21:$E$24,2,FALSE)</f>
        <v>23.021267938938855</v>
      </c>
      <c r="BJ25" s="23">
        <f>VLOOKUP(AL25,POINTS_TABLE!$D$25:$E$27,2,FALSE)</f>
        <v>-16.350408422870363</v>
      </c>
      <c r="BK25" s="23">
        <f>VLOOKUP(AM25,POINTS_TABLE!$D$28:$E$33,2,FALSE)</f>
        <v>2.5619698946306131</v>
      </c>
      <c r="BL25" s="23">
        <f>VLOOKUP(AN25,POINTS_TABLE!$D$34:$E$37,2,FALSE)</f>
        <v>7.4046821899710498</v>
      </c>
      <c r="BM25" s="23">
        <f>VLOOKUP(AO25,POINTS_TABLE!$D$38:$E$41,2,FALSE)</f>
        <v>12.409006155098014</v>
      </c>
      <c r="BN25" s="23">
        <f>VLOOKUP(AP25,POINTS_TABLE!$D$42:$E$44,2,FALSE)</f>
        <v>10.30683560485237</v>
      </c>
      <c r="BO25" s="23">
        <f>VLOOKUP(AQ25,POINTS_TABLE!$D$45:$E$48,2,FALSE)</f>
        <v>13.198712548866723</v>
      </c>
      <c r="BP25" s="23">
        <f>VLOOKUP(AR25,POINTS_TABLE!$D$49:$E$50,2,FALSE)</f>
        <v>-3.4375704313596254</v>
      </c>
      <c r="BQ25" s="23">
        <f>VLOOKUP(AS25,POINTS_TABLE!$D$51:$E$52,2,FALSE)</f>
        <v>8.0505843910576207</v>
      </c>
      <c r="BR25" s="39">
        <f>ROUND(SCORECARD_SCALLING!$C$6-SUM(BF25:BQ25)-TRAIN_SUMMARY!$C$2*SCORECARD_SCALLING!$C$5,0)</f>
        <v>412</v>
      </c>
      <c r="BS25" t="str">
        <f t="shared" si="9"/>
        <v>Reject</v>
      </c>
      <c r="BT25">
        <f t="shared" si="10"/>
        <v>1</v>
      </c>
    </row>
    <row r="26" spans="1:72">
      <c r="A26" s="2" t="s">
        <v>21</v>
      </c>
      <c r="B26" s="2">
        <v>24</v>
      </c>
      <c r="C26" s="2" t="s">
        <v>64</v>
      </c>
      <c r="D26" s="2" t="s">
        <v>49</v>
      </c>
      <c r="E26" s="2">
        <v>3632</v>
      </c>
      <c r="F26" s="2" t="s">
        <v>34</v>
      </c>
      <c r="G26" s="2" t="s">
        <v>35</v>
      </c>
      <c r="H26" s="2">
        <v>1</v>
      </c>
      <c r="I26" s="2" t="s">
        <v>36</v>
      </c>
      <c r="J26" s="2" t="s">
        <v>42</v>
      </c>
      <c r="K26" s="2">
        <v>4</v>
      </c>
      <c r="L26" s="2" t="s">
        <v>50</v>
      </c>
      <c r="M26" s="2">
        <v>22</v>
      </c>
      <c r="N26" s="2" t="s">
        <v>61</v>
      </c>
      <c r="O26" s="2" t="s">
        <v>51</v>
      </c>
      <c r="P26" s="2">
        <v>1</v>
      </c>
      <c r="Q26" s="2" t="s">
        <v>30</v>
      </c>
      <c r="R26" s="2">
        <v>1</v>
      </c>
      <c r="S26" s="2" t="s">
        <v>27</v>
      </c>
      <c r="T26" s="2" t="s">
        <v>62</v>
      </c>
      <c r="U26" s="2">
        <v>0</v>
      </c>
      <c r="V26">
        <f>_xlfn.XLOOKUP(B26,Binning_WOE_IV!$C$2:$C$6,Binning_WOE_IV!$I$2:$I$6,"not found",-1)</f>
        <v>-0.12917431193202994</v>
      </c>
      <c r="W26">
        <f>_xlfn.XLOOKUP(E26,Binning_WOE_IV!$C$7:$C$12,Binning_WOE_IV!$I$7:$I$12,"not found",-1)</f>
        <v>4.3939369041401284E-2</v>
      </c>
      <c r="X26">
        <f>_xlfn.XLOOKUP(M26,Binning_WOE_IV!$C$13:$C$18,Binning_WOE_IV!$I$13:$I$18,"not found",-1)</f>
        <v>-0.40221483439086264</v>
      </c>
      <c r="Y26">
        <f>_xlfn.XLOOKUP(A26,Binning_WOE_IV!$B$32:$B$35,Binning_WOE_IV!$G$32:$G$35,"not found",0)</f>
        <v>-0.67859154491044971</v>
      </c>
      <c r="Z26" s="23">
        <f>_xlfn.XLOOKUP(_xlfn.XLOOKUP(C26,Binning_WOE_IV!$AF$2:$AF$6,Binning_WOE_IV!$AG$2:$AG$6,"not found",0),Binning_WOE_IV!$R$36:$R$38,Binning_WOE_IV!$G$36:$G$38,"not found",0)</f>
        <v>-1.2442937789022748</v>
      </c>
      <c r="AA26" cm="1">
        <f t="array" ref="AA26">_xlfn.SWITCH(D26,"radio/tv",Binning_WOE_IV!$G$39,"other",Binning_WOE_IV!$G$39,"education",Binning_WOE_IV!$G$40,"retraining",Binning_WOE_IV!$G$40,"furniture/equipment",Binning_WOE_IV!$G$41,"domestic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6">
        <f>_xlfn.LET(_xlpm.b,_xlfn.XLOOKUP(F26,Binning_WOE_IV!$AJ$2:$AJ$6,Binning_WOE_IV!$AK$2:$AK$6,"not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6">
        <f>_xlfn.LET(_xlpm.b,_xlfn.XLOOKUP(G26,Binning_WOE_IV!$AL$2:$AL$6,Binning_WOE_IV!$AM$2:$AM$6,"not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6">
        <f>_xlfn.XLOOKUP(_xlfn.XLOOKUP(I26,Binning_WOE_IV!$AN$2:$AN$5,Binning_WOE_IV!$AO$2:$AO$5,"not found",0),Binning_WOE_IV!$R$53:$R$55,Binning_WOE_IV!$G$53:$G$55,"not found",0)</f>
        <v>-0.20099341664998441</v>
      </c>
      <c r="AE26">
        <f>_xlfn.LET(_xlpm.b,_xlfn.XLOOKUP(L26,Binning_WOE_IV!$AQ$2:$AQ$5,Binning_WOE_IV!$AR$2:$AR$5,"not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6">
        <f>_xlfn.XLOOKUP(_xlfn.XLOOKUP(N26,Binning_WOE_IV!$AS$2:$AS$4,Binning_WOE_IV!$AT$2:$AT$4,"not found",0),Binning_WOE_IV!$R$62:$R$63,Binning_WOE_IV!$G$62:$G$63,"not found",0)</f>
        <v>-0.54969627176468283</v>
      </c>
      <c r="AG26">
        <f>_xlfn.XLOOKUP(_xlfn.XLOOKUP(O26,Binning_WOE_IV!$AU$2:$AU$4,Binning_WOE_IV!$AV$2:$AV$4,"not found",0),Binning_WOE_IV!$R$64:$R$65,Binning_WOE_IV!$G$64:$G$65,"not found",0)</f>
        <v>-0.4919272386823581</v>
      </c>
      <c r="AH26">
        <f>V26*TRAIN_SUMMARY!$C$3</f>
        <v>0.10186434668464488</v>
      </c>
      <c r="AI26">
        <f>W26*TRAIN_SUMMARY!$C$4</f>
        <v>-2.1929012991782761E-2</v>
      </c>
      <c r="AJ26">
        <f>X26*TRAIN_SUMMARY!$C$5</f>
        <v>0.25616502952357967</v>
      </c>
      <c r="AK26">
        <f>Y26*TRAIN_SUMMARY!$C$6</f>
        <v>0.53190423215968441</v>
      </c>
      <c r="AL26">
        <f>Z26*TRAIN_SUMMARY!$C$7</f>
        <v>0.68384000299252556</v>
      </c>
      <c r="AM26">
        <f>AA26*TRAIN_SUMMARY!$C$8</f>
        <v>-0.46936907902687153</v>
      </c>
      <c r="AN26">
        <f>AB26*TRAIN_SUMMARY!$C$9</f>
        <v>0.17108448609736249</v>
      </c>
      <c r="AO26">
        <f>AC26*TRAIN_SUMMARY!$C$10</f>
        <v>4.7923621110280083E-2</v>
      </c>
      <c r="AP26">
        <f>AD26*TRAIN_SUMMARY!$C$11</f>
        <v>0.23813846799994265</v>
      </c>
      <c r="AQ26">
        <f>AE26*TRAIN_SUMMARY!$C$12</f>
        <v>6.1778553558697331E-2</v>
      </c>
      <c r="AR26">
        <f>AF26*TRAIN_SUMMARY!$C$13</f>
        <v>0.33693577197926589</v>
      </c>
      <c r="AS26">
        <f>AG26*TRAIN_SUMMARY!$C$14</f>
        <v>0.18600799575071647</v>
      </c>
      <c r="AT26">
        <f>TRAIN_SUMMARY!$C$2+SUM(AH26:AS26)</f>
        <v>1.3029436010759219</v>
      </c>
      <c r="AU26">
        <f t="shared" si="0"/>
        <v>0.78632996945225953</v>
      </c>
      <c r="AV26">
        <f t="shared" si="1"/>
        <v>1.5433223672603367</v>
      </c>
      <c r="AW26">
        <f t="shared" si="2"/>
        <v>1</v>
      </c>
      <c r="AX26">
        <f t="shared" si="3"/>
        <v>0</v>
      </c>
      <c r="AY26">
        <f t="shared" si="11"/>
        <v>7</v>
      </c>
      <c r="AZ26">
        <f t="shared" si="12"/>
        <v>18</v>
      </c>
      <c r="BA26" s="35">
        <f t="shared" si="4"/>
        <v>1.443298969072165E-2</v>
      </c>
      <c r="BB26" s="35">
        <f t="shared" si="5"/>
        <v>8.3720930232558138E-2</v>
      </c>
      <c r="BC26" s="35">
        <f t="shared" si="6"/>
        <v>6.9287940541836485E-2</v>
      </c>
      <c r="BD26" s="35">
        <f t="shared" si="7"/>
        <v>8.3720930232558138E-2</v>
      </c>
      <c r="BE26" s="35">
        <f t="shared" si="8"/>
        <v>1.443298969072165E-2</v>
      </c>
      <c r="BF26" s="23">
        <f>VLOOKUP(AH26,POINTS_TABLE!$D$2:$E$6,2,FALSE)</f>
        <v>4.4087756341599382</v>
      </c>
      <c r="BG26" s="23">
        <f>VLOOKUP(AI26,POINTS_TABLE!$D$7:$E$12,2,FALSE)</f>
        <v>-0.94910634884503919</v>
      </c>
      <c r="BH26" s="23">
        <f>VLOOKUP(AJ26,POINTS_TABLE!$D$13:$E$18,2,FALSE)</f>
        <v>11.087040532285299</v>
      </c>
      <c r="BI26" s="23">
        <f>VLOOKUP(AK26,POINTS_TABLE!$D$21:$E$24,2,FALSE)</f>
        <v>23.021267938938855</v>
      </c>
      <c r="BJ26" s="23">
        <f>VLOOKUP(AL26,POINTS_TABLE!$D$25:$E$27,2,FALSE)</f>
        <v>29.597177432364315</v>
      </c>
      <c r="BK26" s="23">
        <f>VLOOKUP(AM26,POINTS_TABLE!$D$28:$E$33,2,FALSE)</f>
        <v>-20.314693279760625</v>
      </c>
      <c r="BL26" s="23">
        <f>VLOOKUP(AN26,POINTS_TABLE!$D$34:$E$37,2,FALSE)</f>
        <v>7.4046821899710498</v>
      </c>
      <c r="BM26" s="23">
        <f>VLOOKUP(AO26,POINTS_TABLE!$D$38:$E$41,2,FALSE)</f>
        <v>2.0741751155172814</v>
      </c>
      <c r="BN26" s="23">
        <f>VLOOKUP(AP26,POINTS_TABLE!$D$42:$E$44,2,FALSE)</f>
        <v>10.30683560485237</v>
      </c>
      <c r="BO26" s="23">
        <f>VLOOKUP(AQ26,POINTS_TABLE!$D$45:$E$48,2,FALSE)</f>
        <v>2.6738283855727758</v>
      </c>
      <c r="BP26" s="23">
        <f>VLOOKUP(AR26,POINTS_TABLE!$D$49:$E$50,2,FALSE)</f>
        <v>14.582867019977442</v>
      </c>
      <c r="BQ26" s="23">
        <f>VLOOKUP(AS26,POINTS_TABLE!$D$51:$E$52,2,FALSE)</f>
        <v>8.0505843910576207</v>
      </c>
      <c r="BR26" s="39">
        <f>ROUND(SCORECARD_SCALLING!$C$6-SUM(BF26:BQ26)-TRAIN_SUMMARY!$C$2*SCORECARD_SCALLING!$C$5,0)</f>
        <v>414</v>
      </c>
      <c r="BS26" t="str">
        <f t="shared" si="9"/>
        <v>Reject</v>
      </c>
      <c r="BT26">
        <f t="shared" si="10"/>
        <v>1</v>
      </c>
    </row>
    <row r="27" spans="1:72">
      <c r="A27" s="2" t="s">
        <v>32</v>
      </c>
      <c r="B27" s="2">
        <v>30</v>
      </c>
      <c r="C27" s="2" t="s">
        <v>33</v>
      </c>
      <c r="D27" s="2" t="s">
        <v>46</v>
      </c>
      <c r="E27" s="2">
        <v>2150</v>
      </c>
      <c r="F27" s="2" t="s">
        <v>34</v>
      </c>
      <c r="G27" s="2" t="s">
        <v>35</v>
      </c>
      <c r="H27" s="2">
        <v>4</v>
      </c>
      <c r="I27" s="2" t="s">
        <v>36</v>
      </c>
      <c r="J27" s="2" t="s">
        <v>42</v>
      </c>
      <c r="K27" s="2">
        <v>2</v>
      </c>
      <c r="L27" s="2" t="s">
        <v>47</v>
      </c>
      <c r="M27" s="2">
        <v>24</v>
      </c>
      <c r="N27" s="2" t="s">
        <v>61</v>
      </c>
      <c r="O27" s="2" t="s">
        <v>29</v>
      </c>
      <c r="P27" s="2">
        <v>1</v>
      </c>
      <c r="Q27" s="2" t="s">
        <v>30</v>
      </c>
      <c r="R27" s="2">
        <v>1</v>
      </c>
      <c r="S27" s="2" t="s">
        <v>27</v>
      </c>
      <c r="T27" s="2" t="s">
        <v>31</v>
      </c>
      <c r="U27" s="2">
        <v>1</v>
      </c>
      <c r="V27">
        <f>_xlfn.XLOOKUP(B27,Binning_WOE_IV!$C$2:$C$6,Binning_WOE_IV!$I$2:$I$6,"not found",-1)</f>
        <v>-0.12917431193202994</v>
      </c>
      <c r="W27">
        <f>_xlfn.XLOOKUP(E27,Binning_WOE_IV!$C$7:$C$12,Binning_WOE_IV!$I$7:$I$12,"not found",-1)</f>
        <v>0.12361395596717682</v>
      </c>
      <c r="X27">
        <f>_xlfn.XLOOKUP(M27,Binning_WOE_IV!$C$13:$C$18,Binning_WOE_IV!$I$13:$I$18,"not found",-1)</f>
        <v>-0.40221483439086264</v>
      </c>
      <c r="Y27">
        <f>_xlfn.XLOOKUP(A27,Binning_WOE_IV!$B$32:$B$35,Binning_WOE_IV!$G$32:$G$35,"not found",0)</f>
        <v>-0.45557089656450134</v>
      </c>
      <c r="Z27" s="23">
        <f>_xlfn.XLOOKUP(_xlfn.XLOOKUP(C27,Binning_WOE_IV!$AF$2:$AF$6,Binning_WOE_IV!$AG$2:$AG$6,"not found",0),Binning_WOE_IV!$R$36:$R$38,Binning_WOE_IV!$G$36:$G$38,"not found",0)</f>
        <v>-4.4726268044255127E-2</v>
      </c>
      <c r="AA27" cm="1">
        <f t="array" ref="AA27">_xlfn.SWITCH(D27,"radio/tv",Binning_WOE_IV!$G$39,"other",Binning_WOE_IV!$G$39,"education",Binning_WOE_IV!$G$40,"retraining",Binning_WOE_IV!$G$40,"furniture/equipment",Binning_WOE_IV!$G$41,"domestic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7">
        <f>_xlfn.LET(_xlpm.b,_xlfn.XLOOKUP(F27,Binning_WOE_IV!$AJ$2:$AJ$6,Binning_WOE_IV!$AK$2:$AK$6,"not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7">
        <f>_xlfn.LET(_xlpm.b,_xlfn.XLOOKUP(G27,Binning_WOE_IV!$AL$2:$AL$6,Binning_WOE_IV!$AM$2:$AM$6,"not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7">
        <f>_xlfn.XLOOKUP(_xlfn.XLOOKUP(I27,Binning_WOE_IV!$AN$2:$AN$5,Binning_WOE_IV!$AO$2:$AO$5,"not found",0),Binning_WOE_IV!$R$53:$R$55,Binning_WOE_IV!$G$53:$G$55,"not found",0)</f>
        <v>-0.20099341664998441</v>
      </c>
      <c r="AE27">
        <f>_xlfn.LET(_xlpm.b,_xlfn.XLOOKUP(L27,Binning_WOE_IV!$AQ$2:$AQ$5,Binning_WOE_IV!$AR$2:$AR$5,"not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7">
        <f>_xlfn.XLOOKUP(_xlfn.XLOOKUP(N27,Binning_WOE_IV!$AS$2:$AS$4,Binning_WOE_IV!$AT$2:$AT$4,"not found",0),Binning_WOE_IV!$R$62:$R$63,Binning_WOE_IV!$G$62:$G$63,"not found",0)</f>
        <v>-0.54969627176468283</v>
      </c>
      <c r="AG27">
        <f>_xlfn.XLOOKUP(_xlfn.XLOOKUP(O27,Binning_WOE_IV!$AU$2:$AU$4,Binning_WOE_IV!$AV$2:$AV$4,"not found",0),Binning_WOE_IV!$R$64:$R$65,Binning_WOE_IV!$G$64:$G$65,"not found",0)</f>
        <v>0.23435622685305388</v>
      </c>
      <c r="AH27">
        <f>V27*TRAIN_SUMMARY!$C$3</f>
        <v>0.10186434668464488</v>
      </c>
      <c r="AI27">
        <f>W27*TRAIN_SUMMARY!$C$4</f>
        <v>-6.1692557392340606E-2</v>
      </c>
      <c r="AJ27">
        <f>X27*TRAIN_SUMMARY!$C$5</f>
        <v>0.25616502952357967</v>
      </c>
      <c r="AK27">
        <f>Y27*TRAIN_SUMMARY!$C$6</f>
        <v>0.35709270141793154</v>
      </c>
      <c r="AL27">
        <f>Z27*TRAIN_SUMMARY!$C$7</f>
        <v>2.4580699342731407E-2</v>
      </c>
      <c r="AM27">
        <f>AA27*TRAIN_SUMMARY!$C$8</f>
        <v>0.38352631329769549</v>
      </c>
      <c r="AN27">
        <f>AB27*TRAIN_SUMMARY!$C$9</f>
        <v>0.17108448609736249</v>
      </c>
      <c r="AO27">
        <f>AC27*TRAIN_SUMMARY!$C$10</f>
        <v>4.7923621110280083E-2</v>
      </c>
      <c r="AP27">
        <f>AD27*TRAIN_SUMMARY!$C$11</f>
        <v>0.23813846799994265</v>
      </c>
      <c r="AQ27">
        <f>AE27*TRAIN_SUMMARY!$C$12</f>
        <v>0.30495501300893796</v>
      </c>
      <c r="AR27">
        <f>AF27*TRAIN_SUMMARY!$C$13</f>
        <v>0.33693577197926589</v>
      </c>
      <c r="AS27">
        <f>AG27*TRAIN_SUMMARY!$C$14</f>
        <v>-8.8614999578798745E-2</v>
      </c>
      <c r="AT27">
        <f>TRAIN_SUMMARY!$C$2+SUM(AH27:AS27)</f>
        <v>1.2505580787291093</v>
      </c>
      <c r="AU27">
        <f t="shared" si="0"/>
        <v>0.77739645232373356</v>
      </c>
      <c r="AV27">
        <f t="shared" si="1"/>
        <v>0.25180482408904825</v>
      </c>
      <c r="AW27">
        <f t="shared" si="2"/>
        <v>0</v>
      </c>
      <c r="AX27">
        <f t="shared" si="3"/>
        <v>1</v>
      </c>
      <c r="AY27">
        <f t="shared" si="11"/>
        <v>7</v>
      </c>
      <c r="AZ27">
        <f t="shared" si="12"/>
        <v>19</v>
      </c>
      <c r="BA27" s="35">
        <f t="shared" si="4"/>
        <v>1.443298969072165E-2</v>
      </c>
      <c r="BB27" s="35">
        <f t="shared" si="5"/>
        <v>8.8372093023255813E-2</v>
      </c>
      <c r="BC27" s="35">
        <f t="shared" si="6"/>
        <v>7.3939103332534159E-2</v>
      </c>
      <c r="BD27" s="35">
        <f t="shared" si="7"/>
        <v>8.8372093023255813E-2</v>
      </c>
      <c r="BE27" s="35">
        <f t="shared" si="8"/>
        <v>1.443298969072165E-2</v>
      </c>
      <c r="BF27" s="23">
        <f>VLOOKUP(AH27,POINTS_TABLE!$D$2:$E$6,2,FALSE)</f>
        <v>4.4087756341599382</v>
      </c>
      <c r="BG27" s="23">
        <f>VLOOKUP(AI27,POINTS_TABLE!$D$7:$E$12,2,FALSE)</f>
        <v>-2.6701063982906263</v>
      </c>
      <c r="BH27" s="23">
        <f>VLOOKUP(AJ27,POINTS_TABLE!$D$13:$E$18,2,FALSE)</f>
        <v>11.087040532285299</v>
      </c>
      <c r="BI27" s="23">
        <f>VLOOKUP(AK27,POINTS_TABLE!$D$21:$E$24,2,FALSE)</f>
        <v>15.455276084198793</v>
      </c>
      <c r="BJ27" s="23">
        <f>VLOOKUP(AL27,POINTS_TABLE!$D$25:$E$27,2,FALSE)</f>
        <v>1.063873591300236</v>
      </c>
      <c r="BK27" s="23">
        <f>VLOOKUP(AM27,POINTS_TABLE!$D$28:$E$33,2,FALSE)</f>
        <v>16.599345307350365</v>
      </c>
      <c r="BL27" s="23">
        <f>VLOOKUP(AN27,POINTS_TABLE!$D$34:$E$37,2,FALSE)</f>
        <v>7.4046821899710498</v>
      </c>
      <c r="BM27" s="23">
        <f>VLOOKUP(AO27,POINTS_TABLE!$D$38:$E$41,2,FALSE)</f>
        <v>2.0741751155172814</v>
      </c>
      <c r="BN27" s="23">
        <f>VLOOKUP(AP27,POINTS_TABLE!$D$42:$E$44,2,FALSE)</f>
        <v>10.30683560485237</v>
      </c>
      <c r="BO27" s="23">
        <f>VLOOKUP(AQ27,POINTS_TABLE!$D$45:$E$48,2,FALSE)</f>
        <v>13.198712548866723</v>
      </c>
      <c r="BP27" s="23">
        <f>VLOOKUP(AR27,POINTS_TABLE!$D$49:$E$50,2,FALSE)</f>
        <v>14.582867019977442</v>
      </c>
      <c r="BQ27" s="23">
        <f>VLOOKUP(AS27,POINTS_TABLE!$D$51:$E$52,2,FALSE)</f>
        <v>-3.8353326132213157</v>
      </c>
      <c r="BR27" s="39">
        <f>ROUND(SCORECARD_SCALLING!$C$6-SUM(BF27:BQ27)-TRAIN_SUMMARY!$C$2*SCORECARD_SCALLING!$C$5,0)</f>
        <v>416</v>
      </c>
      <c r="BS27" t="str">
        <f t="shared" si="9"/>
        <v>Reject</v>
      </c>
      <c r="BT27">
        <f t="shared" si="10"/>
        <v>1</v>
      </c>
    </row>
    <row r="28" spans="1:72">
      <c r="A28" s="2" t="s">
        <v>21</v>
      </c>
      <c r="B28" s="2">
        <v>18</v>
      </c>
      <c r="C28" s="2" t="s">
        <v>60</v>
      </c>
      <c r="D28" s="2" t="s">
        <v>41</v>
      </c>
      <c r="E28" s="2">
        <v>3114</v>
      </c>
      <c r="F28" s="2" t="s">
        <v>34</v>
      </c>
      <c r="G28" s="2" t="s">
        <v>57</v>
      </c>
      <c r="H28" s="2">
        <v>1</v>
      </c>
      <c r="I28" s="2" t="s">
        <v>36</v>
      </c>
      <c r="J28" s="2" t="s">
        <v>27</v>
      </c>
      <c r="K28" s="2">
        <v>4</v>
      </c>
      <c r="L28" s="2" t="s">
        <v>43</v>
      </c>
      <c r="M28" s="2">
        <v>26</v>
      </c>
      <c r="N28" s="2" t="s">
        <v>27</v>
      </c>
      <c r="O28" s="2" t="s">
        <v>51</v>
      </c>
      <c r="P28" s="2">
        <v>1</v>
      </c>
      <c r="Q28" s="2" t="s">
        <v>30</v>
      </c>
      <c r="R28" s="2">
        <v>1</v>
      </c>
      <c r="S28" s="2" t="s">
        <v>27</v>
      </c>
      <c r="T28" s="2" t="s">
        <v>31</v>
      </c>
      <c r="U28" s="2">
        <v>1</v>
      </c>
      <c r="V28">
        <f>_xlfn.XLOOKUP(B28,Binning_WOE_IV!$C$2:$C$6,Binning_WOE_IV!$I$2:$I$6,"not found",-1)</f>
        <v>7.0953437452657447E-2</v>
      </c>
      <c r="W28">
        <f>_xlfn.XLOOKUP(E28,Binning_WOE_IV!$C$7:$C$12,Binning_WOE_IV!$I$7:$I$12,"not found",-1)</f>
        <v>4.3939369041401284E-2</v>
      </c>
      <c r="X28">
        <f>_xlfn.XLOOKUP(M28,Binning_WOE_IV!$C$13:$C$18,Binning_WOE_IV!$I$13:$I$18,"not found",-1)</f>
        <v>-0.13233987329659078</v>
      </c>
      <c r="Y28">
        <f>_xlfn.XLOOKUP(A28,Binning_WOE_IV!$B$32:$B$35,Binning_WOE_IV!$G$32:$G$35,"not found",0)</f>
        <v>-0.67859154491044971</v>
      </c>
      <c r="Z28" s="23">
        <f>_xlfn.XLOOKUP(_xlfn.XLOOKUP(C28,Binning_WOE_IV!$AF$2:$AF$6,Binning_WOE_IV!$AG$2:$AG$6,"not found",0),Binning_WOE_IV!$R$36:$R$38,Binning_WOE_IV!$G$36:$G$38,"not found",0)</f>
        <v>-1.2442937789022748</v>
      </c>
      <c r="AA28" cm="1">
        <f t="array" ref="AA28">_xlfn.SWITCH(D28,"radio/tv",Binning_WOE_IV!$G$39,"other",Binning_WOE_IV!$G$39,"education",Binning_WOE_IV!$G$40,"retraining",Binning_WOE_IV!$G$40,"furniture/equipment",Binning_WOE_IV!$G$41,"domestic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8">
        <f>_xlfn.LET(_xlpm.b,_xlfn.XLOOKUP(F28,Binning_WOE_IV!$AJ$2:$AJ$6,Binning_WOE_IV!$AK$2:$AK$6,"not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8">
        <f>_xlfn.LET(_xlpm.b,_xlfn.XLOOKUP(G28,Binning_WOE_IV!$AL$2:$AL$6,Binning_WOE_IV!$AM$2:$AM$6,"not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8">
        <f>_xlfn.XLOOKUP(_xlfn.XLOOKUP(I28,Binning_WOE_IV!$AN$2:$AN$5,Binning_WOE_IV!$AO$2:$AO$5,"not found",0),Binning_WOE_IV!$R$53:$R$55,Binning_WOE_IV!$G$53:$G$55,"not found",0)</f>
        <v>-0.20099341664998441</v>
      </c>
      <c r="AE28">
        <f>_xlfn.LET(_xlpm.b,_xlfn.XLOOKUP(L28,Binning_WOE_IV!$AQ$2:$AQ$5,Binning_WOE_IV!$AR$2:$AR$5,"not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8">
        <f>_xlfn.XLOOKUP(_xlfn.XLOOKUP(N28,Binning_WOE_IV!$AS$2:$AS$4,Binning_WOE_IV!$AT$2:$AT$4,"not found",0),Binning_WOE_IV!$R$62:$R$63,Binning_WOE_IV!$G$62:$G$63,"not found",0)</f>
        <v>0.12957806221905885</v>
      </c>
      <c r="AG28">
        <f>_xlfn.XLOOKUP(_xlfn.XLOOKUP(O28,Binning_WOE_IV!$AU$2:$AU$4,Binning_WOE_IV!$AV$2:$AV$4,"not found",0),Binning_WOE_IV!$R$64:$R$65,Binning_WOE_IV!$G$64:$G$65,"not found",0)</f>
        <v>-0.4919272386823581</v>
      </c>
      <c r="AH28">
        <f>V28*TRAIN_SUMMARY!$C$3</f>
        <v>-5.5952498937620498E-2</v>
      </c>
      <c r="AI28">
        <f>W28*TRAIN_SUMMARY!$C$4</f>
        <v>-2.1929012991782761E-2</v>
      </c>
      <c r="AJ28">
        <f>X28*TRAIN_SUMMARY!$C$5</f>
        <v>8.428542324031725E-2</v>
      </c>
      <c r="AK28">
        <f>Y28*TRAIN_SUMMARY!$C$6</f>
        <v>0.53190423215968441</v>
      </c>
      <c r="AL28">
        <f>Z28*TRAIN_SUMMARY!$C$7</f>
        <v>0.68384000299252556</v>
      </c>
      <c r="AM28">
        <f>AA28*TRAIN_SUMMARY!$C$8</f>
        <v>5.9194073638088991E-2</v>
      </c>
      <c r="AN28">
        <f>AB28*TRAIN_SUMMARY!$C$9</f>
        <v>0.17108448609736249</v>
      </c>
      <c r="AO28">
        <f>AC28*TRAIN_SUMMARY!$C$10</f>
        <v>0.2867089209985732</v>
      </c>
      <c r="AP28">
        <f>AD28*TRAIN_SUMMARY!$C$11</f>
        <v>0.23813846799994265</v>
      </c>
      <c r="AQ28">
        <f>AE28*TRAIN_SUMMARY!$C$12</f>
        <v>-1.8327249432625072E-2</v>
      </c>
      <c r="AR28">
        <f>AF28*TRAIN_SUMMARY!$C$13</f>
        <v>-7.9424741749105313E-2</v>
      </c>
      <c r="AS28">
        <f>AG28*TRAIN_SUMMARY!$C$14</f>
        <v>0.18600799575071647</v>
      </c>
      <c r="AT28">
        <f>TRAIN_SUMMARY!$C$2+SUM(AH28:AS28)</f>
        <v>1.2441292850039543</v>
      </c>
      <c r="AU28">
        <f t="shared" si="0"/>
        <v>0.77628195813565448</v>
      </c>
      <c r="AV28">
        <f t="shared" si="1"/>
        <v>0.25323947668090147</v>
      </c>
      <c r="AW28">
        <f t="shared" si="2"/>
        <v>0</v>
      </c>
      <c r="AX28">
        <f t="shared" si="3"/>
        <v>1</v>
      </c>
      <c r="AY28">
        <f t="shared" si="11"/>
        <v>7</v>
      </c>
      <c r="AZ28">
        <f t="shared" si="12"/>
        <v>20</v>
      </c>
      <c r="BA28" s="35">
        <f t="shared" si="4"/>
        <v>1.443298969072165E-2</v>
      </c>
      <c r="BB28" s="35">
        <f t="shared" si="5"/>
        <v>9.3023255813953487E-2</v>
      </c>
      <c r="BC28" s="35">
        <f t="shared" si="6"/>
        <v>7.8590266123231833E-2</v>
      </c>
      <c r="BD28" s="35">
        <f t="shared" si="7"/>
        <v>9.3023255813953487E-2</v>
      </c>
      <c r="BE28" s="35">
        <f t="shared" si="8"/>
        <v>1.443298969072165E-2</v>
      </c>
      <c r="BF28" s="23">
        <f>VLOOKUP(AH28,POINTS_TABLE!$D$2:$E$6,2,FALSE)</f>
        <v>-2.4216717822795024</v>
      </c>
      <c r="BG28" s="23">
        <f>VLOOKUP(AI28,POINTS_TABLE!$D$7:$E$12,2,FALSE)</f>
        <v>-0.94910634884503919</v>
      </c>
      <c r="BH28" s="23">
        <f>VLOOKUP(AJ28,POINTS_TABLE!$D$13:$E$18,2,FALSE)</f>
        <v>3.6479448638409924</v>
      </c>
      <c r="BI28" s="23">
        <f>VLOOKUP(AK28,POINTS_TABLE!$D$21:$E$24,2,FALSE)</f>
        <v>23.021267938938855</v>
      </c>
      <c r="BJ28" s="23">
        <f>VLOOKUP(AL28,POINTS_TABLE!$D$25:$E$27,2,FALSE)</f>
        <v>29.597177432364315</v>
      </c>
      <c r="BK28" s="23">
        <f>VLOOKUP(AM28,POINTS_TABLE!$D$28:$E$33,2,FALSE)</f>
        <v>2.5619698946306131</v>
      </c>
      <c r="BL28" s="23">
        <f>VLOOKUP(AN28,POINTS_TABLE!$D$34:$E$37,2,FALSE)</f>
        <v>7.4046821899710498</v>
      </c>
      <c r="BM28" s="23">
        <f>VLOOKUP(AO28,POINTS_TABLE!$D$38:$E$41,2,FALSE)</f>
        <v>12.409006155098014</v>
      </c>
      <c r="BN28" s="23">
        <f>VLOOKUP(AP28,POINTS_TABLE!$D$42:$E$44,2,FALSE)</f>
        <v>10.30683560485237</v>
      </c>
      <c r="BO28" s="23">
        <f>VLOOKUP(AQ28,POINTS_TABLE!$D$45:$E$48,2,FALSE)</f>
        <v>-0.79321895608749771</v>
      </c>
      <c r="BP28" s="23">
        <f>VLOOKUP(AR28,POINTS_TABLE!$D$49:$E$50,2,FALSE)</f>
        <v>-3.4375704313596254</v>
      </c>
      <c r="BQ28" s="23">
        <f>VLOOKUP(AS28,POINTS_TABLE!$D$51:$E$52,2,FALSE)</f>
        <v>8.0505843910576207</v>
      </c>
      <c r="BR28" s="39">
        <f>ROUND(SCORECARD_SCALLING!$C$6-SUM(BF28:BQ28)-TRAIN_SUMMARY!$C$2*SCORECARD_SCALLING!$C$5,0)</f>
        <v>416</v>
      </c>
      <c r="BS28" t="str">
        <f t="shared" si="9"/>
        <v>Reject</v>
      </c>
      <c r="BT28">
        <f t="shared" si="10"/>
        <v>1</v>
      </c>
    </row>
    <row r="29" spans="1:72">
      <c r="A29" s="2" t="s">
        <v>32</v>
      </c>
      <c r="B29" s="2">
        <v>30</v>
      </c>
      <c r="C29" s="2" t="s">
        <v>60</v>
      </c>
      <c r="D29" s="2" t="s">
        <v>58</v>
      </c>
      <c r="E29" s="2">
        <v>4221</v>
      </c>
      <c r="F29" s="2" t="s">
        <v>34</v>
      </c>
      <c r="G29" s="2" t="s">
        <v>35</v>
      </c>
      <c r="H29" s="2">
        <v>2</v>
      </c>
      <c r="I29" s="2" t="s">
        <v>36</v>
      </c>
      <c r="J29" s="2" t="s">
        <v>27</v>
      </c>
      <c r="K29" s="2">
        <v>1</v>
      </c>
      <c r="L29" s="2" t="s">
        <v>50</v>
      </c>
      <c r="M29" s="2">
        <v>28</v>
      </c>
      <c r="N29" s="2" t="s">
        <v>27</v>
      </c>
      <c r="O29" s="2" t="s">
        <v>29</v>
      </c>
      <c r="P29" s="2">
        <v>2</v>
      </c>
      <c r="Q29" s="2" t="s">
        <v>30</v>
      </c>
      <c r="R29" s="2">
        <v>1</v>
      </c>
      <c r="S29" s="2" t="s">
        <v>27</v>
      </c>
      <c r="T29" s="2" t="s">
        <v>31</v>
      </c>
      <c r="U29" s="2">
        <v>0</v>
      </c>
      <c r="V29">
        <f>_xlfn.XLOOKUP(B29,Binning_WOE_IV!$C$2:$C$6,Binning_WOE_IV!$I$2:$I$6,"not found",-1)</f>
        <v>-0.12917431193202994</v>
      </c>
      <c r="W29">
        <f>_xlfn.XLOOKUP(E29,Binning_WOE_IV!$C$7:$C$12,Binning_WOE_IV!$I$7:$I$12,"not found",-1)</f>
        <v>4.3939369041401284E-2</v>
      </c>
      <c r="X29">
        <f>_xlfn.XLOOKUP(M29,Binning_WOE_IV!$C$13:$C$18,Binning_WOE_IV!$I$13:$I$18,"not found",-1)</f>
        <v>-0.13233987329659078</v>
      </c>
      <c r="Y29">
        <f>_xlfn.XLOOKUP(A29,Binning_WOE_IV!$B$32:$B$35,Binning_WOE_IV!$G$32:$G$35,"not found",0)</f>
        <v>-0.45557089656450134</v>
      </c>
      <c r="Z29" s="23">
        <f>_xlfn.XLOOKUP(_xlfn.XLOOKUP(C29,Binning_WOE_IV!$AF$2:$AF$6,Binning_WOE_IV!$AG$2:$AG$6,"not found",0),Binning_WOE_IV!$R$36:$R$38,Binning_WOE_IV!$G$36:$G$38,"not found",0)</f>
        <v>-1.2442937789022748</v>
      </c>
      <c r="AA29" cm="1">
        <f t="array" ref="AA29">_xlfn.SWITCH(D29,"radio/tv",Binning_WOE_IV!$G$39,"other",Binning_WOE_IV!$G$39,"education",Binning_WOE_IV!$G$40,"retraining",Binning_WOE_IV!$G$40,"furniture/equipment",Binning_WOE_IV!$G$41,"domestic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29">
        <f>_xlfn.LET(_xlpm.b,_xlfn.XLOOKUP(F29,Binning_WOE_IV!$AJ$2:$AJ$6,Binning_WOE_IV!$AK$2:$AK$6,"not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9">
        <f>_xlfn.LET(_xlpm.b,_xlfn.XLOOKUP(G29,Binning_WOE_IV!$AL$2:$AL$6,Binning_WOE_IV!$AM$2:$AM$6,"not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9">
        <f>_xlfn.XLOOKUP(_xlfn.XLOOKUP(I29,Binning_WOE_IV!$AN$2:$AN$5,Binning_WOE_IV!$AO$2:$AO$5,"not found",0),Binning_WOE_IV!$R$53:$R$55,Binning_WOE_IV!$G$53:$G$55,"not found",0)</f>
        <v>-0.20099341664998441</v>
      </c>
      <c r="AE29">
        <f>_xlfn.LET(_xlpm.b,_xlfn.XLOOKUP(L29,Binning_WOE_IV!$AQ$2:$AQ$5,Binning_WOE_IV!$AR$2:$AR$5,"not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9">
        <f>_xlfn.XLOOKUP(_xlfn.XLOOKUP(N29,Binning_WOE_IV!$AS$2:$AS$4,Binning_WOE_IV!$AT$2:$AT$4,"not found",0),Binning_WOE_IV!$R$62:$R$63,Binning_WOE_IV!$G$62:$G$63,"not found",0)</f>
        <v>0.12957806221905885</v>
      </c>
      <c r="AG29">
        <f>_xlfn.XLOOKUP(_xlfn.XLOOKUP(O29,Binning_WOE_IV!$AU$2:$AU$4,Binning_WOE_IV!$AV$2:$AV$4,"not found",0),Binning_WOE_IV!$R$64:$R$65,Binning_WOE_IV!$G$64:$G$65,"not found",0)</f>
        <v>0.23435622685305388</v>
      </c>
      <c r="AH29">
        <f>V29*TRAIN_SUMMARY!$C$3</f>
        <v>0.10186434668464488</v>
      </c>
      <c r="AI29">
        <f>W29*TRAIN_SUMMARY!$C$4</f>
        <v>-2.1929012991782761E-2</v>
      </c>
      <c r="AJ29">
        <f>X29*TRAIN_SUMMARY!$C$5</f>
        <v>8.428542324031725E-2</v>
      </c>
      <c r="AK29">
        <f>Y29*TRAIN_SUMMARY!$C$6</f>
        <v>0.35709270141793154</v>
      </c>
      <c r="AL29">
        <f>Z29*TRAIN_SUMMARY!$C$7</f>
        <v>0.68384000299252556</v>
      </c>
      <c r="AM29">
        <f>AA29*TRAIN_SUMMARY!$C$8</f>
        <v>0.4883377841684039</v>
      </c>
      <c r="AN29">
        <f>AB29*TRAIN_SUMMARY!$C$9</f>
        <v>0.17108448609736249</v>
      </c>
      <c r="AO29">
        <f>AC29*TRAIN_SUMMARY!$C$10</f>
        <v>4.7923621110280083E-2</v>
      </c>
      <c r="AP29">
        <f>AD29*TRAIN_SUMMARY!$C$11</f>
        <v>0.23813846799994265</v>
      </c>
      <c r="AQ29">
        <f>AE29*TRAIN_SUMMARY!$C$12</f>
        <v>6.1778553558697331E-2</v>
      </c>
      <c r="AR29">
        <f>AF29*TRAIN_SUMMARY!$C$13</f>
        <v>-7.9424741749105313E-2</v>
      </c>
      <c r="AS29">
        <f>AG29*TRAIN_SUMMARY!$C$14</f>
        <v>-8.8614999578798745E-2</v>
      </c>
      <c r="AT29">
        <f>TRAIN_SUMMARY!$C$2+SUM(AH29:AS29)</f>
        <v>1.2229758181882957</v>
      </c>
      <c r="AU29">
        <f t="shared" si="0"/>
        <v>0.77258681412497165</v>
      </c>
      <c r="AV29">
        <f t="shared" si="1"/>
        <v>1.4809867139684756</v>
      </c>
      <c r="AW29">
        <f t="shared" si="2"/>
        <v>1</v>
      </c>
      <c r="AX29">
        <f t="shared" si="3"/>
        <v>0</v>
      </c>
      <c r="AY29">
        <f t="shared" si="11"/>
        <v>8</v>
      </c>
      <c r="AZ29">
        <f t="shared" si="12"/>
        <v>20</v>
      </c>
      <c r="BA29" s="35">
        <f t="shared" si="4"/>
        <v>1.6494845360824743E-2</v>
      </c>
      <c r="BB29" s="35">
        <f t="shared" si="5"/>
        <v>9.3023255813953487E-2</v>
      </c>
      <c r="BC29" s="35">
        <f t="shared" si="6"/>
        <v>7.6528410453128748E-2</v>
      </c>
      <c r="BD29" s="35">
        <f t="shared" si="7"/>
        <v>9.3023255813953487E-2</v>
      </c>
      <c r="BE29" s="35">
        <f t="shared" si="8"/>
        <v>1.6494845360824743E-2</v>
      </c>
      <c r="BF29" s="23">
        <f>VLOOKUP(AH29,POINTS_TABLE!$D$2:$E$6,2,FALSE)</f>
        <v>4.4087756341599382</v>
      </c>
      <c r="BG29" s="23">
        <f>VLOOKUP(AI29,POINTS_TABLE!$D$7:$E$12,2,FALSE)</f>
        <v>-0.94910634884503919</v>
      </c>
      <c r="BH29" s="23">
        <f>VLOOKUP(AJ29,POINTS_TABLE!$D$13:$E$18,2,FALSE)</f>
        <v>3.6479448638409924</v>
      </c>
      <c r="BI29" s="23">
        <f>VLOOKUP(AK29,POINTS_TABLE!$D$21:$E$24,2,FALSE)</f>
        <v>15.455276084198793</v>
      </c>
      <c r="BJ29" s="23">
        <f>VLOOKUP(AL29,POINTS_TABLE!$D$25:$E$27,2,FALSE)</f>
        <v>29.597177432364315</v>
      </c>
      <c r="BK29" s="23">
        <f>VLOOKUP(AM29,POINTS_TABLE!$D$28:$E$33,2,FALSE)</f>
        <v>21.135674984953837</v>
      </c>
      <c r="BL29" s="23">
        <f>VLOOKUP(AN29,POINTS_TABLE!$D$34:$E$37,2,FALSE)</f>
        <v>7.4046821899710498</v>
      </c>
      <c r="BM29" s="23">
        <f>VLOOKUP(AO29,POINTS_TABLE!$D$38:$E$41,2,FALSE)</f>
        <v>2.0741751155172814</v>
      </c>
      <c r="BN29" s="23">
        <f>VLOOKUP(AP29,POINTS_TABLE!$D$42:$E$44,2,FALSE)</f>
        <v>10.30683560485237</v>
      </c>
      <c r="BO29" s="23">
        <f>VLOOKUP(AQ29,POINTS_TABLE!$D$45:$E$48,2,FALSE)</f>
        <v>2.6738283855727758</v>
      </c>
      <c r="BP29" s="23">
        <f>VLOOKUP(AR29,POINTS_TABLE!$D$49:$E$50,2,FALSE)</f>
        <v>-3.4375704313596254</v>
      </c>
      <c r="BQ29" s="23">
        <f>VLOOKUP(AS29,POINTS_TABLE!$D$51:$E$52,2,FALSE)</f>
        <v>-3.8353326132213157</v>
      </c>
      <c r="BR29" s="39">
        <f>ROUND(SCORECARD_SCALLING!$C$6-SUM(BF29:BQ29)-TRAIN_SUMMARY!$C$2*SCORECARD_SCALLING!$C$5,0)</f>
        <v>417</v>
      </c>
      <c r="BS29" t="str">
        <f t="shared" si="9"/>
        <v>Reject</v>
      </c>
      <c r="BT29">
        <f t="shared" si="10"/>
        <v>1</v>
      </c>
    </row>
    <row r="30" spans="1:72">
      <c r="A30" s="2" t="s">
        <v>21</v>
      </c>
      <c r="B30" s="2">
        <v>24</v>
      </c>
      <c r="C30" s="2" t="s">
        <v>33</v>
      </c>
      <c r="D30" s="2" t="s">
        <v>41</v>
      </c>
      <c r="E30" s="2">
        <v>3149</v>
      </c>
      <c r="F30" s="2" t="s">
        <v>34</v>
      </c>
      <c r="G30" s="2" t="s">
        <v>57</v>
      </c>
      <c r="H30" s="2">
        <v>4</v>
      </c>
      <c r="I30" s="2" t="s">
        <v>26</v>
      </c>
      <c r="J30" s="2" t="s">
        <v>27</v>
      </c>
      <c r="K30" s="2">
        <v>1</v>
      </c>
      <c r="L30" s="2" t="s">
        <v>47</v>
      </c>
      <c r="M30" s="2">
        <v>22</v>
      </c>
      <c r="N30" s="2" t="s">
        <v>61</v>
      </c>
      <c r="O30" s="2" t="s">
        <v>44</v>
      </c>
      <c r="P30" s="2">
        <v>1</v>
      </c>
      <c r="Q30" s="2" t="s">
        <v>30</v>
      </c>
      <c r="R30" s="2">
        <v>1</v>
      </c>
      <c r="S30" s="2" t="s">
        <v>27</v>
      </c>
      <c r="T30" s="2" t="s">
        <v>31</v>
      </c>
      <c r="U30" s="2">
        <v>0</v>
      </c>
      <c r="V30">
        <f>_xlfn.XLOOKUP(B30,Binning_WOE_IV!$C$2:$C$6,Binning_WOE_IV!$I$2:$I$6,"not found",-1)</f>
        <v>-0.12917431193202994</v>
      </c>
      <c r="W30">
        <f>_xlfn.XLOOKUP(E30,Binning_WOE_IV!$C$7:$C$12,Binning_WOE_IV!$I$7:$I$12,"not found",-1)</f>
        <v>4.3939369041401284E-2</v>
      </c>
      <c r="X30">
        <f>_xlfn.XLOOKUP(M30,Binning_WOE_IV!$C$13:$C$18,Binning_WOE_IV!$I$13:$I$18,"not found",-1)</f>
        <v>-0.40221483439086264</v>
      </c>
      <c r="Y30">
        <f>_xlfn.XLOOKUP(A30,Binning_WOE_IV!$B$32:$B$35,Binning_WOE_IV!$G$32:$G$35,"not found",0)</f>
        <v>-0.67859154491044971</v>
      </c>
      <c r="Z30" s="23">
        <f>_xlfn.XLOOKUP(_xlfn.XLOOKUP(C30,Binning_WOE_IV!$AF$2:$AF$6,Binning_WOE_IV!$AG$2:$AG$6,"not found",0),Binning_WOE_IV!$R$36:$R$38,Binning_WOE_IV!$G$36:$G$38,"not found",0)</f>
        <v>-4.4726268044255127E-2</v>
      </c>
      <c r="AA30" cm="1">
        <f t="array" ref="AA30">_xlfn.SWITCH(D30,"radio/tv",Binning_WOE_IV!$G$39,"other",Binning_WOE_IV!$G$39,"education",Binning_WOE_IV!$G$40,"retraining",Binning_WOE_IV!$G$40,"furniture/equipment",Binning_WOE_IV!$G$41,"domestic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0">
        <f>_xlfn.LET(_xlpm.b,_xlfn.XLOOKUP(F30,Binning_WOE_IV!$AJ$2:$AJ$6,Binning_WOE_IV!$AK$2:$AK$6,"not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0">
        <f>_xlfn.LET(_xlpm.b,_xlfn.XLOOKUP(G30,Binning_WOE_IV!$AL$2:$AL$6,Binning_WOE_IV!$AM$2:$AM$6,"not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0">
        <f>_xlfn.XLOOKUP(_xlfn.XLOOKUP(I30,Binning_WOE_IV!$AN$2:$AN$5,Binning_WOE_IV!$AO$2:$AO$5,"not found",0),Binning_WOE_IV!$R$53:$R$55,Binning_WOE_IV!$G$53:$G$55,"not found",0)</f>
        <v>0.1811117123342415</v>
      </c>
      <c r="AE30">
        <f>_xlfn.LET(_xlpm.b,_xlfn.XLOOKUP(L30,Binning_WOE_IV!$AQ$2:$AQ$5,Binning_WOE_IV!$AR$2:$AR$5,"not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30">
        <f>_xlfn.XLOOKUP(_xlfn.XLOOKUP(N30,Binning_WOE_IV!$AS$2:$AS$4,Binning_WOE_IV!$AT$2:$AT$4,"not found",0),Binning_WOE_IV!$R$62:$R$63,Binning_WOE_IV!$G$62:$G$63,"not found",0)</f>
        <v>-0.54969627176468283</v>
      </c>
      <c r="AG30">
        <f>_xlfn.XLOOKUP(_xlfn.XLOOKUP(O30,Binning_WOE_IV!$AU$2:$AU$4,Binning_WOE_IV!$AV$2:$AV$4,"not found",0),Binning_WOE_IV!$R$64:$R$65,Binning_WOE_IV!$G$64:$G$65,"not found",0)</f>
        <v>-0.4919272386823581</v>
      </c>
      <c r="AH30">
        <f>V30*TRAIN_SUMMARY!$C$3</f>
        <v>0.10186434668464488</v>
      </c>
      <c r="AI30">
        <f>W30*TRAIN_SUMMARY!$C$4</f>
        <v>-2.1929012991782761E-2</v>
      </c>
      <c r="AJ30">
        <f>X30*TRAIN_SUMMARY!$C$5</f>
        <v>0.25616502952357967</v>
      </c>
      <c r="AK30">
        <f>Y30*TRAIN_SUMMARY!$C$6</f>
        <v>0.53190423215968441</v>
      </c>
      <c r="AL30">
        <f>Z30*TRAIN_SUMMARY!$C$7</f>
        <v>2.4580699342731407E-2</v>
      </c>
      <c r="AM30">
        <f>AA30*TRAIN_SUMMARY!$C$8</f>
        <v>5.9194073638088991E-2</v>
      </c>
      <c r="AN30">
        <f>AB30*TRAIN_SUMMARY!$C$9</f>
        <v>0.17108448609736249</v>
      </c>
      <c r="AO30">
        <f>AC30*TRAIN_SUMMARY!$C$10</f>
        <v>0.2867089209985732</v>
      </c>
      <c r="AP30">
        <f>AD30*TRAIN_SUMMARY!$C$11</f>
        <v>-0.21458247952085815</v>
      </c>
      <c r="AQ30">
        <f>AE30*TRAIN_SUMMARY!$C$12</f>
        <v>0.30495501300893796</v>
      </c>
      <c r="AR30">
        <f>AF30*TRAIN_SUMMARY!$C$13</f>
        <v>0.33693577197926589</v>
      </c>
      <c r="AS30">
        <f>AG30*TRAIN_SUMMARY!$C$14</f>
        <v>0.18600799575071647</v>
      </c>
      <c r="AT30">
        <f>TRAIN_SUMMARY!$C$2+SUM(AH30:AS30)</f>
        <v>1.2014882619088212</v>
      </c>
      <c r="AU30">
        <f t="shared" si="0"/>
        <v>0.76878943120743382</v>
      </c>
      <c r="AV30">
        <f t="shared" si="1"/>
        <v>1.4644264304580965</v>
      </c>
      <c r="AW30">
        <f t="shared" si="2"/>
        <v>1</v>
      </c>
      <c r="AX30">
        <f t="shared" si="3"/>
        <v>0</v>
      </c>
      <c r="AY30">
        <f t="shared" si="11"/>
        <v>9</v>
      </c>
      <c r="AZ30">
        <f t="shared" si="12"/>
        <v>20</v>
      </c>
      <c r="BA30" s="35">
        <f t="shared" si="4"/>
        <v>1.8556701030927835E-2</v>
      </c>
      <c r="BB30" s="35">
        <f t="shared" si="5"/>
        <v>9.3023255813953487E-2</v>
      </c>
      <c r="BC30" s="35">
        <f t="shared" si="6"/>
        <v>7.4466554783025649E-2</v>
      </c>
      <c r="BD30" s="35">
        <f t="shared" si="7"/>
        <v>9.3023255813953487E-2</v>
      </c>
      <c r="BE30" s="35">
        <f t="shared" si="8"/>
        <v>1.8556701030927835E-2</v>
      </c>
      <c r="BF30" s="23">
        <f>VLOOKUP(AH30,POINTS_TABLE!$D$2:$E$6,2,FALSE)</f>
        <v>4.4087756341599382</v>
      </c>
      <c r="BG30" s="23">
        <f>VLOOKUP(AI30,POINTS_TABLE!$D$7:$E$12,2,FALSE)</f>
        <v>-0.94910634884503919</v>
      </c>
      <c r="BH30" s="23">
        <f>VLOOKUP(AJ30,POINTS_TABLE!$D$13:$E$18,2,FALSE)</f>
        <v>11.087040532285299</v>
      </c>
      <c r="BI30" s="23">
        <f>VLOOKUP(AK30,POINTS_TABLE!$D$21:$E$24,2,FALSE)</f>
        <v>23.021267938938855</v>
      </c>
      <c r="BJ30" s="23">
        <f>VLOOKUP(AL30,POINTS_TABLE!$D$25:$E$27,2,FALSE)</f>
        <v>1.063873591300236</v>
      </c>
      <c r="BK30" s="23">
        <f>VLOOKUP(AM30,POINTS_TABLE!$D$28:$E$33,2,FALSE)</f>
        <v>2.5619698946306131</v>
      </c>
      <c r="BL30" s="23">
        <f>VLOOKUP(AN30,POINTS_TABLE!$D$34:$E$37,2,FALSE)</f>
        <v>7.4046821899710498</v>
      </c>
      <c r="BM30" s="23">
        <f>VLOOKUP(AO30,POINTS_TABLE!$D$38:$E$41,2,FALSE)</f>
        <v>12.409006155098014</v>
      </c>
      <c r="BN30" s="23">
        <f>VLOOKUP(AP30,POINTS_TABLE!$D$42:$E$44,2,FALSE)</f>
        <v>-9.2873123719919874</v>
      </c>
      <c r="BO30" s="23">
        <f>VLOOKUP(AQ30,POINTS_TABLE!$D$45:$E$48,2,FALSE)</f>
        <v>13.198712548866723</v>
      </c>
      <c r="BP30" s="23">
        <f>VLOOKUP(AR30,POINTS_TABLE!$D$49:$E$50,2,FALSE)</f>
        <v>14.582867019977442</v>
      </c>
      <c r="BQ30" s="23">
        <f>VLOOKUP(AS30,POINTS_TABLE!$D$51:$E$52,2,FALSE)</f>
        <v>8.0505843910576207</v>
      </c>
      <c r="BR30" s="39">
        <f>ROUND(SCORECARD_SCALLING!$C$6-SUM(BF30:BQ30)-TRAIN_SUMMARY!$C$2*SCORECARD_SCALLING!$C$5,0)</f>
        <v>418</v>
      </c>
      <c r="BS30" t="str">
        <f t="shared" si="9"/>
        <v>Reject</v>
      </c>
      <c r="BT30">
        <f t="shared" si="10"/>
        <v>1</v>
      </c>
    </row>
    <row r="31" spans="1:72">
      <c r="A31" s="2" t="s">
        <v>21</v>
      </c>
      <c r="B31" s="2">
        <v>24</v>
      </c>
      <c r="C31" s="2" t="s">
        <v>33</v>
      </c>
      <c r="D31" s="2" t="s">
        <v>46</v>
      </c>
      <c r="E31" s="2">
        <v>1207</v>
      </c>
      <c r="F31" s="2" t="s">
        <v>34</v>
      </c>
      <c r="G31" s="2" t="s">
        <v>57</v>
      </c>
      <c r="H31" s="2">
        <v>4</v>
      </c>
      <c r="I31" s="2" t="s">
        <v>36</v>
      </c>
      <c r="J31" s="2" t="s">
        <v>27</v>
      </c>
      <c r="K31" s="2">
        <v>4</v>
      </c>
      <c r="L31" s="2" t="s">
        <v>43</v>
      </c>
      <c r="M31" s="2">
        <v>24</v>
      </c>
      <c r="N31" s="2" t="s">
        <v>27</v>
      </c>
      <c r="O31" s="2" t="s">
        <v>51</v>
      </c>
      <c r="P31" s="2">
        <v>1</v>
      </c>
      <c r="Q31" s="2" t="s">
        <v>30</v>
      </c>
      <c r="R31" s="2">
        <v>1</v>
      </c>
      <c r="S31" s="2" t="s">
        <v>27</v>
      </c>
      <c r="T31" s="2" t="s">
        <v>31</v>
      </c>
      <c r="U31" s="2">
        <v>1</v>
      </c>
      <c r="V31">
        <f>_xlfn.XLOOKUP(B31,Binning_WOE_IV!$C$2:$C$6,Binning_WOE_IV!$I$2:$I$6,"not found",-1)</f>
        <v>-0.12917431193202994</v>
      </c>
      <c r="W31">
        <f>_xlfn.XLOOKUP(E31,Binning_WOE_IV!$C$7:$C$12,Binning_WOE_IV!$I$7:$I$12,"not found",-1)</f>
        <v>0.16104877718831048</v>
      </c>
      <c r="X31">
        <f>_xlfn.XLOOKUP(M31,Binning_WOE_IV!$C$13:$C$18,Binning_WOE_IV!$I$13:$I$18,"not found",-1)</f>
        <v>-0.40221483439086264</v>
      </c>
      <c r="Y31">
        <f>_xlfn.XLOOKUP(A31,Binning_WOE_IV!$B$32:$B$35,Binning_WOE_IV!$G$32:$G$35,"not found",0)</f>
        <v>-0.67859154491044971</v>
      </c>
      <c r="Z31" s="23">
        <f>_xlfn.XLOOKUP(_xlfn.XLOOKUP(C31,Binning_WOE_IV!$AF$2:$AF$6,Binning_WOE_IV!$AG$2:$AG$6,"not found",0),Binning_WOE_IV!$R$36:$R$38,Binning_WOE_IV!$G$36:$G$38,"not found",0)</f>
        <v>-4.4726268044255127E-2</v>
      </c>
      <c r="AA31" cm="1">
        <f t="array" ref="AA31">_xlfn.SWITCH(D31,"radio/tv",Binning_WOE_IV!$G$39,"other",Binning_WOE_IV!$G$39,"education",Binning_WOE_IV!$G$40,"retraining",Binning_WOE_IV!$G$40,"furniture/equipment",Binning_WOE_IV!$G$41,"domestic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31">
        <f>_xlfn.LET(_xlpm.b,_xlfn.XLOOKUP(F31,Binning_WOE_IV!$AJ$2:$AJ$6,Binning_WOE_IV!$AK$2:$AK$6,"not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1">
        <f>_xlfn.LET(_xlpm.b,_xlfn.XLOOKUP(G31,Binning_WOE_IV!$AL$2:$AL$6,Binning_WOE_IV!$AM$2:$AM$6,"not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1">
        <f>_xlfn.XLOOKUP(_xlfn.XLOOKUP(I31,Binning_WOE_IV!$AN$2:$AN$5,Binning_WOE_IV!$AO$2:$AO$5,"not found",0),Binning_WOE_IV!$R$53:$R$55,Binning_WOE_IV!$G$53:$G$55,"not found",0)</f>
        <v>-0.20099341664998441</v>
      </c>
      <c r="AE31">
        <f>_xlfn.LET(_xlpm.b,_xlfn.XLOOKUP(L31,Binning_WOE_IV!$AQ$2:$AQ$5,Binning_WOE_IV!$AR$2:$AR$5,"not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1">
        <f>_xlfn.XLOOKUP(_xlfn.XLOOKUP(N31,Binning_WOE_IV!$AS$2:$AS$4,Binning_WOE_IV!$AT$2:$AT$4,"not found",0),Binning_WOE_IV!$R$62:$R$63,Binning_WOE_IV!$G$62:$G$63,"not found",0)</f>
        <v>0.12957806221905885</v>
      </c>
      <c r="AG31">
        <f>_xlfn.XLOOKUP(_xlfn.XLOOKUP(O31,Binning_WOE_IV!$AU$2:$AU$4,Binning_WOE_IV!$AV$2:$AV$4,"not found",0),Binning_WOE_IV!$R$64:$R$65,Binning_WOE_IV!$G$64:$G$65,"not found",0)</f>
        <v>-0.4919272386823581</v>
      </c>
      <c r="AH31">
        <f>V31*TRAIN_SUMMARY!$C$3</f>
        <v>0.10186434668464488</v>
      </c>
      <c r="AI31">
        <f>W31*TRAIN_SUMMARY!$C$4</f>
        <v>-8.037531726833734E-2</v>
      </c>
      <c r="AJ31">
        <f>X31*TRAIN_SUMMARY!$C$5</f>
        <v>0.25616502952357967</v>
      </c>
      <c r="AK31">
        <f>Y31*TRAIN_SUMMARY!$C$6</f>
        <v>0.53190423215968441</v>
      </c>
      <c r="AL31">
        <f>Z31*TRAIN_SUMMARY!$C$7</f>
        <v>2.4580699342731407E-2</v>
      </c>
      <c r="AM31">
        <f>AA31*TRAIN_SUMMARY!$C$8</f>
        <v>0.38352631329769549</v>
      </c>
      <c r="AN31">
        <f>AB31*TRAIN_SUMMARY!$C$9</f>
        <v>0.17108448609736249</v>
      </c>
      <c r="AO31">
        <f>AC31*TRAIN_SUMMARY!$C$10</f>
        <v>0.2867089209985732</v>
      </c>
      <c r="AP31">
        <f>AD31*TRAIN_SUMMARY!$C$11</f>
        <v>0.23813846799994265</v>
      </c>
      <c r="AQ31">
        <f>AE31*TRAIN_SUMMARY!$C$12</f>
        <v>-1.8327249432625072E-2</v>
      </c>
      <c r="AR31">
        <f>AF31*TRAIN_SUMMARY!$C$13</f>
        <v>-7.9424741749105313E-2</v>
      </c>
      <c r="AS31">
        <f>AG31*TRAIN_SUMMARY!$C$14</f>
        <v>0.18600799575071647</v>
      </c>
      <c r="AT31">
        <f>TRAIN_SUMMARY!$C$2+SUM(AH31:AS31)</f>
        <v>1.1804523686427397</v>
      </c>
      <c r="AU31">
        <f t="shared" si="0"/>
        <v>0.76502913110080939</v>
      </c>
      <c r="AV31">
        <f t="shared" si="1"/>
        <v>0.26784136601028202</v>
      </c>
      <c r="AW31">
        <f t="shared" si="2"/>
        <v>0</v>
      </c>
      <c r="AX31">
        <f t="shared" si="3"/>
        <v>1</v>
      </c>
      <c r="AY31">
        <f t="shared" si="11"/>
        <v>9</v>
      </c>
      <c r="AZ31">
        <f t="shared" si="12"/>
        <v>21</v>
      </c>
      <c r="BA31" s="35">
        <f t="shared" si="4"/>
        <v>1.8556701030927835E-2</v>
      </c>
      <c r="BB31" s="35">
        <f t="shared" si="5"/>
        <v>9.7674418604651161E-2</v>
      </c>
      <c r="BC31" s="35">
        <f t="shared" si="6"/>
        <v>7.9117717573723323E-2</v>
      </c>
      <c r="BD31" s="35">
        <f t="shared" si="7"/>
        <v>9.7674418604651161E-2</v>
      </c>
      <c r="BE31" s="35">
        <f t="shared" si="8"/>
        <v>1.8556701030927835E-2</v>
      </c>
      <c r="BF31" s="23">
        <f>VLOOKUP(AH31,POINTS_TABLE!$D$2:$E$6,2,FALSE)</f>
        <v>4.4087756341599382</v>
      </c>
      <c r="BG31" s="23">
        <f>VLOOKUP(AI31,POINTS_TABLE!$D$7:$E$12,2,FALSE)</f>
        <v>-3.4787121489872201</v>
      </c>
      <c r="BH31" s="23">
        <f>VLOOKUP(AJ31,POINTS_TABLE!$D$13:$E$18,2,FALSE)</f>
        <v>11.087040532285299</v>
      </c>
      <c r="BI31" s="23">
        <f>VLOOKUP(AK31,POINTS_TABLE!$D$21:$E$24,2,FALSE)</f>
        <v>23.021267938938855</v>
      </c>
      <c r="BJ31" s="23">
        <f>VLOOKUP(AL31,POINTS_TABLE!$D$25:$E$27,2,FALSE)</f>
        <v>1.063873591300236</v>
      </c>
      <c r="BK31" s="23">
        <f>VLOOKUP(AM31,POINTS_TABLE!$D$28:$E$33,2,FALSE)</f>
        <v>16.599345307350365</v>
      </c>
      <c r="BL31" s="23">
        <f>VLOOKUP(AN31,POINTS_TABLE!$D$34:$E$37,2,FALSE)</f>
        <v>7.4046821899710498</v>
      </c>
      <c r="BM31" s="23">
        <f>VLOOKUP(AO31,POINTS_TABLE!$D$38:$E$41,2,FALSE)</f>
        <v>12.409006155098014</v>
      </c>
      <c r="BN31" s="23">
        <f>VLOOKUP(AP31,POINTS_TABLE!$D$42:$E$44,2,FALSE)</f>
        <v>10.30683560485237</v>
      </c>
      <c r="BO31" s="23">
        <f>VLOOKUP(AQ31,POINTS_TABLE!$D$45:$E$48,2,FALSE)</f>
        <v>-0.79321895608749771</v>
      </c>
      <c r="BP31" s="23">
        <f>VLOOKUP(AR31,POINTS_TABLE!$D$49:$E$50,2,FALSE)</f>
        <v>-3.4375704313596254</v>
      </c>
      <c r="BQ31" s="23">
        <f>VLOOKUP(AS31,POINTS_TABLE!$D$51:$E$52,2,FALSE)</f>
        <v>8.0505843910576207</v>
      </c>
      <c r="BR31" s="39">
        <f>ROUND(SCORECARD_SCALLING!$C$6-SUM(BF31:BQ31)-TRAIN_SUMMARY!$C$2*SCORECARD_SCALLING!$C$5,0)</f>
        <v>419</v>
      </c>
      <c r="BS31" t="str">
        <f t="shared" si="9"/>
        <v>Reject</v>
      </c>
      <c r="BT31">
        <f t="shared" si="10"/>
        <v>1</v>
      </c>
    </row>
    <row r="32" spans="1:72">
      <c r="A32" s="2" t="s">
        <v>32</v>
      </c>
      <c r="B32" s="2">
        <v>18</v>
      </c>
      <c r="C32" s="2" t="s">
        <v>60</v>
      </c>
      <c r="D32" s="2" t="s">
        <v>46</v>
      </c>
      <c r="E32" s="2">
        <v>2278</v>
      </c>
      <c r="F32" s="2" t="s">
        <v>59</v>
      </c>
      <c r="G32" s="2" t="s">
        <v>57</v>
      </c>
      <c r="H32" s="2">
        <v>3</v>
      </c>
      <c r="I32" s="2" t="s">
        <v>36</v>
      </c>
      <c r="J32" s="2" t="s">
        <v>27</v>
      </c>
      <c r="K32" s="2">
        <v>3</v>
      </c>
      <c r="L32" s="2" t="s">
        <v>50</v>
      </c>
      <c r="M32" s="2">
        <v>28</v>
      </c>
      <c r="N32" s="2" t="s">
        <v>27</v>
      </c>
      <c r="O32" s="2" t="s">
        <v>29</v>
      </c>
      <c r="P32" s="2">
        <v>2</v>
      </c>
      <c r="Q32" s="2" t="s">
        <v>30</v>
      </c>
      <c r="R32" s="2">
        <v>1</v>
      </c>
      <c r="S32" s="2" t="s">
        <v>27</v>
      </c>
      <c r="T32" s="2" t="s">
        <v>31</v>
      </c>
      <c r="U32" s="2">
        <v>1</v>
      </c>
      <c r="V32">
        <f>_xlfn.XLOOKUP(B32,Binning_WOE_IV!$C$2:$C$6,Binning_WOE_IV!$I$2:$I$6,"not found",-1)</f>
        <v>7.0953437452657447E-2</v>
      </c>
      <c r="W32">
        <f>_xlfn.XLOOKUP(E32,Binning_WOE_IV!$C$7:$C$12,Binning_WOE_IV!$I$7:$I$12,"not found",-1)</f>
        <v>0.12361395596717682</v>
      </c>
      <c r="X32">
        <f>_xlfn.XLOOKUP(M32,Binning_WOE_IV!$C$13:$C$18,Binning_WOE_IV!$I$13:$I$18,"not found",-1)</f>
        <v>-0.13233987329659078</v>
      </c>
      <c r="Y32">
        <f>_xlfn.XLOOKUP(A32,Binning_WOE_IV!$B$32:$B$35,Binning_WOE_IV!$G$32:$G$35,"not found",0)</f>
        <v>-0.45557089656450134</v>
      </c>
      <c r="Z32" s="23">
        <f>_xlfn.XLOOKUP(_xlfn.XLOOKUP(C32,Binning_WOE_IV!$AF$2:$AF$6,Binning_WOE_IV!$AG$2:$AG$6,"not found",0),Binning_WOE_IV!$R$36:$R$38,Binning_WOE_IV!$G$36:$G$38,"not found",0)</f>
        <v>-1.2442937789022748</v>
      </c>
      <c r="AA32" cm="1">
        <f t="array" ref="AA32">_xlfn.SWITCH(D32,"radio/tv",Binning_WOE_IV!$G$39,"other",Binning_WOE_IV!$G$39,"education",Binning_WOE_IV!$G$40,"retraining",Binning_WOE_IV!$G$40,"furniture/equipment",Binning_WOE_IV!$G$41,"domestic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32">
        <f>_xlfn.LET(_xlpm.b,_xlfn.XLOOKUP(F32,Binning_WOE_IV!$AJ$2:$AJ$6,Binning_WOE_IV!$AK$2:$AK$6,"not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32">
        <f>_xlfn.LET(_xlpm.b,_xlfn.XLOOKUP(G32,Binning_WOE_IV!$AL$2:$AL$6,Binning_WOE_IV!$AM$2:$AM$6,"not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2">
        <f>_xlfn.XLOOKUP(_xlfn.XLOOKUP(I32,Binning_WOE_IV!$AN$2:$AN$5,Binning_WOE_IV!$AO$2:$AO$5,"not found",0),Binning_WOE_IV!$R$53:$R$55,Binning_WOE_IV!$G$53:$G$55,"not found",0)</f>
        <v>-0.20099341664998441</v>
      </c>
      <c r="AE32">
        <f>_xlfn.LET(_xlpm.b,_xlfn.XLOOKUP(L32,Binning_WOE_IV!$AQ$2:$AQ$5,Binning_WOE_IV!$AR$2:$AR$5,"not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2">
        <f>_xlfn.XLOOKUP(_xlfn.XLOOKUP(N32,Binning_WOE_IV!$AS$2:$AS$4,Binning_WOE_IV!$AT$2:$AT$4,"not found",0),Binning_WOE_IV!$R$62:$R$63,Binning_WOE_IV!$G$62:$G$63,"not found",0)</f>
        <v>0.12957806221905885</v>
      </c>
      <c r="AG32">
        <f>_xlfn.XLOOKUP(_xlfn.XLOOKUP(O32,Binning_WOE_IV!$AU$2:$AU$4,Binning_WOE_IV!$AV$2:$AV$4,"not found",0),Binning_WOE_IV!$R$64:$R$65,Binning_WOE_IV!$G$64:$G$65,"not found",0)</f>
        <v>0.23435622685305388</v>
      </c>
      <c r="AH32">
        <f>V32*TRAIN_SUMMARY!$C$3</f>
        <v>-5.5952498937620498E-2</v>
      </c>
      <c r="AI32">
        <f>W32*TRAIN_SUMMARY!$C$4</f>
        <v>-6.1692557392340606E-2</v>
      </c>
      <c r="AJ32">
        <f>X32*TRAIN_SUMMARY!$C$5</f>
        <v>8.428542324031725E-2</v>
      </c>
      <c r="AK32">
        <f>Y32*TRAIN_SUMMARY!$C$6</f>
        <v>0.35709270141793154</v>
      </c>
      <c r="AL32">
        <f>Z32*TRAIN_SUMMARY!$C$7</f>
        <v>0.68384000299252556</v>
      </c>
      <c r="AM32">
        <f>AA32*TRAIN_SUMMARY!$C$8</f>
        <v>0.38352631329769549</v>
      </c>
      <c r="AN32">
        <f>AB32*TRAIN_SUMMARY!$C$9</f>
        <v>0.18902110492895396</v>
      </c>
      <c r="AO32">
        <f>AC32*TRAIN_SUMMARY!$C$10</f>
        <v>0.2867089209985732</v>
      </c>
      <c r="AP32">
        <f>AD32*TRAIN_SUMMARY!$C$11</f>
        <v>0.23813846799994265</v>
      </c>
      <c r="AQ32">
        <f>AE32*TRAIN_SUMMARY!$C$12</f>
        <v>6.1778553558697331E-2</v>
      </c>
      <c r="AR32">
        <f>AF32*TRAIN_SUMMARY!$C$13</f>
        <v>-7.9424741749105313E-2</v>
      </c>
      <c r="AS32">
        <f>AG32*TRAIN_SUMMARY!$C$14</f>
        <v>-8.8614999578798745E-2</v>
      </c>
      <c r="AT32">
        <f>TRAIN_SUMMARY!$C$2+SUM(AH32:AS32)</f>
        <v>1.1773058760146489</v>
      </c>
      <c r="AU32">
        <f t="shared" si="0"/>
        <v>0.76446304737439408</v>
      </c>
      <c r="AV32">
        <f t="shared" si="1"/>
        <v>0.26858159045893215</v>
      </c>
      <c r="AW32">
        <f t="shared" si="2"/>
        <v>0</v>
      </c>
      <c r="AX32">
        <f t="shared" si="3"/>
        <v>1</v>
      </c>
      <c r="AY32">
        <f t="shared" si="11"/>
        <v>9</v>
      </c>
      <c r="AZ32">
        <f t="shared" si="12"/>
        <v>22</v>
      </c>
      <c r="BA32" s="35">
        <f t="shared" si="4"/>
        <v>1.8556701030927835E-2</v>
      </c>
      <c r="BB32" s="35">
        <f t="shared" si="5"/>
        <v>0.10232558139534884</v>
      </c>
      <c r="BC32" s="35">
        <f t="shared" si="6"/>
        <v>8.3768880364420997E-2</v>
      </c>
      <c r="BD32" s="35">
        <f t="shared" si="7"/>
        <v>0.10232558139534884</v>
      </c>
      <c r="BE32" s="35">
        <f t="shared" si="8"/>
        <v>1.8556701030927835E-2</v>
      </c>
      <c r="BF32" s="23">
        <f>VLOOKUP(AH32,POINTS_TABLE!$D$2:$E$6,2,FALSE)</f>
        <v>-2.4216717822795024</v>
      </c>
      <c r="BG32" s="23">
        <f>VLOOKUP(AI32,POINTS_TABLE!$D$7:$E$12,2,FALSE)</f>
        <v>-2.6701063982906263</v>
      </c>
      <c r="BH32" s="23">
        <f>VLOOKUP(AJ32,POINTS_TABLE!$D$13:$E$18,2,FALSE)</f>
        <v>3.6479448638409924</v>
      </c>
      <c r="BI32" s="23">
        <f>VLOOKUP(AK32,POINTS_TABLE!$D$21:$E$24,2,FALSE)</f>
        <v>15.455276084198793</v>
      </c>
      <c r="BJ32" s="23">
        <f>VLOOKUP(AL32,POINTS_TABLE!$D$25:$E$27,2,FALSE)</f>
        <v>29.597177432364315</v>
      </c>
      <c r="BK32" s="23">
        <f>VLOOKUP(AM32,POINTS_TABLE!$D$28:$E$33,2,FALSE)</f>
        <v>16.599345307350365</v>
      </c>
      <c r="BL32" s="23">
        <f>VLOOKUP(AN32,POINTS_TABLE!$D$34:$E$37,2,FALSE)</f>
        <v>8.180994321130628</v>
      </c>
      <c r="BM32" s="23">
        <f>VLOOKUP(AO32,POINTS_TABLE!$D$38:$E$41,2,FALSE)</f>
        <v>12.409006155098014</v>
      </c>
      <c r="BN32" s="23">
        <f>VLOOKUP(AP32,POINTS_TABLE!$D$42:$E$44,2,FALSE)</f>
        <v>10.30683560485237</v>
      </c>
      <c r="BO32" s="23">
        <f>VLOOKUP(AQ32,POINTS_TABLE!$D$45:$E$48,2,FALSE)</f>
        <v>2.6738283855727758</v>
      </c>
      <c r="BP32" s="23">
        <f>VLOOKUP(AR32,POINTS_TABLE!$D$49:$E$50,2,FALSE)</f>
        <v>-3.4375704313596254</v>
      </c>
      <c r="BQ32" s="23">
        <f>VLOOKUP(AS32,POINTS_TABLE!$D$51:$E$52,2,FALSE)</f>
        <v>-3.8353326132213157</v>
      </c>
      <c r="BR32" s="39">
        <f>ROUND(SCORECARD_SCALLING!$C$6-SUM(BF32:BQ32)-TRAIN_SUMMARY!$C$2*SCORECARD_SCALLING!$C$5,0)</f>
        <v>419</v>
      </c>
      <c r="BS32" t="str">
        <f t="shared" si="9"/>
        <v>Reject</v>
      </c>
      <c r="BT32">
        <f t="shared" si="10"/>
        <v>1</v>
      </c>
    </row>
    <row r="33" spans="1:72">
      <c r="A33" s="2" t="s">
        <v>32</v>
      </c>
      <c r="B33" s="2">
        <v>60</v>
      </c>
      <c r="C33" s="2" t="s">
        <v>33</v>
      </c>
      <c r="D33" s="2" t="s">
        <v>46</v>
      </c>
      <c r="E33" s="2">
        <v>14027</v>
      </c>
      <c r="F33" s="2" t="s">
        <v>34</v>
      </c>
      <c r="G33" s="2" t="s">
        <v>39</v>
      </c>
      <c r="H33" s="2">
        <v>4</v>
      </c>
      <c r="I33" s="2" t="s">
        <v>26</v>
      </c>
      <c r="J33" s="2" t="s">
        <v>27</v>
      </c>
      <c r="K33" s="2">
        <v>2</v>
      </c>
      <c r="L33" s="2" t="s">
        <v>47</v>
      </c>
      <c r="M33" s="2">
        <v>27</v>
      </c>
      <c r="N33" s="2" t="s">
        <v>27</v>
      </c>
      <c r="O33" s="2" t="s">
        <v>29</v>
      </c>
      <c r="P33" s="2">
        <v>1</v>
      </c>
      <c r="Q33" s="2" t="s">
        <v>52</v>
      </c>
      <c r="R33" s="2">
        <v>1</v>
      </c>
      <c r="S33" s="2" t="s">
        <v>31</v>
      </c>
      <c r="T33" s="2" t="s">
        <v>31</v>
      </c>
      <c r="U33" s="2">
        <v>1</v>
      </c>
      <c r="V33">
        <f>_xlfn.XLOOKUP(B33,Binning_WOE_IV!$C$2:$C$6,Binning_WOE_IV!$I$2:$I$6,"not found",-1)</f>
        <v>-0.94704225543434295</v>
      </c>
      <c r="W33">
        <f>_xlfn.XLOOKUP(E33,Binning_WOE_IV!$C$7:$C$12,Binning_WOE_IV!$I$7:$I$12,"not found",-1)</f>
        <v>-0.98786424995459821</v>
      </c>
      <c r="X33">
        <f>_xlfn.XLOOKUP(M33,Binning_WOE_IV!$C$13:$C$18,Binning_WOE_IV!$I$13:$I$18,"not found",-1)</f>
        <v>-0.13233987329659078</v>
      </c>
      <c r="Y33">
        <f>_xlfn.XLOOKUP(A33,Binning_WOE_IV!$B$32:$B$35,Binning_WOE_IV!$G$32:$G$35,"not found",0)</f>
        <v>-0.45557089656450134</v>
      </c>
      <c r="Z33" s="23">
        <f>_xlfn.XLOOKUP(_xlfn.XLOOKUP(C33,Binning_WOE_IV!$AF$2:$AF$6,Binning_WOE_IV!$AG$2:$AG$6,"not found",0),Binning_WOE_IV!$R$36:$R$38,Binning_WOE_IV!$G$36:$G$38,"not found",0)</f>
        <v>-4.4726268044255127E-2</v>
      </c>
      <c r="AA33" cm="1">
        <f t="array" ref="AA33">_xlfn.SWITCH(D33,"radio/tv",Binning_WOE_IV!$G$39,"other",Binning_WOE_IV!$G$39,"education",Binning_WOE_IV!$G$40,"retraining",Binning_WOE_IV!$G$40,"furniture/equipment",Binning_WOE_IV!$G$41,"domestic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33">
        <f>_xlfn.LET(_xlpm.b,_xlfn.XLOOKUP(F33,Binning_WOE_IV!$AJ$2:$AJ$6,Binning_WOE_IV!$AK$2:$AK$6,"not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3">
        <f>_xlfn.LET(_xlpm.b,_xlfn.XLOOKUP(G33,Binning_WOE_IV!$AL$2:$AL$6,Binning_WOE_IV!$AM$2:$AM$6,"not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3">
        <f>_xlfn.XLOOKUP(_xlfn.XLOOKUP(I33,Binning_WOE_IV!$AN$2:$AN$5,Binning_WOE_IV!$AO$2:$AO$5,"not found",0),Binning_WOE_IV!$R$53:$R$55,Binning_WOE_IV!$G$53:$G$55,"not found",0)</f>
        <v>0.1811117123342415</v>
      </c>
      <c r="AE33">
        <f>_xlfn.LET(_xlpm.b,_xlfn.XLOOKUP(L33,Binning_WOE_IV!$AQ$2:$AQ$5,Binning_WOE_IV!$AR$2:$AR$5,"not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33">
        <f>_xlfn.XLOOKUP(_xlfn.XLOOKUP(N33,Binning_WOE_IV!$AS$2:$AS$4,Binning_WOE_IV!$AT$2:$AT$4,"not found",0),Binning_WOE_IV!$R$62:$R$63,Binning_WOE_IV!$G$62:$G$63,"not found",0)</f>
        <v>0.12957806221905885</v>
      </c>
      <c r="AG33">
        <f>_xlfn.XLOOKUP(_xlfn.XLOOKUP(O33,Binning_WOE_IV!$AU$2:$AU$4,Binning_WOE_IV!$AV$2:$AV$4,"not found",0),Binning_WOE_IV!$R$64:$R$65,Binning_WOE_IV!$G$64:$G$65,"not found",0)</f>
        <v>0.23435622685305388</v>
      </c>
      <c r="AH33">
        <f>V33*TRAIN_SUMMARY!$C$3</f>
        <v>0.74681907872931619</v>
      </c>
      <c r="AI33">
        <f>W33*TRAIN_SUMMARY!$C$4</f>
        <v>0.49301772974847569</v>
      </c>
      <c r="AJ33">
        <f>X33*TRAIN_SUMMARY!$C$5</f>
        <v>8.428542324031725E-2</v>
      </c>
      <c r="AK33">
        <f>Y33*TRAIN_SUMMARY!$C$6</f>
        <v>0.35709270141793154</v>
      </c>
      <c r="AL33">
        <f>Z33*TRAIN_SUMMARY!$C$7</f>
        <v>2.4580699342731407E-2</v>
      </c>
      <c r="AM33">
        <f>AA33*TRAIN_SUMMARY!$C$8</f>
        <v>0.38352631329769549</v>
      </c>
      <c r="AN33">
        <f>AB33*TRAIN_SUMMARY!$C$9</f>
        <v>0.17108448609736249</v>
      </c>
      <c r="AO33">
        <f>AC33*TRAIN_SUMMARY!$C$10</f>
        <v>-0.18469041192036334</v>
      </c>
      <c r="AP33">
        <f>AD33*TRAIN_SUMMARY!$C$11</f>
        <v>-0.21458247952085815</v>
      </c>
      <c r="AQ33">
        <f>AE33*TRAIN_SUMMARY!$C$12</f>
        <v>0.30495501300893796</v>
      </c>
      <c r="AR33">
        <f>AF33*TRAIN_SUMMARY!$C$13</f>
        <v>-7.9424741749105313E-2</v>
      </c>
      <c r="AS33">
        <f>AG33*TRAIN_SUMMARY!$C$14</f>
        <v>-8.8614999578798745E-2</v>
      </c>
      <c r="AT33">
        <f>TRAIN_SUMMARY!$C$2+SUM(AH33:AS33)</f>
        <v>1.1766479973515191</v>
      </c>
      <c r="AU33">
        <f t="shared" si="0"/>
        <v>0.76434456959604502</v>
      </c>
      <c r="AV33">
        <f t="shared" si="1"/>
        <v>0.26873658416418467</v>
      </c>
      <c r="AW33">
        <f t="shared" si="2"/>
        <v>0</v>
      </c>
      <c r="AX33">
        <f t="shared" si="3"/>
        <v>1</v>
      </c>
      <c r="AY33">
        <f t="shared" si="11"/>
        <v>9</v>
      </c>
      <c r="AZ33">
        <f t="shared" si="12"/>
        <v>23</v>
      </c>
      <c r="BA33" s="35">
        <f t="shared" si="4"/>
        <v>1.8556701030927835E-2</v>
      </c>
      <c r="BB33" s="35">
        <f t="shared" si="5"/>
        <v>0.10697674418604651</v>
      </c>
      <c r="BC33" s="35">
        <f t="shared" si="6"/>
        <v>8.8420043155118672E-2</v>
      </c>
      <c r="BD33" s="35">
        <f t="shared" si="7"/>
        <v>0.10697674418604651</v>
      </c>
      <c r="BE33" s="35">
        <f t="shared" si="8"/>
        <v>1.8556701030927835E-2</v>
      </c>
      <c r="BF33" s="23">
        <f>VLOOKUP(AH33,POINTS_TABLE!$D$2:$E$6,2,FALSE)</f>
        <v>32.322965439721465</v>
      </c>
      <c r="BG33" s="23">
        <f>VLOOKUP(AI33,POINTS_TABLE!$D$7:$E$12,2,FALSE)</f>
        <v>21.33822701335383</v>
      </c>
      <c r="BH33" s="23">
        <f>VLOOKUP(AJ33,POINTS_TABLE!$D$13:$E$18,2,FALSE)</f>
        <v>3.6479448638409924</v>
      </c>
      <c r="BI33" s="23">
        <f>VLOOKUP(AK33,POINTS_TABLE!$D$21:$E$24,2,FALSE)</f>
        <v>15.455276084198793</v>
      </c>
      <c r="BJ33" s="23">
        <f>VLOOKUP(AL33,POINTS_TABLE!$D$25:$E$27,2,FALSE)</f>
        <v>1.063873591300236</v>
      </c>
      <c r="BK33" s="23">
        <f>VLOOKUP(AM33,POINTS_TABLE!$D$28:$E$33,2,FALSE)</f>
        <v>16.599345307350365</v>
      </c>
      <c r="BL33" s="23">
        <f>VLOOKUP(AN33,POINTS_TABLE!$D$34:$E$37,2,FALSE)</f>
        <v>7.4046821899710498</v>
      </c>
      <c r="BM33" s="23">
        <f>VLOOKUP(AO33,POINTS_TABLE!$D$38:$E$41,2,FALSE)</f>
        <v>-7.9935582413174426</v>
      </c>
      <c r="BN33" s="23">
        <f>VLOOKUP(AP33,POINTS_TABLE!$D$42:$E$44,2,FALSE)</f>
        <v>-9.2873123719919874</v>
      </c>
      <c r="BO33" s="23">
        <f>VLOOKUP(AQ33,POINTS_TABLE!$D$45:$E$48,2,FALSE)</f>
        <v>13.198712548866723</v>
      </c>
      <c r="BP33" s="23">
        <f>VLOOKUP(AR33,POINTS_TABLE!$D$49:$E$50,2,FALSE)</f>
        <v>-3.4375704313596254</v>
      </c>
      <c r="BQ33" s="23">
        <f>VLOOKUP(AS33,POINTS_TABLE!$D$51:$E$52,2,FALSE)</f>
        <v>-3.8353326132213157</v>
      </c>
      <c r="BR33" s="39">
        <f>ROUND(SCORECARD_SCALLING!$C$6-SUM(BF33:BQ33)-TRAIN_SUMMARY!$C$2*SCORECARD_SCALLING!$C$5,0)</f>
        <v>419</v>
      </c>
      <c r="BS33" t="str">
        <f t="shared" si="9"/>
        <v>Reject</v>
      </c>
      <c r="BT33">
        <f t="shared" si="10"/>
        <v>1</v>
      </c>
    </row>
    <row r="34" spans="1:72">
      <c r="A34" s="2" t="s">
        <v>32</v>
      </c>
      <c r="B34" s="2">
        <v>39</v>
      </c>
      <c r="C34" s="2" t="s">
        <v>45</v>
      </c>
      <c r="D34" s="2" t="s">
        <v>38</v>
      </c>
      <c r="E34" s="2">
        <v>11760</v>
      </c>
      <c r="F34" s="2" t="s">
        <v>59</v>
      </c>
      <c r="G34" s="2" t="s">
        <v>39</v>
      </c>
      <c r="H34" s="2">
        <v>2</v>
      </c>
      <c r="I34" s="2" t="s">
        <v>26</v>
      </c>
      <c r="J34" s="2" t="s">
        <v>27</v>
      </c>
      <c r="K34" s="2">
        <v>3</v>
      </c>
      <c r="L34" s="2" t="s">
        <v>47</v>
      </c>
      <c r="M34" s="2">
        <v>32</v>
      </c>
      <c r="N34" s="2" t="s">
        <v>27</v>
      </c>
      <c r="O34" s="2" t="s">
        <v>51</v>
      </c>
      <c r="P34" s="2">
        <v>1</v>
      </c>
      <c r="Q34" s="2" t="s">
        <v>30</v>
      </c>
      <c r="R34" s="2">
        <v>1</v>
      </c>
      <c r="S34" s="2" t="s">
        <v>31</v>
      </c>
      <c r="T34" s="2" t="s">
        <v>31</v>
      </c>
      <c r="U34" s="2">
        <v>0</v>
      </c>
      <c r="V34">
        <f>_xlfn.XLOOKUP(B34,Binning_WOE_IV!$C$2:$C$6,Binning_WOE_IV!$I$2:$I$6,"not found",-1)</f>
        <v>-0.672432264549915</v>
      </c>
      <c r="W34">
        <f>_xlfn.XLOOKUP(E34,Binning_WOE_IV!$C$7:$C$12,Binning_WOE_IV!$I$7:$I$12,"not found",-1)</f>
        <v>-0.98786424995459821</v>
      </c>
      <c r="X34">
        <f>_xlfn.XLOOKUP(M34,Binning_WOE_IV!$C$13:$C$18,Binning_WOE_IV!$I$13:$I$18,"not found",-1)</f>
        <v>-9.0210644079187538E-2</v>
      </c>
      <c r="Y34">
        <f>_xlfn.XLOOKUP(A34,Binning_WOE_IV!$B$32:$B$35,Binning_WOE_IV!$G$32:$G$35,"not found",0)</f>
        <v>-0.45557089656450134</v>
      </c>
      <c r="Z34" s="23">
        <f>_xlfn.XLOOKUP(_xlfn.XLOOKUP(C34,Binning_WOE_IV!$AF$2:$AF$6,Binning_WOE_IV!$AG$2:$AG$6,"not found",0),Binning_WOE_IV!$R$36:$R$38,Binning_WOE_IV!$G$36:$G$38,"not found",0)</f>
        <v>-4.4726268044255127E-2</v>
      </c>
      <c r="AA34" cm="1">
        <f t="array" ref="AA34">_xlfn.SWITCH(D34,"radio/tv",Binning_WOE_IV!$G$39,"other",Binning_WOE_IV!$G$39,"education",Binning_WOE_IV!$G$40,"retraining",Binning_WOE_IV!$G$40,"furniture/equipment",Binning_WOE_IV!$G$41,"domestic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34">
        <f>_xlfn.LET(_xlpm.b,_xlfn.XLOOKUP(F34,Binning_WOE_IV!$AJ$2:$AJ$6,Binning_WOE_IV!$AK$2:$AK$6,"not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34">
        <f>_xlfn.LET(_xlpm.b,_xlfn.XLOOKUP(G34,Binning_WOE_IV!$AL$2:$AL$6,Binning_WOE_IV!$AM$2:$AM$6,"not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4">
        <f>_xlfn.XLOOKUP(_xlfn.XLOOKUP(I34,Binning_WOE_IV!$AN$2:$AN$5,Binning_WOE_IV!$AO$2:$AO$5,"not found",0),Binning_WOE_IV!$R$53:$R$55,Binning_WOE_IV!$G$53:$G$55,"not found",0)</f>
        <v>0.1811117123342415</v>
      </c>
      <c r="AE34">
        <f>_xlfn.LET(_xlpm.b,_xlfn.XLOOKUP(L34,Binning_WOE_IV!$AQ$2:$AQ$5,Binning_WOE_IV!$AR$2:$AR$5,"not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34">
        <f>_xlfn.XLOOKUP(_xlfn.XLOOKUP(N34,Binning_WOE_IV!$AS$2:$AS$4,Binning_WOE_IV!$AT$2:$AT$4,"not found",0),Binning_WOE_IV!$R$62:$R$63,Binning_WOE_IV!$G$62:$G$63,"not found",0)</f>
        <v>0.12957806221905885</v>
      </c>
      <c r="AG34">
        <f>_xlfn.XLOOKUP(_xlfn.XLOOKUP(O34,Binning_WOE_IV!$AU$2:$AU$4,Binning_WOE_IV!$AV$2:$AV$4,"not found",0),Binning_WOE_IV!$R$64:$R$65,Binning_WOE_IV!$G$64:$G$65,"not found",0)</f>
        <v>-0.4919272386823581</v>
      </c>
      <c r="AH34">
        <f>V34*TRAIN_SUMMARY!$C$3</f>
        <v>0.53026698802232175</v>
      </c>
      <c r="AI34">
        <f>W34*TRAIN_SUMMARY!$C$4</f>
        <v>0.49301772974847569</v>
      </c>
      <c r="AJ34">
        <f>X34*TRAIN_SUMMARY!$C$5</f>
        <v>5.7453903556002682E-2</v>
      </c>
      <c r="AK34">
        <f>Y34*TRAIN_SUMMARY!$C$6</f>
        <v>0.35709270141793154</v>
      </c>
      <c r="AL34">
        <f>Z34*TRAIN_SUMMARY!$C$7</f>
        <v>2.4580699342731407E-2</v>
      </c>
      <c r="AM34">
        <f>AA34*TRAIN_SUMMARY!$C$8</f>
        <v>0.31332064462344805</v>
      </c>
      <c r="AN34">
        <f>AB34*TRAIN_SUMMARY!$C$9</f>
        <v>0.18902110492895396</v>
      </c>
      <c r="AO34">
        <f>AC34*TRAIN_SUMMARY!$C$10</f>
        <v>-0.18469041192036334</v>
      </c>
      <c r="AP34">
        <f>AD34*TRAIN_SUMMARY!$C$11</f>
        <v>-0.21458247952085815</v>
      </c>
      <c r="AQ34">
        <f>AE34*TRAIN_SUMMARY!$C$12</f>
        <v>0.30495501300893796</v>
      </c>
      <c r="AR34">
        <f>AF34*TRAIN_SUMMARY!$C$13</f>
        <v>-7.9424741749105313E-2</v>
      </c>
      <c r="AS34">
        <f>AG34*TRAIN_SUMMARY!$C$14</f>
        <v>0.18600799575071647</v>
      </c>
      <c r="AT34">
        <f>TRAIN_SUMMARY!$C$2+SUM(AH34:AS34)</f>
        <v>1.155618332447069</v>
      </c>
      <c r="AU34">
        <f t="shared" si="0"/>
        <v>0.76053563156728987</v>
      </c>
      <c r="AV34">
        <f t="shared" si="1"/>
        <v>1.4293506480104683</v>
      </c>
      <c r="AW34">
        <f t="shared" si="2"/>
        <v>1</v>
      </c>
      <c r="AX34">
        <f t="shared" si="3"/>
        <v>0</v>
      </c>
      <c r="AY34">
        <f t="shared" si="11"/>
        <v>10</v>
      </c>
      <c r="AZ34">
        <f t="shared" si="12"/>
        <v>23</v>
      </c>
      <c r="BA34" s="35">
        <f t="shared" si="4"/>
        <v>2.0618556701030927E-2</v>
      </c>
      <c r="BB34" s="35">
        <f t="shared" si="5"/>
        <v>0.10697674418604651</v>
      </c>
      <c r="BC34" s="35">
        <f t="shared" si="6"/>
        <v>8.6358187485015586E-2</v>
      </c>
      <c r="BD34" s="35">
        <f t="shared" si="7"/>
        <v>0.10697674418604651</v>
      </c>
      <c r="BE34" s="35">
        <f t="shared" si="8"/>
        <v>2.0618556701030927E-2</v>
      </c>
      <c r="BF34" s="23">
        <f>VLOOKUP(AH34,POINTS_TABLE!$D$2:$E$6,2,FALSE)</f>
        <v>22.950406619007929</v>
      </c>
      <c r="BG34" s="23">
        <f>VLOOKUP(AI34,POINTS_TABLE!$D$7:$E$12,2,FALSE)</f>
        <v>21.33822701335383</v>
      </c>
      <c r="BH34" s="23">
        <f>VLOOKUP(AJ34,POINTS_TABLE!$D$13:$E$18,2,FALSE)</f>
        <v>2.4866538521987356</v>
      </c>
      <c r="BI34" s="23">
        <f>VLOOKUP(AK34,POINTS_TABLE!$D$21:$E$24,2,FALSE)</f>
        <v>15.455276084198793</v>
      </c>
      <c r="BJ34" s="23">
        <f>VLOOKUP(AL34,POINTS_TABLE!$D$25:$E$27,2,FALSE)</f>
        <v>1.063873591300236</v>
      </c>
      <c r="BK34" s="23">
        <f>VLOOKUP(AM34,POINTS_TABLE!$D$28:$E$33,2,FALSE)</f>
        <v>13.560784206191453</v>
      </c>
      <c r="BL34" s="23">
        <f>VLOOKUP(AN34,POINTS_TABLE!$D$34:$E$37,2,FALSE)</f>
        <v>8.180994321130628</v>
      </c>
      <c r="BM34" s="23">
        <f>VLOOKUP(AO34,POINTS_TABLE!$D$38:$E$41,2,FALSE)</f>
        <v>-7.9935582413174426</v>
      </c>
      <c r="BN34" s="23">
        <f>VLOOKUP(AP34,POINTS_TABLE!$D$42:$E$44,2,FALSE)</f>
        <v>-9.2873123719919874</v>
      </c>
      <c r="BO34" s="23">
        <f>VLOOKUP(AQ34,POINTS_TABLE!$D$45:$E$48,2,FALSE)</f>
        <v>13.198712548866723</v>
      </c>
      <c r="BP34" s="23">
        <f>VLOOKUP(AR34,POINTS_TABLE!$D$49:$E$50,2,FALSE)</f>
        <v>-3.4375704313596254</v>
      </c>
      <c r="BQ34" s="23">
        <f>VLOOKUP(AS34,POINTS_TABLE!$D$51:$E$52,2,FALSE)</f>
        <v>8.0505843910576207</v>
      </c>
      <c r="BR34" s="39">
        <f>ROUND(SCORECARD_SCALLING!$C$6-SUM(BF34:BQ34)-TRAIN_SUMMARY!$C$2*SCORECARD_SCALLING!$C$5,0)</f>
        <v>420</v>
      </c>
      <c r="BS34" t="str">
        <f t="shared" si="9"/>
        <v>Reject</v>
      </c>
      <c r="BT34">
        <f t="shared" si="10"/>
        <v>1</v>
      </c>
    </row>
    <row r="35" spans="1:72">
      <c r="A35" s="2" t="s">
        <v>32</v>
      </c>
      <c r="B35" s="2">
        <v>36</v>
      </c>
      <c r="C35" s="2" t="s">
        <v>33</v>
      </c>
      <c r="D35" s="2" t="s">
        <v>49</v>
      </c>
      <c r="E35" s="2">
        <v>9398</v>
      </c>
      <c r="F35" s="2" t="s">
        <v>34</v>
      </c>
      <c r="G35" s="2" t="s">
        <v>57</v>
      </c>
      <c r="H35" s="2">
        <v>1</v>
      </c>
      <c r="I35" s="2" t="s">
        <v>56</v>
      </c>
      <c r="J35" s="2" t="s">
        <v>27</v>
      </c>
      <c r="K35" s="2">
        <v>4</v>
      </c>
      <c r="L35" s="2" t="s">
        <v>50</v>
      </c>
      <c r="M35" s="2">
        <v>28</v>
      </c>
      <c r="N35" s="2" t="s">
        <v>27</v>
      </c>
      <c r="O35" s="2" t="s">
        <v>51</v>
      </c>
      <c r="P35" s="2">
        <v>1</v>
      </c>
      <c r="Q35" s="2" t="s">
        <v>52</v>
      </c>
      <c r="R35" s="2">
        <v>1</v>
      </c>
      <c r="S35" s="2" t="s">
        <v>31</v>
      </c>
      <c r="T35" s="2" t="s">
        <v>31</v>
      </c>
      <c r="U35" s="2">
        <v>1</v>
      </c>
      <c r="V35">
        <f>_xlfn.XLOOKUP(B35,Binning_WOE_IV!$C$2:$C$6,Binning_WOE_IV!$I$2:$I$6,"not found",-1)</f>
        <v>-0.672432264549915</v>
      </c>
      <c r="W35">
        <f>_xlfn.XLOOKUP(E35,Binning_WOE_IV!$C$7:$C$12,Binning_WOE_IV!$I$7:$I$12,"not found",-1)</f>
        <v>-0.98786424995459821</v>
      </c>
      <c r="X35">
        <f>_xlfn.XLOOKUP(M35,Binning_WOE_IV!$C$13:$C$18,Binning_WOE_IV!$I$13:$I$18,"not found",-1)</f>
        <v>-0.13233987329659078</v>
      </c>
      <c r="Y35">
        <f>_xlfn.XLOOKUP(A35,Binning_WOE_IV!$B$32:$B$35,Binning_WOE_IV!$G$32:$G$35,"not found",0)</f>
        <v>-0.45557089656450134</v>
      </c>
      <c r="Z35" s="23">
        <f>_xlfn.XLOOKUP(_xlfn.XLOOKUP(C35,Binning_WOE_IV!$AF$2:$AF$6,Binning_WOE_IV!$AG$2:$AG$6,"not found",0),Binning_WOE_IV!$R$36:$R$38,Binning_WOE_IV!$G$36:$G$38,"not found",0)</f>
        <v>-4.4726268044255127E-2</v>
      </c>
      <c r="AA35" cm="1">
        <f t="array" ref="AA35">_xlfn.SWITCH(D35,"radio/tv",Binning_WOE_IV!$G$39,"other",Binning_WOE_IV!$G$39,"education",Binning_WOE_IV!$G$40,"retraining",Binning_WOE_IV!$G$40,"furniture/equipment",Binning_WOE_IV!$G$41,"domestic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35">
        <f>_xlfn.LET(_xlpm.b,_xlfn.XLOOKUP(F35,Binning_WOE_IV!$AJ$2:$AJ$6,Binning_WOE_IV!$AK$2:$AK$6,"not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5">
        <f>_xlfn.LET(_xlpm.b,_xlfn.XLOOKUP(G35,Binning_WOE_IV!$AL$2:$AL$6,Binning_WOE_IV!$AM$2:$AM$6,"not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5">
        <f>_xlfn.XLOOKUP(_xlfn.XLOOKUP(I35,Binning_WOE_IV!$AN$2:$AN$5,Binning_WOE_IV!$AO$2:$AO$5,"not found",0),Binning_WOE_IV!$R$53:$R$55,Binning_WOE_IV!$G$53:$G$55,"not found",0)</f>
        <v>-0.2698954162208389</v>
      </c>
      <c r="AE35">
        <f>_xlfn.LET(_xlpm.b,_xlfn.XLOOKUP(L35,Binning_WOE_IV!$AQ$2:$AQ$5,Binning_WOE_IV!$AR$2:$AR$5,"not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5">
        <f>_xlfn.XLOOKUP(_xlfn.XLOOKUP(N35,Binning_WOE_IV!$AS$2:$AS$4,Binning_WOE_IV!$AT$2:$AT$4,"not found",0),Binning_WOE_IV!$R$62:$R$63,Binning_WOE_IV!$G$62:$G$63,"not found",0)</f>
        <v>0.12957806221905885</v>
      </c>
      <c r="AG35">
        <f>_xlfn.XLOOKUP(_xlfn.XLOOKUP(O35,Binning_WOE_IV!$AU$2:$AU$4,Binning_WOE_IV!$AV$2:$AV$4,"not found",0),Binning_WOE_IV!$R$64:$R$65,Binning_WOE_IV!$G$64:$G$65,"not found",0)</f>
        <v>-0.4919272386823581</v>
      </c>
      <c r="AH35">
        <f>V35*TRAIN_SUMMARY!$C$3</f>
        <v>0.53026698802232175</v>
      </c>
      <c r="AI35">
        <f>W35*TRAIN_SUMMARY!$C$4</f>
        <v>0.49301772974847569</v>
      </c>
      <c r="AJ35">
        <f>X35*TRAIN_SUMMARY!$C$5</f>
        <v>8.428542324031725E-2</v>
      </c>
      <c r="AK35">
        <f>Y35*TRAIN_SUMMARY!$C$6</f>
        <v>0.35709270141793154</v>
      </c>
      <c r="AL35">
        <f>Z35*TRAIN_SUMMARY!$C$7</f>
        <v>2.4580699342731407E-2</v>
      </c>
      <c r="AM35">
        <f>AA35*TRAIN_SUMMARY!$C$8</f>
        <v>-0.46936907902687153</v>
      </c>
      <c r="AN35">
        <f>AB35*TRAIN_SUMMARY!$C$9</f>
        <v>0.17108448609736249</v>
      </c>
      <c r="AO35">
        <f>AC35*TRAIN_SUMMARY!$C$10</f>
        <v>0.2867089209985732</v>
      </c>
      <c r="AP35">
        <f>AD35*TRAIN_SUMMARY!$C$11</f>
        <v>0.31977406031642996</v>
      </c>
      <c r="AQ35">
        <f>AE35*TRAIN_SUMMARY!$C$12</f>
        <v>6.1778553558697331E-2</v>
      </c>
      <c r="AR35">
        <f>AF35*TRAIN_SUMMARY!$C$13</f>
        <v>-7.9424741749105313E-2</v>
      </c>
      <c r="AS35">
        <f>AG35*TRAIN_SUMMARY!$C$14</f>
        <v>0.18600799575071647</v>
      </c>
      <c r="AT35">
        <f>TRAIN_SUMMARY!$C$2+SUM(AH35:AS35)</f>
        <v>1.1444029229554564</v>
      </c>
      <c r="AU35">
        <f t="shared" si="0"/>
        <v>0.75848710354970228</v>
      </c>
      <c r="AV35">
        <f t="shared" si="1"/>
        <v>0.27642948290935154</v>
      </c>
      <c r="AW35">
        <f t="shared" si="2"/>
        <v>0</v>
      </c>
      <c r="AX35">
        <f t="shared" si="3"/>
        <v>1</v>
      </c>
      <c r="AY35">
        <f t="shared" si="11"/>
        <v>10</v>
      </c>
      <c r="AZ35">
        <f t="shared" si="12"/>
        <v>24</v>
      </c>
      <c r="BA35" s="35">
        <f t="shared" si="4"/>
        <v>2.0618556701030927E-2</v>
      </c>
      <c r="BB35" s="35">
        <f t="shared" si="5"/>
        <v>0.11162790697674418</v>
      </c>
      <c r="BC35" s="35">
        <f t="shared" si="6"/>
        <v>9.1009350275713261E-2</v>
      </c>
      <c r="BD35" s="35">
        <f t="shared" si="7"/>
        <v>0.11162790697674418</v>
      </c>
      <c r="BE35" s="35">
        <f t="shared" si="8"/>
        <v>2.0618556701030927E-2</v>
      </c>
      <c r="BF35" s="23">
        <f>VLOOKUP(AH35,POINTS_TABLE!$D$2:$E$6,2,FALSE)</f>
        <v>22.950406619007929</v>
      </c>
      <c r="BG35" s="23">
        <f>VLOOKUP(AI35,POINTS_TABLE!$D$7:$E$12,2,FALSE)</f>
        <v>21.33822701335383</v>
      </c>
      <c r="BH35" s="23">
        <f>VLOOKUP(AJ35,POINTS_TABLE!$D$13:$E$18,2,FALSE)</f>
        <v>3.6479448638409924</v>
      </c>
      <c r="BI35" s="23">
        <f>VLOOKUP(AK35,POINTS_TABLE!$D$21:$E$24,2,FALSE)</f>
        <v>15.455276084198793</v>
      </c>
      <c r="BJ35" s="23">
        <f>VLOOKUP(AL35,POINTS_TABLE!$D$25:$E$27,2,FALSE)</f>
        <v>1.063873591300236</v>
      </c>
      <c r="BK35" s="23">
        <f>VLOOKUP(AM35,POINTS_TABLE!$D$28:$E$33,2,FALSE)</f>
        <v>-20.314693279760625</v>
      </c>
      <c r="BL35" s="23">
        <f>VLOOKUP(AN35,POINTS_TABLE!$D$34:$E$37,2,FALSE)</f>
        <v>7.4046821899710498</v>
      </c>
      <c r="BM35" s="23">
        <f>VLOOKUP(AO35,POINTS_TABLE!$D$38:$E$41,2,FALSE)</f>
        <v>12.409006155098014</v>
      </c>
      <c r="BN35" s="23">
        <f>VLOOKUP(AP35,POINTS_TABLE!$D$42:$E$44,2,FALSE)</f>
        <v>13.840093530703253</v>
      </c>
      <c r="BO35" s="23">
        <f>VLOOKUP(AQ35,POINTS_TABLE!$D$45:$E$48,2,FALSE)</f>
        <v>2.6738283855727758</v>
      </c>
      <c r="BP35" s="23">
        <f>VLOOKUP(AR35,POINTS_TABLE!$D$49:$E$50,2,FALSE)</f>
        <v>-3.4375704313596254</v>
      </c>
      <c r="BQ35" s="23">
        <f>VLOOKUP(AS35,POINTS_TABLE!$D$51:$E$52,2,FALSE)</f>
        <v>8.0505843910576207</v>
      </c>
      <c r="BR35" s="39">
        <f>ROUND(SCORECARD_SCALLING!$C$6-SUM(BF35:BQ35)-TRAIN_SUMMARY!$C$2*SCORECARD_SCALLING!$C$5,0)</f>
        <v>421</v>
      </c>
      <c r="BS35" t="str">
        <f t="shared" si="9"/>
        <v>Reject</v>
      </c>
      <c r="BT35">
        <f t="shared" si="10"/>
        <v>1</v>
      </c>
    </row>
    <row r="36" spans="1:72">
      <c r="A36" s="2" t="s">
        <v>32</v>
      </c>
      <c r="B36" s="2">
        <v>36</v>
      </c>
      <c r="C36" s="2" t="s">
        <v>45</v>
      </c>
      <c r="D36" s="2" t="s">
        <v>58</v>
      </c>
      <c r="E36" s="2">
        <v>4455</v>
      </c>
      <c r="F36" s="2" t="s">
        <v>34</v>
      </c>
      <c r="G36" s="2" t="s">
        <v>35</v>
      </c>
      <c r="H36" s="2">
        <v>2</v>
      </c>
      <c r="I36" s="2" t="s">
        <v>54</v>
      </c>
      <c r="J36" s="2" t="s">
        <v>27</v>
      </c>
      <c r="K36" s="2">
        <v>2</v>
      </c>
      <c r="L36" s="2" t="s">
        <v>28</v>
      </c>
      <c r="M36" s="2">
        <v>30</v>
      </c>
      <c r="N36" s="2" t="s">
        <v>65</v>
      </c>
      <c r="O36" s="2" t="s">
        <v>29</v>
      </c>
      <c r="P36" s="2">
        <v>2</v>
      </c>
      <c r="Q36" s="2" t="s">
        <v>52</v>
      </c>
      <c r="R36" s="2">
        <v>1</v>
      </c>
      <c r="S36" s="2" t="s">
        <v>31</v>
      </c>
      <c r="T36" s="2" t="s">
        <v>31</v>
      </c>
      <c r="U36" s="2">
        <v>1</v>
      </c>
      <c r="V36">
        <f>_xlfn.XLOOKUP(B36,Binning_WOE_IV!$C$2:$C$6,Binning_WOE_IV!$I$2:$I$6,"not found",-1)</f>
        <v>-0.672432264549915</v>
      </c>
      <c r="W36">
        <f>_xlfn.XLOOKUP(E36,Binning_WOE_IV!$C$7:$C$12,Binning_WOE_IV!$I$7:$I$12,"not found",-1)</f>
        <v>4.3939369041401284E-2</v>
      </c>
      <c r="X36">
        <f>_xlfn.XLOOKUP(M36,Binning_WOE_IV!$C$13:$C$18,Binning_WOE_IV!$I$13:$I$18,"not found",-1)</f>
        <v>-9.0210644079187538E-2</v>
      </c>
      <c r="Y36">
        <f>_xlfn.XLOOKUP(A36,Binning_WOE_IV!$B$32:$B$35,Binning_WOE_IV!$G$32:$G$35,"not found",0)</f>
        <v>-0.45557089656450134</v>
      </c>
      <c r="Z36" s="23">
        <f>_xlfn.XLOOKUP(_xlfn.XLOOKUP(C36,Binning_WOE_IV!$AF$2:$AF$6,Binning_WOE_IV!$AG$2:$AG$6,"not found",0),Binning_WOE_IV!$R$36:$R$38,Binning_WOE_IV!$G$36:$G$38,"not found",0)</f>
        <v>-4.4726268044255127E-2</v>
      </c>
      <c r="AA36" cm="1">
        <f t="array" ref="AA36">_xlfn.SWITCH(D36,"radio/tv",Binning_WOE_IV!$G$39,"other",Binning_WOE_IV!$G$39,"education",Binning_WOE_IV!$G$40,"retraining",Binning_WOE_IV!$G$40,"furniture/equipment",Binning_WOE_IV!$G$41,"domestic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36">
        <f>_xlfn.LET(_xlpm.b,_xlfn.XLOOKUP(F36,Binning_WOE_IV!$AJ$2:$AJ$6,Binning_WOE_IV!$AK$2:$AK$6,"not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6">
        <f>_xlfn.LET(_xlpm.b,_xlfn.XLOOKUP(G36,Binning_WOE_IV!$AL$2:$AL$6,Binning_WOE_IV!$AM$2:$AM$6,"not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6">
        <f>_xlfn.XLOOKUP(_xlfn.XLOOKUP(I36,Binning_WOE_IV!$AN$2:$AN$5,Binning_WOE_IV!$AO$2:$AO$5,"not found",0),Binning_WOE_IV!$R$53:$R$55,Binning_WOE_IV!$G$53:$G$55,"not found",0)</f>
        <v>-0.2698954162208389</v>
      </c>
      <c r="AE36">
        <f>_xlfn.LET(_xlpm.b,_xlfn.XLOOKUP(L36,Binning_WOE_IV!$AQ$2:$AQ$5,Binning_WOE_IV!$AR$2:$AR$5,"not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6">
        <f>_xlfn.XLOOKUP(_xlfn.XLOOKUP(N36,Binning_WOE_IV!$AS$2:$AS$4,Binning_WOE_IV!$AT$2:$AT$4,"not found",0),Binning_WOE_IV!$R$62:$R$63,Binning_WOE_IV!$G$62:$G$63,"not found",0)</f>
        <v>-0.54969627176468283</v>
      </c>
      <c r="AG36">
        <f>_xlfn.XLOOKUP(_xlfn.XLOOKUP(O36,Binning_WOE_IV!$AU$2:$AU$4,Binning_WOE_IV!$AV$2:$AV$4,"not found",0),Binning_WOE_IV!$R$64:$R$65,Binning_WOE_IV!$G$64:$G$65,"not found",0)</f>
        <v>0.23435622685305388</v>
      </c>
      <c r="AH36">
        <f>V36*TRAIN_SUMMARY!$C$3</f>
        <v>0.53026698802232175</v>
      </c>
      <c r="AI36">
        <f>W36*TRAIN_SUMMARY!$C$4</f>
        <v>-2.1929012991782761E-2</v>
      </c>
      <c r="AJ36">
        <f>X36*TRAIN_SUMMARY!$C$5</f>
        <v>5.7453903556002682E-2</v>
      </c>
      <c r="AK36">
        <f>Y36*TRAIN_SUMMARY!$C$6</f>
        <v>0.35709270141793154</v>
      </c>
      <c r="AL36">
        <f>Z36*TRAIN_SUMMARY!$C$7</f>
        <v>2.4580699342731407E-2</v>
      </c>
      <c r="AM36">
        <f>AA36*TRAIN_SUMMARY!$C$8</f>
        <v>0.4883377841684039</v>
      </c>
      <c r="AN36">
        <f>AB36*TRAIN_SUMMARY!$C$9</f>
        <v>0.17108448609736249</v>
      </c>
      <c r="AO36">
        <f>AC36*TRAIN_SUMMARY!$C$10</f>
        <v>4.7923621110280083E-2</v>
      </c>
      <c r="AP36">
        <f>AD36*TRAIN_SUMMARY!$C$11</f>
        <v>0.31977406031642996</v>
      </c>
      <c r="AQ36">
        <f>AE36*TRAIN_SUMMARY!$C$12</f>
        <v>-0.28008206528227803</v>
      </c>
      <c r="AR36">
        <f>AF36*TRAIN_SUMMARY!$C$13</f>
        <v>0.33693577197926589</v>
      </c>
      <c r="AS36">
        <f>AG36*TRAIN_SUMMARY!$C$14</f>
        <v>-8.8614999578798745E-2</v>
      </c>
      <c r="AT36">
        <f>TRAIN_SUMMARY!$C$2+SUM(AH36:AS36)</f>
        <v>1.121423123395747</v>
      </c>
      <c r="AU36">
        <f t="shared" si="0"/>
        <v>0.75425259580045978</v>
      </c>
      <c r="AV36">
        <f t="shared" si="1"/>
        <v>0.28202795938381114</v>
      </c>
      <c r="AW36">
        <f t="shared" si="2"/>
        <v>0</v>
      </c>
      <c r="AX36">
        <f t="shared" si="3"/>
        <v>1</v>
      </c>
      <c r="AY36">
        <f t="shared" si="11"/>
        <v>10</v>
      </c>
      <c r="AZ36">
        <f t="shared" si="12"/>
        <v>25</v>
      </c>
      <c r="BA36" s="35">
        <f t="shared" si="4"/>
        <v>2.0618556701030927E-2</v>
      </c>
      <c r="BB36" s="35">
        <f t="shared" si="5"/>
        <v>0.11627906976744186</v>
      </c>
      <c r="BC36" s="35">
        <f t="shared" si="6"/>
        <v>9.5660513066410935E-2</v>
      </c>
      <c r="BD36" s="35">
        <f t="shared" si="7"/>
        <v>0.11627906976744186</v>
      </c>
      <c r="BE36" s="35">
        <f t="shared" si="8"/>
        <v>2.0618556701030927E-2</v>
      </c>
      <c r="BF36" s="23">
        <f>VLOOKUP(AH36,POINTS_TABLE!$D$2:$E$6,2,FALSE)</f>
        <v>22.950406619007929</v>
      </c>
      <c r="BG36" s="23">
        <f>VLOOKUP(AI36,POINTS_TABLE!$D$7:$E$12,2,FALSE)</f>
        <v>-0.94910634884503919</v>
      </c>
      <c r="BH36" s="23">
        <f>VLOOKUP(AJ36,POINTS_TABLE!$D$13:$E$18,2,FALSE)</f>
        <v>2.4866538521987356</v>
      </c>
      <c r="BI36" s="23">
        <f>VLOOKUP(AK36,POINTS_TABLE!$D$21:$E$24,2,FALSE)</f>
        <v>15.455276084198793</v>
      </c>
      <c r="BJ36" s="23">
        <f>VLOOKUP(AL36,POINTS_TABLE!$D$25:$E$27,2,FALSE)</f>
        <v>1.063873591300236</v>
      </c>
      <c r="BK36" s="23">
        <f>VLOOKUP(AM36,POINTS_TABLE!$D$28:$E$33,2,FALSE)</f>
        <v>21.135674984953837</v>
      </c>
      <c r="BL36" s="23">
        <f>VLOOKUP(AN36,POINTS_TABLE!$D$34:$E$37,2,FALSE)</f>
        <v>7.4046821899710498</v>
      </c>
      <c r="BM36" s="23">
        <f>VLOOKUP(AO36,POINTS_TABLE!$D$38:$E$41,2,FALSE)</f>
        <v>2.0741751155172814</v>
      </c>
      <c r="BN36" s="23">
        <f>VLOOKUP(AP36,POINTS_TABLE!$D$42:$E$44,2,FALSE)</f>
        <v>13.840093530703253</v>
      </c>
      <c r="BO36" s="23">
        <f>VLOOKUP(AQ36,POINTS_TABLE!$D$45:$E$48,2,FALSE)</f>
        <v>-12.122190198740443</v>
      </c>
      <c r="BP36" s="23">
        <f>VLOOKUP(AR36,POINTS_TABLE!$D$49:$E$50,2,FALSE)</f>
        <v>14.582867019977442</v>
      </c>
      <c r="BQ36" s="23">
        <f>VLOOKUP(AS36,POINTS_TABLE!$D$51:$E$52,2,FALSE)</f>
        <v>-3.8353326132213157</v>
      </c>
      <c r="BR36" s="39">
        <f>ROUND(SCORECARD_SCALLING!$C$6-SUM(BF36:BQ36)-TRAIN_SUMMARY!$C$2*SCORECARD_SCALLING!$C$5,0)</f>
        <v>422</v>
      </c>
      <c r="BS36" t="str">
        <f t="shared" si="9"/>
        <v>Reject</v>
      </c>
      <c r="BT36">
        <f t="shared" si="10"/>
        <v>1</v>
      </c>
    </row>
    <row r="37" spans="1:72">
      <c r="A37" s="2" t="s">
        <v>21</v>
      </c>
      <c r="B37" s="2">
        <v>24</v>
      </c>
      <c r="C37" s="2" t="s">
        <v>64</v>
      </c>
      <c r="D37" s="2" t="s">
        <v>58</v>
      </c>
      <c r="E37" s="2">
        <v>3161</v>
      </c>
      <c r="F37" s="2" t="s">
        <v>34</v>
      </c>
      <c r="G37" s="2" t="s">
        <v>35</v>
      </c>
      <c r="H37" s="2">
        <v>4</v>
      </c>
      <c r="I37" s="2" t="s">
        <v>26</v>
      </c>
      <c r="J37" s="2" t="s">
        <v>27</v>
      </c>
      <c r="K37" s="2">
        <v>2</v>
      </c>
      <c r="L37" s="2" t="s">
        <v>43</v>
      </c>
      <c r="M37" s="2">
        <v>31</v>
      </c>
      <c r="N37" s="2" t="s">
        <v>27</v>
      </c>
      <c r="O37" s="2" t="s">
        <v>51</v>
      </c>
      <c r="P37" s="2">
        <v>1</v>
      </c>
      <c r="Q37" s="2" t="s">
        <v>30</v>
      </c>
      <c r="R37" s="2">
        <v>1</v>
      </c>
      <c r="S37" s="2" t="s">
        <v>31</v>
      </c>
      <c r="T37" s="2" t="s">
        <v>31</v>
      </c>
      <c r="U37" s="2">
        <v>1</v>
      </c>
      <c r="V37">
        <f>_xlfn.XLOOKUP(B37,Binning_WOE_IV!$C$2:$C$6,Binning_WOE_IV!$I$2:$I$6,"not found",-1)</f>
        <v>-0.12917431193202994</v>
      </c>
      <c r="W37">
        <f>_xlfn.XLOOKUP(E37,Binning_WOE_IV!$C$7:$C$12,Binning_WOE_IV!$I$7:$I$12,"not found",-1)</f>
        <v>4.3939369041401284E-2</v>
      </c>
      <c r="X37">
        <f>_xlfn.XLOOKUP(M37,Binning_WOE_IV!$C$13:$C$18,Binning_WOE_IV!$I$13:$I$18,"not found",-1)</f>
        <v>-9.0210644079187538E-2</v>
      </c>
      <c r="Y37">
        <f>_xlfn.XLOOKUP(A37,Binning_WOE_IV!$B$32:$B$35,Binning_WOE_IV!$G$32:$G$35,"not found",0)</f>
        <v>-0.67859154491044971</v>
      </c>
      <c r="Z37" s="23">
        <f>_xlfn.XLOOKUP(_xlfn.XLOOKUP(C37,Binning_WOE_IV!$AF$2:$AF$6,Binning_WOE_IV!$AG$2:$AG$6,"not found",0),Binning_WOE_IV!$R$36:$R$38,Binning_WOE_IV!$G$36:$G$38,"not found",0)</f>
        <v>-1.2442937789022748</v>
      </c>
      <c r="AA37" cm="1">
        <f t="array" ref="AA37">_xlfn.SWITCH(D37,"radio/tv",Binning_WOE_IV!$G$39,"other",Binning_WOE_IV!$G$39,"education",Binning_WOE_IV!$G$40,"retraining",Binning_WOE_IV!$G$40,"furniture/equipment",Binning_WOE_IV!$G$41,"domestic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37">
        <f>_xlfn.LET(_xlpm.b,_xlfn.XLOOKUP(F37,Binning_WOE_IV!$AJ$2:$AJ$6,Binning_WOE_IV!$AK$2:$AK$6,"not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7">
        <f>_xlfn.LET(_xlpm.b,_xlfn.XLOOKUP(G37,Binning_WOE_IV!$AL$2:$AL$6,Binning_WOE_IV!$AM$2:$AM$6,"not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7">
        <f>_xlfn.XLOOKUP(_xlfn.XLOOKUP(I37,Binning_WOE_IV!$AN$2:$AN$5,Binning_WOE_IV!$AO$2:$AO$5,"not found",0),Binning_WOE_IV!$R$53:$R$55,Binning_WOE_IV!$G$53:$G$55,"not found",0)</f>
        <v>0.1811117123342415</v>
      </c>
      <c r="AE37">
        <f>_xlfn.LET(_xlpm.b,_xlfn.XLOOKUP(L37,Binning_WOE_IV!$AQ$2:$AQ$5,Binning_WOE_IV!$AR$2:$AR$5,"not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7">
        <f>_xlfn.XLOOKUP(_xlfn.XLOOKUP(N37,Binning_WOE_IV!$AS$2:$AS$4,Binning_WOE_IV!$AT$2:$AT$4,"not found",0),Binning_WOE_IV!$R$62:$R$63,Binning_WOE_IV!$G$62:$G$63,"not found",0)</f>
        <v>0.12957806221905885</v>
      </c>
      <c r="AG37">
        <f>_xlfn.XLOOKUP(_xlfn.XLOOKUP(O37,Binning_WOE_IV!$AU$2:$AU$4,Binning_WOE_IV!$AV$2:$AV$4,"not found",0),Binning_WOE_IV!$R$64:$R$65,Binning_WOE_IV!$G$64:$G$65,"not found",0)</f>
        <v>-0.4919272386823581</v>
      </c>
      <c r="AH37">
        <f>V37*TRAIN_SUMMARY!$C$3</f>
        <v>0.10186434668464488</v>
      </c>
      <c r="AI37">
        <f>W37*TRAIN_SUMMARY!$C$4</f>
        <v>-2.1929012991782761E-2</v>
      </c>
      <c r="AJ37">
        <f>X37*TRAIN_SUMMARY!$C$5</f>
        <v>5.7453903556002682E-2</v>
      </c>
      <c r="AK37">
        <f>Y37*TRAIN_SUMMARY!$C$6</f>
        <v>0.53190423215968441</v>
      </c>
      <c r="AL37">
        <f>Z37*TRAIN_SUMMARY!$C$7</f>
        <v>0.68384000299252556</v>
      </c>
      <c r="AM37">
        <f>AA37*TRAIN_SUMMARY!$C$8</f>
        <v>0.4883377841684039</v>
      </c>
      <c r="AN37">
        <f>AB37*TRAIN_SUMMARY!$C$9</f>
        <v>0.17108448609736249</v>
      </c>
      <c r="AO37">
        <f>AC37*TRAIN_SUMMARY!$C$10</f>
        <v>4.7923621110280083E-2</v>
      </c>
      <c r="AP37">
        <f>AD37*TRAIN_SUMMARY!$C$11</f>
        <v>-0.21458247952085815</v>
      </c>
      <c r="AQ37">
        <f>AE37*TRAIN_SUMMARY!$C$12</f>
        <v>-1.8327249432625072E-2</v>
      </c>
      <c r="AR37">
        <f>AF37*TRAIN_SUMMARY!$C$13</f>
        <v>-7.9424741749105313E-2</v>
      </c>
      <c r="AS37">
        <f>AG37*TRAIN_SUMMARY!$C$14</f>
        <v>0.18600799575071647</v>
      </c>
      <c r="AT37">
        <f>TRAIN_SUMMARY!$C$2+SUM(AH37:AS37)</f>
        <v>1.1127520740631258</v>
      </c>
      <c r="AU37">
        <f t="shared" si="0"/>
        <v>0.75264182702908455</v>
      </c>
      <c r="AV37">
        <f t="shared" si="1"/>
        <v>0.28416582566093018</v>
      </c>
      <c r="AW37">
        <f t="shared" si="2"/>
        <v>0</v>
      </c>
      <c r="AX37">
        <f t="shared" si="3"/>
        <v>1</v>
      </c>
      <c r="AY37">
        <f t="shared" si="11"/>
        <v>10</v>
      </c>
      <c r="AZ37">
        <f t="shared" si="12"/>
        <v>26</v>
      </c>
      <c r="BA37" s="35">
        <f t="shared" si="4"/>
        <v>2.0618556701030927E-2</v>
      </c>
      <c r="BB37" s="35">
        <f t="shared" si="5"/>
        <v>0.12093023255813953</v>
      </c>
      <c r="BC37" s="35">
        <f t="shared" si="6"/>
        <v>0.10031167585710861</v>
      </c>
      <c r="BD37" s="35">
        <f t="shared" si="7"/>
        <v>0.12093023255813953</v>
      </c>
      <c r="BE37" s="35">
        <f t="shared" si="8"/>
        <v>2.0618556701030927E-2</v>
      </c>
      <c r="BF37" s="23">
        <f>VLOOKUP(AH37,POINTS_TABLE!$D$2:$E$6,2,FALSE)</f>
        <v>4.4087756341599382</v>
      </c>
      <c r="BG37" s="23">
        <f>VLOOKUP(AI37,POINTS_TABLE!$D$7:$E$12,2,FALSE)</f>
        <v>-0.94910634884503919</v>
      </c>
      <c r="BH37" s="23">
        <f>VLOOKUP(AJ37,POINTS_TABLE!$D$13:$E$18,2,FALSE)</f>
        <v>2.4866538521987356</v>
      </c>
      <c r="BI37" s="23">
        <f>VLOOKUP(AK37,POINTS_TABLE!$D$21:$E$24,2,FALSE)</f>
        <v>23.021267938938855</v>
      </c>
      <c r="BJ37" s="23">
        <f>VLOOKUP(AL37,POINTS_TABLE!$D$25:$E$27,2,FALSE)</f>
        <v>29.597177432364315</v>
      </c>
      <c r="BK37" s="23">
        <f>VLOOKUP(AM37,POINTS_TABLE!$D$28:$E$33,2,FALSE)</f>
        <v>21.135674984953837</v>
      </c>
      <c r="BL37" s="23">
        <f>VLOOKUP(AN37,POINTS_TABLE!$D$34:$E$37,2,FALSE)</f>
        <v>7.4046821899710498</v>
      </c>
      <c r="BM37" s="23">
        <f>VLOOKUP(AO37,POINTS_TABLE!$D$38:$E$41,2,FALSE)</f>
        <v>2.0741751155172814</v>
      </c>
      <c r="BN37" s="23">
        <f>VLOOKUP(AP37,POINTS_TABLE!$D$42:$E$44,2,FALSE)</f>
        <v>-9.2873123719919874</v>
      </c>
      <c r="BO37" s="23">
        <f>VLOOKUP(AQ37,POINTS_TABLE!$D$45:$E$48,2,FALSE)</f>
        <v>-0.79321895608749771</v>
      </c>
      <c r="BP37" s="23">
        <f>VLOOKUP(AR37,POINTS_TABLE!$D$49:$E$50,2,FALSE)</f>
        <v>-3.4375704313596254</v>
      </c>
      <c r="BQ37" s="23">
        <f>VLOOKUP(AS37,POINTS_TABLE!$D$51:$E$52,2,FALSE)</f>
        <v>8.0505843910576207</v>
      </c>
      <c r="BR37" s="39">
        <f>ROUND(SCORECARD_SCALLING!$C$6-SUM(BF37:BQ37)-TRAIN_SUMMARY!$C$2*SCORECARD_SCALLING!$C$5,0)</f>
        <v>422</v>
      </c>
      <c r="BS37" t="str">
        <f t="shared" si="9"/>
        <v>Reject</v>
      </c>
      <c r="BT37">
        <f t="shared" si="10"/>
        <v>1</v>
      </c>
    </row>
    <row r="38" spans="1:72">
      <c r="A38" s="2" t="s">
        <v>21</v>
      </c>
      <c r="B38" s="2">
        <v>18</v>
      </c>
      <c r="C38" s="2" t="s">
        <v>33</v>
      </c>
      <c r="D38" s="2" t="s">
        <v>46</v>
      </c>
      <c r="E38" s="2">
        <v>1216</v>
      </c>
      <c r="F38" s="2" t="s">
        <v>34</v>
      </c>
      <c r="G38" s="2" t="s">
        <v>57</v>
      </c>
      <c r="H38" s="2">
        <v>4</v>
      </c>
      <c r="I38" s="2" t="s">
        <v>36</v>
      </c>
      <c r="J38" s="2" t="s">
        <v>27</v>
      </c>
      <c r="K38" s="2">
        <v>3</v>
      </c>
      <c r="L38" s="2" t="s">
        <v>50</v>
      </c>
      <c r="M38" s="2">
        <v>23</v>
      </c>
      <c r="N38" s="2" t="s">
        <v>27</v>
      </c>
      <c r="O38" s="2" t="s">
        <v>51</v>
      </c>
      <c r="P38" s="2">
        <v>1</v>
      </c>
      <c r="Q38" s="2" t="s">
        <v>30</v>
      </c>
      <c r="R38" s="2">
        <v>1</v>
      </c>
      <c r="S38" s="2" t="s">
        <v>31</v>
      </c>
      <c r="T38" s="2" t="s">
        <v>31</v>
      </c>
      <c r="U38" s="2">
        <v>1</v>
      </c>
      <c r="V38">
        <f>_xlfn.XLOOKUP(B38,Binning_WOE_IV!$C$2:$C$6,Binning_WOE_IV!$I$2:$I$6,"not found",-1)</f>
        <v>7.0953437452657447E-2</v>
      </c>
      <c r="W38">
        <f>_xlfn.XLOOKUP(E38,Binning_WOE_IV!$C$7:$C$12,Binning_WOE_IV!$I$7:$I$12,"not found",-1)</f>
        <v>0.16104877718831048</v>
      </c>
      <c r="X38">
        <f>_xlfn.XLOOKUP(M38,Binning_WOE_IV!$C$13:$C$18,Binning_WOE_IV!$I$13:$I$18,"not found",-1)</f>
        <v>-0.40221483439086264</v>
      </c>
      <c r="Y38">
        <f>_xlfn.XLOOKUP(A38,Binning_WOE_IV!$B$32:$B$35,Binning_WOE_IV!$G$32:$G$35,"not found",0)</f>
        <v>-0.67859154491044971</v>
      </c>
      <c r="Z38" s="23">
        <f>_xlfn.XLOOKUP(_xlfn.XLOOKUP(C38,Binning_WOE_IV!$AF$2:$AF$6,Binning_WOE_IV!$AG$2:$AG$6,"not found",0),Binning_WOE_IV!$R$36:$R$38,Binning_WOE_IV!$G$36:$G$38,"not found",0)</f>
        <v>-4.4726268044255127E-2</v>
      </c>
      <c r="AA38" cm="1">
        <f t="array" ref="AA38">_xlfn.SWITCH(D38,"radio/tv",Binning_WOE_IV!$G$39,"other",Binning_WOE_IV!$G$39,"education",Binning_WOE_IV!$G$40,"retraining",Binning_WOE_IV!$G$40,"furniture/equipment",Binning_WOE_IV!$G$41,"domestic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38">
        <f>_xlfn.LET(_xlpm.b,_xlfn.XLOOKUP(F38,Binning_WOE_IV!$AJ$2:$AJ$6,Binning_WOE_IV!$AK$2:$AK$6,"not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8">
        <f>_xlfn.LET(_xlpm.b,_xlfn.XLOOKUP(G38,Binning_WOE_IV!$AL$2:$AL$6,Binning_WOE_IV!$AM$2:$AM$6,"not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8">
        <f>_xlfn.XLOOKUP(_xlfn.XLOOKUP(I38,Binning_WOE_IV!$AN$2:$AN$5,Binning_WOE_IV!$AO$2:$AO$5,"not found",0),Binning_WOE_IV!$R$53:$R$55,Binning_WOE_IV!$G$53:$G$55,"not found",0)</f>
        <v>-0.20099341664998441</v>
      </c>
      <c r="AE38">
        <f>_xlfn.LET(_xlpm.b,_xlfn.XLOOKUP(L38,Binning_WOE_IV!$AQ$2:$AQ$5,Binning_WOE_IV!$AR$2:$AR$5,"not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8">
        <f>_xlfn.XLOOKUP(_xlfn.XLOOKUP(N38,Binning_WOE_IV!$AS$2:$AS$4,Binning_WOE_IV!$AT$2:$AT$4,"not found",0),Binning_WOE_IV!$R$62:$R$63,Binning_WOE_IV!$G$62:$G$63,"not found",0)</f>
        <v>0.12957806221905885</v>
      </c>
      <c r="AG38">
        <f>_xlfn.XLOOKUP(_xlfn.XLOOKUP(O38,Binning_WOE_IV!$AU$2:$AU$4,Binning_WOE_IV!$AV$2:$AV$4,"not found",0),Binning_WOE_IV!$R$64:$R$65,Binning_WOE_IV!$G$64:$G$65,"not found",0)</f>
        <v>-0.4919272386823581</v>
      </c>
      <c r="AH38">
        <f>V38*TRAIN_SUMMARY!$C$3</f>
        <v>-5.5952498937620498E-2</v>
      </c>
      <c r="AI38">
        <f>W38*TRAIN_SUMMARY!$C$4</f>
        <v>-8.037531726833734E-2</v>
      </c>
      <c r="AJ38">
        <f>X38*TRAIN_SUMMARY!$C$5</f>
        <v>0.25616502952357967</v>
      </c>
      <c r="AK38">
        <f>Y38*TRAIN_SUMMARY!$C$6</f>
        <v>0.53190423215968441</v>
      </c>
      <c r="AL38">
        <f>Z38*TRAIN_SUMMARY!$C$7</f>
        <v>2.4580699342731407E-2</v>
      </c>
      <c r="AM38">
        <f>AA38*TRAIN_SUMMARY!$C$8</f>
        <v>0.38352631329769549</v>
      </c>
      <c r="AN38">
        <f>AB38*TRAIN_SUMMARY!$C$9</f>
        <v>0.17108448609736249</v>
      </c>
      <c r="AO38">
        <f>AC38*TRAIN_SUMMARY!$C$10</f>
        <v>0.2867089209985732</v>
      </c>
      <c r="AP38">
        <f>AD38*TRAIN_SUMMARY!$C$11</f>
        <v>0.23813846799994265</v>
      </c>
      <c r="AQ38">
        <f>AE38*TRAIN_SUMMARY!$C$12</f>
        <v>6.1778553558697331E-2</v>
      </c>
      <c r="AR38">
        <f>AF38*TRAIN_SUMMARY!$C$13</f>
        <v>-7.9424741749105313E-2</v>
      </c>
      <c r="AS38">
        <f>AG38*TRAIN_SUMMARY!$C$14</f>
        <v>0.18600799575071647</v>
      </c>
      <c r="AT38">
        <f>TRAIN_SUMMARY!$C$2+SUM(AH38:AS38)</f>
        <v>1.1027413260117966</v>
      </c>
      <c r="AU38">
        <f t="shared" si="0"/>
        <v>0.75077339505887397</v>
      </c>
      <c r="AV38">
        <f t="shared" si="1"/>
        <v>0.28665141035464781</v>
      </c>
      <c r="AW38">
        <f t="shared" si="2"/>
        <v>0</v>
      </c>
      <c r="AX38">
        <f t="shared" si="3"/>
        <v>1</v>
      </c>
      <c r="AY38">
        <f t="shared" si="11"/>
        <v>10</v>
      </c>
      <c r="AZ38">
        <f t="shared" si="12"/>
        <v>27</v>
      </c>
      <c r="BA38" s="35">
        <f t="shared" si="4"/>
        <v>2.0618556701030927E-2</v>
      </c>
      <c r="BB38" s="35">
        <f t="shared" si="5"/>
        <v>0.12558139534883722</v>
      </c>
      <c r="BC38" s="35">
        <f t="shared" si="6"/>
        <v>0.1049628386478063</v>
      </c>
      <c r="BD38" s="35">
        <f t="shared" si="7"/>
        <v>0.12558139534883722</v>
      </c>
      <c r="BE38" s="35">
        <f t="shared" si="8"/>
        <v>2.0618556701030927E-2</v>
      </c>
      <c r="BF38" s="23">
        <f>VLOOKUP(AH38,POINTS_TABLE!$D$2:$E$6,2,FALSE)</f>
        <v>-2.4216717822795024</v>
      </c>
      <c r="BG38" s="23">
        <f>VLOOKUP(AI38,POINTS_TABLE!$D$7:$E$12,2,FALSE)</f>
        <v>-3.4787121489872201</v>
      </c>
      <c r="BH38" s="23">
        <f>VLOOKUP(AJ38,POINTS_TABLE!$D$13:$E$18,2,FALSE)</f>
        <v>11.087040532285299</v>
      </c>
      <c r="BI38" s="23">
        <f>VLOOKUP(AK38,POINTS_TABLE!$D$21:$E$24,2,FALSE)</f>
        <v>23.021267938938855</v>
      </c>
      <c r="BJ38" s="23">
        <f>VLOOKUP(AL38,POINTS_TABLE!$D$25:$E$27,2,FALSE)</f>
        <v>1.063873591300236</v>
      </c>
      <c r="BK38" s="23">
        <f>VLOOKUP(AM38,POINTS_TABLE!$D$28:$E$33,2,FALSE)</f>
        <v>16.599345307350365</v>
      </c>
      <c r="BL38" s="23">
        <f>VLOOKUP(AN38,POINTS_TABLE!$D$34:$E$37,2,FALSE)</f>
        <v>7.4046821899710498</v>
      </c>
      <c r="BM38" s="23">
        <f>VLOOKUP(AO38,POINTS_TABLE!$D$38:$E$41,2,FALSE)</f>
        <v>12.409006155098014</v>
      </c>
      <c r="BN38" s="23">
        <f>VLOOKUP(AP38,POINTS_TABLE!$D$42:$E$44,2,FALSE)</f>
        <v>10.30683560485237</v>
      </c>
      <c r="BO38" s="23">
        <f>VLOOKUP(AQ38,POINTS_TABLE!$D$45:$E$48,2,FALSE)</f>
        <v>2.6738283855727758</v>
      </c>
      <c r="BP38" s="23">
        <f>VLOOKUP(AR38,POINTS_TABLE!$D$49:$E$50,2,FALSE)</f>
        <v>-3.4375704313596254</v>
      </c>
      <c r="BQ38" s="23">
        <f>VLOOKUP(AS38,POINTS_TABLE!$D$51:$E$52,2,FALSE)</f>
        <v>8.0505843910576207</v>
      </c>
      <c r="BR38" s="39">
        <f>ROUND(SCORECARD_SCALLING!$C$6-SUM(BF38:BQ38)-TRAIN_SUMMARY!$C$2*SCORECARD_SCALLING!$C$5,0)</f>
        <v>423</v>
      </c>
      <c r="BS38" t="str">
        <f t="shared" si="9"/>
        <v>Reject</v>
      </c>
      <c r="BT38">
        <f t="shared" si="10"/>
        <v>1</v>
      </c>
    </row>
    <row r="39" spans="1:72">
      <c r="A39" s="2" t="s">
        <v>21</v>
      </c>
      <c r="B39" s="2">
        <v>48</v>
      </c>
      <c r="C39" s="2" t="s">
        <v>60</v>
      </c>
      <c r="D39" s="2" t="s">
        <v>49</v>
      </c>
      <c r="E39" s="2">
        <v>4605</v>
      </c>
      <c r="F39" s="2" t="s">
        <v>34</v>
      </c>
      <c r="G39" s="2" t="s">
        <v>25</v>
      </c>
      <c r="H39" s="2">
        <v>3</v>
      </c>
      <c r="I39" s="2" t="s">
        <v>26</v>
      </c>
      <c r="J39" s="2" t="s">
        <v>27</v>
      </c>
      <c r="K39" s="2">
        <v>4</v>
      </c>
      <c r="L39" s="2" t="s">
        <v>47</v>
      </c>
      <c r="M39" s="2">
        <v>24</v>
      </c>
      <c r="N39" s="2" t="s">
        <v>27</v>
      </c>
      <c r="O39" s="2" t="s">
        <v>44</v>
      </c>
      <c r="P39" s="2">
        <v>2</v>
      </c>
      <c r="Q39" s="2" t="s">
        <v>30</v>
      </c>
      <c r="R39" s="2">
        <v>2</v>
      </c>
      <c r="S39" s="2" t="s">
        <v>27</v>
      </c>
      <c r="T39" s="2" t="s">
        <v>31</v>
      </c>
      <c r="U39" s="2">
        <v>1</v>
      </c>
      <c r="V39">
        <f>_xlfn.XLOOKUP(B39,Binning_WOE_IV!$C$2:$C$6,Binning_WOE_IV!$I$2:$I$6,"not found",-1)</f>
        <v>-0.94704225543434295</v>
      </c>
      <c r="W39">
        <f>_xlfn.XLOOKUP(E39,Binning_WOE_IV!$C$7:$C$12,Binning_WOE_IV!$I$7:$I$12,"not found",-1)</f>
        <v>4.3939369041401284E-2</v>
      </c>
      <c r="X39">
        <f>_xlfn.XLOOKUP(M39,Binning_WOE_IV!$C$13:$C$18,Binning_WOE_IV!$I$13:$I$18,"not found",-1)</f>
        <v>-0.40221483439086264</v>
      </c>
      <c r="Y39">
        <f>_xlfn.XLOOKUP(A39,Binning_WOE_IV!$B$32:$B$35,Binning_WOE_IV!$G$32:$G$35,"not found",0)</f>
        <v>-0.67859154491044971</v>
      </c>
      <c r="Z39" s="23">
        <f>_xlfn.XLOOKUP(_xlfn.XLOOKUP(C39,Binning_WOE_IV!$AF$2:$AF$6,Binning_WOE_IV!$AG$2:$AG$6,"not found",0),Binning_WOE_IV!$R$36:$R$38,Binning_WOE_IV!$G$36:$G$38,"not found",0)</f>
        <v>-1.2442937789022748</v>
      </c>
      <c r="AA39" cm="1">
        <f t="array" ref="AA39">_xlfn.SWITCH(D39,"radio/tv",Binning_WOE_IV!$G$39,"other",Binning_WOE_IV!$G$39,"education",Binning_WOE_IV!$G$40,"retraining",Binning_WOE_IV!$G$40,"furniture/equipment",Binning_WOE_IV!$G$41,"domestic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39">
        <f>_xlfn.LET(_xlpm.b,_xlfn.XLOOKUP(F39,Binning_WOE_IV!$AJ$2:$AJ$6,Binning_WOE_IV!$AK$2:$AK$6,"not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9">
        <f>_xlfn.LET(_xlpm.b,_xlfn.XLOOKUP(G39,Binning_WOE_IV!$AL$2:$AL$6,Binning_WOE_IV!$AM$2:$AM$6,"not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9">
        <f>_xlfn.XLOOKUP(_xlfn.XLOOKUP(I39,Binning_WOE_IV!$AN$2:$AN$5,Binning_WOE_IV!$AO$2:$AO$5,"not found",0),Binning_WOE_IV!$R$53:$R$55,Binning_WOE_IV!$G$53:$G$55,"not found",0)</f>
        <v>0.1811117123342415</v>
      </c>
      <c r="AE39">
        <f>_xlfn.LET(_xlpm.b,_xlfn.XLOOKUP(L39,Binning_WOE_IV!$AQ$2:$AQ$5,Binning_WOE_IV!$AR$2:$AR$5,"not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39">
        <f>_xlfn.XLOOKUP(_xlfn.XLOOKUP(N39,Binning_WOE_IV!$AS$2:$AS$4,Binning_WOE_IV!$AT$2:$AT$4,"not found",0),Binning_WOE_IV!$R$62:$R$63,Binning_WOE_IV!$G$62:$G$63,"not found",0)</f>
        <v>0.12957806221905885</v>
      </c>
      <c r="AG39">
        <f>_xlfn.XLOOKUP(_xlfn.XLOOKUP(O39,Binning_WOE_IV!$AU$2:$AU$4,Binning_WOE_IV!$AV$2:$AV$4,"not found",0),Binning_WOE_IV!$R$64:$R$65,Binning_WOE_IV!$G$64:$G$65,"not found",0)</f>
        <v>-0.4919272386823581</v>
      </c>
      <c r="AH39">
        <f>V39*TRAIN_SUMMARY!$C$3</f>
        <v>0.74681907872931619</v>
      </c>
      <c r="AI39">
        <f>W39*TRAIN_SUMMARY!$C$4</f>
        <v>-2.1929012991782761E-2</v>
      </c>
      <c r="AJ39">
        <f>X39*TRAIN_SUMMARY!$C$5</f>
        <v>0.25616502952357967</v>
      </c>
      <c r="AK39">
        <f>Y39*TRAIN_SUMMARY!$C$6</f>
        <v>0.53190423215968441</v>
      </c>
      <c r="AL39">
        <f>Z39*TRAIN_SUMMARY!$C$7</f>
        <v>0.68384000299252556</v>
      </c>
      <c r="AM39">
        <f>AA39*TRAIN_SUMMARY!$C$8</f>
        <v>-0.46936907902687153</v>
      </c>
      <c r="AN39">
        <f>AB39*TRAIN_SUMMARY!$C$9</f>
        <v>0.17108448609736249</v>
      </c>
      <c r="AO39">
        <f>AC39*TRAIN_SUMMARY!$C$10</f>
        <v>-0.18469041192036334</v>
      </c>
      <c r="AP39">
        <f>AD39*TRAIN_SUMMARY!$C$11</f>
        <v>-0.21458247952085815</v>
      </c>
      <c r="AQ39">
        <f>AE39*TRAIN_SUMMARY!$C$12</f>
        <v>0.30495501300893796</v>
      </c>
      <c r="AR39">
        <f>AF39*TRAIN_SUMMARY!$C$13</f>
        <v>-7.9424741749105313E-2</v>
      </c>
      <c r="AS39">
        <f>AG39*TRAIN_SUMMARY!$C$14</f>
        <v>0.18600799575071647</v>
      </c>
      <c r="AT39">
        <f>TRAIN_SUMMARY!$C$2+SUM(AH39:AS39)</f>
        <v>1.0893792982910178</v>
      </c>
      <c r="AU39">
        <f t="shared" si="0"/>
        <v>0.7482648214091947</v>
      </c>
      <c r="AV39">
        <f t="shared" si="1"/>
        <v>0.28999832434768535</v>
      </c>
      <c r="AW39">
        <f t="shared" si="2"/>
        <v>0</v>
      </c>
      <c r="AX39">
        <f t="shared" si="3"/>
        <v>1</v>
      </c>
      <c r="AY39">
        <f t="shared" si="11"/>
        <v>10</v>
      </c>
      <c r="AZ39">
        <f t="shared" si="12"/>
        <v>28</v>
      </c>
      <c r="BA39" s="35">
        <f t="shared" si="4"/>
        <v>2.0618556701030927E-2</v>
      </c>
      <c r="BB39" s="35">
        <f t="shared" si="5"/>
        <v>0.13023255813953488</v>
      </c>
      <c r="BC39" s="35">
        <f t="shared" si="6"/>
        <v>0.10961400143850396</v>
      </c>
      <c r="BD39" s="35">
        <f t="shared" si="7"/>
        <v>0.13023255813953488</v>
      </c>
      <c r="BE39" s="35">
        <f t="shared" si="8"/>
        <v>2.0618556701030927E-2</v>
      </c>
      <c r="BF39" s="23">
        <f>VLOOKUP(AH39,POINTS_TABLE!$D$2:$E$6,2,FALSE)</f>
        <v>32.322965439721465</v>
      </c>
      <c r="BG39" s="23">
        <f>VLOOKUP(AI39,POINTS_TABLE!$D$7:$E$12,2,FALSE)</f>
        <v>-0.94910634884503919</v>
      </c>
      <c r="BH39" s="23">
        <f>VLOOKUP(AJ39,POINTS_TABLE!$D$13:$E$18,2,FALSE)</f>
        <v>11.087040532285299</v>
      </c>
      <c r="BI39" s="23">
        <f>VLOOKUP(AK39,POINTS_TABLE!$D$21:$E$24,2,FALSE)</f>
        <v>23.021267938938855</v>
      </c>
      <c r="BJ39" s="23">
        <f>VLOOKUP(AL39,POINTS_TABLE!$D$25:$E$27,2,FALSE)</f>
        <v>29.597177432364315</v>
      </c>
      <c r="BK39" s="23">
        <f>VLOOKUP(AM39,POINTS_TABLE!$D$28:$E$33,2,FALSE)</f>
        <v>-20.314693279760625</v>
      </c>
      <c r="BL39" s="23">
        <f>VLOOKUP(AN39,POINTS_TABLE!$D$34:$E$37,2,FALSE)</f>
        <v>7.4046821899710498</v>
      </c>
      <c r="BM39" s="23">
        <f>VLOOKUP(AO39,POINTS_TABLE!$D$38:$E$41,2,FALSE)</f>
        <v>-7.9935582413174426</v>
      </c>
      <c r="BN39" s="23">
        <f>VLOOKUP(AP39,POINTS_TABLE!$D$42:$E$44,2,FALSE)</f>
        <v>-9.2873123719919874</v>
      </c>
      <c r="BO39" s="23">
        <f>VLOOKUP(AQ39,POINTS_TABLE!$D$45:$E$48,2,FALSE)</f>
        <v>13.198712548866723</v>
      </c>
      <c r="BP39" s="23">
        <f>VLOOKUP(AR39,POINTS_TABLE!$D$49:$E$50,2,FALSE)</f>
        <v>-3.4375704313596254</v>
      </c>
      <c r="BQ39" s="23">
        <f>VLOOKUP(AS39,POINTS_TABLE!$D$51:$E$52,2,FALSE)</f>
        <v>8.0505843910576207</v>
      </c>
      <c r="BR39" s="39">
        <f>ROUND(SCORECARD_SCALLING!$C$6-SUM(BF39:BQ39)-TRAIN_SUMMARY!$C$2*SCORECARD_SCALLING!$C$5,0)</f>
        <v>423</v>
      </c>
      <c r="BS39" t="str">
        <f t="shared" si="9"/>
        <v>Reject</v>
      </c>
      <c r="BT39">
        <f t="shared" si="10"/>
        <v>1</v>
      </c>
    </row>
    <row r="40" spans="1:72">
      <c r="A40" s="2" t="s">
        <v>32</v>
      </c>
      <c r="B40" s="2">
        <v>15</v>
      </c>
      <c r="C40" s="2" t="s">
        <v>60</v>
      </c>
      <c r="D40" s="2" t="s">
        <v>46</v>
      </c>
      <c r="E40" s="2">
        <v>1778</v>
      </c>
      <c r="F40" s="2" t="s">
        <v>34</v>
      </c>
      <c r="G40" s="2" t="s">
        <v>57</v>
      </c>
      <c r="H40" s="2">
        <v>2</v>
      </c>
      <c r="I40" s="2" t="s">
        <v>36</v>
      </c>
      <c r="J40" s="2" t="s">
        <v>27</v>
      </c>
      <c r="K40" s="2">
        <v>1</v>
      </c>
      <c r="L40" s="2" t="s">
        <v>28</v>
      </c>
      <c r="M40" s="2">
        <v>26</v>
      </c>
      <c r="N40" s="2" t="s">
        <v>27</v>
      </c>
      <c r="O40" s="2" t="s">
        <v>51</v>
      </c>
      <c r="P40" s="2">
        <v>2</v>
      </c>
      <c r="Q40" s="2" t="s">
        <v>69</v>
      </c>
      <c r="R40" s="2">
        <v>1</v>
      </c>
      <c r="S40" s="2" t="s">
        <v>27</v>
      </c>
      <c r="T40" s="2" t="s">
        <v>31</v>
      </c>
      <c r="U40" s="2">
        <v>1</v>
      </c>
      <c r="V40">
        <f>_xlfn.XLOOKUP(B40,Binning_WOE_IV!$C$2:$C$6,Binning_WOE_IV!$I$2:$I$6,"not found",-1)</f>
        <v>7.0953437452657447E-2</v>
      </c>
      <c r="W40">
        <f>_xlfn.XLOOKUP(E40,Binning_WOE_IV!$C$7:$C$12,Binning_WOE_IV!$I$7:$I$12,"not found",-1)</f>
        <v>0.16104877718831048</v>
      </c>
      <c r="X40">
        <f>_xlfn.XLOOKUP(M40,Binning_WOE_IV!$C$13:$C$18,Binning_WOE_IV!$I$13:$I$18,"not found",-1)</f>
        <v>-0.13233987329659078</v>
      </c>
      <c r="Y40">
        <f>_xlfn.XLOOKUP(A40,Binning_WOE_IV!$B$32:$B$35,Binning_WOE_IV!$G$32:$G$35,"not found",0)</f>
        <v>-0.45557089656450134</v>
      </c>
      <c r="Z40" s="23">
        <f>_xlfn.XLOOKUP(_xlfn.XLOOKUP(C40,Binning_WOE_IV!$AF$2:$AF$6,Binning_WOE_IV!$AG$2:$AG$6,"not found",0),Binning_WOE_IV!$R$36:$R$38,Binning_WOE_IV!$G$36:$G$38,"not found",0)</f>
        <v>-1.2442937789022748</v>
      </c>
      <c r="AA40" cm="1">
        <f t="array" ref="AA40">_xlfn.SWITCH(D40,"radio/tv",Binning_WOE_IV!$G$39,"other",Binning_WOE_IV!$G$39,"education",Binning_WOE_IV!$G$40,"retraining",Binning_WOE_IV!$G$40,"furniture/equipment",Binning_WOE_IV!$G$41,"domestic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0">
        <f>_xlfn.LET(_xlpm.b,_xlfn.XLOOKUP(F40,Binning_WOE_IV!$AJ$2:$AJ$6,Binning_WOE_IV!$AK$2:$AK$6,"not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0">
        <f>_xlfn.LET(_xlpm.b,_xlfn.XLOOKUP(G40,Binning_WOE_IV!$AL$2:$AL$6,Binning_WOE_IV!$AM$2:$AM$6,"not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40">
        <f>_xlfn.XLOOKUP(_xlfn.XLOOKUP(I40,Binning_WOE_IV!$AN$2:$AN$5,Binning_WOE_IV!$AO$2:$AO$5,"not found",0),Binning_WOE_IV!$R$53:$R$55,Binning_WOE_IV!$G$53:$G$55,"not found",0)</f>
        <v>-0.20099341664998441</v>
      </c>
      <c r="AE40">
        <f>_xlfn.LET(_xlpm.b,_xlfn.XLOOKUP(L40,Binning_WOE_IV!$AQ$2:$AQ$5,Binning_WOE_IV!$AR$2:$AR$5,"not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0">
        <f>_xlfn.XLOOKUP(_xlfn.XLOOKUP(N40,Binning_WOE_IV!$AS$2:$AS$4,Binning_WOE_IV!$AT$2:$AT$4,"not found",0),Binning_WOE_IV!$R$62:$R$63,Binning_WOE_IV!$G$62:$G$63,"not found",0)</f>
        <v>0.12957806221905885</v>
      </c>
      <c r="AG40">
        <f>_xlfn.XLOOKUP(_xlfn.XLOOKUP(O40,Binning_WOE_IV!$AU$2:$AU$4,Binning_WOE_IV!$AV$2:$AV$4,"not found",0),Binning_WOE_IV!$R$64:$R$65,Binning_WOE_IV!$G$64:$G$65,"not found",0)</f>
        <v>-0.4919272386823581</v>
      </c>
      <c r="AH40">
        <f>V40*TRAIN_SUMMARY!$C$3</f>
        <v>-5.5952498937620498E-2</v>
      </c>
      <c r="AI40">
        <f>W40*TRAIN_SUMMARY!$C$4</f>
        <v>-8.037531726833734E-2</v>
      </c>
      <c r="AJ40">
        <f>X40*TRAIN_SUMMARY!$C$5</f>
        <v>8.428542324031725E-2</v>
      </c>
      <c r="AK40">
        <f>Y40*TRAIN_SUMMARY!$C$6</f>
        <v>0.35709270141793154</v>
      </c>
      <c r="AL40">
        <f>Z40*TRAIN_SUMMARY!$C$7</f>
        <v>0.68384000299252556</v>
      </c>
      <c r="AM40">
        <f>AA40*TRAIN_SUMMARY!$C$8</f>
        <v>0.38352631329769549</v>
      </c>
      <c r="AN40">
        <f>AB40*TRAIN_SUMMARY!$C$9</f>
        <v>0.17108448609736249</v>
      </c>
      <c r="AO40">
        <f>AC40*TRAIN_SUMMARY!$C$10</f>
        <v>0.2867089209985732</v>
      </c>
      <c r="AP40">
        <f>AD40*TRAIN_SUMMARY!$C$11</f>
        <v>0.23813846799994265</v>
      </c>
      <c r="AQ40">
        <f>AE40*TRAIN_SUMMARY!$C$12</f>
        <v>-0.28008206528227803</v>
      </c>
      <c r="AR40">
        <f>AF40*TRAIN_SUMMARY!$C$13</f>
        <v>-7.9424741749105313E-2</v>
      </c>
      <c r="AS40">
        <f>AG40*TRAIN_SUMMARY!$C$14</f>
        <v>0.18600799575071647</v>
      </c>
      <c r="AT40">
        <f>TRAIN_SUMMARY!$C$2+SUM(AH40:AS40)</f>
        <v>1.0734488737955998</v>
      </c>
      <c r="AU40">
        <f t="shared" si="0"/>
        <v>0.74525224278494429</v>
      </c>
      <c r="AV40">
        <f t="shared" si="1"/>
        <v>0.29403253698877402</v>
      </c>
      <c r="AW40">
        <f t="shared" si="2"/>
        <v>0</v>
      </c>
      <c r="AX40">
        <f t="shared" si="3"/>
        <v>1</v>
      </c>
      <c r="AY40">
        <f t="shared" si="11"/>
        <v>10</v>
      </c>
      <c r="AZ40">
        <f t="shared" si="12"/>
        <v>29</v>
      </c>
      <c r="BA40" s="35">
        <f t="shared" si="4"/>
        <v>2.0618556701030927E-2</v>
      </c>
      <c r="BB40" s="35">
        <f t="shared" si="5"/>
        <v>0.13488372093023257</v>
      </c>
      <c r="BC40" s="35">
        <f t="shared" si="6"/>
        <v>0.11426516422920165</v>
      </c>
      <c r="BD40" s="35">
        <f t="shared" si="7"/>
        <v>0.13488372093023257</v>
      </c>
      <c r="BE40" s="35">
        <f t="shared" si="8"/>
        <v>2.0618556701030927E-2</v>
      </c>
      <c r="BF40" s="23">
        <f>VLOOKUP(AH40,POINTS_TABLE!$D$2:$E$6,2,FALSE)</f>
        <v>-2.4216717822795024</v>
      </c>
      <c r="BG40" s="23">
        <f>VLOOKUP(AI40,POINTS_TABLE!$D$7:$E$12,2,FALSE)</f>
        <v>-3.4787121489872201</v>
      </c>
      <c r="BH40" s="23">
        <f>VLOOKUP(AJ40,POINTS_TABLE!$D$13:$E$18,2,FALSE)</f>
        <v>3.6479448638409924</v>
      </c>
      <c r="BI40" s="23">
        <f>VLOOKUP(AK40,POINTS_TABLE!$D$21:$E$24,2,FALSE)</f>
        <v>15.455276084198793</v>
      </c>
      <c r="BJ40" s="23">
        <f>VLOOKUP(AL40,POINTS_TABLE!$D$25:$E$27,2,FALSE)</f>
        <v>29.597177432364315</v>
      </c>
      <c r="BK40" s="23">
        <f>VLOOKUP(AM40,POINTS_TABLE!$D$28:$E$33,2,FALSE)</f>
        <v>16.599345307350365</v>
      </c>
      <c r="BL40" s="23">
        <f>VLOOKUP(AN40,POINTS_TABLE!$D$34:$E$37,2,FALSE)</f>
        <v>7.4046821899710498</v>
      </c>
      <c r="BM40" s="23">
        <f>VLOOKUP(AO40,POINTS_TABLE!$D$38:$E$41,2,FALSE)</f>
        <v>12.409006155098014</v>
      </c>
      <c r="BN40" s="23">
        <f>VLOOKUP(AP40,POINTS_TABLE!$D$42:$E$44,2,FALSE)</f>
        <v>10.30683560485237</v>
      </c>
      <c r="BO40" s="23">
        <f>VLOOKUP(AQ40,POINTS_TABLE!$D$45:$E$48,2,FALSE)</f>
        <v>-12.122190198740443</v>
      </c>
      <c r="BP40" s="23">
        <f>VLOOKUP(AR40,POINTS_TABLE!$D$49:$E$50,2,FALSE)</f>
        <v>-3.4375704313596254</v>
      </c>
      <c r="BQ40" s="23">
        <f>VLOOKUP(AS40,POINTS_TABLE!$D$51:$E$52,2,FALSE)</f>
        <v>8.0505843910576207</v>
      </c>
      <c r="BR40" s="39">
        <f>ROUND(SCORECARD_SCALLING!$C$6-SUM(BF40:BQ40)-TRAIN_SUMMARY!$C$2*SCORECARD_SCALLING!$C$5,0)</f>
        <v>424</v>
      </c>
      <c r="BS40" t="str">
        <f t="shared" si="9"/>
        <v>Reject</v>
      </c>
      <c r="BT40">
        <f t="shared" si="10"/>
        <v>1</v>
      </c>
    </row>
    <row r="41" spans="1:72">
      <c r="A41" s="2" t="s">
        <v>32</v>
      </c>
      <c r="B41" s="2">
        <v>12</v>
      </c>
      <c r="C41" s="2" t="s">
        <v>33</v>
      </c>
      <c r="D41" s="2" t="s">
        <v>46</v>
      </c>
      <c r="E41" s="2">
        <v>836</v>
      </c>
      <c r="F41" s="2" t="s">
        <v>59</v>
      </c>
      <c r="G41" s="2" t="s">
        <v>57</v>
      </c>
      <c r="H41" s="2">
        <v>4</v>
      </c>
      <c r="I41" s="2" t="s">
        <v>36</v>
      </c>
      <c r="J41" s="2" t="s">
        <v>27</v>
      </c>
      <c r="K41" s="2">
        <v>2</v>
      </c>
      <c r="L41" s="2" t="s">
        <v>43</v>
      </c>
      <c r="M41" s="2">
        <v>23</v>
      </c>
      <c r="N41" s="2" t="s">
        <v>61</v>
      </c>
      <c r="O41" s="2" t="s">
        <v>29</v>
      </c>
      <c r="P41" s="2">
        <v>1</v>
      </c>
      <c r="Q41" s="2" t="s">
        <v>40</v>
      </c>
      <c r="R41" s="2">
        <v>1</v>
      </c>
      <c r="S41" s="2" t="s">
        <v>27</v>
      </c>
      <c r="T41" s="2" t="s">
        <v>31</v>
      </c>
      <c r="U41" s="2">
        <v>1</v>
      </c>
      <c r="V41">
        <f>_xlfn.XLOOKUP(B41,Binning_WOE_IV!$C$2:$C$6,Binning_WOE_IV!$I$2:$I$6,"not found",-1)</f>
        <v>7.0953437452657447E-2</v>
      </c>
      <c r="W41">
        <f>_xlfn.XLOOKUP(E41,Binning_WOE_IV!$C$7:$C$12,Binning_WOE_IV!$I$7:$I$12,"not found",-1)</f>
        <v>3.9978967825304385E-2</v>
      </c>
      <c r="X41">
        <f>_xlfn.XLOOKUP(M41,Binning_WOE_IV!$C$13:$C$18,Binning_WOE_IV!$I$13:$I$18,"not found",-1)</f>
        <v>-0.40221483439086264</v>
      </c>
      <c r="Y41">
        <f>_xlfn.XLOOKUP(A41,Binning_WOE_IV!$B$32:$B$35,Binning_WOE_IV!$G$32:$G$35,"not found",0)</f>
        <v>-0.45557089656450134</v>
      </c>
      <c r="Z41" s="23">
        <f>_xlfn.XLOOKUP(_xlfn.XLOOKUP(C41,Binning_WOE_IV!$AF$2:$AF$6,Binning_WOE_IV!$AG$2:$AG$6,"not found",0),Binning_WOE_IV!$R$36:$R$38,Binning_WOE_IV!$G$36:$G$38,"not found",0)</f>
        <v>-4.4726268044255127E-2</v>
      </c>
      <c r="AA41" cm="1">
        <f t="array" ref="AA41">_xlfn.SWITCH(D41,"radio/tv",Binning_WOE_IV!$G$39,"other",Binning_WOE_IV!$G$39,"education",Binning_WOE_IV!$G$40,"retraining",Binning_WOE_IV!$G$40,"furniture/equipment",Binning_WOE_IV!$G$41,"domestic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1">
        <f>_xlfn.LET(_xlpm.b,_xlfn.XLOOKUP(F41,Binning_WOE_IV!$AJ$2:$AJ$6,Binning_WOE_IV!$AK$2:$AK$6,"not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41">
        <f>_xlfn.LET(_xlpm.b,_xlfn.XLOOKUP(G41,Binning_WOE_IV!$AL$2:$AL$6,Binning_WOE_IV!$AM$2:$AM$6,"not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41">
        <f>_xlfn.XLOOKUP(_xlfn.XLOOKUP(I41,Binning_WOE_IV!$AN$2:$AN$5,Binning_WOE_IV!$AO$2:$AO$5,"not found",0),Binning_WOE_IV!$R$53:$R$55,Binning_WOE_IV!$G$53:$G$55,"not found",0)</f>
        <v>-0.20099341664998441</v>
      </c>
      <c r="AE41">
        <f>_xlfn.LET(_xlpm.b,_xlfn.XLOOKUP(L41,Binning_WOE_IV!$AQ$2:$AQ$5,Binning_WOE_IV!$AR$2:$AR$5,"not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1">
        <f>_xlfn.XLOOKUP(_xlfn.XLOOKUP(N41,Binning_WOE_IV!$AS$2:$AS$4,Binning_WOE_IV!$AT$2:$AT$4,"not found",0),Binning_WOE_IV!$R$62:$R$63,Binning_WOE_IV!$G$62:$G$63,"not found",0)</f>
        <v>-0.54969627176468283</v>
      </c>
      <c r="AG41">
        <f>_xlfn.XLOOKUP(_xlfn.XLOOKUP(O41,Binning_WOE_IV!$AU$2:$AU$4,Binning_WOE_IV!$AV$2:$AV$4,"not found",0),Binning_WOE_IV!$R$64:$R$65,Binning_WOE_IV!$G$64:$G$65,"not found",0)</f>
        <v>0.23435622685305388</v>
      </c>
      <c r="AH41">
        <f>V41*TRAIN_SUMMARY!$C$3</f>
        <v>-5.5952498937620498E-2</v>
      </c>
      <c r="AI41">
        <f>W41*TRAIN_SUMMARY!$C$4</f>
        <v>-1.9952478243670423E-2</v>
      </c>
      <c r="AJ41">
        <f>X41*TRAIN_SUMMARY!$C$5</f>
        <v>0.25616502952357967</v>
      </c>
      <c r="AK41">
        <f>Y41*TRAIN_SUMMARY!$C$6</f>
        <v>0.35709270141793154</v>
      </c>
      <c r="AL41">
        <f>Z41*TRAIN_SUMMARY!$C$7</f>
        <v>2.4580699342731407E-2</v>
      </c>
      <c r="AM41">
        <f>AA41*TRAIN_SUMMARY!$C$8</f>
        <v>0.38352631329769549</v>
      </c>
      <c r="AN41">
        <f>AB41*TRAIN_SUMMARY!$C$9</f>
        <v>0.18902110492895396</v>
      </c>
      <c r="AO41">
        <f>AC41*TRAIN_SUMMARY!$C$10</f>
        <v>0.2867089209985732</v>
      </c>
      <c r="AP41">
        <f>AD41*TRAIN_SUMMARY!$C$11</f>
        <v>0.23813846799994265</v>
      </c>
      <c r="AQ41">
        <f>AE41*TRAIN_SUMMARY!$C$12</f>
        <v>-1.8327249432625072E-2</v>
      </c>
      <c r="AR41">
        <f>AF41*TRAIN_SUMMARY!$C$13</f>
        <v>0.33693577197926589</v>
      </c>
      <c r="AS41">
        <f>AG41*TRAIN_SUMMARY!$C$14</f>
        <v>-8.8614999578798745E-2</v>
      </c>
      <c r="AT41">
        <f>TRAIN_SUMMARY!$C$2+SUM(AH41:AS41)</f>
        <v>1.0679209685338362</v>
      </c>
      <c r="AU41">
        <f t="shared" si="0"/>
        <v>0.74420134051306697</v>
      </c>
      <c r="AV41">
        <f t="shared" si="1"/>
        <v>0.29544366179057752</v>
      </c>
      <c r="AW41">
        <f t="shared" si="2"/>
        <v>0</v>
      </c>
      <c r="AX41">
        <f t="shared" si="3"/>
        <v>1</v>
      </c>
      <c r="AY41">
        <f t="shared" si="11"/>
        <v>10</v>
      </c>
      <c r="AZ41">
        <f t="shared" si="12"/>
        <v>30</v>
      </c>
      <c r="BA41" s="35">
        <f t="shared" si="4"/>
        <v>2.0618556701030927E-2</v>
      </c>
      <c r="BB41" s="35">
        <f t="shared" si="5"/>
        <v>0.13953488372093023</v>
      </c>
      <c r="BC41" s="35">
        <f t="shared" si="6"/>
        <v>0.11891632701989931</v>
      </c>
      <c r="BD41" s="35">
        <f t="shared" si="7"/>
        <v>0.13953488372093023</v>
      </c>
      <c r="BE41" s="35">
        <f t="shared" si="8"/>
        <v>2.0618556701030927E-2</v>
      </c>
      <c r="BF41" s="23">
        <f>VLOOKUP(AH41,POINTS_TABLE!$D$2:$E$6,2,FALSE)</f>
        <v>-2.4216717822795024</v>
      </c>
      <c r="BG41" s="23">
        <f>VLOOKUP(AI41,POINTS_TABLE!$D$7:$E$12,2,FALSE)</f>
        <v>-0.86356024246764762</v>
      </c>
      <c r="BH41" s="23">
        <f>VLOOKUP(AJ41,POINTS_TABLE!$D$13:$E$18,2,FALSE)</f>
        <v>11.087040532285299</v>
      </c>
      <c r="BI41" s="23">
        <f>VLOOKUP(AK41,POINTS_TABLE!$D$21:$E$24,2,FALSE)</f>
        <v>15.455276084198793</v>
      </c>
      <c r="BJ41" s="23">
        <f>VLOOKUP(AL41,POINTS_TABLE!$D$25:$E$27,2,FALSE)</f>
        <v>1.063873591300236</v>
      </c>
      <c r="BK41" s="23">
        <f>VLOOKUP(AM41,POINTS_TABLE!$D$28:$E$33,2,FALSE)</f>
        <v>16.599345307350365</v>
      </c>
      <c r="BL41" s="23">
        <f>VLOOKUP(AN41,POINTS_TABLE!$D$34:$E$37,2,FALSE)</f>
        <v>8.180994321130628</v>
      </c>
      <c r="BM41" s="23">
        <f>VLOOKUP(AO41,POINTS_TABLE!$D$38:$E$41,2,FALSE)</f>
        <v>12.409006155098014</v>
      </c>
      <c r="BN41" s="23">
        <f>VLOOKUP(AP41,POINTS_TABLE!$D$42:$E$44,2,FALSE)</f>
        <v>10.30683560485237</v>
      </c>
      <c r="BO41" s="23">
        <f>VLOOKUP(AQ41,POINTS_TABLE!$D$45:$E$48,2,FALSE)</f>
        <v>-0.79321895608749771</v>
      </c>
      <c r="BP41" s="23">
        <f>VLOOKUP(AR41,POINTS_TABLE!$D$49:$E$50,2,FALSE)</f>
        <v>14.582867019977442</v>
      </c>
      <c r="BQ41" s="23">
        <f>VLOOKUP(AS41,POINTS_TABLE!$D$51:$E$52,2,FALSE)</f>
        <v>-3.8353326132213157</v>
      </c>
      <c r="BR41" s="39">
        <f>ROUND(SCORECARD_SCALLING!$C$6-SUM(BF41:BQ41)-TRAIN_SUMMARY!$C$2*SCORECARD_SCALLING!$C$5,0)</f>
        <v>424</v>
      </c>
      <c r="BS41" t="str">
        <f t="shared" si="9"/>
        <v>Reject</v>
      </c>
      <c r="BT41">
        <f t="shared" si="10"/>
        <v>1</v>
      </c>
    </row>
    <row r="42" spans="1:72">
      <c r="A42" s="2" t="s">
        <v>32</v>
      </c>
      <c r="B42" s="2">
        <v>36</v>
      </c>
      <c r="C42" s="2" t="s">
        <v>33</v>
      </c>
      <c r="D42" s="2" t="s">
        <v>38</v>
      </c>
      <c r="E42" s="2">
        <v>12612</v>
      </c>
      <c r="F42" s="2" t="s">
        <v>59</v>
      </c>
      <c r="G42" s="2" t="s">
        <v>35</v>
      </c>
      <c r="H42" s="2">
        <v>1</v>
      </c>
      <c r="I42" s="2" t="s">
        <v>26</v>
      </c>
      <c r="J42" s="2" t="s">
        <v>27</v>
      </c>
      <c r="K42" s="2">
        <v>4</v>
      </c>
      <c r="L42" s="2" t="s">
        <v>47</v>
      </c>
      <c r="M42" s="2">
        <v>47</v>
      </c>
      <c r="N42" s="2" t="s">
        <v>27</v>
      </c>
      <c r="O42" s="2" t="s">
        <v>44</v>
      </c>
      <c r="P42" s="2">
        <v>1</v>
      </c>
      <c r="Q42" s="2" t="s">
        <v>30</v>
      </c>
      <c r="R42" s="2">
        <v>2</v>
      </c>
      <c r="S42" s="2" t="s">
        <v>31</v>
      </c>
      <c r="T42" s="2" t="s">
        <v>31</v>
      </c>
      <c r="U42" s="2">
        <v>1</v>
      </c>
      <c r="V42">
        <f>_xlfn.XLOOKUP(B42,Binning_WOE_IV!$C$2:$C$6,Binning_WOE_IV!$I$2:$I$6,"not found",-1)</f>
        <v>-0.672432264549915</v>
      </c>
      <c r="W42">
        <f>_xlfn.XLOOKUP(E42,Binning_WOE_IV!$C$7:$C$12,Binning_WOE_IV!$I$7:$I$12,"not found",-1)</f>
        <v>-0.98786424995459821</v>
      </c>
      <c r="X42">
        <f>_xlfn.XLOOKUP(M42,Binning_WOE_IV!$C$13:$C$18,Binning_WOE_IV!$I$13:$I$18,"not found",-1)</f>
        <v>0.42044277372805144</v>
      </c>
      <c r="Y42">
        <f>_xlfn.XLOOKUP(A42,Binning_WOE_IV!$B$32:$B$35,Binning_WOE_IV!$G$32:$G$35,"not found",0)</f>
        <v>-0.45557089656450134</v>
      </c>
      <c r="Z42" s="23">
        <f>_xlfn.XLOOKUP(_xlfn.XLOOKUP(C42,Binning_WOE_IV!$AF$2:$AF$6,Binning_WOE_IV!$AG$2:$AG$6,"not found",0),Binning_WOE_IV!$R$36:$R$38,Binning_WOE_IV!$G$36:$G$38,"not found",0)</f>
        <v>-4.4726268044255127E-2</v>
      </c>
      <c r="AA42" cm="1">
        <f t="array" ref="AA42">_xlfn.SWITCH(D42,"radio/tv",Binning_WOE_IV!$G$39,"other",Binning_WOE_IV!$G$39,"education",Binning_WOE_IV!$G$40,"retraining",Binning_WOE_IV!$G$40,"furniture/equipment",Binning_WOE_IV!$G$41,"domestic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42">
        <f>_xlfn.LET(_xlpm.b,_xlfn.XLOOKUP(F42,Binning_WOE_IV!$AJ$2:$AJ$6,Binning_WOE_IV!$AK$2:$AK$6,"not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42">
        <f>_xlfn.LET(_xlpm.b,_xlfn.XLOOKUP(G42,Binning_WOE_IV!$AL$2:$AL$6,Binning_WOE_IV!$AM$2:$AM$6,"not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2">
        <f>_xlfn.XLOOKUP(_xlfn.XLOOKUP(I42,Binning_WOE_IV!$AN$2:$AN$5,Binning_WOE_IV!$AO$2:$AO$5,"not found",0),Binning_WOE_IV!$R$53:$R$55,Binning_WOE_IV!$G$53:$G$55,"not found",0)</f>
        <v>0.1811117123342415</v>
      </c>
      <c r="AE42">
        <f>_xlfn.LET(_xlpm.b,_xlfn.XLOOKUP(L42,Binning_WOE_IV!$AQ$2:$AQ$5,Binning_WOE_IV!$AR$2:$AR$5,"not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42">
        <f>_xlfn.XLOOKUP(_xlfn.XLOOKUP(N42,Binning_WOE_IV!$AS$2:$AS$4,Binning_WOE_IV!$AT$2:$AT$4,"not found",0),Binning_WOE_IV!$R$62:$R$63,Binning_WOE_IV!$G$62:$G$63,"not found",0)</f>
        <v>0.12957806221905885</v>
      </c>
      <c r="AG42">
        <f>_xlfn.XLOOKUP(_xlfn.XLOOKUP(O42,Binning_WOE_IV!$AU$2:$AU$4,Binning_WOE_IV!$AV$2:$AV$4,"not found",0),Binning_WOE_IV!$R$64:$R$65,Binning_WOE_IV!$G$64:$G$65,"not found",0)</f>
        <v>-0.4919272386823581</v>
      </c>
      <c r="AH42">
        <f>V42*TRAIN_SUMMARY!$C$3</f>
        <v>0.53026698802232175</v>
      </c>
      <c r="AI42">
        <f>W42*TRAIN_SUMMARY!$C$4</f>
        <v>0.49301772974847569</v>
      </c>
      <c r="AJ42">
        <f>X42*TRAIN_SUMMARY!$C$5</f>
        <v>-0.26777415036949909</v>
      </c>
      <c r="AK42">
        <f>Y42*TRAIN_SUMMARY!$C$6</f>
        <v>0.35709270141793154</v>
      </c>
      <c r="AL42">
        <f>Z42*TRAIN_SUMMARY!$C$7</f>
        <v>2.4580699342731407E-2</v>
      </c>
      <c r="AM42">
        <f>AA42*TRAIN_SUMMARY!$C$8</f>
        <v>0.31332064462344805</v>
      </c>
      <c r="AN42">
        <f>AB42*TRAIN_SUMMARY!$C$9</f>
        <v>0.18902110492895396</v>
      </c>
      <c r="AO42">
        <f>AC42*TRAIN_SUMMARY!$C$10</f>
        <v>4.7923621110280083E-2</v>
      </c>
      <c r="AP42">
        <f>AD42*TRAIN_SUMMARY!$C$11</f>
        <v>-0.21458247952085815</v>
      </c>
      <c r="AQ42">
        <f>AE42*TRAIN_SUMMARY!$C$12</f>
        <v>0.30495501300893796</v>
      </c>
      <c r="AR42">
        <f>AF42*TRAIN_SUMMARY!$C$13</f>
        <v>-7.9424741749105313E-2</v>
      </c>
      <c r="AS42">
        <f>AG42*TRAIN_SUMMARY!$C$14</f>
        <v>0.18600799575071647</v>
      </c>
      <c r="AT42">
        <f>TRAIN_SUMMARY!$C$2+SUM(AH42:AS42)</f>
        <v>1.0630043115522105</v>
      </c>
      <c r="AU42">
        <f t="shared" si="0"/>
        <v>0.74326425441041521</v>
      </c>
      <c r="AV42">
        <f t="shared" si="1"/>
        <v>0.29670363880089878</v>
      </c>
      <c r="AW42">
        <f t="shared" si="2"/>
        <v>0</v>
      </c>
      <c r="AX42">
        <f t="shared" si="3"/>
        <v>1</v>
      </c>
      <c r="AY42">
        <f t="shared" si="11"/>
        <v>10</v>
      </c>
      <c r="AZ42">
        <f t="shared" si="12"/>
        <v>31</v>
      </c>
      <c r="BA42" s="35">
        <f t="shared" si="4"/>
        <v>2.0618556701030927E-2</v>
      </c>
      <c r="BB42" s="35">
        <f t="shared" si="5"/>
        <v>0.14418604651162792</v>
      </c>
      <c r="BC42" s="35">
        <f t="shared" si="6"/>
        <v>0.12356748981059699</v>
      </c>
      <c r="BD42" s="35">
        <f t="shared" si="7"/>
        <v>0.14418604651162792</v>
      </c>
      <c r="BE42" s="35">
        <f t="shared" si="8"/>
        <v>2.0618556701030927E-2</v>
      </c>
      <c r="BF42" s="23">
        <f>VLOOKUP(AH42,POINTS_TABLE!$D$2:$E$6,2,FALSE)</f>
        <v>22.950406619007929</v>
      </c>
      <c r="BG42" s="23">
        <f>VLOOKUP(AI42,POINTS_TABLE!$D$7:$E$12,2,FALSE)</f>
        <v>21.33822701335383</v>
      </c>
      <c r="BH42" s="23">
        <f>VLOOKUP(AJ42,POINTS_TABLE!$D$13:$E$18,2,FALSE)</f>
        <v>-11.589493164489957</v>
      </c>
      <c r="BI42" s="23">
        <f>VLOOKUP(AK42,POINTS_TABLE!$D$21:$E$24,2,FALSE)</f>
        <v>15.455276084198793</v>
      </c>
      <c r="BJ42" s="23">
        <f>VLOOKUP(AL42,POINTS_TABLE!$D$25:$E$27,2,FALSE)</f>
        <v>1.063873591300236</v>
      </c>
      <c r="BK42" s="23">
        <f>VLOOKUP(AM42,POINTS_TABLE!$D$28:$E$33,2,FALSE)</f>
        <v>13.560784206191453</v>
      </c>
      <c r="BL42" s="23">
        <f>VLOOKUP(AN42,POINTS_TABLE!$D$34:$E$37,2,FALSE)</f>
        <v>8.180994321130628</v>
      </c>
      <c r="BM42" s="23">
        <f>VLOOKUP(AO42,POINTS_TABLE!$D$38:$E$41,2,FALSE)</f>
        <v>2.0741751155172814</v>
      </c>
      <c r="BN42" s="23">
        <f>VLOOKUP(AP42,POINTS_TABLE!$D$42:$E$44,2,FALSE)</f>
        <v>-9.2873123719919874</v>
      </c>
      <c r="BO42" s="23">
        <f>VLOOKUP(AQ42,POINTS_TABLE!$D$45:$E$48,2,FALSE)</f>
        <v>13.198712548866723</v>
      </c>
      <c r="BP42" s="23">
        <f>VLOOKUP(AR42,POINTS_TABLE!$D$49:$E$50,2,FALSE)</f>
        <v>-3.4375704313596254</v>
      </c>
      <c r="BQ42" s="23">
        <f>VLOOKUP(AS42,POINTS_TABLE!$D$51:$E$52,2,FALSE)</f>
        <v>8.0505843910576207</v>
      </c>
      <c r="BR42" s="39">
        <f>ROUND(SCORECARD_SCALLING!$C$6-SUM(BF42:BQ42)-TRAIN_SUMMARY!$C$2*SCORECARD_SCALLING!$C$5,0)</f>
        <v>424</v>
      </c>
      <c r="BS42" t="str">
        <f t="shared" si="9"/>
        <v>Reject</v>
      </c>
      <c r="BT42">
        <f t="shared" si="10"/>
        <v>1</v>
      </c>
    </row>
    <row r="43" spans="1:72">
      <c r="A43" s="2" t="s">
        <v>21</v>
      </c>
      <c r="B43" s="2">
        <v>36</v>
      </c>
      <c r="C43" s="2" t="s">
        <v>64</v>
      </c>
      <c r="D43" s="2" t="s">
        <v>41</v>
      </c>
      <c r="E43" s="2">
        <v>2746</v>
      </c>
      <c r="F43" s="2" t="s">
        <v>34</v>
      </c>
      <c r="G43" s="2" t="s">
        <v>25</v>
      </c>
      <c r="H43" s="2">
        <v>4</v>
      </c>
      <c r="I43" s="2" t="s">
        <v>26</v>
      </c>
      <c r="J43" s="2" t="s">
        <v>27</v>
      </c>
      <c r="K43" s="2">
        <v>4</v>
      </c>
      <c r="L43" s="2" t="s">
        <v>50</v>
      </c>
      <c r="M43" s="2">
        <v>31</v>
      </c>
      <c r="N43" s="2" t="s">
        <v>61</v>
      </c>
      <c r="O43" s="2" t="s">
        <v>29</v>
      </c>
      <c r="P43" s="2">
        <v>1</v>
      </c>
      <c r="Q43" s="2" t="s">
        <v>30</v>
      </c>
      <c r="R43" s="2">
        <v>1</v>
      </c>
      <c r="S43" s="2" t="s">
        <v>27</v>
      </c>
      <c r="T43" s="2" t="s">
        <v>31</v>
      </c>
      <c r="U43" s="2">
        <v>1</v>
      </c>
      <c r="V43">
        <f>_xlfn.XLOOKUP(B43,Binning_WOE_IV!$C$2:$C$6,Binning_WOE_IV!$I$2:$I$6,"not found",-1)</f>
        <v>-0.672432264549915</v>
      </c>
      <c r="W43">
        <f>_xlfn.XLOOKUP(E43,Binning_WOE_IV!$C$7:$C$12,Binning_WOE_IV!$I$7:$I$12,"not found",-1)</f>
        <v>0.12361395596717682</v>
      </c>
      <c r="X43">
        <f>_xlfn.XLOOKUP(M43,Binning_WOE_IV!$C$13:$C$18,Binning_WOE_IV!$I$13:$I$18,"not found",-1)</f>
        <v>-9.0210644079187538E-2</v>
      </c>
      <c r="Y43">
        <f>_xlfn.XLOOKUP(A43,Binning_WOE_IV!$B$32:$B$35,Binning_WOE_IV!$G$32:$G$35,"not found",0)</f>
        <v>-0.67859154491044971</v>
      </c>
      <c r="Z43" s="23">
        <f>_xlfn.XLOOKUP(_xlfn.XLOOKUP(C43,Binning_WOE_IV!$AF$2:$AF$6,Binning_WOE_IV!$AG$2:$AG$6,"not found",0),Binning_WOE_IV!$R$36:$R$38,Binning_WOE_IV!$G$36:$G$38,"not found",0)</f>
        <v>-1.2442937789022748</v>
      </c>
      <c r="AA43" cm="1">
        <f t="array" ref="AA43">_xlfn.SWITCH(D43,"radio/tv",Binning_WOE_IV!$G$39,"other",Binning_WOE_IV!$G$39,"education",Binning_WOE_IV!$G$40,"retraining",Binning_WOE_IV!$G$40,"furniture/equipment",Binning_WOE_IV!$G$41,"domestic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43">
        <f>_xlfn.LET(_xlpm.b,_xlfn.XLOOKUP(F43,Binning_WOE_IV!$AJ$2:$AJ$6,Binning_WOE_IV!$AK$2:$AK$6,"not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3">
        <f>_xlfn.LET(_xlpm.b,_xlfn.XLOOKUP(G43,Binning_WOE_IV!$AL$2:$AL$6,Binning_WOE_IV!$AM$2:$AM$6,"not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3">
        <f>_xlfn.XLOOKUP(_xlfn.XLOOKUP(I43,Binning_WOE_IV!$AN$2:$AN$5,Binning_WOE_IV!$AO$2:$AO$5,"not found",0),Binning_WOE_IV!$R$53:$R$55,Binning_WOE_IV!$G$53:$G$55,"not found",0)</f>
        <v>0.1811117123342415</v>
      </c>
      <c r="AE43">
        <f>_xlfn.LET(_xlpm.b,_xlfn.XLOOKUP(L43,Binning_WOE_IV!$AQ$2:$AQ$5,Binning_WOE_IV!$AR$2:$AR$5,"not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3">
        <f>_xlfn.XLOOKUP(_xlfn.XLOOKUP(N43,Binning_WOE_IV!$AS$2:$AS$4,Binning_WOE_IV!$AT$2:$AT$4,"not found",0),Binning_WOE_IV!$R$62:$R$63,Binning_WOE_IV!$G$62:$G$63,"not found",0)</f>
        <v>-0.54969627176468283</v>
      </c>
      <c r="AG43">
        <f>_xlfn.XLOOKUP(_xlfn.XLOOKUP(O43,Binning_WOE_IV!$AU$2:$AU$4,Binning_WOE_IV!$AV$2:$AV$4,"not found",0),Binning_WOE_IV!$R$64:$R$65,Binning_WOE_IV!$G$64:$G$65,"not found",0)</f>
        <v>0.23435622685305388</v>
      </c>
      <c r="AH43">
        <f>V43*TRAIN_SUMMARY!$C$3</f>
        <v>0.53026698802232175</v>
      </c>
      <c r="AI43">
        <f>W43*TRAIN_SUMMARY!$C$4</f>
        <v>-6.1692557392340606E-2</v>
      </c>
      <c r="AJ43">
        <f>X43*TRAIN_SUMMARY!$C$5</f>
        <v>5.7453903556002682E-2</v>
      </c>
      <c r="AK43">
        <f>Y43*TRAIN_SUMMARY!$C$6</f>
        <v>0.53190423215968441</v>
      </c>
      <c r="AL43">
        <f>Z43*TRAIN_SUMMARY!$C$7</f>
        <v>0.68384000299252556</v>
      </c>
      <c r="AM43">
        <f>AA43*TRAIN_SUMMARY!$C$8</f>
        <v>5.9194073638088991E-2</v>
      </c>
      <c r="AN43">
        <f>AB43*TRAIN_SUMMARY!$C$9</f>
        <v>0.17108448609736249</v>
      </c>
      <c r="AO43">
        <f>AC43*TRAIN_SUMMARY!$C$10</f>
        <v>-0.18469041192036334</v>
      </c>
      <c r="AP43">
        <f>AD43*TRAIN_SUMMARY!$C$11</f>
        <v>-0.21458247952085815</v>
      </c>
      <c r="AQ43">
        <f>AE43*TRAIN_SUMMARY!$C$12</f>
        <v>6.1778553558697331E-2</v>
      </c>
      <c r="AR43">
        <f>AF43*TRAIN_SUMMARY!$C$13</f>
        <v>0.33693577197926589</v>
      </c>
      <c r="AS43">
        <f>AG43*TRAIN_SUMMARY!$C$14</f>
        <v>-8.8614999578798745E-2</v>
      </c>
      <c r="AT43">
        <f>TRAIN_SUMMARY!$C$2+SUM(AH43:AS43)</f>
        <v>1.061476748829465</v>
      </c>
      <c r="AU43">
        <f t="shared" si="0"/>
        <v>0.74297265276601698</v>
      </c>
      <c r="AV43">
        <f t="shared" si="1"/>
        <v>0.29709604144778762</v>
      </c>
      <c r="AW43">
        <f t="shared" si="2"/>
        <v>0</v>
      </c>
      <c r="AX43">
        <f t="shared" si="3"/>
        <v>1</v>
      </c>
      <c r="AY43">
        <f t="shared" si="11"/>
        <v>10</v>
      </c>
      <c r="AZ43">
        <f t="shared" si="12"/>
        <v>32</v>
      </c>
      <c r="BA43" s="35">
        <f t="shared" si="4"/>
        <v>2.0618556701030927E-2</v>
      </c>
      <c r="BB43" s="35">
        <f t="shared" si="5"/>
        <v>0.14883720930232558</v>
      </c>
      <c r="BC43" s="35">
        <f t="shared" si="6"/>
        <v>0.12821865260129464</v>
      </c>
      <c r="BD43" s="35">
        <f t="shared" si="7"/>
        <v>0.14883720930232558</v>
      </c>
      <c r="BE43" s="35">
        <f t="shared" si="8"/>
        <v>2.0618556701030927E-2</v>
      </c>
      <c r="BF43" s="23">
        <f>VLOOKUP(AH43,POINTS_TABLE!$D$2:$E$6,2,FALSE)</f>
        <v>22.950406619007929</v>
      </c>
      <c r="BG43" s="23">
        <f>VLOOKUP(AI43,POINTS_TABLE!$D$7:$E$12,2,FALSE)</f>
        <v>-2.6701063982906263</v>
      </c>
      <c r="BH43" s="23">
        <f>VLOOKUP(AJ43,POINTS_TABLE!$D$13:$E$18,2,FALSE)</f>
        <v>2.4866538521987356</v>
      </c>
      <c r="BI43" s="23">
        <f>VLOOKUP(AK43,POINTS_TABLE!$D$21:$E$24,2,FALSE)</f>
        <v>23.021267938938855</v>
      </c>
      <c r="BJ43" s="23">
        <f>VLOOKUP(AL43,POINTS_TABLE!$D$25:$E$27,2,FALSE)</f>
        <v>29.597177432364315</v>
      </c>
      <c r="BK43" s="23">
        <f>VLOOKUP(AM43,POINTS_TABLE!$D$28:$E$33,2,FALSE)</f>
        <v>2.5619698946306131</v>
      </c>
      <c r="BL43" s="23">
        <f>VLOOKUP(AN43,POINTS_TABLE!$D$34:$E$37,2,FALSE)</f>
        <v>7.4046821899710498</v>
      </c>
      <c r="BM43" s="23">
        <f>VLOOKUP(AO43,POINTS_TABLE!$D$38:$E$41,2,FALSE)</f>
        <v>-7.9935582413174426</v>
      </c>
      <c r="BN43" s="23">
        <f>VLOOKUP(AP43,POINTS_TABLE!$D$42:$E$44,2,FALSE)</f>
        <v>-9.2873123719919874</v>
      </c>
      <c r="BO43" s="23">
        <f>VLOOKUP(AQ43,POINTS_TABLE!$D$45:$E$48,2,FALSE)</f>
        <v>2.6738283855727758</v>
      </c>
      <c r="BP43" s="23">
        <f>VLOOKUP(AR43,POINTS_TABLE!$D$49:$E$50,2,FALSE)</f>
        <v>14.582867019977442</v>
      </c>
      <c r="BQ43" s="23">
        <f>VLOOKUP(AS43,POINTS_TABLE!$D$51:$E$52,2,FALSE)</f>
        <v>-3.8353326132213157</v>
      </c>
      <c r="BR43" s="39">
        <f>ROUND(SCORECARD_SCALLING!$C$6-SUM(BF43:BQ43)-TRAIN_SUMMARY!$C$2*SCORECARD_SCALLING!$C$5,0)</f>
        <v>424</v>
      </c>
      <c r="BS43" t="str">
        <f t="shared" si="9"/>
        <v>Reject</v>
      </c>
      <c r="BT43">
        <f t="shared" si="10"/>
        <v>1</v>
      </c>
    </row>
    <row r="44" spans="1:72">
      <c r="A44" s="2" t="s">
        <v>21</v>
      </c>
      <c r="B44" s="2">
        <v>36</v>
      </c>
      <c r="C44" s="2" t="s">
        <v>33</v>
      </c>
      <c r="D44" s="2" t="s">
        <v>46</v>
      </c>
      <c r="E44" s="2">
        <v>3249</v>
      </c>
      <c r="F44" s="2" t="s">
        <v>34</v>
      </c>
      <c r="G44" s="2" t="s">
        <v>39</v>
      </c>
      <c r="H44" s="2">
        <v>2</v>
      </c>
      <c r="I44" s="2" t="s">
        <v>26</v>
      </c>
      <c r="J44" s="2" t="s">
        <v>27</v>
      </c>
      <c r="K44" s="2">
        <v>4</v>
      </c>
      <c r="L44" s="2" t="s">
        <v>47</v>
      </c>
      <c r="M44" s="2">
        <v>39</v>
      </c>
      <c r="N44" s="2" t="s">
        <v>61</v>
      </c>
      <c r="O44" s="2" t="s">
        <v>44</v>
      </c>
      <c r="P44" s="2">
        <v>1</v>
      </c>
      <c r="Q44" s="2" t="s">
        <v>52</v>
      </c>
      <c r="R44" s="2">
        <v>2</v>
      </c>
      <c r="S44" s="2" t="s">
        <v>31</v>
      </c>
      <c r="T44" s="2" t="s">
        <v>31</v>
      </c>
      <c r="U44" s="2">
        <v>0</v>
      </c>
      <c r="V44">
        <f>_xlfn.XLOOKUP(B44,Binning_WOE_IV!$C$2:$C$6,Binning_WOE_IV!$I$2:$I$6,"not found",-1)</f>
        <v>-0.672432264549915</v>
      </c>
      <c r="W44">
        <f>_xlfn.XLOOKUP(E44,Binning_WOE_IV!$C$7:$C$12,Binning_WOE_IV!$I$7:$I$12,"not found",-1)</f>
        <v>4.3939369041401284E-2</v>
      </c>
      <c r="X44">
        <f>_xlfn.XLOOKUP(M44,Binning_WOE_IV!$C$13:$C$18,Binning_WOE_IV!$I$13:$I$18,"not found",-1)</f>
        <v>0.27579903319597576</v>
      </c>
      <c r="Y44">
        <f>_xlfn.XLOOKUP(A44,Binning_WOE_IV!$B$32:$B$35,Binning_WOE_IV!$G$32:$G$35,"not found",0)</f>
        <v>-0.67859154491044971</v>
      </c>
      <c r="Z44" s="23">
        <f>_xlfn.XLOOKUP(_xlfn.XLOOKUP(C44,Binning_WOE_IV!$AF$2:$AF$6,Binning_WOE_IV!$AG$2:$AG$6,"not found",0),Binning_WOE_IV!$R$36:$R$38,Binning_WOE_IV!$G$36:$G$38,"not found",0)</f>
        <v>-4.4726268044255127E-2</v>
      </c>
      <c r="AA44" cm="1">
        <f t="array" ref="AA44">_xlfn.SWITCH(D44,"radio/tv",Binning_WOE_IV!$G$39,"other",Binning_WOE_IV!$G$39,"education",Binning_WOE_IV!$G$40,"retraining",Binning_WOE_IV!$G$40,"furniture/equipment",Binning_WOE_IV!$G$41,"domestic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4">
        <f>_xlfn.LET(_xlpm.b,_xlfn.XLOOKUP(F44,Binning_WOE_IV!$AJ$2:$AJ$6,Binning_WOE_IV!$AK$2:$AK$6,"not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4">
        <f>_xlfn.LET(_xlpm.b,_xlfn.XLOOKUP(G44,Binning_WOE_IV!$AL$2:$AL$6,Binning_WOE_IV!$AM$2:$AM$6,"not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4">
        <f>_xlfn.XLOOKUP(_xlfn.XLOOKUP(I44,Binning_WOE_IV!$AN$2:$AN$5,Binning_WOE_IV!$AO$2:$AO$5,"not found",0),Binning_WOE_IV!$R$53:$R$55,Binning_WOE_IV!$G$53:$G$55,"not found",0)</f>
        <v>0.1811117123342415</v>
      </c>
      <c r="AE44">
        <f>_xlfn.LET(_xlpm.b,_xlfn.XLOOKUP(L44,Binning_WOE_IV!$AQ$2:$AQ$5,Binning_WOE_IV!$AR$2:$AR$5,"not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44">
        <f>_xlfn.XLOOKUP(_xlfn.XLOOKUP(N44,Binning_WOE_IV!$AS$2:$AS$4,Binning_WOE_IV!$AT$2:$AT$4,"not found",0),Binning_WOE_IV!$R$62:$R$63,Binning_WOE_IV!$G$62:$G$63,"not found",0)</f>
        <v>-0.54969627176468283</v>
      </c>
      <c r="AG44">
        <f>_xlfn.XLOOKUP(_xlfn.XLOOKUP(O44,Binning_WOE_IV!$AU$2:$AU$4,Binning_WOE_IV!$AV$2:$AV$4,"not found",0),Binning_WOE_IV!$R$64:$R$65,Binning_WOE_IV!$G$64:$G$65,"not found",0)</f>
        <v>-0.4919272386823581</v>
      </c>
      <c r="AH44">
        <f>V44*TRAIN_SUMMARY!$C$3</f>
        <v>0.53026698802232175</v>
      </c>
      <c r="AI44">
        <f>W44*TRAIN_SUMMARY!$C$4</f>
        <v>-2.1929012991782761E-2</v>
      </c>
      <c r="AJ44">
        <f>X44*TRAIN_SUMMARY!$C$5</f>
        <v>-0.1756525653466223</v>
      </c>
      <c r="AK44">
        <f>Y44*TRAIN_SUMMARY!$C$6</f>
        <v>0.53190423215968441</v>
      </c>
      <c r="AL44">
        <f>Z44*TRAIN_SUMMARY!$C$7</f>
        <v>2.4580699342731407E-2</v>
      </c>
      <c r="AM44">
        <f>AA44*TRAIN_SUMMARY!$C$8</f>
        <v>0.38352631329769549</v>
      </c>
      <c r="AN44">
        <f>AB44*TRAIN_SUMMARY!$C$9</f>
        <v>0.17108448609736249</v>
      </c>
      <c r="AO44">
        <f>AC44*TRAIN_SUMMARY!$C$10</f>
        <v>-0.18469041192036334</v>
      </c>
      <c r="AP44">
        <f>AD44*TRAIN_SUMMARY!$C$11</f>
        <v>-0.21458247952085815</v>
      </c>
      <c r="AQ44">
        <f>AE44*TRAIN_SUMMARY!$C$12</f>
        <v>0.30495501300893796</v>
      </c>
      <c r="AR44">
        <f>AF44*TRAIN_SUMMARY!$C$13</f>
        <v>0.33693577197926589</v>
      </c>
      <c r="AS44">
        <f>AG44*TRAIN_SUMMARY!$C$14</f>
        <v>0.18600799575071647</v>
      </c>
      <c r="AT44">
        <f>TRAIN_SUMMARY!$C$2+SUM(AH44:AS44)</f>
        <v>1.0510062151169661</v>
      </c>
      <c r="AU44">
        <f t="shared" si="0"/>
        <v>0.74096807328627912</v>
      </c>
      <c r="AV44">
        <f t="shared" si="1"/>
        <v>1.3508039557146729</v>
      </c>
      <c r="AW44">
        <f t="shared" si="2"/>
        <v>1</v>
      </c>
      <c r="AX44">
        <f t="shared" si="3"/>
        <v>0</v>
      </c>
      <c r="AY44">
        <f t="shared" si="11"/>
        <v>11</v>
      </c>
      <c r="AZ44">
        <f t="shared" si="12"/>
        <v>32</v>
      </c>
      <c r="BA44" s="35">
        <f t="shared" si="4"/>
        <v>2.268041237113402E-2</v>
      </c>
      <c r="BB44" s="35">
        <f t="shared" si="5"/>
        <v>0.14883720930232558</v>
      </c>
      <c r="BC44" s="35">
        <f t="shared" si="6"/>
        <v>0.12615679693119156</v>
      </c>
      <c r="BD44" s="35">
        <f t="shared" si="7"/>
        <v>0.14883720930232558</v>
      </c>
      <c r="BE44" s="35">
        <f t="shared" si="8"/>
        <v>2.268041237113402E-2</v>
      </c>
      <c r="BF44" s="23">
        <f>VLOOKUP(AH44,POINTS_TABLE!$D$2:$E$6,2,FALSE)</f>
        <v>22.950406619007929</v>
      </c>
      <c r="BG44" s="23">
        <f>VLOOKUP(AI44,POINTS_TABLE!$D$7:$E$12,2,FALSE)</f>
        <v>-0.94910634884503919</v>
      </c>
      <c r="BH44" s="23">
        <f>VLOOKUP(AJ44,POINTS_TABLE!$D$13:$E$18,2,FALSE)</f>
        <v>-7.6023925483498971</v>
      </c>
      <c r="BI44" s="23">
        <f>VLOOKUP(AK44,POINTS_TABLE!$D$21:$E$24,2,FALSE)</f>
        <v>23.021267938938855</v>
      </c>
      <c r="BJ44" s="23">
        <f>VLOOKUP(AL44,POINTS_TABLE!$D$25:$E$27,2,FALSE)</f>
        <v>1.063873591300236</v>
      </c>
      <c r="BK44" s="23">
        <f>VLOOKUP(AM44,POINTS_TABLE!$D$28:$E$33,2,FALSE)</f>
        <v>16.599345307350365</v>
      </c>
      <c r="BL44" s="23">
        <f>VLOOKUP(AN44,POINTS_TABLE!$D$34:$E$37,2,FALSE)</f>
        <v>7.4046821899710498</v>
      </c>
      <c r="BM44" s="23">
        <f>VLOOKUP(AO44,POINTS_TABLE!$D$38:$E$41,2,FALSE)</f>
        <v>-7.9935582413174426</v>
      </c>
      <c r="BN44" s="23">
        <f>VLOOKUP(AP44,POINTS_TABLE!$D$42:$E$44,2,FALSE)</f>
        <v>-9.2873123719919874</v>
      </c>
      <c r="BO44" s="23">
        <f>VLOOKUP(AQ44,POINTS_TABLE!$D$45:$E$48,2,FALSE)</f>
        <v>13.198712548866723</v>
      </c>
      <c r="BP44" s="23">
        <f>VLOOKUP(AR44,POINTS_TABLE!$D$49:$E$50,2,FALSE)</f>
        <v>14.582867019977442</v>
      </c>
      <c r="BQ44" s="23">
        <f>VLOOKUP(AS44,POINTS_TABLE!$D$51:$E$52,2,FALSE)</f>
        <v>8.0505843910576207</v>
      </c>
      <c r="BR44" s="39">
        <f>ROUND(SCORECARD_SCALLING!$C$6-SUM(BF44:BQ44)-TRAIN_SUMMARY!$C$2*SCORECARD_SCALLING!$C$5,0)</f>
        <v>425</v>
      </c>
      <c r="BS44" t="str">
        <f t="shared" si="9"/>
        <v>Reject</v>
      </c>
      <c r="BT44">
        <f t="shared" si="10"/>
        <v>1</v>
      </c>
    </row>
    <row r="45" spans="1:72">
      <c r="A45" s="2" t="s">
        <v>32</v>
      </c>
      <c r="B45" s="2">
        <v>36</v>
      </c>
      <c r="C45" s="2" t="s">
        <v>60</v>
      </c>
      <c r="D45" s="2" t="s">
        <v>58</v>
      </c>
      <c r="E45" s="2">
        <v>1953</v>
      </c>
      <c r="F45" s="2" t="s">
        <v>34</v>
      </c>
      <c r="G45" s="2" t="s">
        <v>25</v>
      </c>
      <c r="H45" s="2">
        <v>4</v>
      </c>
      <c r="I45" s="2" t="s">
        <v>26</v>
      </c>
      <c r="J45" s="2" t="s">
        <v>27</v>
      </c>
      <c r="K45" s="2">
        <v>4</v>
      </c>
      <c r="L45" s="2" t="s">
        <v>47</v>
      </c>
      <c r="M45" s="2">
        <v>61</v>
      </c>
      <c r="N45" s="2" t="s">
        <v>27</v>
      </c>
      <c r="O45" s="2" t="s">
        <v>44</v>
      </c>
      <c r="P45" s="2">
        <v>1</v>
      </c>
      <c r="Q45" s="2" t="s">
        <v>52</v>
      </c>
      <c r="R45" s="2">
        <v>1</v>
      </c>
      <c r="S45" s="2" t="s">
        <v>31</v>
      </c>
      <c r="T45" s="2" t="s">
        <v>31</v>
      </c>
      <c r="U45" s="2">
        <v>1</v>
      </c>
      <c r="V45">
        <f>_xlfn.XLOOKUP(B45,Binning_WOE_IV!$C$2:$C$6,Binning_WOE_IV!$I$2:$I$6,"not found",-1)</f>
        <v>-0.672432264549915</v>
      </c>
      <c r="W45">
        <f>_xlfn.XLOOKUP(E45,Binning_WOE_IV!$C$7:$C$12,Binning_WOE_IV!$I$7:$I$12,"not found",-1)</f>
        <v>0.16104877718831048</v>
      </c>
      <c r="X45">
        <f>_xlfn.XLOOKUP(M45,Binning_WOE_IV!$C$13:$C$18,Binning_WOE_IV!$I$13:$I$18,"not found",-1)</f>
        <v>0.47434342549681774</v>
      </c>
      <c r="Y45">
        <f>_xlfn.XLOOKUP(A45,Binning_WOE_IV!$B$32:$B$35,Binning_WOE_IV!$G$32:$G$35,"not found",0)</f>
        <v>-0.45557089656450134</v>
      </c>
      <c r="Z45" s="23">
        <f>_xlfn.XLOOKUP(_xlfn.XLOOKUP(C45,Binning_WOE_IV!$AF$2:$AF$6,Binning_WOE_IV!$AG$2:$AG$6,"not found",0),Binning_WOE_IV!$R$36:$R$38,Binning_WOE_IV!$G$36:$G$38,"not found",0)</f>
        <v>-1.2442937789022748</v>
      </c>
      <c r="AA45" cm="1">
        <f t="array" ref="AA45">_xlfn.SWITCH(D45,"radio/tv",Binning_WOE_IV!$G$39,"other",Binning_WOE_IV!$G$39,"education",Binning_WOE_IV!$G$40,"retraining",Binning_WOE_IV!$G$40,"furniture/equipment",Binning_WOE_IV!$G$41,"domestic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45">
        <f>_xlfn.LET(_xlpm.b,_xlfn.XLOOKUP(F45,Binning_WOE_IV!$AJ$2:$AJ$6,Binning_WOE_IV!$AK$2:$AK$6,"not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5">
        <f>_xlfn.LET(_xlpm.b,_xlfn.XLOOKUP(G45,Binning_WOE_IV!$AL$2:$AL$6,Binning_WOE_IV!$AM$2:$AM$6,"not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5">
        <f>_xlfn.XLOOKUP(_xlfn.XLOOKUP(I45,Binning_WOE_IV!$AN$2:$AN$5,Binning_WOE_IV!$AO$2:$AO$5,"not found",0),Binning_WOE_IV!$R$53:$R$55,Binning_WOE_IV!$G$53:$G$55,"not found",0)</f>
        <v>0.1811117123342415</v>
      </c>
      <c r="AE45">
        <f>_xlfn.LET(_xlpm.b,_xlfn.XLOOKUP(L45,Binning_WOE_IV!$AQ$2:$AQ$5,Binning_WOE_IV!$AR$2:$AR$5,"not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45">
        <f>_xlfn.XLOOKUP(_xlfn.XLOOKUP(N45,Binning_WOE_IV!$AS$2:$AS$4,Binning_WOE_IV!$AT$2:$AT$4,"not found",0),Binning_WOE_IV!$R$62:$R$63,Binning_WOE_IV!$G$62:$G$63,"not found",0)</f>
        <v>0.12957806221905885</v>
      </c>
      <c r="AG45">
        <f>_xlfn.XLOOKUP(_xlfn.XLOOKUP(O45,Binning_WOE_IV!$AU$2:$AU$4,Binning_WOE_IV!$AV$2:$AV$4,"not found",0),Binning_WOE_IV!$R$64:$R$65,Binning_WOE_IV!$G$64:$G$65,"not found",0)</f>
        <v>-0.4919272386823581</v>
      </c>
      <c r="AH45">
        <f>V45*TRAIN_SUMMARY!$C$3</f>
        <v>0.53026698802232175</v>
      </c>
      <c r="AI45">
        <f>W45*TRAIN_SUMMARY!$C$4</f>
        <v>-8.037531726833734E-2</v>
      </c>
      <c r="AJ45">
        <f>X45*TRAIN_SUMMARY!$C$5</f>
        <v>-0.30210272522824844</v>
      </c>
      <c r="AK45">
        <f>Y45*TRAIN_SUMMARY!$C$6</f>
        <v>0.35709270141793154</v>
      </c>
      <c r="AL45">
        <f>Z45*TRAIN_SUMMARY!$C$7</f>
        <v>0.68384000299252556</v>
      </c>
      <c r="AM45">
        <f>AA45*TRAIN_SUMMARY!$C$8</f>
        <v>0.4883377841684039</v>
      </c>
      <c r="AN45">
        <f>AB45*TRAIN_SUMMARY!$C$9</f>
        <v>0.17108448609736249</v>
      </c>
      <c r="AO45">
        <f>AC45*TRAIN_SUMMARY!$C$10</f>
        <v>-0.18469041192036334</v>
      </c>
      <c r="AP45">
        <f>AD45*TRAIN_SUMMARY!$C$11</f>
        <v>-0.21458247952085815</v>
      </c>
      <c r="AQ45">
        <f>AE45*TRAIN_SUMMARY!$C$12</f>
        <v>0.30495501300893796</v>
      </c>
      <c r="AR45">
        <f>AF45*TRAIN_SUMMARY!$C$13</f>
        <v>-7.9424741749105313E-2</v>
      </c>
      <c r="AS45">
        <f>AG45*TRAIN_SUMMARY!$C$14</f>
        <v>0.18600799575071647</v>
      </c>
      <c r="AT45">
        <f>TRAIN_SUMMARY!$C$2+SUM(AH45:AS45)</f>
        <v>1.0390084810091635</v>
      </c>
      <c r="AU45">
        <f t="shared" si="0"/>
        <v>0.7386586465231747</v>
      </c>
      <c r="AV45">
        <f t="shared" si="1"/>
        <v>0.30291937743699654</v>
      </c>
      <c r="AW45">
        <f t="shared" si="2"/>
        <v>0</v>
      </c>
      <c r="AX45">
        <f t="shared" si="3"/>
        <v>1</v>
      </c>
      <c r="AY45">
        <f t="shared" si="11"/>
        <v>11</v>
      </c>
      <c r="AZ45">
        <f t="shared" si="12"/>
        <v>33</v>
      </c>
      <c r="BA45" s="35">
        <f t="shared" si="4"/>
        <v>2.268041237113402E-2</v>
      </c>
      <c r="BB45" s="35">
        <f t="shared" si="5"/>
        <v>0.15348837209302327</v>
      </c>
      <c r="BC45" s="35">
        <f t="shared" si="6"/>
        <v>0.13080795972188924</v>
      </c>
      <c r="BD45" s="35">
        <f t="shared" si="7"/>
        <v>0.15348837209302327</v>
      </c>
      <c r="BE45" s="35">
        <f t="shared" si="8"/>
        <v>2.268041237113402E-2</v>
      </c>
      <c r="BF45" s="23">
        <f>VLOOKUP(AH45,POINTS_TABLE!$D$2:$E$6,2,FALSE)</f>
        <v>22.950406619007929</v>
      </c>
      <c r="BG45" s="23">
        <f>VLOOKUP(AI45,POINTS_TABLE!$D$7:$E$12,2,FALSE)</f>
        <v>-3.4787121489872201</v>
      </c>
      <c r="BH45" s="23">
        <f>VLOOKUP(AJ45,POINTS_TABLE!$D$13:$E$18,2,FALSE)</f>
        <v>-13.075263105775054</v>
      </c>
      <c r="BI45" s="23">
        <f>VLOOKUP(AK45,POINTS_TABLE!$D$21:$E$24,2,FALSE)</f>
        <v>15.455276084198793</v>
      </c>
      <c r="BJ45" s="23">
        <f>VLOOKUP(AL45,POINTS_TABLE!$D$25:$E$27,2,FALSE)</f>
        <v>29.597177432364315</v>
      </c>
      <c r="BK45" s="23">
        <f>VLOOKUP(AM45,POINTS_TABLE!$D$28:$E$33,2,FALSE)</f>
        <v>21.135674984953837</v>
      </c>
      <c r="BL45" s="23">
        <f>VLOOKUP(AN45,POINTS_TABLE!$D$34:$E$37,2,FALSE)</f>
        <v>7.4046821899710498</v>
      </c>
      <c r="BM45" s="23">
        <f>VLOOKUP(AO45,POINTS_TABLE!$D$38:$E$41,2,FALSE)</f>
        <v>-7.9935582413174426</v>
      </c>
      <c r="BN45" s="23">
        <f>VLOOKUP(AP45,POINTS_TABLE!$D$42:$E$44,2,FALSE)</f>
        <v>-9.2873123719919874</v>
      </c>
      <c r="BO45" s="23">
        <f>VLOOKUP(AQ45,POINTS_TABLE!$D$45:$E$48,2,FALSE)</f>
        <v>13.198712548866723</v>
      </c>
      <c r="BP45" s="23">
        <f>VLOOKUP(AR45,POINTS_TABLE!$D$49:$E$50,2,FALSE)</f>
        <v>-3.4375704313596254</v>
      </c>
      <c r="BQ45" s="23">
        <f>VLOOKUP(AS45,POINTS_TABLE!$D$51:$E$52,2,FALSE)</f>
        <v>8.0505843910576207</v>
      </c>
      <c r="BR45" s="39">
        <f>ROUND(SCORECARD_SCALLING!$C$6-SUM(BF45:BQ45)-TRAIN_SUMMARY!$C$2*SCORECARD_SCALLING!$C$5,0)</f>
        <v>425</v>
      </c>
      <c r="BS45" t="str">
        <f t="shared" si="9"/>
        <v>Reject</v>
      </c>
      <c r="BT45">
        <f t="shared" si="10"/>
        <v>1</v>
      </c>
    </row>
    <row r="46" spans="1:72">
      <c r="A46" s="2" t="s">
        <v>32</v>
      </c>
      <c r="B46" s="2">
        <v>18</v>
      </c>
      <c r="C46" s="2" t="s">
        <v>60</v>
      </c>
      <c r="D46" s="2" t="s">
        <v>41</v>
      </c>
      <c r="E46" s="2">
        <v>3244</v>
      </c>
      <c r="F46" s="2" t="s">
        <v>34</v>
      </c>
      <c r="G46" s="2" t="s">
        <v>35</v>
      </c>
      <c r="H46" s="2">
        <v>1</v>
      </c>
      <c r="I46" s="2" t="s">
        <v>36</v>
      </c>
      <c r="J46" s="2" t="s">
        <v>27</v>
      </c>
      <c r="K46" s="2">
        <v>4</v>
      </c>
      <c r="L46" s="2" t="s">
        <v>50</v>
      </c>
      <c r="M46" s="2">
        <v>33</v>
      </c>
      <c r="N46" s="2" t="s">
        <v>61</v>
      </c>
      <c r="O46" s="2" t="s">
        <v>29</v>
      </c>
      <c r="P46" s="2">
        <v>2</v>
      </c>
      <c r="Q46" s="2" t="s">
        <v>30</v>
      </c>
      <c r="R46" s="2">
        <v>1</v>
      </c>
      <c r="S46" s="2" t="s">
        <v>31</v>
      </c>
      <c r="T46" s="2" t="s">
        <v>31</v>
      </c>
      <c r="U46" s="2">
        <v>0</v>
      </c>
      <c r="V46">
        <f>_xlfn.XLOOKUP(B46,Binning_WOE_IV!$C$2:$C$6,Binning_WOE_IV!$I$2:$I$6,"not found",-1)</f>
        <v>7.0953437452657447E-2</v>
      </c>
      <c r="W46">
        <f>_xlfn.XLOOKUP(E46,Binning_WOE_IV!$C$7:$C$12,Binning_WOE_IV!$I$7:$I$12,"not found",-1)</f>
        <v>4.3939369041401284E-2</v>
      </c>
      <c r="X46">
        <f>_xlfn.XLOOKUP(M46,Binning_WOE_IV!$C$13:$C$18,Binning_WOE_IV!$I$13:$I$18,"not found",-1)</f>
        <v>-9.0210644079187538E-2</v>
      </c>
      <c r="Y46">
        <f>_xlfn.XLOOKUP(A46,Binning_WOE_IV!$B$32:$B$35,Binning_WOE_IV!$G$32:$G$35,"not found",0)</f>
        <v>-0.45557089656450134</v>
      </c>
      <c r="Z46" s="23">
        <f>_xlfn.XLOOKUP(_xlfn.XLOOKUP(C46,Binning_WOE_IV!$AF$2:$AF$6,Binning_WOE_IV!$AG$2:$AG$6,"not found",0),Binning_WOE_IV!$R$36:$R$38,Binning_WOE_IV!$G$36:$G$38,"not found",0)</f>
        <v>-1.2442937789022748</v>
      </c>
      <c r="AA46" cm="1">
        <f t="array" ref="AA46">_xlfn.SWITCH(D46,"radio/tv",Binning_WOE_IV!$G$39,"other",Binning_WOE_IV!$G$39,"education",Binning_WOE_IV!$G$40,"retraining",Binning_WOE_IV!$G$40,"furniture/equipment",Binning_WOE_IV!$G$41,"domestic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46">
        <f>_xlfn.LET(_xlpm.b,_xlfn.XLOOKUP(F46,Binning_WOE_IV!$AJ$2:$AJ$6,Binning_WOE_IV!$AK$2:$AK$6,"not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6">
        <f>_xlfn.LET(_xlpm.b,_xlfn.XLOOKUP(G46,Binning_WOE_IV!$AL$2:$AL$6,Binning_WOE_IV!$AM$2:$AM$6,"not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6">
        <f>_xlfn.XLOOKUP(_xlfn.XLOOKUP(I46,Binning_WOE_IV!$AN$2:$AN$5,Binning_WOE_IV!$AO$2:$AO$5,"not found",0),Binning_WOE_IV!$R$53:$R$55,Binning_WOE_IV!$G$53:$G$55,"not found",0)</f>
        <v>-0.20099341664998441</v>
      </c>
      <c r="AE46">
        <f>_xlfn.LET(_xlpm.b,_xlfn.XLOOKUP(L46,Binning_WOE_IV!$AQ$2:$AQ$5,Binning_WOE_IV!$AR$2:$AR$5,"not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6">
        <f>_xlfn.XLOOKUP(_xlfn.XLOOKUP(N46,Binning_WOE_IV!$AS$2:$AS$4,Binning_WOE_IV!$AT$2:$AT$4,"not found",0),Binning_WOE_IV!$R$62:$R$63,Binning_WOE_IV!$G$62:$G$63,"not found",0)</f>
        <v>-0.54969627176468283</v>
      </c>
      <c r="AG46">
        <f>_xlfn.XLOOKUP(_xlfn.XLOOKUP(O46,Binning_WOE_IV!$AU$2:$AU$4,Binning_WOE_IV!$AV$2:$AV$4,"not found",0),Binning_WOE_IV!$R$64:$R$65,Binning_WOE_IV!$G$64:$G$65,"not found",0)</f>
        <v>0.23435622685305388</v>
      </c>
      <c r="AH46">
        <f>V46*TRAIN_SUMMARY!$C$3</f>
        <v>-5.5952498937620498E-2</v>
      </c>
      <c r="AI46">
        <f>W46*TRAIN_SUMMARY!$C$4</f>
        <v>-2.1929012991782761E-2</v>
      </c>
      <c r="AJ46">
        <f>X46*TRAIN_SUMMARY!$C$5</f>
        <v>5.7453903556002682E-2</v>
      </c>
      <c r="AK46">
        <f>Y46*TRAIN_SUMMARY!$C$6</f>
        <v>0.35709270141793154</v>
      </c>
      <c r="AL46">
        <f>Z46*TRAIN_SUMMARY!$C$7</f>
        <v>0.68384000299252556</v>
      </c>
      <c r="AM46">
        <f>AA46*TRAIN_SUMMARY!$C$8</f>
        <v>5.9194073638088991E-2</v>
      </c>
      <c r="AN46">
        <f>AB46*TRAIN_SUMMARY!$C$9</f>
        <v>0.17108448609736249</v>
      </c>
      <c r="AO46">
        <f>AC46*TRAIN_SUMMARY!$C$10</f>
        <v>4.7923621110280083E-2</v>
      </c>
      <c r="AP46">
        <f>AD46*TRAIN_SUMMARY!$C$11</f>
        <v>0.23813846799994265</v>
      </c>
      <c r="AQ46">
        <f>AE46*TRAIN_SUMMARY!$C$12</f>
        <v>6.1778553558697331E-2</v>
      </c>
      <c r="AR46">
        <f>AF46*TRAIN_SUMMARY!$C$13</f>
        <v>0.33693577197926589</v>
      </c>
      <c r="AS46">
        <f>AG46*TRAIN_SUMMARY!$C$14</f>
        <v>-8.8614999578798745E-2</v>
      </c>
      <c r="AT46">
        <f>TRAIN_SUMMARY!$C$2+SUM(AH46:AS46)</f>
        <v>1.0255442560797721</v>
      </c>
      <c r="AU46">
        <f t="shared" si="0"/>
        <v>0.73605114550387285</v>
      </c>
      <c r="AV46">
        <f t="shared" si="1"/>
        <v>1.331999927573692</v>
      </c>
      <c r="AW46">
        <f t="shared" si="2"/>
        <v>1</v>
      </c>
      <c r="AX46">
        <f t="shared" si="3"/>
        <v>0</v>
      </c>
      <c r="AY46">
        <f t="shared" si="11"/>
        <v>12</v>
      </c>
      <c r="AZ46">
        <f t="shared" si="12"/>
        <v>33</v>
      </c>
      <c r="BA46" s="35">
        <f t="shared" si="4"/>
        <v>2.4742268041237112E-2</v>
      </c>
      <c r="BB46" s="35">
        <f t="shared" si="5"/>
        <v>0.15348837209302327</v>
      </c>
      <c r="BC46" s="35">
        <f t="shared" si="6"/>
        <v>0.12874610405178616</v>
      </c>
      <c r="BD46" s="35">
        <f t="shared" si="7"/>
        <v>0.15348837209302327</v>
      </c>
      <c r="BE46" s="35">
        <f t="shared" si="8"/>
        <v>2.4742268041237112E-2</v>
      </c>
      <c r="BF46" s="23">
        <f>VLOOKUP(AH46,POINTS_TABLE!$D$2:$E$6,2,FALSE)</f>
        <v>-2.4216717822795024</v>
      </c>
      <c r="BG46" s="23">
        <f>VLOOKUP(AI46,POINTS_TABLE!$D$7:$E$12,2,FALSE)</f>
        <v>-0.94910634884503919</v>
      </c>
      <c r="BH46" s="23">
        <f>VLOOKUP(AJ46,POINTS_TABLE!$D$13:$E$18,2,FALSE)</f>
        <v>2.4866538521987356</v>
      </c>
      <c r="BI46" s="23">
        <f>VLOOKUP(AK46,POINTS_TABLE!$D$21:$E$24,2,FALSE)</f>
        <v>15.455276084198793</v>
      </c>
      <c r="BJ46" s="23">
        <f>VLOOKUP(AL46,POINTS_TABLE!$D$25:$E$27,2,FALSE)</f>
        <v>29.597177432364315</v>
      </c>
      <c r="BK46" s="23">
        <f>VLOOKUP(AM46,POINTS_TABLE!$D$28:$E$33,2,FALSE)</f>
        <v>2.5619698946306131</v>
      </c>
      <c r="BL46" s="23">
        <f>VLOOKUP(AN46,POINTS_TABLE!$D$34:$E$37,2,FALSE)</f>
        <v>7.4046821899710498</v>
      </c>
      <c r="BM46" s="23">
        <f>VLOOKUP(AO46,POINTS_TABLE!$D$38:$E$41,2,FALSE)</f>
        <v>2.0741751155172814</v>
      </c>
      <c r="BN46" s="23">
        <f>VLOOKUP(AP46,POINTS_TABLE!$D$42:$E$44,2,FALSE)</f>
        <v>10.30683560485237</v>
      </c>
      <c r="BO46" s="23">
        <f>VLOOKUP(AQ46,POINTS_TABLE!$D$45:$E$48,2,FALSE)</f>
        <v>2.6738283855727758</v>
      </c>
      <c r="BP46" s="23">
        <f>VLOOKUP(AR46,POINTS_TABLE!$D$49:$E$50,2,FALSE)</f>
        <v>14.582867019977442</v>
      </c>
      <c r="BQ46" s="23">
        <f>VLOOKUP(AS46,POINTS_TABLE!$D$51:$E$52,2,FALSE)</f>
        <v>-3.8353326132213157</v>
      </c>
      <c r="BR46" s="39">
        <f>ROUND(SCORECARD_SCALLING!$C$6-SUM(BF46:BQ46)-TRAIN_SUMMARY!$C$2*SCORECARD_SCALLING!$C$5,0)</f>
        <v>426</v>
      </c>
      <c r="BS46" t="str">
        <f t="shared" si="9"/>
        <v>Reject</v>
      </c>
      <c r="BT46">
        <f t="shared" si="10"/>
        <v>1</v>
      </c>
    </row>
    <row r="47" spans="1:72">
      <c r="A47" s="2" t="s">
        <v>21</v>
      </c>
      <c r="B47" s="2">
        <v>12</v>
      </c>
      <c r="C47" s="2" t="s">
        <v>64</v>
      </c>
      <c r="D47" s="2" t="s">
        <v>46</v>
      </c>
      <c r="E47" s="2">
        <v>697</v>
      </c>
      <c r="F47" s="2" t="s">
        <v>34</v>
      </c>
      <c r="G47" s="2" t="s">
        <v>57</v>
      </c>
      <c r="H47" s="2">
        <v>4</v>
      </c>
      <c r="I47" s="2" t="s">
        <v>26</v>
      </c>
      <c r="J47" s="2" t="s">
        <v>27</v>
      </c>
      <c r="K47" s="2">
        <v>2</v>
      </c>
      <c r="L47" s="2" t="s">
        <v>50</v>
      </c>
      <c r="M47" s="2">
        <v>46</v>
      </c>
      <c r="N47" s="2" t="s">
        <v>61</v>
      </c>
      <c r="O47" s="2" t="s">
        <v>29</v>
      </c>
      <c r="P47" s="2">
        <v>2</v>
      </c>
      <c r="Q47" s="2" t="s">
        <v>30</v>
      </c>
      <c r="R47" s="2">
        <v>1</v>
      </c>
      <c r="S47" s="2" t="s">
        <v>31</v>
      </c>
      <c r="T47" s="2" t="s">
        <v>31</v>
      </c>
      <c r="U47" s="2">
        <v>1</v>
      </c>
      <c r="V47">
        <f>_xlfn.XLOOKUP(B47,Binning_WOE_IV!$C$2:$C$6,Binning_WOE_IV!$I$2:$I$6,"not found",-1)</f>
        <v>7.0953437452657447E-2</v>
      </c>
      <c r="W47">
        <f>_xlfn.XLOOKUP(E47,Binning_WOE_IV!$C$7:$C$12,Binning_WOE_IV!$I$7:$I$12,"not found",-1)</f>
        <v>3.9978967825304385E-2</v>
      </c>
      <c r="X47">
        <f>_xlfn.XLOOKUP(M47,Binning_WOE_IV!$C$13:$C$18,Binning_WOE_IV!$I$13:$I$18,"not found",-1)</f>
        <v>0.42044277372805144</v>
      </c>
      <c r="Y47">
        <f>_xlfn.XLOOKUP(A47,Binning_WOE_IV!$B$32:$B$35,Binning_WOE_IV!$G$32:$G$35,"not found",0)</f>
        <v>-0.67859154491044971</v>
      </c>
      <c r="Z47" s="23">
        <f>_xlfn.XLOOKUP(_xlfn.XLOOKUP(C47,Binning_WOE_IV!$AF$2:$AF$6,Binning_WOE_IV!$AG$2:$AG$6,"not found",0),Binning_WOE_IV!$R$36:$R$38,Binning_WOE_IV!$G$36:$G$38,"not found",0)</f>
        <v>-1.2442937789022748</v>
      </c>
      <c r="AA47" cm="1">
        <f t="array" ref="AA47">_xlfn.SWITCH(D47,"radio/tv",Binning_WOE_IV!$G$39,"other",Binning_WOE_IV!$G$39,"education",Binning_WOE_IV!$G$40,"retraining",Binning_WOE_IV!$G$40,"furniture/equipment",Binning_WOE_IV!$G$41,"domestic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7">
        <f>_xlfn.LET(_xlpm.b,_xlfn.XLOOKUP(F47,Binning_WOE_IV!$AJ$2:$AJ$6,Binning_WOE_IV!$AK$2:$AK$6,"not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7">
        <f>_xlfn.LET(_xlpm.b,_xlfn.XLOOKUP(G47,Binning_WOE_IV!$AL$2:$AL$6,Binning_WOE_IV!$AM$2:$AM$6,"not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47">
        <f>_xlfn.XLOOKUP(_xlfn.XLOOKUP(I47,Binning_WOE_IV!$AN$2:$AN$5,Binning_WOE_IV!$AO$2:$AO$5,"not found",0),Binning_WOE_IV!$R$53:$R$55,Binning_WOE_IV!$G$53:$G$55,"not found",0)</f>
        <v>0.1811117123342415</v>
      </c>
      <c r="AE47">
        <f>_xlfn.LET(_xlpm.b,_xlfn.XLOOKUP(L47,Binning_WOE_IV!$AQ$2:$AQ$5,Binning_WOE_IV!$AR$2:$AR$5,"not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7">
        <f>_xlfn.XLOOKUP(_xlfn.XLOOKUP(N47,Binning_WOE_IV!$AS$2:$AS$4,Binning_WOE_IV!$AT$2:$AT$4,"not found",0),Binning_WOE_IV!$R$62:$R$63,Binning_WOE_IV!$G$62:$G$63,"not found",0)</f>
        <v>-0.54969627176468283</v>
      </c>
      <c r="AG47">
        <f>_xlfn.XLOOKUP(_xlfn.XLOOKUP(O47,Binning_WOE_IV!$AU$2:$AU$4,Binning_WOE_IV!$AV$2:$AV$4,"not found",0),Binning_WOE_IV!$R$64:$R$65,Binning_WOE_IV!$G$64:$G$65,"not found",0)</f>
        <v>0.23435622685305388</v>
      </c>
      <c r="AH47">
        <f>V47*TRAIN_SUMMARY!$C$3</f>
        <v>-5.5952498937620498E-2</v>
      </c>
      <c r="AI47">
        <f>W47*TRAIN_SUMMARY!$C$4</f>
        <v>-1.9952478243670423E-2</v>
      </c>
      <c r="AJ47">
        <f>X47*TRAIN_SUMMARY!$C$5</f>
        <v>-0.26777415036949909</v>
      </c>
      <c r="AK47">
        <f>Y47*TRAIN_SUMMARY!$C$6</f>
        <v>0.53190423215968441</v>
      </c>
      <c r="AL47">
        <f>Z47*TRAIN_SUMMARY!$C$7</f>
        <v>0.68384000299252556</v>
      </c>
      <c r="AM47">
        <f>AA47*TRAIN_SUMMARY!$C$8</f>
        <v>0.38352631329769549</v>
      </c>
      <c r="AN47">
        <f>AB47*TRAIN_SUMMARY!$C$9</f>
        <v>0.17108448609736249</v>
      </c>
      <c r="AO47">
        <f>AC47*TRAIN_SUMMARY!$C$10</f>
        <v>0.2867089209985732</v>
      </c>
      <c r="AP47">
        <f>AD47*TRAIN_SUMMARY!$C$11</f>
        <v>-0.21458247952085815</v>
      </c>
      <c r="AQ47">
        <f>AE47*TRAIN_SUMMARY!$C$12</f>
        <v>6.1778553558697331E-2</v>
      </c>
      <c r="AR47">
        <f>AF47*TRAIN_SUMMARY!$C$13</f>
        <v>0.33693577197926589</v>
      </c>
      <c r="AS47">
        <f>AG47*TRAIN_SUMMARY!$C$14</f>
        <v>-8.8614999578798745E-2</v>
      </c>
      <c r="AT47">
        <f>TRAIN_SUMMARY!$C$2+SUM(AH47:AS47)</f>
        <v>0.98750085967123413</v>
      </c>
      <c r="AU47">
        <f t="shared" si="0"/>
        <v>0.72859401282345793</v>
      </c>
      <c r="AV47">
        <f t="shared" si="1"/>
        <v>0.3166386118124796</v>
      </c>
      <c r="AW47">
        <f t="shared" si="2"/>
        <v>0</v>
      </c>
      <c r="AX47">
        <f t="shared" si="3"/>
        <v>1</v>
      </c>
      <c r="AY47">
        <f t="shared" si="11"/>
        <v>12</v>
      </c>
      <c r="AZ47">
        <f t="shared" si="12"/>
        <v>34</v>
      </c>
      <c r="BA47" s="35">
        <f t="shared" si="4"/>
        <v>2.4742268041237112E-2</v>
      </c>
      <c r="BB47" s="35">
        <f t="shared" si="5"/>
        <v>0.15813953488372093</v>
      </c>
      <c r="BC47" s="35">
        <f t="shared" si="6"/>
        <v>0.13339726684248382</v>
      </c>
      <c r="BD47" s="35">
        <f t="shared" si="7"/>
        <v>0.15813953488372093</v>
      </c>
      <c r="BE47" s="35">
        <f t="shared" si="8"/>
        <v>2.4742268041237112E-2</v>
      </c>
      <c r="BF47" s="23">
        <f>VLOOKUP(AH47,POINTS_TABLE!$D$2:$E$6,2,FALSE)</f>
        <v>-2.4216717822795024</v>
      </c>
      <c r="BG47" s="23">
        <f>VLOOKUP(AI47,POINTS_TABLE!$D$7:$E$12,2,FALSE)</f>
        <v>-0.86356024246764762</v>
      </c>
      <c r="BH47" s="23">
        <f>VLOOKUP(AJ47,POINTS_TABLE!$D$13:$E$18,2,FALSE)</f>
        <v>-11.589493164489957</v>
      </c>
      <c r="BI47" s="23">
        <f>VLOOKUP(AK47,POINTS_TABLE!$D$21:$E$24,2,FALSE)</f>
        <v>23.021267938938855</v>
      </c>
      <c r="BJ47" s="23">
        <f>VLOOKUP(AL47,POINTS_TABLE!$D$25:$E$27,2,FALSE)</f>
        <v>29.597177432364315</v>
      </c>
      <c r="BK47" s="23">
        <f>VLOOKUP(AM47,POINTS_TABLE!$D$28:$E$33,2,FALSE)</f>
        <v>16.599345307350365</v>
      </c>
      <c r="BL47" s="23">
        <f>VLOOKUP(AN47,POINTS_TABLE!$D$34:$E$37,2,FALSE)</f>
        <v>7.4046821899710498</v>
      </c>
      <c r="BM47" s="23">
        <f>VLOOKUP(AO47,POINTS_TABLE!$D$38:$E$41,2,FALSE)</f>
        <v>12.409006155098014</v>
      </c>
      <c r="BN47" s="23">
        <f>VLOOKUP(AP47,POINTS_TABLE!$D$42:$E$44,2,FALSE)</f>
        <v>-9.2873123719919874</v>
      </c>
      <c r="BO47" s="23">
        <f>VLOOKUP(AQ47,POINTS_TABLE!$D$45:$E$48,2,FALSE)</f>
        <v>2.6738283855727758</v>
      </c>
      <c r="BP47" s="23">
        <f>VLOOKUP(AR47,POINTS_TABLE!$D$49:$E$50,2,FALSE)</f>
        <v>14.582867019977442</v>
      </c>
      <c r="BQ47" s="23">
        <f>VLOOKUP(AS47,POINTS_TABLE!$D$51:$E$52,2,FALSE)</f>
        <v>-3.8353326132213157</v>
      </c>
      <c r="BR47" s="39">
        <f>ROUND(SCORECARD_SCALLING!$C$6-SUM(BF47:BQ47)-TRAIN_SUMMARY!$C$2*SCORECARD_SCALLING!$C$5,0)</f>
        <v>428</v>
      </c>
      <c r="BS47" t="str">
        <f t="shared" si="9"/>
        <v>Reject</v>
      </c>
      <c r="BT47">
        <f t="shared" si="10"/>
        <v>1</v>
      </c>
    </row>
    <row r="48" spans="1:72">
      <c r="A48" s="2" t="s">
        <v>21</v>
      </c>
      <c r="B48" s="2">
        <v>12</v>
      </c>
      <c r="C48" s="2" t="s">
        <v>64</v>
      </c>
      <c r="D48" s="2" t="s">
        <v>71</v>
      </c>
      <c r="E48" s="2">
        <v>339</v>
      </c>
      <c r="F48" s="2" t="s">
        <v>34</v>
      </c>
      <c r="G48" s="2" t="s">
        <v>25</v>
      </c>
      <c r="H48" s="2">
        <v>4</v>
      </c>
      <c r="I48" s="2" t="s">
        <v>56</v>
      </c>
      <c r="J48" s="2" t="s">
        <v>27</v>
      </c>
      <c r="K48" s="2">
        <v>1</v>
      </c>
      <c r="L48" s="2" t="s">
        <v>50</v>
      </c>
      <c r="M48" s="2">
        <v>45</v>
      </c>
      <c r="N48" s="2" t="s">
        <v>61</v>
      </c>
      <c r="O48" s="2" t="s">
        <v>29</v>
      </c>
      <c r="P48" s="2">
        <v>1</v>
      </c>
      <c r="Q48" s="2" t="s">
        <v>40</v>
      </c>
      <c r="R48" s="2">
        <v>1</v>
      </c>
      <c r="S48" s="2" t="s">
        <v>27</v>
      </c>
      <c r="T48" s="2" t="s">
        <v>31</v>
      </c>
      <c r="U48" s="2">
        <v>0</v>
      </c>
      <c r="V48">
        <f>_xlfn.XLOOKUP(B48,Binning_WOE_IV!$C$2:$C$6,Binning_WOE_IV!$I$2:$I$6,"not found",-1)</f>
        <v>7.0953437452657447E-2</v>
      </c>
      <c r="W48">
        <f>_xlfn.XLOOKUP(E48,Binning_WOE_IV!$C$7:$C$12,Binning_WOE_IV!$I$7:$I$12,"not found",-1)</f>
        <v>3.9978967825304385E-2</v>
      </c>
      <c r="X48">
        <f>_xlfn.XLOOKUP(M48,Binning_WOE_IV!$C$13:$C$18,Binning_WOE_IV!$I$13:$I$18,"not found",-1)</f>
        <v>0.42044277372805144</v>
      </c>
      <c r="Y48">
        <f>_xlfn.XLOOKUP(A48,Binning_WOE_IV!$B$32:$B$35,Binning_WOE_IV!$G$32:$G$35,"not found",0)</f>
        <v>-0.67859154491044971</v>
      </c>
      <c r="Z48" s="23">
        <f>_xlfn.XLOOKUP(_xlfn.XLOOKUP(C48,Binning_WOE_IV!$AF$2:$AF$6,Binning_WOE_IV!$AG$2:$AG$6,"not found",0),Binning_WOE_IV!$R$36:$R$38,Binning_WOE_IV!$G$36:$G$38,"not found",0)</f>
        <v>-1.2442937789022748</v>
      </c>
      <c r="AA48" cm="1">
        <f t="array" ref="AA48">_xlfn.SWITCH(D48,"radio/tv",Binning_WOE_IV!$G$39,"other",Binning_WOE_IV!$G$39,"education",Binning_WOE_IV!$G$40,"retraining",Binning_WOE_IV!$G$40,"furniture/equipment",Binning_WOE_IV!$G$41,"domestic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48">
        <f>_xlfn.LET(_xlpm.b,_xlfn.XLOOKUP(F48,Binning_WOE_IV!$AJ$2:$AJ$6,Binning_WOE_IV!$AK$2:$AK$6,"not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8">
        <f>_xlfn.LET(_xlpm.b,_xlfn.XLOOKUP(G48,Binning_WOE_IV!$AL$2:$AL$6,Binning_WOE_IV!$AM$2:$AM$6,"not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8">
        <f>_xlfn.XLOOKUP(_xlfn.XLOOKUP(I48,Binning_WOE_IV!$AN$2:$AN$5,Binning_WOE_IV!$AO$2:$AO$5,"not found",0),Binning_WOE_IV!$R$53:$R$55,Binning_WOE_IV!$G$53:$G$55,"not found",0)</f>
        <v>-0.2698954162208389</v>
      </c>
      <c r="AE48">
        <f>_xlfn.LET(_xlpm.b,_xlfn.XLOOKUP(L48,Binning_WOE_IV!$AQ$2:$AQ$5,Binning_WOE_IV!$AR$2:$AR$5,"not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8">
        <f>_xlfn.XLOOKUP(_xlfn.XLOOKUP(N48,Binning_WOE_IV!$AS$2:$AS$4,Binning_WOE_IV!$AT$2:$AT$4,"not found",0),Binning_WOE_IV!$R$62:$R$63,Binning_WOE_IV!$G$62:$G$63,"not found",0)</f>
        <v>-0.54969627176468283</v>
      </c>
      <c r="AG48">
        <f>_xlfn.XLOOKUP(_xlfn.XLOOKUP(O48,Binning_WOE_IV!$AU$2:$AU$4,Binning_WOE_IV!$AV$2:$AV$4,"not found",0),Binning_WOE_IV!$R$64:$R$65,Binning_WOE_IV!$G$64:$G$65,"not found",0)</f>
        <v>0.23435622685305388</v>
      </c>
      <c r="AH48">
        <f>V48*TRAIN_SUMMARY!$C$3</f>
        <v>-5.5952498937620498E-2</v>
      </c>
      <c r="AI48">
        <f>W48*TRAIN_SUMMARY!$C$4</f>
        <v>-1.9952478243670423E-2</v>
      </c>
      <c r="AJ48">
        <f>X48*TRAIN_SUMMARY!$C$5</f>
        <v>-0.26777415036949909</v>
      </c>
      <c r="AK48">
        <f>Y48*TRAIN_SUMMARY!$C$6</f>
        <v>0.53190423215968441</v>
      </c>
      <c r="AL48">
        <f>Z48*TRAIN_SUMMARY!$C$7</f>
        <v>0.68384000299252556</v>
      </c>
      <c r="AM48">
        <f>AA48*TRAIN_SUMMARY!$C$8</f>
        <v>0.31332064462344805</v>
      </c>
      <c r="AN48">
        <f>AB48*TRAIN_SUMMARY!$C$9</f>
        <v>0.17108448609736249</v>
      </c>
      <c r="AO48">
        <f>AC48*TRAIN_SUMMARY!$C$10</f>
        <v>-0.18469041192036334</v>
      </c>
      <c r="AP48">
        <f>AD48*TRAIN_SUMMARY!$C$11</f>
        <v>0.31977406031642996</v>
      </c>
      <c r="AQ48">
        <f>AE48*TRAIN_SUMMARY!$C$12</f>
        <v>6.1778553558697331E-2</v>
      </c>
      <c r="AR48">
        <f>AF48*TRAIN_SUMMARY!$C$13</f>
        <v>0.33693577197926589</v>
      </c>
      <c r="AS48">
        <f>AG48*TRAIN_SUMMARY!$C$14</f>
        <v>-8.8614999578798745E-2</v>
      </c>
      <c r="AT48">
        <f>TRAIN_SUMMARY!$C$2+SUM(AH48:AS48)</f>
        <v>0.98025239791533847</v>
      </c>
      <c r="AU48">
        <f t="shared" si="0"/>
        <v>0.72715829473362259</v>
      </c>
      <c r="AV48">
        <f t="shared" si="1"/>
        <v>1.2988634861551243</v>
      </c>
      <c r="AW48">
        <f t="shared" si="2"/>
        <v>1</v>
      </c>
      <c r="AX48">
        <f t="shared" si="3"/>
        <v>0</v>
      </c>
      <c r="AY48">
        <f t="shared" si="11"/>
        <v>13</v>
      </c>
      <c r="AZ48">
        <f t="shared" si="12"/>
        <v>34</v>
      </c>
      <c r="BA48" s="35">
        <f t="shared" si="4"/>
        <v>2.6804123711340205E-2</v>
      </c>
      <c r="BB48" s="35">
        <f t="shared" si="5"/>
        <v>0.15813953488372093</v>
      </c>
      <c r="BC48" s="35">
        <f t="shared" si="6"/>
        <v>0.13133541117238073</v>
      </c>
      <c r="BD48" s="35">
        <f t="shared" si="7"/>
        <v>0.15813953488372093</v>
      </c>
      <c r="BE48" s="35">
        <f t="shared" si="8"/>
        <v>2.6804123711340205E-2</v>
      </c>
      <c r="BF48" s="23">
        <f>VLOOKUP(AH48,POINTS_TABLE!$D$2:$E$6,2,FALSE)</f>
        <v>-2.4216717822795024</v>
      </c>
      <c r="BG48" s="23">
        <f>VLOOKUP(AI48,POINTS_TABLE!$D$7:$E$12,2,FALSE)</f>
        <v>-0.86356024246764762</v>
      </c>
      <c r="BH48" s="23">
        <f>VLOOKUP(AJ48,POINTS_TABLE!$D$13:$E$18,2,FALSE)</f>
        <v>-11.589493164489957</v>
      </c>
      <c r="BI48" s="23">
        <f>VLOOKUP(AK48,POINTS_TABLE!$D$21:$E$24,2,FALSE)</f>
        <v>23.021267938938855</v>
      </c>
      <c r="BJ48" s="23">
        <f>VLOOKUP(AL48,POINTS_TABLE!$D$25:$E$27,2,FALSE)</f>
        <v>29.597177432364315</v>
      </c>
      <c r="BK48" s="23">
        <f>VLOOKUP(AM48,POINTS_TABLE!$D$28:$E$33,2,FALSE)</f>
        <v>13.560784206191453</v>
      </c>
      <c r="BL48" s="23">
        <f>VLOOKUP(AN48,POINTS_TABLE!$D$34:$E$37,2,FALSE)</f>
        <v>7.4046821899710498</v>
      </c>
      <c r="BM48" s="23">
        <f>VLOOKUP(AO48,POINTS_TABLE!$D$38:$E$41,2,FALSE)</f>
        <v>-7.9935582413174426</v>
      </c>
      <c r="BN48" s="23">
        <f>VLOOKUP(AP48,POINTS_TABLE!$D$42:$E$44,2,FALSE)</f>
        <v>13.840093530703253</v>
      </c>
      <c r="BO48" s="23">
        <f>VLOOKUP(AQ48,POINTS_TABLE!$D$45:$E$48,2,FALSE)</f>
        <v>2.6738283855727758</v>
      </c>
      <c r="BP48" s="23">
        <f>VLOOKUP(AR48,POINTS_TABLE!$D$49:$E$50,2,FALSE)</f>
        <v>14.582867019977442</v>
      </c>
      <c r="BQ48" s="23">
        <f>VLOOKUP(AS48,POINTS_TABLE!$D$51:$E$52,2,FALSE)</f>
        <v>-3.8353326132213157</v>
      </c>
      <c r="BR48" s="39">
        <f>ROUND(SCORECARD_SCALLING!$C$6-SUM(BF48:BQ48)-TRAIN_SUMMARY!$C$2*SCORECARD_SCALLING!$C$5,0)</f>
        <v>428</v>
      </c>
      <c r="BS48" t="str">
        <f t="shared" si="9"/>
        <v>Reject</v>
      </c>
      <c r="BT48">
        <f t="shared" si="10"/>
        <v>1</v>
      </c>
    </row>
    <row r="49" spans="1:72">
      <c r="A49" s="2" t="s">
        <v>21</v>
      </c>
      <c r="B49" s="2">
        <v>36</v>
      </c>
      <c r="C49" s="2" t="s">
        <v>45</v>
      </c>
      <c r="D49" s="2" t="s">
        <v>38</v>
      </c>
      <c r="E49" s="2">
        <v>6887</v>
      </c>
      <c r="F49" s="2" t="s">
        <v>34</v>
      </c>
      <c r="G49" s="2" t="s">
        <v>35</v>
      </c>
      <c r="H49" s="2">
        <v>4</v>
      </c>
      <c r="I49" s="2" t="s">
        <v>26</v>
      </c>
      <c r="J49" s="2" t="s">
        <v>27</v>
      </c>
      <c r="K49" s="2">
        <v>3</v>
      </c>
      <c r="L49" s="2" t="s">
        <v>43</v>
      </c>
      <c r="M49" s="2">
        <v>29</v>
      </c>
      <c r="N49" s="2" t="s">
        <v>65</v>
      </c>
      <c r="O49" s="2" t="s">
        <v>29</v>
      </c>
      <c r="P49" s="2">
        <v>1</v>
      </c>
      <c r="Q49" s="2" t="s">
        <v>30</v>
      </c>
      <c r="R49" s="2">
        <v>1</v>
      </c>
      <c r="S49" s="2" t="s">
        <v>31</v>
      </c>
      <c r="T49" s="2" t="s">
        <v>31</v>
      </c>
      <c r="U49" s="2">
        <v>1</v>
      </c>
      <c r="V49">
        <f>_xlfn.XLOOKUP(B49,Binning_WOE_IV!$C$2:$C$6,Binning_WOE_IV!$I$2:$I$6,"not found",-1)</f>
        <v>-0.672432264549915</v>
      </c>
      <c r="W49">
        <f>_xlfn.XLOOKUP(E49,Binning_WOE_IV!$C$7:$C$12,Binning_WOE_IV!$I$7:$I$12,"not found",-1)</f>
        <v>-0.1020145435816787</v>
      </c>
      <c r="X49">
        <f>_xlfn.XLOOKUP(M49,Binning_WOE_IV!$C$13:$C$18,Binning_WOE_IV!$I$13:$I$18,"not found",-1)</f>
        <v>-0.13233987329659078</v>
      </c>
      <c r="Y49">
        <f>_xlfn.XLOOKUP(A49,Binning_WOE_IV!$B$32:$B$35,Binning_WOE_IV!$G$32:$G$35,"not found",0)</f>
        <v>-0.67859154491044971</v>
      </c>
      <c r="Z49" s="23">
        <f>_xlfn.XLOOKUP(_xlfn.XLOOKUP(C49,Binning_WOE_IV!$AF$2:$AF$6,Binning_WOE_IV!$AG$2:$AG$6,"not found",0),Binning_WOE_IV!$R$36:$R$38,Binning_WOE_IV!$G$36:$G$38,"not found",0)</f>
        <v>-4.4726268044255127E-2</v>
      </c>
      <c r="AA49" cm="1">
        <f t="array" ref="AA49">_xlfn.SWITCH(D49,"radio/tv",Binning_WOE_IV!$G$39,"other",Binning_WOE_IV!$G$39,"education",Binning_WOE_IV!$G$40,"retraining",Binning_WOE_IV!$G$40,"furniture/equipment",Binning_WOE_IV!$G$41,"domestic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49">
        <f>_xlfn.LET(_xlpm.b,_xlfn.XLOOKUP(F49,Binning_WOE_IV!$AJ$2:$AJ$6,Binning_WOE_IV!$AK$2:$AK$6,"not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9">
        <f>_xlfn.LET(_xlpm.b,_xlfn.XLOOKUP(G49,Binning_WOE_IV!$AL$2:$AL$6,Binning_WOE_IV!$AM$2:$AM$6,"not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9">
        <f>_xlfn.XLOOKUP(_xlfn.XLOOKUP(I49,Binning_WOE_IV!$AN$2:$AN$5,Binning_WOE_IV!$AO$2:$AO$5,"not found",0),Binning_WOE_IV!$R$53:$R$55,Binning_WOE_IV!$G$53:$G$55,"not found",0)</f>
        <v>0.1811117123342415</v>
      </c>
      <c r="AE49">
        <f>_xlfn.LET(_xlpm.b,_xlfn.XLOOKUP(L49,Binning_WOE_IV!$AQ$2:$AQ$5,Binning_WOE_IV!$AR$2:$AR$5,"not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9">
        <f>_xlfn.XLOOKUP(_xlfn.XLOOKUP(N49,Binning_WOE_IV!$AS$2:$AS$4,Binning_WOE_IV!$AT$2:$AT$4,"not found",0),Binning_WOE_IV!$R$62:$R$63,Binning_WOE_IV!$G$62:$G$63,"not found",0)</f>
        <v>-0.54969627176468283</v>
      </c>
      <c r="AG49">
        <f>_xlfn.XLOOKUP(_xlfn.XLOOKUP(O49,Binning_WOE_IV!$AU$2:$AU$4,Binning_WOE_IV!$AV$2:$AV$4,"not found",0),Binning_WOE_IV!$R$64:$R$65,Binning_WOE_IV!$G$64:$G$65,"not found",0)</f>
        <v>0.23435622685305388</v>
      </c>
      <c r="AH49">
        <f>V49*TRAIN_SUMMARY!$C$3</f>
        <v>0.53026698802232175</v>
      </c>
      <c r="AI49">
        <f>W49*TRAIN_SUMMARY!$C$4</f>
        <v>5.0912844229637523E-2</v>
      </c>
      <c r="AJ49">
        <f>X49*TRAIN_SUMMARY!$C$5</f>
        <v>8.428542324031725E-2</v>
      </c>
      <c r="AK49">
        <f>Y49*TRAIN_SUMMARY!$C$6</f>
        <v>0.53190423215968441</v>
      </c>
      <c r="AL49">
        <f>Z49*TRAIN_SUMMARY!$C$7</f>
        <v>2.4580699342731407E-2</v>
      </c>
      <c r="AM49">
        <f>AA49*TRAIN_SUMMARY!$C$8</f>
        <v>0.31332064462344805</v>
      </c>
      <c r="AN49">
        <f>AB49*TRAIN_SUMMARY!$C$9</f>
        <v>0.17108448609736249</v>
      </c>
      <c r="AO49">
        <f>AC49*TRAIN_SUMMARY!$C$10</f>
        <v>4.7923621110280083E-2</v>
      </c>
      <c r="AP49">
        <f>AD49*TRAIN_SUMMARY!$C$11</f>
        <v>-0.21458247952085815</v>
      </c>
      <c r="AQ49">
        <f>AE49*TRAIN_SUMMARY!$C$12</f>
        <v>-1.8327249432625072E-2</v>
      </c>
      <c r="AR49">
        <f>AF49*TRAIN_SUMMARY!$C$13</f>
        <v>0.33693577197926589</v>
      </c>
      <c r="AS49">
        <f>AG49*TRAIN_SUMMARY!$C$14</f>
        <v>-8.8614999578798745E-2</v>
      </c>
      <c r="AT49">
        <f>TRAIN_SUMMARY!$C$2+SUM(AH49:AS49)</f>
        <v>0.9482891675106434</v>
      </c>
      <c r="AU49">
        <f t="shared" si="0"/>
        <v>0.72077098566813891</v>
      </c>
      <c r="AV49">
        <f t="shared" si="1"/>
        <v>0.32743382645581287</v>
      </c>
      <c r="AW49">
        <f t="shared" si="2"/>
        <v>0</v>
      </c>
      <c r="AX49">
        <f t="shared" si="3"/>
        <v>1</v>
      </c>
      <c r="AY49">
        <f t="shared" si="11"/>
        <v>13</v>
      </c>
      <c r="AZ49">
        <f t="shared" si="12"/>
        <v>35</v>
      </c>
      <c r="BA49" s="35">
        <f t="shared" si="4"/>
        <v>2.6804123711340205E-2</v>
      </c>
      <c r="BB49" s="35">
        <f t="shared" si="5"/>
        <v>0.16279069767441862</v>
      </c>
      <c r="BC49" s="35">
        <f t="shared" si="6"/>
        <v>0.13598657396307842</v>
      </c>
      <c r="BD49" s="35">
        <f t="shared" si="7"/>
        <v>0.16279069767441862</v>
      </c>
      <c r="BE49" s="35">
        <f t="shared" si="8"/>
        <v>2.6804123711340205E-2</v>
      </c>
      <c r="BF49" s="23">
        <f>VLOOKUP(AH49,POINTS_TABLE!$D$2:$E$6,2,FALSE)</f>
        <v>22.950406619007929</v>
      </c>
      <c r="BG49" s="23">
        <f>VLOOKUP(AI49,POINTS_TABLE!$D$7:$E$12,2,FALSE)</f>
        <v>2.2035512366295098</v>
      </c>
      <c r="BH49" s="23">
        <f>VLOOKUP(AJ49,POINTS_TABLE!$D$13:$E$18,2,FALSE)</f>
        <v>3.6479448638409924</v>
      </c>
      <c r="BI49" s="23">
        <f>VLOOKUP(AK49,POINTS_TABLE!$D$21:$E$24,2,FALSE)</f>
        <v>23.021267938938855</v>
      </c>
      <c r="BJ49" s="23">
        <f>VLOOKUP(AL49,POINTS_TABLE!$D$25:$E$27,2,FALSE)</f>
        <v>1.063873591300236</v>
      </c>
      <c r="BK49" s="23">
        <f>VLOOKUP(AM49,POINTS_TABLE!$D$28:$E$33,2,FALSE)</f>
        <v>13.560784206191453</v>
      </c>
      <c r="BL49" s="23">
        <f>VLOOKUP(AN49,POINTS_TABLE!$D$34:$E$37,2,FALSE)</f>
        <v>7.4046821899710498</v>
      </c>
      <c r="BM49" s="23">
        <f>VLOOKUP(AO49,POINTS_TABLE!$D$38:$E$41,2,FALSE)</f>
        <v>2.0741751155172814</v>
      </c>
      <c r="BN49" s="23">
        <f>VLOOKUP(AP49,POINTS_TABLE!$D$42:$E$44,2,FALSE)</f>
        <v>-9.2873123719919874</v>
      </c>
      <c r="BO49" s="23">
        <f>VLOOKUP(AQ49,POINTS_TABLE!$D$45:$E$48,2,FALSE)</f>
        <v>-0.79321895608749771</v>
      </c>
      <c r="BP49" s="23">
        <f>VLOOKUP(AR49,POINTS_TABLE!$D$49:$E$50,2,FALSE)</f>
        <v>14.582867019977442</v>
      </c>
      <c r="BQ49" s="23">
        <f>VLOOKUP(AS49,POINTS_TABLE!$D$51:$E$52,2,FALSE)</f>
        <v>-3.8353326132213157</v>
      </c>
      <c r="BR49" s="39">
        <f>ROUND(SCORECARD_SCALLING!$C$6-SUM(BF49:BQ49)-TRAIN_SUMMARY!$C$2*SCORECARD_SCALLING!$C$5,0)</f>
        <v>429</v>
      </c>
      <c r="BS49" t="str">
        <f t="shared" si="9"/>
        <v>Reject</v>
      </c>
      <c r="BT49">
        <f t="shared" si="10"/>
        <v>1</v>
      </c>
    </row>
    <row r="50" spans="1:72">
      <c r="A50" s="2" t="s">
        <v>21</v>
      </c>
      <c r="B50" s="2">
        <v>48</v>
      </c>
      <c r="C50" s="2" t="s">
        <v>33</v>
      </c>
      <c r="D50" s="2" t="s">
        <v>49</v>
      </c>
      <c r="E50" s="2">
        <v>10297</v>
      </c>
      <c r="F50" s="2" t="s">
        <v>34</v>
      </c>
      <c r="G50" s="2" t="s">
        <v>39</v>
      </c>
      <c r="H50" s="2">
        <v>4</v>
      </c>
      <c r="I50" s="2" t="s">
        <v>26</v>
      </c>
      <c r="J50" s="2" t="s">
        <v>27</v>
      </c>
      <c r="K50" s="2">
        <v>4</v>
      </c>
      <c r="L50" s="2" t="s">
        <v>47</v>
      </c>
      <c r="M50" s="2">
        <v>39</v>
      </c>
      <c r="N50" s="2" t="s">
        <v>65</v>
      </c>
      <c r="O50" s="2" t="s">
        <v>44</v>
      </c>
      <c r="P50" s="2">
        <v>3</v>
      </c>
      <c r="Q50" s="2" t="s">
        <v>30</v>
      </c>
      <c r="R50" s="2">
        <v>2</v>
      </c>
      <c r="S50" s="2" t="s">
        <v>31</v>
      </c>
      <c r="T50" s="2" t="s">
        <v>31</v>
      </c>
      <c r="U50" s="2">
        <v>1</v>
      </c>
      <c r="V50">
        <f>_xlfn.XLOOKUP(B50,Binning_WOE_IV!$C$2:$C$6,Binning_WOE_IV!$I$2:$I$6,"not found",-1)</f>
        <v>-0.94704225543434295</v>
      </c>
      <c r="W50">
        <f>_xlfn.XLOOKUP(E50,Binning_WOE_IV!$C$7:$C$12,Binning_WOE_IV!$I$7:$I$12,"not found",-1)</f>
        <v>-0.98786424995459821</v>
      </c>
      <c r="X50">
        <f>_xlfn.XLOOKUP(M50,Binning_WOE_IV!$C$13:$C$18,Binning_WOE_IV!$I$13:$I$18,"not found",-1)</f>
        <v>0.27579903319597576</v>
      </c>
      <c r="Y50">
        <f>_xlfn.XLOOKUP(A50,Binning_WOE_IV!$B$32:$B$35,Binning_WOE_IV!$G$32:$G$35,"not found",0)</f>
        <v>-0.67859154491044971</v>
      </c>
      <c r="Z50" s="23">
        <f>_xlfn.XLOOKUP(_xlfn.XLOOKUP(C50,Binning_WOE_IV!$AF$2:$AF$6,Binning_WOE_IV!$AG$2:$AG$6,"not found",0),Binning_WOE_IV!$R$36:$R$38,Binning_WOE_IV!$G$36:$G$38,"not found",0)</f>
        <v>-4.4726268044255127E-2</v>
      </c>
      <c r="AA50" cm="1">
        <f t="array" ref="AA50">_xlfn.SWITCH(D50,"radio/tv",Binning_WOE_IV!$G$39,"other",Binning_WOE_IV!$G$39,"education",Binning_WOE_IV!$G$40,"retraining",Binning_WOE_IV!$G$40,"furniture/equipment",Binning_WOE_IV!$G$41,"domestic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50">
        <f>_xlfn.LET(_xlpm.b,_xlfn.XLOOKUP(F50,Binning_WOE_IV!$AJ$2:$AJ$6,Binning_WOE_IV!$AK$2:$AK$6,"not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0">
        <f>_xlfn.LET(_xlpm.b,_xlfn.XLOOKUP(G50,Binning_WOE_IV!$AL$2:$AL$6,Binning_WOE_IV!$AM$2:$AM$6,"not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0">
        <f>_xlfn.XLOOKUP(_xlfn.XLOOKUP(I50,Binning_WOE_IV!$AN$2:$AN$5,Binning_WOE_IV!$AO$2:$AO$5,"not found",0),Binning_WOE_IV!$R$53:$R$55,Binning_WOE_IV!$G$53:$G$55,"not found",0)</f>
        <v>0.1811117123342415</v>
      </c>
      <c r="AE50">
        <f>_xlfn.LET(_xlpm.b,_xlfn.XLOOKUP(L50,Binning_WOE_IV!$AQ$2:$AQ$5,Binning_WOE_IV!$AR$2:$AR$5,"not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50">
        <f>_xlfn.XLOOKUP(_xlfn.XLOOKUP(N50,Binning_WOE_IV!$AS$2:$AS$4,Binning_WOE_IV!$AT$2:$AT$4,"not found",0),Binning_WOE_IV!$R$62:$R$63,Binning_WOE_IV!$G$62:$G$63,"not found",0)</f>
        <v>-0.54969627176468283</v>
      </c>
      <c r="AG50">
        <f>_xlfn.XLOOKUP(_xlfn.XLOOKUP(O50,Binning_WOE_IV!$AU$2:$AU$4,Binning_WOE_IV!$AV$2:$AV$4,"not found",0),Binning_WOE_IV!$R$64:$R$65,Binning_WOE_IV!$G$64:$G$65,"not found",0)</f>
        <v>-0.4919272386823581</v>
      </c>
      <c r="AH50">
        <f>V50*TRAIN_SUMMARY!$C$3</f>
        <v>0.74681907872931619</v>
      </c>
      <c r="AI50">
        <f>W50*TRAIN_SUMMARY!$C$4</f>
        <v>0.49301772974847569</v>
      </c>
      <c r="AJ50">
        <f>X50*TRAIN_SUMMARY!$C$5</f>
        <v>-0.1756525653466223</v>
      </c>
      <c r="AK50">
        <f>Y50*TRAIN_SUMMARY!$C$6</f>
        <v>0.53190423215968441</v>
      </c>
      <c r="AL50">
        <f>Z50*TRAIN_SUMMARY!$C$7</f>
        <v>2.4580699342731407E-2</v>
      </c>
      <c r="AM50">
        <f>AA50*TRAIN_SUMMARY!$C$8</f>
        <v>-0.46936907902687153</v>
      </c>
      <c r="AN50">
        <f>AB50*TRAIN_SUMMARY!$C$9</f>
        <v>0.17108448609736249</v>
      </c>
      <c r="AO50">
        <f>AC50*TRAIN_SUMMARY!$C$10</f>
        <v>-0.18469041192036334</v>
      </c>
      <c r="AP50">
        <f>AD50*TRAIN_SUMMARY!$C$11</f>
        <v>-0.21458247952085815</v>
      </c>
      <c r="AQ50">
        <f>AE50*TRAIN_SUMMARY!$C$12</f>
        <v>0.30495501300893796</v>
      </c>
      <c r="AR50">
        <f>AF50*TRAIN_SUMMARY!$C$13</f>
        <v>0.33693577197926589</v>
      </c>
      <c r="AS50">
        <f>AG50*TRAIN_SUMMARY!$C$14</f>
        <v>0.18600799575071647</v>
      </c>
      <c r="AT50">
        <f>TRAIN_SUMMARY!$C$2+SUM(AH50:AS50)</f>
        <v>0.92960965623965175</v>
      </c>
      <c r="AU50">
        <f t="shared" si="0"/>
        <v>0.7169960864966427</v>
      </c>
      <c r="AV50">
        <f t="shared" si="1"/>
        <v>0.33268489656109074</v>
      </c>
      <c r="AW50">
        <f t="shared" si="2"/>
        <v>0</v>
      </c>
      <c r="AX50">
        <f t="shared" si="3"/>
        <v>1</v>
      </c>
      <c r="AY50">
        <f t="shared" si="11"/>
        <v>13</v>
      </c>
      <c r="AZ50">
        <f t="shared" si="12"/>
        <v>36</v>
      </c>
      <c r="BA50" s="35">
        <f t="shared" si="4"/>
        <v>2.6804123711340205E-2</v>
      </c>
      <c r="BB50" s="35">
        <f t="shared" si="5"/>
        <v>0.16744186046511628</v>
      </c>
      <c r="BC50" s="35">
        <f t="shared" si="6"/>
        <v>0.14063773675377608</v>
      </c>
      <c r="BD50" s="35">
        <f t="shared" si="7"/>
        <v>0.16744186046511628</v>
      </c>
      <c r="BE50" s="35">
        <f t="shared" si="8"/>
        <v>2.6804123711340205E-2</v>
      </c>
      <c r="BF50" s="23">
        <f>VLOOKUP(AH50,POINTS_TABLE!$D$2:$E$6,2,FALSE)</f>
        <v>32.322965439721465</v>
      </c>
      <c r="BG50" s="23">
        <f>VLOOKUP(AI50,POINTS_TABLE!$D$7:$E$12,2,FALSE)</f>
        <v>21.33822701335383</v>
      </c>
      <c r="BH50" s="23">
        <f>VLOOKUP(AJ50,POINTS_TABLE!$D$13:$E$18,2,FALSE)</f>
        <v>-7.6023925483498971</v>
      </c>
      <c r="BI50" s="23">
        <f>VLOOKUP(AK50,POINTS_TABLE!$D$21:$E$24,2,FALSE)</f>
        <v>23.021267938938855</v>
      </c>
      <c r="BJ50" s="23">
        <f>VLOOKUP(AL50,POINTS_TABLE!$D$25:$E$27,2,FALSE)</f>
        <v>1.063873591300236</v>
      </c>
      <c r="BK50" s="23">
        <f>VLOOKUP(AM50,POINTS_TABLE!$D$28:$E$33,2,FALSE)</f>
        <v>-20.314693279760625</v>
      </c>
      <c r="BL50" s="23">
        <f>VLOOKUP(AN50,POINTS_TABLE!$D$34:$E$37,2,FALSE)</f>
        <v>7.4046821899710498</v>
      </c>
      <c r="BM50" s="23">
        <f>VLOOKUP(AO50,POINTS_TABLE!$D$38:$E$41,2,FALSE)</f>
        <v>-7.9935582413174426</v>
      </c>
      <c r="BN50" s="23">
        <f>VLOOKUP(AP50,POINTS_TABLE!$D$42:$E$44,2,FALSE)</f>
        <v>-9.2873123719919874</v>
      </c>
      <c r="BO50" s="23">
        <f>VLOOKUP(AQ50,POINTS_TABLE!$D$45:$E$48,2,FALSE)</f>
        <v>13.198712548866723</v>
      </c>
      <c r="BP50" s="23">
        <f>VLOOKUP(AR50,POINTS_TABLE!$D$49:$E$50,2,FALSE)</f>
        <v>14.582867019977442</v>
      </c>
      <c r="BQ50" s="23">
        <f>VLOOKUP(AS50,POINTS_TABLE!$D$51:$E$52,2,FALSE)</f>
        <v>8.0505843910576207</v>
      </c>
      <c r="BR50" s="39">
        <f>ROUND(SCORECARD_SCALLING!$C$6-SUM(BF50:BQ50)-TRAIN_SUMMARY!$C$2*SCORECARD_SCALLING!$C$5,0)</f>
        <v>430</v>
      </c>
      <c r="BS50" t="str">
        <f t="shared" si="9"/>
        <v>Reject</v>
      </c>
      <c r="BT50">
        <f t="shared" si="10"/>
        <v>1</v>
      </c>
    </row>
    <row r="51" spans="1:72">
      <c r="A51" s="2" t="s">
        <v>32</v>
      </c>
      <c r="B51" s="2">
        <v>12</v>
      </c>
      <c r="C51" s="2" t="s">
        <v>33</v>
      </c>
      <c r="D51" s="2" t="s">
        <v>41</v>
      </c>
      <c r="E51" s="2">
        <v>951</v>
      </c>
      <c r="F51" s="2" t="s">
        <v>59</v>
      </c>
      <c r="G51" s="2" t="s">
        <v>57</v>
      </c>
      <c r="H51" s="2">
        <v>4</v>
      </c>
      <c r="I51" s="2" t="s">
        <v>36</v>
      </c>
      <c r="J51" s="2" t="s">
        <v>27</v>
      </c>
      <c r="K51" s="2">
        <v>4</v>
      </c>
      <c r="L51" s="2" t="s">
        <v>50</v>
      </c>
      <c r="M51" s="2">
        <v>27</v>
      </c>
      <c r="N51" s="2" t="s">
        <v>61</v>
      </c>
      <c r="O51" s="2" t="s">
        <v>51</v>
      </c>
      <c r="P51" s="2">
        <v>4</v>
      </c>
      <c r="Q51" s="2" t="s">
        <v>30</v>
      </c>
      <c r="R51" s="2">
        <v>1</v>
      </c>
      <c r="S51" s="2" t="s">
        <v>27</v>
      </c>
      <c r="T51" s="2" t="s">
        <v>31</v>
      </c>
      <c r="U51" s="2">
        <v>1</v>
      </c>
      <c r="V51">
        <f>_xlfn.XLOOKUP(B51,Binning_WOE_IV!$C$2:$C$6,Binning_WOE_IV!$I$2:$I$6,"not found",-1)</f>
        <v>7.0953437452657447E-2</v>
      </c>
      <c r="W51">
        <f>_xlfn.XLOOKUP(E51,Binning_WOE_IV!$C$7:$C$12,Binning_WOE_IV!$I$7:$I$12,"not found",-1)</f>
        <v>3.9978967825304385E-2</v>
      </c>
      <c r="X51">
        <f>_xlfn.XLOOKUP(M51,Binning_WOE_IV!$C$13:$C$18,Binning_WOE_IV!$I$13:$I$18,"not found",-1)</f>
        <v>-0.13233987329659078</v>
      </c>
      <c r="Y51">
        <f>_xlfn.XLOOKUP(A51,Binning_WOE_IV!$B$32:$B$35,Binning_WOE_IV!$G$32:$G$35,"not found",0)</f>
        <v>-0.45557089656450134</v>
      </c>
      <c r="Z51" s="23">
        <f>_xlfn.XLOOKUP(_xlfn.XLOOKUP(C51,Binning_WOE_IV!$AF$2:$AF$6,Binning_WOE_IV!$AG$2:$AG$6,"not found",0),Binning_WOE_IV!$R$36:$R$38,Binning_WOE_IV!$G$36:$G$38,"not found",0)</f>
        <v>-4.4726268044255127E-2</v>
      </c>
      <c r="AA51" cm="1">
        <f t="array" ref="AA51">_xlfn.SWITCH(D51,"radio/tv",Binning_WOE_IV!$G$39,"other",Binning_WOE_IV!$G$39,"education",Binning_WOE_IV!$G$40,"retraining",Binning_WOE_IV!$G$40,"furniture/equipment",Binning_WOE_IV!$G$41,"domestic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51">
        <f>_xlfn.LET(_xlpm.b,_xlfn.XLOOKUP(F51,Binning_WOE_IV!$AJ$2:$AJ$6,Binning_WOE_IV!$AK$2:$AK$6,"not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51">
        <f>_xlfn.LET(_xlpm.b,_xlfn.XLOOKUP(G51,Binning_WOE_IV!$AL$2:$AL$6,Binning_WOE_IV!$AM$2:$AM$6,"not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51">
        <f>_xlfn.XLOOKUP(_xlfn.XLOOKUP(I51,Binning_WOE_IV!$AN$2:$AN$5,Binning_WOE_IV!$AO$2:$AO$5,"not found",0),Binning_WOE_IV!$R$53:$R$55,Binning_WOE_IV!$G$53:$G$55,"not found",0)</f>
        <v>-0.20099341664998441</v>
      </c>
      <c r="AE51">
        <f>_xlfn.LET(_xlpm.b,_xlfn.XLOOKUP(L51,Binning_WOE_IV!$AQ$2:$AQ$5,Binning_WOE_IV!$AR$2:$AR$5,"not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1">
        <f>_xlfn.XLOOKUP(_xlfn.XLOOKUP(N51,Binning_WOE_IV!$AS$2:$AS$4,Binning_WOE_IV!$AT$2:$AT$4,"not found",0),Binning_WOE_IV!$R$62:$R$63,Binning_WOE_IV!$G$62:$G$63,"not found",0)</f>
        <v>-0.54969627176468283</v>
      </c>
      <c r="AG51">
        <f>_xlfn.XLOOKUP(_xlfn.XLOOKUP(O51,Binning_WOE_IV!$AU$2:$AU$4,Binning_WOE_IV!$AV$2:$AV$4,"not found",0),Binning_WOE_IV!$R$64:$R$65,Binning_WOE_IV!$G$64:$G$65,"not found",0)</f>
        <v>-0.4919272386823581</v>
      </c>
      <c r="AH51">
        <f>V51*TRAIN_SUMMARY!$C$3</f>
        <v>-5.5952498937620498E-2</v>
      </c>
      <c r="AI51">
        <f>W51*TRAIN_SUMMARY!$C$4</f>
        <v>-1.9952478243670423E-2</v>
      </c>
      <c r="AJ51">
        <f>X51*TRAIN_SUMMARY!$C$5</f>
        <v>8.428542324031725E-2</v>
      </c>
      <c r="AK51">
        <f>Y51*TRAIN_SUMMARY!$C$6</f>
        <v>0.35709270141793154</v>
      </c>
      <c r="AL51">
        <f>Z51*TRAIN_SUMMARY!$C$7</f>
        <v>2.4580699342731407E-2</v>
      </c>
      <c r="AM51">
        <f>AA51*TRAIN_SUMMARY!$C$8</f>
        <v>5.9194073638088991E-2</v>
      </c>
      <c r="AN51">
        <f>AB51*TRAIN_SUMMARY!$C$9</f>
        <v>0.18902110492895396</v>
      </c>
      <c r="AO51">
        <f>AC51*TRAIN_SUMMARY!$C$10</f>
        <v>0.2867089209985732</v>
      </c>
      <c r="AP51">
        <f>AD51*TRAIN_SUMMARY!$C$11</f>
        <v>0.23813846799994265</v>
      </c>
      <c r="AQ51">
        <f>AE51*TRAIN_SUMMARY!$C$12</f>
        <v>6.1778553558697331E-2</v>
      </c>
      <c r="AR51">
        <f>AF51*TRAIN_SUMMARY!$C$13</f>
        <v>0.33693577197926589</v>
      </c>
      <c r="AS51">
        <f>AG51*TRAIN_SUMMARY!$C$14</f>
        <v>0.18600799575071647</v>
      </c>
      <c r="AT51">
        <f>TRAIN_SUMMARY!$C$2+SUM(AH51:AS51)</f>
        <v>0.92643792091180466</v>
      </c>
      <c r="AU51">
        <f t="shared" si="0"/>
        <v>0.71635205840741301</v>
      </c>
      <c r="AV51">
        <f t="shared" si="1"/>
        <v>0.33358353118082285</v>
      </c>
      <c r="AW51">
        <f t="shared" si="2"/>
        <v>0</v>
      </c>
      <c r="AX51">
        <f t="shared" si="3"/>
        <v>1</v>
      </c>
      <c r="AY51">
        <f t="shared" si="11"/>
        <v>13</v>
      </c>
      <c r="AZ51">
        <f t="shared" si="12"/>
        <v>37</v>
      </c>
      <c r="BA51" s="35">
        <f t="shared" si="4"/>
        <v>2.6804123711340205E-2</v>
      </c>
      <c r="BB51" s="35">
        <f t="shared" si="5"/>
        <v>0.17209302325581396</v>
      </c>
      <c r="BC51" s="35">
        <f t="shared" si="6"/>
        <v>0.14528889954447377</v>
      </c>
      <c r="BD51" s="35">
        <f t="shared" si="7"/>
        <v>0.17209302325581396</v>
      </c>
      <c r="BE51" s="35">
        <f t="shared" si="8"/>
        <v>2.6804123711340205E-2</v>
      </c>
      <c r="BF51" s="23">
        <f>VLOOKUP(AH51,POINTS_TABLE!$D$2:$E$6,2,FALSE)</f>
        <v>-2.4216717822795024</v>
      </c>
      <c r="BG51" s="23">
        <f>VLOOKUP(AI51,POINTS_TABLE!$D$7:$E$12,2,FALSE)</f>
        <v>-0.86356024246764762</v>
      </c>
      <c r="BH51" s="23">
        <f>VLOOKUP(AJ51,POINTS_TABLE!$D$13:$E$18,2,FALSE)</f>
        <v>3.6479448638409924</v>
      </c>
      <c r="BI51" s="23">
        <f>VLOOKUP(AK51,POINTS_TABLE!$D$21:$E$24,2,FALSE)</f>
        <v>15.455276084198793</v>
      </c>
      <c r="BJ51" s="23">
        <f>VLOOKUP(AL51,POINTS_TABLE!$D$25:$E$27,2,FALSE)</f>
        <v>1.063873591300236</v>
      </c>
      <c r="BK51" s="23">
        <f>VLOOKUP(AM51,POINTS_TABLE!$D$28:$E$33,2,FALSE)</f>
        <v>2.5619698946306131</v>
      </c>
      <c r="BL51" s="23">
        <f>VLOOKUP(AN51,POINTS_TABLE!$D$34:$E$37,2,FALSE)</f>
        <v>8.180994321130628</v>
      </c>
      <c r="BM51" s="23">
        <f>VLOOKUP(AO51,POINTS_TABLE!$D$38:$E$41,2,FALSE)</f>
        <v>12.409006155098014</v>
      </c>
      <c r="BN51" s="23">
        <f>VLOOKUP(AP51,POINTS_TABLE!$D$42:$E$44,2,FALSE)</f>
        <v>10.30683560485237</v>
      </c>
      <c r="BO51" s="23">
        <f>VLOOKUP(AQ51,POINTS_TABLE!$D$45:$E$48,2,FALSE)</f>
        <v>2.6738283855727758</v>
      </c>
      <c r="BP51" s="23">
        <f>VLOOKUP(AR51,POINTS_TABLE!$D$49:$E$50,2,FALSE)</f>
        <v>14.582867019977442</v>
      </c>
      <c r="BQ51" s="23">
        <f>VLOOKUP(AS51,POINTS_TABLE!$D$51:$E$52,2,FALSE)</f>
        <v>8.0505843910576207</v>
      </c>
      <c r="BR51" s="39">
        <f>ROUND(SCORECARD_SCALLING!$C$6-SUM(BF51:BQ51)-TRAIN_SUMMARY!$C$2*SCORECARD_SCALLING!$C$5,0)</f>
        <v>430</v>
      </c>
      <c r="BS51" t="str">
        <f t="shared" si="9"/>
        <v>Reject</v>
      </c>
      <c r="BT51">
        <f t="shared" si="10"/>
        <v>1</v>
      </c>
    </row>
    <row r="52" spans="1:72">
      <c r="A52" s="2" t="s">
        <v>32</v>
      </c>
      <c r="B52" s="2">
        <v>60</v>
      </c>
      <c r="C52" s="2" t="s">
        <v>33</v>
      </c>
      <c r="D52" s="2" t="s">
        <v>38</v>
      </c>
      <c r="E52" s="2">
        <v>6288</v>
      </c>
      <c r="F52" s="2" t="s">
        <v>34</v>
      </c>
      <c r="G52" s="2" t="s">
        <v>35</v>
      </c>
      <c r="H52" s="2">
        <v>4</v>
      </c>
      <c r="I52" s="2" t="s">
        <v>26</v>
      </c>
      <c r="J52" s="2" t="s">
        <v>27</v>
      </c>
      <c r="K52" s="2">
        <v>4</v>
      </c>
      <c r="L52" s="2" t="s">
        <v>47</v>
      </c>
      <c r="M52" s="2">
        <v>42</v>
      </c>
      <c r="N52" s="2" t="s">
        <v>27</v>
      </c>
      <c r="O52" s="2" t="s">
        <v>44</v>
      </c>
      <c r="P52" s="2">
        <v>1</v>
      </c>
      <c r="Q52" s="2" t="s">
        <v>30</v>
      </c>
      <c r="R52" s="2">
        <v>1</v>
      </c>
      <c r="S52" s="2" t="s">
        <v>27</v>
      </c>
      <c r="T52" s="2" t="s">
        <v>31</v>
      </c>
      <c r="U52" s="2">
        <v>1</v>
      </c>
      <c r="V52">
        <f>_xlfn.XLOOKUP(B52,Binning_WOE_IV!$C$2:$C$6,Binning_WOE_IV!$I$2:$I$6,"not found",-1)</f>
        <v>-0.94704225543434295</v>
      </c>
      <c r="W52">
        <f>_xlfn.XLOOKUP(E52,Binning_WOE_IV!$C$7:$C$12,Binning_WOE_IV!$I$7:$I$12,"not found",-1)</f>
        <v>-0.1020145435816787</v>
      </c>
      <c r="X52">
        <f>_xlfn.XLOOKUP(M52,Binning_WOE_IV!$C$13:$C$18,Binning_WOE_IV!$I$13:$I$18,"not found",-1)</f>
        <v>0.27579903319597576</v>
      </c>
      <c r="Y52">
        <f>_xlfn.XLOOKUP(A52,Binning_WOE_IV!$B$32:$B$35,Binning_WOE_IV!$G$32:$G$35,"not found",0)</f>
        <v>-0.45557089656450134</v>
      </c>
      <c r="Z52" s="23">
        <f>_xlfn.XLOOKUP(_xlfn.XLOOKUP(C52,Binning_WOE_IV!$AF$2:$AF$6,Binning_WOE_IV!$AG$2:$AG$6,"not found",0),Binning_WOE_IV!$R$36:$R$38,Binning_WOE_IV!$G$36:$G$38,"not found",0)</f>
        <v>-4.4726268044255127E-2</v>
      </c>
      <c r="AA52" cm="1">
        <f t="array" ref="AA52">_xlfn.SWITCH(D52,"radio/tv",Binning_WOE_IV!$G$39,"other",Binning_WOE_IV!$G$39,"education",Binning_WOE_IV!$G$40,"retraining",Binning_WOE_IV!$G$40,"furniture/equipment",Binning_WOE_IV!$G$41,"domestic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52">
        <f>_xlfn.LET(_xlpm.b,_xlfn.XLOOKUP(F52,Binning_WOE_IV!$AJ$2:$AJ$6,Binning_WOE_IV!$AK$2:$AK$6,"not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2">
        <f>_xlfn.LET(_xlpm.b,_xlfn.XLOOKUP(G52,Binning_WOE_IV!$AL$2:$AL$6,Binning_WOE_IV!$AM$2:$AM$6,"not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2">
        <f>_xlfn.XLOOKUP(_xlfn.XLOOKUP(I52,Binning_WOE_IV!$AN$2:$AN$5,Binning_WOE_IV!$AO$2:$AO$5,"not found",0),Binning_WOE_IV!$R$53:$R$55,Binning_WOE_IV!$G$53:$G$55,"not found",0)</f>
        <v>0.1811117123342415</v>
      </c>
      <c r="AE52">
        <f>_xlfn.LET(_xlpm.b,_xlfn.XLOOKUP(L52,Binning_WOE_IV!$AQ$2:$AQ$5,Binning_WOE_IV!$AR$2:$AR$5,"not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52">
        <f>_xlfn.XLOOKUP(_xlfn.XLOOKUP(N52,Binning_WOE_IV!$AS$2:$AS$4,Binning_WOE_IV!$AT$2:$AT$4,"not found",0),Binning_WOE_IV!$R$62:$R$63,Binning_WOE_IV!$G$62:$G$63,"not found",0)</f>
        <v>0.12957806221905885</v>
      </c>
      <c r="AG52">
        <f>_xlfn.XLOOKUP(_xlfn.XLOOKUP(O52,Binning_WOE_IV!$AU$2:$AU$4,Binning_WOE_IV!$AV$2:$AV$4,"not found",0),Binning_WOE_IV!$R$64:$R$65,Binning_WOE_IV!$G$64:$G$65,"not found",0)</f>
        <v>-0.4919272386823581</v>
      </c>
      <c r="AH52">
        <f>V52*TRAIN_SUMMARY!$C$3</f>
        <v>0.74681907872931619</v>
      </c>
      <c r="AI52">
        <f>W52*TRAIN_SUMMARY!$C$4</f>
        <v>5.0912844229637523E-2</v>
      </c>
      <c r="AJ52">
        <f>X52*TRAIN_SUMMARY!$C$5</f>
        <v>-0.1756525653466223</v>
      </c>
      <c r="AK52">
        <f>Y52*TRAIN_SUMMARY!$C$6</f>
        <v>0.35709270141793154</v>
      </c>
      <c r="AL52">
        <f>Z52*TRAIN_SUMMARY!$C$7</f>
        <v>2.4580699342731407E-2</v>
      </c>
      <c r="AM52">
        <f>AA52*TRAIN_SUMMARY!$C$8</f>
        <v>0.31332064462344805</v>
      </c>
      <c r="AN52">
        <f>AB52*TRAIN_SUMMARY!$C$9</f>
        <v>0.17108448609736249</v>
      </c>
      <c r="AO52">
        <f>AC52*TRAIN_SUMMARY!$C$10</f>
        <v>4.7923621110280083E-2</v>
      </c>
      <c r="AP52">
        <f>AD52*TRAIN_SUMMARY!$C$11</f>
        <v>-0.21458247952085815</v>
      </c>
      <c r="AQ52">
        <f>AE52*TRAIN_SUMMARY!$C$12</f>
        <v>0.30495501300893796</v>
      </c>
      <c r="AR52">
        <f>AF52*TRAIN_SUMMARY!$C$13</f>
        <v>-7.9424741749105313E-2</v>
      </c>
      <c r="AS52">
        <f>AG52*TRAIN_SUMMARY!$C$14</f>
        <v>0.18600799575071647</v>
      </c>
      <c r="AT52">
        <f>TRAIN_SUMMARY!$C$2+SUM(AH52:AS52)</f>
        <v>0.91163648293165223</v>
      </c>
      <c r="AU52">
        <f t="shared" si="0"/>
        <v>0.71333492101583174</v>
      </c>
      <c r="AV52">
        <f t="shared" si="1"/>
        <v>0.3378042339136979</v>
      </c>
      <c r="AW52">
        <f t="shared" si="2"/>
        <v>0</v>
      </c>
      <c r="AX52">
        <f t="shared" si="3"/>
        <v>1</v>
      </c>
      <c r="AY52">
        <f t="shared" si="11"/>
        <v>13</v>
      </c>
      <c r="AZ52">
        <f t="shared" si="12"/>
        <v>38</v>
      </c>
      <c r="BA52" s="35">
        <f t="shared" si="4"/>
        <v>2.6804123711340205E-2</v>
      </c>
      <c r="BB52" s="35">
        <f t="shared" si="5"/>
        <v>0.17674418604651163</v>
      </c>
      <c r="BC52" s="35">
        <f t="shared" si="6"/>
        <v>0.14994006233517143</v>
      </c>
      <c r="BD52" s="35">
        <f t="shared" si="7"/>
        <v>0.17674418604651163</v>
      </c>
      <c r="BE52" s="35">
        <f t="shared" si="8"/>
        <v>2.6804123711340205E-2</v>
      </c>
      <c r="BF52" s="23">
        <f>VLOOKUP(AH52,POINTS_TABLE!$D$2:$E$6,2,FALSE)</f>
        <v>32.322965439721465</v>
      </c>
      <c r="BG52" s="23">
        <f>VLOOKUP(AI52,POINTS_TABLE!$D$7:$E$12,2,FALSE)</f>
        <v>2.2035512366295098</v>
      </c>
      <c r="BH52" s="23">
        <f>VLOOKUP(AJ52,POINTS_TABLE!$D$13:$E$18,2,FALSE)</f>
        <v>-7.6023925483498971</v>
      </c>
      <c r="BI52" s="23">
        <f>VLOOKUP(AK52,POINTS_TABLE!$D$21:$E$24,2,FALSE)</f>
        <v>15.455276084198793</v>
      </c>
      <c r="BJ52" s="23">
        <f>VLOOKUP(AL52,POINTS_TABLE!$D$25:$E$27,2,FALSE)</f>
        <v>1.063873591300236</v>
      </c>
      <c r="BK52" s="23">
        <f>VLOOKUP(AM52,POINTS_TABLE!$D$28:$E$33,2,FALSE)</f>
        <v>13.560784206191453</v>
      </c>
      <c r="BL52" s="23">
        <f>VLOOKUP(AN52,POINTS_TABLE!$D$34:$E$37,2,FALSE)</f>
        <v>7.4046821899710498</v>
      </c>
      <c r="BM52" s="23">
        <f>VLOOKUP(AO52,POINTS_TABLE!$D$38:$E$41,2,FALSE)</f>
        <v>2.0741751155172814</v>
      </c>
      <c r="BN52" s="23">
        <f>VLOOKUP(AP52,POINTS_TABLE!$D$42:$E$44,2,FALSE)</f>
        <v>-9.2873123719919874</v>
      </c>
      <c r="BO52" s="23">
        <f>VLOOKUP(AQ52,POINTS_TABLE!$D$45:$E$48,2,FALSE)</f>
        <v>13.198712548866723</v>
      </c>
      <c r="BP52" s="23">
        <f>VLOOKUP(AR52,POINTS_TABLE!$D$49:$E$50,2,FALSE)</f>
        <v>-3.4375704313596254</v>
      </c>
      <c r="BQ52" s="23">
        <f>VLOOKUP(AS52,POINTS_TABLE!$D$51:$E$52,2,FALSE)</f>
        <v>8.0505843910576207</v>
      </c>
      <c r="BR52" s="39">
        <f>ROUND(SCORECARD_SCALLING!$C$6-SUM(BF52:BQ52)-TRAIN_SUMMARY!$C$2*SCORECARD_SCALLING!$C$5,0)</f>
        <v>431</v>
      </c>
      <c r="BS52" t="str">
        <f t="shared" si="9"/>
        <v>Reject</v>
      </c>
      <c r="BT52">
        <f t="shared" si="10"/>
        <v>1</v>
      </c>
    </row>
    <row r="53" spans="1:72">
      <c r="A53" s="2" t="s">
        <v>21</v>
      </c>
      <c r="B53" s="2">
        <v>18</v>
      </c>
      <c r="C53" s="2" t="s">
        <v>33</v>
      </c>
      <c r="D53" s="2" t="s">
        <v>46</v>
      </c>
      <c r="E53" s="2">
        <v>976</v>
      </c>
      <c r="F53" s="2" t="s">
        <v>34</v>
      </c>
      <c r="G53" s="2" t="s">
        <v>57</v>
      </c>
      <c r="H53" s="2">
        <v>1</v>
      </c>
      <c r="I53" s="2" t="s">
        <v>36</v>
      </c>
      <c r="J53" s="2" t="s">
        <v>27</v>
      </c>
      <c r="K53" s="2">
        <v>2</v>
      </c>
      <c r="L53" s="2" t="s">
        <v>50</v>
      </c>
      <c r="M53" s="2">
        <v>23</v>
      </c>
      <c r="N53" s="2" t="s">
        <v>27</v>
      </c>
      <c r="O53" s="2" t="s">
        <v>29</v>
      </c>
      <c r="P53" s="2">
        <v>1</v>
      </c>
      <c r="Q53" s="2" t="s">
        <v>40</v>
      </c>
      <c r="R53" s="2">
        <v>1</v>
      </c>
      <c r="S53" s="2" t="s">
        <v>27</v>
      </c>
      <c r="T53" s="2" t="s">
        <v>31</v>
      </c>
      <c r="U53" s="2">
        <v>1</v>
      </c>
      <c r="V53">
        <f>_xlfn.XLOOKUP(B53,Binning_WOE_IV!$C$2:$C$6,Binning_WOE_IV!$I$2:$I$6,"not found",-1)</f>
        <v>7.0953437452657447E-2</v>
      </c>
      <c r="W53">
        <f>_xlfn.XLOOKUP(E53,Binning_WOE_IV!$C$7:$C$12,Binning_WOE_IV!$I$7:$I$12,"not found",-1)</f>
        <v>3.9978967825304385E-2</v>
      </c>
      <c r="X53">
        <f>_xlfn.XLOOKUP(M53,Binning_WOE_IV!$C$13:$C$18,Binning_WOE_IV!$I$13:$I$18,"not found",-1)</f>
        <v>-0.40221483439086264</v>
      </c>
      <c r="Y53">
        <f>_xlfn.XLOOKUP(A53,Binning_WOE_IV!$B$32:$B$35,Binning_WOE_IV!$G$32:$G$35,"not found",0)</f>
        <v>-0.67859154491044971</v>
      </c>
      <c r="Z53" s="23">
        <f>_xlfn.XLOOKUP(_xlfn.XLOOKUP(C53,Binning_WOE_IV!$AF$2:$AF$6,Binning_WOE_IV!$AG$2:$AG$6,"not found",0),Binning_WOE_IV!$R$36:$R$38,Binning_WOE_IV!$G$36:$G$38,"not found",0)</f>
        <v>-4.4726268044255127E-2</v>
      </c>
      <c r="AA53" cm="1">
        <f t="array" ref="AA53">_xlfn.SWITCH(D53,"radio/tv",Binning_WOE_IV!$G$39,"other",Binning_WOE_IV!$G$39,"education",Binning_WOE_IV!$G$40,"retraining",Binning_WOE_IV!$G$40,"furniture/equipment",Binning_WOE_IV!$G$41,"domestic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53">
        <f>_xlfn.LET(_xlpm.b,_xlfn.XLOOKUP(F53,Binning_WOE_IV!$AJ$2:$AJ$6,Binning_WOE_IV!$AK$2:$AK$6,"not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3">
        <f>_xlfn.LET(_xlpm.b,_xlfn.XLOOKUP(G53,Binning_WOE_IV!$AL$2:$AL$6,Binning_WOE_IV!$AM$2:$AM$6,"not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53">
        <f>_xlfn.XLOOKUP(_xlfn.XLOOKUP(I53,Binning_WOE_IV!$AN$2:$AN$5,Binning_WOE_IV!$AO$2:$AO$5,"not found",0),Binning_WOE_IV!$R$53:$R$55,Binning_WOE_IV!$G$53:$G$55,"not found",0)</f>
        <v>-0.20099341664998441</v>
      </c>
      <c r="AE53">
        <f>_xlfn.LET(_xlpm.b,_xlfn.XLOOKUP(L53,Binning_WOE_IV!$AQ$2:$AQ$5,Binning_WOE_IV!$AR$2:$AR$5,"not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3">
        <f>_xlfn.XLOOKUP(_xlfn.XLOOKUP(N53,Binning_WOE_IV!$AS$2:$AS$4,Binning_WOE_IV!$AT$2:$AT$4,"not found",0),Binning_WOE_IV!$R$62:$R$63,Binning_WOE_IV!$G$62:$G$63,"not found",0)</f>
        <v>0.12957806221905885</v>
      </c>
      <c r="AG53">
        <f>_xlfn.XLOOKUP(_xlfn.XLOOKUP(O53,Binning_WOE_IV!$AU$2:$AU$4,Binning_WOE_IV!$AV$2:$AV$4,"not found",0),Binning_WOE_IV!$R$64:$R$65,Binning_WOE_IV!$G$64:$G$65,"not found",0)</f>
        <v>0.23435622685305388</v>
      </c>
      <c r="AH53">
        <f>V53*TRAIN_SUMMARY!$C$3</f>
        <v>-5.5952498937620498E-2</v>
      </c>
      <c r="AI53">
        <f>W53*TRAIN_SUMMARY!$C$4</f>
        <v>-1.9952478243670423E-2</v>
      </c>
      <c r="AJ53">
        <f>X53*TRAIN_SUMMARY!$C$5</f>
        <v>0.25616502952357967</v>
      </c>
      <c r="AK53">
        <f>Y53*TRAIN_SUMMARY!$C$6</f>
        <v>0.53190423215968441</v>
      </c>
      <c r="AL53">
        <f>Z53*TRAIN_SUMMARY!$C$7</f>
        <v>2.4580699342731407E-2</v>
      </c>
      <c r="AM53">
        <f>AA53*TRAIN_SUMMARY!$C$8</f>
        <v>0.38352631329769549</v>
      </c>
      <c r="AN53">
        <f>AB53*TRAIN_SUMMARY!$C$9</f>
        <v>0.17108448609736249</v>
      </c>
      <c r="AO53">
        <f>AC53*TRAIN_SUMMARY!$C$10</f>
        <v>0.2867089209985732</v>
      </c>
      <c r="AP53">
        <f>AD53*TRAIN_SUMMARY!$C$11</f>
        <v>0.23813846799994265</v>
      </c>
      <c r="AQ53">
        <f>AE53*TRAIN_SUMMARY!$C$12</f>
        <v>6.1778553558697331E-2</v>
      </c>
      <c r="AR53">
        <f>AF53*TRAIN_SUMMARY!$C$13</f>
        <v>-7.9424741749105313E-2</v>
      </c>
      <c r="AS53">
        <f>AG53*TRAIN_SUMMARY!$C$14</f>
        <v>-8.8614999578798745E-2</v>
      </c>
      <c r="AT53">
        <f>TRAIN_SUMMARY!$C$2+SUM(AH53:AS53)</f>
        <v>0.88854116970694863</v>
      </c>
      <c r="AU53">
        <f t="shared" si="0"/>
        <v>0.70858902948917479</v>
      </c>
      <c r="AV53">
        <f t="shared" si="1"/>
        <v>0.34447956862210122</v>
      </c>
      <c r="AW53">
        <f t="shared" si="2"/>
        <v>0</v>
      </c>
      <c r="AX53">
        <f t="shared" si="3"/>
        <v>1</v>
      </c>
      <c r="AY53">
        <f t="shared" si="11"/>
        <v>13</v>
      </c>
      <c r="AZ53">
        <f t="shared" si="12"/>
        <v>39</v>
      </c>
      <c r="BA53" s="35">
        <f t="shared" si="4"/>
        <v>2.6804123711340205E-2</v>
      </c>
      <c r="BB53" s="35">
        <f t="shared" si="5"/>
        <v>0.18139534883720931</v>
      </c>
      <c r="BC53" s="35">
        <f t="shared" si="6"/>
        <v>0.15459122512586912</v>
      </c>
      <c r="BD53" s="35">
        <f t="shared" si="7"/>
        <v>0.18139534883720931</v>
      </c>
      <c r="BE53" s="35">
        <f t="shared" si="8"/>
        <v>2.6804123711340205E-2</v>
      </c>
      <c r="BF53" s="23">
        <f>VLOOKUP(AH53,POINTS_TABLE!$D$2:$E$6,2,FALSE)</f>
        <v>-2.4216717822795024</v>
      </c>
      <c r="BG53" s="23">
        <f>VLOOKUP(AI53,POINTS_TABLE!$D$7:$E$12,2,FALSE)</f>
        <v>-0.86356024246764762</v>
      </c>
      <c r="BH53" s="23">
        <f>VLOOKUP(AJ53,POINTS_TABLE!$D$13:$E$18,2,FALSE)</f>
        <v>11.087040532285299</v>
      </c>
      <c r="BI53" s="23">
        <f>VLOOKUP(AK53,POINTS_TABLE!$D$21:$E$24,2,FALSE)</f>
        <v>23.021267938938855</v>
      </c>
      <c r="BJ53" s="23">
        <f>VLOOKUP(AL53,POINTS_TABLE!$D$25:$E$27,2,FALSE)</f>
        <v>1.063873591300236</v>
      </c>
      <c r="BK53" s="23">
        <f>VLOOKUP(AM53,POINTS_TABLE!$D$28:$E$33,2,FALSE)</f>
        <v>16.599345307350365</v>
      </c>
      <c r="BL53" s="23">
        <f>VLOOKUP(AN53,POINTS_TABLE!$D$34:$E$37,2,FALSE)</f>
        <v>7.4046821899710498</v>
      </c>
      <c r="BM53" s="23">
        <f>VLOOKUP(AO53,POINTS_TABLE!$D$38:$E$41,2,FALSE)</f>
        <v>12.409006155098014</v>
      </c>
      <c r="BN53" s="23">
        <f>VLOOKUP(AP53,POINTS_TABLE!$D$42:$E$44,2,FALSE)</f>
        <v>10.30683560485237</v>
      </c>
      <c r="BO53" s="23">
        <f>VLOOKUP(AQ53,POINTS_TABLE!$D$45:$E$48,2,FALSE)</f>
        <v>2.6738283855727758</v>
      </c>
      <c r="BP53" s="23">
        <f>VLOOKUP(AR53,POINTS_TABLE!$D$49:$E$50,2,FALSE)</f>
        <v>-3.4375704313596254</v>
      </c>
      <c r="BQ53" s="23">
        <f>VLOOKUP(AS53,POINTS_TABLE!$D$51:$E$52,2,FALSE)</f>
        <v>-3.8353326132213157</v>
      </c>
      <c r="BR53" s="39">
        <f>ROUND(SCORECARD_SCALLING!$C$6-SUM(BF53:BQ53)-TRAIN_SUMMARY!$C$2*SCORECARD_SCALLING!$C$5,0)</f>
        <v>432</v>
      </c>
      <c r="BS53" t="str">
        <f t="shared" si="9"/>
        <v>Reject</v>
      </c>
      <c r="BT53">
        <f t="shared" si="10"/>
        <v>1</v>
      </c>
    </row>
    <row r="54" spans="1:72">
      <c r="A54" s="2" t="s">
        <v>21</v>
      </c>
      <c r="B54" s="2">
        <v>18</v>
      </c>
      <c r="C54" s="2" t="s">
        <v>64</v>
      </c>
      <c r="D54" s="2" t="s">
        <v>46</v>
      </c>
      <c r="E54" s="2">
        <v>1442</v>
      </c>
      <c r="F54" s="2" t="s">
        <v>34</v>
      </c>
      <c r="G54" s="2" t="s">
        <v>39</v>
      </c>
      <c r="H54" s="2">
        <v>4</v>
      </c>
      <c r="I54" s="2" t="s">
        <v>26</v>
      </c>
      <c r="J54" s="2" t="s">
        <v>27</v>
      </c>
      <c r="K54" s="2">
        <v>4</v>
      </c>
      <c r="L54" s="2" t="s">
        <v>47</v>
      </c>
      <c r="M54" s="2">
        <v>32</v>
      </c>
      <c r="N54" s="2" t="s">
        <v>27</v>
      </c>
      <c r="O54" s="2" t="s">
        <v>44</v>
      </c>
      <c r="P54" s="2">
        <v>2</v>
      </c>
      <c r="Q54" s="2" t="s">
        <v>40</v>
      </c>
      <c r="R54" s="2">
        <v>2</v>
      </c>
      <c r="S54" s="2" t="s">
        <v>27</v>
      </c>
      <c r="T54" s="2" t="s">
        <v>31</v>
      </c>
      <c r="U54" s="2">
        <v>1</v>
      </c>
      <c r="V54">
        <f>_xlfn.XLOOKUP(B54,Binning_WOE_IV!$C$2:$C$6,Binning_WOE_IV!$I$2:$I$6,"not found",-1)</f>
        <v>7.0953437452657447E-2</v>
      </c>
      <c r="W54">
        <f>_xlfn.XLOOKUP(E54,Binning_WOE_IV!$C$7:$C$12,Binning_WOE_IV!$I$7:$I$12,"not found",-1)</f>
        <v>0.16104877718831048</v>
      </c>
      <c r="X54">
        <f>_xlfn.XLOOKUP(M54,Binning_WOE_IV!$C$13:$C$18,Binning_WOE_IV!$I$13:$I$18,"not found",-1)</f>
        <v>-9.0210644079187538E-2</v>
      </c>
      <c r="Y54">
        <f>_xlfn.XLOOKUP(A54,Binning_WOE_IV!$B$32:$B$35,Binning_WOE_IV!$G$32:$G$35,"not found",0)</f>
        <v>-0.67859154491044971</v>
      </c>
      <c r="Z54" s="23">
        <f>_xlfn.XLOOKUP(_xlfn.XLOOKUP(C54,Binning_WOE_IV!$AF$2:$AF$6,Binning_WOE_IV!$AG$2:$AG$6,"not found",0),Binning_WOE_IV!$R$36:$R$38,Binning_WOE_IV!$G$36:$G$38,"not found",0)</f>
        <v>-1.2442937789022748</v>
      </c>
      <c r="AA54" cm="1">
        <f t="array" ref="AA54">_xlfn.SWITCH(D54,"radio/tv",Binning_WOE_IV!$G$39,"other",Binning_WOE_IV!$G$39,"education",Binning_WOE_IV!$G$40,"retraining",Binning_WOE_IV!$G$40,"furniture/equipment",Binning_WOE_IV!$G$41,"domestic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54">
        <f>_xlfn.LET(_xlpm.b,_xlfn.XLOOKUP(F54,Binning_WOE_IV!$AJ$2:$AJ$6,Binning_WOE_IV!$AK$2:$AK$6,"not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4">
        <f>_xlfn.LET(_xlpm.b,_xlfn.XLOOKUP(G54,Binning_WOE_IV!$AL$2:$AL$6,Binning_WOE_IV!$AM$2:$AM$6,"not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4">
        <f>_xlfn.XLOOKUP(_xlfn.XLOOKUP(I54,Binning_WOE_IV!$AN$2:$AN$5,Binning_WOE_IV!$AO$2:$AO$5,"not found",0),Binning_WOE_IV!$R$53:$R$55,Binning_WOE_IV!$G$53:$G$55,"not found",0)</f>
        <v>0.1811117123342415</v>
      </c>
      <c r="AE54">
        <f>_xlfn.LET(_xlpm.b,_xlfn.XLOOKUP(L54,Binning_WOE_IV!$AQ$2:$AQ$5,Binning_WOE_IV!$AR$2:$AR$5,"not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54">
        <f>_xlfn.XLOOKUP(_xlfn.XLOOKUP(N54,Binning_WOE_IV!$AS$2:$AS$4,Binning_WOE_IV!$AT$2:$AT$4,"not found",0),Binning_WOE_IV!$R$62:$R$63,Binning_WOE_IV!$G$62:$G$63,"not found",0)</f>
        <v>0.12957806221905885</v>
      </c>
      <c r="AG54">
        <f>_xlfn.XLOOKUP(_xlfn.XLOOKUP(O54,Binning_WOE_IV!$AU$2:$AU$4,Binning_WOE_IV!$AV$2:$AV$4,"not found",0),Binning_WOE_IV!$R$64:$R$65,Binning_WOE_IV!$G$64:$G$65,"not found",0)</f>
        <v>-0.4919272386823581</v>
      </c>
      <c r="AH54">
        <f>V54*TRAIN_SUMMARY!$C$3</f>
        <v>-5.5952498937620498E-2</v>
      </c>
      <c r="AI54">
        <f>W54*TRAIN_SUMMARY!$C$4</f>
        <v>-8.037531726833734E-2</v>
      </c>
      <c r="AJ54">
        <f>X54*TRAIN_SUMMARY!$C$5</f>
        <v>5.7453903556002682E-2</v>
      </c>
      <c r="AK54">
        <f>Y54*TRAIN_SUMMARY!$C$6</f>
        <v>0.53190423215968441</v>
      </c>
      <c r="AL54">
        <f>Z54*TRAIN_SUMMARY!$C$7</f>
        <v>0.68384000299252556</v>
      </c>
      <c r="AM54">
        <f>AA54*TRAIN_SUMMARY!$C$8</f>
        <v>0.38352631329769549</v>
      </c>
      <c r="AN54">
        <f>AB54*TRAIN_SUMMARY!$C$9</f>
        <v>0.17108448609736249</v>
      </c>
      <c r="AO54">
        <f>AC54*TRAIN_SUMMARY!$C$10</f>
        <v>-0.18469041192036334</v>
      </c>
      <c r="AP54">
        <f>AD54*TRAIN_SUMMARY!$C$11</f>
        <v>-0.21458247952085815</v>
      </c>
      <c r="AQ54">
        <f>AE54*TRAIN_SUMMARY!$C$12</f>
        <v>0.30495501300893796</v>
      </c>
      <c r="AR54">
        <f>AF54*TRAIN_SUMMARY!$C$13</f>
        <v>-7.9424741749105313E-2</v>
      </c>
      <c r="AS54">
        <f>AG54*TRAIN_SUMMARY!$C$14</f>
        <v>0.18600799575071647</v>
      </c>
      <c r="AT54">
        <f>TRAIN_SUMMARY!$C$2+SUM(AH54:AS54)</f>
        <v>0.88234568270451696</v>
      </c>
      <c r="AU54">
        <f t="shared" si="0"/>
        <v>0.70730806825437309</v>
      </c>
      <c r="AV54">
        <f t="shared" si="1"/>
        <v>0.34628896788751973</v>
      </c>
      <c r="AW54">
        <f t="shared" si="2"/>
        <v>0</v>
      </c>
      <c r="AX54">
        <f t="shared" si="3"/>
        <v>1</v>
      </c>
      <c r="AY54">
        <f t="shared" si="11"/>
        <v>13</v>
      </c>
      <c r="AZ54">
        <f t="shared" si="12"/>
        <v>40</v>
      </c>
      <c r="BA54" s="35">
        <f t="shared" si="4"/>
        <v>2.6804123711340205E-2</v>
      </c>
      <c r="BB54" s="35">
        <f t="shared" si="5"/>
        <v>0.18604651162790697</v>
      </c>
      <c r="BC54" s="35">
        <f t="shared" si="6"/>
        <v>0.15924238791656678</v>
      </c>
      <c r="BD54" s="35">
        <f t="shared" si="7"/>
        <v>0.18604651162790697</v>
      </c>
      <c r="BE54" s="35">
        <f t="shared" si="8"/>
        <v>2.6804123711340205E-2</v>
      </c>
      <c r="BF54" s="23">
        <f>VLOOKUP(AH54,POINTS_TABLE!$D$2:$E$6,2,FALSE)</f>
        <v>-2.4216717822795024</v>
      </c>
      <c r="BG54" s="23">
        <f>VLOOKUP(AI54,POINTS_TABLE!$D$7:$E$12,2,FALSE)</f>
        <v>-3.4787121489872201</v>
      </c>
      <c r="BH54" s="23">
        <f>VLOOKUP(AJ54,POINTS_TABLE!$D$13:$E$18,2,FALSE)</f>
        <v>2.4866538521987356</v>
      </c>
      <c r="BI54" s="23">
        <f>VLOOKUP(AK54,POINTS_TABLE!$D$21:$E$24,2,FALSE)</f>
        <v>23.021267938938855</v>
      </c>
      <c r="BJ54" s="23">
        <f>VLOOKUP(AL54,POINTS_TABLE!$D$25:$E$27,2,FALSE)</f>
        <v>29.597177432364315</v>
      </c>
      <c r="BK54" s="23">
        <f>VLOOKUP(AM54,POINTS_TABLE!$D$28:$E$33,2,FALSE)</f>
        <v>16.599345307350365</v>
      </c>
      <c r="BL54" s="23">
        <f>VLOOKUP(AN54,POINTS_TABLE!$D$34:$E$37,2,FALSE)</f>
        <v>7.4046821899710498</v>
      </c>
      <c r="BM54" s="23">
        <f>VLOOKUP(AO54,POINTS_TABLE!$D$38:$E$41,2,FALSE)</f>
        <v>-7.9935582413174426</v>
      </c>
      <c r="BN54" s="23">
        <f>VLOOKUP(AP54,POINTS_TABLE!$D$42:$E$44,2,FALSE)</f>
        <v>-9.2873123719919874</v>
      </c>
      <c r="BO54" s="23">
        <f>VLOOKUP(AQ54,POINTS_TABLE!$D$45:$E$48,2,FALSE)</f>
        <v>13.198712548866723</v>
      </c>
      <c r="BP54" s="23">
        <f>VLOOKUP(AR54,POINTS_TABLE!$D$49:$E$50,2,FALSE)</f>
        <v>-3.4375704313596254</v>
      </c>
      <c r="BQ54" s="23">
        <f>VLOOKUP(AS54,POINTS_TABLE!$D$51:$E$52,2,FALSE)</f>
        <v>8.0505843910576207</v>
      </c>
      <c r="BR54" s="39">
        <f>ROUND(SCORECARD_SCALLING!$C$6-SUM(BF54:BQ54)-TRAIN_SUMMARY!$C$2*SCORECARD_SCALLING!$C$5,0)</f>
        <v>432</v>
      </c>
      <c r="BS54" t="str">
        <f t="shared" si="9"/>
        <v>Reject</v>
      </c>
      <c r="BT54">
        <f t="shared" si="10"/>
        <v>1</v>
      </c>
    </row>
    <row r="55" spans="1:72">
      <c r="A55" s="2" t="s">
        <v>21</v>
      </c>
      <c r="B55" s="2">
        <v>40</v>
      </c>
      <c r="C55" s="2" t="s">
        <v>22</v>
      </c>
      <c r="D55" s="2" t="s">
        <v>38</v>
      </c>
      <c r="E55" s="2">
        <v>5998</v>
      </c>
      <c r="F55" s="2" t="s">
        <v>34</v>
      </c>
      <c r="G55" s="2" t="s">
        <v>35</v>
      </c>
      <c r="H55" s="2">
        <v>4</v>
      </c>
      <c r="I55" s="2" t="s">
        <v>26</v>
      </c>
      <c r="J55" s="2" t="s">
        <v>27</v>
      </c>
      <c r="K55" s="2">
        <v>3</v>
      </c>
      <c r="L55" s="2" t="s">
        <v>47</v>
      </c>
      <c r="M55" s="2">
        <v>27</v>
      </c>
      <c r="N55" s="2" t="s">
        <v>61</v>
      </c>
      <c r="O55" s="2" t="s">
        <v>29</v>
      </c>
      <c r="P55" s="2">
        <v>1</v>
      </c>
      <c r="Q55" s="2" t="s">
        <v>30</v>
      </c>
      <c r="R55" s="2">
        <v>1</v>
      </c>
      <c r="S55" s="2" t="s">
        <v>31</v>
      </c>
      <c r="T55" s="2" t="s">
        <v>31</v>
      </c>
      <c r="U55" s="2">
        <v>1</v>
      </c>
      <c r="V55">
        <f>_xlfn.XLOOKUP(B55,Binning_WOE_IV!$C$2:$C$6,Binning_WOE_IV!$I$2:$I$6,"not found",-1)</f>
        <v>-0.672432264549915</v>
      </c>
      <c r="W55">
        <f>_xlfn.XLOOKUP(E55,Binning_WOE_IV!$C$7:$C$12,Binning_WOE_IV!$I$7:$I$12,"not found",-1)</f>
        <v>-0.1020145435816787</v>
      </c>
      <c r="X55">
        <f>_xlfn.XLOOKUP(M55,Binning_WOE_IV!$C$13:$C$18,Binning_WOE_IV!$I$13:$I$18,"not found",-1)</f>
        <v>-0.13233987329659078</v>
      </c>
      <c r="Y55">
        <f>_xlfn.XLOOKUP(A55,Binning_WOE_IV!$B$32:$B$35,Binning_WOE_IV!$G$32:$G$35,"not found",0)</f>
        <v>-0.67859154491044971</v>
      </c>
      <c r="Z55" s="23">
        <f>_xlfn.XLOOKUP(_xlfn.XLOOKUP(C55,Binning_WOE_IV!$AF$2:$AF$6,Binning_WOE_IV!$AG$2:$AG$6,"not found",0),Binning_WOE_IV!$R$36:$R$38,Binning_WOE_IV!$G$36:$G$38,"not found",0)</f>
        <v>0.68738688104907397</v>
      </c>
      <c r="AA55" cm="1">
        <f t="array" ref="AA55">_xlfn.SWITCH(D55,"radio/tv",Binning_WOE_IV!$G$39,"other",Binning_WOE_IV!$G$39,"education",Binning_WOE_IV!$G$40,"retraining",Binning_WOE_IV!$G$40,"furniture/equipment",Binning_WOE_IV!$G$41,"domestic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55">
        <f>_xlfn.LET(_xlpm.b,_xlfn.XLOOKUP(F55,Binning_WOE_IV!$AJ$2:$AJ$6,Binning_WOE_IV!$AK$2:$AK$6,"not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5">
        <f>_xlfn.LET(_xlpm.b,_xlfn.XLOOKUP(G55,Binning_WOE_IV!$AL$2:$AL$6,Binning_WOE_IV!$AM$2:$AM$6,"not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5">
        <f>_xlfn.XLOOKUP(_xlfn.XLOOKUP(I55,Binning_WOE_IV!$AN$2:$AN$5,Binning_WOE_IV!$AO$2:$AO$5,"not found",0),Binning_WOE_IV!$R$53:$R$55,Binning_WOE_IV!$G$53:$G$55,"not found",0)</f>
        <v>0.1811117123342415</v>
      </c>
      <c r="AE55">
        <f>_xlfn.LET(_xlpm.b,_xlfn.XLOOKUP(L55,Binning_WOE_IV!$AQ$2:$AQ$5,Binning_WOE_IV!$AR$2:$AR$5,"not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55">
        <f>_xlfn.XLOOKUP(_xlfn.XLOOKUP(N55,Binning_WOE_IV!$AS$2:$AS$4,Binning_WOE_IV!$AT$2:$AT$4,"not found",0),Binning_WOE_IV!$R$62:$R$63,Binning_WOE_IV!$G$62:$G$63,"not found",0)</f>
        <v>-0.54969627176468283</v>
      </c>
      <c r="AG55">
        <f>_xlfn.XLOOKUP(_xlfn.XLOOKUP(O55,Binning_WOE_IV!$AU$2:$AU$4,Binning_WOE_IV!$AV$2:$AV$4,"not found",0),Binning_WOE_IV!$R$64:$R$65,Binning_WOE_IV!$G$64:$G$65,"not found",0)</f>
        <v>0.23435622685305388</v>
      </c>
      <c r="AH55">
        <f>V55*TRAIN_SUMMARY!$C$3</f>
        <v>0.53026698802232175</v>
      </c>
      <c r="AI55">
        <f>W55*TRAIN_SUMMARY!$C$4</f>
        <v>5.0912844229637523E-2</v>
      </c>
      <c r="AJ55">
        <f>X55*TRAIN_SUMMARY!$C$5</f>
        <v>8.428542324031725E-2</v>
      </c>
      <c r="AK55">
        <f>Y55*TRAIN_SUMMARY!$C$6</f>
        <v>0.53190423215968441</v>
      </c>
      <c r="AL55">
        <f>Z55*TRAIN_SUMMARY!$C$7</f>
        <v>-0.37777464997720578</v>
      </c>
      <c r="AM55">
        <f>AA55*TRAIN_SUMMARY!$C$8</f>
        <v>0.31332064462344805</v>
      </c>
      <c r="AN55">
        <f>AB55*TRAIN_SUMMARY!$C$9</f>
        <v>0.17108448609736249</v>
      </c>
      <c r="AO55">
        <f>AC55*TRAIN_SUMMARY!$C$10</f>
        <v>4.7923621110280083E-2</v>
      </c>
      <c r="AP55">
        <f>AD55*TRAIN_SUMMARY!$C$11</f>
        <v>-0.21458247952085815</v>
      </c>
      <c r="AQ55">
        <f>AE55*TRAIN_SUMMARY!$C$12</f>
        <v>0.30495501300893796</v>
      </c>
      <c r="AR55">
        <f>AF55*TRAIN_SUMMARY!$C$13</f>
        <v>0.33693577197926589</v>
      </c>
      <c r="AS55">
        <f>AG55*TRAIN_SUMMARY!$C$14</f>
        <v>-8.8614999578798745E-2</v>
      </c>
      <c r="AT55">
        <f>TRAIN_SUMMARY!$C$2+SUM(AH55:AS55)</f>
        <v>0.86921608063226941</v>
      </c>
      <c r="AU55">
        <f t="shared" si="0"/>
        <v>0.70458255450700702</v>
      </c>
      <c r="AV55">
        <f t="shared" si="1"/>
        <v>0.35014977280955378</v>
      </c>
      <c r="AW55">
        <f t="shared" si="2"/>
        <v>0</v>
      </c>
      <c r="AX55">
        <f t="shared" si="3"/>
        <v>1</v>
      </c>
      <c r="AY55">
        <f t="shared" si="11"/>
        <v>13</v>
      </c>
      <c r="AZ55">
        <f t="shared" si="12"/>
        <v>41</v>
      </c>
      <c r="BA55" s="35">
        <f t="shared" si="4"/>
        <v>2.6804123711340205E-2</v>
      </c>
      <c r="BB55" s="35">
        <f t="shared" si="5"/>
        <v>0.19069767441860466</v>
      </c>
      <c r="BC55" s="35">
        <f t="shared" si="6"/>
        <v>0.16389355070726447</v>
      </c>
      <c r="BD55" s="35">
        <f t="shared" si="7"/>
        <v>0.19069767441860466</v>
      </c>
      <c r="BE55" s="35">
        <f t="shared" si="8"/>
        <v>2.6804123711340205E-2</v>
      </c>
      <c r="BF55" s="23">
        <f>VLOOKUP(AH55,POINTS_TABLE!$D$2:$E$6,2,FALSE)</f>
        <v>22.950406619007929</v>
      </c>
      <c r="BG55" s="23">
        <f>VLOOKUP(AI55,POINTS_TABLE!$D$7:$E$12,2,FALSE)</f>
        <v>2.2035512366295098</v>
      </c>
      <c r="BH55" s="23">
        <f>VLOOKUP(AJ55,POINTS_TABLE!$D$13:$E$18,2,FALSE)</f>
        <v>3.6479448638409924</v>
      </c>
      <c r="BI55" s="23">
        <f>VLOOKUP(AK55,POINTS_TABLE!$D$21:$E$24,2,FALSE)</f>
        <v>23.021267938938855</v>
      </c>
      <c r="BJ55" s="23">
        <f>VLOOKUP(AL55,POINTS_TABLE!$D$25:$E$27,2,FALSE)</f>
        <v>-16.350408422870363</v>
      </c>
      <c r="BK55" s="23">
        <f>VLOOKUP(AM55,POINTS_TABLE!$D$28:$E$33,2,FALSE)</f>
        <v>13.560784206191453</v>
      </c>
      <c r="BL55" s="23">
        <f>VLOOKUP(AN55,POINTS_TABLE!$D$34:$E$37,2,FALSE)</f>
        <v>7.4046821899710498</v>
      </c>
      <c r="BM55" s="23">
        <f>VLOOKUP(AO55,POINTS_TABLE!$D$38:$E$41,2,FALSE)</f>
        <v>2.0741751155172814</v>
      </c>
      <c r="BN55" s="23">
        <f>VLOOKUP(AP55,POINTS_TABLE!$D$42:$E$44,2,FALSE)</f>
        <v>-9.2873123719919874</v>
      </c>
      <c r="BO55" s="23">
        <f>VLOOKUP(AQ55,POINTS_TABLE!$D$45:$E$48,2,FALSE)</f>
        <v>13.198712548866723</v>
      </c>
      <c r="BP55" s="23">
        <f>VLOOKUP(AR55,POINTS_TABLE!$D$49:$E$50,2,FALSE)</f>
        <v>14.582867019977442</v>
      </c>
      <c r="BQ55" s="23">
        <f>VLOOKUP(AS55,POINTS_TABLE!$D$51:$E$52,2,FALSE)</f>
        <v>-3.8353326132213157</v>
      </c>
      <c r="BR55" s="39">
        <f>ROUND(SCORECARD_SCALLING!$C$6-SUM(BF55:BQ55)-TRAIN_SUMMARY!$C$2*SCORECARD_SCALLING!$C$5,0)</f>
        <v>433</v>
      </c>
      <c r="BS55" t="str">
        <f t="shared" si="9"/>
        <v>Reject</v>
      </c>
      <c r="BT55">
        <f t="shared" si="10"/>
        <v>1</v>
      </c>
    </row>
    <row r="56" spans="1:72">
      <c r="A56" s="2" t="s">
        <v>21</v>
      </c>
      <c r="B56" s="2">
        <v>18</v>
      </c>
      <c r="C56" s="2" t="s">
        <v>60</v>
      </c>
      <c r="D56" s="2" t="s">
        <v>58</v>
      </c>
      <c r="E56" s="2">
        <v>3104</v>
      </c>
      <c r="F56" s="2" t="s">
        <v>34</v>
      </c>
      <c r="G56" s="2" t="s">
        <v>39</v>
      </c>
      <c r="H56" s="2">
        <v>3</v>
      </c>
      <c r="I56" s="2" t="s">
        <v>26</v>
      </c>
      <c r="J56" s="2" t="s">
        <v>27</v>
      </c>
      <c r="K56" s="2">
        <v>1</v>
      </c>
      <c r="L56" s="2" t="s">
        <v>43</v>
      </c>
      <c r="M56" s="2">
        <v>31</v>
      </c>
      <c r="N56" s="2" t="s">
        <v>61</v>
      </c>
      <c r="O56" s="2" t="s">
        <v>29</v>
      </c>
      <c r="P56" s="2">
        <v>1</v>
      </c>
      <c r="Q56" s="2" t="s">
        <v>30</v>
      </c>
      <c r="R56" s="2">
        <v>1</v>
      </c>
      <c r="S56" s="2" t="s">
        <v>31</v>
      </c>
      <c r="T56" s="2" t="s">
        <v>31</v>
      </c>
      <c r="U56" s="2">
        <v>0</v>
      </c>
      <c r="V56">
        <f>_xlfn.XLOOKUP(B56,Binning_WOE_IV!$C$2:$C$6,Binning_WOE_IV!$I$2:$I$6,"not found",-1)</f>
        <v>7.0953437452657447E-2</v>
      </c>
      <c r="W56">
        <f>_xlfn.XLOOKUP(E56,Binning_WOE_IV!$C$7:$C$12,Binning_WOE_IV!$I$7:$I$12,"not found",-1)</f>
        <v>4.3939369041401284E-2</v>
      </c>
      <c r="X56">
        <f>_xlfn.XLOOKUP(M56,Binning_WOE_IV!$C$13:$C$18,Binning_WOE_IV!$I$13:$I$18,"not found",-1)</f>
        <v>-9.0210644079187538E-2</v>
      </c>
      <c r="Y56">
        <f>_xlfn.XLOOKUP(A56,Binning_WOE_IV!$B$32:$B$35,Binning_WOE_IV!$G$32:$G$35,"not found",0)</f>
        <v>-0.67859154491044971</v>
      </c>
      <c r="Z56" s="23">
        <f>_xlfn.XLOOKUP(_xlfn.XLOOKUP(C56,Binning_WOE_IV!$AF$2:$AF$6,Binning_WOE_IV!$AG$2:$AG$6,"not found",0),Binning_WOE_IV!$R$36:$R$38,Binning_WOE_IV!$G$36:$G$38,"not found",0)</f>
        <v>-1.2442937789022748</v>
      </c>
      <c r="AA56" cm="1">
        <f t="array" ref="AA56">_xlfn.SWITCH(D56,"radio/tv",Binning_WOE_IV!$G$39,"other",Binning_WOE_IV!$G$39,"education",Binning_WOE_IV!$G$40,"retraining",Binning_WOE_IV!$G$40,"furniture/equipment",Binning_WOE_IV!$G$41,"domestic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56">
        <f>_xlfn.LET(_xlpm.b,_xlfn.XLOOKUP(F56,Binning_WOE_IV!$AJ$2:$AJ$6,Binning_WOE_IV!$AK$2:$AK$6,"not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6">
        <f>_xlfn.LET(_xlpm.b,_xlfn.XLOOKUP(G56,Binning_WOE_IV!$AL$2:$AL$6,Binning_WOE_IV!$AM$2:$AM$6,"not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6">
        <f>_xlfn.XLOOKUP(_xlfn.XLOOKUP(I56,Binning_WOE_IV!$AN$2:$AN$5,Binning_WOE_IV!$AO$2:$AO$5,"not found",0),Binning_WOE_IV!$R$53:$R$55,Binning_WOE_IV!$G$53:$G$55,"not found",0)</f>
        <v>0.1811117123342415</v>
      </c>
      <c r="AE56">
        <f>_xlfn.LET(_xlpm.b,_xlfn.XLOOKUP(L56,Binning_WOE_IV!$AQ$2:$AQ$5,Binning_WOE_IV!$AR$2:$AR$5,"not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56">
        <f>_xlfn.XLOOKUP(_xlfn.XLOOKUP(N56,Binning_WOE_IV!$AS$2:$AS$4,Binning_WOE_IV!$AT$2:$AT$4,"not found",0),Binning_WOE_IV!$R$62:$R$63,Binning_WOE_IV!$G$62:$G$63,"not found",0)</f>
        <v>-0.54969627176468283</v>
      </c>
      <c r="AG56">
        <f>_xlfn.XLOOKUP(_xlfn.XLOOKUP(O56,Binning_WOE_IV!$AU$2:$AU$4,Binning_WOE_IV!$AV$2:$AV$4,"not found",0),Binning_WOE_IV!$R$64:$R$65,Binning_WOE_IV!$G$64:$G$65,"not found",0)</f>
        <v>0.23435622685305388</v>
      </c>
      <c r="AH56">
        <f>V56*TRAIN_SUMMARY!$C$3</f>
        <v>-5.5952498937620498E-2</v>
      </c>
      <c r="AI56">
        <f>W56*TRAIN_SUMMARY!$C$4</f>
        <v>-2.1929012991782761E-2</v>
      </c>
      <c r="AJ56">
        <f>X56*TRAIN_SUMMARY!$C$5</f>
        <v>5.7453903556002682E-2</v>
      </c>
      <c r="AK56">
        <f>Y56*TRAIN_SUMMARY!$C$6</f>
        <v>0.53190423215968441</v>
      </c>
      <c r="AL56">
        <f>Z56*TRAIN_SUMMARY!$C$7</f>
        <v>0.68384000299252556</v>
      </c>
      <c r="AM56">
        <f>AA56*TRAIN_SUMMARY!$C$8</f>
        <v>0.4883377841684039</v>
      </c>
      <c r="AN56">
        <f>AB56*TRAIN_SUMMARY!$C$9</f>
        <v>0.17108448609736249</v>
      </c>
      <c r="AO56">
        <f>AC56*TRAIN_SUMMARY!$C$10</f>
        <v>-0.18469041192036334</v>
      </c>
      <c r="AP56">
        <f>AD56*TRAIN_SUMMARY!$C$11</f>
        <v>-0.21458247952085815</v>
      </c>
      <c r="AQ56">
        <f>AE56*TRAIN_SUMMARY!$C$12</f>
        <v>-1.8327249432625072E-2</v>
      </c>
      <c r="AR56">
        <f>AF56*TRAIN_SUMMARY!$C$13</f>
        <v>0.33693577197926589</v>
      </c>
      <c r="AS56">
        <f>AG56*TRAIN_SUMMARY!$C$14</f>
        <v>-8.8614999578798745E-2</v>
      </c>
      <c r="AT56">
        <f>TRAIN_SUMMARY!$C$2+SUM(AH56:AS56)</f>
        <v>0.86405871380907306</v>
      </c>
      <c r="AU56">
        <f t="shared" si="0"/>
        <v>0.70350793788977972</v>
      </c>
      <c r="AV56">
        <f t="shared" si="1"/>
        <v>1.2157348328750082</v>
      </c>
      <c r="AW56">
        <f t="shared" si="2"/>
        <v>1</v>
      </c>
      <c r="AX56">
        <f t="shared" si="3"/>
        <v>0</v>
      </c>
      <c r="AY56">
        <f t="shared" si="11"/>
        <v>14</v>
      </c>
      <c r="AZ56">
        <f t="shared" si="12"/>
        <v>41</v>
      </c>
      <c r="BA56" s="35">
        <f t="shared" si="4"/>
        <v>2.88659793814433E-2</v>
      </c>
      <c r="BB56" s="35">
        <f t="shared" si="5"/>
        <v>0.19069767441860466</v>
      </c>
      <c r="BC56" s="35">
        <f t="shared" si="6"/>
        <v>0.16183169503716135</v>
      </c>
      <c r="BD56" s="35">
        <f t="shared" si="7"/>
        <v>0.19069767441860466</v>
      </c>
      <c r="BE56" s="35">
        <f t="shared" si="8"/>
        <v>2.88659793814433E-2</v>
      </c>
      <c r="BF56" s="23">
        <f>VLOOKUP(AH56,POINTS_TABLE!$D$2:$E$6,2,FALSE)</f>
        <v>-2.4216717822795024</v>
      </c>
      <c r="BG56" s="23">
        <f>VLOOKUP(AI56,POINTS_TABLE!$D$7:$E$12,2,FALSE)</f>
        <v>-0.94910634884503919</v>
      </c>
      <c r="BH56" s="23">
        <f>VLOOKUP(AJ56,POINTS_TABLE!$D$13:$E$18,2,FALSE)</f>
        <v>2.4866538521987356</v>
      </c>
      <c r="BI56" s="23">
        <f>VLOOKUP(AK56,POINTS_TABLE!$D$21:$E$24,2,FALSE)</f>
        <v>23.021267938938855</v>
      </c>
      <c r="BJ56" s="23">
        <f>VLOOKUP(AL56,POINTS_TABLE!$D$25:$E$27,2,FALSE)</f>
        <v>29.597177432364315</v>
      </c>
      <c r="BK56" s="23">
        <f>VLOOKUP(AM56,POINTS_TABLE!$D$28:$E$33,2,FALSE)</f>
        <v>21.135674984953837</v>
      </c>
      <c r="BL56" s="23">
        <f>VLOOKUP(AN56,POINTS_TABLE!$D$34:$E$37,2,FALSE)</f>
        <v>7.4046821899710498</v>
      </c>
      <c r="BM56" s="23">
        <f>VLOOKUP(AO56,POINTS_TABLE!$D$38:$E$41,2,FALSE)</f>
        <v>-7.9935582413174426</v>
      </c>
      <c r="BN56" s="23">
        <f>VLOOKUP(AP56,POINTS_TABLE!$D$42:$E$44,2,FALSE)</f>
        <v>-9.2873123719919874</v>
      </c>
      <c r="BO56" s="23">
        <f>VLOOKUP(AQ56,POINTS_TABLE!$D$45:$E$48,2,FALSE)</f>
        <v>-0.79321895608749771</v>
      </c>
      <c r="BP56" s="23">
        <f>VLOOKUP(AR56,POINTS_TABLE!$D$49:$E$50,2,FALSE)</f>
        <v>14.582867019977442</v>
      </c>
      <c r="BQ56" s="23">
        <f>VLOOKUP(AS56,POINTS_TABLE!$D$51:$E$52,2,FALSE)</f>
        <v>-3.8353326132213157</v>
      </c>
      <c r="BR56" s="39">
        <f>ROUND(SCORECARD_SCALLING!$C$6-SUM(BF56:BQ56)-TRAIN_SUMMARY!$C$2*SCORECARD_SCALLING!$C$5,0)</f>
        <v>433</v>
      </c>
      <c r="BS56" t="str">
        <f t="shared" si="9"/>
        <v>Reject</v>
      </c>
      <c r="BT56">
        <f t="shared" si="10"/>
        <v>1</v>
      </c>
    </row>
    <row r="57" spans="1:72">
      <c r="A57" s="2" t="s">
        <v>21</v>
      </c>
      <c r="B57" s="2">
        <v>18</v>
      </c>
      <c r="C57" s="2" t="s">
        <v>33</v>
      </c>
      <c r="D57" s="2" t="s">
        <v>41</v>
      </c>
      <c r="E57" s="2">
        <v>3650</v>
      </c>
      <c r="F57" s="2" t="s">
        <v>34</v>
      </c>
      <c r="G57" s="2" t="s">
        <v>57</v>
      </c>
      <c r="H57" s="2">
        <v>1</v>
      </c>
      <c r="I57" s="2" t="s">
        <v>36</v>
      </c>
      <c r="J57" s="2" t="s">
        <v>27</v>
      </c>
      <c r="K57" s="2">
        <v>4</v>
      </c>
      <c r="L57" s="2" t="s">
        <v>50</v>
      </c>
      <c r="M57" s="2">
        <v>22</v>
      </c>
      <c r="N57" s="2" t="s">
        <v>27</v>
      </c>
      <c r="O57" s="2" t="s">
        <v>51</v>
      </c>
      <c r="P57" s="2">
        <v>1</v>
      </c>
      <c r="Q57" s="2" t="s">
        <v>30</v>
      </c>
      <c r="R57" s="2">
        <v>1</v>
      </c>
      <c r="S57" s="2" t="s">
        <v>27</v>
      </c>
      <c r="T57" s="2" t="s">
        <v>31</v>
      </c>
      <c r="U57" s="2">
        <v>0</v>
      </c>
      <c r="V57">
        <f>_xlfn.XLOOKUP(B57,Binning_WOE_IV!$C$2:$C$6,Binning_WOE_IV!$I$2:$I$6,"not found",-1)</f>
        <v>7.0953437452657447E-2</v>
      </c>
      <c r="W57">
        <f>_xlfn.XLOOKUP(E57,Binning_WOE_IV!$C$7:$C$12,Binning_WOE_IV!$I$7:$I$12,"not found",-1)</f>
        <v>4.3939369041401284E-2</v>
      </c>
      <c r="X57">
        <f>_xlfn.XLOOKUP(M57,Binning_WOE_IV!$C$13:$C$18,Binning_WOE_IV!$I$13:$I$18,"not found",-1)</f>
        <v>-0.40221483439086264</v>
      </c>
      <c r="Y57">
        <f>_xlfn.XLOOKUP(A57,Binning_WOE_IV!$B$32:$B$35,Binning_WOE_IV!$G$32:$G$35,"not found",0)</f>
        <v>-0.67859154491044971</v>
      </c>
      <c r="Z57" s="23">
        <f>_xlfn.XLOOKUP(_xlfn.XLOOKUP(C57,Binning_WOE_IV!$AF$2:$AF$6,Binning_WOE_IV!$AG$2:$AG$6,"not found",0),Binning_WOE_IV!$R$36:$R$38,Binning_WOE_IV!$G$36:$G$38,"not found",0)</f>
        <v>-4.4726268044255127E-2</v>
      </c>
      <c r="AA57" cm="1">
        <f t="array" ref="AA57">_xlfn.SWITCH(D57,"radio/tv",Binning_WOE_IV!$G$39,"other",Binning_WOE_IV!$G$39,"education",Binning_WOE_IV!$G$40,"retraining",Binning_WOE_IV!$G$40,"furniture/equipment",Binning_WOE_IV!$G$41,"domestic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57">
        <f>_xlfn.LET(_xlpm.b,_xlfn.XLOOKUP(F57,Binning_WOE_IV!$AJ$2:$AJ$6,Binning_WOE_IV!$AK$2:$AK$6,"not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7">
        <f>_xlfn.LET(_xlpm.b,_xlfn.XLOOKUP(G57,Binning_WOE_IV!$AL$2:$AL$6,Binning_WOE_IV!$AM$2:$AM$6,"not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57">
        <f>_xlfn.XLOOKUP(_xlfn.XLOOKUP(I57,Binning_WOE_IV!$AN$2:$AN$5,Binning_WOE_IV!$AO$2:$AO$5,"not found",0),Binning_WOE_IV!$R$53:$R$55,Binning_WOE_IV!$G$53:$G$55,"not found",0)</f>
        <v>-0.20099341664998441</v>
      </c>
      <c r="AE57">
        <f>_xlfn.LET(_xlpm.b,_xlfn.XLOOKUP(L57,Binning_WOE_IV!$AQ$2:$AQ$5,Binning_WOE_IV!$AR$2:$AR$5,"not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7">
        <f>_xlfn.XLOOKUP(_xlfn.XLOOKUP(N57,Binning_WOE_IV!$AS$2:$AS$4,Binning_WOE_IV!$AT$2:$AT$4,"not found",0),Binning_WOE_IV!$R$62:$R$63,Binning_WOE_IV!$G$62:$G$63,"not found",0)</f>
        <v>0.12957806221905885</v>
      </c>
      <c r="AG57">
        <f>_xlfn.XLOOKUP(_xlfn.XLOOKUP(O57,Binning_WOE_IV!$AU$2:$AU$4,Binning_WOE_IV!$AV$2:$AV$4,"not found",0),Binning_WOE_IV!$R$64:$R$65,Binning_WOE_IV!$G$64:$G$65,"not found",0)</f>
        <v>-0.4919272386823581</v>
      </c>
      <c r="AH57">
        <f>V57*TRAIN_SUMMARY!$C$3</f>
        <v>-5.5952498937620498E-2</v>
      </c>
      <c r="AI57">
        <f>W57*TRAIN_SUMMARY!$C$4</f>
        <v>-2.1929012991782761E-2</v>
      </c>
      <c r="AJ57">
        <f>X57*TRAIN_SUMMARY!$C$5</f>
        <v>0.25616502952357967</v>
      </c>
      <c r="AK57">
        <f>Y57*TRAIN_SUMMARY!$C$6</f>
        <v>0.53190423215968441</v>
      </c>
      <c r="AL57">
        <f>Z57*TRAIN_SUMMARY!$C$7</f>
        <v>2.4580699342731407E-2</v>
      </c>
      <c r="AM57">
        <f>AA57*TRAIN_SUMMARY!$C$8</f>
        <v>5.9194073638088991E-2</v>
      </c>
      <c r="AN57">
        <f>AB57*TRAIN_SUMMARY!$C$9</f>
        <v>0.17108448609736249</v>
      </c>
      <c r="AO57">
        <f>AC57*TRAIN_SUMMARY!$C$10</f>
        <v>0.2867089209985732</v>
      </c>
      <c r="AP57">
        <f>AD57*TRAIN_SUMMARY!$C$11</f>
        <v>0.23813846799994265</v>
      </c>
      <c r="AQ57">
        <f>AE57*TRAIN_SUMMARY!$C$12</f>
        <v>6.1778553558697331E-2</v>
      </c>
      <c r="AR57">
        <f>AF57*TRAIN_SUMMARY!$C$13</f>
        <v>-7.9424741749105313E-2</v>
      </c>
      <c r="AS57">
        <f>AG57*TRAIN_SUMMARY!$C$14</f>
        <v>0.18600799575071647</v>
      </c>
      <c r="AT57">
        <f>TRAIN_SUMMARY!$C$2+SUM(AH57:AS57)</f>
        <v>0.83685539062874492</v>
      </c>
      <c r="AU57">
        <f t="shared" si="0"/>
        <v>0.69780251187882714</v>
      </c>
      <c r="AV57">
        <f t="shared" si="1"/>
        <v>1.1966745411529833</v>
      </c>
      <c r="AW57">
        <f t="shared" si="2"/>
        <v>1</v>
      </c>
      <c r="AX57">
        <f t="shared" si="3"/>
        <v>0</v>
      </c>
      <c r="AY57">
        <f t="shared" si="11"/>
        <v>15</v>
      </c>
      <c r="AZ57">
        <f t="shared" si="12"/>
        <v>41</v>
      </c>
      <c r="BA57" s="35">
        <f t="shared" si="4"/>
        <v>3.0927835051546393E-2</v>
      </c>
      <c r="BB57" s="35">
        <f t="shared" si="5"/>
        <v>0.19069767441860466</v>
      </c>
      <c r="BC57" s="35">
        <f t="shared" si="6"/>
        <v>0.15976983936705827</v>
      </c>
      <c r="BD57" s="35">
        <f t="shared" si="7"/>
        <v>0.19069767441860466</v>
      </c>
      <c r="BE57" s="35">
        <f t="shared" si="8"/>
        <v>3.0927835051546393E-2</v>
      </c>
      <c r="BF57" s="23">
        <f>VLOOKUP(AH57,POINTS_TABLE!$D$2:$E$6,2,FALSE)</f>
        <v>-2.4216717822795024</v>
      </c>
      <c r="BG57" s="23">
        <f>VLOOKUP(AI57,POINTS_TABLE!$D$7:$E$12,2,FALSE)</f>
        <v>-0.94910634884503919</v>
      </c>
      <c r="BH57" s="23">
        <f>VLOOKUP(AJ57,POINTS_TABLE!$D$13:$E$18,2,FALSE)</f>
        <v>11.087040532285299</v>
      </c>
      <c r="BI57" s="23">
        <f>VLOOKUP(AK57,POINTS_TABLE!$D$21:$E$24,2,FALSE)</f>
        <v>23.021267938938855</v>
      </c>
      <c r="BJ57" s="23">
        <f>VLOOKUP(AL57,POINTS_TABLE!$D$25:$E$27,2,FALSE)</f>
        <v>1.063873591300236</v>
      </c>
      <c r="BK57" s="23">
        <f>VLOOKUP(AM57,POINTS_TABLE!$D$28:$E$33,2,FALSE)</f>
        <v>2.5619698946306131</v>
      </c>
      <c r="BL57" s="23">
        <f>VLOOKUP(AN57,POINTS_TABLE!$D$34:$E$37,2,FALSE)</f>
        <v>7.4046821899710498</v>
      </c>
      <c r="BM57" s="23">
        <f>VLOOKUP(AO57,POINTS_TABLE!$D$38:$E$41,2,FALSE)</f>
        <v>12.409006155098014</v>
      </c>
      <c r="BN57" s="23">
        <f>VLOOKUP(AP57,POINTS_TABLE!$D$42:$E$44,2,FALSE)</f>
        <v>10.30683560485237</v>
      </c>
      <c r="BO57" s="23">
        <f>VLOOKUP(AQ57,POINTS_TABLE!$D$45:$E$48,2,FALSE)</f>
        <v>2.6738283855727758</v>
      </c>
      <c r="BP57" s="23">
        <f>VLOOKUP(AR57,POINTS_TABLE!$D$49:$E$50,2,FALSE)</f>
        <v>-3.4375704313596254</v>
      </c>
      <c r="BQ57" s="23">
        <f>VLOOKUP(AS57,POINTS_TABLE!$D$51:$E$52,2,FALSE)</f>
        <v>8.0505843910576207</v>
      </c>
      <c r="BR57" s="39">
        <f>ROUND(SCORECARD_SCALLING!$C$6-SUM(BF57:BQ57)-TRAIN_SUMMARY!$C$2*SCORECARD_SCALLING!$C$5,0)</f>
        <v>434</v>
      </c>
      <c r="BS57" t="str">
        <f t="shared" si="9"/>
        <v>Reject</v>
      </c>
      <c r="BT57">
        <f t="shared" si="10"/>
        <v>1</v>
      </c>
    </row>
    <row r="58" spans="1:72">
      <c r="A58" s="2" t="s">
        <v>21</v>
      </c>
      <c r="B58" s="2">
        <v>30</v>
      </c>
      <c r="C58" s="2" t="s">
        <v>33</v>
      </c>
      <c r="D58" s="2" t="s">
        <v>68</v>
      </c>
      <c r="E58" s="2">
        <v>11998</v>
      </c>
      <c r="F58" s="2" t="s">
        <v>34</v>
      </c>
      <c r="G58" s="2" t="s">
        <v>57</v>
      </c>
      <c r="H58" s="2">
        <v>1</v>
      </c>
      <c r="I58" s="2" t="s">
        <v>54</v>
      </c>
      <c r="J58" s="2" t="s">
        <v>27</v>
      </c>
      <c r="K58" s="2">
        <v>1</v>
      </c>
      <c r="L58" s="2" t="s">
        <v>47</v>
      </c>
      <c r="M58" s="2">
        <v>34</v>
      </c>
      <c r="N58" s="2" t="s">
        <v>27</v>
      </c>
      <c r="O58" s="2" t="s">
        <v>29</v>
      </c>
      <c r="P58" s="2">
        <v>1</v>
      </c>
      <c r="Q58" s="2" t="s">
        <v>40</v>
      </c>
      <c r="R58" s="2">
        <v>1</v>
      </c>
      <c r="S58" s="2" t="s">
        <v>31</v>
      </c>
      <c r="T58" s="2" t="s">
        <v>31</v>
      </c>
      <c r="U58" s="2">
        <v>1</v>
      </c>
      <c r="V58">
        <f>_xlfn.XLOOKUP(B58,Binning_WOE_IV!$C$2:$C$6,Binning_WOE_IV!$I$2:$I$6,"not found",-1)</f>
        <v>-0.12917431193202994</v>
      </c>
      <c r="W58">
        <f>_xlfn.XLOOKUP(E58,Binning_WOE_IV!$C$7:$C$12,Binning_WOE_IV!$I$7:$I$12,"not found",-1)</f>
        <v>-0.98786424995459821</v>
      </c>
      <c r="X58">
        <f>_xlfn.XLOOKUP(M58,Binning_WOE_IV!$C$13:$C$18,Binning_WOE_IV!$I$13:$I$18,"not found",-1)</f>
        <v>-9.0210644079187538E-2</v>
      </c>
      <c r="Y58">
        <f>_xlfn.XLOOKUP(A58,Binning_WOE_IV!$B$32:$B$35,Binning_WOE_IV!$G$32:$G$35,"not found",0)</f>
        <v>-0.67859154491044971</v>
      </c>
      <c r="Z58" s="23">
        <f>_xlfn.XLOOKUP(_xlfn.XLOOKUP(C58,Binning_WOE_IV!$AF$2:$AF$6,Binning_WOE_IV!$AG$2:$AG$6,"not found",0),Binning_WOE_IV!$R$36:$R$38,Binning_WOE_IV!$G$36:$G$38,"not found",0)</f>
        <v>-4.4726268044255127E-2</v>
      </c>
      <c r="AA58" cm="1">
        <f t="array" ref="AA58">_xlfn.SWITCH(D58,"radio/tv",Binning_WOE_IV!$G$39,"other",Binning_WOE_IV!$G$39,"education",Binning_WOE_IV!$G$40,"retraining",Binning_WOE_IV!$G$40,"furniture/equipment",Binning_WOE_IV!$G$41,"domestic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58">
        <f>_xlfn.LET(_xlpm.b,_xlfn.XLOOKUP(F58,Binning_WOE_IV!$AJ$2:$AJ$6,Binning_WOE_IV!$AK$2:$AK$6,"not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8">
        <f>_xlfn.LET(_xlpm.b,_xlfn.XLOOKUP(G58,Binning_WOE_IV!$AL$2:$AL$6,Binning_WOE_IV!$AM$2:$AM$6,"not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58">
        <f>_xlfn.XLOOKUP(_xlfn.XLOOKUP(I58,Binning_WOE_IV!$AN$2:$AN$5,Binning_WOE_IV!$AO$2:$AO$5,"not found",0),Binning_WOE_IV!$R$53:$R$55,Binning_WOE_IV!$G$53:$G$55,"not found",0)</f>
        <v>-0.2698954162208389</v>
      </c>
      <c r="AE58">
        <f>_xlfn.LET(_xlpm.b,_xlfn.XLOOKUP(L58,Binning_WOE_IV!$AQ$2:$AQ$5,Binning_WOE_IV!$AR$2:$AR$5,"not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58">
        <f>_xlfn.XLOOKUP(_xlfn.XLOOKUP(N58,Binning_WOE_IV!$AS$2:$AS$4,Binning_WOE_IV!$AT$2:$AT$4,"not found",0),Binning_WOE_IV!$R$62:$R$63,Binning_WOE_IV!$G$62:$G$63,"not found",0)</f>
        <v>0.12957806221905885</v>
      </c>
      <c r="AG58">
        <f>_xlfn.XLOOKUP(_xlfn.XLOOKUP(O58,Binning_WOE_IV!$AU$2:$AU$4,Binning_WOE_IV!$AV$2:$AV$4,"not found",0),Binning_WOE_IV!$R$64:$R$65,Binning_WOE_IV!$G$64:$G$65,"not found",0)</f>
        <v>0.23435622685305388</v>
      </c>
      <c r="AH58">
        <f>V58*TRAIN_SUMMARY!$C$3</f>
        <v>0.10186434668464488</v>
      </c>
      <c r="AI58">
        <f>W58*TRAIN_SUMMARY!$C$4</f>
        <v>0.49301772974847569</v>
      </c>
      <c r="AJ58">
        <f>X58*TRAIN_SUMMARY!$C$5</f>
        <v>5.7453903556002682E-2</v>
      </c>
      <c r="AK58">
        <f>Y58*TRAIN_SUMMARY!$C$6</f>
        <v>0.53190423215968441</v>
      </c>
      <c r="AL58">
        <f>Z58*TRAIN_SUMMARY!$C$7</f>
        <v>2.4580699342731407E-2</v>
      </c>
      <c r="AM58">
        <f>AA58*TRAIN_SUMMARY!$C$8</f>
        <v>-0.46936907902687153</v>
      </c>
      <c r="AN58">
        <f>AB58*TRAIN_SUMMARY!$C$9</f>
        <v>0.17108448609736249</v>
      </c>
      <c r="AO58">
        <f>AC58*TRAIN_SUMMARY!$C$10</f>
        <v>0.2867089209985732</v>
      </c>
      <c r="AP58">
        <f>AD58*TRAIN_SUMMARY!$C$11</f>
        <v>0.31977406031642996</v>
      </c>
      <c r="AQ58">
        <f>AE58*TRAIN_SUMMARY!$C$12</f>
        <v>0.30495501300893796</v>
      </c>
      <c r="AR58">
        <f>AF58*TRAIN_SUMMARY!$C$13</f>
        <v>-7.9424741749105313E-2</v>
      </c>
      <c r="AS58">
        <f>AG58*TRAIN_SUMMARY!$C$14</f>
        <v>-8.8614999578798745E-2</v>
      </c>
      <c r="AT58">
        <f>TRAIN_SUMMARY!$C$2+SUM(AH58:AS58)</f>
        <v>0.83253375679594355</v>
      </c>
      <c r="AU58">
        <f t="shared" si="0"/>
        <v>0.69689041267708884</v>
      </c>
      <c r="AV58">
        <f t="shared" si="1"/>
        <v>0.36112710773218054</v>
      </c>
      <c r="AW58">
        <f t="shared" si="2"/>
        <v>0</v>
      </c>
      <c r="AX58">
        <f t="shared" si="3"/>
        <v>1</v>
      </c>
      <c r="AY58">
        <f t="shared" si="11"/>
        <v>15</v>
      </c>
      <c r="AZ58">
        <f t="shared" si="12"/>
        <v>42</v>
      </c>
      <c r="BA58" s="35">
        <f t="shared" si="4"/>
        <v>3.0927835051546393E-2</v>
      </c>
      <c r="BB58" s="35">
        <f t="shared" si="5"/>
        <v>0.19534883720930232</v>
      </c>
      <c r="BC58" s="35">
        <f t="shared" si="6"/>
        <v>0.16442100215775593</v>
      </c>
      <c r="BD58" s="35">
        <f t="shared" si="7"/>
        <v>0.19534883720930232</v>
      </c>
      <c r="BE58" s="35">
        <f t="shared" si="8"/>
        <v>3.0927835051546393E-2</v>
      </c>
      <c r="BF58" s="23">
        <f>VLOOKUP(AH58,POINTS_TABLE!$D$2:$E$6,2,FALSE)</f>
        <v>4.4087756341599382</v>
      </c>
      <c r="BG58" s="23">
        <f>VLOOKUP(AI58,POINTS_TABLE!$D$7:$E$12,2,FALSE)</f>
        <v>21.33822701335383</v>
      </c>
      <c r="BH58" s="23">
        <f>VLOOKUP(AJ58,POINTS_TABLE!$D$13:$E$18,2,FALSE)</f>
        <v>2.4866538521987356</v>
      </c>
      <c r="BI58" s="23">
        <f>VLOOKUP(AK58,POINTS_TABLE!$D$21:$E$24,2,FALSE)</f>
        <v>23.021267938938855</v>
      </c>
      <c r="BJ58" s="23">
        <f>VLOOKUP(AL58,POINTS_TABLE!$D$25:$E$27,2,FALSE)</f>
        <v>1.063873591300236</v>
      </c>
      <c r="BK58" s="23">
        <f>VLOOKUP(AM58,POINTS_TABLE!$D$28:$E$33,2,FALSE)</f>
        <v>-20.314693279760625</v>
      </c>
      <c r="BL58" s="23">
        <f>VLOOKUP(AN58,POINTS_TABLE!$D$34:$E$37,2,FALSE)</f>
        <v>7.4046821899710498</v>
      </c>
      <c r="BM58" s="23">
        <f>VLOOKUP(AO58,POINTS_TABLE!$D$38:$E$41,2,FALSE)</f>
        <v>12.409006155098014</v>
      </c>
      <c r="BN58" s="23">
        <f>VLOOKUP(AP58,POINTS_TABLE!$D$42:$E$44,2,FALSE)</f>
        <v>13.840093530703253</v>
      </c>
      <c r="BO58" s="23">
        <f>VLOOKUP(AQ58,POINTS_TABLE!$D$45:$E$48,2,FALSE)</f>
        <v>13.198712548866723</v>
      </c>
      <c r="BP58" s="23">
        <f>VLOOKUP(AR58,POINTS_TABLE!$D$49:$E$50,2,FALSE)</f>
        <v>-3.4375704313596254</v>
      </c>
      <c r="BQ58" s="23">
        <f>VLOOKUP(AS58,POINTS_TABLE!$D$51:$E$52,2,FALSE)</f>
        <v>-3.8353326132213157</v>
      </c>
      <c r="BR58" s="39">
        <f>ROUND(SCORECARD_SCALLING!$C$6-SUM(BF58:BQ58)-TRAIN_SUMMARY!$C$2*SCORECARD_SCALLING!$C$5,0)</f>
        <v>434</v>
      </c>
      <c r="BS58" t="str">
        <f t="shared" si="9"/>
        <v>Reject</v>
      </c>
      <c r="BT58">
        <f t="shared" si="10"/>
        <v>1</v>
      </c>
    </row>
    <row r="59" spans="1:72">
      <c r="A59" s="2" t="s">
        <v>32</v>
      </c>
      <c r="B59" s="2">
        <v>24</v>
      </c>
      <c r="C59" s="2" t="s">
        <v>33</v>
      </c>
      <c r="D59" s="2" t="s">
        <v>46</v>
      </c>
      <c r="E59" s="2">
        <v>1355</v>
      </c>
      <c r="F59" s="2" t="s">
        <v>34</v>
      </c>
      <c r="G59" s="2" t="s">
        <v>57</v>
      </c>
      <c r="H59" s="2">
        <v>3</v>
      </c>
      <c r="I59" s="2" t="s">
        <v>36</v>
      </c>
      <c r="J59" s="2" t="s">
        <v>27</v>
      </c>
      <c r="K59" s="2">
        <v>4</v>
      </c>
      <c r="L59" s="2" t="s">
        <v>50</v>
      </c>
      <c r="M59" s="2">
        <v>25</v>
      </c>
      <c r="N59" s="2" t="s">
        <v>27</v>
      </c>
      <c r="O59" s="2" t="s">
        <v>29</v>
      </c>
      <c r="P59" s="2">
        <v>1</v>
      </c>
      <c r="Q59" s="2" t="s">
        <v>40</v>
      </c>
      <c r="R59" s="2">
        <v>1</v>
      </c>
      <c r="S59" s="2" t="s">
        <v>31</v>
      </c>
      <c r="T59" s="2" t="s">
        <v>31</v>
      </c>
      <c r="U59" s="2">
        <v>1</v>
      </c>
      <c r="V59">
        <f>_xlfn.XLOOKUP(B59,Binning_WOE_IV!$C$2:$C$6,Binning_WOE_IV!$I$2:$I$6,"not found",-1)</f>
        <v>-0.12917431193202994</v>
      </c>
      <c r="W59">
        <f>_xlfn.XLOOKUP(E59,Binning_WOE_IV!$C$7:$C$12,Binning_WOE_IV!$I$7:$I$12,"not found",-1)</f>
        <v>0.16104877718831048</v>
      </c>
      <c r="X59">
        <f>_xlfn.XLOOKUP(M59,Binning_WOE_IV!$C$13:$C$18,Binning_WOE_IV!$I$13:$I$18,"not found",-1)</f>
        <v>-0.40221483439086264</v>
      </c>
      <c r="Y59">
        <f>_xlfn.XLOOKUP(A59,Binning_WOE_IV!$B$32:$B$35,Binning_WOE_IV!$G$32:$G$35,"not found",0)</f>
        <v>-0.45557089656450134</v>
      </c>
      <c r="Z59" s="23">
        <f>_xlfn.XLOOKUP(_xlfn.XLOOKUP(C59,Binning_WOE_IV!$AF$2:$AF$6,Binning_WOE_IV!$AG$2:$AG$6,"not found",0),Binning_WOE_IV!$R$36:$R$38,Binning_WOE_IV!$G$36:$G$38,"not found",0)</f>
        <v>-4.4726268044255127E-2</v>
      </c>
      <c r="AA59" cm="1">
        <f t="array" ref="AA59">_xlfn.SWITCH(D59,"radio/tv",Binning_WOE_IV!$G$39,"other",Binning_WOE_IV!$G$39,"education",Binning_WOE_IV!$G$40,"retraining",Binning_WOE_IV!$G$40,"furniture/equipment",Binning_WOE_IV!$G$41,"domestic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59">
        <f>_xlfn.LET(_xlpm.b,_xlfn.XLOOKUP(F59,Binning_WOE_IV!$AJ$2:$AJ$6,Binning_WOE_IV!$AK$2:$AK$6,"not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9">
        <f>_xlfn.LET(_xlpm.b,_xlfn.XLOOKUP(G59,Binning_WOE_IV!$AL$2:$AL$6,Binning_WOE_IV!$AM$2:$AM$6,"not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59">
        <f>_xlfn.XLOOKUP(_xlfn.XLOOKUP(I59,Binning_WOE_IV!$AN$2:$AN$5,Binning_WOE_IV!$AO$2:$AO$5,"not found",0),Binning_WOE_IV!$R$53:$R$55,Binning_WOE_IV!$G$53:$G$55,"not found",0)</f>
        <v>-0.20099341664998441</v>
      </c>
      <c r="AE59">
        <f>_xlfn.LET(_xlpm.b,_xlfn.XLOOKUP(L59,Binning_WOE_IV!$AQ$2:$AQ$5,Binning_WOE_IV!$AR$2:$AR$5,"not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9">
        <f>_xlfn.XLOOKUP(_xlfn.XLOOKUP(N59,Binning_WOE_IV!$AS$2:$AS$4,Binning_WOE_IV!$AT$2:$AT$4,"not found",0),Binning_WOE_IV!$R$62:$R$63,Binning_WOE_IV!$G$62:$G$63,"not found",0)</f>
        <v>0.12957806221905885</v>
      </c>
      <c r="AG59">
        <f>_xlfn.XLOOKUP(_xlfn.XLOOKUP(O59,Binning_WOE_IV!$AU$2:$AU$4,Binning_WOE_IV!$AV$2:$AV$4,"not found",0),Binning_WOE_IV!$R$64:$R$65,Binning_WOE_IV!$G$64:$G$65,"not found",0)</f>
        <v>0.23435622685305388</v>
      </c>
      <c r="AH59">
        <f>V59*TRAIN_SUMMARY!$C$3</f>
        <v>0.10186434668464488</v>
      </c>
      <c r="AI59">
        <f>W59*TRAIN_SUMMARY!$C$4</f>
        <v>-8.037531726833734E-2</v>
      </c>
      <c r="AJ59">
        <f>X59*TRAIN_SUMMARY!$C$5</f>
        <v>0.25616502952357967</v>
      </c>
      <c r="AK59">
        <f>Y59*TRAIN_SUMMARY!$C$6</f>
        <v>0.35709270141793154</v>
      </c>
      <c r="AL59">
        <f>Z59*TRAIN_SUMMARY!$C$7</f>
        <v>2.4580699342731407E-2</v>
      </c>
      <c r="AM59">
        <f>AA59*TRAIN_SUMMARY!$C$8</f>
        <v>0.38352631329769549</v>
      </c>
      <c r="AN59">
        <f>AB59*TRAIN_SUMMARY!$C$9</f>
        <v>0.17108448609736249</v>
      </c>
      <c r="AO59">
        <f>AC59*TRAIN_SUMMARY!$C$10</f>
        <v>0.2867089209985732</v>
      </c>
      <c r="AP59">
        <f>AD59*TRAIN_SUMMARY!$C$11</f>
        <v>0.23813846799994265</v>
      </c>
      <c r="AQ59">
        <f>AE59*TRAIN_SUMMARY!$C$12</f>
        <v>6.1778553558697331E-2</v>
      </c>
      <c r="AR59">
        <f>AF59*TRAIN_SUMMARY!$C$13</f>
        <v>-7.9424741749105313E-2</v>
      </c>
      <c r="AS59">
        <f>AG59*TRAIN_SUMMARY!$C$14</f>
        <v>-8.8614999578798745E-2</v>
      </c>
      <c r="AT59">
        <f>TRAIN_SUMMARY!$C$2+SUM(AH59:AS59)</f>
        <v>0.81112364556279426</v>
      </c>
      <c r="AU59">
        <f t="shared" si="0"/>
        <v>0.69234889465937499</v>
      </c>
      <c r="AV59">
        <f t="shared" si="1"/>
        <v>0.36766526738824934</v>
      </c>
      <c r="AW59">
        <f t="shared" si="2"/>
        <v>0</v>
      </c>
      <c r="AX59">
        <f t="shared" si="3"/>
        <v>1</v>
      </c>
      <c r="AY59">
        <f t="shared" si="11"/>
        <v>15</v>
      </c>
      <c r="AZ59">
        <f t="shared" si="12"/>
        <v>43</v>
      </c>
      <c r="BA59" s="35">
        <f t="shared" si="4"/>
        <v>3.0927835051546393E-2</v>
      </c>
      <c r="BB59" s="35">
        <f t="shared" si="5"/>
        <v>0.2</v>
      </c>
      <c r="BC59" s="35">
        <f t="shared" si="6"/>
        <v>0.16907216494845362</v>
      </c>
      <c r="BD59" s="35">
        <f t="shared" si="7"/>
        <v>0.2</v>
      </c>
      <c r="BE59" s="35">
        <f t="shared" si="8"/>
        <v>3.0927835051546393E-2</v>
      </c>
      <c r="BF59" s="23">
        <f>VLOOKUP(AH59,POINTS_TABLE!$D$2:$E$6,2,FALSE)</f>
        <v>4.4087756341599382</v>
      </c>
      <c r="BG59" s="23">
        <f>VLOOKUP(AI59,POINTS_TABLE!$D$7:$E$12,2,FALSE)</f>
        <v>-3.4787121489872201</v>
      </c>
      <c r="BH59" s="23">
        <f>VLOOKUP(AJ59,POINTS_TABLE!$D$13:$E$18,2,FALSE)</f>
        <v>11.087040532285299</v>
      </c>
      <c r="BI59" s="23">
        <f>VLOOKUP(AK59,POINTS_TABLE!$D$21:$E$24,2,FALSE)</f>
        <v>15.455276084198793</v>
      </c>
      <c r="BJ59" s="23">
        <f>VLOOKUP(AL59,POINTS_TABLE!$D$25:$E$27,2,FALSE)</f>
        <v>1.063873591300236</v>
      </c>
      <c r="BK59" s="23">
        <f>VLOOKUP(AM59,POINTS_TABLE!$D$28:$E$33,2,FALSE)</f>
        <v>16.599345307350365</v>
      </c>
      <c r="BL59" s="23">
        <f>VLOOKUP(AN59,POINTS_TABLE!$D$34:$E$37,2,FALSE)</f>
        <v>7.4046821899710498</v>
      </c>
      <c r="BM59" s="23">
        <f>VLOOKUP(AO59,POINTS_TABLE!$D$38:$E$41,2,FALSE)</f>
        <v>12.409006155098014</v>
      </c>
      <c r="BN59" s="23">
        <f>VLOOKUP(AP59,POINTS_TABLE!$D$42:$E$44,2,FALSE)</f>
        <v>10.30683560485237</v>
      </c>
      <c r="BO59" s="23">
        <f>VLOOKUP(AQ59,POINTS_TABLE!$D$45:$E$48,2,FALSE)</f>
        <v>2.6738283855727758</v>
      </c>
      <c r="BP59" s="23">
        <f>VLOOKUP(AR59,POINTS_TABLE!$D$49:$E$50,2,FALSE)</f>
        <v>-3.4375704313596254</v>
      </c>
      <c r="BQ59" s="23">
        <f>VLOOKUP(AS59,POINTS_TABLE!$D$51:$E$52,2,FALSE)</f>
        <v>-3.8353326132213157</v>
      </c>
      <c r="BR59" s="39">
        <f>ROUND(SCORECARD_SCALLING!$C$6-SUM(BF59:BQ59)-TRAIN_SUMMARY!$C$2*SCORECARD_SCALLING!$C$5,0)</f>
        <v>435</v>
      </c>
      <c r="BS59" t="str">
        <f t="shared" si="9"/>
        <v>Reject</v>
      </c>
      <c r="BT59">
        <f t="shared" si="10"/>
        <v>1</v>
      </c>
    </row>
    <row r="60" spans="1:72">
      <c r="A60" s="2" t="s">
        <v>32</v>
      </c>
      <c r="B60" s="2">
        <v>36</v>
      </c>
      <c r="C60" s="2" t="s">
        <v>45</v>
      </c>
      <c r="D60" s="2" t="s">
        <v>46</v>
      </c>
      <c r="E60" s="2">
        <v>7432</v>
      </c>
      <c r="F60" s="2" t="s">
        <v>34</v>
      </c>
      <c r="G60" s="2" t="s">
        <v>35</v>
      </c>
      <c r="H60" s="2">
        <v>2</v>
      </c>
      <c r="I60" s="2" t="s">
        <v>36</v>
      </c>
      <c r="J60" s="2" t="s">
        <v>27</v>
      </c>
      <c r="K60" s="2">
        <v>2</v>
      </c>
      <c r="L60" s="2" t="s">
        <v>43</v>
      </c>
      <c r="M60" s="2">
        <v>54</v>
      </c>
      <c r="N60" s="2" t="s">
        <v>27</v>
      </c>
      <c r="O60" s="2" t="s">
        <v>51</v>
      </c>
      <c r="P60" s="2">
        <v>1</v>
      </c>
      <c r="Q60" s="2" t="s">
        <v>30</v>
      </c>
      <c r="R60" s="2">
        <v>1</v>
      </c>
      <c r="S60" s="2" t="s">
        <v>27</v>
      </c>
      <c r="T60" s="2" t="s">
        <v>31</v>
      </c>
      <c r="U60" s="2">
        <v>0</v>
      </c>
      <c r="V60">
        <f>_xlfn.XLOOKUP(B60,Binning_WOE_IV!$C$2:$C$6,Binning_WOE_IV!$I$2:$I$6,"not found",-1)</f>
        <v>-0.672432264549915</v>
      </c>
      <c r="W60">
        <f>_xlfn.XLOOKUP(E60,Binning_WOE_IV!$C$7:$C$12,Binning_WOE_IV!$I$7:$I$12,"not found",-1)</f>
        <v>-0.1020145435816787</v>
      </c>
      <c r="X60">
        <f>_xlfn.XLOOKUP(M60,Binning_WOE_IV!$C$13:$C$18,Binning_WOE_IV!$I$13:$I$18,"not found",-1)</f>
        <v>0.42044277372805144</v>
      </c>
      <c r="Y60">
        <f>_xlfn.XLOOKUP(A60,Binning_WOE_IV!$B$32:$B$35,Binning_WOE_IV!$G$32:$G$35,"not found",0)</f>
        <v>-0.45557089656450134</v>
      </c>
      <c r="Z60" s="23">
        <f>_xlfn.XLOOKUP(_xlfn.XLOOKUP(C60,Binning_WOE_IV!$AF$2:$AF$6,Binning_WOE_IV!$AG$2:$AG$6,"not found",0),Binning_WOE_IV!$R$36:$R$38,Binning_WOE_IV!$G$36:$G$38,"not found",0)</f>
        <v>-4.4726268044255127E-2</v>
      </c>
      <c r="AA60" cm="1">
        <f t="array" ref="AA60">_xlfn.SWITCH(D60,"radio/tv",Binning_WOE_IV!$G$39,"other",Binning_WOE_IV!$G$39,"education",Binning_WOE_IV!$G$40,"retraining",Binning_WOE_IV!$G$40,"furniture/equipment",Binning_WOE_IV!$G$41,"domestic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60">
        <f>_xlfn.LET(_xlpm.b,_xlfn.XLOOKUP(F60,Binning_WOE_IV!$AJ$2:$AJ$6,Binning_WOE_IV!$AK$2:$AK$6,"not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0">
        <f>_xlfn.LET(_xlpm.b,_xlfn.XLOOKUP(G60,Binning_WOE_IV!$AL$2:$AL$6,Binning_WOE_IV!$AM$2:$AM$6,"not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0">
        <f>_xlfn.XLOOKUP(_xlfn.XLOOKUP(I60,Binning_WOE_IV!$AN$2:$AN$5,Binning_WOE_IV!$AO$2:$AO$5,"not found",0),Binning_WOE_IV!$R$53:$R$55,Binning_WOE_IV!$G$53:$G$55,"not found",0)</f>
        <v>-0.20099341664998441</v>
      </c>
      <c r="AE60">
        <f>_xlfn.LET(_xlpm.b,_xlfn.XLOOKUP(L60,Binning_WOE_IV!$AQ$2:$AQ$5,Binning_WOE_IV!$AR$2:$AR$5,"not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0">
        <f>_xlfn.XLOOKUP(_xlfn.XLOOKUP(N60,Binning_WOE_IV!$AS$2:$AS$4,Binning_WOE_IV!$AT$2:$AT$4,"not found",0),Binning_WOE_IV!$R$62:$R$63,Binning_WOE_IV!$G$62:$G$63,"not found",0)</f>
        <v>0.12957806221905885</v>
      </c>
      <c r="AG60">
        <f>_xlfn.XLOOKUP(_xlfn.XLOOKUP(O60,Binning_WOE_IV!$AU$2:$AU$4,Binning_WOE_IV!$AV$2:$AV$4,"not found",0),Binning_WOE_IV!$R$64:$R$65,Binning_WOE_IV!$G$64:$G$65,"not found",0)</f>
        <v>-0.4919272386823581</v>
      </c>
      <c r="AH60">
        <f>V60*TRAIN_SUMMARY!$C$3</f>
        <v>0.53026698802232175</v>
      </c>
      <c r="AI60">
        <f>W60*TRAIN_SUMMARY!$C$4</f>
        <v>5.0912844229637523E-2</v>
      </c>
      <c r="AJ60">
        <f>X60*TRAIN_SUMMARY!$C$5</f>
        <v>-0.26777415036949909</v>
      </c>
      <c r="AK60">
        <f>Y60*TRAIN_SUMMARY!$C$6</f>
        <v>0.35709270141793154</v>
      </c>
      <c r="AL60">
        <f>Z60*TRAIN_SUMMARY!$C$7</f>
        <v>2.4580699342731407E-2</v>
      </c>
      <c r="AM60">
        <f>AA60*TRAIN_SUMMARY!$C$8</f>
        <v>0.38352631329769549</v>
      </c>
      <c r="AN60">
        <f>AB60*TRAIN_SUMMARY!$C$9</f>
        <v>0.17108448609736249</v>
      </c>
      <c r="AO60">
        <f>AC60*TRAIN_SUMMARY!$C$10</f>
        <v>4.7923621110280083E-2</v>
      </c>
      <c r="AP60">
        <f>AD60*TRAIN_SUMMARY!$C$11</f>
        <v>0.23813846799994265</v>
      </c>
      <c r="AQ60">
        <f>AE60*TRAIN_SUMMARY!$C$12</f>
        <v>-1.8327249432625072E-2</v>
      </c>
      <c r="AR60">
        <f>AF60*TRAIN_SUMMARY!$C$13</f>
        <v>-7.9424741749105313E-2</v>
      </c>
      <c r="AS60">
        <f>AG60*TRAIN_SUMMARY!$C$14</f>
        <v>0.18600799575071647</v>
      </c>
      <c r="AT60">
        <f>TRAIN_SUMMARY!$C$2+SUM(AH60:AS60)</f>
        <v>0.80260716095526663</v>
      </c>
      <c r="AU60">
        <f t="shared" si="0"/>
        <v>0.69053190173347812</v>
      </c>
      <c r="AV60">
        <f t="shared" si="1"/>
        <v>1.1729002672378668</v>
      </c>
      <c r="AW60">
        <f t="shared" si="2"/>
        <v>1</v>
      </c>
      <c r="AX60">
        <f t="shared" si="3"/>
        <v>0</v>
      </c>
      <c r="AY60">
        <f t="shared" si="11"/>
        <v>16</v>
      </c>
      <c r="AZ60">
        <f t="shared" si="12"/>
        <v>43</v>
      </c>
      <c r="BA60" s="35">
        <f t="shared" si="4"/>
        <v>3.2989690721649485E-2</v>
      </c>
      <c r="BB60" s="35">
        <f t="shared" si="5"/>
        <v>0.2</v>
      </c>
      <c r="BC60" s="35">
        <f t="shared" si="6"/>
        <v>0.16701030927835053</v>
      </c>
      <c r="BD60" s="35">
        <f t="shared" si="7"/>
        <v>0.2</v>
      </c>
      <c r="BE60" s="35">
        <f t="shared" si="8"/>
        <v>3.2989690721649485E-2</v>
      </c>
      <c r="BF60" s="23">
        <f>VLOOKUP(AH60,POINTS_TABLE!$D$2:$E$6,2,FALSE)</f>
        <v>22.950406619007929</v>
      </c>
      <c r="BG60" s="23">
        <f>VLOOKUP(AI60,POINTS_TABLE!$D$7:$E$12,2,FALSE)</f>
        <v>2.2035512366295098</v>
      </c>
      <c r="BH60" s="23">
        <f>VLOOKUP(AJ60,POINTS_TABLE!$D$13:$E$18,2,FALSE)</f>
        <v>-11.589493164489957</v>
      </c>
      <c r="BI60" s="23">
        <f>VLOOKUP(AK60,POINTS_TABLE!$D$21:$E$24,2,FALSE)</f>
        <v>15.455276084198793</v>
      </c>
      <c r="BJ60" s="23">
        <f>VLOOKUP(AL60,POINTS_TABLE!$D$25:$E$27,2,FALSE)</f>
        <v>1.063873591300236</v>
      </c>
      <c r="BK60" s="23">
        <f>VLOOKUP(AM60,POINTS_TABLE!$D$28:$E$33,2,FALSE)</f>
        <v>16.599345307350365</v>
      </c>
      <c r="BL60" s="23">
        <f>VLOOKUP(AN60,POINTS_TABLE!$D$34:$E$37,2,FALSE)</f>
        <v>7.4046821899710498</v>
      </c>
      <c r="BM60" s="23">
        <f>VLOOKUP(AO60,POINTS_TABLE!$D$38:$E$41,2,FALSE)</f>
        <v>2.0741751155172814</v>
      </c>
      <c r="BN60" s="23">
        <f>VLOOKUP(AP60,POINTS_TABLE!$D$42:$E$44,2,FALSE)</f>
        <v>10.30683560485237</v>
      </c>
      <c r="BO60" s="23">
        <f>VLOOKUP(AQ60,POINTS_TABLE!$D$45:$E$48,2,FALSE)</f>
        <v>-0.79321895608749771</v>
      </c>
      <c r="BP60" s="23">
        <f>VLOOKUP(AR60,POINTS_TABLE!$D$49:$E$50,2,FALSE)</f>
        <v>-3.4375704313596254</v>
      </c>
      <c r="BQ60" s="23">
        <f>VLOOKUP(AS60,POINTS_TABLE!$D$51:$E$52,2,FALSE)</f>
        <v>8.0505843910576207</v>
      </c>
      <c r="BR60" s="39">
        <f>ROUND(SCORECARD_SCALLING!$C$6-SUM(BF60:BQ60)-TRAIN_SUMMARY!$C$2*SCORECARD_SCALLING!$C$5,0)</f>
        <v>436</v>
      </c>
      <c r="BS60" t="str">
        <f t="shared" si="9"/>
        <v>Reject</v>
      </c>
      <c r="BT60">
        <f t="shared" si="10"/>
        <v>1</v>
      </c>
    </row>
    <row r="61" spans="1:72">
      <c r="A61" s="2" t="s">
        <v>21</v>
      </c>
      <c r="B61" s="2">
        <v>24</v>
      </c>
      <c r="C61" s="2" t="s">
        <v>33</v>
      </c>
      <c r="D61" s="2" t="s">
        <v>46</v>
      </c>
      <c r="E61" s="2">
        <v>1442</v>
      </c>
      <c r="F61" s="2" t="s">
        <v>34</v>
      </c>
      <c r="G61" s="2" t="s">
        <v>39</v>
      </c>
      <c r="H61" s="2">
        <v>4</v>
      </c>
      <c r="I61" s="2" t="s">
        <v>36</v>
      </c>
      <c r="J61" s="2" t="s">
        <v>27</v>
      </c>
      <c r="K61" s="2">
        <v>4</v>
      </c>
      <c r="L61" s="2" t="s">
        <v>50</v>
      </c>
      <c r="M61" s="2">
        <v>23</v>
      </c>
      <c r="N61" s="2" t="s">
        <v>27</v>
      </c>
      <c r="O61" s="2" t="s">
        <v>51</v>
      </c>
      <c r="P61" s="2">
        <v>2</v>
      </c>
      <c r="Q61" s="2" t="s">
        <v>30</v>
      </c>
      <c r="R61" s="2">
        <v>1</v>
      </c>
      <c r="S61" s="2" t="s">
        <v>27</v>
      </c>
      <c r="T61" s="2" t="s">
        <v>31</v>
      </c>
      <c r="U61" s="2">
        <v>1</v>
      </c>
      <c r="V61">
        <f>_xlfn.XLOOKUP(B61,Binning_WOE_IV!$C$2:$C$6,Binning_WOE_IV!$I$2:$I$6,"not found",-1)</f>
        <v>-0.12917431193202994</v>
      </c>
      <c r="W61">
        <f>_xlfn.XLOOKUP(E61,Binning_WOE_IV!$C$7:$C$12,Binning_WOE_IV!$I$7:$I$12,"not found",-1)</f>
        <v>0.16104877718831048</v>
      </c>
      <c r="X61">
        <f>_xlfn.XLOOKUP(M61,Binning_WOE_IV!$C$13:$C$18,Binning_WOE_IV!$I$13:$I$18,"not found",-1)</f>
        <v>-0.40221483439086264</v>
      </c>
      <c r="Y61">
        <f>_xlfn.XLOOKUP(A61,Binning_WOE_IV!$B$32:$B$35,Binning_WOE_IV!$G$32:$G$35,"not found",0)</f>
        <v>-0.67859154491044971</v>
      </c>
      <c r="Z61" s="23">
        <f>_xlfn.XLOOKUP(_xlfn.XLOOKUP(C61,Binning_WOE_IV!$AF$2:$AF$6,Binning_WOE_IV!$AG$2:$AG$6,"not found",0),Binning_WOE_IV!$R$36:$R$38,Binning_WOE_IV!$G$36:$G$38,"not found",0)</f>
        <v>-4.4726268044255127E-2</v>
      </c>
      <c r="AA61" cm="1">
        <f t="array" ref="AA61">_xlfn.SWITCH(D61,"radio/tv",Binning_WOE_IV!$G$39,"other",Binning_WOE_IV!$G$39,"education",Binning_WOE_IV!$G$40,"retraining",Binning_WOE_IV!$G$40,"furniture/equipment",Binning_WOE_IV!$G$41,"domestic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61">
        <f>_xlfn.LET(_xlpm.b,_xlfn.XLOOKUP(F61,Binning_WOE_IV!$AJ$2:$AJ$6,Binning_WOE_IV!$AK$2:$AK$6,"not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1">
        <f>_xlfn.LET(_xlpm.b,_xlfn.XLOOKUP(G61,Binning_WOE_IV!$AL$2:$AL$6,Binning_WOE_IV!$AM$2:$AM$6,"not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1">
        <f>_xlfn.XLOOKUP(_xlfn.XLOOKUP(I61,Binning_WOE_IV!$AN$2:$AN$5,Binning_WOE_IV!$AO$2:$AO$5,"not found",0),Binning_WOE_IV!$R$53:$R$55,Binning_WOE_IV!$G$53:$G$55,"not found",0)</f>
        <v>-0.20099341664998441</v>
      </c>
      <c r="AE61">
        <f>_xlfn.LET(_xlpm.b,_xlfn.XLOOKUP(L61,Binning_WOE_IV!$AQ$2:$AQ$5,Binning_WOE_IV!$AR$2:$AR$5,"not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1">
        <f>_xlfn.XLOOKUP(_xlfn.XLOOKUP(N61,Binning_WOE_IV!$AS$2:$AS$4,Binning_WOE_IV!$AT$2:$AT$4,"not found",0),Binning_WOE_IV!$R$62:$R$63,Binning_WOE_IV!$G$62:$G$63,"not found",0)</f>
        <v>0.12957806221905885</v>
      </c>
      <c r="AG61">
        <f>_xlfn.XLOOKUP(_xlfn.XLOOKUP(O61,Binning_WOE_IV!$AU$2:$AU$4,Binning_WOE_IV!$AV$2:$AV$4,"not found",0),Binning_WOE_IV!$R$64:$R$65,Binning_WOE_IV!$G$64:$G$65,"not found",0)</f>
        <v>-0.4919272386823581</v>
      </c>
      <c r="AH61">
        <f>V61*TRAIN_SUMMARY!$C$3</f>
        <v>0.10186434668464488</v>
      </c>
      <c r="AI61">
        <f>W61*TRAIN_SUMMARY!$C$4</f>
        <v>-8.037531726833734E-2</v>
      </c>
      <c r="AJ61">
        <f>X61*TRAIN_SUMMARY!$C$5</f>
        <v>0.25616502952357967</v>
      </c>
      <c r="AK61">
        <f>Y61*TRAIN_SUMMARY!$C$6</f>
        <v>0.53190423215968441</v>
      </c>
      <c r="AL61">
        <f>Z61*TRAIN_SUMMARY!$C$7</f>
        <v>2.4580699342731407E-2</v>
      </c>
      <c r="AM61">
        <f>AA61*TRAIN_SUMMARY!$C$8</f>
        <v>0.38352631329769549</v>
      </c>
      <c r="AN61">
        <f>AB61*TRAIN_SUMMARY!$C$9</f>
        <v>0.17108448609736249</v>
      </c>
      <c r="AO61">
        <f>AC61*TRAIN_SUMMARY!$C$10</f>
        <v>-0.18469041192036334</v>
      </c>
      <c r="AP61">
        <f>AD61*TRAIN_SUMMARY!$C$11</f>
        <v>0.23813846799994265</v>
      </c>
      <c r="AQ61">
        <f>AE61*TRAIN_SUMMARY!$C$12</f>
        <v>6.1778553558697331E-2</v>
      </c>
      <c r="AR61">
        <f>AF61*TRAIN_SUMMARY!$C$13</f>
        <v>-7.9424741749105313E-2</v>
      </c>
      <c r="AS61">
        <f>AG61*TRAIN_SUMMARY!$C$14</f>
        <v>0.18600799575071647</v>
      </c>
      <c r="AT61">
        <f>TRAIN_SUMMARY!$C$2+SUM(AH61:AS61)</f>
        <v>0.78915883871512549</v>
      </c>
      <c r="AU61">
        <f t="shared" si="0"/>
        <v>0.68765068841363863</v>
      </c>
      <c r="AV61">
        <f t="shared" si="1"/>
        <v>0.3744742903114166</v>
      </c>
      <c r="AW61">
        <f t="shared" si="2"/>
        <v>0</v>
      </c>
      <c r="AX61">
        <f t="shared" si="3"/>
        <v>1</v>
      </c>
      <c r="AY61">
        <f t="shared" si="11"/>
        <v>16</v>
      </c>
      <c r="AZ61">
        <f t="shared" si="12"/>
        <v>44</v>
      </c>
      <c r="BA61" s="35">
        <f t="shared" si="4"/>
        <v>3.2989690721649485E-2</v>
      </c>
      <c r="BB61" s="35">
        <f t="shared" si="5"/>
        <v>0.20465116279069767</v>
      </c>
      <c r="BC61" s="35">
        <f t="shared" si="6"/>
        <v>0.17166147206904819</v>
      </c>
      <c r="BD61" s="35">
        <f t="shared" si="7"/>
        <v>0.20465116279069767</v>
      </c>
      <c r="BE61" s="35">
        <f t="shared" si="8"/>
        <v>3.2989690721649485E-2</v>
      </c>
      <c r="BF61" s="23">
        <f>VLOOKUP(AH61,POINTS_TABLE!$D$2:$E$6,2,FALSE)</f>
        <v>4.4087756341599382</v>
      </c>
      <c r="BG61" s="23">
        <f>VLOOKUP(AI61,POINTS_TABLE!$D$7:$E$12,2,FALSE)</f>
        <v>-3.4787121489872201</v>
      </c>
      <c r="BH61" s="23">
        <f>VLOOKUP(AJ61,POINTS_TABLE!$D$13:$E$18,2,FALSE)</f>
        <v>11.087040532285299</v>
      </c>
      <c r="BI61" s="23">
        <f>VLOOKUP(AK61,POINTS_TABLE!$D$21:$E$24,2,FALSE)</f>
        <v>23.021267938938855</v>
      </c>
      <c r="BJ61" s="23">
        <f>VLOOKUP(AL61,POINTS_TABLE!$D$25:$E$27,2,FALSE)</f>
        <v>1.063873591300236</v>
      </c>
      <c r="BK61" s="23">
        <f>VLOOKUP(AM61,POINTS_TABLE!$D$28:$E$33,2,FALSE)</f>
        <v>16.599345307350365</v>
      </c>
      <c r="BL61" s="23">
        <f>VLOOKUP(AN61,POINTS_TABLE!$D$34:$E$37,2,FALSE)</f>
        <v>7.4046821899710498</v>
      </c>
      <c r="BM61" s="23">
        <f>VLOOKUP(AO61,POINTS_TABLE!$D$38:$E$41,2,FALSE)</f>
        <v>-7.9935582413174426</v>
      </c>
      <c r="BN61" s="23">
        <f>VLOOKUP(AP61,POINTS_TABLE!$D$42:$E$44,2,FALSE)</f>
        <v>10.30683560485237</v>
      </c>
      <c r="BO61" s="23">
        <f>VLOOKUP(AQ61,POINTS_TABLE!$D$45:$E$48,2,FALSE)</f>
        <v>2.6738283855727758</v>
      </c>
      <c r="BP61" s="23">
        <f>VLOOKUP(AR61,POINTS_TABLE!$D$49:$E$50,2,FALSE)</f>
        <v>-3.4375704313596254</v>
      </c>
      <c r="BQ61" s="23">
        <f>VLOOKUP(AS61,POINTS_TABLE!$D$51:$E$52,2,FALSE)</f>
        <v>8.0505843910576207</v>
      </c>
      <c r="BR61" s="39">
        <f>ROUND(SCORECARD_SCALLING!$C$6-SUM(BF61:BQ61)-TRAIN_SUMMARY!$C$2*SCORECARD_SCALLING!$C$5,0)</f>
        <v>436</v>
      </c>
      <c r="BS61" t="str">
        <f t="shared" si="9"/>
        <v>Reject</v>
      </c>
      <c r="BT61">
        <f t="shared" si="10"/>
        <v>1</v>
      </c>
    </row>
    <row r="62" spans="1:72">
      <c r="A62" s="2" t="s">
        <v>32</v>
      </c>
      <c r="B62" s="2">
        <v>24</v>
      </c>
      <c r="C62" s="2" t="s">
        <v>33</v>
      </c>
      <c r="D62" s="2" t="s">
        <v>46</v>
      </c>
      <c r="E62" s="2">
        <v>2718</v>
      </c>
      <c r="F62" s="2" t="s">
        <v>34</v>
      </c>
      <c r="G62" s="2" t="s">
        <v>35</v>
      </c>
      <c r="H62" s="2">
        <v>3</v>
      </c>
      <c r="I62" s="2" t="s">
        <v>36</v>
      </c>
      <c r="J62" s="2" t="s">
        <v>27</v>
      </c>
      <c r="K62" s="2">
        <v>4</v>
      </c>
      <c r="L62" s="2" t="s">
        <v>43</v>
      </c>
      <c r="M62" s="2">
        <v>20</v>
      </c>
      <c r="N62" s="2" t="s">
        <v>27</v>
      </c>
      <c r="O62" s="2" t="s">
        <v>51</v>
      </c>
      <c r="P62" s="2">
        <v>1</v>
      </c>
      <c r="Q62" s="2" t="s">
        <v>40</v>
      </c>
      <c r="R62" s="2">
        <v>1</v>
      </c>
      <c r="S62" s="2" t="s">
        <v>31</v>
      </c>
      <c r="T62" s="2" t="s">
        <v>31</v>
      </c>
      <c r="U62" s="2">
        <v>1</v>
      </c>
      <c r="V62">
        <f>_xlfn.XLOOKUP(B62,Binning_WOE_IV!$C$2:$C$6,Binning_WOE_IV!$I$2:$I$6,"not found",-1)</f>
        <v>-0.12917431193202994</v>
      </c>
      <c r="W62">
        <f>_xlfn.XLOOKUP(E62,Binning_WOE_IV!$C$7:$C$12,Binning_WOE_IV!$I$7:$I$12,"not found",-1)</f>
        <v>0.12361395596717682</v>
      </c>
      <c r="X62">
        <f>_xlfn.XLOOKUP(M62,Binning_WOE_IV!$C$13:$C$18,Binning_WOE_IV!$I$13:$I$18,"not found",-1)</f>
        <v>-0.40221483439086264</v>
      </c>
      <c r="Y62">
        <f>_xlfn.XLOOKUP(A62,Binning_WOE_IV!$B$32:$B$35,Binning_WOE_IV!$G$32:$G$35,"not found",0)</f>
        <v>-0.45557089656450134</v>
      </c>
      <c r="Z62" s="23">
        <f>_xlfn.XLOOKUP(_xlfn.XLOOKUP(C62,Binning_WOE_IV!$AF$2:$AF$6,Binning_WOE_IV!$AG$2:$AG$6,"not found",0),Binning_WOE_IV!$R$36:$R$38,Binning_WOE_IV!$G$36:$G$38,"not found",0)</f>
        <v>-4.4726268044255127E-2</v>
      </c>
      <c r="AA62" cm="1">
        <f t="array" ref="AA62">_xlfn.SWITCH(D62,"radio/tv",Binning_WOE_IV!$G$39,"other",Binning_WOE_IV!$G$39,"education",Binning_WOE_IV!$G$40,"retraining",Binning_WOE_IV!$G$40,"furniture/equipment",Binning_WOE_IV!$G$41,"domestic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62">
        <f>_xlfn.LET(_xlpm.b,_xlfn.XLOOKUP(F62,Binning_WOE_IV!$AJ$2:$AJ$6,Binning_WOE_IV!$AK$2:$AK$6,"not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2">
        <f>_xlfn.LET(_xlpm.b,_xlfn.XLOOKUP(G62,Binning_WOE_IV!$AL$2:$AL$6,Binning_WOE_IV!$AM$2:$AM$6,"not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2">
        <f>_xlfn.XLOOKUP(_xlfn.XLOOKUP(I62,Binning_WOE_IV!$AN$2:$AN$5,Binning_WOE_IV!$AO$2:$AO$5,"not found",0),Binning_WOE_IV!$R$53:$R$55,Binning_WOE_IV!$G$53:$G$55,"not found",0)</f>
        <v>-0.20099341664998441</v>
      </c>
      <c r="AE62">
        <f>_xlfn.LET(_xlpm.b,_xlfn.XLOOKUP(L62,Binning_WOE_IV!$AQ$2:$AQ$5,Binning_WOE_IV!$AR$2:$AR$5,"not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2">
        <f>_xlfn.XLOOKUP(_xlfn.XLOOKUP(N62,Binning_WOE_IV!$AS$2:$AS$4,Binning_WOE_IV!$AT$2:$AT$4,"not found",0),Binning_WOE_IV!$R$62:$R$63,Binning_WOE_IV!$G$62:$G$63,"not found",0)</f>
        <v>0.12957806221905885</v>
      </c>
      <c r="AG62">
        <f>_xlfn.XLOOKUP(_xlfn.XLOOKUP(O62,Binning_WOE_IV!$AU$2:$AU$4,Binning_WOE_IV!$AV$2:$AV$4,"not found",0),Binning_WOE_IV!$R$64:$R$65,Binning_WOE_IV!$G$64:$G$65,"not found",0)</f>
        <v>-0.4919272386823581</v>
      </c>
      <c r="AH62">
        <f>V62*TRAIN_SUMMARY!$C$3</f>
        <v>0.10186434668464488</v>
      </c>
      <c r="AI62">
        <f>W62*TRAIN_SUMMARY!$C$4</f>
        <v>-6.1692557392340606E-2</v>
      </c>
      <c r="AJ62">
        <f>X62*TRAIN_SUMMARY!$C$5</f>
        <v>0.25616502952357967</v>
      </c>
      <c r="AK62">
        <f>Y62*TRAIN_SUMMARY!$C$6</f>
        <v>0.35709270141793154</v>
      </c>
      <c r="AL62">
        <f>Z62*TRAIN_SUMMARY!$C$7</f>
        <v>2.4580699342731407E-2</v>
      </c>
      <c r="AM62">
        <f>AA62*TRAIN_SUMMARY!$C$8</f>
        <v>0.38352631329769549</v>
      </c>
      <c r="AN62">
        <f>AB62*TRAIN_SUMMARY!$C$9</f>
        <v>0.17108448609736249</v>
      </c>
      <c r="AO62">
        <f>AC62*TRAIN_SUMMARY!$C$10</f>
        <v>4.7923621110280083E-2</v>
      </c>
      <c r="AP62">
        <f>AD62*TRAIN_SUMMARY!$C$11</f>
        <v>0.23813846799994265</v>
      </c>
      <c r="AQ62">
        <f>AE62*TRAIN_SUMMARY!$C$12</f>
        <v>-1.8327249432625072E-2</v>
      </c>
      <c r="AR62">
        <f>AF62*TRAIN_SUMMARY!$C$13</f>
        <v>-7.9424741749105313E-2</v>
      </c>
      <c r="AS62">
        <f>AG62*TRAIN_SUMMARY!$C$14</f>
        <v>0.18600799575071647</v>
      </c>
      <c r="AT62">
        <f>TRAIN_SUMMARY!$C$2+SUM(AH62:AS62)</f>
        <v>0.78553829788869012</v>
      </c>
      <c r="AU62">
        <f t="shared" si="0"/>
        <v>0.68687251467891475</v>
      </c>
      <c r="AV62">
        <f t="shared" si="1"/>
        <v>0.37560657213265025</v>
      </c>
      <c r="AW62">
        <f t="shared" si="2"/>
        <v>0</v>
      </c>
      <c r="AX62">
        <f t="shared" si="3"/>
        <v>1</v>
      </c>
      <c r="AY62">
        <f t="shared" si="11"/>
        <v>16</v>
      </c>
      <c r="AZ62">
        <f t="shared" si="12"/>
        <v>45</v>
      </c>
      <c r="BA62" s="35">
        <f t="shared" si="4"/>
        <v>3.2989690721649485E-2</v>
      </c>
      <c r="BB62" s="35">
        <f t="shared" si="5"/>
        <v>0.20930232558139536</v>
      </c>
      <c r="BC62" s="35">
        <f t="shared" si="6"/>
        <v>0.17631263485974588</v>
      </c>
      <c r="BD62" s="35">
        <f t="shared" si="7"/>
        <v>0.20930232558139536</v>
      </c>
      <c r="BE62" s="35">
        <f t="shared" si="8"/>
        <v>3.2989690721649485E-2</v>
      </c>
      <c r="BF62" s="23">
        <f>VLOOKUP(AH62,POINTS_TABLE!$D$2:$E$6,2,FALSE)</f>
        <v>4.4087756341599382</v>
      </c>
      <c r="BG62" s="23">
        <f>VLOOKUP(AI62,POINTS_TABLE!$D$7:$E$12,2,FALSE)</f>
        <v>-2.6701063982906263</v>
      </c>
      <c r="BH62" s="23">
        <f>VLOOKUP(AJ62,POINTS_TABLE!$D$13:$E$18,2,FALSE)</f>
        <v>11.087040532285299</v>
      </c>
      <c r="BI62" s="23">
        <f>VLOOKUP(AK62,POINTS_TABLE!$D$21:$E$24,2,FALSE)</f>
        <v>15.455276084198793</v>
      </c>
      <c r="BJ62" s="23">
        <f>VLOOKUP(AL62,POINTS_TABLE!$D$25:$E$27,2,FALSE)</f>
        <v>1.063873591300236</v>
      </c>
      <c r="BK62" s="23">
        <f>VLOOKUP(AM62,POINTS_TABLE!$D$28:$E$33,2,FALSE)</f>
        <v>16.599345307350365</v>
      </c>
      <c r="BL62" s="23">
        <f>VLOOKUP(AN62,POINTS_TABLE!$D$34:$E$37,2,FALSE)</f>
        <v>7.4046821899710498</v>
      </c>
      <c r="BM62" s="23">
        <f>VLOOKUP(AO62,POINTS_TABLE!$D$38:$E$41,2,FALSE)</f>
        <v>2.0741751155172814</v>
      </c>
      <c r="BN62" s="23">
        <f>VLOOKUP(AP62,POINTS_TABLE!$D$42:$E$44,2,FALSE)</f>
        <v>10.30683560485237</v>
      </c>
      <c r="BO62" s="23">
        <f>VLOOKUP(AQ62,POINTS_TABLE!$D$45:$E$48,2,FALSE)</f>
        <v>-0.79321895608749771</v>
      </c>
      <c r="BP62" s="23">
        <f>VLOOKUP(AR62,POINTS_TABLE!$D$49:$E$50,2,FALSE)</f>
        <v>-3.4375704313596254</v>
      </c>
      <c r="BQ62" s="23">
        <f>VLOOKUP(AS62,POINTS_TABLE!$D$51:$E$52,2,FALSE)</f>
        <v>8.0505843910576207</v>
      </c>
      <c r="BR62" s="39">
        <f>ROUND(SCORECARD_SCALLING!$C$6-SUM(BF62:BQ62)-TRAIN_SUMMARY!$C$2*SCORECARD_SCALLING!$C$5,0)</f>
        <v>436</v>
      </c>
      <c r="BS62" t="str">
        <f t="shared" si="9"/>
        <v>Reject</v>
      </c>
      <c r="BT62">
        <f t="shared" si="10"/>
        <v>1</v>
      </c>
    </row>
    <row r="63" spans="1:72">
      <c r="A63" s="2" t="s">
        <v>21</v>
      </c>
      <c r="B63" s="2">
        <v>12</v>
      </c>
      <c r="C63" s="2" t="s">
        <v>33</v>
      </c>
      <c r="D63" s="2" t="s">
        <v>41</v>
      </c>
      <c r="E63" s="2">
        <v>1858</v>
      </c>
      <c r="F63" s="2" t="s">
        <v>34</v>
      </c>
      <c r="G63" s="2" t="s">
        <v>57</v>
      </c>
      <c r="H63" s="2">
        <v>4</v>
      </c>
      <c r="I63" s="2" t="s">
        <v>36</v>
      </c>
      <c r="J63" s="2" t="s">
        <v>27</v>
      </c>
      <c r="K63" s="2">
        <v>1</v>
      </c>
      <c r="L63" s="2" t="s">
        <v>50</v>
      </c>
      <c r="M63" s="2">
        <v>22</v>
      </c>
      <c r="N63" s="2" t="s">
        <v>27</v>
      </c>
      <c r="O63" s="2" t="s">
        <v>51</v>
      </c>
      <c r="P63" s="2">
        <v>1</v>
      </c>
      <c r="Q63" s="2" t="s">
        <v>30</v>
      </c>
      <c r="R63" s="2">
        <v>1</v>
      </c>
      <c r="S63" s="2" t="s">
        <v>27</v>
      </c>
      <c r="T63" s="2" t="s">
        <v>31</v>
      </c>
      <c r="U63" s="2">
        <v>0</v>
      </c>
      <c r="V63">
        <f>_xlfn.XLOOKUP(B63,Binning_WOE_IV!$C$2:$C$6,Binning_WOE_IV!$I$2:$I$6,"not found",-1)</f>
        <v>7.0953437452657447E-2</v>
      </c>
      <c r="W63">
        <f>_xlfn.XLOOKUP(E63,Binning_WOE_IV!$C$7:$C$12,Binning_WOE_IV!$I$7:$I$12,"not found",-1)</f>
        <v>0.16104877718831048</v>
      </c>
      <c r="X63">
        <f>_xlfn.XLOOKUP(M63,Binning_WOE_IV!$C$13:$C$18,Binning_WOE_IV!$I$13:$I$18,"not found",-1)</f>
        <v>-0.40221483439086264</v>
      </c>
      <c r="Y63">
        <f>_xlfn.XLOOKUP(A63,Binning_WOE_IV!$B$32:$B$35,Binning_WOE_IV!$G$32:$G$35,"not found",0)</f>
        <v>-0.67859154491044971</v>
      </c>
      <c r="Z63" s="23">
        <f>_xlfn.XLOOKUP(_xlfn.XLOOKUP(C63,Binning_WOE_IV!$AF$2:$AF$6,Binning_WOE_IV!$AG$2:$AG$6,"not found",0),Binning_WOE_IV!$R$36:$R$38,Binning_WOE_IV!$G$36:$G$38,"not found",0)</f>
        <v>-4.4726268044255127E-2</v>
      </c>
      <c r="AA63" cm="1">
        <f t="array" ref="AA63">_xlfn.SWITCH(D63,"radio/tv",Binning_WOE_IV!$G$39,"other",Binning_WOE_IV!$G$39,"education",Binning_WOE_IV!$G$40,"retraining",Binning_WOE_IV!$G$40,"furniture/equipment",Binning_WOE_IV!$G$41,"domestic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63">
        <f>_xlfn.LET(_xlpm.b,_xlfn.XLOOKUP(F63,Binning_WOE_IV!$AJ$2:$AJ$6,Binning_WOE_IV!$AK$2:$AK$6,"not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3">
        <f>_xlfn.LET(_xlpm.b,_xlfn.XLOOKUP(G63,Binning_WOE_IV!$AL$2:$AL$6,Binning_WOE_IV!$AM$2:$AM$6,"not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63">
        <f>_xlfn.XLOOKUP(_xlfn.XLOOKUP(I63,Binning_WOE_IV!$AN$2:$AN$5,Binning_WOE_IV!$AO$2:$AO$5,"not found",0),Binning_WOE_IV!$R$53:$R$55,Binning_WOE_IV!$G$53:$G$55,"not found",0)</f>
        <v>-0.20099341664998441</v>
      </c>
      <c r="AE63">
        <f>_xlfn.LET(_xlpm.b,_xlfn.XLOOKUP(L63,Binning_WOE_IV!$AQ$2:$AQ$5,Binning_WOE_IV!$AR$2:$AR$5,"not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3">
        <f>_xlfn.XLOOKUP(_xlfn.XLOOKUP(N63,Binning_WOE_IV!$AS$2:$AS$4,Binning_WOE_IV!$AT$2:$AT$4,"not found",0),Binning_WOE_IV!$R$62:$R$63,Binning_WOE_IV!$G$62:$G$63,"not found",0)</f>
        <v>0.12957806221905885</v>
      </c>
      <c r="AG63">
        <f>_xlfn.XLOOKUP(_xlfn.XLOOKUP(O63,Binning_WOE_IV!$AU$2:$AU$4,Binning_WOE_IV!$AV$2:$AV$4,"not found",0),Binning_WOE_IV!$R$64:$R$65,Binning_WOE_IV!$G$64:$G$65,"not found",0)</f>
        <v>-0.4919272386823581</v>
      </c>
      <c r="AH63">
        <f>V63*TRAIN_SUMMARY!$C$3</f>
        <v>-5.5952498937620498E-2</v>
      </c>
      <c r="AI63">
        <f>W63*TRAIN_SUMMARY!$C$4</f>
        <v>-8.037531726833734E-2</v>
      </c>
      <c r="AJ63">
        <f>X63*TRAIN_SUMMARY!$C$5</f>
        <v>0.25616502952357967</v>
      </c>
      <c r="AK63">
        <f>Y63*TRAIN_SUMMARY!$C$6</f>
        <v>0.53190423215968441</v>
      </c>
      <c r="AL63">
        <f>Z63*TRAIN_SUMMARY!$C$7</f>
        <v>2.4580699342731407E-2</v>
      </c>
      <c r="AM63">
        <f>AA63*TRAIN_SUMMARY!$C$8</f>
        <v>5.9194073638088991E-2</v>
      </c>
      <c r="AN63">
        <f>AB63*TRAIN_SUMMARY!$C$9</f>
        <v>0.17108448609736249</v>
      </c>
      <c r="AO63">
        <f>AC63*TRAIN_SUMMARY!$C$10</f>
        <v>0.2867089209985732</v>
      </c>
      <c r="AP63">
        <f>AD63*TRAIN_SUMMARY!$C$11</f>
        <v>0.23813846799994265</v>
      </c>
      <c r="AQ63">
        <f>AE63*TRAIN_SUMMARY!$C$12</f>
        <v>6.1778553558697331E-2</v>
      </c>
      <c r="AR63">
        <f>AF63*TRAIN_SUMMARY!$C$13</f>
        <v>-7.9424741749105313E-2</v>
      </c>
      <c r="AS63">
        <f>AG63*TRAIN_SUMMARY!$C$14</f>
        <v>0.18600799575071647</v>
      </c>
      <c r="AT63">
        <f>TRAIN_SUMMARY!$C$2+SUM(AH63:AS63)</f>
        <v>0.7784090863521903</v>
      </c>
      <c r="AU63">
        <f t="shared" si="0"/>
        <v>0.68533713437855093</v>
      </c>
      <c r="AV63">
        <f t="shared" si="1"/>
        <v>1.1562534811705574</v>
      </c>
      <c r="AW63">
        <f t="shared" si="2"/>
        <v>1</v>
      </c>
      <c r="AX63">
        <f t="shared" si="3"/>
        <v>0</v>
      </c>
      <c r="AY63">
        <f t="shared" si="11"/>
        <v>17</v>
      </c>
      <c r="AZ63">
        <f t="shared" si="12"/>
        <v>45</v>
      </c>
      <c r="BA63" s="35">
        <f t="shared" si="4"/>
        <v>3.5051546391752578E-2</v>
      </c>
      <c r="BB63" s="35">
        <f t="shared" si="5"/>
        <v>0.20930232558139536</v>
      </c>
      <c r="BC63" s="35">
        <f t="shared" si="6"/>
        <v>0.17425077918964277</v>
      </c>
      <c r="BD63" s="35">
        <f t="shared" si="7"/>
        <v>0.20930232558139536</v>
      </c>
      <c r="BE63" s="35">
        <f t="shared" si="8"/>
        <v>3.5051546391752578E-2</v>
      </c>
      <c r="BF63" s="23">
        <f>VLOOKUP(AH63,POINTS_TABLE!$D$2:$E$6,2,FALSE)</f>
        <v>-2.4216717822795024</v>
      </c>
      <c r="BG63" s="23">
        <f>VLOOKUP(AI63,POINTS_TABLE!$D$7:$E$12,2,FALSE)</f>
        <v>-3.4787121489872201</v>
      </c>
      <c r="BH63" s="23">
        <f>VLOOKUP(AJ63,POINTS_TABLE!$D$13:$E$18,2,FALSE)</f>
        <v>11.087040532285299</v>
      </c>
      <c r="BI63" s="23">
        <f>VLOOKUP(AK63,POINTS_TABLE!$D$21:$E$24,2,FALSE)</f>
        <v>23.021267938938855</v>
      </c>
      <c r="BJ63" s="23">
        <f>VLOOKUP(AL63,POINTS_TABLE!$D$25:$E$27,2,FALSE)</f>
        <v>1.063873591300236</v>
      </c>
      <c r="BK63" s="23">
        <f>VLOOKUP(AM63,POINTS_TABLE!$D$28:$E$33,2,FALSE)</f>
        <v>2.5619698946306131</v>
      </c>
      <c r="BL63" s="23">
        <f>VLOOKUP(AN63,POINTS_TABLE!$D$34:$E$37,2,FALSE)</f>
        <v>7.4046821899710498</v>
      </c>
      <c r="BM63" s="23">
        <f>VLOOKUP(AO63,POINTS_TABLE!$D$38:$E$41,2,FALSE)</f>
        <v>12.409006155098014</v>
      </c>
      <c r="BN63" s="23">
        <f>VLOOKUP(AP63,POINTS_TABLE!$D$42:$E$44,2,FALSE)</f>
        <v>10.30683560485237</v>
      </c>
      <c r="BO63" s="23">
        <f>VLOOKUP(AQ63,POINTS_TABLE!$D$45:$E$48,2,FALSE)</f>
        <v>2.6738283855727758</v>
      </c>
      <c r="BP63" s="23">
        <f>VLOOKUP(AR63,POINTS_TABLE!$D$49:$E$50,2,FALSE)</f>
        <v>-3.4375704313596254</v>
      </c>
      <c r="BQ63" s="23">
        <f>VLOOKUP(AS63,POINTS_TABLE!$D$51:$E$52,2,FALSE)</f>
        <v>8.0505843910576207</v>
      </c>
      <c r="BR63" s="39">
        <f>ROUND(SCORECARD_SCALLING!$C$6-SUM(BF63:BQ63)-TRAIN_SUMMARY!$C$2*SCORECARD_SCALLING!$C$5,0)</f>
        <v>437</v>
      </c>
      <c r="BS63" t="str">
        <f t="shared" si="9"/>
        <v>Reject</v>
      </c>
      <c r="BT63">
        <f t="shared" si="10"/>
        <v>1</v>
      </c>
    </row>
    <row r="64" spans="1:72">
      <c r="A64" s="2" t="s">
        <v>32</v>
      </c>
      <c r="B64" s="2">
        <v>36</v>
      </c>
      <c r="C64" s="2" t="s">
        <v>22</v>
      </c>
      <c r="D64" s="2" t="s">
        <v>46</v>
      </c>
      <c r="E64" s="2">
        <v>2820</v>
      </c>
      <c r="F64" s="2" t="s">
        <v>34</v>
      </c>
      <c r="G64" s="2" t="s">
        <v>57</v>
      </c>
      <c r="H64" s="2">
        <v>4</v>
      </c>
      <c r="I64" s="2" t="s">
        <v>54</v>
      </c>
      <c r="J64" s="2" t="s">
        <v>27</v>
      </c>
      <c r="K64" s="2">
        <v>4</v>
      </c>
      <c r="L64" s="2" t="s">
        <v>50</v>
      </c>
      <c r="M64" s="2">
        <v>27</v>
      </c>
      <c r="N64" s="2" t="s">
        <v>27</v>
      </c>
      <c r="O64" s="2" t="s">
        <v>29</v>
      </c>
      <c r="P64" s="2">
        <v>2</v>
      </c>
      <c r="Q64" s="2" t="s">
        <v>30</v>
      </c>
      <c r="R64" s="2">
        <v>1</v>
      </c>
      <c r="S64" s="2" t="s">
        <v>27</v>
      </c>
      <c r="T64" s="2" t="s">
        <v>31</v>
      </c>
      <c r="U64" s="2">
        <v>1</v>
      </c>
      <c r="V64">
        <f>_xlfn.XLOOKUP(B64,Binning_WOE_IV!$C$2:$C$6,Binning_WOE_IV!$I$2:$I$6,"not found",-1)</f>
        <v>-0.672432264549915</v>
      </c>
      <c r="W64">
        <f>_xlfn.XLOOKUP(E64,Binning_WOE_IV!$C$7:$C$12,Binning_WOE_IV!$I$7:$I$12,"not found",-1)</f>
        <v>0.12361395596717682</v>
      </c>
      <c r="X64">
        <f>_xlfn.XLOOKUP(M64,Binning_WOE_IV!$C$13:$C$18,Binning_WOE_IV!$I$13:$I$18,"not found",-1)</f>
        <v>-0.13233987329659078</v>
      </c>
      <c r="Y64">
        <f>_xlfn.XLOOKUP(A64,Binning_WOE_IV!$B$32:$B$35,Binning_WOE_IV!$G$32:$G$35,"not found",0)</f>
        <v>-0.45557089656450134</v>
      </c>
      <c r="Z64" s="23">
        <f>_xlfn.XLOOKUP(_xlfn.XLOOKUP(C64,Binning_WOE_IV!$AF$2:$AF$6,Binning_WOE_IV!$AG$2:$AG$6,"not found",0),Binning_WOE_IV!$R$36:$R$38,Binning_WOE_IV!$G$36:$G$38,"not found",0)</f>
        <v>0.68738688104907397</v>
      </c>
      <c r="AA64" cm="1">
        <f t="array" ref="AA64">_xlfn.SWITCH(D64,"radio/tv",Binning_WOE_IV!$G$39,"other",Binning_WOE_IV!$G$39,"education",Binning_WOE_IV!$G$40,"retraining",Binning_WOE_IV!$G$40,"furniture/equipment",Binning_WOE_IV!$G$41,"domestic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64">
        <f>_xlfn.LET(_xlpm.b,_xlfn.XLOOKUP(F64,Binning_WOE_IV!$AJ$2:$AJ$6,Binning_WOE_IV!$AK$2:$AK$6,"not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4">
        <f>_xlfn.LET(_xlpm.b,_xlfn.XLOOKUP(G64,Binning_WOE_IV!$AL$2:$AL$6,Binning_WOE_IV!$AM$2:$AM$6,"not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64">
        <f>_xlfn.XLOOKUP(_xlfn.XLOOKUP(I64,Binning_WOE_IV!$AN$2:$AN$5,Binning_WOE_IV!$AO$2:$AO$5,"not found",0),Binning_WOE_IV!$R$53:$R$55,Binning_WOE_IV!$G$53:$G$55,"not found",0)</f>
        <v>-0.2698954162208389</v>
      </c>
      <c r="AE64">
        <f>_xlfn.LET(_xlpm.b,_xlfn.XLOOKUP(L64,Binning_WOE_IV!$AQ$2:$AQ$5,Binning_WOE_IV!$AR$2:$AR$5,"not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4">
        <f>_xlfn.XLOOKUP(_xlfn.XLOOKUP(N64,Binning_WOE_IV!$AS$2:$AS$4,Binning_WOE_IV!$AT$2:$AT$4,"not found",0),Binning_WOE_IV!$R$62:$R$63,Binning_WOE_IV!$G$62:$G$63,"not found",0)</f>
        <v>0.12957806221905885</v>
      </c>
      <c r="AG64">
        <f>_xlfn.XLOOKUP(_xlfn.XLOOKUP(O64,Binning_WOE_IV!$AU$2:$AU$4,Binning_WOE_IV!$AV$2:$AV$4,"not found",0),Binning_WOE_IV!$R$64:$R$65,Binning_WOE_IV!$G$64:$G$65,"not found",0)</f>
        <v>0.23435622685305388</v>
      </c>
      <c r="AH64">
        <f>V64*TRAIN_SUMMARY!$C$3</f>
        <v>0.53026698802232175</v>
      </c>
      <c r="AI64">
        <f>W64*TRAIN_SUMMARY!$C$4</f>
        <v>-6.1692557392340606E-2</v>
      </c>
      <c r="AJ64">
        <f>X64*TRAIN_SUMMARY!$C$5</f>
        <v>8.428542324031725E-2</v>
      </c>
      <c r="AK64">
        <f>Y64*TRAIN_SUMMARY!$C$6</f>
        <v>0.35709270141793154</v>
      </c>
      <c r="AL64">
        <f>Z64*TRAIN_SUMMARY!$C$7</f>
        <v>-0.37777464997720578</v>
      </c>
      <c r="AM64">
        <f>AA64*TRAIN_SUMMARY!$C$8</f>
        <v>0.38352631329769549</v>
      </c>
      <c r="AN64">
        <f>AB64*TRAIN_SUMMARY!$C$9</f>
        <v>0.17108448609736249</v>
      </c>
      <c r="AO64">
        <f>AC64*TRAIN_SUMMARY!$C$10</f>
        <v>0.2867089209985732</v>
      </c>
      <c r="AP64">
        <f>AD64*TRAIN_SUMMARY!$C$11</f>
        <v>0.31977406031642996</v>
      </c>
      <c r="AQ64">
        <f>AE64*TRAIN_SUMMARY!$C$12</f>
        <v>6.1778553558697331E-2</v>
      </c>
      <c r="AR64">
        <f>AF64*TRAIN_SUMMARY!$C$13</f>
        <v>-7.9424741749105313E-2</v>
      </c>
      <c r="AS64">
        <f>AG64*TRAIN_SUMMARY!$C$14</f>
        <v>-8.8614999578798745E-2</v>
      </c>
      <c r="AT64">
        <f>TRAIN_SUMMARY!$C$2+SUM(AH64:AS64)</f>
        <v>0.76560968348975555</v>
      </c>
      <c r="AU64">
        <f t="shared" si="0"/>
        <v>0.6825704158232998</v>
      </c>
      <c r="AV64">
        <f t="shared" si="1"/>
        <v>0.38188958387755584</v>
      </c>
      <c r="AW64">
        <f t="shared" si="2"/>
        <v>0</v>
      </c>
      <c r="AX64">
        <f t="shared" si="3"/>
        <v>1</v>
      </c>
      <c r="AY64">
        <f t="shared" si="11"/>
        <v>17</v>
      </c>
      <c r="AZ64">
        <f t="shared" si="12"/>
        <v>46</v>
      </c>
      <c r="BA64" s="35">
        <f t="shared" si="4"/>
        <v>3.5051546391752578E-2</v>
      </c>
      <c r="BB64" s="35">
        <f t="shared" si="5"/>
        <v>0.21395348837209302</v>
      </c>
      <c r="BC64" s="35">
        <f t="shared" si="6"/>
        <v>0.17890194198034043</v>
      </c>
      <c r="BD64" s="35">
        <f t="shared" si="7"/>
        <v>0.21395348837209302</v>
      </c>
      <c r="BE64" s="35">
        <f t="shared" si="8"/>
        <v>3.5051546391752578E-2</v>
      </c>
      <c r="BF64" s="23">
        <f>VLOOKUP(AH64,POINTS_TABLE!$D$2:$E$6,2,FALSE)</f>
        <v>22.950406619007929</v>
      </c>
      <c r="BG64" s="23">
        <f>VLOOKUP(AI64,POINTS_TABLE!$D$7:$E$12,2,FALSE)</f>
        <v>-2.6701063982906263</v>
      </c>
      <c r="BH64" s="23">
        <f>VLOOKUP(AJ64,POINTS_TABLE!$D$13:$E$18,2,FALSE)</f>
        <v>3.6479448638409924</v>
      </c>
      <c r="BI64" s="23">
        <f>VLOOKUP(AK64,POINTS_TABLE!$D$21:$E$24,2,FALSE)</f>
        <v>15.455276084198793</v>
      </c>
      <c r="BJ64" s="23">
        <f>VLOOKUP(AL64,POINTS_TABLE!$D$25:$E$27,2,FALSE)</f>
        <v>-16.350408422870363</v>
      </c>
      <c r="BK64" s="23">
        <f>VLOOKUP(AM64,POINTS_TABLE!$D$28:$E$33,2,FALSE)</f>
        <v>16.599345307350365</v>
      </c>
      <c r="BL64" s="23">
        <f>VLOOKUP(AN64,POINTS_TABLE!$D$34:$E$37,2,FALSE)</f>
        <v>7.4046821899710498</v>
      </c>
      <c r="BM64" s="23">
        <f>VLOOKUP(AO64,POINTS_TABLE!$D$38:$E$41,2,FALSE)</f>
        <v>12.409006155098014</v>
      </c>
      <c r="BN64" s="23">
        <f>VLOOKUP(AP64,POINTS_TABLE!$D$42:$E$44,2,FALSE)</f>
        <v>13.840093530703253</v>
      </c>
      <c r="BO64" s="23">
        <f>VLOOKUP(AQ64,POINTS_TABLE!$D$45:$E$48,2,FALSE)</f>
        <v>2.6738283855727758</v>
      </c>
      <c r="BP64" s="23">
        <f>VLOOKUP(AR64,POINTS_TABLE!$D$49:$E$50,2,FALSE)</f>
        <v>-3.4375704313596254</v>
      </c>
      <c r="BQ64" s="23">
        <f>VLOOKUP(AS64,POINTS_TABLE!$D$51:$E$52,2,FALSE)</f>
        <v>-3.8353326132213157</v>
      </c>
      <c r="BR64" s="39">
        <f>ROUND(SCORECARD_SCALLING!$C$6-SUM(BF64:BQ64)-TRAIN_SUMMARY!$C$2*SCORECARD_SCALLING!$C$5,0)</f>
        <v>437</v>
      </c>
      <c r="BS64" t="str">
        <f t="shared" si="9"/>
        <v>Reject</v>
      </c>
      <c r="BT64">
        <f t="shared" si="10"/>
        <v>1</v>
      </c>
    </row>
    <row r="65" spans="1:72">
      <c r="A65" s="2" t="s">
        <v>21</v>
      </c>
      <c r="B65" s="2">
        <v>48</v>
      </c>
      <c r="C65" s="2" t="s">
        <v>33</v>
      </c>
      <c r="D65" s="2" t="s">
        <v>38</v>
      </c>
      <c r="E65" s="2">
        <v>7476</v>
      </c>
      <c r="F65" s="2" t="s">
        <v>34</v>
      </c>
      <c r="G65" s="2" t="s">
        <v>39</v>
      </c>
      <c r="H65" s="2">
        <v>4</v>
      </c>
      <c r="I65" s="2" t="s">
        <v>26</v>
      </c>
      <c r="J65" s="2" t="s">
        <v>27</v>
      </c>
      <c r="K65" s="2">
        <v>1</v>
      </c>
      <c r="L65" s="2" t="s">
        <v>47</v>
      </c>
      <c r="M65" s="2">
        <v>50</v>
      </c>
      <c r="N65" s="2" t="s">
        <v>27</v>
      </c>
      <c r="O65" s="2" t="s">
        <v>44</v>
      </c>
      <c r="P65" s="2">
        <v>1</v>
      </c>
      <c r="Q65" s="2" t="s">
        <v>52</v>
      </c>
      <c r="R65" s="2">
        <v>1</v>
      </c>
      <c r="S65" s="2" t="s">
        <v>31</v>
      </c>
      <c r="T65" s="2" t="s">
        <v>31</v>
      </c>
      <c r="U65" s="2">
        <v>0</v>
      </c>
      <c r="V65">
        <f>_xlfn.XLOOKUP(B65,Binning_WOE_IV!$C$2:$C$6,Binning_WOE_IV!$I$2:$I$6,"not found",-1)</f>
        <v>-0.94704225543434295</v>
      </c>
      <c r="W65">
        <f>_xlfn.XLOOKUP(E65,Binning_WOE_IV!$C$7:$C$12,Binning_WOE_IV!$I$7:$I$12,"not found",-1)</f>
        <v>-0.1020145435816787</v>
      </c>
      <c r="X65">
        <f>_xlfn.XLOOKUP(M65,Binning_WOE_IV!$C$13:$C$18,Binning_WOE_IV!$I$13:$I$18,"not found",-1)</f>
        <v>0.42044277372805144</v>
      </c>
      <c r="Y65">
        <f>_xlfn.XLOOKUP(A65,Binning_WOE_IV!$B$32:$B$35,Binning_WOE_IV!$G$32:$G$35,"not found",0)</f>
        <v>-0.67859154491044971</v>
      </c>
      <c r="Z65" s="23">
        <f>_xlfn.XLOOKUP(_xlfn.XLOOKUP(C65,Binning_WOE_IV!$AF$2:$AF$6,Binning_WOE_IV!$AG$2:$AG$6,"not found",0),Binning_WOE_IV!$R$36:$R$38,Binning_WOE_IV!$G$36:$G$38,"not found",0)</f>
        <v>-4.4726268044255127E-2</v>
      </c>
      <c r="AA65" cm="1">
        <f t="array" ref="AA65">_xlfn.SWITCH(D65,"radio/tv",Binning_WOE_IV!$G$39,"other",Binning_WOE_IV!$G$39,"education",Binning_WOE_IV!$G$40,"retraining",Binning_WOE_IV!$G$40,"furniture/equipment",Binning_WOE_IV!$G$41,"domestic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65">
        <f>_xlfn.LET(_xlpm.b,_xlfn.XLOOKUP(F65,Binning_WOE_IV!$AJ$2:$AJ$6,Binning_WOE_IV!$AK$2:$AK$6,"not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5">
        <f>_xlfn.LET(_xlpm.b,_xlfn.XLOOKUP(G65,Binning_WOE_IV!$AL$2:$AL$6,Binning_WOE_IV!$AM$2:$AM$6,"not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5">
        <f>_xlfn.XLOOKUP(_xlfn.XLOOKUP(I65,Binning_WOE_IV!$AN$2:$AN$5,Binning_WOE_IV!$AO$2:$AO$5,"not found",0),Binning_WOE_IV!$R$53:$R$55,Binning_WOE_IV!$G$53:$G$55,"not found",0)</f>
        <v>0.1811117123342415</v>
      </c>
      <c r="AE65">
        <f>_xlfn.LET(_xlpm.b,_xlfn.XLOOKUP(L65,Binning_WOE_IV!$AQ$2:$AQ$5,Binning_WOE_IV!$AR$2:$AR$5,"not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65">
        <f>_xlfn.XLOOKUP(_xlfn.XLOOKUP(N65,Binning_WOE_IV!$AS$2:$AS$4,Binning_WOE_IV!$AT$2:$AT$4,"not found",0),Binning_WOE_IV!$R$62:$R$63,Binning_WOE_IV!$G$62:$G$63,"not found",0)</f>
        <v>0.12957806221905885</v>
      </c>
      <c r="AG65">
        <f>_xlfn.XLOOKUP(_xlfn.XLOOKUP(O65,Binning_WOE_IV!$AU$2:$AU$4,Binning_WOE_IV!$AV$2:$AV$4,"not found",0),Binning_WOE_IV!$R$64:$R$65,Binning_WOE_IV!$G$64:$G$65,"not found",0)</f>
        <v>-0.4919272386823581</v>
      </c>
      <c r="AH65">
        <f>V65*TRAIN_SUMMARY!$C$3</f>
        <v>0.74681907872931619</v>
      </c>
      <c r="AI65">
        <f>W65*TRAIN_SUMMARY!$C$4</f>
        <v>5.0912844229637523E-2</v>
      </c>
      <c r="AJ65">
        <f>X65*TRAIN_SUMMARY!$C$5</f>
        <v>-0.26777415036949909</v>
      </c>
      <c r="AK65">
        <f>Y65*TRAIN_SUMMARY!$C$6</f>
        <v>0.53190423215968441</v>
      </c>
      <c r="AL65">
        <f>Z65*TRAIN_SUMMARY!$C$7</f>
        <v>2.4580699342731407E-2</v>
      </c>
      <c r="AM65">
        <f>AA65*TRAIN_SUMMARY!$C$8</f>
        <v>0.31332064462344805</v>
      </c>
      <c r="AN65">
        <f>AB65*TRAIN_SUMMARY!$C$9</f>
        <v>0.17108448609736249</v>
      </c>
      <c r="AO65">
        <f>AC65*TRAIN_SUMMARY!$C$10</f>
        <v>-0.18469041192036334</v>
      </c>
      <c r="AP65">
        <f>AD65*TRAIN_SUMMARY!$C$11</f>
        <v>-0.21458247952085815</v>
      </c>
      <c r="AQ65">
        <f>AE65*TRAIN_SUMMARY!$C$12</f>
        <v>0.30495501300893796</v>
      </c>
      <c r="AR65">
        <f>AF65*TRAIN_SUMMARY!$C$13</f>
        <v>-7.9424741749105313E-2</v>
      </c>
      <c r="AS65">
        <f>AG65*TRAIN_SUMMARY!$C$14</f>
        <v>0.18600799575071647</v>
      </c>
      <c r="AT65">
        <f>TRAIN_SUMMARY!$C$2+SUM(AH65:AS65)</f>
        <v>0.76171239561988513</v>
      </c>
      <c r="AU65">
        <f t="shared" si="0"/>
        <v>0.68172539790090914</v>
      </c>
      <c r="AV65">
        <f t="shared" si="1"/>
        <v>1.1448407402147998</v>
      </c>
      <c r="AW65">
        <f t="shared" si="2"/>
        <v>1</v>
      </c>
      <c r="AX65">
        <f t="shared" si="3"/>
        <v>0</v>
      </c>
      <c r="AY65">
        <f t="shared" si="11"/>
        <v>18</v>
      </c>
      <c r="AZ65">
        <f t="shared" si="12"/>
        <v>46</v>
      </c>
      <c r="BA65" s="35">
        <f t="shared" si="4"/>
        <v>3.711340206185567E-2</v>
      </c>
      <c r="BB65" s="35">
        <f t="shared" si="5"/>
        <v>0.21395348837209302</v>
      </c>
      <c r="BC65" s="35">
        <f t="shared" si="6"/>
        <v>0.17684008631023734</v>
      </c>
      <c r="BD65" s="35">
        <f t="shared" si="7"/>
        <v>0.21395348837209302</v>
      </c>
      <c r="BE65" s="35">
        <f t="shared" si="8"/>
        <v>3.711340206185567E-2</v>
      </c>
      <c r="BF65" s="23">
        <f>VLOOKUP(AH65,POINTS_TABLE!$D$2:$E$6,2,FALSE)</f>
        <v>32.322965439721465</v>
      </c>
      <c r="BG65" s="23">
        <f>VLOOKUP(AI65,POINTS_TABLE!$D$7:$E$12,2,FALSE)</f>
        <v>2.2035512366295098</v>
      </c>
      <c r="BH65" s="23">
        <f>VLOOKUP(AJ65,POINTS_TABLE!$D$13:$E$18,2,FALSE)</f>
        <v>-11.589493164489957</v>
      </c>
      <c r="BI65" s="23">
        <f>VLOOKUP(AK65,POINTS_TABLE!$D$21:$E$24,2,FALSE)</f>
        <v>23.021267938938855</v>
      </c>
      <c r="BJ65" s="23">
        <f>VLOOKUP(AL65,POINTS_TABLE!$D$25:$E$27,2,FALSE)</f>
        <v>1.063873591300236</v>
      </c>
      <c r="BK65" s="23">
        <f>VLOOKUP(AM65,POINTS_TABLE!$D$28:$E$33,2,FALSE)</f>
        <v>13.560784206191453</v>
      </c>
      <c r="BL65" s="23">
        <f>VLOOKUP(AN65,POINTS_TABLE!$D$34:$E$37,2,FALSE)</f>
        <v>7.4046821899710498</v>
      </c>
      <c r="BM65" s="23">
        <f>VLOOKUP(AO65,POINTS_TABLE!$D$38:$E$41,2,FALSE)</f>
        <v>-7.9935582413174426</v>
      </c>
      <c r="BN65" s="23">
        <f>VLOOKUP(AP65,POINTS_TABLE!$D$42:$E$44,2,FALSE)</f>
        <v>-9.2873123719919874</v>
      </c>
      <c r="BO65" s="23">
        <f>VLOOKUP(AQ65,POINTS_TABLE!$D$45:$E$48,2,FALSE)</f>
        <v>13.198712548866723</v>
      </c>
      <c r="BP65" s="23">
        <f>VLOOKUP(AR65,POINTS_TABLE!$D$49:$E$50,2,FALSE)</f>
        <v>-3.4375704313596254</v>
      </c>
      <c r="BQ65" s="23">
        <f>VLOOKUP(AS65,POINTS_TABLE!$D$51:$E$52,2,FALSE)</f>
        <v>8.0505843910576207</v>
      </c>
      <c r="BR65" s="39">
        <f>ROUND(SCORECARD_SCALLING!$C$6-SUM(BF65:BQ65)-TRAIN_SUMMARY!$C$2*SCORECARD_SCALLING!$C$5,0)</f>
        <v>437</v>
      </c>
      <c r="BS65" t="str">
        <f t="shared" si="9"/>
        <v>Reject</v>
      </c>
      <c r="BT65">
        <f t="shared" si="10"/>
        <v>1</v>
      </c>
    </row>
    <row r="66" spans="1:72">
      <c r="A66" s="2" t="s">
        <v>21</v>
      </c>
      <c r="B66" s="2">
        <v>48</v>
      </c>
      <c r="C66" s="2" t="s">
        <v>33</v>
      </c>
      <c r="D66" s="2" t="s">
        <v>46</v>
      </c>
      <c r="E66" s="2">
        <v>3931</v>
      </c>
      <c r="F66" s="2" t="s">
        <v>34</v>
      </c>
      <c r="G66" s="2" t="s">
        <v>39</v>
      </c>
      <c r="H66" s="2">
        <v>4</v>
      </c>
      <c r="I66" s="2" t="s">
        <v>26</v>
      </c>
      <c r="J66" s="2" t="s">
        <v>27</v>
      </c>
      <c r="K66" s="2">
        <v>4</v>
      </c>
      <c r="L66" s="2" t="s">
        <v>47</v>
      </c>
      <c r="M66" s="2">
        <v>46</v>
      </c>
      <c r="N66" s="2" t="s">
        <v>27</v>
      </c>
      <c r="O66" s="2" t="s">
        <v>44</v>
      </c>
      <c r="P66" s="2">
        <v>1</v>
      </c>
      <c r="Q66" s="2" t="s">
        <v>30</v>
      </c>
      <c r="R66" s="2">
        <v>2</v>
      </c>
      <c r="S66" s="2" t="s">
        <v>27</v>
      </c>
      <c r="T66" s="2" t="s">
        <v>31</v>
      </c>
      <c r="U66" s="2">
        <v>1</v>
      </c>
      <c r="V66">
        <f>_xlfn.XLOOKUP(B66,Binning_WOE_IV!$C$2:$C$6,Binning_WOE_IV!$I$2:$I$6,"not found",-1)</f>
        <v>-0.94704225543434295</v>
      </c>
      <c r="W66">
        <f>_xlfn.XLOOKUP(E66,Binning_WOE_IV!$C$7:$C$12,Binning_WOE_IV!$I$7:$I$12,"not found",-1)</f>
        <v>4.3939369041401284E-2</v>
      </c>
      <c r="X66">
        <f>_xlfn.XLOOKUP(M66,Binning_WOE_IV!$C$13:$C$18,Binning_WOE_IV!$I$13:$I$18,"not found",-1)</f>
        <v>0.42044277372805144</v>
      </c>
      <c r="Y66">
        <f>_xlfn.XLOOKUP(A66,Binning_WOE_IV!$B$32:$B$35,Binning_WOE_IV!$G$32:$G$35,"not found",0)</f>
        <v>-0.67859154491044971</v>
      </c>
      <c r="Z66" s="23">
        <f>_xlfn.XLOOKUP(_xlfn.XLOOKUP(C66,Binning_WOE_IV!$AF$2:$AF$6,Binning_WOE_IV!$AG$2:$AG$6,"not found",0),Binning_WOE_IV!$R$36:$R$38,Binning_WOE_IV!$G$36:$G$38,"not found",0)</f>
        <v>-4.4726268044255127E-2</v>
      </c>
      <c r="AA66" cm="1">
        <f t="array" ref="AA66">_xlfn.SWITCH(D66,"radio/tv",Binning_WOE_IV!$G$39,"other",Binning_WOE_IV!$G$39,"education",Binning_WOE_IV!$G$40,"retraining",Binning_WOE_IV!$G$40,"furniture/equipment",Binning_WOE_IV!$G$41,"domestic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66">
        <f>_xlfn.LET(_xlpm.b,_xlfn.XLOOKUP(F66,Binning_WOE_IV!$AJ$2:$AJ$6,Binning_WOE_IV!$AK$2:$AK$6,"not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6">
        <f>_xlfn.LET(_xlpm.b,_xlfn.XLOOKUP(G66,Binning_WOE_IV!$AL$2:$AL$6,Binning_WOE_IV!$AM$2:$AM$6,"not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6">
        <f>_xlfn.XLOOKUP(_xlfn.XLOOKUP(I66,Binning_WOE_IV!$AN$2:$AN$5,Binning_WOE_IV!$AO$2:$AO$5,"not found",0),Binning_WOE_IV!$R$53:$R$55,Binning_WOE_IV!$G$53:$G$55,"not found",0)</f>
        <v>0.1811117123342415</v>
      </c>
      <c r="AE66">
        <f>_xlfn.LET(_xlpm.b,_xlfn.XLOOKUP(L66,Binning_WOE_IV!$AQ$2:$AQ$5,Binning_WOE_IV!$AR$2:$AR$5,"not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66">
        <f>_xlfn.XLOOKUP(_xlfn.XLOOKUP(N66,Binning_WOE_IV!$AS$2:$AS$4,Binning_WOE_IV!$AT$2:$AT$4,"not found",0),Binning_WOE_IV!$R$62:$R$63,Binning_WOE_IV!$G$62:$G$63,"not found",0)</f>
        <v>0.12957806221905885</v>
      </c>
      <c r="AG66">
        <f>_xlfn.XLOOKUP(_xlfn.XLOOKUP(O66,Binning_WOE_IV!$AU$2:$AU$4,Binning_WOE_IV!$AV$2:$AV$4,"not found",0),Binning_WOE_IV!$R$64:$R$65,Binning_WOE_IV!$G$64:$G$65,"not found",0)</f>
        <v>-0.4919272386823581</v>
      </c>
      <c r="AH66">
        <f>V66*TRAIN_SUMMARY!$C$3</f>
        <v>0.74681907872931619</v>
      </c>
      <c r="AI66">
        <f>W66*TRAIN_SUMMARY!$C$4</f>
        <v>-2.1929012991782761E-2</v>
      </c>
      <c r="AJ66">
        <f>X66*TRAIN_SUMMARY!$C$5</f>
        <v>-0.26777415036949909</v>
      </c>
      <c r="AK66">
        <f>Y66*TRAIN_SUMMARY!$C$6</f>
        <v>0.53190423215968441</v>
      </c>
      <c r="AL66">
        <f>Z66*TRAIN_SUMMARY!$C$7</f>
        <v>2.4580699342731407E-2</v>
      </c>
      <c r="AM66">
        <f>AA66*TRAIN_SUMMARY!$C$8</f>
        <v>0.38352631329769549</v>
      </c>
      <c r="AN66">
        <f>AB66*TRAIN_SUMMARY!$C$9</f>
        <v>0.17108448609736249</v>
      </c>
      <c r="AO66">
        <f>AC66*TRAIN_SUMMARY!$C$10</f>
        <v>-0.18469041192036334</v>
      </c>
      <c r="AP66">
        <f>AD66*TRAIN_SUMMARY!$C$11</f>
        <v>-0.21458247952085815</v>
      </c>
      <c r="AQ66">
        <f>AE66*TRAIN_SUMMARY!$C$12</f>
        <v>0.30495501300893796</v>
      </c>
      <c r="AR66">
        <f>AF66*TRAIN_SUMMARY!$C$13</f>
        <v>-7.9424741749105313E-2</v>
      </c>
      <c r="AS66">
        <f>AG66*TRAIN_SUMMARY!$C$14</f>
        <v>0.18600799575071647</v>
      </c>
      <c r="AT66">
        <f>TRAIN_SUMMARY!$C$2+SUM(AH66:AS66)</f>
        <v>0.75907620707271228</v>
      </c>
      <c r="AU66">
        <f t="shared" ref="AU66:AU129" si="13">1/(1+EXP(-AT66))</f>
        <v>0.68115313475332617</v>
      </c>
      <c r="AV66">
        <f t="shared" ref="AV66:AV129" si="14">-((U66*LN(AU66))+(1-U66)*LN(1-AU66))</f>
        <v>0.38396813063234003</v>
      </c>
      <c r="AW66">
        <f t="shared" ref="AW66:AW129" si="15">IF(U66=0,1,0)</f>
        <v>0</v>
      </c>
      <c r="AX66">
        <f t="shared" ref="AX66:AX129" si="16">IF(U66=1,1,0)</f>
        <v>1</v>
      </c>
      <c r="AY66">
        <f t="shared" si="11"/>
        <v>18</v>
      </c>
      <c r="AZ66">
        <f t="shared" si="12"/>
        <v>47</v>
      </c>
      <c r="BA66" s="35">
        <f t="shared" ref="BA66:BA129" si="17">AY66/SUM($AW$2:$AW$701)</f>
        <v>3.711340206185567E-2</v>
      </c>
      <c r="BB66" s="35">
        <f t="shared" ref="BB66:BB129" si="18">AZ66/SUM($AX$2:$AX$701)</f>
        <v>0.21860465116279071</v>
      </c>
      <c r="BC66" s="35">
        <f t="shared" ref="BC66:BC129" si="19">ABS(BA66-BB66)</f>
        <v>0.18149124910093503</v>
      </c>
      <c r="BD66" s="35">
        <f t="shared" ref="BD66:BD129" si="20">BB66</f>
        <v>0.21860465116279071</v>
      </c>
      <c r="BE66" s="35">
        <f t="shared" ref="BE66:BE129" si="21">BA66</f>
        <v>3.711340206185567E-2</v>
      </c>
      <c r="BF66" s="23">
        <f>VLOOKUP(AH66,POINTS_TABLE!$D$2:$E$6,2,FALSE)</f>
        <v>32.322965439721465</v>
      </c>
      <c r="BG66" s="23">
        <f>VLOOKUP(AI66,POINTS_TABLE!$D$7:$E$12,2,FALSE)</f>
        <v>-0.94910634884503919</v>
      </c>
      <c r="BH66" s="23">
        <f>VLOOKUP(AJ66,POINTS_TABLE!$D$13:$E$18,2,FALSE)</f>
        <v>-11.589493164489957</v>
      </c>
      <c r="BI66" s="23">
        <f>VLOOKUP(AK66,POINTS_TABLE!$D$21:$E$24,2,FALSE)</f>
        <v>23.021267938938855</v>
      </c>
      <c r="BJ66" s="23">
        <f>VLOOKUP(AL66,POINTS_TABLE!$D$25:$E$27,2,FALSE)</f>
        <v>1.063873591300236</v>
      </c>
      <c r="BK66" s="23">
        <f>VLOOKUP(AM66,POINTS_TABLE!$D$28:$E$33,2,FALSE)</f>
        <v>16.599345307350365</v>
      </c>
      <c r="BL66" s="23">
        <f>VLOOKUP(AN66,POINTS_TABLE!$D$34:$E$37,2,FALSE)</f>
        <v>7.4046821899710498</v>
      </c>
      <c r="BM66" s="23">
        <f>VLOOKUP(AO66,POINTS_TABLE!$D$38:$E$41,2,FALSE)</f>
        <v>-7.9935582413174426</v>
      </c>
      <c r="BN66" s="23">
        <f>VLOOKUP(AP66,POINTS_TABLE!$D$42:$E$44,2,FALSE)</f>
        <v>-9.2873123719919874</v>
      </c>
      <c r="BO66" s="23">
        <f>VLOOKUP(AQ66,POINTS_TABLE!$D$45:$E$48,2,FALSE)</f>
        <v>13.198712548866723</v>
      </c>
      <c r="BP66" s="23">
        <f>VLOOKUP(AR66,POINTS_TABLE!$D$49:$E$50,2,FALSE)</f>
        <v>-3.4375704313596254</v>
      </c>
      <c r="BQ66" s="23">
        <f>VLOOKUP(AS66,POINTS_TABLE!$D$51:$E$52,2,FALSE)</f>
        <v>8.0505843910576207</v>
      </c>
      <c r="BR66" s="39">
        <f>ROUND(SCORECARD_SCALLING!$C$6-SUM(BF66:BQ66)-TRAIN_SUMMARY!$C$2*SCORECARD_SCALLING!$C$5,0)</f>
        <v>437</v>
      </c>
      <c r="BS66" t="str">
        <f t="shared" si="9"/>
        <v>Reject</v>
      </c>
      <c r="BT66">
        <f t="shared" si="10"/>
        <v>1</v>
      </c>
    </row>
    <row r="67" spans="1:72">
      <c r="A67" s="2" t="s">
        <v>32</v>
      </c>
      <c r="B67" s="2">
        <v>36</v>
      </c>
      <c r="C67" s="2" t="s">
        <v>45</v>
      </c>
      <c r="D67" s="2" t="s">
        <v>46</v>
      </c>
      <c r="E67" s="2">
        <v>2225</v>
      </c>
      <c r="F67" s="2" t="s">
        <v>34</v>
      </c>
      <c r="G67" s="2" t="s">
        <v>25</v>
      </c>
      <c r="H67" s="2">
        <v>4</v>
      </c>
      <c r="I67" s="2" t="s">
        <v>26</v>
      </c>
      <c r="J67" s="2" t="s">
        <v>27</v>
      </c>
      <c r="K67" s="2">
        <v>4</v>
      </c>
      <c r="L67" s="2" t="s">
        <v>47</v>
      </c>
      <c r="M67" s="2">
        <v>57</v>
      </c>
      <c r="N67" s="2" t="s">
        <v>61</v>
      </c>
      <c r="O67" s="2" t="s">
        <v>44</v>
      </c>
      <c r="P67" s="2">
        <v>2</v>
      </c>
      <c r="Q67" s="2" t="s">
        <v>30</v>
      </c>
      <c r="R67" s="2">
        <v>1</v>
      </c>
      <c r="S67" s="2" t="s">
        <v>31</v>
      </c>
      <c r="T67" s="2" t="s">
        <v>31</v>
      </c>
      <c r="U67" s="2">
        <v>1</v>
      </c>
      <c r="V67">
        <f>_xlfn.XLOOKUP(B67,Binning_WOE_IV!$C$2:$C$6,Binning_WOE_IV!$I$2:$I$6,"not found",-1)</f>
        <v>-0.672432264549915</v>
      </c>
      <c r="W67">
        <f>_xlfn.XLOOKUP(E67,Binning_WOE_IV!$C$7:$C$12,Binning_WOE_IV!$I$7:$I$12,"not found",-1)</f>
        <v>0.12361395596717682</v>
      </c>
      <c r="X67">
        <f>_xlfn.XLOOKUP(M67,Binning_WOE_IV!$C$13:$C$18,Binning_WOE_IV!$I$13:$I$18,"not found",-1)</f>
        <v>0.42044277372805144</v>
      </c>
      <c r="Y67">
        <f>_xlfn.XLOOKUP(A67,Binning_WOE_IV!$B$32:$B$35,Binning_WOE_IV!$G$32:$G$35,"not found",0)</f>
        <v>-0.45557089656450134</v>
      </c>
      <c r="Z67" s="23">
        <f>_xlfn.XLOOKUP(_xlfn.XLOOKUP(C67,Binning_WOE_IV!$AF$2:$AF$6,Binning_WOE_IV!$AG$2:$AG$6,"not found",0),Binning_WOE_IV!$R$36:$R$38,Binning_WOE_IV!$G$36:$G$38,"not found",0)</f>
        <v>-4.4726268044255127E-2</v>
      </c>
      <c r="AA67" cm="1">
        <f t="array" ref="AA67">_xlfn.SWITCH(D67,"radio/tv",Binning_WOE_IV!$G$39,"other",Binning_WOE_IV!$G$39,"education",Binning_WOE_IV!$G$40,"retraining",Binning_WOE_IV!$G$40,"furniture/equipment",Binning_WOE_IV!$G$41,"domestic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67">
        <f>_xlfn.LET(_xlpm.b,_xlfn.XLOOKUP(F67,Binning_WOE_IV!$AJ$2:$AJ$6,Binning_WOE_IV!$AK$2:$AK$6,"not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7">
        <f>_xlfn.LET(_xlpm.b,_xlfn.XLOOKUP(G67,Binning_WOE_IV!$AL$2:$AL$6,Binning_WOE_IV!$AM$2:$AM$6,"not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7">
        <f>_xlfn.XLOOKUP(_xlfn.XLOOKUP(I67,Binning_WOE_IV!$AN$2:$AN$5,Binning_WOE_IV!$AO$2:$AO$5,"not found",0),Binning_WOE_IV!$R$53:$R$55,Binning_WOE_IV!$G$53:$G$55,"not found",0)</f>
        <v>0.1811117123342415</v>
      </c>
      <c r="AE67">
        <f>_xlfn.LET(_xlpm.b,_xlfn.XLOOKUP(L67,Binning_WOE_IV!$AQ$2:$AQ$5,Binning_WOE_IV!$AR$2:$AR$5,"not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67">
        <f>_xlfn.XLOOKUP(_xlfn.XLOOKUP(N67,Binning_WOE_IV!$AS$2:$AS$4,Binning_WOE_IV!$AT$2:$AT$4,"not found",0),Binning_WOE_IV!$R$62:$R$63,Binning_WOE_IV!$G$62:$G$63,"not found",0)</f>
        <v>-0.54969627176468283</v>
      </c>
      <c r="AG67">
        <f>_xlfn.XLOOKUP(_xlfn.XLOOKUP(O67,Binning_WOE_IV!$AU$2:$AU$4,Binning_WOE_IV!$AV$2:$AV$4,"not found",0),Binning_WOE_IV!$R$64:$R$65,Binning_WOE_IV!$G$64:$G$65,"not found",0)</f>
        <v>-0.4919272386823581</v>
      </c>
      <c r="AH67">
        <f>V67*TRAIN_SUMMARY!$C$3</f>
        <v>0.53026698802232175</v>
      </c>
      <c r="AI67">
        <f>W67*TRAIN_SUMMARY!$C$4</f>
        <v>-6.1692557392340606E-2</v>
      </c>
      <c r="AJ67">
        <f>X67*TRAIN_SUMMARY!$C$5</f>
        <v>-0.26777415036949909</v>
      </c>
      <c r="AK67">
        <f>Y67*TRAIN_SUMMARY!$C$6</f>
        <v>0.35709270141793154</v>
      </c>
      <c r="AL67">
        <f>Z67*TRAIN_SUMMARY!$C$7</f>
        <v>2.4580699342731407E-2</v>
      </c>
      <c r="AM67">
        <f>AA67*TRAIN_SUMMARY!$C$8</f>
        <v>0.38352631329769549</v>
      </c>
      <c r="AN67">
        <f>AB67*TRAIN_SUMMARY!$C$9</f>
        <v>0.17108448609736249</v>
      </c>
      <c r="AO67">
        <f>AC67*TRAIN_SUMMARY!$C$10</f>
        <v>-0.18469041192036334</v>
      </c>
      <c r="AP67">
        <f>AD67*TRAIN_SUMMARY!$C$11</f>
        <v>-0.21458247952085815</v>
      </c>
      <c r="AQ67">
        <f>AE67*TRAIN_SUMMARY!$C$12</f>
        <v>0.30495501300893796</v>
      </c>
      <c r="AR67">
        <f>AF67*TRAIN_SUMMARY!$C$13</f>
        <v>0.33693577197926589</v>
      </c>
      <c r="AS67">
        <f>AG67*TRAIN_SUMMARY!$C$14</f>
        <v>0.18600799575071647</v>
      </c>
      <c r="AT67">
        <f>TRAIN_SUMMARY!$C$2+SUM(AH67:AS67)</f>
        <v>0.74430955495177875</v>
      </c>
      <c r="AU67">
        <f t="shared" si="13"/>
        <v>0.67793751751941378</v>
      </c>
      <c r="AV67">
        <f t="shared" si="14"/>
        <v>0.38870015233947552</v>
      </c>
      <c r="AW67">
        <f t="shared" si="15"/>
        <v>0</v>
      </c>
      <c r="AX67">
        <f t="shared" si="16"/>
        <v>1</v>
      </c>
      <c r="AY67">
        <f t="shared" si="11"/>
        <v>18</v>
      </c>
      <c r="AZ67">
        <f t="shared" si="12"/>
        <v>48</v>
      </c>
      <c r="BA67" s="35">
        <f t="shared" si="17"/>
        <v>3.711340206185567E-2</v>
      </c>
      <c r="BB67" s="35">
        <f t="shared" si="18"/>
        <v>0.22325581395348837</v>
      </c>
      <c r="BC67" s="35">
        <f t="shared" si="19"/>
        <v>0.18614241189163269</v>
      </c>
      <c r="BD67" s="35">
        <f t="shared" si="20"/>
        <v>0.22325581395348837</v>
      </c>
      <c r="BE67" s="35">
        <f t="shared" si="21"/>
        <v>3.711340206185567E-2</v>
      </c>
      <c r="BF67" s="23">
        <f>VLOOKUP(AH67,POINTS_TABLE!$D$2:$E$6,2,FALSE)</f>
        <v>22.950406619007929</v>
      </c>
      <c r="BG67" s="23">
        <f>VLOOKUP(AI67,POINTS_TABLE!$D$7:$E$12,2,FALSE)</f>
        <v>-2.6701063982906263</v>
      </c>
      <c r="BH67" s="23">
        <f>VLOOKUP(AJ67,POINTS_TABLE!$D$13:$E$18,2,FALSE)</f>
        <v>-11.589493164489957</v>
      </c>
      <c r="BI67" s="23">
        <f>VLOOKUP(AK67,POINTS_TABLE!$D$21:$E$24,2,FALSE)</f>
        <v>15.455276084198793</v>
      </c>
      <c r="BJ67" s="23">
        <f>VLOOKUP(AL67,POINTS_TABLE!$D$25:$E$27,2,FALSE)</f>
        <v>1.063873591300236</v>
      </c>
      <c r="BK67" s="23">
        <f>VLOOKUP(AM67,POINTS_TABLE!$D$28:$E$33,2,FALSE)</f>
        <v>16.599345307350365</v>
      </c>
      <c r="BL67" s="23">
        <f>VLOOKUP(AN67,POINTS_TABLE!$D$34:$E$37,2,FALSE)</f>
        <v>7.4046821899710498</v>
      </c>
      <c r="BM67" s="23">
        <f>VLOOKUP(AO67,POINTS_TABLE!$D$38:$E$41,2,FALSE)</f>
        <v>-7.9935582413174426</v>
      </c>
      <c r="BN67" s="23">
        <f>VLOOKUP(AP67,POINTS_TABLE!$D$42:$E$44,2,FALSE)</f>
        <v>-9.2873123719919874</v>
      </c>
      <c r="BO67" s="23">
        <f>VLOOKUP(AQ67,POINTS_TABLE!$D$45:$E$48,2,FALSE)</f>
        <v>13.198712548866723</v>
      </c>
      <c r="BP67" s="23">
        <f>VLOOKUP(AR67,POINTS_TABLE!$D$49:$E$50,2,FALSE)</f>
        <v>14.582867019977442</v>
      </c>
      <c r="BQ67" s="23">
        <f>VLOOKUP(AS67,POINTS_TABLE!$D$51:$E$52,2,FALSE)</f>
        <v>8.0505843910576207</v>
      </c>
      <c r="BR67" s="39">
        <f>ROUND(SCORECARD_SCALLING!$C$6-SUM(BF67:BQ67)-TRAIN_SUMMARY!$C$2*SCORECARD_SCALLING!$C$5,0)</f>
        <v>438</v>
      </c>
      <c r="BS67" t="str">
        <f t="shared" ref="BS67:BS130" si="22">IF(BR67&gt;=580,"Accept",IF(AND(BR67&gt;=500,BR67&lt;580),"Manual review","Reject"))</f>
        <v>Reject</v>
      </c>
      <c r="BT67">
        <f t="shared" ref="BT67:BT130" si="23">IF(BS67="Reject",1,IF(BS67="Manual review",2,3))</f>
        <v>1</v>
      </c>
    </row>
    <row r="68" spans="1:72">
      <c r="A68" s="2" t="s">
        <v>32</v>
      </c>
      <c r="B68" s="2">
        <v>12</v>
      </c>
      <c r="C68" s="2" t="s">
        <v>33</v>
      </c>
      <c r="D68" s="2" t="s">
        <v>46</v>
      </c>
      <c r="E68" s="2">
        <v>685</v>
      </c>
      <c r="F68" s="2" t="s">
        <v>34</v>
      </c>
      <c r="G68" s="2" t="s">
        <v>39</v>
      </c>
      <c r="H68" s="2">
        <v>2</v>
      </c>
      <c r="I68" s="2" t="s">
        <v>56</v>
      </c>
      <c r="J68" s="2" t="s">
        <v>27</v>
      </c>
      <c r="K68" s="2">
        <v>3</v>
      </c>
      <c r="L68" s="2" t="s">
        <v>50</v>
      </c>
      <c r="M68" s="2">
        <v>25</v>
      </c>
      <c r="N68" s="2" t="s">
        <v>61</v>
      </c>
      <c r="O68" s="2" t="s">
        <v>29</v>
      </c>
      <c r="P68" s="2">
        <v>1</v>
      </c>
      <c r="Q68" s="2" t="s">
        <v>40</v>
      </c>
      <c r="R68" s="2">
        <v>1</v>
      </c>
      <c r="S68" s="2" t="s">
        <v>27</v>
      </c>
      <c r="T68" s="2" t="s">
        <v>31</v>
      </c>
      <c r="U68" s="2">
        <v>1</v>
      </c>
      <c r="V68">
        <f>_xlfn.XLOOKUP(B68,Binning_WOE_IV!$C$2:$C$6,Binning_WOE_IV!$I$2:$I$6,"not found",-1)</f>
        <v>7.0953437452657447E-2</v>
      </c>
      <c r="W68">
        <f>_xlfn.XLOOKUP(E68,Binning_WOE_IV!$C$7:$C$12,Binning_WOE_IV!$I$7:$I$12,"not found",-1)</f>
        <v>3.9978967825304385E-2</v>
      </c>
      <c r="X68">
        <f>_xlfn.XLOOKUP(M68,Binning_WOE_IV!$C$13:$C$18,Binning_WOE_IV!$I$13:$I$18,"not found",-1)</f>
        <v>-0.40221483439086264</v>
      </c>
      <c r="Y68">
        <f>_xlfn.XLOOKUP(A68,Binning_WOE_IV!$B$32:$B$35,Binning_WOE_IV!$G$32:$G$35,"not found",0)</f>
        <v>-0.45557089656450134</v>
      </c>
      <c r="Z68" s="23">
        <f>_xlfn.XLOOKUP(_xlfn.XLOOKUP(C68,Binning_WOE_IV!$AF$2:$AF$6,Binning_WOE_IV!$AG$2:$AG$6,"not found",0),Binning_WOE_IV!$R$36:$R$38,Binning_WOE_IV!$G$36:$G$38,"not found",0)</f>
        <v>-4.4726268044255127E-2</v>
      </c>
      <c r="AA68" cm="1">
        <f t="array" ref="AA68">_xlfn.SWITCH(D68,"radio/tv",Binning_WOE_IV!$G$39,"other",Binning_WOE_IV!$G$39,"education",Binning_WOE_IV!$G$40,"retraining",Binning_WOE_IV!$G$40,"furniture/equipment",Binning_WOE_IV!$G$41,"domestic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68">
        <f>_xlfn.LET(_xlpm.b,_xlfn.XLOOKUP(F68,Binning_WOE_IV!$AJ$2:$AJ$6,Binning_WOE_IV!$AK$2:$AK$6,"not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8">
        <f>_xlfn.LET(_xlpm.b,_xlfn.XLOOKUP(G68,Binning_WOE_IV!$AL$2:$AL$6,Binning_WOE_IV!$AM$2:$AM$6,"not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8">
        <f>_xlfn.XLOOKUP(_xlfn.XLOOKUP(I68,Binning_WOE_IV!$AN$2:$AN$5,Binning_WOE_IV!$AO$2:$AO$5,"not found",0),Binning_WOE_IV!$R$53:$R$55,Binning_WOE_IV!$G$53:$G$55,"not found",0)</f>
        <v>-0.2698954162208389</v>
      </c>
      <c r="AE68">
        <f>_xlfn.LET(_xlpm.b,_xlfn.XLOOKUP(L68,Binning_WOE_IV!$AQ$2:$AQ$5,Binning_WOE_IV!$AR$2:$AR$5,"not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8">
        <f>_xlfn.XLOOKUP(_xlfn.XLOOKUP(N68,Binning_WOE_IV!$AS$2:$AS$4,Binning_WOE_IV!$AT$2:$AT$4,"not found",0),Binning_WOE_IV!$R$62:$R$63,Binning_WOE_IV!$G$62:$G$63,"not found",0)</f>
        <v>-0.54969627176468283</v>
      </c>
      <c r="AG68">
        <f>_xlfn.XLOOKUP(_xlfn.XLOOKUP(O68,Binning_WOE_IV!$AU$2:$AU$4,Binning_WOE_IV!$AV$2:$AV$4,"not found",0),Binning_WOE_IV!$R$64:$R$65,Binning_WOE_IV!$G$64:$G$65,"not found",0)</f>
        <v>0.23435622685305388</v>
      </c>
      <c r="AH68">
        <f>V68*TRAIN_SUMMARY!$C$3</f>
        <v>-5.5952498937620498E-2</v>
      </c>
      <c r="AI68">
        <f>W68*TRAIN_SUMMARY!$C$4</f>
        <v>-1.9952478243670423E-2</v>
      </c>
      <c r="AJ68">
        <f>X68*TRAIN_SUMMARY!$C$5</f>
        <v>0.25616502952357967</v>
      </c>
      <c r="AK68">
        <f>Y68*TRAIN_SUMMARY!$C$6</f>
        <v>0.35709270141793154</v>
      </c>
      <c r="AL68">
        <f>Z68*TRAIN_SUMMARY!$C$7</f>
        <v>2.4580699342731407E-2</v>
      </c>
      <c r="AM68">
        <f>AA68*TRAIN_SUMMARY!$C$8</f>
        <v>0.38352631329769549</v>
      </c>
      <c r="AN68">
        <f>AB68*TRAIN_SUMMARY!$C$9</f>
        <v>0.17108448609736249</v>
      </c>
      <c r="AO68">
        <f>AC68*TRAIN_SUMMARY!$C$10</f>
        <v>-0.18469041192036334</v>
      </c>
      <c r="AP68">
        <f>AD68*TRAIN_SUMMARY!$C$11</f>
        <v>0.31977406031642996</v>
      </c>
      <c r="AQ68">
        <f>AE68*TRAIN_SUMMARY!$C$12</f>
        <v>6.1778553558697331E-2</v>
      </c>
      <c r="AR68">
        <f>AF68*TRAIN_SUMMARY!$C$13</f>
        <v>0.33693577197926589</v>
      </c>
      <c r="AS68">
        <f>AG68*TRAIN_SUMMARY!$C$14</f>
        <v>-8.8614999578798745E-2</v>
      </c>
      <c r="AT68">
        <f>TRAIN_SUMMARY!$C$2+SUM(AH68:AS68)</f>
        <v>0.7403264120911176</v>
      </c>
      <c r="AU68">
        <f t="shared" si="13"/>
        <v>0.67706722945158504</v>
      </c>
      <c r="AV68">
        <f t="shared" si="14"/>
        <v>0.38998470604962965</v>
      </c>
      <c r="AW68">
        <f t="shared" si="15"/>
        <v>0</v>
      </c>
      <c r="AX68">
        <f t="shared" si="16"/>
        <v>1</v>
      </c>
      <c r="AY68">
        <f t="shared" ref="AY68:AY131" si="24">AY67+AW68</f>
        <v>18</v>
      </c>
      <c r="AZ68">
        <f t="shared" ref="AZ68:AZ131" si="25">AZ67+AX68</f>
        <v>49</v>
      </c>
      <c r="BA68" s="35">
        <f t="shared" si="17"/>
        <v>3.711340206185567E-2</v>
      </c>
      <c r="BB68" s="35">
        <f t="shared" si="18"/>
        <v>0.22790697674418606</v>
      </c>
      <c r="BC68" s="35">
        <f t="shared" si="19"/>
        <v>0.19079357468233038</v>
      </c>
      <c r="BD68" s="35">
        <f t="shared" si="20"/>
        <v>0.22790697674418606</v>
      </c>
      <c r="BE68" s="35">
        <f t="shared" si="21"/>
        <v>3.711340206185567E-2</v>
      </c>
      <c r="BF68" s="23">
        <f>VLOOKUP(AH68,POINTS_TABLE!$D$2:$E$6,2,FALSE)</f>
        <v>-2.4216717822795024</v>
      </c>
      <c r="BG68" s="23">
        <f>VLOOKUP(AI68,POINTS_TABLE!$D$7:$E$12,2,FALSE)</f>
        <v>-0.86356024246764762</v>
      </c>
      <c r="BH68" s="23">
        <f>VLOOKUP(AJ68,POINTS_TABLE!$D$13:$E$18,2,FALSE)</f>
        <v>11.087040532285299</v>
      </c>
      <c r="BI68" s="23">
        <f>VLOOKUP(AK68,POINTS_TABLE!$D$21:$E$24,2,FALSE)</f>
        <v>15.455276084198793</v>
      </c>
      <c r="BJ68" s="23">
        <f>VLOOKUP(AL68,POINTS_TABLE!$D$25:$E$27,2,FALSE)</f>
        <v>1.063873591300236</v>
      </c>
      <c r="BK68" s="23">
        <f>VLOOKUP(AM68,POINTS_TABLE!$D$28:$E$33,2,FALSE)</f>
        <v>16.599345307350365</v>
      </c>
      <c r="BL68" s="23">
        <f>VLOOKUP(AN68,POINTS_TABLE!$D$34:$E$37,2,FALSE)</f>
        <v>7.4046821899710498</v>
      </c>
      <c r="BM68" s="23">
        <f>VLOOKUP(AO68,POINTS_TABLE!$D$38:$E$41,2,FALSE)</f>
        <v>-7.9935582413174426</v>
      </c>
      <c r="BN68" s="23">
        <f>VLOOKUP(AP68,POINTS_TABLE!$D$42:$E$44,2,FALSE)</f>
        <v>13.840093530703253</v>
      </c>
      <c r="BO68" s="23">
        <f>VLOOKUP(AQ68,POINTS_TABLE!$D$45:$E$48,2,FALSE)</f>
        <v>2.6738283855727758</v>
      </c>
      <c r="BP68" s="23">
        <f>VLOOKUP(AR68,POINTS_TABLE!$D$49:$E$50,2,FALSE)</f>
        <v>14.582867019977442</v>
      </c>
      <c r="BQ68" s="23">
        <f>VLOOKUP(AS68,POINTS_TABLE!$D$51:$E$52,2,FALSE)</f>
        <v>-3.8353326132213157</v>
      </c>
      <c r="BR68" s="39">
        <f>ROUND(SCORECARD_SCALLING!$C$6-SUM(BF68:BQ68)-TRAIN_SUMMARY!$C$2*SCORECARD_SCALLING!$C$5,0)</f>
        <v>438</v>
      </c>
      <c r="BS68" t="str">
        <f t="shared" si="22"/>
        <v>Reject</v>
      </c>
      <c r="BT68">
        <f t="shared" si="23"/>
        <v>1</v>
      </c>
    </row>
    <row r="69" spans="1:72">
      <c r="A69" s="2" t="s">
        <v>21</v>
      </c>
      <c r="B69" s="2">
        <v>14</v>
      </c>
      <c r="C69" s="2" t="s">
        <v>33</v>
      </c>
      <c r="D69" s="2" t="s">
        <v>46</v>
      </c>
      <c r="E69" s="2">
        <v>3973</v>
      </c>
      <c r="F69" s="2" t="s">
        <v>34</v>
      </c>
      <c r="G69" s="2" t="s">
        <v>55</v>
      </c>
      <c r="H69" s="2">
        <v>1</v>
      </c>
      <c r="I69" s="2" t="s">
        <v>26</v>
      </c>
      <c r="J69" s="2" t="s">
        <v>27</v>
      </c>
      <c r="K69" s="2">
        <v>4</v>
      </c>
      <c r="L69" s="2" t="s">
        <v>47</v>
      </c>
      <c r="M69" s="2">
        <v>22</v>
      </c>
      <c r="N69" s="2" t="s">
        <v>27</v>
      </c>
      <c r="O69" s="2" t="s">
        <v>44</v>
      </c>
      <c r="P69" s="2">
        <v>1</v>
      </c>
      <c r="Q69" s="2" t="s">
        <v>30</v>
      </c>
      <c r="R69" s="2">
        <v>1</v>
      </c>
      <c r="S69" s="2" t="s">
        <v>27</v>
      </c>
      <c r="T69" s="2" t="s">
        <v>31</v>
      </c>
      <c r="U69" s="2">
        <v>0</v>
      </c>
      <c r="V69">
        <f>_xlfn.XLOOKUP(B69,Binning_WOE_IV!$C$2:$C$6,Binning_WOE_IV!$I$2:$I$6,"not found",-1)</f>
        <v>7.0953437452657447E-2</v>
      </c>
      <c r="W69">
        <f>_xlfn.XLOOKUP(E69,Binning_WOE_IV!$C$7:$C$12,Binning_WOE_IV!$I$7:$I$12,"not found",-1)</f>
        <v>4.3939369041401284E-2</v>
      </c>
      <c r="X69">
        <f>_xlfn.XLOOKUP(M69,Binning_WOE_IV!$C$13:$C$18,Binning_WOE_IV!$I$13:$I$18,"not found",-1)</f>
        <v>-0.40221483439086264</v>
      </c>
      <c r="Y69">
        <f>_xlfn.XLOOKUP(A69,Binning_WOE_IV!$B$32:$B$35,Binning_WOE_IV!$G$32:$G$35,"not found",0)</f>
        <v>-0.67859154491044971</v>
      </c>
      <c r="Z69" s="23">
        <f>_xlfn.XLOOKUP(_xlfn.XLOOKUP(C69,Binning_WOE_IV!$AF$2:$AF$6,Binning_WOE_IV!$AG$2:$AG$6,"not found",0),Binning_WOE_IV!$R$36:$R$38,Binning_WOE_IV!$G$36:$G$38,"not found",0)</f>
        <v>-4.4726268044255127E-2</v>
      </c>
      <c r="AA69" cm="1">
        <f t="array" ref="AA69">_xlfn.SWITCH(D69,"radio/tv",Binning_WOE_IV!$G$39,"other",Binning_WOE_IV!$G$39,"education",Binning_WOE_IV!$G$40,"retraining",Binning_WOE_IV!$G$40,"furniture/equipment",Binning_WOE_IV!$G$41,"domestic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69">
        <f>_xlfn.LET(_xlpm.b,_xlfn.XLOOKUP(F69,Binning_WOE_IV!$AJ$2:$AJ$6,Binning_WOE_IV!$AK$2:$AK$6,"not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9">
        <f>_xlfn.LET(_xlpm.b,_xlfn.XLOOKUP(G69,Binning_WOE_IV!$AL$2:$AL$6,Binning_WOE_IV!$AM$2:$AM$6,"not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69">
        <f>_xlfn.XLOOKUP(_xlfn.XLOOKUP(I69,Binning_WOE_IV!$AN$2:$AN$5,Binning_WOE_IV!$AO$2:$AO$5,"not found",0),Binning_WOE_IV!$R$53:$R$55,Binning_WOE_IV!$G$53:$G$55,"not found",0)</f>
        <v>0.1811117123342415</v>
      </c>
      <c r="AE69">
        <f>_xlfn.LET(_xlpm.b,_xlfn.XLOOKUP(L69,Binning_WOE_IV!$AQ$2:$AQ$5,Binning_WOE_IV!$AR$2:$AR$5,"not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69">
        <f>_xlfn.XLOOKUP(_xlfn.XLOOKUP(N69,Binning_WOE_IV!$AS$2:$AS$4,Binning_WOE_IV!$AT$2:$AT$4,"not found",0),Binning_WOE_IV!$R$62:$R$63,Binning_WOE_IV!$G$62:$G$63,"not found",0)</f>
        <v>0.12957806221905885</v>
      </c>
      <c r="AG69">
        <f>_xlfn.XLOOKUP(_xlfn.XLOOKUP(O69,Binning_WOE_IV!$AU$2:$AU$4,Binning_WOE_IV!$AV$2:$AV$4,"not found",0),Binning_WOE_IV!$R$64:$R$65,Binning_WOE_IV!$G$64:$G$65,"not found",0)</f>
        <v>-0.4919272386823581</v>
      </c>
      <c r="AH69">
        <f>V69*TRAIN_SUMMARY!$C$3</f>
        <v>-5.5952498937620498E-2</v>
      </c>
      <c r="AI69">
        <f>W69*TRAIN_SUMMARY!$C$4</f>
        <v>-2.1929012991782761E-2</v>
      </c>
      <c r="AJ69">
        <f>X69*TRAIN_SUMMARY!$C$5</f>
        <v>0.25616502952357967</v>
      </c>
      <c r="AK69">
        <f>Y69*TRAIN_SUMMARY!$C$6</f>
        <v>0.53190423215968441</v>
      </c>
      <c r="AL69">
        <f>Z69*TRAIN_SUMMARY!$C$7</f>
        <v>2.4580699342731407E-2</v>
      </c>
      <c r="AM69">
        <f>AA69*TRAIN_SUMMARY!$C$8</f>
        <v>0.38352631329769549</v>
      </c>
      <c r="AN69">
        <f>AB69*TRAIN_SUMMARY!$C$9</f>
        <v>0.17108448609736249</v>
      </c>
      <c r="AO69">
        <f>AC69*TRAIN_SUMMARY!$C$10</f>
        <v>7.0222669754522044E-2</v>
      </c>
      <c r="AP69">
        <f>AD69*TRAIN_SUMMARY!$C$11</f>
        <v>-0.21458247952085815</v>
      </c>
      <c r="AQ69">
        <f>AE69*TRAIN_SUMMARY!$C$12</f>
        <v>0.30495501300893796</v>
      </c>
      <c r="AR69">
        <f>AF69*TRAIN_SUMMARY!$C$13</f>
        <v>-7.9424741749105313E-2</v>
      </c>
      <c r="AS69">
        <f>AG69*TRAIN_SUMMARY!$C$14</f>
        <v>0.18600799575071647</v>
      </c>
      <c r="AT69">
        <f>TRAIN_SUMMARY!$C$2+SUM(AH69:AS69)</f>
        <v>0.73515689097374015</v>
      </c>
      <c r="AU69">
        <f t="shared" si="13"/>
        <v>0.675935895102725</v>
      </c>
      <c r="AV69">
        <f t="shared" si="14"/>
        <v>1.1268139281392326</v>
      </c>
      <c r="AW69">
        <f t="shared" si="15"/>
        <v>1</v>
      </c>
      <c r="AX69">
        <f t="shared" si="16"/>
        <v>0</v>
      </c>
      <c r="AY69">
        <f t="shared" si="24"/>
        <v>19</v>
      </c>
      <c r="AZ69">
        <f t="shared" si="25"/>
        <v>49</v>
      </c>
      <c r="BA69" s="35">
        <f t="shared" si="17"/>
        <v>3.9175257731958762E-2</v>
      </c>
      <c r="BB69" s="35">
        <f t="shared" si="18"/>
        <v>0.22790697674418606</v>
      </c>
      <c r="BC69" s="35">
        <f t="shared" si="19"/>
        <v>0.18873171901222729</v>
      </c>
      <c r="BD69" s="35">
        <f t="shared" si="20"/>
        <v>0.22790697674418606</v>
      </c>
      <c r="BE69" s="35">
        <f t="shared" si="21"/>
        <v>3.9175257731958762E-2</v>
      </c>
      <c r="BF69" s="23">
        <f>VLOOKUP(AH69,POINTS_TABLE!$D$2:$E$6,2,FALSE)</f>
        <v>-2.4216717822795024</v>
      </c>
      <c r="BG69" s="23">
        <f>VLOOKUP(AI69,POINTS_TABLE!$D$7:$E$12,2,FALSE)</f>
        <v>-0.94910634884503919</v>
      </c>
      <c r="BH69" s="23">
        <f>VLOOKUP(AJ69,POINTS_TABLE!$D$13:$E$18,2,FALSE)</f>
        <v>11.087040532285299</v>
      </c>
      <c r="BI69" s="23">
        <f>VLOOKUP(AK69,POINTS_TABLE!$D$21:$E$24,2,FALSE)</f>
        <v>23.021267938938855</v>
      </c>
      <c r="BJ69" s="23">
        <f>VLOOKUP(AL69,POINTS_TABLE!$D$25:$E$27,2,FALSE)</f>
        <v>1.063873591300236</v>
      </c>
      <c r="BK69" s="23">
        <f>VLOOKUP(AM69,POINTS_TABLE!$D$28:$E$33,2,FALSE)</f>
        <v>16.599345307350365</v>
      </c>
      <c r="BL69" s="23">
        <f>VLOOKUP(AN69,POINTS_TABLE!$D$34:$E$37,2,FALSE)</f>
        <v>7.4046821899710498</v>
      </c>
      <c r="BM69" s="23">
        <f>VLOOKUP(AO69,POINTS_TABLE!$D$38:$E$41,2,FALSE)</f>
        <v>3.0392969223849704</v>
      </c>
      <c r="BN69" s="23">
        <f>VLOOKUP(AP69,POINTS_TABLE!$D$42:$E$44,2,FALSE)</f>
        <v>-9.2873123719919874</v>
      </c>
      <c r="BO69" s="23">
        <f>VLOOKUP(AQ69,POINTS_TABLE!$D$45:$E$48,2,FALSE)</f>
        <v>13.198712548866723</v>
      </c>
      <c r="BP69" s="23">
        <f>VLOOKUP(AR69,POINTS_TABLE!$D$49:$E$50,2,FALSE)</f>
        <v>-3.4375704313596254</v>
      </c>
      <c r="BQ69" s="23">
        <f>VLOOKUP(AS69,POINTS_TABLE!$D$51:$E$52,2,FALSE)</f>
        <v>8.0505843910576207</v>
      </c>
      <c r="BR69" s="39">
        <f>ROUND(SCORECARD_SCALLING!$C$6-SUM(BF69:BQ69)-TRAIN_SUMMARY!$C$2*SCORECARD_SCALLING!$C$5,0)</f>
        <v>439</v>
      </c>
      <c r="BS69" t="str">
        <f t="shared" si="22"/>
        <v>Reject</v>
      </c>
      <c r="BT69">
        <f t="shared" si="23"/>
        <v>1</v>
      </c>
    </row>
    <row r="70" spans="1:72">
      <c r="A70" s="2" t="s">
        <v>32</v>
      </c>
      <c r="B70" s="2">
        <v>36</v>
      </c>
      <c r="C70" s="2" t="s">
        <v>45</v>
      </c>
      <c r="D70" s="2" t="s">
        <v>58</v>
      </c>
      <c r="E70" s="2">
        <v>9857</v>
      </c>
      <c r="F70" s="2" t="s">
        <v>59</v>
      </c>
      <c r="G70" s="2" t="s">
        <v>39</v>
      </c>
      <c r="H70" s="2">
        <v>1</v>
      </c>
      <c r="I70" s="2" t="s">
        <v>26</v>
      </c>
      <c r="J70" s="2" t="s">
        <v>27</v>
      </c>
      <c r="K70" s="2">
        <v>3</v>
      </c>
      <c r="L70" s="2" t="s">
        <v>43</v>
      </c>
      <c r="M70" s="2">
        <v>31</v>
      </c>
      <c r="N70" s="2" t="s">
        <v>27</v>
      </c>
      <c r="O70" s="2" t="s">
        <v>29</v>
      </c>
      <c r="P70" s="2">
        <v>2</v>
      </c>
      <c r="Q70" s="2" t="s">
        <v>40</v>
      </c>
      <c r="R70" s="2">
        <v>2</v>
      </c>
      <c r="S70" s="2" t="s">
        <v>31</v>
      </c>
      <c r="T70" s="2" t="s">
        <v>31</v>
      </c>
      <c r="U70" s="2">
        <v>0</v>
      </c>
      <c r="V70">
        <f>_xlfn.XLOOKUP(B70,Binning_WOE_IV!$C$2:$C$6,Binning_WOE_IV!$I$2:$I$6,"not found",-1)</f>
        <v>-0.672432264549915</v>
      </c>
      <c r="W70">
        <f>_xlfn.XLOOKUP(E70,Binning_WOE_IV!$C$7:$C$12,Binning_WOE_IV!$I$7:$I$12,"not found",-1)</f>
        <v>-0.98786424995459821</v>
      </c>
      <c r="X70">
        <f>_xlfn.XLOOKUP(M70,Binning_WOE_IV!$C$13:$C$18,Binning_WOE_IV!$I$13:$I$18,"not found",-1)</f>
        <v>-9.0210644079187538E-2</v>
      </c>
      <c r="Y70">
        <f>_xlfn.XLOOKUP(A70,Binning_WOE_IV!$B$32:$B$35,Binning_WOE_IV!$G$32:$G$35,"not found",0)</f>
        <v>-0.45557089656450134</v>
      </c>
      <c r="Z70" s="23">
        <f>_xlfn.XLOOKUP(_xlfn.XLOOKUP(C70,Binning_WOE_IV!$AF$2:$AF$6,Binning_WOE_IV!$AG$2:$AG$6,"not found",0),Binning_WOE_IV!$R$36:$R$38,Binning_WOE_IV!$G$36:$G$38,"not found",0)</f>
        <v>-4.4726268044255127E-2</v>
      </c>
      <c r="AA70" cm="1">
        <f t="array" ref="AA70">_xlfn.SWITCH(D70,"radio/tv",Binning_WOE_IV!$G$39,"other",Binning_WOE_IV!$G$39,"education",Binning_WOE_IV!$G$40,"retraining",Binning_WOE_IV!$G$40,"furniture/equipment",Binning_WOE_IV!$G$41,"domestic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70">
        <f>_xlfn.LET(_xlpm.b,_xlfn.XLOOKUP(F70,Binning_WOE_IV!$AJ$2:$AJ$6,Binning_WOE_IV!$AK$2:$AK$6,"not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70">
        <f>_xlfn.LET(_xlpm.b,_xlfn.XLOOKUP(G70,Binning_WOE_IV!$AL$2:$AL$6,Binning_WOE_IV!$AM$2:$AM$6,"not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70">
        <f>_xlfn.XLOOKUP(_xlfn.XLOOKUP(I70,Binning_WOE_IV!$AN$2:$AN$5,Binning_WOE_IV!$AO$2:$AO$5,"not found",0),Binning_WOE_IV!$R$53:$R$55,Binning_WOE_IV!$G$53:$G$55,"not found",0)</f>
        <v>0.1811117123342415</v>
      </c>
      <c r="AE70">
        <f>_xlfn.LET(_xlpm.b,_xlfn.XLOOKUP(L70,Binning_WOE_IV!$AQ$2:$AQ$5,Binning_WOE_IV!$AR$2:$AR$5,"not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70">
        <f>_xlfn.XLOOKUP(_xlfn.XLOOKUP(N70,Binning_WOE_IV!$AS$2:$AS$4,Binning_WOE_IV!$AT$2:$AT$4,"not found",0),Binning_WOE_IV!$R$62:$R$63,Binning_WOE_IV!$G$62:$G$63,"not found",0)</f>
        <v>0.12957806221905885</v>
      </c>
      <c r="AG70">
        <f>_xlfn.XLOOKUP(_xlfn.XLOOKUP(O70,Binning_WOE_IV!$AU$2:$AU$4,Binning_WOE_IV!$AV$2:$AV$4,"not found",0),Binning_WOE_IV!$R$64:$R$65,Binning_WOE_IV!$G$64:$G$65,"not found",0)</f>
        <v>0.23435622685305388</v>
      </c>
      <c r="AH70">
        <f>V70*TRAIN_SUMMARY!$C$3</f>
        <v>0.53026698802232175</v>
      </c>
      <c r="AI70">
        <f>W70*TRAIN_SUMMARY!$C$4</f>
        <v>0.49301772974847569</v>
      </c>
      <c r="AJ70">
        <f>X70*TRAIN_SUMMARY!$C$5</f>
        <v>5.7453903556002682E-2</v>
      </c>
      <c r="AK70">
        <f>Y70*TRAIN_SUMMARY!$C$6</f>
        <v>0.35709270141793154</v>
      </c>
      <c r="AL70">
        <f>Z70*TRAIN_SUMMARY!$C$7</f>
        <v>2.4580699342731407E-2</v>
      </c>
      <c r="AM70">
        <f>AA70*TRAIN_SUMMARY!$C$8</f>
        <v>0.4883377841684039</v>
      </c>
      <c r="AN70">
        <f>AB70*TRAIN_SUMMARY!$C$9</f>
        <v>0.18902110492895396</v>
      </c>
      <c r="AO70">
        <f>AC70*TRAIN_SUMMARY!$C$10</f>
        <v>-0.18469041192036334</v>
      </c>
      <c r="AP70">
        <f>AD70*TRAIN_SUMMARY!$C$11</f>
        <v>-0.21458247952085815</v>
      </c>
      <c r="AQ70">
        <f>AE70*TRAIN_SUMMARY!$C$12</f>
        <v>-1.8327249432625072E-2</v>
      </c>
      <c r="AR70">
        <f>AF70*TRAIN_SUMMARY!$C$13</f>
        <v>-7.9424741749105313E-2</v>
      </c>
      <c r="AS70">
        <f>AG70*TRAIN_SUMMARY!$C$14</f>
        <v>-8.8614999578798745E-2</v>
      </c>
      <c r="AT70">
        <f>TRAIN_SUMMARY!$C$2+SUM(AH70:AS70)</f>
        <v>0.73273021422094653</v>
      </c>
      <c r="AU70">
        <f t="shared" si="13"/>
        <v>0.67540411312802351</v>
      </c>
      <c r="AV70">
        <f t="shared" si="14"/>
        <v>1.125174295356</v>
      </c>
      <c r="AW70">
        <f t="shared" si="15"/>
        <v>1</v>
      </c>
      <c r="AX70">
        <f t="shared" si="16"/>
        <v>0</v>
      </c>
      <c r="AY70">
        <f t="shared" si="24"/>
        <v>20</v>
      </c>
      <c r="AZ70">
        <f t="shared" si="25"/>
        <v>49</v>
      </c>
      <c r="BA70" s="35">
        <f t="shared" si="17"/>
        <v>4.1237113402061855E-2</v>
      </c>
      <c r="BB70" s="35">
        <f t="shared" si="18"/>
        <v>0.22790697674418606</v>
      </c>
      <c r="BC70" s="35">
        <f t="shared" si="19"/>
        <v>0.18666986334212421</v>
      </c>
      <c r="BD70" s="35">
        <f t="shared" si="20"/>
        <v>0.22790697674418606</v>
      </c>
      <c r="BE70" s="35">
        <f t="shared" si="21"/>
        <v>4.1237113402061855E-2</v>
      </c>
      <c r="BF70" s="23">
        <f>VLOOKUP(AH70,POINTS_TABLE!$D$2:$E$6,2,FALSE)</f>
        <v>22.950406619007929</v>
      </c>
      <c r="BG70" s="23">
        <f>VLOOKUP(AI70,POINTS_TABLE!$D$7:$E$12,2,FALSE)</f>
        <v>21.33822701335383</v>
      </c>
      <c r="BH70" s="23">
        <f>VLOOKUP(AJ70,POINTS_TABLE!$D$13:$E$18,2,FALSE)</f>
        <v>2.4866538521987356</v>
      </c>
      <c r="BI70" s="23">
        <f>VLOOKUP(AK70,POINTS_TABLE!$D$21:$E$24,2,FALSE)</f>
        <v>15.455276084198793</v>
      </c>
      <c r="BJ70" s="23">
        <f>VLOOKUP(AL70,POINTS_TABLE!$D$25:$E$27,2,FALSE)</f>
        <v>1.063873591300236</v>
      </c>
      <c r="BK70" s="23">
        <f>VLOOKUP(AM70,POINTS_TABLE!$D$28:$E$33,2,FALSE)</f>
        <v>21.135674984953837</v>
      </c>
      <c r="BL70" s="23">
        <f>VLOOKUP(AN70,POINTS_TABLE!$D$34:$E$37,2,FALSE)</f>
        <v>8.180994321130628</v>
      </c>
      <c r="BM70" s="23">
        <f>VLOOKUP(AO70,POINTS_TABLE!$D$38:$E$41,2,FALSE)</f>
        <v>-7.9935582413174426</v>
      </c>
      <c r="BN70" s="23">
        <f>VLOOKUP(AP70,POINTS_TABLE!$D$42:$E$44,2,FALSE)</f>
        <v>-9.2873123719919874</v>
      </c>
      <c r="BO70" s="23">
        <f>VLOOKUP(AQ70,POINTS_TABLE!$D$45:$E$48,2,FALSE)</f>
        <v>-0.79321895608749771</v>
      </c>
      <c r="BP70" s="23">
        <f>VLOOKUP(AR70,POINTS_TABLE!$D$49:$E$50,2,FALSE)</f>
        <v>-3.4375704313596254</v>
      </c>
      <c r="BQ70" s="23">
        <f>VLOOKUP(AS70,POINTS_TABLE!$D$51:$E$52,2,FALSE)</f>
        <v>-3.8353326132213157</v>
      </c>
      <c r="BR70" s="39">
        <f>ROUND(SCORECARD_SCALLING!$C$6-SUM(BF70:BQ70)-TRAIN_SUMMARY!$C$2*SCORECARD_SCALLING!$C$5,0)</f>
        <v>439</v>
      </c>
      <c r="BS70" t="str">
        <f t="shared" si="22"/>
        <v>Reject</v>
      </c>
      <c r="BT70">
        <f t="shared" si="23"/>
        <v>1</v>
      </c>
    </row>
    <row r="71" spans="1:72">
      <c r="A71" s="2" t="s">
        <v>21</v>
      </c>
      <c r="B71" s="2">
        <v>18</v>
      </c>
      <c r="C71" s="2" t="s">
        <v>64</v>
      </c>
      <c r="D71" s="2" t="s">
        <v>23</v>
      </c>
      <c r="E71" s="2">
        <v>1940</v>
      </c>
      <c r="F71" s="2" t="s">
        <v>34</v>
      </c>
      <c r="G71" s="2" t="s">
        <v>57</v>
      </c>
      <c r="H71" s="2">
        <v>3</v>
      </c>
      <c r="I71" s="2" t="s">
        <v>26</v>
      </c>
      <c r="J71" s="2" t="s">
        <v>66</v>
      </c>
      <c r="K71" s="2">
        <v>4</v>
      </c>
      <c r="L71" s="2" t="s">
        <v>47</v>
      </c>
      <c r="M71" s="2">
        <v>36</v>
      </c>
      <c r="N71" s="2" t="s">
        <v>61</v>
      </c>
      <c r="O71" s="2" t="s">
        <v>44</v>
      </c>
      <c r="P71" s="2">
        <v>1</v>
      </c>
      <c r="Q71" s="2" t="s">
        <v>52</v>
      </c>
      <c r="R71" s="2">
        <v>1</v>
      </c>
      <c r="S71" s="2" t="s">
        <v>31</v>
      </c>
      <c r="T71" s="2" t="s">
        <v>31</v>
      </c>
      <c r="U71" s="2">
        <v>0</v>
      </c>
      <c r="V71">
        <f>_xlfn.XLOOKUP(B71,Binning_WOE_IV!$C$2:$C$6,Binning_WOE_IV!$I$2:$I$6,"not found",-1)</f>
        <v>7.0953437452657447E-2</v>
      </c>
      <c r="W71">
        <f>_xlfn.XLOOKUP(E71,Binning_WOE_IV!$C$7:$C$12,Binning_WOE_IV!$I$7:$I$12,"not found",-1)</f>
        <v>0.16104877718831048</v>
      </c>
      <c r="X71">
        <f>_xlfn.XLOOKUP(M71,Binning_WOE_IV!$C$13:$C$18,Binning_WOE_IV!$I$13:$I$18,"not found",-1)</f>
        <v>0.27579903319597576</v>
      </c>
      <c r="Y71">
        <f>_xlfn.XLOOKUP(A71,Binning_WOE_IV!$B$32:$B$35,Binning_WOE_IV!$G$32:$G$35,"not found",0)</f>
        <v>-0.67859154491044971</v>
      </c>
      <c r="Z71" s="23">
        <f>_xlfn.XLOOKUP(_xlfn.XLOOKUP(C71,Binning_WOE_IV!$AF$2:$AF$6,Binning_WOE_IV!$AG$2:$AG$6,"not found",0),Binning_WOE_IV!$R$36:$R$38,Binning_WOE_IV!$G$36:$G$38,"not found",0)</f>
        <v>-1.2442937789022748</v>
      </c>
      <c r="AA71" cm="1">
        <f t="array" ref="AA71">_xlfn.SWITCH(D71,"radio/tv",Binning_WOE_IV!$G$39,"other",Binning_WOE_IV!$G$39,"education",Binning_WOE_IV!$G$40,"retraining",Binning_WOE_IV!$G$40,"furniture/equipment",Binning_WOE_IV!$G$41,"domestic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71">
        <f>_xlfn.LET(_xlpm.b,_xlfn.XLOOKUP(F71,Binning_WOE_IV!$AJ$2:$AJ$6,Binning_WOE_IV!$AK$2:$AK$6,"not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71">
        <f>_xlfn.LET(_xlpm.b,_xlfn.XLOOKUP(G71,Binning_WOE_IV!$AL$2:$AL$6,Binning_WOE_IV!$AM$2:$AM$6,"not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71">
        <f>_xlfn.XLOOKUP(_xlfn.XLOOKUP(I71,Binning_WOE_IV!$AN$2:$AN$5,Binning_WOE_IV!$AO$2:$AO$5,"not found",0),Binning_WOE_IV!$R$53:$R$55,Binning_WOE_IV!$G$53:$G$55,"not found",0)</f>
        <v>0.1811117123342415</v>
      </c>
      <c r="AE71">
        <f>_xlfn.LET(_xlpm.b,_xlfn.XLOOKUP(L71,Binning_WOE_IV!$AQ$2:$AQ$5,Binning_WOE_IV!$AR$2:$AR$5,"not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71">
        <f>_xlfn.XLOOKUP(_xlfn.XLOOKUP(N71,Binning_WOE_IV!$AS$2:$AS$4,Binning_WOE_IV!$AT$2:$AT$4,"not found",0),Binning_WOE_IV!$R$62:$R$63,Binning_WOE_IV!$G$62:$G$63,"not found",0)</f>
        <v>-0.54969627176468283</v>
      </c>
      <c r="AG71">
        <f>_xlfn.XLOOKUP(_xlfn.XLOOKUP(O71,Binning_WOE_IV!$AU$2:$AU$4,Binning_WOE_IV!$AV$2:$AV$4,"not found",0),Binning_WOE_IV!$R$64:$R$65,Binning_WOE_IV!$G$64:$G$65,"not found",0)</f>
        <v>-0.4919272386823581</v>
      </c>
      <c r="AH71">
        <f>V71*TRAIN_SUMMARY!$C$3</f>
        <v>-5.5952498937620498E-2</v>
      </c>
      <c r="AI71">
        <f>W71*TRAIN_SUMMARY!$C$4</f>
        <v>-8.037531726833734E-2</v>
      </c>
      <c r="AJ71">
        <f>X71*TRAIN_SUMMARY!$C$5</f>
        <v>-0.1756525653466223</v>
      </c>
      <c r="AK71">
        <f>Y71*TRAIN_SUMMARY!$C$6</f>
        <v>0.53190423215968441</v>
      </c>
      <c r="AL71">
        <f>Z71*TRAIN_SUMMARY!$C$7</f>
        <v>0.68384000299252556</v>
      </c>
      <c r="AM71">
        <f>AA71*TRAIN_SUMMARY!$C$8</f>
        <v>-0.43521580803835686</v>
      </c>
      <c r="AN71">
        <f>AB71*TRAIN_SUMMARY!$C$9</f>
        <v>0.17108448609736249</v>
      </c>
      <c r="AO71">
        <f>AC71*TRAIN_SUMMARY!$C$10</f>
        <v>0.2867089209985732</v>
      </c>
      <c r="AP71">
        <f>AD71*TRAIN_SUMMARY!$C$11</f>
        <v>-0.21458247952085815</v>
      </c>
      <c r="AQ71">
        <f>AE71*TRAIN_SUMMARY!$C$12</f>
        <v>0.30495501300893796</v>
      </c>
      <c r="AR71">
        <f>AF71*TRAIN_SUMMARY!$C$13</f>
        <v>0.33693577197926589</v>
      </c>
      <c r="AS71">
        <f>AG71*TRAIN_SUMMARY!$C$14</f>
        <v>0.18600799575071647</v>
      </c>
      <c r="AT71">
        <f>TRAIN_SUMMARY!$C$2+SUM(AH71:AS71)</f>
        <v>0.71825693911314759</v>
      </c>
      <c r="AU71">
        <f t="shared" si="13"/>
        <v>0.67222306775735963</v>
      </c>
      <c r="AV71">
        <f t="shared" si="14"/>
        <v>1.1154219865865425</v>
      </c>
      <c r="AW71">
        <f t="shared" si="15"/>
        <v>1</v>
      </c>
      <c r="AX71">
        <f t="shared" si="16"/>
        <v>0</v>
      </c>
      <c r="AY71">
        <f t="shared" si="24"/>
        <v>21</v>
      </c>
      <c r="AZ71">
        <f t="shared" si="25"/>
        <v>49</v>
      </c>
      <c r="BA71" s="35">
        <f t="shared" si="17"/>
        <v>4.3298969072164947E-2</v>
      </c>
      <c r="BB71" s="35">
        <f t="shared" si="18"/>
        <v>0.22790697674418606</v>
      </c>
      <c r="BC71" s="35">
        <f t="shared" si="19"/>
        <v>0.18460800767202112</v>
      </c>
      <c r="BD71" s="35">
        <f t="shared" si="20"/>
        <v>0.22790697674418606</v>
      </c>
      <c r="BE71" s="35">
        <f t="shared" si="21"/>
        <v>4.3298969072164947E-2</v>
      </c>
      <c r="BF71" s="23">
        <f>VLOOKUP(AH71,POINTS_TABLE!$D$2:$E$6,2,FALSE)</f>
        <v>-2.4216717822795024</v>
      </c>
      <c r="BG71" s="23">
        <f>VLOOKUP(AI71,POINTS_TABLE!$D$7:$E$12,2,FALSE)</f>
        <v>-3.4787121489872201</v>
      </c>
      <c r="BH71" s="23">
        <f>VLOOKUP(AJ71,POINTS_TABLE!$D$13:$E$18,2,FALSE)</f>
        <v>-7.6023925483498971</v>
      </c>
      <c r="BI71" s="23">
        <f>VLOOKUP(AK71,POINTS_TABLE!$D$21:$E$24,2,FALSE)</f>
        <v>23.021267938938855</v>
      </c>
      <c r="BJ71" s="23">
        <f>VLOOKUP(AL71,POINTS_TABLE!$D$25:$E$27,2,FALSE)</f>
        <v>29.597177432364315</v>
      </c>
      <c r="BK71" s="23">
        <f>VLOOKUP(AM71,POINTS_TABLE!$D$28:$E$33,2,FALSE)</f>
        <v>-18.836510639202615</v>
      </c>
      <c r="BL71" s="23">
        <f>VLOOKUP(AN71,POINTS_TABLE!$D$34:$E$37,2,FALSE)</f>
        <v>7.4046821899710498</v>
      </c>
      <c r="BM71" s="23">
        <f>VLOOKUP(AO71,POINTS_TABLE!$D$38:$E$41,2,FALSE)</f>
        <v>12.409006155098014</v>
      </c>
      <c r="BN71" s="23">
        <f>VLOOKUP(AP71,POINTS_TABLE!$D$42:$E$44,2,FALSE)</f>
        <v>-9.2873123719919874</v>
      </c>
      <c r="BO71" s="23">
        <f>VLOOKUP(AQ71,POINTS_TABLE!$D$45:$E$48,2,FALSE)</f>
        <v>13.198712548866723</v>
      </c>
      <c r="BP71" s="23">
        <f>VLOOKUP(AR71,POINTS_TABLE!$D$49:$E$50,2,FALSE)</f>
        <v>14.582867019977442</v>
      </c>
      <c r="BQ71" s="23">
        <f>VLOOKUP(AS71,POINTS_TABLE!$D$51:$E$52,2,FALSE)</f>
        <v>8.0505843910576207</v>
      </c>
      <c r="BR71" s="39">
        <f>ROUND(SCORECARD_SCALLING!$C$6-SUM(BF71:BQ71)-TRAIN_SUMMARY!$C$2*SCORECARD_SCALLING!$C$5,0)</f>
        <v>439</v>
      </c>
      <c r="BS71" t="str">
        <f t="shared" si="22"/>
        <v>Reject</v>
      </c>
      <c r="BT71">
        <f t="shared" si="23"/>
        <v>1</v>
      </c>
    </row>
    <row r="72" spans="1:72">
      <c r="A72" s="2" t="s">
        <v>37</v>
      </c>
      <c r="B72" s="2">
        <v>48</v>
      </c>
      <c r="C72" s="2" t="s">
        <v>64</v>
      </c>
      <c r="D72" s="2" t="s">
        <v>58</v>
      </c>
      <c r="E72" s="2">
        <v>3609</v>
      </c>
      <c r="F72" s="2" t="s">
        <v>34</v>
      </c>
      <c r="G72" s="2" t="s">
        <v>35</v>
      </c>
      <c r="H72" s="2">
        <v>1</v>
      </c>
      <c r="I72" s="2" t="s">
        <v>36</v>
      </c>
      <c r="J72" s="2" t="s">
        <v>27</v>
      </c>
      <c r="K72" s="2">
        <v>1</v>
      </c>
      <c r="L72" s="2" t="s">
        <v>28</v>
      </c>
      <c r="M72" s="2">
        <v>27</v>
      </c>
      <c r="N72" s="2" t="s">
        <v>65</v>
      </c>
      <c r="O72" s="2" t="s">
        <v>29</v>
      </c>
      <c r="P72" s="2">
        <v>1</v>
      </c>
      <c r="Q72" s="2" t="s">
        <v>30</v>
      </c>
      <c r="R72" s="2">
        <v>1</v>
      </c>
      <c r="S72" s="2" t="s">
        <v>27</v>
      </c>
      <c r="T72" s="2" t="s">
        <v>31</v>
      </c>
      <c r="U72" s="2">
        <v>0</v>
      </c>
      <c r="V72">
        <f>_xlfn.XLOOKUP(B72,Binning_WOE_IV!$C$2:$C$6,Binning_WOE_IV!$I$2:$I$6,"not found",-1)</f>
        <v>-0.94704225543434295</v>
      </c>
      <c r="W72">
        <f>_xlfn.XLOOKUP(E72,Binning_WOE_IV!$C$7:$C$12,Binning_WOE_IV!$I$7:$I$12,"not found",-1)</f>
        <v>4.3939369041401284E-2</v>
      </c>
      <c r="X72">
        <f>_xlfn.XLOOKUP(M72,Binning_WOE_IV!$C$13:$C$18,Binning_WOE_IV!$I$13:$I$18,"not found",-1)</f>
        <v>-0.13233987329659078</v>
      </c>
      <c r="Y72">
        <f>_xlfn.XLOOKUP(A72,Binning_WOE_IV!$B$32:$B$35,Binning_WOE_IV!$G$32:$G$35,"not found",0)</f>
        <v>1.1281887537091495</v>
      </c>
      <c r="Z72" s="23">
        <f>_xlfn.XLOOKUP(_xlfn.XLOOKUP(C72,Binning_WOE_IV!$AF$2:$AF$6,Binning_WOE_IV!$AG$2:$AG$6,"not found",0),Binning_WOE_IV!$R$36:$R$38,Binning_WOE_IV!$G$36:$G$38,"not found",0)</f>
        <v>-1.2442937789022748</v>
      </c>
      <c r="AA72" cm="1">
        <f t="array" ref="AA72">_xlfn.SWITCH(D72,"radio/tv",Binning_WOE_IV!$G$39,"other",Binning_WOE_IV!$G$39,"education",Binning_WOE_IV!$G$40,"retraining",Binning_WOE_IV!$G$40,"furniture/equipment",Binning_WOE_IV!$G$41,"domestic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72">
        <f>_xlfn.LET(_xlpm.b,_xlfn.XLOOKUP(F72,Binning_WOE_IV!$AJ$2:$AJ$6,Binning_WOE_IV!$AK$2:$AK$6,"not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72">
        <f>_xlfn.LET(_xlpm.b,_xlfn.XLOOKUP(G72,Binning_WOE_IV!$AL$2:$AL$6,Binning_WOE_IV!$AM$2:$AM$6,"not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72">
        <f>_xlfn.XLOOKUP(_xlfn.XLOOKUP(I72,Binning_WOE_IV!$AN$2:$AN$5,Binning_WOE_IV!$AO$2:$AO$5,"not found",0),Binning_WOE_IV!$R$53:$R$55,Binning_WOE_IV!$G$53:$G$55,"not found",0)</f>
        <v>-0.20099341664998441</v>
      </c>
      <c r="AE72">
        <f>_xlfn.LET(_xlpm.b,_xlfn.XLOOKUP(L72,Binning_WOE_IV!$AQ$2:$AQ$5,Binning_WOE_IV!$AR$2:$AR$5,"not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72">
        <f>_xlfn.XLOOKUP(_xlfn.XLOOKUP(N72,Binning_WOE_IV!$AS$2:$AS$4,Binning_WOE_IV!$AT$2:$AT$4,"not found",0),Binning_WOE_IV!$R$62:$R$63,Binning_WOE_IV!$G$62:$G$63,"not found",0)</f>
        <v>-0.54969627176468283</v>
      </c>
      <c r="AG72">
        <f>_xlfn.XLOOKUP(_xlfn.XLOOKUP(O72,Binning_WOE_IV!$AU$2:$AU$4,Binning_WOE_IV!$AV$2:$AV$4,"not found",0),Binning_WOE_IV!$R$64:$R$65,Binning_WOE_IV!$G$64:$G$65,"not found",0)</f>
        <v>0.23435622685305388</v>
      </c>
      <c r="AH72">
        <f>V72*TRAIN_SUMMARY!$C$3</f>
        <v>0.74681907872931619</v>
      </c>
      <c r="AI72">
        <f>W72*TRAIN_SUMMARY!$C$4</f>
        <v>-2.1929012991782761E-2</v>
      </c>
      <c r="AJ72">
        <f>X72*TRAIN_SUMMARY!$C$5</f>
        <v>8.428542324031725E-2</v>
      </c>
      <c r="AK72">
        <f>Y72*TRAIN_SUMMARY!$C$6</f>
        <v>-0.88431454425511169</v>
      </c>
      <c r="AL72">
        <f>Z72*TRAIN_SUMMARY!$C$7</f>
        <v>0.68384000299252556</v>
      </c>
      <c r="AM72">
        <f>AA72*TRAIN_SUMMARY!$C$8</f>
        <v>0.4883377841684039</v>
      </c>
      <c r="AN72">
        <f>AB72*TRAIN_SUMMARY!$C$9</f>
        <v>0.17108448609736249</v>
      </c>
      <c r="AO72">
        <f>AC72*TRAIN_SUMMARY!$C$10</f>
        <v>4.7923621110280083E-2</v>
      </c>
      <c r="AP72">
        <f>AD72*TRAIN_SUMMARY!$C$11</f>
        <v>0.23813846799994265</v>
      </c>
      <c r="AQ72">
        <f>AE72*TRAIN_SUMMARY!$C$12</f>
        <v>-0.28008206528227803</v>
      </c>
      <c r="AR72">
        <f>AF72*TRAIN_SUMMARY!$C$13</f>
        <v>0.33693577197926589</v>
      </c>
      <c r="AS72">
        <f>AG72*TRAIN_SUMMARY!$C$14</f>
        <v>-8.8614999578798745E-2</v>
      </c>
      <c r="AT72">
        <f>TRAIN_SUMMARY!$C$2+SUM(AH72:AS72)</f>
        <v>0.70102319944731961</v>
      </c>
      <c r="AU72">
        <f t="shared" si="13"/>
        <v>0.66841458960486466</v>
      </c>
      <c r="AV72">
        <f t="shared" si="14"/>
        <v>1.103869854291045</v>
      </c>
      <c r="AW72">
        <f t="shared" si="15"/>
        <v>1</v>
      </c>
      <c r="AX72">
        <f t="shared" si="16"/>
        <v>0</v>
      </c>
      <c r="AY72">
        <f t="shared" si="24"/>
        <v>22</v>
      </c>
      <c r="AZ72">
        <f t="shared" si="25"/>
        <v>49</v>
      </c>
      <c r="BA72" s="35">
        <f t="shared" si="17"/>
        <v>4.536082474226804E-2</v>
      </c>
      <c r="BB72" s="35">
        <f t="shared" si="18"/>
        <v>0.22790697674418606</v>
      </c>
      <c r="BC72" s="35">
        <f t="shared" si="19"/>
        <v>0.18254615200191801</v>
      </c>
      <c r="BD72" s="35">
        <f t="shared" si="20"/>
        <v>0.22790697674418606</v>
      </c>
      <c r="BE72" s="35">
        <f t="shared" si="21"/>
        <v>4.536082474226804E-2</v>
      </c>
      <c r="BF72" s="23">
        <f>VLOOKUP(AH72,POINTS_TABLE!$D$2:$E$6,2,FALSE)</f>
        <v>32.322965439721465</v>
      </c>
      <c r="BG72" s="23">
        <f>VLOOKUP(AI72,POINTS_TABLE!$D$7:$E$12,2,FALSE)</f>
        <v>-0.94910634884503919</v>
      </c>
      <c r="BH72" s="23">
        <f>VLOOKUP(AJ72,POINTS_TABLE!$D$13:$E$18,2,FALSE)</f>
        <v>3.6479448638409924</v>
      </c>
      <c r="BI72" s="23">
        <f>VLOOKUP(AK72,POINTS_TABLE!$D$21:$E$24,2,FALSE)</f>
        <v>-38.273886227485001</v>
      </c>
      <c r="BJ72" s="23">
        <f>VLOOKUP(AL72,POINTS_TABLE!$D$25:$E$27,2,FALSE)</f>
        <v>29.597177432364315</v>
      </c>
      <c r="BK72" s="23">
        <f>VLOOKUP(AM72,POINTS_TABLE!$D$28:$E$33,2,FALSE)</f>
        <v>21.135674984953837</v>
      </c>
      <c r="BL72" s="23">
        <f>VLOOKUP(AN72,POINTS_TABLE!$D$34:$E$37,2,FALSE)</f>
        <v>7.4046821899710498</v>
      </c>
      <c r="BM72" s="23">
        <f>VLOOKUP(AO72,POINTS_TABLE!$D$38:$E$41,2,FALSE)</f>
        <v>2.0741751155172814</v>
      </c>
      <c r="BN72" s="23">
        <f>VLOOKUP(AP72,POINTS_TABLE!$D$42:$E$44,2,FALSE)</f>
        <v>10.30683560485237</v>
      </c>
      <c r="BO72" s="23">
        <f>VLOOKUP(AQ72,POINTS_TABLE!$D$45:$E$48,2,FALSE)</f>
        <v>-12.122190198740443</v>
      </c>
      <c r="BP72" s="23">
        <f>VLOOKUP(AR72,POINTS_TABLE!$D$49:$E$50,2,FALSE)</f>
        <v>14.582867019977442</v>
      </c>
      <c r="BQ72" s="23">
        <f>VLOOKUP(AS72,POINTS_TABLE!$D$51:$E$52,2,FALSE)</f>
        <v>-3.8353326132213157</v>
      </c>
      <c r="BR72" s="39">
        <f>ROUND(SCORECARD_SCALLING!$C$6-SUM(BF72:BQ72)-TRAIN_SUMMARY!$C$2*SCORECARD_SCALLING!$C$5,0)</f>
        <v>440</v>
      </c>
      <c r="BS72" t="str">
        <f t="shared" si="22"/>
        <v>Reject</v>
      </c>
      <c r="BT72">
        <f t="shared" si="23"/>
        <v>1</v>
      </c>
    </row>
    <row r="73" spans="1:72">
      <c r="A73" s="2" t="s">
        <v>21</v>
      </c>
      <c r="B73" s="2">
        <v>24</v>
      </c>
      <c r="C73" s="2" t="s">
        <v>64</v>
      </c>
      <c r="D73" s="2" t="s">
        <v>41</v>
      </c>
      <c r="E73" s="2">
        <v>3552</v>
      </c>
      <c r="F73" s="2" t="s">
        <v>34</v>
      </c>
      <c r="G73" s="2" t="s">
        <v>39</v>
      </c>
      <c r="H73" s="2">
        <v>3</v>
      </c>
      <c r="I73" s="2" t="s">
        <v>26</v>
      </c>
      <c r="J73" s="2" t="s">
        <v>27</v>
      </c>
      <c r="K73" s="2">
        <v>4</v>
      </c>
      <c r="L73" s="2" t="s">
        <v>50</v>
      </c>
      <c r="M73" s="2">
        <v>27</v>
      </c>
      <c r="N73" s="2" t="s">
        <v>61</v>
      </c>
      <c r="O73" s="2" t="s">
        <v>29</v>
      </c>
      <c r="P73" s="2">
        <v>1</v>
      </c>
      <c r="Q73" s="2" t="s">
        <v>30</v>
      </c>
      <c r="R73" s="2">
        <v>1</v>
      </c>
      <c r="S73" s="2" t="s">
        <v>27</v>
      </c>
      <c r="T73" s="2" t="s">
        <v>31</v>
      </c>
      <c r="U73" s="2">
        <v>1</v>
      </c>
      <c r="V73">
        <f>_xlfn.XLOOKUP(B73,Binning_WOE_IV!$C$2:$C$6,Binning_WOE_IV!$I$2:$I$6,"not found",-1)</f>
        <v>-0.12917431193202994</v>
      </c>
      <c r="W73">
        <f>_xlfn.XLOOKUP(E73,Binning_WOE_IV!$C$7:$C$12,Binning_WOE_IV!$I$7:$I$12,"not found",-1)</f>
        <v>4.3939369041401284E-2</v>
      </c>
      <c r="X73">
        <f>_xlfn.XLOOKUP(M73,Binning_WOE_IV!$C$13:$C$18,Binning_WOE_IV!$I$13:$I$18,"not found",-1)</f>
        <v>-0.13233987329659078</v>
      </c>
      <c r="Y73">
        <f>_xlfn.XLOOKUP(A73,Binning_WOE_IV!$B$32:$B$35,Binning_WOE_IV!$G$32:$G$35,"not found",0)</f>
        <v>-0.67859154491044971</v>
      </c>
      <c r="Z73" s="23">
        <f>_xlfn.XLOOKUP(_xlfn.XLOOKUP(C73,Binning_WOE_IV!$AF$2:$AF$6,Binning_WOE_IV!$AG$2:$AG$6,"not found",0),Binning_WOE_IV!$R$36:$R$38,Binning_WOE_IV!$G$36:$G$38,"not found",0)</f>
        <v>-1.2442937789022748</v>
      </c>
      <c r="AA73" cm="1">
        <f t="array" ref="AA73">_xlfn.SWITCH(D73,"radio/tv",Binning_WOE_IV!$G$39,"other",Binning_WOE_IV!$G$39,"education",Binning_WOE_IV!$G$40,"retraining",Binning_WOE_IV!$G$40,"furniture/equipment",Binning_WOE_IV!$G$41,"domestic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73">
        <f>_xlfn.LET(_xlpm.b,_xlfn.XLOOKUP(F73,Binning_WOE_IV!$AJ$2:$AJ$6,Binning_WOE_IV!$AK$2:$AK$6,"not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73">
        <f>_xlfn.LET(_xlpm.b,_xlfn.XLOOKUP(G73,Binning_WOE_IV!$AL$2:$AL$6,Binning_WOE_IV!$AM$2:$AM$6,"not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73">
        <f>_xlfn.XLOOKUP(_xlfn.XLOOKUP(I73,Binning_WOE_IV!$AN$2:$AN$5,Binning_WOE_IV!$AO$2:$AO$5,"not found",0),Binning_WOE_IV!$R$53:$R$55,Binning_WOE_IV!$G$53:$G$55,"not found",0)</f>
        <v>0.1811117123342415</v>
      </c>
      <c r="AE73">
        <f>_xlfn.LET(_xlpm.b,_xlfn.XLOOKUP(L73,Binning_WOE_IV!$AQ$2:$AQ$5,Binning_WOE_IV!$AR$2:$AR$5,"not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73">
        <f>_xlfn.XLOOKUP(_xlfn.XLOOKUP(N73,Binning_WOE_IV!$AS$2:$AS$4,Binning_WOE_IV!$AT$2:$AT$4,"not found",0),Binning_WOE_IV!$R$62:$R$63,Binning_WOE_IV!$G$62:$G$63,"not found",0)</f>
        <v>-0.54969627176468283</v>
      </c>
      <c r="AG73">
        <f>_xlfn.XLOOKUP(_xlfn.XLOOKUP(O73,Binning_WOE_IV!$AU$2:$AU$4,Binning_WOE_IV!$AV$2:$AV$4,"not found",0),Binning_WOE_IV!$R$64:$R$65,Binning_WOE_IV!$G$64:$G$65,"not found",0)</f>
        <v>0.23435622685305388</v>
      </c>
      <c r="AH73">
        <f>V73*TRAIN_SUMMARY!$C$3</f>
        <v>0.10186434668464488</v>
      </c>
      <c r="AI73">
        <f>W73*TRAIN_SUMMARY!$C$4</f>
        <v>-2.1929012991782761E-2</v>
      </c>
      <c r="AJ73">
        <f>X73*TRAIN_SUMMARY!$C$5</f>
        <v>8.428542324031725E-2</v>
      </c>
      <c r="AK73">
        <f>Y73*TRAIN_SUMMARY!$C$6</f>
        <v>0.53190423215968441</v>
      </c>
      <c r="AL73">
        <f>Z73*TRAIN_SUMMARY!$C$7</f>
        <v>0.68384000299252556</v>
      </c>
      <c r="AM73">
        <f>AA73*TRAIN_SUMMARY!$C$8</f>
        <v>5.9194073638088991E-2</v>
      </c>
      <c r="AN73">
        <f>AB73*TRAIN_SUMMARY!$C$9</f>
        <v>0.17108448609736249</v>
      </c>
      <c r="AO73">
        <f>AC73*TRAIN_SUMMARY!$C$10</f>
        <v>-0.18469041192036334</v>
      </c>
      <c r="AP73">
        <f>AD73*TRAIN_SUMMARY!$C$11</f>
        <v>-0.21458247952085815</v>
      </c>
      <c r="AQ73">
        <f>AE73*TRAIN_SUMMARY!$C$12</f>
        <v>6.1778553558697331E-2</v>
      </c>
      <c r="AR73">
        <f>AF73*TRAIN_SUMMARY!$C$13</f>
        <v>0.33693577197926589</v>
      </c>
      <c r="AS73">
        <f>AG73*TRAIN_SUMMARY!$C$14</f>
        <v>-8.8614999578798745E-2</v>
      </c>
      <c r="AT73">
        <f>TRAIN_SUMMARY!$C$2+SUM(AH73:AS73)</f>
        <v>0.69966917157666042</v>
      </c>
      <c r="AU73">
        <f t="shared" si="13"/>
        <v>0.66811441916707348</v>
      </c>
      <c r="AV73">
        <f t="shared" si="14"/>
        <v>0.40329583393504015</v>
      </c>
      <c r="AW73">
        <f t="shared" si="15"/>
        <v>0</v>
      </c>
      <c r="AX73">
        <f t="shared" si="16"/>
        <v>1</v>
      </c>
      <c r="AY73">
        <f t="shared" si="24"/>
        <v>22</v>
      </c>
      <c r="AZ73">
        <f t="shared" si="25"/>
        <v>50</v>
      </c>
      <c r="BA73" s="35">
        <f t="shared" si="17"/>
        <v>4.536082474226804E-2</v>
      </c>
      <c r="BB73" s="35">
        <f t="shared" si="18"/>
        <v>0.23255813953488372</v>
      </c>
      <c r="BC73" s="35">
        <f t="shared" si="19"/>
        <v>0.18719731479261567</v>
      </c>
      <c r="BD73" s="35">
        <f t="shared" si="20"/>
        <v>0.23255813953488372</v>
      </c>
      <c r="BE73" s="35">
        <f t="shared" si="21"/>
        <v>4.536082474226804E-2</v>
      </c>
      <c r="BF73" s="23">
        <f>VLOOKUP(AH73,POINTS_TABLE!$D$2:$E$6,2,FALSE)</f>
        <v>4.4087756341599382</v>
      </c>
      <c r="BG73" s="23">
        <f>VLOOKUP(AI73,POINTS_TABLE!$D$7:$E$12,2,FALSE)</f>
        <v>-0.94910634884503919</v>
      </c>
      <c r="BH73" s="23">
        <f>VLOOKUP(AJ73,POINTS_TABLE!$D$13:$E$18,2,FALSE)</f>
        <v>3.6479448638409924</v>
      </c>
      <c r="BI73" s="23">
        <f>VLOOKUP(AK73,POINTS_TABLE!$D$21:$E$24,2,FALSE)</f>
        <v>23.021267938938855</v>
      </c>
      <c r="BJ73" s="23">
        <f>VLOOKUP(AL73,POINTS_TABLE!$D$25:$E$27,2,FALSE)</f>
        <v>29.597177432364315</v>
      </c>
      <c r="BK73" s="23">
        <f>VLOOKUP(AM73,POINTS_TABLE!$D$28:$E$33,2,FALSE)</f>
        <v>2.5619698946306131</v>
      </c>
      <c r="BL73" s="23">
        <f>VLOOKUP(AN73,POINTS_TABLE!$D$34:$E$37,2,FALSE)</f>
        <v>7.4046821899710498</v>
      </c>
      <c r="BM73" s="23">
        <f>VLOOKUP(AO73,POINTS_TABLE!$D$38:$E$41,2,FALSE)</f>
        <v>-7.9935582413174426</v>
      </c>
      <c r="BN73" s="23">
        <f>VLOOKUP(AP73,POINTS_TABLE!$D$42:$E$44,2,FALSE)</f>
        <v>-9.2873123719919874</v>
      </c>
      <c r="BO73" s="23">
        <f>VLOOKUP(AQ73,POINTS_TABLE!$D$45:$E$48,2,FALSE)</f>
        <v>2.6738283855727758</v>
      </c>
      <c r="BP73" s="23">
        <f>VLOOKUP(AR73,POINTS_TABLE!$D$49:$E$50,2,FALSE)</f>
        <v>14.582867019977442</v>
      </c>
      <c r="BQ73" s="23">
        <f>VLOOKUP(AS73,POINTS_TABLE!$D$51:$E$52,2,FALSE)</f>
        <v>-3.8353326132213157</v>
      </c>
      <c r="BR73" s="39">
        <f>ROUND(SCORECARD_SCALLING!$C$6-SUM(BF73:BQ73)-TRAIN_SUMMARY!$C$2*SCORECARD_SCALLING!$C$5,0)</f>
        <v>440</v>
      </c>
      <c r="BS73" t="str">
        <f t="shared" si="22"/>
        <v>Reject</v>
      </c>
      <c r="BT73">
        <f t="shared" si="23"/>
        <v>1</v>
      </c>
    </row>
    <row r="74" spans="1:72">
      <c r="A74" s="2" t="s">
        <v>21</v>
      </c>
      <c r="B74" s="2">
        <v>15</v>
      </c>
      <c r="C74" s="2" t="s">
        <v>60</v>
      </c>
      <c r="D74" s="2" t="s">
        <v>46</v>
      </c>
      <c r="E74" s="2">
        <v>950</v>
      </c>
      <c r="F74" s="2" t="s">
        <v>34</v>
      </c>
      <c r="G74" s="2" t="s">
        <v>25</v>
      </c>
      <c r="H74" s="2">
        <v>4</v>
      </c>
      <c r="I74" s="2" t="s">
        <v>26</v>
      </c>
      <c r="J74" s="2" t="s">
        <v>27</v>
      </c>
      <c r="K74" s="2">
        <v>3</v>
      </c>
      <c r="L74" s="2" t="s">
        <v>50</v>
      </c>
      <c r="M74" s="2">
        <v>33</v>
      </c>
      <c r="N74" s="2" t="s">
        <v>27</v>
      </c>
      <c r="O74" s="2" t="s">
        <v>51</v>
      </c>
      <c r="P74" s="2">
        <v>2</v>
      </c>
      <c r="Q74" s="2" t="s">
        <v>30</v>
      </c>
      <c r="R74" s="2">
        <v>2</v>
      </c>
      <c r="S74" s="2" t="s">
        <v>27</v>
      </c>
      <c r="T74" s="2" t="s">
        <v>31</v>
      </c>
      <c r="U74" s="2">
        <v>1</v>
      </c>
      <c r="V74">
        <f>_xlfn.XLOOKUP(B74,Binning_WOE_IV!$C$2:$C$6,Binning_WOE_IV!$I$2:$I$6,"not found",-1)</f>
        <v>7.0953437452657447E-2</v>
      </c>
      <c r="W74">
        <f>_xlfn.XLOOKUP(E74,Binning_WOE_IV!$C$7:$C$12,Binning_WOE_IV!$I$7:$I$12,"not found",-1)</f>
        <v>3.9978967825304385E-2</v>
      </c>
      <c r="X74">
        <f>_xlfn.XLOOKUP(M74,Binning_WOE_IV!$C$13:$C$18,Binning_WOE_IV!$I$13:$I$18,"not found",-1)</f>
        <v>-9.0210644079187538E-2</v>
      </c>
      <c r="Y74">
        <f>_xlfn.XLOOKUP(A74,Binning_WOE_IV!$B$32:$B$35,Binning_WOE_IV!$G$32:$G$35,"not found",0)</f>
        <v>-0.67859154491044971</v>
      </c>
      <c r="Z74" s="23">
        <f>_xlfn.XLOOKUP(_xlfn.XLOOKUP(C74,Binning_WOE_IV!$AF$2:$AF$6,Binning_WOE_IV!$AG$2:$AG$6,"not found",0),Binning_WOE_IV!$R$36:$R$38,Binning_WOE_IV!$G$36:$G$38,"not found",0)</f>
        <v>-1.2442937789022748</v>
      </c>
      <c r="AA74" cm="1">
        <f t="array" ref="AA74">_xlfn.SWITCH(D74,"radio/tv",Binning_WOE_IV!$G$39,"other",Binning_WOE_IV!$G$39,"education",Binning_WOE_IV!$G$40,"retraining",Binning_WOE_IV!$G$40,"furniture/equipment",Binning_WOE_IV!$G$41,"domestic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74">
        <f>_xlfn.LET(_xlpm.b,_xlfn.XLOOKUP(F74,Binning_WOE_IV!$AJ$2:$AJ$6,Binning_WOE_IV!$AK$2:$AK$6,"not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74">
        <f>_xlfn.LET(_xlpm.b,_xlfn.XLOOKUP(G74,Binning_WOE_IV!$AL$2:$AL$6,Binning_WOE_IV!$AM$2:$AM$6,"not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74">
        <f>_xlfn.XLOOKUP(_xlfn.XLOOKUP(I74,Binning_WOE_IV!$AN$2:$AN$5,Binning_WOE_IV!$AO$2:$AO$5,"not found",0),Binning_WOE_IV!$R$53:$R$55,Binning_WOE_IV!$G$53:$G$55,"not found",0)</f>
        <v>0.1811117123342415</v>
      </c>
      <c r="AE74">
        <f>_xlfn.LET(_xlpm.b,_xlfn.XLOOKUP(L74,Binning_WOE_IV!$AQ$2:$AQ$5,Binning_WOE_IV!$AR$2:$AR$5,"not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74">
        <f>_xlfn.XLOOKUP(_xlfn.XLOOKUP(N74,Binning_WOE_IV!$AS$2:$AS$4,Binning_WOE_IV!$AT$2:$AT$4,"not found",0),Binning_WOE_IV!$R$62:$R$63,Binning_WOE_IV!$G$62:$G$63,"not found",0)</f>
        <v>0.12957806221905885</v>
      </c>
      <c r="AG74">
        <f>_xlfn.XLOOKUP(_xlfn.XLOOKUP(O74,Binning_WOE_IV!$AU$2:$AU$4,Binning_WOE_IV!$AV$2:$AV$4,"not found",0),Binning_WOE_IV!$R$64:$R$65,Binning_WOE_IV!$G$64:$G$65,"not found",0)</f>
        <v>-0.4919272386823581</v>
      </c>
      <c r="AH74">
        <f>V74*TRAIN_SUMMARY!$C$3</f>
        <v>-5.5952498937620498E-2</v>
      </c>
      <c r="AI74">
        <f>W74*TRAIN_SUMMARY!$C$4</f>
        <v>-1.9952478243670423E-2</v>
      </c>
      <c r="AJ74">
        <f>X74*TRAIN_SUMMARY!$C$5</f>
        <v>5.7453903556002682E-2</v>
      </c>
      <c r="AK74">
        <f>Y74*TRAIN_SUMMARY!$C$6</f>
        <v>0.53190423215968441</v>
      </c>
      <c r="AL74">
        <f>Z74*TRAIN_SUMMARY!$C$7</f>
        <v>0.68384000299252556</v>
      </c>
      <c r="AM74">
        <f>AA74*TRAIN_SUMMARY!$C$8</f>
        <v>0.38352631329769549</v>
      </c>
      <c r="AN74">
        <f>AB74*TRAIN_SUMMARY!$C$9</f>
        <v>0.17108448609736249</v>
      </c>
      <c r="AO74">
        <f>AC74*TRAIN_SUMMARY!$C$10</f>
        <v>-0.18469041192036334</v>
      </c>
      <c r="AP74">
        <f>AD74*TRAIN_SUMMARY!$C$11</f>
        <v>-0.21458247952085815</v>
      </c>
      <c r="AQ74">
        <f>AE74*TRAIN_SUMMARY!$C$12</f>
        <v>6.1778553558697331E-2</v>
      </c>
      <c r="AR74">
        <f>AF74*TRAIN_SUMMARY!$C$13</f>
        <v>-7.9424741749105313E-2</v>
      </c>
      <c r="AS74">
        <f>AG74*TRAIN_SUMMARY!$C$14</f>
        <v>0.18600799575071647</v>
      </c>
      <c r="AT74">
        <f>TRAIN_SUMMARY!$C$2+SUM(AH74:AS74)</f>
        <v>0.69959206227894344</v>
      </c>
      <c r="AU74">
        <f t="shared" si="13"/>
        <v>0.66809732091928786</v>
      </c>
      <c r="AV74">
        <f t="shared" si="14"/>
        <v>0.40332142605831461</v>
      </c>
      <c r="AW74">
        <f t="shared" si="15"/>
        <v>0</v>
      </c>
      <c r="AX74">
        <f t="shared" si="16"/>
        <v>1</v>
      </c>
      <c r="AY74">
        <f t="shared" si="24"/>
        <v>22</v>
      </c>
      <c r="AZ74">
        <f t="shared" si="25"/>
        <v>51</v>
      </c>
      <c r="BA74" s="35">
        <f t="shared" si="17"/>
        <v>4.536082474226804E-2</v>
      </c>
      <c r="BB74" s="35">
        <f t="shared" si="18"/>
        <v>0.23720930232558141</v>
      </c>
      <c r="BC74" s="35">
        <f t="shared" si="19"/>
        <v>0.19184847758331336</v>
      </c>
      <c r="BD74" s="35">
        <f t="shared" si="20"/>
        <v>0.23720930232558141</v>
      </c>
      <c r="BE74" s="35">
        <f t="shared" si="21"/>
        <v>4.536082474226804E-2</v>
      </c>
      <c r="BF74" s="23">
        <f>VLOOKUP(AH74,POINTS_TABLE!$D$2:$E$6,2,FALSE)</f>
        <v>-2.4216717822795024</v>
      </c>
      <c r="BG74" s="23">
        <f>VLOOKUP(AI74,POINTS_TABLE!$D$7:$E$12,2,FALSE)</f>
        <v>-0.86356024246764762</v>
      </c>
      <c r="BH74" s="23">
        <f>VLOOKUP(AJ74,POINTS_TABLE!$D$13:$E$18,2,FALSE)</f>
        <v>2.4866538521987356</v>
      </c>
      <c r="BI74" s="23">
        <f>VLOOKUP(AK74,POINTS_TABLE!$D$21:$E$24,2,FALSE)</f>
        <v>23.021267938938855</v>
      </c>
      <c r="BJ74" s="23">
        <f>VLOOKUP(AL74,POINTS_TABLE!$D$25:$E$27,2,FALSE)</f>
        <v>29.597177432364315</v>
      </c>
      <c r="BK74" s="23">
        <f>VLOOKUP(AM74,POINTS_TABLE!$D$28:$E$33,2,FALSE)</f>
        <v>16.599345307350365</v>
      </c>
      <c r="BL74" s="23">
        <f>VLOOKUP(AN74,POINTS_TABLE!$D$34:$E$37,2,FALSE)</f>
        <v>7.4046821899710498</v>
      </c>
      <c r="BM74" s="23">
        <f>VLOOKUP(AO74,POINTS_TABLE!$D$38:$E$41,2,FALSE)</f>
        <v>-7.9935582413174426</v>
      </c>
      <c r="BN74" s="23">
        <f>VLOOKUP(AP74,POINTS_TABLE!$D$42:$E$44,2,FALSE)</f>
        <v>-9.2873123719919874</v>
      </c>
      <c r="BO74" s="23">
        <f>VLOOKUP(AQ74,POINTS_TABLE!$D$45:$E$48,2,FALSE)</f>
        <v>2.6738283855727758</v>
      </c>
      <c r="BP74" s="23">
        <f>VLOOKUP(AR74,POINTS_TABLE!$D$49:$E$50,2,FALSE)</f>
        <v>-3.4375704313596254</v>
      </c>
      <c r="BQ74" s="23">
        <f>VLOOKUP(AS74,POINTS_TABLE!$D$51:$E$52,2,FALSE)</f>
        <v>8.0505843910576207</v>
      </c>
      <c r="BR74" s="39">
        <f>ROUND(SCORECARD_SCALLING!$C$6-SUM(BF74:BQ74)-TRAIN_SUMMARY!$C$2*SCORECARD_SCALLING!$C$5,0)</f>
        <v>440</v>
      </c>
      <c r="BS74" t="str">
        <f t="shared" si="22"/>
        <v>Reject</v>
      </c>
      <c r="BT74">
        <f t="shared" si="23"/>
        <v>1</v>
      </c>
    </row>
    <row r="75" spans="1:72">
      <c r="A75" s="2" t="s">
        <v>21</v>
      </c>
      <c r="B75" s="2">
        <v>20</v>
      </c>
      <c r="C75" s="2" t="s">
        <v>22</v>
      </c>
      <c r="D75" s="2" t="s">
        <v>46</v>
      </c>
      <c r="E75" s="2">
        <v>2235</v>
      </c>
      <c r="F75" s="2" t="s">
        <v>34</v>
      </c>
      <c r="G75" s="2" t="s">
        <v>35</v>
      </c>
      <c r="H75" s="2">
        <v>4</v>
      </c>
      <c r="I75" s="2" t="s">
        <v>56</v>
      </c>
      <c r="J75" s="2" t="s">
        <v>42</v>
      </c>
      <c r="K75" s="2">
        <v>2</v>
      </c>
      <c r="L75" s="2" t="s">
        <v>43</v>
      </c>
      <c r="M75" s="2">
        <v>33</v>
      </c>
      <c r="N75" s="2" t="s">
        <v>61</v>
      </c>
      <c r="O75" s="2" t="s">
        <v>51</v>
      </c>
      <c r="P75" s="2">
        <v>2</v>
      </c>
      <c r="Q75" s="2" t="s">
        <v>30</v>
      </c>
      <c r="R75" s="2">
        <v>1</v>
      </c>
      <c r="S75" s="2" t="s">
        <v>27</v>
      </c>
      <c r="T75" s="2" t="s">
        <v>62</v>
      </c>
      <c r="U75" s="2">
        <v>1</v>
      </c>
      <c r="V75">
        <f>_xlfn.XLOOKUP(B75,Binning_WOE_IV!$C$2:$C$6,Binning_WOE_IV!$I$2:$I$6,"not found",-1)</f>
        <v>7.0953437452657447E-2</v>
      </c>
      <c r="W75">
        <f>_xlfn.XLOOKUP(E75,Binning_WOE_IV!$C$7:$C$12,Binning_WOE_IV!$I$7:$I$12,"not found",-1)</f>
        <v>0.12361395596717682</v>
      </c>
      <c r="X75">
        <f>_xlfn.XLOOKUP(M75,Binning_WOE_IV!$C$13:$C$18,Binning_WOE_IV!$I$13:$I$18,"not found",-1)</f>
        <v>-9.0210644079187538E-2</v>
      </c>
      <c r="Y75">
        <f>_xlfn.XLOOKUP(A75,Binning_WOE_IV!$B$32:$B$35,Binning_WOE_IV!$G$32:$G$35,"not found",0)</f>
        <v>-0.67859154491044971</v>
      </c>
      <c r="Z75" s="23">
        <f>_xlfn.XLOOKUP(_xlfn.XLOOKUP(C75,Binning_WOE_IV!$AF$2:$AF$6,Binning_WOE_IV!$AG$2:$AG$6,"not found",0),Binning_WOE_IV!$R$36:$R$38,Binning_WOE_IV!$G$36:$G$38,"not found",0)</f>
        <v>0.68738688104907397</v>
      </c>
      <c r="AA75" cm="1">
        <f t="array" ref="AA75">_xlfn.SWITCH(D75,"radio/tv",Binning_WOE_IV!$G$39,"other",Binning_WOE_IV!$G$39,"education",Binning_WOE_IV!$G$40,"retraining",Binning_WOE_IV!$G$40,"furniture/equipment",Binning_WOE_IV!$G$41,"domestic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75">
        <f>_xlfn.LET(_xlpm.b,_xlfn.XLOOKUP(F75,Binning_WOE_IV!$AJ$2:$AJ$6,Binning_WOE_IV!$AK$2:$AK$6,"not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75">
        <f>_xlfn.LET(_xlpm.b,_xlfn.XLOOKUP(G75,Binning_WOE_IV!$AL$2:$AL$6,Binning_WOE_IV!$AM$2:$AM$6,"not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75">
        <f>_xlfn.XLOOKUP(_xlfn.XLOOKUP(I75,Binning_WOE_IV!$AN$2:$AN$5,Binning_WOE_IV!$AO$2:$AO$5,"not found",0),Binning_WOE_IV!$R$53:$R$55,Binning_WOE_IV!$G$53:$G$55,"not found",0)</f>
        <v>-0.2698954162208389</v>
      </c>
      <c r="AE75">
        <f>_xlfn.LET(_xlpm.b,_xlfn.XLOOKUP(L75,Binning_WOE_IV!$AQ$2:$AQ$5,Binning_WOE_IV!$AR$2:$AR$5,"not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75">
        <f>_xlfn.XLOOKUP(_xlfn.XLOOKUP(N75,Binning_WOE_IV!$AS$2:$AS$4,Binning_WOE_IV!$AT$2:$AT$4,"not found",0),Binning_WOE_IV!$R$62:$R$63,Binning_WOE_IV!$G$62:$G$63,"not found",0)</f>
        <v>-0.54969627176468283</v>
      </c>
      <c r="AG75">
        <f>_xlfn.XLOOKUP(_xlfn.XLOOKUP(O75,Binning_WOE_IV!$AU$2:$AU$4,Binning_WOE_IV!$AV$2:$AV$4,"not found",0),Binning_WOE_IV!$R$64:$R$65,Binning_WOE_IV!$G$64:$G$65,"not found",0)</f>
        <v>-0.4919272386823581</v>
      </c>
      <c r="AH75">
        <f>V75*TRAIN_SUMMARY!$C$3</f>
        <v>-5.5952498937620498E-2</v>
      </c>
      <c r="AI75">
        <f>W75*TRAIN_SUMMARY!$C$4</f>
        <v>-6.1692557392340606E-2</v>
      </c>
      <c r="AJ75">
        <f>X75*TRAIN_SUMMARY!$C$5</f>
        <v>5.7453903556002682E-2</v>
      </c>
      <c r="AK75">
        <f>Y75*TRAIN_SUMMARY!$C$6</f>
        <v>0.53190423215968441</v>
      </c>
      <c r="AL75">
        <f>Z75*TRAIN_SUMMARY!$C$7</f>
        <v>-0.37777464997720578</v>
      </c>
      <c r="AM75">
        <f>AA75*TRAIN_SUMMARY!$C$8</f>
        <v>0.38352631329769549</v>
      </c>
      <c r="AN75">
        <f>AB75*TRAIN_SUMMARY!$C$9</f>
        <v>0.17108448609736249</v>
      </c>
      <c r="AO75">
        <f>AC75*TRAIN_SUMMARY!$C$10</f>
        <v>4.7923621110280083E-2</v>
      </c>
      <c r="AP75">
        <f>AD75*TRAIN_SUMMARY!$C$11</f>
        <v>0.31977406031642996</v>
      </c>
      <c r="AQ75">
        <f>AE75*TRAIN_SUMMARY!$C$12</f>
        <v>-1.8327249432625072E-2</v>
      </c>
      <c r="AR75">
        <f>AF75*TRAIN_SUMMARY!$C$13</f>
        <v>0.33693577197926589</v>
      </c>
      <c r="AS75">
        <f>AG75*TRAIN_SUMMARY!$C$14</f>
        <v>0.18600799575071647</v>
      </c>
      <c r="AT75">
        <f>TRAIN_SUMMARY!$C$2+SUM(AH75:AS75)</f>
        <v>0.69946261376552255</v>
      </c>
      <c r="AU75">
        <f t="shared" si="13"/>
        <v>0.66806861595536726</v>
      </c>
      <c r="AV75">
        <f t="shared" si="14"/>
        <v>0.40336439222461601</v>
      </c>
      <c r="AW75">
        <f t="shared" si="15"/>
        <v>0</v>
      </c>
      <c r="AX75">
        <f t="shared" si="16"/>
        <v>1</v>
      </c>
      <c r="AY75">
        <f t="shared" si="24"/>
        <v>22</v>
      </c>
      <c r="AZ75">
        <f t="shared" si="25"/>
        <v>52</v>
      </c>
      <c r="BA75" s="35">
        <f t="shared" si="17"/>
        <v>4.536082474226804E-2</v>
      </c>
      <c r="BB75" s="35">
        <f t="shared" si="18"/>
        <v>0.24186046511627907</v>
      </c>
      <c r="BC75" s="35">
        <f t="shared" si="19"/>
        <v>0.19649964037401102</v>
      </c>
      <c r="BD75" s="35">
        <f t="shared" si="20"/>
        <v>0.24186046511627907</v>
      </c>
      <c r="BE75" s="35">
        <f t="shared" si="21"/>
        <v>4.536082474226804E-2</v>
      </c>
      <c r="BF75" s="23">
        <f>VLOOKUP(AH75,POINTS_TABLE!$D$2:$E$6,2,FALSE)</f>
        <v>-2.4216717822795024</v>
      </c>
      <c r="BG75" s="23">
        <f>VLOOKUP(AI75,POINTS_TABLE!$D$7:$E$12,2,FALSE)</f>
        <v>-2.6701063982906263</v>
      </c>
      <c r="BH75" s="23">
        <f>VLOOKUP(AJ75,POINTS_TABLE!$D$13:$E$18,2,FALSE)</f>
        <v>2.4866538521987356</v>
      </c>
      <c r="BI75" s="23">
        <f>VLOOKUP(AK75,POINTS_TABLE!$D$21:$E$24,2,FALSE)</f>
        <v>23.021267938938855</v>
      </c>
      <c r="BJ75" s="23">
        <f>VLOOKUP(AL75,POINTS_TABLE!$D$25:$E$27,2,FALSE)</f>
        <v>-16.350408422870363</v>
      </c>
      <c r="BK75" s="23">
        <f>VLOOKUP(AM75,POINTS_TABLE!$D$28:$E$33,2,FALSE)</f>
        <v>16.599345307350365</v>
      </c>
      <c r="BL75" s="23">
        <f>VLOOKUP(AN75,POINTS_TABLE!$D$34:$E$37,2,FALSE)</f>
        <v>7.4046821899710498</v>
      </c>
      <c r="BM75" s="23">
        <f>VLOOKUP(AO75,POINTS_TABLE!$D$38:$E$41,2,FALSE)</f>
        <v>2.0741751155172814</v>
      </c>
      <c r="BN75" s="23">
        <f>VLOOKUP(AP75,POINTS_TABLE!$D$42:$E$44,2,FALSE)</f>
        <v>13.840093530703253</v>
      </c>
      <c r="BO75" s="23">
        <f>VLOOKUP(AQ75,POINTS_TABLE!$D$45:$E$48,2,FALSE)</f>
        <v>-0.79321895608749771</v>
      </c>
      <c r="BP75" s="23">
        <f>VLOOKUP(AR75,POINTS_TABLE!$D$49:$E$50,2,FALSE)</f>
        <v>14.582867019977442</v>
      </c>
      <c r="BQ75" s="23">
        <f>VLOOKUP(AS75,POINTS_TABLE!$D$51:$E$52,2,FALSE)</f>
        <v>8.0505843910576207</v>
      </c>
      <c r="BR75" s="39">
        <f>ROUND(SCORECARD_SCALLING!$C$6-SUM(BF75:BQ75)-TRAIN_SUMMARY!$C$2*SCORECARD_SCALLING!$C$5,0)</f>
        <v>440</v>
      </c>
      <c r="BS75" t="str">
        <f t="shared" si="22"/>
        <v>Reject</v>
      </c>
      <c r="BT75">
        <f t="shared" si="23"/>
        <v>1</v>
      </c>
    </row>
    <row r="76" spans="1:72">
      <c r="A76" s="2" t="s">
        <v>21</v>
      </c>
      <c r="B76" s="2">
        <v>12</v>
      </c>
      <c r="C76" s="2" t="s">
        <v>60</v>
      </c>
      <c r="D76" s="2" t="s">
        <v>46</v>
      </c>
      <c r="E76" s="2">
        <v>1082</v>
      </c>
      <c r="F76" s="2" t="s">
        <v>34</v>
      </c>
      <c r="G76" s="2" t="s">
        <v>35</v>
      </c>
      <c r="H76" s="2">
        <v>4</v>
      </c>
      <c r="I76" s="2" t="s">
        <v>26</v>
      </c>
      <c r="J76" s="2" t="s">
        <v>27</v>
      </c>
      <c r="K76" s="2">
        <v>4</v>
      </c>
      <c r="L76" s="2" t="s">
        <v>50</v>
      </c>
      <c r="M76" s="2">
        <v>48</v>
      </c>
      <c r="N76" s="2" t="s">
        <v>61</v>
      </c>
      <c r="O76" s="2" t="s">
        <v>29</v>
      </c>
      <c r="P76" s="2">
        <v>2</v>
      </c>
      <c r="Q76" s="2" t="s">
        <v>30</v>
      </c>
      <c r="R76" s="2">
        <v>1</v>
      </c>
      <c r="S76" s="2" t="s">
        <v>27</v>
      </c>
      <c r="T76" s="2" t="s">
        <v>31</v>
      </c>
      <c r="U76" s="2">
        <v>1</v>
      </c>
      <c r="V76">
        <f>_xlfn.XLOOKUP(B76,Binning_WOE_IV!$C$2:$C$6,Binning_WOE_IV!$I$2:$I$6,"not found",-1)</f>
        <v>7.0953437452657447E-2</v>
      </c>
      <c r="W76">
        <f>_xlfn.XLOOKUP(E76,Binning_WOE_IV!$C$7:$C$12,Binning_WOE_IV!$I$7:$I$12,"not found",-1)</f>
        <v>0.16104877718831048</v>
      </c>
      <c r="X76">
        <f>_xlfn.XLOOKUP(M76,Binning_WOE_IV!$C$13:$C$18,Binning_WOE_IV!$I$13:$I$18,"not found",-1)</f>
        <v>0.42044277372805144</v>
      </c>
      <c r="Y76">
        <f>_xlfn.XLOOKUP(A76,Binning_WOE_IV!$B$32:$B$35,Binning_WOE_IV!$G$32:$G$35,"not found",0)</f>
        <v>-0.67859154491044971</v>
      </c>
      <c r="Z76" s="23">
        <f>_xlfn.XLOOKUP(_xlfn.XLOOKUP(C76,Binning_WOE_IV!$AF$2:$AF$6,Binning_WOE_IV!$AG$2:$AG$6,"not found",0),Binning_WOE_IV!$R$36:$R$38,Binning_WOE_IV!$G$36:$G$38,"not found",0)</f>
        <v>-1.2442937789022748</v>
      </c>
      <c r="AA76" cm="1">
        <f t="array" ref="AA76">_xlfn.SWITCH(D76,"radio/tv",Binning_WOE_IV!$G$39,"other",Binning_WOE_IV!$G$39,"education",Binning_WOE_IV!$G$40,"retraining",Binning_WOE_IV!$G$40,"furniture/equipment",Binning_WOE_IV!$G$41,"domestic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76">
        <f>_xlfn.LET(_xlpm.b,_xlfn.XLOOKUP(F76,Binning_WOE_IV!$AJ$2:$AJ$6,Binning_WOE_IV!$AK$2:$AK$6,"not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76">
        <f>_xlfn.LET(_xlpm.b,_xlfn.XLOOKUP(G76,Binning_WOE_IV!$AL$2:$AL$6,Binning_WOE_IV!$AM$2:$AM$6,"not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76">
        <f>_xlfn.XLOOKUP(_xlfn.XLOOKUP(I76,Binning_WOE_IV!$AN$2:$AN$5,Binning_WOE_IV!$AO$2:$AO$5,"not found",0),Binning_WOE_IV!$R$53:$R$55,Binning_WOE_IV!$G$53:$G$55,"not found",0)</f>
        <v>0.1811117123342415</v>
      </c>
      <c r="AE76">
        <f>_xlfn.LET(_xlpm.b,_xlfn.XLOOKUP(L76,Binning_WOE_IV!$AQ$2:$AQ$5,Binning_WOE_IV!$AR$2:$AR$5,"not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76">
        <f>_xlfn.XLOOKUP(_xlfn.XLOOKUP(N76,Binning_WOE_IV!$AS$2:$AS$4,Binning_WOE_IV!$AT$2:$AT$4,"not found",0),Binning_WOE_IV!$R$62:$R$63,Binning_WOE_IV!$G$62:$G$63,"not found",0)</f>
        <v>-0.54969627176468283</v>
      </c>
      <c r="AG76">
        <f>_xlfn.XLOOKUP(_xlfn.XLOOKUP(O76,Binning_WOE_IV!$AU$2:$AU$4,Binning_WOE_IV!$AV$2:$AV$4,"not found",0),Binning_WOE_IV!$R$64:$R$65,Binning_WOE_IV!$G$64:$G$65,"not found",0)</f>
        <v>0.23435622685305388</v>
      </c>
      <c r="AH76">
        <f>V76*TRAIN_SUMMARY!$C$3</f>
        <v>-5.5952498937620498E-2</v>
      </c>
      <c r="AI76">
        <f>W76*TRAIN_SUMMARY!$C$4</f>
        <v>-8.037531726833734E-2</v>
      </c>
      <c r="AJ76">
        <f>X76*TRAIN_SUMMARY!$C$5</f>
        <v>-0.26777415036949909</v>
      </c>
      <c r="AK76">
        <f>Y76*TRAIN_SUMMARY!$C$6</f>
        <v>0.53190423215968441</v>
      </c>
      <c r="AL76">
        <f>Z76*TRAIN_SUMMARY!$C$7</f>
        <v>0.68384000299252556</v>
      </c>
      <c r="AM76">
        <f>AA76*TRAIN_SUMMARY!$C$8</f>
        <v>0.38352631329769549</v>
      </c>
      <c r="AN76">
        <f>AB76*TRAIN_SUMMARY!$C$9</f>
        <v>0.17108448609736249</v>
      </c>
      <c r="AO76">
        <f>AC76*TRAIN_SUMMARY!$C$10</f>
        <v>4.7923621110280083E-2</v>
      </c>
      <c r="AP76">
        <f>AD76*TRAIN_SUMMARY!$C$11</f>
        <v>-0.21458247952085815</v>
      </c>
      <c r="AQ76">
        <f>AE76*TRAIN_SUMMARY!$C$12</f>
        <v>6.1778553558697331E-2</v>
      </c>
      <c r="AR76">
        <f>AF76*TRAIN_SUMMARY!$C$13</f>
        <v>0.33693577197926589</v>
      </c>
      <c r="AS76">
        <f>AG76*TRAIN_SUMMARY!$C$14</f>
        <v>-8.8614999578798745E-2</v>
      </c>
      <c r="AT76">
        <f>TRAIN_SUMMARY!$C$2+SUM(AH76:AS76)</f>
        <v>0.68829272075827397</v>
      </c>
      <c r="AU76">
        <f t="shared" si="13"/>
        <v>0.66558702643037582</v>
      </c>
      <c r="AV76">
        <f t="shared" si="14"/>
        <v>0.40708588120600248</v>
      </c>
      <c r="AW76">
        <f t="shared" si="15"/>
        <v>0</v>
      </c>
      <c r="AX76">
        <f t="shared" si="16"/>
        <v>1</v>
      </c>
      <c r="AY76">
        <f t="shared" si="24"/>
        <v>22</v>
      </c>
      <c r="AZ76">
        <f t="shared" si="25"/>
        <v>53</v>
      </c>
      <c r="BA76" s="35">
        <f t="shared" si="17"/>
        <v>4.536082474226804E-2</v>
      </c>
      <c r="BB76" s="35">
        <f t="shared" si="18"/>
        <v>0.24651162790697675</v>
      </c>
      <c r="BC76" s="35">
        <f t="shared" si="19"/>
        <v>0.20115080316470871</v>
      </c>
      <c r="BD76" s="35">
        <f t="shared" si="20"/>
        <v>0.24651162790697675</v>
      </c>
      <c r="BE76" s="35">
        <f t="shared" si="21"/>
        <v>4.536082474226804E-2</v>
      </c>
      <c r="BF76" s="23">
        <f>VLOOKUP(AH76,POINTS_TABLE!$D$2:$E$6,2,FALSE)</f>
        <v>-2.4216717822795024</v>
      </c>
      <c r="BG76" s="23">
        <f>VLOOKUP(AI76,POINTS_TABLE!$D$7:$E$12,2,FALSE)</f>
        <v>-3.4787121489872201</v>
      </c>
      <c r="BH76" s="23">
        <f>VLOOKUP(AJ76,POINTS_TABLE!$D$13:$E$18,2,FALSE)</f>
        <v>-11.589493164489957</v>
      </c>
      <c r="BI76" s="23">
        <f>VLOOKUP(AK76,POINTS_TABLE!$D$21:$E$24,2,FALSE)</f>
        <v>23.021267938938855</v>
      </c>
      <c r="BJ76" s="23">
        <f>VLOOKUP(AL76,POINTS_TABLE!$D$25:$E$27,2,FALSE)</f>
        <v>29.597177432364315</v>
      </c>
      <c r="BK76" s="23">
        <f>VLOOKUP(AM76,POINTS_TABLE!$D$28:$E$33,2,FALSE)</f>
        <v>16.599345307350365</v>
      </c>
      <c r="BL76" s="23">
        <f>VLOOKUP(AN76,POINTS_TABLE!$D$34:$E$37,2,FALSE)</f>
        <v>7.4046821899710498</v>
      </c>
      <c r="BM76" s="23">
        <f>VLOOKUP(AO76,POINTS_TABLE!$D$38:$E$41,2,FALSE)</f>
        <v>2.0741751155172814</v>
      </c>
      <c r="BN76" s="23">
        <f>VLOOKUP(AP76,POINTS_TABLE!$D$42:$E$44,2,FALSE)</f>
        <v>-9.2873123719919874</v>
      </c>
      <c r="BO76" s="23">
        <f>VLOOKUP(AQ76,POINTS_TABLE!$D$45:$E$48,2,FALSE)</f>
        <v>2.6738283855727758</v>
      </c>
      <c r="BP76" s="23">
        <f>VLOOKUP(AR76,POINTS_TABLE!$D$49:$E$50,2,FALSE)</f>
        <v>14.582867019977442</v>
      </c>
      <c r="BQ76" s="23">
        <f>VLOOKUP(AS76,POINTS_TABLE!$D$51:$E$52,2,FALSE)</f>
        <v>-3.8353326132213157</v>
      </c>
      <c r="BR76" s="39">
        <f>ROUND(SCORECARD_SCALLING!$C$6-SUM(BF76:BQ76)-TRAIN_SUMMARY!$C$2*SCORECARD_SCALLING!$C$5,0)</f>
        <v>441</v>
      </c>
      <c r="BS76" t="str">
        <f t="shared" si="22"/>
        <v>Reject</v>
      </c>
      <c r="BT76">
        <f t="shared" si="23"/>
        <v>1</v>
      </c>
    </row>
    <row r="77" spans="1:72">
      <c r="A77" s="2" t="s">
        <v>21</v>
      </c>
      <c r="B77" s="2">
        <v>15</v>
      </c>
      <c r="C77" s="2" t="s">
        <v>33</v>
      </c>
      <c r="D77" s="2" t="s">
        <v>58</v>
      </c>
      <c r="E77" s="2">
        <v>806</v>
      </c>
      <c r="F77" s="2" t="s">
        <v>34</v>
      </c>
      <c r="G77" s="2" t="s">
        <v>35</v>
      </c>
      <c r="H77" s="2">
        <v>4</v>
      </c>
      <c r="I77" s="2" t="s">
        <v>36</v>
      </c>
      <c r="J77" s="2" t="s">
        <v>27</v>
      </c>
      <c r="K77" s="2">
        <v>4</v>
      </c>
      <c r="L77" s="2" t="s">
        <v>43</v>
      </c>
      <c r="M77" s="2">
        <v>22</v>
      </c>
      <c r="N77" s="2" t="s">
        <v>27</v>
      </c>
      <c r="O77" s="2" t="s">
        <v>29</v>
      </c>
      <c r="P77" s="2">
        <v>1</v>
      </c>
      <c r="Q77" s="2" t="s">
        <v>40</v>
      </c>
      <c r="R77" s="2">
        <v>1</v>
      </c>
      <c r="S77" s="2" t="s">
        <v>27</v>
      </c>
      <c r="T77" s="2" t="s">
        <v>31</v>
      </c>
      <c r="U77" s="2">
        <v>0</v>
      </c>
      <c r="V77">
        <f>_xlfn.XLOOKUP(B77,Binning_WOE_IV!$C$2:$C$6,Binning_WOE_IV!$I$2:$I$6,"not found",-1)</f>
        <v>7.0953437452657447E-2</v>
      </c>
      <c r="W77">
        <f>_xlfn.XLOOKUP(E77,Binning_WOE_IV!$C$7:$C$12,Binning_WOE_IV!$I$7:$I$12,"not found",-1)</f>
        <v>3.9978967825304385E-2</v>
      </c>
      <c r="X77">
        <f>_xlfn.XLOOKUP(M77,Binning_WOE_IV!$C$13:$C$18,Binning_WOE_IV!$I$13:$I$18,"not found",-1)</f>
        <v>-0.40221483439086264</v>
      </c>
      <c r="Y77">
        <f>_xlfn.XLOOKUP(A77,Binning_WOE_IV!$B$32:$B$35,Binning_WOE_IV!$G$32:$G$35,"not found",0)</f>
        <v>-0.67859154491044971</v>
      </c>
      <c r="Z77" s="23">
        <f>_xlfn.XLOOKUP(_xlfn.XLOOKUP(C77,Binning_WOE_IV!$AF$2:$AF$6,Binning_WOE_IV!$AG$2:$AG$6,"not found",0),Binning_WOE_IV!$R$36:$R$38,Binning_WOE_IV!$G$36:$G$38,"not found",0)</f>
        <v>-4.4726268044255127E-2</v>
      </c>
      <c r="AA77" cm="1">
        <f t="array" ref="AA77">_xlfn.SWITCH(D77,"radio/tv",Binning_WOE_IV!$G$39,"other",Binning_WOE_IV!$G$39,"education",Binning_WOE_IV!$G$40,"retraining",Binning_WOE_IV!$G$40,"furniture/equipment",Binning_WOE_IV!$G$41,"domestic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77">
        <f>_xlfn.LET(_xlpm.b,_xlfn.XLOOKUP(F77,Binning_WOE_IV!$AJ$2:$AJ$6,Binning_WOE_IV!$AK$2:$AK$6,"not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77">
        <f>_xlfn.LET(_xlpm.b,_xlfn.XLOOKUP(G77,Binning_WOE_IV!$AL$2:$AL$6,Binning_WOE_IV!$AM$2:$AM$6,"not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77">
        <f>_xlfn.XLOOKUP(_xlfn.XLOOKUP(I77,Binning_WOE_IV!$AN$2:$AN$5,Binning_WOE_IV!$AO$2:$AO$5,"not found",0),Binning_WOE_IV!$R$53:$R$55,Binning_WOE_IV!$G$53:$G$55,"not found",0)</f>
        <v>-0.20099341664998441</v>
      </c>
      <c r="AE77">
        <f>_xlfn.LET(_xlpm.b,_xlfn.XLOOKUP(L77,Binning_WOE_IV!$AQ$2:$AQ$5,Binning_WOE_IV!$AR$2:$AR$5,"not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77">
        <f>_xlfn.XLOOKUP(_xlfn.XLOOKUP(N77,Binning_WOE_IV!$AS$2:$AS$4,Binning_WOE_IV!$AT$2:$AT$4,"not found",0),Binning_WOE_IV!$R$62:$R$63,Binning_WOE_IV!$G$62:$G$63,"not found",0)</f>
        <v>0.12957806221905885</v>
      </c>
      <c r="AG77">
        <f>_xlfn.XLOOKUP(_xlfn.XLOOKUP(O77,Binning_WOE_IV!$AU$2:$AU$4,Binning_WOE_IV!$AV$2:$AV$4,"not found",0),Binning_WOE_IV!$R$64:$R$65,Binning_WOE_IV!$G$64:$G$65,"not found",0)</f>
        <v>0.23435622685305388</v>
      </c>
      <c r="AH77">
        <f>V77*TRAIN_SUMMARY!$C$3</f>
        <v>-5.5952498937620498E-2</v>
      </c>
      <c r="AI77">
        <f>W77*TRAIN_SUMMARY!$C$4</f>
        <v>-1.9952478243670423E-2</v>
      </c>
      <c r="AJ77">
        <f>X77*TRAIN_SUMMARY!$C$5</f>
        <v>0.25616502952357967</v>
      </c>
      <c r="AK77">
        <f>Y77*TRAIN_SUMMARY!$C$6</f>
        <v>0.53190423215968441</v>
      </c>
      <c r="AL77">
        <f>Z77*TRAIN_SUMMARY!$C$7</f>
        <v>2.4580699342731407E-2</v>
      </c>
      <c r="AM77">
        <f>AA77*TRAIN_SUMMARY!$C$8</f>
        <v>0.4883377841684039</v>
      </c>
      <c r="AN77">
        <f>AB77*TRAIN_SUMMARY!$C$9</f>
        <v>0.17108448609736249</v>
      </c>
      <c r="AO77">
        <f>AC77*TRAIN_SUMMARY!$C$10</f>
        <v>4.7923621110280083E-2</v>
      </c>
      <c r="AP77">
        <f>AD77*TRAIN_SUMMARY!$C$11</f>
        <v>0.23813846799994265</v>
      </c>
      <c r="AQ77">
        <f>AE77*TRAIN_SUMMARY!$C$12</f>
        <v>-1.8327249432625072E-2</v>
      </c>
      <c r="AR77">
        <f>AF77*TRAIN_SUMMARY!$C$13</f>
        <v>-7.9424741749105313E-2</v>
      </c>
      <c r="AS77">
        <f>AG77*TRAIN_SUMMARY!$C$14</f>
        <v>-8.8614999578798745E-2</v>
      </c>
      <c r="AT77">
        <f>TRAIN_SUMMARY!$C$2+SUM(AH77:AS77)</f>
        <v>0.67446153769804129</v>
      </c>
      <c r="AU77">
        <f t="shared" si="13"/>
        <v>0.66250145115550174</v>
      </c>
      <c r="AV77">
        <f t="shared" si="14"/>
        <v>1.0861940683988016</v>
      </c>
      <c r="AW77">
        <f t="shared" si="15"/>
        <v>1</v>
      </c>
      <c r="AX77">
        <f t="shared" si="16"/>
        <v>0</v>
      </c>
      <c r="AY77">
        <f t="shared" si="24"/>
        <v>23</v>
      </c>
      <c r="AZ77">
        <f t="shared" si="25"/>
        <v>53</v>
      </c>
      <c r="BA77" s="35">
        <f t="shared" si="17"/>
        <v>4.7422680412371132E-2</v>
      </c>
      <c r="BB77" s="35">
        <f t="shared" si="18"/>
        <v>0.24651162790697675</v>
      </c>
      <c r="BC77" s="35">
        <f t="shared" si="19"/>
        <v>0.19908894749460562</v>
      </c>
      <c r="BD77" s="35">
        <f t="shared" si="20"/>
        <v>0.24651162790697675</v>
      </c>
      <c r="BE77" s="35">
        <f t="shared" si="21"/>
        <v>4.7422680412371132E-2</v>
      </c>
      <c r="BF77" s="23">
        <f>VLOOKUP(AH77,POINTS_TABLE!$D$2:$E$6,2,FALSE)</f>
        <v>-2.4216717822795024</v>
      </c>
      <c r="BG77" s="23">
        <f>VLOOKUP(AI77,POINTS_TABLE!$D$7:$E$12,2,FALSE)</f>
        <v>-0.86356024246764762</v>
      </c>
      <c r="BH77" s="23">
        <f>VLOOKUP(AJ77,POINTS_TABLE!$D$13:$E$18,2,FALSE)</f>
        <v>11.087040532285299</v>
      </c>
      <c r="BI77" s="23">
        <f>VLOOKUP(AK77,POINTS_TABLE!$D$21:$E$24,2,FALSE)</f>
        <v>23.021267938938855</v>
      </c>
      <c r="BJ77" s="23">
        <f>VLOOKUP(AL77,POINTS_TABLE!$D$25:$E$27,2,FALSE)</f>
        <v>1.063873591300236</v>
      </c>
      <c r="BK77" s="23">
        <f>VLOOKUP(AM77,POINTS_TABLE!$D$28:$E$33,2,FALSE)</f>
        <v>21.135674984953837</v>
      </c>
      <c r="BL77" s="23">
        <f>VLOOKUP(AN77,POINTS_TABLE!$D$34:$E$37,2,FALSE)</f>
        <v>7.4046821899710498</v>
      </c>
      <c r="BM77" s="23">
        <f>VLOOKUP(AO77,POINTS_TABLE!$D$38:$E$41,2,FALSE)</f>
        <v>2.0741751155172814</v>
      </c>
      <c r="BN77" s="23">
        <f>VLOOKUP(AP77,POINTS_TABLE!$D$42:$E$44,2,FALSE)</f>
        <v>10.30683560485237</v>
      </c>
      <c r="BO77" s="23">
        <f>VLOOKUP(AQ77,POINTS_TABLE!$D$45:$E$48,2,FALSE)</f>
        <v>-0.79321895608749771</v>
      </c>
      <c r="BP77" s="23">
        <f>VLOOKUP(AR77,POINTS_TABLE!$D$49:$E$50,2,FALSE)</f>
        <v>-3.4375704313596254</v>
      </c>
      <c r="BQ77" s="23">
        <f>VLOOKUP(AS77,POINTS_TABLE!$D$51:$E$52,2,FALSE)</f>
        <v>-3.8353326132213157</v>
      </c>
      <c r="BR77" s="39">
        <f>ROUND(SCORECARD_SCALLING!$C$6-SUM(BF77:BQ77)-TRAIN_SUMMARY!$C$2*SCORECARD_SCALLING!$C$5,0)</f>
        <v>441</v>
      </c>
      <c r="BS77" t="str">
        <f t="shared" si="22"/>
        <v>Reject</v>
      </c>
      <c r="BT77">
        <f t="shared" si="23"/>
        <v>1</v>
      </c>
    </row>
    <row r="78" spans="1:72">
      <c r="A78" s="2" t="s">
        <v>32</v>
      </c>
      <c r="B78" s="2">
        <v>36</v>
      </c>
      <c r="C78" s="2" t="s">
        <v>45</v>
      </c>
      <c r="D78" s="2" t="s">
        <v>46</v>
      </c>
      <c r="E78" s="2">
        <v>2862</v>
      </c>
      <c r="F78" s="2" t="s">
        <v>59</v>
      </c>
      <c r="G78" s="2" t="s">
        <v>25</v>
      </c>
      <c r="H78" s="2">
        <v>4</v>
      </c>
      <c r="I78" s="2" t="s">
        <v>26</v>
      </c>
      <c r="J78" s="2" t="s">
        <v>27</v>
      </c>
      <c r="K78" s="2">
        <v>3</v>
      </c>
      <c r="L78" s="2" t="s">
        <v>47</v>
      </c>
      <c r="M78" s="2">
        <v>30</v>
      </c>
      <c r="N78" s="2" t="s">
        <v>27</v>
      </c>
      <c r="O78" s="2" t="s">
        <v>44</v>
      </c>
      <c r="P78" s="2">
        <v>1</v>
      </c>
      <c r="Q78" s="2" t="s">
        <v>30</v>
      </c>
      <c r="R78" s="2">
        <v>1</v>
      </c>
      <c r="S78" s="2" t="s">
        <v>27</v>
      </c>
      <c r="T78" s="2" t="s">
        <v>31</v>
      </c>
      <c r="U78" s="2">
        <v>0</v>
      </c>
      <c r="V78">
        <f>_xlfn.XLOOKUP(B78,Binning_WOE_IV!$C$2:$C$6,Binning_WOE_IV!$I$2:$I$6,"not found",-1)</f>
        <v>-0.672432264549915</v>
      </c>
      <c r="W78">
        <f>_xlfn.XLOOKUP(E78,Binning_WOE_IV!$C$7:$C$12,Binning_WOE_IV!$I$7:$I$12,"not found",-1)</f>
        <v>0.12361395596717682</v>
      </c>
      <c r="X78">
        <f>_xlfn.XLOOKUP(M78,Binning_WOE_IV!$C$13:$C$18,Binning_WOE_IV!$I$13:$I$18,"not found",-1)</f>
        <v>-9.0210644079187538E-2</v>
      </c>
      <c r="Y78">
        <f>_xlfn.XLOOKUP(A78,Binning_WOE_IV!$B$32:$B$35,Binning_WOE_IV!$G$32:$G$35,"not found",0)</f>
        <v>-0.45557089656450134</v>
      </c>
      <c r="Z78" s="23">
        <f>_xlfn.XLOOKUP(_xlfn.XLOOKUP(C78,Binning_WOE_IV!$AF$2:$AF$6,Binning_WOE_IV!$AG$2:$AG$6,"not found",0),Binning_WOE_IV!$R$36:$R$38,Binning_WOE_IV!$G$36:$G$38,"not found",0)</f>
        <v>-4.4726268044255127E-2</v>
      </c>
      <c r="AA78" cm="1">
        <f t="array" ref="AA78">_xlfn.SWITCH(D78,"radio/tv",Binning_WOE_IV!$G$39,"other",Binning_WOE_IV!$G$39,"education",Binning_WOE_IV!$G$40,"retraining",Binning_WOE_IV!$G$40,"furniture/equipment",Binning_WOE_IV!$G$41,"domestic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78">
        <f>_xlfn.LET(_xlpm.b,_xlfn.XLOOKUP(F78,Binning_WOE_IV!$AJ$2:$AJ$6,Binning_WOE_IV!$AK$2:$AK$6,"not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78">
        <f>_xlfn.LET(_xlpm.b,_xlfn.XLOOKUP(G78,Binning_WOE_IV!$AL$2:$AL$6,Binning_WOE_IV!$AM$2:$AM$6,"not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78">
        <f>_xlfn.XLOOKUP(_xlfn.XLOOKUP(I78,Binning_WOE_IV!$AN$2:$AN$5,Binning_WOE_IV!$AO$2:$AO$5,"not found",0),Binning_WOE_IV!$R$53:$R$55,Binning_WOE_IV!$G$53:$G$55,"not found",0)</f>
        <v>0.1811117123342415</v>
      </c>
      <c r="AE78">
        <f>_xlfn.LET(_xlpm.b,_xlfn.XLOOKUP(L78,Binning_WOE_IV!$AQ$2:$AQ$5,Binning_WOE_IV!$AR$2:$AR$5,"not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78">
        <f>_xlfn.XLOOKUP(_xlfn.XLOOKUP(N78,Binning_WOE_IV!$AS$2:$AS$4,Binning_WOE_IV!$AT$2:$AT$4,"not found",0),Binning_WOE_IV!$R$62:$R$63,Binning_WOE_IV!$G$62:$G$63,"not found",0)</f>
        <v>0.12957806221905885</v>
      </c>
      <c r="AG78">
        <f>_xlfn.XLOOKUP(_xlfn.XLOOKUP(O78,Binning_WOE_IV!$AU$2:$AU$4,Binning_WOE_IV!$AV$2:$AV$4,"not found",0),Binning_WOE_IV!$R$64:$R$65,Binning_WOE_IV!$G$64:$G$65,"not found",0)</f>
        <v>-0.4919272386823581</v>
      </c>
      <c r="AH78">
        <f>V78*TRAIN_SUMMARY!$C$3</f>
        <v>0.53026698802232175</v>
      </c>
      <c r="AI78">
        <f>W78*TRAIN_SUMMARY!$C$4</f>
        <v>-6.1692557392340606E-2</v>
      </c>
      <c r="AJ78">
        <f>X78*TRAIN_SUMMARY!$C$5</f>
        <v>5.7453903556002682E-2</v>
      </c>
      <c r="AK78">
        <f>Y78*TRAIN_SUMMARY!$C$6</f>
        <v>0.35709270141793154</v>
      </c>
      <c r="AL78">
        <f>Z78*TRAIN_SUMMARY!$C$7</f>
        <v>2.4580699342731407E-2</v>
      </c>
      <c r="AM78">
        <f>AA78*TRAIN_SUMMARY!$C$8</f>
        <v>0.38352631329769549</v>
      </c>
      <c r="AN78">
        <f>AB78*TRAIN_SUMMARY!$C$9</f>
        <v>0.18902110492895396</v>
      </c>
      <c r="AO78">
        <f>AC78*TRAIN_SUMMARY!$C$10</f>
        <v>-0.18469041192036334</v>
      </c>
      <c r="AP78">
        <f>AD78*TRAIN_SUMMARY!$C$11</f>
        <v>-0.21458247952085815</v>
      </c>
      <c r="AQ78">
        <f>AE78*TRAIN_SUMMARY!$C$12</f>
        <v>0.30495501300893796</v>
      </c>
      <c r="AR78">
        <f>AF78*TRAIN_SUMMARY!$C$13</f>
        <v>-7.9424741749105313E-2</v>
      </c>
      <c r="AS78">
        <f>AG78*TRAIN_SUMMARY!$C$14</f>
        <v>0.18600799575071647</v>
      </c>
      <c r="AT78">
        <f>TRAIN_SUMMARY!$C$2+SUM(AH78:AS78)</f>
        <v>0.67111371398050068</v>
      </c>
      <c r="AU78">
        <f t="shared" si="13"/>
        <v>0.66175249352202103</v>
      </c>
      <c r="AV78">
        <f t="shared" si="14"/>
        <v>1.0839773837899596</v>
      </c>
      <c r="AW78">
        <f t="shared" si="15"/>
        <v>1</v>
      </c>
      <c r="AX78">
        <f t="shared" si="16"/>
        <v>0</v>
      </c>
      <c r="AY78">
        <f t="shared" si="24"/>
        <v>24</v>
      </c>
      <c r="AZ78">
        <f t="shared" si="25"/>
        <v>53</v>
      </c>
      <c r="BA78" s="35">
        <f t="shared" si="17"/>
        <v>4.9484536082474224E-2</v>
      </c>
      <c r="BB78" s="35">
        <f t="shared" si="18"/>
        <v>0.24651162790697675</v>
      </c>
      <c r="BC78" s="35">
        <f t="shared" si="19"/>
        <v>0.19702709182450254</v>
      </c>
      <c r="BD78" s="35">
        <f t="shared" si="20"/>
        <v>0.24651162790697675</v>
      </c>
      <c r="BE78" s="35">
        <f t="shared" si="21"/>
        <v>4.9484536082474224E-2</v>
      </c>
      <c r="BF78" s="23">
        <f>VLOOKUP(AH78,POINTS_TABLE!$D$2:$E$6,2,FALSE)</f>
        <v>22.950406619007929</v>
      </c>
      <c r="BG78" s="23">
        <f>VLOOKUP(AI78,POINTS_TABLE!$D$7:$E$12,2,FALSE)</f>
        <v>-2.6701063982906263</v>
      </c>
      <c r="BH78" s="23">
        <f>VLOOKUP(AJ78,POINTS_TABLE!$D$13:$E$18,2,FALSE)</f>
        <v>2.4866538521987356</v>
      </c>
      <c r="BI78" s="23">
        <f>VLOOKUP(AK78,POINTS_TABLE!$D$21:$E$24,2,FALSE)</f>
        <v>15.455276084198793</v>
      </c>
      <c r="BJ78" s="23">
        <f>VLOOKUP(AL78,POINTS_TABLE!$D$25:$E$27,2,FALSE)</f>
        <v>1.063873591300236</v>
      </c>
      <c r="BK78" s="23">
        <f>VLOOKUP(AM78,POINTS_TABLE!$D$28:$E$33,2,FALSE)</f>
        <v>16.599345307350365</v>
      </c>
      <c r="BL78" s="23">
        <f>VLOOKUP(AN78,POINTS_TABLE!$D$34:$E$37,2,FALSE)</f>
        <v>8.180994321130628</v>
      </c>
      <c r="BM78" s="23">
        <f>VLOOKUP(AO78,POINTS_TABLE!$D$38:$E$41,2,FALSE)</f>
        <v>-7.9935582413174426</v>
      </c>
      <c r="BN78" s="23">
        <f>VLOOKUP(AP78,POINTS_TABLE!$D$42:$E$44,2,FALSE)</f>
        <v>-9.2873123719919874</v>
      </c>
      <c r="BO78" s="23">
        <f>VLOOKUP(AQ78,POINTS_TABLE!$D$45:$E$48,2,FALSE)</f>
        <v>13.198712548866723</v>
      </c>
      <c r="BP78" s="23">
        <f>VLOOKUP(AR78,POINTS_TABLE!$D$49:$E$50,2,FALSE)</f>
        <v>-3.4375704313596254</v>
      </c>
      <c r="BQ78" s="23">
        <f>VLOOKUP(AS78,POINTS_TABLE!$D$51:$E$52,2,FALSE)</f>
        <v>8.0505843910576207</v>
      </c>
      <c r="BR78" s="39">
        <f>ROUND(SCORECARD_SCALLING!$C$6-SUM(BF78:BQ78)-TRAIN_SUMMARY!$C$2*SCORECARD_SCALLING!$C$5,0)</f>
        <v>441</v>
      </c>
      <c r="BS78" t="str">
        <f t="shared" si="22"/>
        <v>Reject</v>
      </c>
      <c r="BT78">
        <f t="shared" si="23"/>
        <v>1</v>
      </c>
    </row>
    <row r="79" spans="1:72">
      <c r="A79" s="2" t="s">
        <v>21</v>
      </c>
      <c r="B79" s="2">
        <v>12</v>
      </c>
      <c r="C79" s="2" t="s">
        <v>33</v>
      </c>
      <c r="D79" s="2" t="s">
        <v>71</v>
      </c>
      <c r="E79" s="2">
        <v>902</v>
      </c>
      <c r="F79" s="2" t="s">
        <v>34</v>
      </c>
      <c r="G79" s="2" t="s">
        <v>39</v>
      </c>
      <c r="H79" s="2">
        <v>4</v>
      </c>
      <c r="I79" s="2" t="s">
        <v>56</v>
      </c>
      <c r="J79" s="2" t="s">
        <v>27</v>
      </c>
      <c r="K79" s="2">
        <v>4</v>
      </c>
      <c r="L79" s="2" t="s">
        <v>43</v>
      </c>
      <c r="M79" s="2">
        <v>21</v>
      </c>
      <c r="N79" s="2" t="s">
        <v>27</v>
      </c>
      <c r="O79" s="2" t="s">
        <v>51</v>
      </c>
      <c r="P79" s="2">
        <v>1</v>
      </c>
      <c r="Q79" s="2" t="s">
        <v>30</v>
      </c>
      <c r="R79" s="2">
        <v>1</v>
      </c>
      <c r="S79" s="2" t="s">
        <v>27</v>
      </c>
      <c r="T79" s="2" t="s">
        <v>31</v>
      </c>
      <c r="U79" s="2">
        <v>1</v>
      </c>
      <c r="V79">
        <f>_xlfn.XLOOKUP(B79,Binning_WOE_IV!$C$2:$C$6,Binning_WOE_IV!$I$2:$I$6,"not found",-1)</f>
        <v>7.0953437452657447E-2</v>
      </c>
      <c r="W79">
        <f>_xlfn.XLOOKUP(E79,Binning_WOE_IV!$C$7:$C$12,Binning_WOE_IV!$I$7:$I$12,"not found",-1)</f>
        <v>3.9978967825304385E-2</v>
      </c>
      <c r="X79">
        <f>_xlfn.XLOOKUP(M79,Binning_WOE_IV!$C$13:$C$18,Binning_WOE_IV!$I$13:$I$18,"not found",-1)</f>
        <v>-0.40221483439086264</v>
      </c>
      <c r="Y79">
        <f>_xlfn.XLOOKUP(A79,Binning_WOE_IV!$B$32:$B$35,Binning_WOE_IV!$G$32:$G$35,"not found",0)</f>
        <v>-0.67859154491044971</v>
      </c>
      <c r="Z79" s="23">
        <f>_xlfn.XLOOKUP(_xlfn.XLOOKUP(C79,Binning_WOE_IV!$AF$2:$AF$6,Binning_WOE_IV!$AG$2:$AG$6,"not found",0),Binning_WOE_IV!$R$36:$R$38,Binning_WOE_IV!$G$36:$G$38,"not found",0)</f>
        <v>-4.4726268044255127E-2</v>
      </c>
      <c r="AA79" cm="1">
        <f t="array" ref="AA79">_xlfn.SWITCH(D79,"radio/tv",Binning_WOE_IV!$G$39,"other",Binning_WOE_IV!$G$39,"education",Binning_WOE_IV!$G$40,"retraining",Binning_WOE_IV!$G$40,"furniture/equipment",Binning_WOE_IV!$G$41,"domestic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79">
        <f>_xlfn.LET(_xlpm.b,_xlfn.XLOOKUP(F79,Binning_WOE_IV!$AJ$2:$AJ$6,Binning_WOE_IV!$AK$2:$AK$6,"not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79">
        <f>_xlfn.LET(_xlpm.b,_xlfn.XLOOKUP(G79,Binning_WOE_IV!$AL$2:$AL$6,Binning_WOE_IV!$AM$2:$AM$6,"not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79">
        <f>_xlfn.XLOOKUP(_xlfn.XLOOKUP(I79,Binning_WOE_IV!$AN$2:$AN$5,Binning_WOE_IV!$AO$2:$AO$5,"not found",0),Binning_WOE_IV!$R$53:$R$55,Binning_WOE_IV!$G$53:$G$55,"not found",0)</f>
        <v>-0.2698954162208389</v>
      </c>
      <c r="AE79">
        <f>_xlfn.LET(_xlpm.b,_xlfn.XLOOKUP(L79,Binning_WOE_IV!$AQ$2:$AQ$5,Binning_WOE_IV!$AR$2:$AR$5,"not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79">
        <f>_xlfn.XLOOKUP(_xlfn.XLOOKUP(N79,Binning_WOE_IV!$AS$2:$AS$4,Binning_WOE_IV!$AT$2:$AT$4,"not found",0),Binning_WOE_IV!$R$62:$R$63,Binning_WOE_IV!$G$62:$G$63,"not found",0)</f>
        <v>0.12957806221905885</v>
      </c>
      <c r="AG79">
        <f>_xlfn.XLOOKUP(_xlfn.XLOOKUP(O79,Binning_WOE_IV!$AU$2:$AU$4,Binning_WOE_IV!$AV$2:$AV$4,"not found",0),Binning_WOE_IV!$R$64:$R$65,Binning_WOE_IV!$G$64:$G$65,"not found",0)</f>
        <v>-0.4919272386823581</v>
      </c>
      <c r="AH79">
        <f>V79*TRAIN_SUMMARY!$C$3</f>
        <v>-5.5952498937620498E-2</v>
      </c>
      <c r="AI79">
        <f>W79*TRAIN_SUMMARY!$C$4</f>
        <v>-1.9952478243670423E-2</v>
      </c>
      <c r="AJ79">
        <f>X79*TRAIN_SUMMARY!$C$5</f>
        <v>0.25616502952357967</v>
      </c>
      <c r="AK79">
        <f>Y79*TRAIN_SUMMARY!$C$6</f>
        <v>0.53190423215968441</v>
      </c>
      <c r="AL79">
        <f>Z79*TRAIN_SUMMARY!$C$7</f>
        <v>2.4580699342731407E-2</v>
      </c>
      <c r="AM79">
        <f>AA79*TRAIN_SUMMARY!$C$8</f>
        <v>0.31332064462344805</v>
      </c>
      <c r="AN79">
        <f>AB79*TRAIN_SUMMARY!$C$9</f>
        <v>0.17108448609736249</v>
      </c>
      <c r="AO79">
        <f>AC79*TRAIN_SUMMARY!$C$10</f>
        <v>-0.18469041192036334</v>
      </c>
      <c r="AP79">
        <f>AD79*TRAIN_SUMMARY!$C$11</f>
        <v>0.31977406031642996</v>
      </c>
      <c r="AQ79">
        <f>AE79*TRAIN_SUMMARY!$C$12</f>
        <v>-1.8327249432625072E-2</v>
      </c>
      <c r="AR79">
        <f>AF79*TRAIN_SUMMARY!$C$13</f>
        <v>-7.9424741749105313E-2</v>
      </c>
      <c r="AS79">
        <f>AG79*TRAIN_SUMMARY!$C$14</f>
        <v>0.18600799575071647</v>
      </c>
      <c r="AT79">
        <f>TRAIN_SUMMARY!$C$2+SUM(AH79:AS79)</f>
        <v>0.62308895276844434</v>
      </c>
      <c r="AU79">
        <f t="shared" si="13"/>
        <v>0.65092075625988488</v>
      </c>
      <c r="AV79">
        <f t="shared" si="14"/>
        <v>0.42936737035809197</v>
      </c>
      <c r="AW79">
        <f t="shared" si="15"/>
        <v>0</v>
      </c>
      <c r="AX79">
        <f t="shared" si="16"/>
        <v>1</v>
      </c>
      <c r="AY79">
        <f t="shared" si="24"/>
        <v>24</v>
      </c>
      <c r="AZ79">
        <f t="shared" si="25"/>
        <v>54</v>
      </c>
      <c r="BA79" s="35">
        <f t="shared" si="17"/>
        <v>4.9484536082474224E-2</v>
      </c>
      <c r="BB79" s="35">
        <f t="shared" si="18"/>
        <v>0.25116279069767444</v>
      </c>
      <c r="BC79" s="35">
        <f t="shared" si="19"/>
        <v>0.20167825461520023</v>
      </c>
      <c r="BD79" s="35">
        <f t="shared" si="20"/>
        <v>0.25116279069767444</v>
      </c>
      <c r="BE79" s="35">
        <f t="shared" si="21"/>
        <v>4.9484536082474224E-2</v>
      </c>
      <c r="BF79" s="23">
        <f>VLOOKUP(AH79,POINTS_TABLE!$D$2:$E$6,2,FALSE)</f>
        <v>-2.4216717822795024</v>
      </c>
      <c r="BG79" s="23">
        <f>VLOOKUP(AI79,POINTS_TABLE!$D$7:$E$12,2,FALSE)</f>
        <v>-0.86356024246764762</v>
      </c>
      <c r="BH79" s="23">
        <f>VLOOKUP(AJ79,POINTS_TABLE!$D$13:$E$18,2,FALSE)</f>
        <v>11.087040532285299</v>
      </c>
      <c r="BI79" s="23">
        <f>VLOOKUP(AK79,POINTS_TABLE!$D$21:$E$24,2,FALSE)</f>
        <v>23.021267938938855</v>
      </c>
      <c r="BJ79" s="23">
        <f>VLOOKUP(AL79,POINTS_TABLE!$D$25:$E$27,2,FALSE)</f>
        <v>1.063873591300236</v>
      </c>
      <c r="BK79" s="23">
        <f>VLOOKUP(AM79,POINTS_TABLE!$D$28:$E$33,2,FALSE)</f>
        <v>13.560784206191453</v>
      </c>
      <c r="BL79" s="23">
        <f>VLOOKUP(AN79,POINTS_TABLE!$D$34:$E$37,2,FALSE)</f>
        <v>7.4046821899710498</v>
      </c>
      <c r="BM79" s="23">
        <f>VLOOKUP(AO79,POINTS_TABLE!$D$38:$E$41,2,FALSE)</f>
        <v>-7.9935582413174426</v>
      </c>
      <c r="BN79" s="23">
        <f>VLOOKUP(AP79,POINTS_TABLE!$D$42:$E$44,2,FALSE)</f>
        <v>13.840093530703253</v>
      </c>
      <c r="BO79" s="23">
        <f>VLOOKUP(AQ79,POINTS_TABLE!$D$45:$E$48,2,FALSE)</f>
        <v>-0.79321895608749771</v>
      </c>
      <c r="BP79" s="23">
        <f>VLOOKUP(AR79,POINTS_TABLE!$D$49:$E$50,2,FALSE)</f>
        <v>-3.4375704313596254</v>
      </c>
      <c r="BQ79" s="23">
        <f>VLOOKUP(AS79,POINTS_TABLE!$D$51:$E$52,2,FALSE)</f>
        <v>8.0505843910576207</v>
      </c>
      <c r="BR79" s="39">
        <f>ROUND(SCORECARD_SCALLING!$C$6-SUM(BF79:BQ79)-TRAIN_SUMMARY!$C$2*SCORECARD_SCALLING!$C$5,0)</f>
        <v>443</v>
      </c>
      <c r="BS79" t="str">
        <f t="shared" si="22"/>
        <v>Reject</v>
      </c>
      <c r="BT79">
        <f t="shared" si="23"/>
        <v>1</v>
      </c>
    </row>
    <row r="80" spans="1:72">
      <c r="A80" s="2" t="s">
        <v>21</v>
      </c>
      <c r="B80" s="2">
        <v>36</v>
      </c>
      <c r="C80" s="2" t="s">
        <v>45</v>
      </c>
      <c r="D80" s="2" t="s">
        <v>58</v>
      </c>
      <c r="E80" s="2">
        <v>2145</v>
      </c>
      <c r="F80" s="2" t="s">
        <v>34</v>
      </c>
      <c r="G80" s="2" t="s">
        <v>39</v>
      </c>
      <c r="H80" s="2">
        <v>2</v>
      </c>
      <c r="I80" s="2" t="s">
        <v>26</v>
      </c>
      <c r="J80" s="2" t="s">
        <v>27</v>
      </c>
      <c r="K80" s="2">
        <v>1</v>
      </c>
      <c r="L80" s="2" t="s">
        <v>50</v>
      </c>
      <c r="M80" s="2">
        <v>24</v>
      </c>
      <c r="N80" s="2" t="s">
        <v>27</v>
      </c>
      <c r="O80" s="2" t="s">
        <v>29</v>
      </c>
      <c r="P80" s="2">
        <v>2</v>
      </c>
      <c r="Q80" s="2" t="s">
        <v>30</v>
      </c>
      <c r="R80" s="2">
        <v>1</v>
      </c>
      <c r="S80" s="2" t="s">
        <v>31</v>
      </c>
      <c r="T80" s="2" t="s">
        <v>31</v>
      </c>
      <c r="U80" s="2">
        <v>1</v>
      </c>
      <c r="V80">
        <f>_xlfn.XLOOKUP(B80,Binning_WOE_IV!$C$2:$C$6,Binning_WOE_IV!$I$2:$I$6,"not found",-1)</f>
        <v>-0.672432264549915</v>
      </c>
      <c r="W80">
        <f>_xlfn.XLOOKUP(E80,Binning_WOE_IV!$C$7:$C$12,Binning_WOE_IV!$I$7:$I$12,"not found",-1)</f>
        <v>0.12361395596717682</v>
      </c>
      <c r="X80">
        <f>_xlfn.XLOOKUP(M80,Binning_WOE_IV!$C$13:$C$18,Binning_WOE_IV!$I$13:$I$18,"not found",-1)</f>
        <v>-0.40221483439086264</v>
      </c>
      <c r="Y80">
        <f>_xlfn.XLOOKUP(A80,Binning_WOE_IV!$B$32:$B$35,Binning_WOE_IV!$G$32:$G$35,"not found",0)</f>
        <v>-0.67859154491044971</v>
      </c>
      <c r="Z80" s="23">
        <f>_xlfn.XLOOKUP(_xlfn.XLOOKUP(C80,Binning_WOE_IV!$AF$2:$AF$6,Binning_WOE_IV!$AG$2:$AG$6,"not found",0),Binning_WOE_IV!$R$36:$R$38,Binning_WOE_IV!$G$36:$G$38,"not found",0)</f>
        <v>-4.4726268044255127E-2</v>
      </c>
      <c r="AA80" cm="1">
        <f t="array" ref="AA80">_xlfn.SWITCH(D80,"radio/tv",Binning_WOE_IV!$G$39,"other",Binning_WOE_IV!$G$39,"education",Binning_WOE_IV!$G$40,"retraining",Binning_WOE_IV!$G$40,"furniture/equipment",Binning_WOE_IV!$G$41,"domestic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80">
        <f>_xlfn.LET(_xlpm.b,_xlfn.XLOOKUP(F80,Binning_WOE_IV!$AJ$2:$AJ$6,Binning_WOE_IV!$AK$2:$AK$6,"not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80">
        <f>_xlfn.LET(_xlpm.b,_xlfn.XLOOKUP(G80,Binning_WOE_IV!$AL$2:$AL$6,Binning_WOE_IV!$AM$2:$AM$6,"not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80">
        <f>_xlfn.XLOOKUP(_xlfn.XLOOKUP(I80,Binning_WOE_IV!$AN$2:$AN$5,Binning_WOE_IV!$AO$2:$AO$5,"not found",0),Binning_WOE_IV!$R$53:$R$55,Binning_WOE_IV!$G$53:$G$55,"not found",0)</f>
        <v>0.1811117123342415</v>
      </c>
      <c r="AE80">
        <f>_xlfn.LET(_xlpm.b,_xlfn.XLOOKUP(L80,Binning_WOE_IV!$AQ$2:$AQ$5,Binning_WOE_IV!$AR$2:$AR$5,"not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80">
        <f>_xlfn.XLOOKUP(_xlfn.XLOOKUP(N80,Binning_WOE_IV!$AS$2:$AS$4,Binning_WOE_IV!$AT$2:$AT$4,"not found",0),Binning_WOE_IV!$R$62:$R$63,Binning_WOE_IV!$G$62:$G$63,"not found",0)</f>
        <v>0.12957806221905885</v>
      </c>
      <c r="AG80">
        <f>_xlfn.XLOOKUP(_xlfn.XLOOKUP(O80,Binning_WOE_IV!$AU$2:$AU$4,Binning_WOE_IV!$AV$2:$AV$4,"not found",0),Binning_WOE_IV!$R$64:$R$65,Binning_WOE_IV!$G$64:$G$65,"not found",0)</f>
        <v>0.23435622685305388</v>
      </c>
      <c r="AH80">
        <f>V80*TRAIN_SUMMARY!$C$3</f>
        <v>0.53026698802232175</v>
      </c>
      <c r="AI80">
        <f>W80*TRAIN_SUMMARY!$C$4</f>
        <v>-6.1692557392340606E-2</v>
      </c>
      <c r="AJ80">
        <f>X80*TRAIN_SUMMARY!$C$5</f>
        <v>0.25616502952357967</v>
      </c>
      <c r="AK80">
        <f>Y80*TRAIN_SUMMARY!$C$6</f>
        <v>0.53190423215968441</v>
      </c>
      <c r="AL80">
        <f>Z80*TRAIN_SUMMARY!$C$7</f>
        <v>2.4580699342731407E-2</v>
      </c>
      <c r="AM80">
        <f>AA80*TRAIN_SUMMARY!$C$8</f>
        <v>0.4883377841684039</v>
      </c>
      <c r="AN80">
        <f>AB80*TRAIN_SUMMARY!$C$9</f>
        <v>0.17108448609736249</v>
      </c>
      <c r="AO80">
        <f>AC80*TRAIN_SUMMARY!$C$10</f>
        <v>-0.18469041192036334</v>
      </c>
      <c r="AP80">
        <f>AD80*TRAIN_SUMMARY!$C$11</f>
        <v>-0.21458247952085815</v>
      </c>
      <c r="AQ80">
        <f>AE80*TRAIN_SUMMARY!$C$12</f>
        <v>6.1778553558697331E-2</v>
      </c>
      <c r="AR80">
        <f>AF80*TRAIN_SUMMARY!$C$13</f>
        <v>-7.9424741749105313E-2</v>
      </c>
      <c r="AS80">
        <f>AG80*TRAIN_SUMMARY!$C$14</f>
        <v>-8.8614999578798745E-2</v>
      </c>
      <c r="AT80">
        <f>TRAIN_SUMMARY!$C$2+SUM(AH80:AS80)</f>
        <v>0.61371176794919136</v>
      </c>
      <c r="AU80">
        <f t="shared" si="13"/>
        <v>0.64878704086970462</v>
      </c>
      <c r="AV80">
        <f t="shared" si="14"/>
        <v>0.43265075037902256</v>
      </c>
      <c r="AW80">
        <f t="shared" si="15"/>
        <v>0</v>
      </c>
      <c r="AX80">
        <f t="shared" si="16"/>
        <v>1</v>
      </c>
      <c r="AY80">
        <f t="shared" si="24"/>
        <v>24</v>
      </c>
      <c r="AZ80">
        <f t="shared" si="25"/>
        <v>55</v>
      </c>
      <c r="BA80" s="35">
        <f t="shared" si="17"/>
        <v>4.9484536082474224E-2</v>
      </c>
      <c r="BB80" s="35">
        <f t="shared" si="18"/>
        <v>0.2558139534883721</v>
      </c>
      <c r="BC80" s="35">
        <f t="shared" si="19"/>
        <v>0.20632941740589789</v>
      </c>
      <c r="BD80" s="35">
        <f t="shared" si="20"/>
        <v>0.2558139534883721</v>
      </c>
      <c r="BE80" s="35">
        <f t="shared" si="21"/>
        <v>4.9484536082474224E-2</v>
      </c>
      <c r="BF80" s="23">
        <f>VLOOKUP(AH80,POINTS_TABLE!$D$2:$E$6,2,FALSE)</f>
        <v>22.950406619007929</v>
      </c>
      <c r="BG80" s="23">
        <f>VLOOKUP(AI80,POINTS_TABLE!$D$7:$E$12,2,FALSE)</f>
        <v>-2.6701063982906263</v>
      </c>
      <c r="BH80" s="23">
        <f>VLOOKUP(AJ80,POINTS_TABLE!$D$13:$E$18,2,FALSE)</f>
        <v>11.087040532285299</v>
      </c>
      <c r="BI80" s="23">
        <f>VLOOKUP(AK80,POINTS_TABLE!$D$21:$E$24,2,FALSE)</f>
        <v>23.021267938938855</v>
      </c>
      <c r="BJ80" s="23">
        <f>VLOOKUP(AL80,POINTS_TABLE!$D$25:$E$27,2,FALSE)</f>
        <v>1.063873591300236</v>
      </c>
      <c r="BK80" s="23">
        <f>VLOOKUP(AM80,POINTS_TABLE!$D$28:$E$33,2,FALSE)</f>
        <v>21.135674984953837</v>
      </c>
      <c r="BL80" s="23">
        <f>VLOOKUP(AN80,POINTS_TABLE!$D$34:$E$37,2,FALSE)</f>
        <v>7.4046821899710498</v>
      </c>
      <c r="BM80" s="23">
        <f>VLOOKUP(AO80,POINTS_TABLE!$D$38:$E$41,2,FALSE)</f>
        <v>-7.9935582413174426</v>
      </c>
      <c r="BN80" s="23">
        <f>VLOOKUP(AP80,POINTS_TABLE!$D$42:$E$44,2,FALSE)</f>
        <v>-9.2873123719919874</v>
      </c>
      <c r="BO80" s="23">
        <f>VLOOKUP(AQ80,POINTS_TABLE!$D$45:$E$48,2,FALSE)</f>
        <v>2.6738283855727758</v>
      </c>
      <c r="BP80" s="23">
        <f>VLOOKUP(AR80,POINTS_TABLE!$D$49:$E$50,2,FALSE)</f>
        <v>-3.4375704313596254</v>
      </c>
      <c r="BQ80" s="23">
        <f>VLOOKUP(AS80,POINTS_TABLE!$D$51:$E$52,2,FALSE)</f>
        <v>-3.8353326132213157</v>
      </c>
      <c r="BR80" s="39">
        <f>ROUND(SCORECARD_SCALLING!$C$6-SUM(BF80:BQ80)-TRAIN_SUMMARY!$C$2*SCORECARD_SCALLING!$C$5,0)</f>
        <v>444</v>
      </c>
      <c r="BS80" t="str">
        <f t="shared" si="22"/>
        <v>Reject</v>
      </c>
      <c r="BT80">
        <f t="shared" si="23"/>
        <v>1</v>
      </c>
    </row>
    <row r="81" spans="1:72">
      <c r="A81" s="2" t="s">
        <v>32</v>
      </c>
      <c r="B81" s="2">
        <v>48</v>
      </c>
      <c r="C81" s="2" t="s">
        <v>33</v>
      </c>
      <c r="D81" s="2" t="s">
        <v>46</v>
      </c>
      <c r="E81" s="2">
        <v>6560</v>
      </c>
      <c r="F81" s="2" t="s">
        <v>59</v>
      </c>
      <c r="G81" s="2" t="s">
        <v>39</v>
      </c>
      <c r="H81" s="2">
        <v>3</v>
      </c>
      <c r="I81" s="2" t="s">
        <v>26</v>
      </c>
      <c r="J81" s="2" t="s">
        <v>27</v>
      </c>
      <c r="K81" s="2">
        <v>2</v>
      </c>
      <c r="L81" s="2" t="s">
        <v>43</v>
      </c>
      <c r="M81" s="2">
        <v>24</v>
      </c>
      <c r="N81" s="2" t="s">
        <v>27</v>
      </c>
      <c r="O81" s="2" t="s">
        <v>29</v>
      </c>
      <c r="P81" s="2">
        <v>1</v>
      </c>
      <c r="Q81" s="2" t="s">
        <v>30</v>
      </c>
      <c r="R81" s="2">
        <v>1</v>
      </c>
      <c r="S81" s="2" t="s">
        <v>27</v>
      </c>
      <c r="T81" s="2" t="s">
        <v>31</v>
      </c>
      <c r="U81" s="2">
        <v>1</v>
      </c>
      <c r="V81">
        <f>_xlfn.XLOOKUP(B81,Binning_WOE_IV!$C$2:$C$6,Binning_WOE_IV!$I$2:$I$6,"not found",-1)</f>
        <v>-0.94704225543434295</v>
      </c>
      <c r="W81">
        <f>_xlfn.XLOOKUP(E81,Binning_WOE_IV!$C$7:$C$12,Binning_WOE_IV!$I$7:$I$12,"not found",-1)</f>
        <v>-0.1020145435816787</v>
      </c>
      <c r="X81">
        <f>_xlfn.XLOOKUP(M81,Binning_WOE_IV!$C$13:$C$18,Binning_WOE_IV!$I$13:$I$18,"not found",-1)</f>
        <v>-0.40221483439086264</v>
      </c>
      <c r="Y81">
        <f>_xlfn.XLOOKUP(A81,Binning_WOE_IV!$B$32:$B$35,Binning_WOE_IV!$G$32:$G$35,"not found",0)</f>
        <v>-0.45557089656450134</v>
      </c>
      <c r="Z81" s="23">
        <f>_xlfn.XLOOKUP(_xlfn.XLOOKUP(C81,Binning_WOE_IV!$AF$2:$AF$6,Binning_WOE_IV!$AG$2:$AG$6,"not found",0),Binning_WOE_IV!$R$36:$R$38,Binning_WOE_IV!$G$36:$G$38,"not found",0)</f>
        <v>-4.4726268044255127E-2</v>
      </c>
      <c r="AA81" cm="1">
        <f t="array" ref="AA81">_xlfn.SWITCH(D81,"radio/tv",Binning_WOE_IV!$G$39,"other",Binning_WOE_IV!$G$39,"education",Binning_WOE_IV!$G$40,"retraining",Binning_WOE_IV!$G$40,"furniture/equipment",Binning_WOE_IV!$G$41,"domestic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81">
        <f>_xlfn.LET(_xlpm.b,_xlfn.XLOOKUP(F81,Binning_WOE_IV!$AJ$2:$AJ$6,Binning_WOE_IV!$AK$2:$AK$6,"not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81">
        <f>_xlfn.LET(_xlpm.b,_xlfn.XLOOKUP(G81,Binning_WOE_IV!$AL$2:$AL$6,Binning_WOE_IV!$AM$2:$AM$6,"not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81">
        <f>_xlfn.XLOOKUP(_xlfn.XLOOKUP(I81,Binning_WOE_IV!$AN$2:$AN$5,Binning_WOE_IV!$AO$2:$AO$5,"not found",0),Binning_WOE_IV!$R$53:$R$55,Binning_WOE_IV!$G$53:$G$55,"not found",0)</f>
        <v>0.1811117123342415</v>
      </c>
      <c r="AE81">
        <f>_xlfn.LET(_xlpm.b,_xlfn.XLOOKUP(L81,Binning_WOE_IV!$AQ$2:$AQ$5,Binning_WOE_IV!$AR$2:$AR$5,"not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81">
        <f>_xlfn.XLOOKUP(_xlfn.XLOOKUP(N81,Binning_WOE_IV!$AS$2:$AS$4,Binning_WOE_IV!$AT$2:$AT$4,"not found",0),Binning_WOE_IV!$R$62:$R$63,Binning_WOE_IV!$G$62:$G$63,"not found",0)</f>
        <v>0.12957806221905885</v>
      </c>
      <c r="AG81">
        <f>_xlfn.XLOOKUP(_xlfn.XLOOKUP(O81,Binning_WOE_IV!$AU$2:$AU$4,Binning_WOE_IV!$AV$2:$AV$4,"not found",0),Binning_WOE_IV!$R$64:$R$65,Binning_WOE_IV!$G$64:$G$65,"not found",0)</f>
        <v>0.23435622685305388</v>
      </c>
      <c r="AH81">
        <f>V81*TRAIN_SUMMARY!$C$3</f>
        <v>0.74681907872931619</v>
      </c>
      <c r="AI81">
        <f>W81*TRAIN_SUMMARY!$C$4</f>
        <v>5.0912844229637523E-2</v>
      </c>
      <c r="AJ81">
        <f>X81*TRAIN_SUMMARY!$C$5</f>
        <v>0.25616502952357967</v>
      </c>
      <c r="AK81">
        <f>Y81*TRAIN_SUMMARY!$C$6</f>
        <v>0.35709270141793154</v>
      </c>
      <c r="AL81">
        <f>Z81*TRAIN_SUMMARY!$C$7</f>
        <v>2.4580699342731407E-2</v>
      </c>
      <c r="AM81">
        <f>AA81*TRAIN_SUMMARY!$C$8</f>
        <v>0.38352631329769549</v>
      </c>
      <c r="AN81">
        <f>AB81*TRAIN_SUMMARY!$C$9</f>
        <v>0.18902110492895396</v>
      </c>
      <c r="AO81">
        <f>AC81*TRAIN_SUMMARY!$C$10</f>
        <v>-0.18469041192036334</v>
      </c>
      <c r="AP81">
        <f>AD81*TRAIN_SUMMARY!$C$11</f>
        <v>-0.21458247952085815</v>
      </c>
      <c r="AQ81">
        <f>AE81*TRAIN_SUMMARY!$C$12</f>
        <v>-1.8327249432625072E-2</v>
      </c>
      <c r="AR81">
        <f>AF81*TRAIN_SUMMARY!$C$13</f>
        <v>-7.9424741749105313E-2</v>
      </c>
      <c r="AS81">
        <f>AG81*TRAIN_SUMMARY!$C$14</f>
        <v>-8.8614999578798745E-2</v>
      </c>
      <c r="AT81">
        <f>TRAIN_SUMMARY!$C$2+SUM(AH81:AS81)</f>
        <v>0.60107707450597136</v>
      </c>
      <c r="AU81">
        <f t="shared" si="13"/>
        <v>0.64590268522214023</v>
      </c>
      <c r="AV81">
        <f t="shared" si="14"/>
        <v>0.437106428618182</v>
      </c>
      <c r="AW81">
        <f t="shared" si="15"/>
        <v>0</v>
      </c>
      <c r="AX81">
        <f t="shared" si="16"/>
        <v>1</v>
      </c>
      <c r="AY81">
        <f t="shared" si="24"/>
        <v>24</v>
      </c>
      <c r="AZ81">
        <f t="shared" si="25"/>
        <v>56</v>
      </c>
      <c r="BA81" s="35">
        <f t="shared" si="17"/>
        <v>4.9484536082474224E-2</v>
      </c>
      <c r="BB81" s="35">
        <f t="shared" si="18"/>
        <v>0.26046511627906976</v>
      </c>
      <c r="BC81" s="35">
        <f t="shared" si="19"/>
        <v>0.21098058019659555</v>
      </c>
      <c r="BD81" s="35">
        <f t="shared" si="20"/>
        <v>0.26046511627906976</v>
      </c>
      <c r="BE81" s="35">
        <f t="shared" si="21"/>
        <v>4.9484536082474224E-2</v>
      </c>
      <c r="BF81" s="23">
        <f>VLOOKUP(AH81,POINTS_TABLE!$D$2:$E$6,2,FALSE)</f>
        <v>32.322965439721465</v>
      </c>
      <c r="BG81" s="23">
        <f>VLOOKUP(AI81,POINTS_TABLE!$D$7:$E$12,2,FALSE)</f>
        <v>2.2035512366295098</v>
      </c>
      <c r="BH81" s="23">
        <f>VLOOKUP(AJ81,POINTS_TABLE!$D$13:$E$18,2,FALSE)</f>
        <v>11.087040532285299</v>
      </c>
      <c r="BI81" s="23">
        <f>VLOOKUP(AK81,POINTS_TABLE!$D$21:$E$24,2,FALSE)</f>
        <v>15.455276084198793</v>
      </c>
      <c r="BJ81" s="23">
        <f>VLOOKUP(AL81,POINTS_TABLE!$D$25:$E$27,2,FALSE)</f>
        <v>1.063873591300236</v>
      </c>
      <c r="BK81" s="23">
        <f>VLOOKUP(AM81,POINTS_TABLE!$D$28:$E$33,2,FALSE)</f>
        <v>16.599345307350365</v>
      </c>
      <c r="BL81" s="23">
        <f>VLOOKUP(AN81,POINTS_TABLE!$D$34:$E$37,2,FALSE)</f>
        <v>8.180994321130628</v>
      </c>
      <c r="BM81" s="23">
        <f>VLOOKUP(AO81,POINTS_TABLE!$D$38:$E$41,2,FALSE)</f>
        <v>-7.9935582413174426</v>
      </c>
      <c r="BN81" s="23">
        <f>VLOOKUP(AP81,POINTS_TABLE!$D$42:$E$44,2,FALSE)</f>
        <v>-9.2873123719919874</v>
      </c>
      <c r="BO81" s="23">
        <f>VLOOKUP(AQ81,POINTS_TABLE!$D$45:$E$48,2,FALSE)</f>
        <v>-0.79321895608749771</v>
      </c>
      <c r="BP81" s="23">
        <f>VLOOKUP(AR81,POINTS_TABLE!$D$49:$E$50,2,FALSE)</f>
        <v>-3.4375704313596254</v>
      </c>
      <c r="BQ81" s="23">
        <f>VLOOKUP(AS81,POINTS_TABLE!$D$51:$E$52,2,FALSE)</f>
        <v>-3.8353326132213157</v>
      </c>
      <c r="BR81" s="39">
        <f>ROUND(SCORECARD_SCALLING!$C$6-SUM(BF81:BQ81)-TRAIN_SUMMARY!$C$2*SCORECARD_SCALLING!$C$5,0)</f>
        <v>444</v>
      </c>
      <c r="BS81" t="str">
        <f t="shared" si="22"/>
        <v>Reject</v>
      </c>
      <c r="BT81">
        <f t="shared" si="23"/>
        <v>1</v>
      </c>
    </row>
    <row r="82" spans="1:72">
      <c r="A82" s="2" t="s">
        <v>32</v>
      </c>
      <c r="B82" s="2">
        <v>30</v>
      </c>
      <c r="C82" s="2" t="s">
        <v>33</v>
      </c>
      <c r="D82" s="2" t="s">
        <v>41</v>
      </c>
      <c r="E82" s="2">
        <v>3441</v>
      </c>
      <c r="F82" s="2" t="s">
        <v>59</v>
      </c>
      <c r="G82" s="2" t="s">
        <v>35</v>
      </c>
      <c r="H82" s="2">
        <v>2</v>
      </c>
      <c r="I82" s="2" t="s">
        <v>36</v>
      </c>
      <c r="J82" s="2" t="s">
        <v>66</v>
      </c>
      <c r="K82" s="2">
        <v>4</v>
      </c>
      <c r="L82" s="2" t="s">
        <v>50</v>
      </c>
      <c r="M82" s="2">
        <v>21</v>
      </c>
      <c r="N82" s="2" t="s">
        <v>27</v>
      </c>
      <c r="O82" s="2" t="s">
        <v>51</v>
      </c>
      <c r="P82" s="2">
        <v>1</v>
      </c>
      <c r="Q82" s="2" t="s">
        <v>30</v>
      </c>
      <c r="R82" s="2">
        <v>1</v>
      </c>
      <c r="S82" s="2" t="s">
        <v>27</v>
      </c>
      <c r="T82" s="2" t="s">
        <v>31</v>
      </c>
      <c r="U82" s="2">
        <v>1</v>
      </c>
      <c r="V82">
        <f>_xlfn.XLOOKUP(B82,Binning_WOE_IV!$C$2:$C$6,Binning_WOE_IV!$I$2:$I$6,"not found",-1)</f>
        <v>-0.12917431193202994</v>
      </c>
      <c r="W82">
        <f>_xlfn.XLOOKUP(E82,Binning_WOE_IV!$C$7:$C$12,Binning_WOE_IV!$I$7:$I$12,"not found",-1)</f>
        <v>4.3939369041401284E-2</v>
      </c>
      <c r="X82">
        <f>_xlfn.XLOOKUP(M82,Binning_WOE_IV!$C$13:$C$18,Binning_WOE_IV!$I$13:$I$18,"not found",-1)</f>
        <v>-0.40221483439086264</v>
      </c>
      <c r="Y82">
        <f>_xlfn.XLOOKUP(A82,Binning_WOE_IV!$B$32:$B$35,Binning_WOE_IV!$G$32:$G$35,"not found",0)</f>
        <v>-0.45557089656450134</v>
      </c>
      <c r="Z82" s="23">
        <f>_xlfn.XLOOKUP(_xlfn.XLOOKUP(C82,Binning_WOE_IV!$AF$2:$AF$6,Binning_WOE_IV!$AG$2:$AG$6,"not found",0),Binning_WOE_IV!$R$36:$R$38,Binning_WOE_IV!$G$36:$G$38,"not found",0)</f>
        <v>-4.4726268044255127E-2</v>
      </c>
      <c r="AA82" cm="1">
        <f t="array" ref="AA82">_xlfn.SWITCH(D82,"radio/tv",Binning_WOE_IV!$G$39,"other",Binning_WOE_IV!$G$39,"education",Binning_WOE_IV!$G$40,"retraining",Binning_WOE_IV!$G$40,"furniture/equipment",Binning_WOE_IV!$G$41,"domestic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82">
        <f>_xlfn.LET(_xlpm.b,_xlfn.XLOOKUP(F82,Binning_WOE_IV!$AJ$2:$AJ$6,Binning_WOE_IV!$AK$2:$AK$6,"not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82">
        <f>_xlfn.LET(_xlpm.b,_xlfn.XLOOKUP(G82,Binning_WOE_IV!$AL$2:$AL$6,Binning_WOE_IV!$AM$2:$AM$6,"not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82">
        <f>_xlfn.XLOOKUP(_xlfn.XLOOKUP(I82,Binning_WOE_IV!$AN$2:$AN$5,Binning_WOE_IV!$AO$2:$AO$5,"not found",0),Binning_WOE_IV!$R$53:$R$55,Binning_WOE_IV!$G$53:$G$55,"not found",0)</f>
        <v>-0.20099341664998441</v>
      </c>
      <c r="AE82">
        <f>_xlfn.LET(_xlpm.b,_xlfn.XLOOKUP(L82,Binning_WOE_IV!$AQ$2:$AQ$5,Binning_WOE_IV!$AR$2:$AR$5,"not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82">
        <f>_xlfn.XLOOKUP(_xlfn.XLOOKUP(N82,Binning_WOE_IV!$AS$2:$AS$4,Binning_WOE_IV!$AT$2:$AT$4,"not found",0),Binning_WOE_IV!$R$62:$R$63,Binning_WOE_IV!$G$62:$G$63,"not found",0)</f>
        <v>0.12957806221905885</v>
      </c>
      <c r="AG82">
        <f>_xlfn.XLOOKUP(_xlfn.XLOOKUP(O82,Binning_WOE_IV!$AU$2:$AU$4,Binning_WOE_IV!$AV$2:$AV$4,"not found",0),Binning_WOE_IV!$R$64:$R$65,Binning_WOE_IV!$G$64:$G$65,"not found",0)</f>
        <v>-0.4919272386823581</v>
      </c>
      <c r="AH82">
        <f>V82*TRAIN_SUMMARY!$C$3</f>
        <v>0.10186434668464488</v>
      </c>
      <c r="AI82">
        <f>W82*TRAIN_SUMMARY!$C$4</f>
        <v>-2.1929012991782761E-2</v>
      </c>
      <c r="AJ82">
        <f>X82*TRAIN_SUMMARY!$C$5</f>
        <v>0.25616502952357967</v>
      </c>
      <c r="AK82">
        <f>Y82*TRAIN_SUMMARY!$C$6</f>
        <v>0.35709270141793154</v>
      </c>
      <c r="AL82">
        <f>Z82*TRAIN_SUMMARY!$C$7</f>
        <v>2.4580699342731407E-2</v>
      </c>
      <c r="AM82">
        <f>AA82*TRAIN_SUMMARY!$C$8</f>
        <v>5.9194073638088991E-2</v>
      </c>
      <c r="AN82">
        <f>AB82*TRAIN_SUMMARY!$C$9</f>
        <v>0.18902110492895396</v>
      </c>
      <c r="AO82">
        <f>AC82*TRAIN_SUMMARY!$C$10</f>
        <v>4.7923621110280083E-2</v>
      </c>
      <c r="AP82">
        <f>AD82*TRAIN_SUMMARY!$C$11</f>
        <v>0.23813846799994265</v>
      </c>
      <c r="AQ82">
        <f>AE82*TRAIN_SUMMARY!$C$12</f>
        <v>6.1778553558697331E-2</v>
      </c>
      <c r="AR82">
        <f>AF82*TRAIN_SUMMARY!$C$13</f>
        <v>-7.9424741749105313E-2</v>
      </c>
      <c r="AS82">
        <f>AG82*TRAIN_SUMMARY!$C$14</f>
        <v>0.18600799575071647</v>
      </c>
      <c r="AT82">
        <f>TRAIN_SUMMARY!$C$2+SUM(AH82:AS82)</f>
        <v>0.59901202445255575</v>
      </c>
      <c r="AU82">
        <f t="shared" si="13"/>
        <v>0.64543024047701025</v>
      </c>
      <c r="AV82">
        <f t="shared" si="14"/>
        <v>0.43783814505908886</v>
      </c>
      <c r="AW82">
        <f t="shared" si="15"/>
        <v>0</v>
      </c>
      <c r="AX82">
        <f t="shared" si="16"/>
        <v>1</v>
      </c>
      <c r="AY82">
        <f t="shared" si="24"/>
        <v>24</v>
      </c>
      <c r="AZ82">
        <f t="shared" si="25"/>
        <v>57</v>
      </c>
      <c r="BA82" s="35">
        <f t="shared" si="17"/>
        <v>4.9484536082474224E-2</v>
      </c>
      <c r="BB82" s="35">
        <f t="shared" si="18"/>
        <v>0.26511627906976742</v>
      </c>
      <c r="BC82" s="35">
        <f t="shared" si="19"/>
        <v>0.21563174298729321</v>
      </c>
      <c r="BD82" s="35">
        <f t="shared" si="20"/>
        <v>0.26511627906976742</v>
      </c>
      <c r="BE82" s="35">
        <f t="shared" si="21"/>
        <v>4.9484536082474224E-2</v>
      </c>
      <c r="BF82" s="23">
        <f>VLOOKUP(AH82,POINTS_TABLE!$D$2:$E$6,2,FALSE)</f>
        <v>4.4087756341599382</v>
      </c>
      <c r="BG82" s="23">
        <f>VLOOKUP(AI82,POINTS_TABLE!$D$7:$E$12,2,FALSE)</f>
        <v>-0.94910634884503919</v>
      </c>
      <c r="BH82" s="23">
        <f>VLOOKUP(AJ82,POINTS_TABLE!$D$13:$E$18,2,FALSE)</f>
        <v>11.087040532285299</v>
      </c>
      <c r="BI82" s="23">
        <f>VLOOKUP(AK82,POINTS_TABLE!$D$21:$E$24,2,FALSE)</f>
        <v>15.455276084198793</v>
      </c>
      <c r="BJ82" s="23">
        <f>VLOOKUP(AL82,POINTS_TABLE!$D$25:$E$27,2,FALSE)</f>
        <v>1.063873591300236</v>
      </c>
      <c r="BK82" s="23">
        <f>VLOOKUP(AM82,POINTS_TABLE!$D$28:$E$33,2,FALSE)</f>
        <v>2.5619698946306131</v>
      </c>
      <c r="BL82" s="23">
        <f>VLOOKUP(AN82,POINTS_TABLE!$D$34:$E$37,2,FALSE)</f>
        <v>8.180994321130628</v>
      </c>
      <c r="BM82" s="23">
        <f>VLOOKUP(AO82,POINTS_TABLE!$D$38:$E$41,2,FALSE)</f>
        <v>2.0741751155172814</v>
      </c>
      <c r="BN82" s="23">
        <f>VLOOKUP(AP82,POINTS_TABLE!$D$42:$E$44,2,FALSE)</f>
        <v>10.30683560485237</v>
      </c>
      <c r="BO82" s="23">
        <f>VLOOKUP(AQ82,POINTS_TABLE!$D$45:$E$48,2,FALSE)</f>
        <v>2.6738283855727758</v>
      </c>
      <c r="BP82" s="23">
        <f>VLOOKUP(AR82,POINTS_TABLE!$D$49:$E$50,2,FALSE)</f>
        <v>-3.4375704313596254</v>
      </c>
      <c r="BQ82" s="23">
        <f>VLOOKUP(AS82,POINTS_TABLE!$D$51:$E$52,2,FALSE)</f>
        <v>8.0505843910576207</v>
      </c>
      <c r="BR82" s="39">
        <f>ROUND(SCORECARD_SCALLING!$C$6-SUM(BF82:BQ82)-TRAIN_SUMMARY!$C$2*SCORECARD_SCALLING!$C$5,0)</f>
        <v>444</v>
      </c>
      <c r="BS82" t="str">
        <f t="shared" si="22"/>
        <v>Reject</v>
      </c>
      <c r="BT82">
        <f t="shared" si="23"/>
        <v>1</v>
      </c>
    </row>
    <row r="83" spans="1:72">
      <c r="A83" s="2" t="s">
        <v>21</v>
      </c>
      <c r="B83" s="2">
        <v>24</v>
      </c>
      <c r="C83" s="2" t="s">
        <v>64</v>
      </c>
      <c r="D83" s="2" t="s">
        <v>23</v>
      </c>
      <c r="E83" s="2">
        <v>1546</v>
      </c>
      <c r="F83" s="2" t="s">
        <v>34</v>
      </c>
      <c r="G83" s="2" t="s">
        <v>39</v>
      </c>
      <c r="H83" s="2">
        <v>4</v>
      </c>
      <c r="I83" s="2" t="s">
        <v>26</v>
      </c>
      <c r="J83" s="2" t="s">
        <v>42</v>
      </c>
      <c r="K83" s="2">
        <v>4</v>
      </c>
      <c r="L83" s="2" t="s">
        <v>50</v>
      </c>
      <c r="M83" s="2">
        <v>24</v>
      </c>
      <c r="N83" s="2" t="s">
        <v>61</v>
      </c>
      <c r="O83" s="2" t="s">
        <v>51</v>
      </c>
      <c r="P83" s="2">
        <v>1</v>
      </c>
      <c r="Q83" s="2" t="s">
        <v>40</v>
      </c>
      <c r="R83" s="2">
        <v>1</v>
      </c>
      <c r="S83" s="2" t="s">
        <v>27</v>
      </c>
      <c r="T83" s="2" t="s">
        <v>31</v>
      </c>
      <c r="U83" s="2">
        <v>1</v>
      </c>
      <c r="V83">
        <f>_xlfn.XLOOKUP(B83,Binning_WOE_IV!$C$2:$C$6,Binning_WOE_IV!$I$2:$I$6,"not found",-1)</f>
        <v>-0.12917431193202994</v>
      </c>
      <c r="W83">
        <f>_xlfn.XLOOKUP(E83,Binning_WOE_IV!$C$7:$C$12,Binning_WOE_IV!$I$7:$I$12,"not found",-1)</f>
        <v>0.16104877718831048</v>
      </c>
      <c r="X83">
        <f>_xlfn.XLOOKUP(M83,Binning_WOE_IV!$C$13:$C$18,Binning_WOE_IV!$I$13:$I$18,"not found",-1)</f>
        <v>-0.40221483439086264</v>
      </c>
      <c r="Y83">
        <f>_xlfn.XLOOKUP(A83,Binning_WOE_IV!$B$32:$B$35,Binning_WOE_IV!$G$32:$G$35,"not found",0)</f>
        <v>-0.67859154491044971</v>
      </c>
      <c r="Z83" s="23">
        <f>_xlfn.XLOOKUP(_xlfn.XLOOKUP(C83,Binning_WOE_IV!$AF$2:$AF$6,Binning_WOE_IV!$AG$2:$AG$6,"not found",0),Binning_WOE_IV!$R$36:$R$38,Binning_WOE_IV!$G$36:$G$38,"not found",0)</f>
        <v>-1.2442937789022748</v>
      </c>
      <c r="AA83" cm="1">
        <f t="array" ref="AA83">_xlfn.SWITCH(D83,"radio/tv",Binning_WOE_IV!$G$39,"other",Binning_WOE_IV!$G$39,"education",Binning_WOE_IV!$G$40,"retraining",Binning_WOE_IV!$G$40,"furniture/equipment",Binning_WOE_IV!$G$41,"domestic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83">
        <f>_xlfn.LET(_xlpm.b,_xlfn.XLOOKUP(F83,Binning_WOE_IV!$AJ$2:$AJ$6,Binning_WOE_IV!$AK$2:$AK$6,"not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83">
        <f>_xlfn.LET(_xlpm.b,_xlfn.XLOOKUP(G83,Binning_WOE_IV!$AL$2:$AL$6,Binning_WOE_IV!$AM$2:$AM$6,"not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83">
        <f>_xlfn.XLOOKUP(_xlfn.XLOOKUP(I83,Binning_WOE_IV!$AN$2:$AN$5,Binning_WOE_IV!$AO$2:$AO$5,"not found",0),Binning_WOE_IV!$R$53:$R$55,Binning_WOE_IV!$G$53:$G$55,"not found",0)</f>
        <v>0.1811117123342415</v>
      </c>
      <c r="AE83">
        <f>_xlfn.LET(_xlpm.b,_xlfn.XLOOKUP(L83,Binning_WOE_IV!$AQ$2:$AQ$5,Binning_WOE_IV!$AR$2:$AR$5,"not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83">
        <f>_xlfn.XLOOKUP(_xlfn.XLOOKUP(N83,Binning_WOE_IV!$AS$2:$AS$4,Binning_WOE_IV!$AT$2:$AT$4,"not found",0),Binning_WOE_IV!$R$62:$R$63,Binning_WOE_IV!$G$62:$G$63,"not found",0)</f>
        <v>-0.54969627176468283</v>
      </c>
      <c r="AG83">
        <f>_xlfn.XLOOKUP(_xlfn.XLOOKUP(O83,Binning_WOE_IV!$AU$2:$AU$4,Binning_WOE_IV!$AV$2:$AV$4,"not found",0),Binning_WOE_IV!$R$64:$R$65,Binning_WOE_IV!$G$64:$G$65,"not found",0)</f>
        <v>-0.4919272386823581</v>
      </c>
      <c r="AH83">
        <f>V83*TRAIN_SUMMARY!$C$3</f>
        <v>0.10186434668464488</v>
      </c>
      <c r="AI83">
        <f>W83*TRAIN_SUMMARY!$C$4</f>
        <v>-8.037531726833734E-2</v>
      </c>
      <c r="AJ83">
        <f>X83*TRAIN_SUMMARY!$C$5</f>
        <v>0.25616502952357967</v>
      </c>
      <c r="AK83">
        <f>Y83*TRAIN_SUMMARY!$C$6</f>
        <v>0.53190423215968441</v>
      </c>
      <c r="AL83">
        <f>Z83*TRAIN_SUMMARY!$C$7</f>
        <v>0.68384000299252556</v>
      </c>
      <c r="AM83">
        <f>AA83*TRAIN_SUMMARY!$C$8</f>
        <v>-0.43521580803835686</v>
      </c>
      <c r="AN83">
        <f>AB83*TRAIN_SUMMARY!$C$9</f>
        <v>0.17108448609736249</v>
      </c>
      <c r="AO83">
        <f>AC83*TRAIN_SUMMARY!$C$10</f>
        <v>-0.18469041192036334</v>
      </c>
      <c r="AP83">
        <f>AD83*TRAIN_SUMMARY!$C$11</f>
        <v>-0.21458247952085815</v>
      </c>
      <c r="AQ83">
        <f>AE83*TRAIN_SUMMARY!$C$12</f>
        <v>6.1778553558697331E-2</v>
      </c>
      <c r="AR83">
        <f>AF83*TRAIN_SUMMARY!$C$13</f>
        <v>0.33693577197926589</v>
      </c>
      <c r="AS83">
        <f>AG83*TRAIN_SUMMARY!$C$14</f>
        <v>0.18600799575071647</v>
      </c>
      <c r="AT83">
        <f>TRAIN_SUMMARY!$C$2+SUM(AH83:AS83)</f>
        <v>0.59331558723643785</v>
      </c>
      <c r="AU83">
        <f t="shared" si="13"/>
        <v>0.64412553322680688</v>
      </c>
      <c r="AV83">
        <f t="shared" si="14"/>
        <v>0.43986164450283677</v>
      </c>
      <c r="AW83">
        <f t="shared" si="15"/>
        <v>0</v>
      </c>
      <c r="AX83">
        <f t="shared" si="16"/>
        <v>1</v>
      </c>
      <c r="AY83">
        <f t="shared" si="24"/>
        <v>24</v>
      </c>
      <c r="AZ83">
        <f t="shared" si="25"/>
        <v>58</v>
      </c>
      <c r="BA83" s="35">
        <f t="shared" si="17"/>
        <v>4.9484536082474224E-2</v>
      </c>
      <c r="BB83" s="35">
        <f t="shared" si="18"/>
        <v>0.26976744186046514</v>
      </c>
      <c r="BC83" s="35">
        <f t="shared" si="19"/>
        <v>0.22028290577799092</v>
      </c>
      <c r="BD83" s="35">
        <f t="shared" si="20"/>
        <v>0.26976744186046514</v>
      </c>
      <c r="BE83" s="35">
        <f t="shared" si="21"/>
        <v>4.9484536082474224E-2</v>
      </c>
      <c r="BF83" s="23">
        <f>VLOOKUP(AH83,POINTS_TABLE!$D$2:$E$6,2,FALSE)</f>
        <v>4.4087756341599382</v>
      </c>
      <c r="BG83" s="23">
        <f>VLOOKUP(AI83,POINTS_TABLE!$D$7:$E$12,2,FALSE)</f>
        <v>-3.4787121489872201</v>
      </c>
      <c r="BH83" s="23">
        <f>VLOOKUP(AJ83,POINTS_TABLE!$D$13:$E$18,2,FALSE)</f>
        <v>11.087040532285299</v>
      </c>
      <c r="BI83" s="23">
        <f>VLOOKUP(AK83,POINTS_TABLE!$D$21:$E$24,2,FALSE)</f>
        <v>23.021267938938855</v>
      </c>
      <c r="BJ83" s="23">
        <f>VLOOKUP(AL83,POINTS_TABLE!$D$25:$E$27,2,FALSE)</f>
        <v>29.597177432364315</v>
      </c>
      <c r="BK83" s="23">
        <f>VLOOKUP(AM83,POINTS_TABLE!$D$28:$E$33,2,FALSE)</f>
        <v>-18.836510639202615</v>
      </c>
      <c r="BL83" s="23">
        <f>VLOOKUP(AN83,POINTS_TABLE!$D$34:$E$37,2,FALSE)</f>
        <v>7.4046821899710498</v>
      </c>
      <c r="BM83" s="23">
        <f>VLOOKUP(AO83,POINTS_TABLE!$D$38:$E$41,2,FALSE)</f>
        <v>-7.9935582413174426</v>
      </c>
      <c r="BN83" s="23">
        <f>VLOOKUP(AP83,POINTS_TABLE!$D$42:$E$44,2,FALSE)</f>
        <v>-9.2873123719919874</v>
      </c>
      <c r="BO83" s="23">
        <f>VLOOKUP(AQ83,POINTS_TABLE!$D$45:$E$48,2,FALSE)</f>
        <v>2.6738283855727758</v>
      </c>
      <c r="BP83" s="23">
        <f>VLOOKUP(AR83,POINTS_TABLE!$D$49:$E$50,2,FALSE)</f>
        <v>14.582867019977442</v>
      </c>
      <c r="BQ83" s="23">
        <f>VLOOKUP(AS83,POINTS_TABLE!$D$51:$E$52,2,FALSE)</f>
        <v>8.0505843910576207</v>
      </c>
      <c r="BR83" s="39">
        <f>ROUND(SCORECARD_SCALLING!$C$6-SUM(BF83:BQ83)-TRAIN_SUMMARY!$C$2*SCORECARD_SCALLING!$C$5,0)</f>
        <v>445</v>
      </c>
      <c r="BS83" t="str">
        <f t="shared" si="22"/>
        <v>Reject</v>
      </c>
      <c r="BT83">
        <f t="shared" si="23"/>
        <v>1</v>
      </c>
    </row>
    <row r="84" spans="1:72">
      <c r="A84" s="2" t="s">
        <v>32</v>
      </c>
      <c r="B84" s="2">
        <v>48</v>
      </c>
      <c r="C84" s="2" t="s">
        <v>45</v>
      </c>
      <c r="D84" s="2" t="s">
        <v>38</v>
      </c>
      <c r="E84" s="2">
        <v>6224</v>
      </c>
      <c r="F84" s="2" t="s">
        <v>34</v>
      </c>
      <c r="G84" s="2" t="s">
        <v>25</v>
      </c>
      <c r="H84" s="2">
        <v>4</v>
      </c>
      <c r="I84" s="2" t="s">
        <v>26</v>
      </c>
      <c r="J84" s="2" t="s">
        <v>27</v>
      </c>
      <c r="K84" s="2">
        <v>4</v>
      </c>
      <c r="L84" s="2" t="s">
        <v>47</v>
      </c>
      <c r="M84" s="2">
        <v>50</v>
      </c>
      <c r="N84" s="2" t="s">
        <v>27</v>
      </c>
      <c r="O84" s="2" t="s">
        <v>44</v>
      </c>
      <c r="P84" s="2">
        <v>1</v>
      </c>
      <c r="Q84" s="2" t="s">
        <v>30</v>
      </c>
      <c r="R84" s="2">
        <v>1</v>
      </c>
      <c r="S84" s="2" t="s">
        <v>27</v>
      </c>
      <c r="T84" s="2" t="s">
        <v>31</v>
      </c>
      <c r="U84" s="2">
        <v>1</v>
      </c>
      <c r="V84">
        <f>_xlfn.XLOOKUP(B84,Binning_WOE_IV!$C$2:$C$6,Binning_WOE_IV!$I$2:$I$6,"not found",-1)</f>
        <v>-0.94704225543434295</v>
      </c>
      <c r="W84">
        <f>_xlfn.XLOOKUP(E84,Binning_WOE_IV!$C$7:$C$12,Binning_WOE_IV!$I$7:$I$12,"not found",-1)</f>
        <v>-0.1020145435816787</v>
      </c>
      <c r="X84">
        <f>_xlfn.XLOOKUP(M84,Binning_WOE_IV!$C$13:$C$18,Binning_WOE_IV!$I$13:$I$18,"not found",-1)</f>
        <v>0.42044277372805144</v>
      </c>
      <c r="Y84">
        <f>_xlfn.XLOOKUP(A84,Binning_WOE_IV!$B$32:$B$35,Binning_WOE_IV!$G$32:$G$35,"not found",0)</f>
        <v>-0.45557089656450134</v>
      </c>
      <c r="Z84" s="23">
        <f>_xlfn.XLOOKUP(_xlfn.XLOOKUP(C84,Binning_WOE_IV!$AF$2:$AF$6,Binning_WOE_IV!$AG$2:$AG$6,"not found",0),Binning_WOE_IV!$R$36:$R$38,Binning_WOE_IV!$G$36:$G$38,"not found",0)</f>
        <v>-4.4726268044255127E-2</v>
      </c>
      <c r="AA84" cm="1">
        <f t="array" ref="AA84">_xlfn.SWITCH(D84,"radio/tv",Binning_WOE_IV!$G$39,"other",Binning_WOE_IV!$G$39,"education",Binning_WOE_IV!$G$40,"retraining",Binning_WOE_IV!$G$40,"furniture/equipment",Binning_WOE_IV!$G$41,"domestic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84">
        <f>_xlfn.LET(_xlpm.b,_xlfn.XLOOKUP(F84,Binning_WOE_IV!$AJ$2:$AJ$6,Binning_WOE_IV!$AK$2:$AK$6,"not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84">
        <f>_xlfn.LET(_xlpm.b,_xlfn.XLOOKUP(G84,Binning_WOE_IV!$AL$2:$AL$6,Binning_WOE_IV!$AM$2:$AM$6,"not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84">
        <f>_xlfn.XLOOKUP(_xlfn.XLOOKUP(I84,Binning_WOE_IV!$AN$2:$AN$5,Binning_WOE_IV!$AO$2:$AO$5,"not found",0),Binning_WOE_IV!$R$53:$R$55,Binning_WOE_IV!$G$53:$G$55,"not found",0)</f>
        <v>0.1811117123342415</v>
      </c>
      <c r="AE84">
        <f>_xlfn.LET(_xlpm.b,_xlfn.XLOOKUP(L84,Binning_WOE_IV!$AQ$2:$AQ$5,Binning_WOE_IV!$AR$2:$AR$5,"not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84">
        <f>_xlfn.XLOOKUP(_xlfn.XLOOKUP(N84,Binning_WOE_IV!$AS$2:$AS$4,Binning_WOE_IV!$AT$2:$AT$4,"not found",0),Binning_WOE_IV!$R$62:$R$63,Binning_WOE_IV!$G$62:$G$63,"not found",0)</f>
        <v>0.12957806221905885</v>
      </c>
      <c r="AG84">
        <f>_xlfn.XLOOKUP(_xlfn.XLOOKUP(O84,Binning_WOE_IV!$AU$2:$AU$4,Binning_WOE_IV!$AV$2:$AV$4,"not found",0),Binning_WOE_IV!$R$64:$R$65,Binning_WOE_IV!$G$64:$G$65,"not found",0)</f>
        <v>-0.4919272386823581</v>
      </c>
      <c r="AH84">
        <f>V84*TRAIN_SUMMARY!$C$3</f>
        <v>0.74681907872931619</v>
      </c>
      <c r="AI84">
        <f>W84*TRAIN_SUMMARY!$C$4</f>
        <v>5.0912844229637523E-2</v>
      </c>
      <c r="AJ84">
        <f>X84*TRAIN_SUMMARY!$C$5</f>
        <v>-0.26777415036949909</v>
      </c>
      <c r="AK84">
        <f>Y84*TRAIN_SUMMARY!$C$6</f>
        <v>0.35709270141793154</v>
      </c>
      <c r="AL84">
        <f>Z84*TRAIN_SUMMARY!$C$7</f>
        <v>2.4580699342731407E-2</v>
      </c>
      <c r="AM84">
        <f>AA84*TRAIN_SUMMARY!$C$8</f>
        <v>0.31332064462344805</v>
      </c>
      <c r="AN84">
        <f>AB84*TRAIN_SUMMARY!$C$9</f>
        <v>0.17108448609736249</v>
      </c>
      <c r="AO84">
        <f>AC84*TRAIN_SUMMARY!$C$10</f>
        <v>-0.18469041192036334</v>
      </c>
      <c r="AP84">
        <f>AD84*TRAIN_SUMMARY!$C$11</f>
        <v>-0.21458247952085815</v>
      </c>
      <c r="AQ84">
        <f>AE84*TRAIN_SUMMARY!$C$12</f>
        <v>0.30495501300893796</v>
      </c>
      <c r="AR84">
        <f>AF84*TRAIN_SUMMARY!$C$13</f>
        <v>-7.9424741749105313E-2</v>
      </c>
      <c r="AS84">
        <f>AG84*TRAIN_SUMMARY!$C$14</f>
        <v>0.18600799575071647</v>
      </c>
      <c r="AT84">
        <f>TRAIN_SUMMARY!$C$2+SUM(AH84:AS84)</f>
        <v>0.58690086487813231</v>
      </c>
      <c r="AU84">
        <f t="shared" si="13"/>
        <v>0.64265374467736813</v>
      </c>
      <c r="AV84">
        <f t="shared" si="14"/>
        <v>0.44214919951172221</v>
      </c>
      <c r="AW84">
        <f t="shared" si="15"/>
        <v>0</v>
      </c>
      <c r="AX84">
        <f t="shared" si="16"/>
        <v>1</v>
      </c>
      <c r="AY84">
        <f t="shared" si="24"/>
        <v>24</v>
      </c>
      <c r="AZ84">
        <f t="shared" si="25"/>
        <v>59</v>
      </c>
      <c r="BA84" s="35">
        <f t="shared" si="17"/>
        <v>4.9484536082474224E-2</v>
      </c>
      <c r="BB84" s="35">
        <f t="shared" si="18"/>
        <v>0.2744186046511628</v>
      </c>
      <c r="BC84" s="35">
        <f t="shared" si="19"/>
        <v>0.22493406856868858</v>
      </c>
      <c r="BD84" s="35">
        <f t="shared" si="20"/>
        <v>0.2744186046511628</v>
      </c>
      <c r="BE84" s="35">
        <f t="shared" si="21"/>
        <v>4.9484536082474224E-2</v>
      </c>
      <c r="BF84" s="23">
        <f>VLOOKUP(AH84,POINTS_TABLE!$D$2:$E$6,2,FALSE)</f>
        <v>32.322965439721465</v>
      </c>
      <c r="BG84" s="23">
        <f>VLOOKUP(AI84,POINTS_TABLE!$D$7:$E$12,2,FALSE)</f>
        <v>2.2035512366295098</v>
      </c>
      <c r="BH84" s="23">
        <f>VLOOKUP(AJ84,POINTS_TABLE!$D$13:$E$18,2,FALSE)</f>
        <v>-11.589493164489957</v>
      </c>
      <c r="BI84" s="23">
        <f>VLOOKUP(AK84,POINTS_TABLE!$D$21:$E$24,2,FALSE)</f>
        <v>15.455276084198793</v>
      </c>
      <c r="BJ84" s="23">
        <f>VLOOKUP(AL84,POINTS_TABLE!$D$25:$E$27,2,FALSE)</f>
        <v>1.063873591300236</v>
      </c>
      <c r="BK84" s="23">
        <f>VLOOKUP(AM84,POINTS_TABLE!$D$28:$E$33,2,FALSE)</f>
        <v>13.560784206191453</v>
      </c>
      <c r="BL84" s="23">
        <f>VLOOKUP(AN84,POINTS_TABLE!$D$34:$E$37,2,FALSE)</f>
        <v>7.4046821899710498</v>
      </c>
      <c r="BM84" s="23">
        <f>VLOOKUP(AO84,POINTS_TABLE!$D$38:$E$41,2,FALSE)</f>
        <v>-7.9935582413174426</v>
      </c>
      <c r="BN84" s="23">
        <f>VLOOKUP(AP84,POINTS_TABLE!$D$42:$E$44,2,FALSE)</f>
        <v>-9.2873123719919874</v>
      </c>
      <c r="BO84" s="23">
        <f>VLOOKUP(AQ84,POINTS_TABLE!$D$45:$E$48,2,FALSE)</f>
        <v>13.198712548866723</v>
      </c>
      <c r="BP84" s="23">
        <f>VLOOKUP(AR84,POINTS_TABLE!$D$49:$E$50,2,FALSE)</f>
        <v>-3.4375704313596254</v>
      </c>
      <c r="BQ84" s="23">
        <f>VLOOKUP(AS84,POINTS_TABLE!$D$51:$E$52,2,FALSE)</f>
        <v>8.0505843910576207</v>
      </c>
      <c r="BR84" s="39">
        <f>ROUND(SCORECARD_SCALLING!$C$6-SUM(BF84:BQ84)-TRAIN_SUMMARY!$C$2*SCORECARD_SCALLING!$C$5,0)</f>
        <v>445</v>
      </c>
      <c r="BS84" t="str">
        <f t="shared" si="22"/>
        <v>Reject</v>
      </c>
      <c r="BT84">
        <f t="shared" si="23"/>
        <v>1</v>
      </c>
    </row>
    <row r="85" spans="1:72">
      <c r="A85" s="2" t="s">
        <v>37</v>
      </c>
      <c r="B85" s="2">
        <v>36</v>
      </c>
      <c r="C85" s="2" t="s">
        <v>45</v>
      </c>
      <c r="D85" s="2" t="s">
        <v>58</v>
      </c>
      <c r="E85" s="2">
        <v>9572</v>
      </c>
      <c r="F85" s="2" t="s">
        <v>34</v>
      </c>
      <c r="G85" s="2" t="s">
        <v>57</v>
      </c>
      <c r="H85" s="2">
        <v>1</v>
      </c>
      <c r="I85" s="2" t="s">
        <v>54</v>
      </c>
      <c r="J85" s="2" t="s">
        <v>27</v>
      </c>
      <c r="K85" s="2">
        <v>1</v>
      </c>
      <c r="L85" s="2" t="s">
        <v>50</v>
      </c>
      <c r="M85" s="2">
        <v>28</v>
      </c>
      <c r="N85" s="2" t="s">
        <v>27</v>
      </c>
      <c r="O85" s="2" t="s">
        <v>29</v>
      </c>
      <c r="P85" s="2">
        <v>2</v>
      </c>
      <c r="Q85" s="2" t="s">
        <v>30</v>
      </c>
      <c r="R85" s="2">
        <v>1</v>
      </c>
      <c r="S85" s="2" t="s">
        <v>27</v>
      </c>
      <c r="T85" s="2" t="s">
        <v>31</v>
      </c>
      <c r="U85" s="2">
        <v>1</v>
      </c>
      <c r="V85">
        <f>_xlfn.XLOOKUP(B85,Binning_WOE_IV!$C$2:$C$6,Binning_WOE_IV!$I$2:$I$6,"not found",-1)</f>
        <v>-0.672432264549915</v>
      </c>
      <c r="W85">
        <f>_xlfn.XLOOKUP(E85,Binning_WOE_IV!$C$7:$C$12,Binning_WOE_IV!$I$7:$I$12,"not found",-1)</f>
        <v>-0.98786424995459821</v>
      </c>
      <c r="X85">
        <f>_xlfn.XLOOKUP(M85,Binning_WOE_IV!$C$13:$C$18,Binning_WOE_IV!$I$13:$I$18,"not found",-1)</f>
        <v>-0.13233987329659078</v>
      </c>
      <c r="Y85">
        <f>_xlfn.XLOOKUP(A85,Binning_WOE_IV!$B$32:$B$35,Binning_WOE_IV!$G$32:$G$35,"not found",0)</f>
        <v>1.1281887537091495</v>
      </c>
      <c r="Z85" s="23">
        <f>_xlfn.XLOOKUP(_xlfn.XLOOKUP(C85,Binning_WOE_IV!$AF$2:$AF$6,Binning_WOE_IV!$AG$2:$AG$6,"not found",0),Binning_WOE_IV!$R$36:$R$38,Binning_WOE_IV!$G$36:$G$38,"not found",0)</f>
        <v>-4.4726268044255127E-2</v>
      </c>
      <c r="AA85" cm="1">
        <f t="array" ref="AA85">_xlfn.SWITCH(D85,"radio/tv",Binning_WOE_IV!$G$39,"other",Binning_WOE_IV!$G$39,"education",Binning_WOE_IV!$G$40,"retraining",Binning_WOE_IV!$G$40,"furniture/equipment",Binning_WOE_IV!$G$41,"domestic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85">
        <f>_xlfn.LET(_xlpm.b,_xlfn.XLOOKUP(F85,Binning_WOE_IV!$AJ$2:$AJ$6,Binning_WOE_IV!$AK$2:$AK$6,"not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85">
        <f>_xlfn.LET(_xlpm.b,_xlfn.XLOOKUP(G85,Binning_WOE_IV!$AL$2:$AL$6,Binning_WOE_IV!$AM$2:$AM$6,"not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85">
        <f>_xlfn.XLOOKUP(_xlfn.XLOOKUP(I85,Binning_WOE_IV!$AN$2:$AN$5,Binning_WOE_IV!$AO$2:$AO$5,"not found",0),Binning_WOE_IV!$R$53:$R$55,Binning_WOE_IV!$G$53:$G$55,"not found",0)</f>
        <v>-0.2698954162208389</v>
      </c>
      <c r="AE85">
        <f>_xlfn.LET(_xlpm.b,_xlfn.XLOOKUP(L85,Binning_WOE_IV!$AQ$2:$AQ$5,Binning_WOE_IV!$AR$2:$AR$5,"not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85">
        <f>_xlfn.XLOOKUP(_xlfn.XLOOKUP(N85,Binning_WOE_IV!$AS$2:$AS$4,Binning_WOE_IV!$AT$2:$AT$4,"not found",0),Binning_WOE_IV!$R$62:$R$63,Binning_WOE_IV!$G$62:$G$63,"not found",0)</f>
        <v>0.12957806221905885</v>
      </c>
      <c r="AG85">
        <f>_xlfn.XLOOKUP(_xlfn.XLOOKUP(O85,Binning_WOE_IV!$AU$2:$AU$4,Binning_WOE_IV!$AV$2:$AV$4,"not found",0),Binning_WOE_IV!$R$64:$R$65,Binning_WOE_IV!$G$64:$G$65,"not found",0)</f>
        <v>0.23435622685305388</v>
      </c>
      <c r="AH85">
        <f>V85*TRAIN_SUMMARY!$C$3</f>
        <v>0.53026698802232175</v>
      </c>
      <c r="AI85">
        <f>W85*TRAIN_SUMMARY!$C$4</f>
        <v>0.49301772974847569</v>
      </c>
      <c r="AJ85">
        <f>X85*TRAIN_SUMMARY!$C$5</f>
        <v>8.428542324031725E-2</v>
      </c>
      <c r="AK85">
        <f>Y85*TRAIN_SUMMARY!$C$6</f>
        <v>-0.88431454425511169</v>
      </c>
      <c r="AL85">
        <f>Z85*TRAIN_SUMMARY!$C$7</f>
        <v>2.4580699342731407E-2</v>
      </c>
      <c r="AM85">
        <f>AA85*TRAIN_SUMMARY!$C$8</f>
        <v>0.4883377841684039</v>
      </c>
      <c r="AN85">
        <f>AB85*TRAIN_SUMMARY!$C$9</f>
        <v>0.17108448609736249</v>
      </c>
      <c r="AO85">
        <f>AC85*TRAIN_SUMMARY!$C$10</f>
        <v>0.2867089209985732</v>
      </c>
      <c r="AP85">
        <f>AD85*TRAIN_SUMMARY!$C$11</f>
        <v>0.31977406031642996</v>
      </c>
      <c r="AQ85">
        <f>AE85*TRAIN_SUMMARY!$C$12</f>
        <v>6.1778553558697331E-2</v>
      </c>
      <c r="AR85">
        <f>AF85*TRAIN_SUMMARY!$C$13</f>
        <v>-7.9424741749105313E-2</v>
      </c>
      <c r="AS85">
        <f>AG85*TRAIN_SUMMARY!$C$14</f>
        <v>-8.8614999578798745E-2</v>
      </c>
      <c r="AT85">
        <f>TRAIN_SUMMARY!$C$2+SUM(AH85:AS85)</f>
        <v>0.58607954514817406</v>
      </c>
      <c r="AU85">
        <f t="shared" si="13"/>
        <v>0.64246510658496447</v>
      </c>
      <c r="AV85">
        <f t="shared" si="14"/>
        <v>0.44244277250471531</v>
      </c>
      <c r="AW85">
        <f t="shared" si="15"/>
        <v>0</v>
      </c>
      <c r="AX85">
        <f t="shared" si="16"/>
        <v>1</v>
      </c>
      <c r="AY85">
        <f t="shared" si="24"/>
        <v>24</v>
      </c>
      <c r="AZ85">
        <f t="shared" si="25"/>
        <v>60</v>
      </c>
      <c r="BA85" s="35">
        <f t="shared" si="17"/>
        <v>4.9484536082474224E-2</v>
      </c>
      <c r="BB85" s="35">
        <f t="shared" si="18"/>
        <v>0.27906976744186046</v>
      </c>
      <c r="BC85" s="35">
        <f t="shared" si="19"/>
        <v>0.22958523135938624</v>
      </c>
      <c r="BD85" s="35">
        <f t="shared" si="20"/>
        <v>0.27906976744186046</v>
      </c>
      <c r="BE85" s="35">
        <f t="shared" si="21"/>
        <v>4.9484536082474224E-2</v>
      </c>
      <c r="BF85" s="23">
        <f>VLOOKUP(AH85,POINTS_TABLE!$D$2:$E$6,2,FALSE)</f>
        <v>22.950406619007929</v>
      </c>
      <c r="BG85" s="23">
        <f>VLOOKUP(AI85,POINTS_TABLE!$D$7:$E$12,2,FALSE)</f>
        <v>21.33822701335383</v>
      </c>
      <c r="BH85" s="23">
        <f>VLOOKUP(AJ85,POINTS_TABLE!$D$13:$E$18,2,FALSE)</f>
        <v>3.6479448638409924</v>
      </c>
      <c r="BI85" s="23">
        <f>VLOOKUP(AK85,POINTS_TABLE!$D$21:$E$24,2,FALSE)</f>
        <v>-38.273886227485001</v>
      </c>
      <c r="BJ85" s="23">
        <f>VLOOKUP(AL85,POINTS_TABLE!$D$25:$E$27,2,FALSE)</f>
        <v>1.063873591300236</v>
      </c>
      <c r="BK85" s="23">
        <f>VLOOKUP(AM85,POINTS_TABLE!$D$28:$E$33,2,FALSE)</f>
        <v>21.135674984953837</v>
      </c>
      <c r="BL85" s="23">
        <f>VLOOKUP(AN85,POINTS_TABLE!$D$34:$E$37,2,FALSE)</f>
        <v>7.4046821899710498</v>
      </c>
      <c r="BM85" s="23">
        <f>VLOOKUP(AO85,POINTS_TABLE!$D$38:$E$41,2,FALSE)</f>
        <v>12.409006155098014</v>
      </c>
      <c r="BN85" s="23">
        <f>VLOOKUP(AP85,POINTS_TABLE!$D$42:$E$44,2,FALSE)</f>
        <v>13.840093530703253</v>
      </c>
      <c r="BO85" s="23">
        <f>VLOOKUP(AQ85,POINTS_TABLE!$D$45:$E$48,2,FALSE)</f>
        <v>2.6738283855727758</v>
      </c>
      <c r="BP85" s="23">
        <f>VLOOKUP(AR85,POINTS_TABLE!$D$49:$E$50,2,FALSE)</f>
        <v>-3.4375704313596254</v>
      </c>
      <c r="BQ85" s="23">
        <f>VLOOKUP(AS85,POINTS_TABLE!$D$51:$E$52,2,FALSE)</f>
        <v>-3.8353326132213157</v>
      </c>
      <c r="BR85" s="39">
        <f>ROUND(SCORECARD_SCALLING!$C$6-SUM(BF85:BQ85)-TRAIN_SUMMARY!$C$2*SCORECARD_SCALLING!$C$5,0)</f>
        <v>445</v>
      </c>
      <c r="BS85" t="str">
        <f t="shared" si="22"/>
        <v>Reject</v>
      </c>
      <c r="BT85">
        <f t="shared" si="23"/>
        <v>1</v>
      </c>
    </row>
    <row r="86" spans="1:72">
      <c r="A86" s="2" t="s">
        <v>21</v>
      </c>
      <c r="B86" s="2">
        <v>24</v>
      </c>
      <c r="C86" s="2" t="s">
        <v>64</v>
      </c>
      <c r="D86" s="2" t="s">
        <v>41</v>
      </c>
      <c r="E86" s="2">
        <v>3349</v>
      </c>
      <c r="F86" s="2" t="s">
        <v>48</v>
      </c>
      <c r="G86" s="2" t="s">
        <v>57</v>
      </c>
      <c r="H86" s="2">
        <v>4</v>
      </c>
      <c r="I86" s="2" t="s">
        <v>26</v>
      </c>
      <c r="J86" s="2" t="s">
        <v>27</v>
      </c>
      <c r="K86" s="2">
        <v>4</v>
      </c>
      <c r="L86" s="2" t="s">
        <v>47</v>
      </c>
      <c r="M86" s="2">
        <v>30</v>
      </c>
      <c r="N86" s="2" t="s">
        <v>27</v>
      </c>
      <c r="O86" s="2" t="s">
        <v>44</v>
      </c>
      <c r="P86" s="2">
        <v>1</v>
      </c>
      <c r="Q86" s="2" t="s">
        <v>30</v>
      </c>
      <c r="R86" s="2">
        <v>2</v>
      </c>
      <c r="S86" s="2" t="s">
        <v>31</v>
      </c>
      <c r="T86" s="2" t="s">
        <v>31</v>
      </c>
      <c r="U86" s="2">
        <v>1</v>
      </c>
      <c r="V86">
        <f>_xlfn.XLOOKUP(B86,Binning_WOE_IV!$C$2:$C$6,Binning_WOE_IV!$I$2:$I$6,"not found",-1)</f>
        <v>-0.12917431193202994</v>
      </c>
      <c r="W86">
        <f>_xlfn.XLOOKUP(E86,Binning_WOE_IV!$C$7:$C$12,Binning_WOE_IV!$I$7:$I$12,"not found",-1)</f>
        <v>4.3939369041401284E-2</v>
      </c>
      <c r="X86">
        <f>_xlfn.XLOOKUP(M86,Binning_WOE_IV!$C$13:$C$18,Binning_WOE_IV!$I$13:$I$18,"not found",-1)</f>
        <v>-9.0210644079187538E-2</v>
      </c>
      <c r="Y86">
        <f>_xlfn.XLOOKUP(A86,Binning_WOE_IV!$B$32:$B$35,Binning_WOE_IV!$G$32:$G$35,"not found",0)</f>
        <v>-0.67859154491044971</v>
      </c>
      <c r="Z86" s="23">
        <f>_xlfn.XLOOKUP(_xlfn.XLOOKUP(C86,Binning_WOE_IV!$AF$2:$AF$6,Binning_WOE_IV!$AG$2:$AG$6,"not found",0),Binning_WOE_IV!$R$36:$R$38,Binning_WOE_IV!$G$36:$G$38,"not found",0)</f>
        <v>-1.2442937789022748</v>
      </c>
      <c r="AA86" cm="1">
        <f t="array" ref="AA86">_xlfn.SWITCH(D86,"radio/tv",Binning_WOE_IV!$G$39,"other",Binning_WOE_IV!$G$39,"education",Binning_WOE_IV!$G$40,"retraining",Binning_WOE_IV!$G$40,"furniture/equipment",Binning_WOE_IV!$G$41,"domestic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86">
        <f>_xlfn.LET(_xlpm.b,_xlfn.XLOOKUP(F86,Binning_WOE_IV!$AJ$2:$AJ$6,Binning_WOE_IV!$AK$2:$AK$6,"not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86">
        <f>_xlfn.LET(_xlpm.b,_xlfn.XLOOKUP(G86,Binning_WOE_IV!$AL$2:$AL$6,Binning_WOE_IV!$AM$2:$AM$6,"not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86">
        <f>_xlfn.XLOOKUP(_xlfn.XLOOKUP(I86,Binning_WOE_IV!$AN$2:$AN$5,Binning_WOE_IV!$AO$2:$AO$5,"not found",0),Binning_WOE_IV!$R$53:$R$55,Binning_WOE_IV!$G$53:$G$55,"not found",0)</f>
        <v>0.1811117123342415</v>
      </c>
      <c r="AE86">
        <f>_xlfn.LET(_xlpm.b,_xlfn.XLOOKUP(L86,Binning_WOE_IV!$AQ$2:$AQ$5,Binning_WOE_IV!$AR$2:$AR$5,"not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86">
        <f>_xlfn.XLOOKUP(_xlfn.XLOOKUP(N86,Binning_WOE_IV!$AS$2:$AS$4,Binning_WOE_IV!$AT$2:$AT$4,"not found",0),Binning_WOE_IV!$R$62:$R$63,Binning_WOE_IV!$G$62:$G$63,"not found",0)</f>
        <v>0.12957806221905885</v>
      </c>
      <c r="AG86">
        <f>_xlfn.XLOOKUP(_xlfn.XLOOKUP(O86,Binning_WOE_IV!$AU$2:$AU$4,Binning_WOE_IV!$AV$2:$AV$4,"not found",0),Binning_WOE_IV!$R$64:$R$65,Binning_WOE_IV!$G$64:$G$65,"not found",0)</f>
        <v>-0.4919272386823581</v>
      </c>
      <c r="AH86">
        <f>V86*TRAIN_SUMMARY!$C$3</f>
        <v>0.10186434668464488</v>
      </c>
      <c r="AI86">
        <f>W86*TRAIN_SUMMARY!$C$4</f>
        <v>-2.1929012991782761E-2</v>
      </c>
      <c r="AJ86">
        <f>X86*TRAIN_SUMMARY!$C$5</f>
        <v>5.7453903556002682E-2</v>
      </c>
      <c r="AK86">
        <f>Y86*TRAIN_SUMMARY!$C$6</f>
        <v>0.53190423215968441</v>
      </c>
      <c r="AL86">
        <f>Z86*TRAIN_SUMMARY!$C$7</f>
        <v>0.68384000299252556</v>
      </c>
      <c r="AM86">
        <f>AA86*TRAIN_SUMMARY!$C$8</f>
        <v>5.9194073638088991E-2</v>
      </c>
      <c r="AN86">
        <f>AB86*TRAIN_SUMMARY!$C$9</f>
        <v>-0.49793991054548797</v>
      </c>
      <c r="AO86">
        <f>AC86*TRAIN_SUMMARY!$C$10</f>
        <v>0.2867089209985732</v>
      </c>
      <c r="AP86">
        <f>AD86*TRAIN_SUMMARY!$C$11</f>
        <v>-0.21458247952085815</v>
      </c>
      <c r="AQ86">
        <f>AE86*TRAIN_SUMMARY!$C$12</f>
        <v>0.30495501300893796</v>
      </c>
      <c r="AR86">
        <f>AF86*TRAIN_SUMMARY!$C$13</f>
        <v>-7.9424741749105313E-2</v>
      </c>
      <c r="AS86">
        <f>AG86*TRAIN_SUMMARY!$C$14</f>
        <v>0.18600799575071647</v>
      </c>
      <c r="AT86">
        <f>TRAIN_SUMMARY!$C$2+SUM(AH86:AS86)</f>
        <v>0.57665152921981655</v>
      </c>
      <c r="AU86">
        <f t="shared" si="13"/>
        <v>0.64029655985539535</v>
      </c>
      <c r="AV86">
        <f t="shared" si="14"/>
        <v>0.44582383517930174</v>
      </c>
      <c r="AW86">
        <f t="shared" si="15"/>
        <v>0</v>
      </c>
      <c r="AX86">
        <f t="shared" si="16"/>
        <v>1</v>
      </c>
      <c r="AY86">
        <f t="shared" si="24"/>
        <v>24</v>
      </c>
      <c r="AZ86">
        <f t="shared" si="25"/>
        <v>61</v>
      </c>
      <c r="BA86" s="35">
        <f t="shared" si="17"/>
        <v>4.9484536082474224E-2</v>
      </c>
      <c r="BB86" s="35">
        <f t="shared" si="18"/>
        <v>0.28372093023255812</v>
      </c>
      <c r="BC86" s="35">
        <f t="shared" si="19"/>
        <v>0.2342363941500839</v>
      </c>
      <c r="BD86" s="35">
        <f t="shared" si="20"/>
        <v>0.28372093023255812</v>
      </c>
      <c r="BE86" s="35">
        <f t="shared" si="21"/>
        <v>4.9484536082474224E-2</v>
      </c>
      <c r="BF86" s="23">
        <f>VLOOKUP(AH86,POINTS_TABLE!$D$2:$E$6,2,FALSE)</f>
        <v>4.4087756341599382</v>
      </c>
      <c r="BG86" s="23">
        <f>VLOOKUP(AI86,POINTS_TABLE!$D$7:$E$12,2,FALSE)</f>
        <v>-0.94910634884503919</v>
      </c>
      <c r="BH86" s="23">
        <f>VLOOKUP(AJ86,POINTS_TABLE!$D$13:$E$18,2,FALSE)</f>
        <v>2.4866538521987356</v>
      </c>
      <c r="BI86" s="23">
        <f>VLOOKUP(AK86,POINTS_TABLE!$D$21:$E$24,2,FALSE)</f>
        <v>23.021267938938855</v>
      </c>
      <c r="BJ86" s="23">
        <f>VLOOKUP(AL86,POINTS_TABLE!$D$25:$E$27,2,FALSE)</f>
        <v>29.597177432364315</v>
      </c>
      <c r="BK86" s="23">
        <f>VLOOKUP(AM86,POINTS_TABLE!$D$28:$E$33,2,FALSE)</f>
        <v>2.5619698946306131</v>
      </c>
      <c r="BL86" s="23">
        <f>VLOOKUP(AN86,POINTS_TABLE!$D$34:$E$37,2,FALSE)</f>
        <v>-21.551263188140087</v>
      </c>
      <c r="BM86" s="23">
        <f>VLOOKUP(AO86,POINTS_TABLE!$D$38:$E$41,2,FALSE)</f>
        <v>12.409006155098014</v>
      </c>
      <c r="BN86" s="23">
        <f>VLOOKUP(AP86,POINTS_TABLE!$D$42:$E$44,2,FALSE)</f>
        <v>-9.2873123719919874</v>
      </c>
      <c r="BO86" s="23">
        <f>VLOOKUP(AQ86,POINTS_TABLE!$D$45:$E$48,2,FALSE)</f>
        <v>13.198712548866723</v>
      </c>
      <c r="BP86" s="23">
        <f>VLOOKUP(AR86,POINTS_TABLE!$D$49:$E$50,2,FALSE)</f>
        <v>-3.4375704313596254</v>
      </c>
      <c r="BQ86" s="23">
        <f>VLOOKUP(AS86,POINTS_TABLE!$D$51:$E$52,2,FALSE)</f>
        <v>8.0505843910576207</v>
      </c>
      <c r="BR86" s="39">
        <f>ROUND(SCORECARD_SCALLING!$C$6-SUM(BF86:BQ86)-TRAIN_SUMMARY!$C$2*SCORECARD_SCALLING!$C$5,0)</f>
        <v>445</v>
      </c>
      <c r="BS86" t="str">
        <f t="shared" si="22"/>
        <v>Reject</v>
      </c>
      <c r="BT86">
        <f t="shared" si="23"/>
        <v>1</v>
      </c>
    </row>
    <row r="87" spans="1:72">
      <c r="A87" s="2" t="s">
        <v>32</v>
      </c>
      <c r="B87" s="2">
        <v>24</v>
      </c>
      <c r="C87" s="2" t="s">
        <v>33</v>
      </c>
      <c r="D87" s="2" t="s">
        <v>49</v>
      </c>
      <c r="E87" s="2">
        <v>11560</v>
      </c>
      <c r="F87" s="2" t="s">
        <v>34</v>
      </c>
      <c r="G87" s="2" t="s">
        <v>35</v>
      </c>
      <c r="H87" s="2">
        <v>1</v>
      </c>
      <c r="I87" s="2" t="s">
        <v>36</v>
      </c>
      <c r="J87" s="2" t="s">
        <v>27</v>
      </c>
      <c r="K87" s="2">
        <v>4</v>
      </c>
      <c r="L87" s="2" t="s">
        <v>50</v>
      </c>
      <c r="M87" s="2">
        <v>23</v>
      </c>
      <c r="N87" s="2" t="s">
        <v>27</v>
      </c>
      <c r="O87" s="2" t="s">
        <v>51</v>
      </c>
      <c r="P87" s="2">
        <v>2</v>
      </c>
      <c r="Q87" s="2" t="s">
        <v>52</v>
      </c>
      <c r="R87" s="2">
        <v>1</v>
      </c>
      <c r="S87" s="2" t="s">
        <v>27</v>
      </c>
      <c r="T87" s="2" t="s">
        <v>31</v>
      </c>
      <c r="U87" s="2">
        <v>1</v>
      </c>
      <c r="V87">
        <f>_xlfn.XLOOKUP(B87,Binning_WOE_IV!$C$2:$C$6,Binning_WOE_IV!$I$2:$I$6,"not found",-1)</f>
        <v>-0.12917431193202994</v>
      </c>
      <c r="W87">
        <f>_xlfn.XLOOKUP(E87,Binning_WOE_IV!$C$7:$C$12,Binning_WOE_IV!$I$7:$I$12,"not found",-1)</f>
        <v>-0.98786424995459821</v>
      </c>
      <c r="X87">
        <f>_xlfn.XLOOKUP(M87,Binning_WOE_IV!$C$13:$C$18,Binning_WOE_IV!$I$13:$I$18,"not found",-1)</f>
        <v>-0.40221483439086264</v>
      </c>
      <c r="Y87">
        <f>_xlfn.XLOOKUP(A87,Binning_WOE_IV!$B$32:$B$35,Binning_WOE_IV!$G$32:$G$35,"not found",0)</f>
        <v>-0.45557089656450134</v>
      </c>
      <c r="Z87" s="23">
        <f>_xlfn.XLOOKUP(_xlfn.XLOOKUP(C87,Binning_WOE_IV!$AF$2:$AF$6,Binning_WOE_IV!$AG$2:$AG$6,"not found",0),Binning_WOE_IV!$R$36:$R$38,Binning_WOE_IV!$G$36:$G$38,"not found",0)</f>
        <v>-4.4726268044255127E-2</v>
      </c>
      <c r="AA87" cm="1">
        <f t="array" ref="AA87">_xlfn.SWITCH(D87,"radio/tv",Binning_WOE_IV!$G$39,"other",Binning_WOE_IV!$G$39,"education",Binning_WOE_IV!$G$40,"retraining",Binning_WOE_IV!$G$40,"furniture/equipment",Binning_WOE_IV!$G$41,"domestic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87">
        <f>_xlfn.LET(_xlpm.b,_xlfn.XLOOKUP(F87,Binning_WOE_IV!$AJ$2:$AJ$6,Binning_WOE_IV!$AK$2:$AK$6,"not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87">
        <f>_xlfn.LET(_xlpm.b,_xlfn.XLOOKUP(G87,Binning_WOE_IV!$AL$2:$AL$6,Binning_WOE_IV!$AM$2:$AM$6,"not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87">
        <f>_xlfn.XLOOKUP(_xlfn.XLOOKUP(I87,Binning_WOE_IV!$AN$2:$AN$5,Binning_WOE_IV!$AO$2:$AO$5,"not found",0),Binning_WOE_IV!$R$53:$R$55,Binning_WOE_IV!$G$53:$G$55,"not found",0)</f>
        <v>-0.20099341664998441</v>
      </c>
      <c r="AE87">
        <f>_xlfn.LET(_xlpm.b,_xlfn.XLOOKUP(L87,Binning_WOE_IV!$AQ$2:$AQ$5,Binning_WOE_IV!$AR$2:$AR$5,"not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87">
        <f>_xlfn.XLOOKUP(_xlfn.XLOOKUP(N87,Binning_WOE_IV!$AS$2:$AS$4,Binning_WOE_IV!$AT$2:$AT$4,"not found",0),Binning_WOE_IV!$R$62:$R$63,Binning_WOE_IV!$G$62:$G$63,"not found",0)</f>
        <v>0.12957806221905885</v>
      </c>
      <c r="AG87">
        <f>_xlfn.XLOOKUP(_xlfn.XLOOKUP(O87,Binning_WOE_IV!$AU$2:$AU$4,Binning_WOE_IV!$AV$2:$AV$4,"not found",0),Binning_WOE_IV!$R$64:$R$65,Binning_WOE_IV!$G$64:$G$65,"not found",0)</f>
        <v>-0.4919272386823581</v>
      </c>
      <c r="AH87">
        <f>V87*TRAIN_SUMMARY!$C$3</f>
        <v>0.10186434668464488</v>
      </c>
      <c r="AI87">
        <f>W87*TRAIN_SUMMARY!$C$4</f>
        <v>0.49301772974847569</v>
      </c>
      <c r="AJ87">
        <f>X87*TRAIN_SUMMARY!$C$5</f>
        <v>0.25616502952357967</v>
      </c>
      <c r="AK87">
        <f>Y87*TRAIN_SUMMARY!$C$6</f>
        <v>0.35709270141793154</v>
      </c>
      <c r="AL87">
        <f>Z87*TRAIN_SUMMARY!$C$7</f>
        <v>2.4580699342731407E-2</v>
      </c>
      <c r="AM87">
        <f>AA87*TRAIN_SUMMARY!$C$8</f>
        <v>-0.46936907902687153</v>
      </c>
      <c r="AN87">
        <f>AB87*TRAIN_SUMMARY!$C$9</f>
        <v>0.17108448609736249</v>
      </c>
      <c r="AO87">
        <f>AC87*TRAIN_SUMMARY!$C$10</f>
        <v>4.7923621110280083E-2</v>
      </c>
      <c r="AP87">
        <f>AD87*TRAIN_SUMMARY!$C$11</f>
        <v>0.23813846799994265</v>
      </c>
      <c r="AQ87">
        <f>AE87*TRAIN_SUMMARY!$C$12</f>
        <v>6.1778553558697331E-2</v>
      </c>
      <c r="AR87">
        <f>AF87*TRAIN_SUMMARY!$C$13</f>
        <v>-7.9424741749105313E-2</v>
      </c>
      <c r="AS87">
        <f>AG87*TRAIN_SUMMARY!$C$14</f>
        <v>0.18600799575071647</v>
      </c>
      <c r="AT87">
        <f>TRAIN_SUMMARY!$C$2+SUM(AH87:AS87)</f>
        <v>0.56745899569626179</v>
      </c>
      <c r="AU87">
        <f t="shared" si="13"/>
        <v>0.6381766451730837</v>
      </c>
      <c r="AV87">
        <f t="shared" si="14"/>
        <v>0.44914016064764578</v>
      </c>
      <c r="AW87">
        <f t="shared" si="15"/>
        <v>0</v>
      </c>
      <c r="AX87">
        <f t="shared" si="16"/>
        <v>1</v>
      </c>
      <c r="AY87">
        <f t="shared" si="24"/>
        <v>24</v>
      </c>
      <c r="AZ87">
        <f t="shared" si="25"/>
        <v>62</v>
      </c>
      <c r="BA87" s="35">
        <f t="shared" si="17"/>
        <v>4.9484536082474224E-2</v>
      </c>
      <c r="BB87" s="35">
        <f t="shared" si="18"/>
        <v>0.28837209302325584</v>
      </c>
      <c r="BC87" s="35">
        <f t="shared" si="19"/>
        <v>0.23888755694078162</v>
      </c>
      <c r="BD87" s="35">
        <f t="shared" si="20"/>
        <v>0.28837209302325584</v>
      </c>
      <c r="BE87" s="35">
        <f t="shared" si="21"/>
        <v>4.9484536082474224E-2</v>
      </c>
      <c r="BF87" s="23">
        <f>VLOOKUP(AH87,POINTS_TABLE!$D$2:$E$6,2,FALSE)</f>
        <v>4.4087756341599382</v>
      </c>
      <c r="BG87" s="23">
        <f>VLOOKUP(AI87,POINTS_TABLE!$D$7:$E$12,2,FALSE)</f>
        <v>21.33822701335383</v>
      </c>
      <c r="BH87" s="23">
        <f>VLOOKUP(AJ87,POINTS_TABLE!$D$13:$E$18,2,FALSE)</f>
        <v>11.087040532285299</v>
      </c>
      <c r="BI87" s="23">
        <f>VLOOKUP(AK87,POINTS_TABLE!$D$21:$E$24,2,FALSE)</f>
        <v>15.455276084198793</v>
      </c>
      <c r="BJ87" s="23">
        <f>VLOOKUP(AL87,POINTS_TABLE!$D$25:$E$27,2,FALSE)</f>
        <v>1.063873591300236</v>
      </c>
      <c r="BK87" s="23">
        <f>VLOOKUP(AM87,POINTS_TABLE!$D$28:$E$33,2,FALSE)</f>
        <v>-20.314693279760625</v>
      </c>
      <c r="BL87" s="23">
        <f>VLOOKUP(AN87,POINTS_TABLE!$D$34:$E$37,2,FALSE)</f>
        <v>7.4046821899710498</v>
      </c>
      <c r="BM87" s="23">
        <f>VLOOKUP(AO87,POINTS_TABLE!$D$38:$E$41,2,FALSE)</f>
        <v>2.0741751155172814</v>
      </c>
      <c r="BN87" s="23">
        <f>VLOOKUP(AP87,POINTS_TABLE!$D$42:$E$44,2,FALSE)</f>
        <v>10.30683560485237</v>
      </c>
      <c r="BO87" s="23">
        <f>VLOOKUP(AQ87,POINTS_TABLE!$D$45:$E$48,2,FALSE)</f>
        <v>2.6738283855727758</v>
      </c>
      <c r="BP87" s="23">
        <f>VLOOKUP(AR87,POINTS_TABLE!$D$49:$E$50,2,FALSE)</f>
        <v>-3.4375704313596254</v>
      </c>
      <c r="BQ87" s="23">
        <f>VLOOKUP(AS87,POINTS_TABLE!$D$51:$E$52,2,FALSE)</f>
        <v>8.0505843910576207</v>
      </c>
      <c r="BR87" s="39">
        <f>ROUND(SCORECARD_SCALLING!$C$6-SUM(BF87:BQ87)-TRAIN_SUMMARY!$C$2*SCORECARD_SCALLING!$C$5,0)</f>
        <v>446</v>
      </c>
      <c r="BS87" t="str">
        <f t="shared" si="22"/>
        <v>Reject</v>
      </c>
      <c r="BT87">
        <f t="shared" si="23"/>
        <v>1</v>
      </c>
    </row>
    <row r="88" spans="1:72">
      <c r="A88" s="2" t="s">
        <v>21</v>
      </c>
      <c r="B88" s="2">
        <v>12</v>
      </c>
      <c r="C88" s="2" t="s">
        <v>64</v>
      </c>
      <c r="D88" s="2" t="s">
        <v>23</v>
      </c>
      <c r="E88" s="2">
        <v>626</v>
      </c>
      <c r="F88" s="2" t="s">
        <v>34</v>
      </c>
      <c r="G88" s="2" t="s">
        <v>35</v>
      </c>
      <c r="H88" s="2">
        <v>4</v>
      </c>
      <c r="I88" s="2" t="s">
        <v>36</v>
      </c>
      <c r="J88" s="2" t="s">
        <v>27</v>
      </c>
      <c r="K88" s="2">
        <v>4</v>
      </c>
      <c r="L88" s="2" t="s">
        <v>28</v>
      </c>
      <c r="M88" s="2">
        <v>24</v>
      </c>
      <c r="N88" s="2" t="s">
        <v>61</v>
      </c>
      <c r="O88" s="2" t="s">
        <v>29</v>
      </c>
      <c r="P88" s="2">
        <v>1</v>
      </c>
      <c r="Q88" s="2" t="s">
        <v>40</v>
      </c>
      <c r="R88" s="2">
        <v>1</v>
      </c>
      <c r="S88" s="2" t="s">
        <v>27</v>
      </c>
      <c r="T88" s="2" t="s">
        <v>31</v>
      </c>
      <c r="U88" s="2">
        <v>1</v>
      </c>
      <c r="V88">
        <f>_xlfn.XLOOKUP(B88,Binning_WOE_IV!$C$2:$C$6,Binning_WOE_IV!$I$2:$I$6,"not found",-1)</f>
        <v>7.0953437452657447E-2</v>
      </c>
      <c r="W88">
        <f>_xlfn.XLOOKUP(E88,Binning_WOE_IV!$C$7:$C$12,Binning_WOE_IV!$I$7:$I$12,"not found",-1)</f>
        <v>3.9978967825304385E-2</v>
      </c>
      <c r="X88">
        <f>_xlfn.XLOOKUP(M88,Binning_WOE_IV!$C$13:$C$18,Binning_WOE_IV!$I$13:$I$18,"not found",-1)</f>
        <v>-0.40221483439086264</v>
      </c>
      <c r="Y88">
        <f>_xlfn.XLOOKUP(A88,Binning_WOE_IV!$B$32:$B$35,Binning_WOE_IV!$G$32:$G$35,"not found",0)</f>
        <v>-0.67859154491044971</v>
      </c>
      <c r="Z88" s="23">
        <f>_xlfn.XLOOKUP(_xlfn.XLOOKUP(C88,Binning_WOE_IV!$AF$2:$AF$6,Binning_WOE_IV!$AG$2:$AG$6,"not found",0),Binning_WOE_IV!$R$36:$R$38,Binning_WOE_IV!$G$36:$G$38,"not found",0)</f>
        <v>-1.2442937789022748</v>
      </c>
      <c r="AA88" cm="1">
        <f t="array" ref="AA88">_xlfn.SWITCH(D88,"radio/tv",Binning_WOE_IV!$G$39,"other",Binning_WOE_IV!$G$39,"education",Binning_WOE_IV!$G$40,"retraining",Binning_WOE_IV!$G$40,"furniture/equipment",Binning_WOE_IV!$G$41,"domestic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88">
        <f>_xlfn.LET(_xlpm.b,_xlfn.XLOOKUP(F88,Binning_WOE_IV!$AJ$2:$AJ$6,Binning_WOE_IV!$AK$2:$AK$6,"not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88">
        <f>_xlfn.LET(_xlpm.b,_xlfn.XLOOKUP(G88,Binning_WOE_IV!$AL$2:$AL$6,Binning_WOE_IV!$AM$2:$AM$6,"not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88">
        <f>_xlfn.XLOOKUP(_xlfn.XLOOKUP(I88,Binning_WOE_IV!$AN$2:$AN$5,Binning_WOE_IV!$AO$2:$AO$5,"not found",0),Binning_WOE_IV!$R$53:$R$55,Binning_WOE_IV!$G$53:$G$55,"not found",0)</f>
        <v>-0.20099341664998441</v>
      </c>
      <c r="AE88">
        <f>_xlfn.LET(_xlpm.b,_xlfn.XLOOKUP(L88,Binning_WOE_IV!$AQ$2:$AQ$5,Binning_WOE_IV!$AR$2:$AR$5,"not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88">
        <f>_xlfn.XLOOKUP(_xlfn.XLOOKUP(N88,Binning_WOE_IV!$AS$2:$AS$4,Binning_WOE_IV!$AT$2:$AT$4,"not found",0),Binning_WOE_IV!$R$62:$R$63,Binning_WOE_IV!$G$62:$G$63,"not found",0)</f>
        <v>-0.54969627176468283</v>
      </c>
      <c r="AG88">
        <f>_xlfn.XLOOKUP(_xlfn.XLOOKUP(O88,Binning_WOE_IV!$AU$2:$AU$4,Binning_WOE_IV!$AV$2:$AV$4,"not found",0),Binning_WOE_IV!$R$64:$R$65,Binning_WOE_IV!$G$64:$G$65,"not found",0)</f>
        <v>0.23435622685305388</v>
      </c>
      <c r="AH88">
        <f>V88*TRAIN_SUMMARY!$C$3</f>
        <v>-5.5952498937620498E-2</v>
      </c>
      <c r="AI88">
        <f>W88*TRAIN_SUMMARY!$C$4</f>
        <v>-1.9952478243670423E-2</v>
      </c>
      <c r="AJ88">
        <f>X88*TRAIN_SUMMARY!$C$5</f>
        <v>0.25616502952357967</v>
      </c>
      <c r="AK88">
        <f>Y88*TRAIN_SUMMARY!$C$6</f>
        <v>0.53190423215968441</v>
      </c>
      <c r="AL88">
        <f>Z88*TRAIN_SUMMARY!$C$7</f>
        <v>0.68384000299252556</v>
      </c>
      <c r="AM88">
        <f>AA88*TRAIN_SUMMARY!$C$8</f>
        <v>-0.43521580803835686</v>
      </c>
      <c r="AN88">
        <f>AB88*TRAIN_SUMMARY!$C$9</f>
        <v>0.17108448609736249</v>
      </c>
      <c r="AO88">
        <f>AC88*TRAIN_SUMMARY!$C$10</f>
        <v>4.7923621110280083E-2</v>
      </c>
      <c r="AP88">
        <f>AD88*TRAIN_SUMMARY!$C$11</f>
        <v>0.23813846799994265</v>
      </c>
      <c r="AQ88">
        <f>AE88*TRAIN_SUMMARY!$C$12</f>
        <v>-0.28008206528227803</v>
      </c>
      <c r="AR88">
        <f>AF88*TRAIN_SUMMARY!$C$13</f>
        <v>0.33693577197926589</v>
      </c>
      <c r="AS88">
        <f>AG88*TRAIN_SUMMARY!$C$14</f>
        <v>-8.8614999578798745E-2</v>
      </c>
      <c r="AT88">
        <f>TRAIN_SUMMARY!$C$2+SUM(AH88:AS88)</f>
        <v>0.56477294701979275</v>
      </c>
      <c r="AU88">
        <f t="shared" si="13"/>
        <v>0.63755618724515706</v>
      </c>
      <c r="AV88">
        <f t="shared" si="14"/>
        <v>0.45011286897823194</v>
      </c>
      <c r="AW88">
        <f t="shared" si="15"/>
        <v>0</v>
      </c>
      <c r="AX88">
        <f t="shared" si="16"/>
        <v>1</v>
      </c>
      <c r="AY88">
        <f t="shared" si="24"/>
        <v>24</v>
      </c>
      <c r="AZ88">
        <f t="shared" si="25"/>
        <v>63</v>
      </c>
      <c r="BA88" s="35">
        <f t="shared" si="17"/>
        <v>4.9484536082474224E-2</v>
      </c>
      <c r="BB88" s="35">
        <f t="shared" si="18"/>
        <v>0.2930232558139535</v>
      </c>
      <c r="BC88" s="35">
        <f t="shared" si="19"/>
        <v>0.24353871973147928</v>
      </c>
      <c r="BD88" s="35">
        <f t="shared" si="20"/>
        <v>0.2930232558139535</v>
      </c>
      <c r="BE88" s="35">
        <f t="shared" si="21"/>
        <v>4.9484536082474224E-2</v>
      </c>
      <c r="BF88" s="23">
        <f>VLOOKUP(AH88,POINTS_TABLE!$D$2:$E$6,2,FALSE)</f>
        <v>-2.4216717822795024</v>
      </c>
      <c r="BG88" s="23">
        <f>VLOOKUP(AI88,POINTS_TABLE!$D$7:$E$12,2,FALSE)</f>
        <v>-0.86356024246764762</v>
      </c>
      <c r="BH88" s="23">
        <f>VLOOKUP(AJ88,POINTS_TABLE!$D$13:$E$18,2,FALSE)</f>
        <v>11.087040532285299</v>
      </c>
      <c r="BI88" s="23">
        <f>VLOOKUP(AK88,POINTS_TABLE!$D$21:$E$24,2,FALSE)</f>
        <v>23.021267938938855</v>
      </c>
      <c r="BJ88" s="23">
        <f>VLOOKUP(AL88,POINTS_TABLE!$D$25:$E$27,2,FALSE)</f>
        <v>29.597177432364315</v>
      </c>
      <c r="BK88" s="23">
        <f>VLOOKUP(AM88,POINTS_TABLE!$D$28:$E$33,2,FALSE)</f>
        <v>-18.836510639202615</v>
      </c>
      <c r="BL88" s="23">
        <f>VLOOKUP(AN88,POINTS_TABLE!$D$34:$E$37,2,FALSE)</f>
        <v>7.4046821899710498</v>
      </c>
      <c r="BM88" s="23">
        <f>VLOOKUP(AO88,POINTS_TABLE!$D$38:$E$41,2,FALSE)</f>
        <v>2.0741751155172814</v>
      </c>
      <c r="BN88" s="23">
        <f>VLOOKUP(AP88,POINTS_TABLE!$D$42:$E$44,2,FALSE)</f>
        <v>10.30683560485237</v>
      </c>
      <c r="BO88" s="23">
        <f>VLOOKUP(AQ88,POINTS_TABLE!$D$45:$E$48,2,FALSE)</f>
        <v>-12.122190198740443</v>
      </c>
      <c r="BP88" s="23">
        <f>VLOOKUP(AR88,POINTS_TABLE!$D$49:$E$50,2,FALSE)</f>
        <v>14.582867019977442</v>
      </c>
      <c r="BQ88" s="23">
        <f>VLOOKUP(AS88,POINTS_TABLE!$D$51:$E$52,2,FALSE)</f>
        <v>-3.8353326132213157</v>
      </c>
      <c r="BR88" s="39">
        <f>ROUND(SCORECARD_SCALLING!$C$6-SUM(BF88:BQ88)-TRAIN_SUMMARY!$C$2*SCORECARD_SCALLING!$C$5,0)</f>
        <v>446</v>
      </c>
      <c r="BS88" t="str">
        <f t="shared" si="22"/>
        <v>Reject</v>
      </c>
      <c r="BT88">
        <f t="shared" si="23"/>
        <v>1</v>
      </c>
    </row>
    <row r="89" spans="1:72">
      <c r="A89" s="2" t="s">
        <v>32</v>
      </c>
      <c r="B89" s="2">
        <v>15</v>
      </c>
      <c r="C89" s="2" t="s">
        <v>33</v>
      </c>
      <c r="D89" s="2" t="s">
        <v>46</v>
      </c>
      <c r="E89" s="2">
        <v>2631</v>
      </c>
      <c r="F89" s="2" t="s">
        <v>59</v>
      </c>
      <c r="G89" s="2" t="s">
        <v>35</v>
      </c>
      <c r="H89" s="2">
        <v>2</v>
      </c>
      <c r="I89" s="2" t="s">
        <v>36</v>
      </c>
      <c r="J89" s="2" t="s">
        <v>27</v>
      </c>
      <c r="K89" s="2">
        <v>4</v>
      </c>
      <c r="L89" s="2" t="s">
        <v>50</v>
      </c>
      <c r="M89" s="2">
        <v>28</v>
      </c>
      <c r="N89" s="2" t="s">
        <v>27</v>
      </c>
      <c r="O89" s="2" t="s">
        <v>51</v>
      </c>
      <c r="P89" s="2">
        <v>2</v>
      </c>
      <c r="Q89" s="2" t="s">
        <v>30</v>
      </c>
      <c r="R89" s="2">
        <v>1</v>
      </c>
      <c r="S89" s="2" t="s">
        <v>31</v>
      </c>
      <c r="T89" s="2" t="s">
        <v>31</v>
      </c>
      <c r="U89" s="2">
        <v>1</v>
      </c>
      <c r="V89">
        <f>_xlfn.XLOOKUP(B89,Binning_WOE_IV!$C$2:$C$6,Binning_WOE_IV!$I$2:$I$6,"not found",-1)</f>
        <v>7.0953437452657447E-2</v>
      </c>
      <c r="W89">
        <f>_xlfn.XLOOKUP(E89,Binning_WOE_IV!$C$7:$C$12,Binning_WOE_IV!$I$7:$I$12,"not found",-1)</f>
        <v>0.12361395596717682</v>
      </c>
      <c r="X89">
        <f>_xlfn.XLOOKUP(M89,Binning_WOE_IV!$C$13:$C$18,Binning_WOE_IV!$I$13:$I$18,"not found",-1)</f>
        <v>-0.13233987329659078</v>
      </c>
      <c r="Y89">
        <f>_xlfn.XLOOKUP(A89,Binning_WOE_IV!$B$32:$B$35,Binning_WOE_IV!$G$32:$G$35,"not found",0)</f>
        <v>-0.45557089656450134</v>
      </c>
      <c r="Z89" s="23">
        <f>_xlfn.XLOOKUP(_xlfn.XLOOKUP(C89,Binning_WOE_IV!$AF$2:$AF$6,Binning_WOE_IV!$AG$2:$AG$6,"not found",0),Binning_WOE_IV!$R$36:$R$38,Binning_WOE_IV!$G$36:$G$38,"not found",0)</f>
        <v>-4.4726268044255127E-2</v>
      </c>
      <c r="AA89" cm="1">
        <f t="array" ref="AA89">_xlfn.SWITCH(D89,"radio/tv",Binning_WOE_IV!$G$39,"other",Binning_WOE_IV!$G$39,"education",Binning_WOE_IV!$G$40,"retraining",Binning_WOE_IV!$G$40,"furniture/equipment",Binning_WOE_IV!$G$41,"domestic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89">
        <f>_xlfn.LET(_xlpm.b,_xlfn.XLOOKUP(F89,Binning_WOE_IV!$AJ$2:$AJ$6,Binning_WOE_IV!$AK$2:$AK$6,"not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89">
        <f>_xlfn.LET(_xlpm.b,_xlfn.XLOOKUP(G89,Binning_WOE_IV!$AL$2:$AL$6,Binning_WOE_IV!$AM$2:$AM$6,"not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89">
        <f>_xlfn.XLOOKUP(_xlfn.XLOOKUP(I89,Binning_WOE_IV!$AN$2:$AN$5,Binning_WOE_IV!$AO$2:$AO$5,"not found",0),Binning_WOE_IV!$R$53:$R$55,Binning_WOE_IV!$G$53:$G$55,"not found",0)</f>
        <v>-0.20099341664998441</v>
      </c>
      <c r="AE89">
        <f>_xlfn.LET(_xlpm.b,_xlfn.XLOOKUP(L89,Binning_WOE_IV!$AQ$2:$AQ$5,Binning_WOE_IV!$AR$2:$AR$5,"not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89">
        <f>_xlfn.XLOOKUP(_xlfn.XLOOKUP(N89,Binning_WOE_IV!$AS$2:$AS$4,Binning_WOE_IV!$AT$2:$AT$4,"not found",0),Binning_WOE_IV!$R$62:$R$63,Binning_WOE_IV!$G$62:$G$63,"not found",0)</f>
        <v>0.12957806221905885</v>
      </c>
      <c r="AG89">
        <f>_xlfn.XLOOKUP(_xlfn.XLOOKUP(O89,Binning_WOE_IV!$AU$2:$AU$4,Binning_WOE_IV!$AV$2:$AV$4,"not found",0),Binning_WOE_IV!$R$64:$R$65,Binning_WOE_IV!$G$64:$G$65,"not found",0)</f>
        <v>-0.4919272386823581</v>
      </c>
      <c r="AH89">
        <f>V89*TRAIN_SUMMARY!$C$3</f>
        <v>-5.5952498937620498E-2</v>
      </c>
      <c r="AI89">
        <f>W89*TRAIN_SUMMARY!$C$4</f>
        <v>-6.1692557392340606E-2</v>
      </c>
      <c r="AJ89">
        <f>X89*TRAIN_SUMMARY!$C$5</f>
        <v>8.428542324031725E-2</v>
      </c>
      <c r="AK89">
        <f>Y89*TRAIN_SUMMARY!$C$6</f>
        <v>0.35709270141793154</v>
      </c>
      <c r="AL89">
        <f>Z89*TRAIN_SUMMARY!$C$7</f>
        <v>2.4580699342731407E-2</v>
      </c>
      <c r="AM89">
        <f>AA89*TRAIN_SUMMARY!$C$8</f>
        <v>0.38352631329769549</v>
      </c>
      <c r="AN89">
        <f>AB89*TRAIN_SUMMARY!$C$9</f>
        <v>0.18902110492895396</v>
      </c>
      <c r="AO89">
        <f>AC89*TRAIN_SUMMARY!$C$10</f>
        <v>4.7923621110280083E-2</v>
      </c>
      <c r="AP89">
        <f>AD89*TRAIN_SUMMARY!$C$11</f>
        <v>0.23813846799994265</v>
      </c>
      <c r="AQ89">
        <f>AE89*TRAIN_SUMMARY!$C$12</f>
        <v>6.1778553558697331E-2</v>
      </c>
      <c r="AR89">
        <f>AF89*TRAIN_SUMMARY!$C$13</f>
        <v>-7.9424741749105313E-2</v>
      </c>
      <c r="AS89">
        <f>AG89*TRAIN_SUMMARY!$C$14</f>
        <v>0.18600799575071647</v>
      </c>
      <c r="AT89">
        <f>TRAIN_SUMMARY!$C$2+SUM(AH89:AS89)</f>
        <v>0.55388426780607658</v>
      </c>
      <c r="AU89">
        <f t="shared" si="13"/>
        <v>0.63503630041137027</v>
      </c>
      <c r="AV89">
        <f t="shared" si="14"/>
        <v>0.45407311572120113</v>
      </c>
      <c r="AW89">
        <f t="shared" si="15"/>
        <v>0</v>
      </c>
      <c r="AX89">
        <f t="shared" si="16"/>
        <v>1</v>
      </c>
      <c r="AY89">
        <f t="shared" si="24"/>
        <v>24</v>
      </c>
      <c r="AZ89">
        <f t="shared" si="25"/>
        <v>64</v>
      </c>
      <c r="BA89" s="35">
        <f t="shared" si="17"/>
        <v>4.9484536082474224E-2</v>
      </c>
      <c r="BB89" s="35">
        <f t="shared" si="18"/>
        <v>0.29767441860465116</v>
      </c>
      <c r="BC89" s="35">
        <f t="shared" si="19"/>
        <v>0.24818988252217694</v>
      </c>
      <c r="BD89" s="35">
        <f t="shared" si="20"/>
        <v>0.29767441860465116</v>
      </c>
      <c r="BE89" s="35">
        <f t="shared" si="21"/>
        <v>4.9484536082474224E-2</v>
      </c>
      <c r="BF89" s="23">
        <f>VLOOKUP(AH89,POINTS_TABLE!$D$2:$E$6,2,FALSE)</f>
        <v>-2.4216717822795024</v>
      </c>
      <c r="BG89" s="23">
        <f>VLOOKUP(AI89,POINTS_TABLE!$D$7:$E$12,2,FALSE)</f>
        <v>-2.6701063982906263</v>
      </c>
      <c r="BH89" s="23">
        <f>VLOOKUP(AJ89,POINTS_TABLE!$D$13:$E$18,2,FALSE)</f>
        <v>3.6479448638409924</v>
      </c>
      <c r="BI89" s="23">
        <f>VLOOKUP(AK89,POINTS_TABLE!$D$21:$E$24,2,FALSE)</f>
        <v>15.455276084198793</v>
      </c>
      <c r="BJ89" s="23">
        <f>VLOOKUP(AL89,POINTS_TABLE!$D$25:$E$27,2,FALSE)</f>
        <v>1.063873591300236</v>
      </c>
      <c r="BK89" s="23">
        <f>VLOOKUP(AM89,POINTS_TABLE!$D$28:$E$33,2,FALSE)</f>
        <v>16.599345307350365</v>
      </c>
      <c r="BL89" s="23">
        <f>VLOOKUP(AN89,POINTS_TABLE!$D$34:$E$37,2,FALSE)</f>
        <v>8.180994321130628</v>
      </c>
      <c r="BM89" s="23">
        <f>VLOOKUP(AO89,POINTS_TABLE!$D$38:$E$41,2,FALSE)</f>
        <v>2.0741751155172814</v>
      </c>
      <c r="BN89" s="23">
        <f>VLOOKUP(AP89,POINTS_TABLE!$D$42:$E$44,2,FALSE)</f>
        <v>10.30683560485237</v>
      </c>
      <c r="BO89" s="23">
        <f>VLOOKUP(AQ89,POINTS_TABLE!$D$45:$E$48,2,FALSE)</f>
        <v>2.6738283855727758</v>
      </c>
      <c r="BP89" s="23">
        <f>VLOOKUP(AR89,POINTS_TABLE!$D$49:$E$50,2,FALSE)</f>
        <v>-3.4375704313596254</v>
      </c>
      <c r="BQ89" s="23">
        <f>VLOOKUP(AS89,POINTS_TABLE!$D$51:$E$52,2,FALSE)</f>
        <v>8.0505843910576207</v>
      </c>
      <c r="BR89" s="39">
        <f>ROUND(SCORECARD_SCALLING!$C$6-SUM(BF89:BQ89)-TRAIN_SUMMARY!$C$2*SCORECARD_SCALLING!$C$5,0)</f>
        <v>446</v>
      </c>
      <c r="BS89" t="str">
        <f t="shared" si="22"/>
        <v>Reject</v>
      </c>
      <c r="BT89">
        <f t="shared" si="23"/>
        <v>1</v>
      </c>
    </row>
    <row r="90" spans="1:72">
      <c r="A90" s="2" t="s">
        <v>32</v>
      </c>
      <c r="B90" s="2">
        <v>36</v>
      </c>
      <c r="C90" s="2" t="s">
        <v>33</v>
      </c>
      <c r="D90" s="2" t="s">
        <v>46</v>
      </c>
      <c r="E90" s="2">
        <v>12389</v>
      </c>
      <c r="F90" s="2" t="s">
        <v>24</v>
      </c>
      <c r="G90" s="2" t="s">
        <v>35</v>
      </c>
      <c r="H90" s="2">
        <v>1</v>
      </c>
      <c r="I90" s="2" t="s">
        <v>26</v>
      </c>
      <c r="J90" s="2" t="s">
        <v>27</v>
      </c>
      <c r="K90" s="2">
        <v>4</v>
      </c>
      <c r="L90" s="2" t="s">
        <v>47</v>
      </c>
      <c r="M90" s="2">
        <v>37</v>
      </c>
      <c r="N90" s="2" t="s">
        <v>27</v>
      </c>
      <c r="O90" s="2" t="s">
        <v>44</v>
      </c>
      <c r="P90" s="2">
        <v>1</v>
      </c>
      <c r="Q90" s="2" t="s">
        <v>30</v>
      </c>
      <c r="R90" s="2">
        <v>1</v>
      </c>
      <c r="S90" s="2" t="s">
        <v>31</v>
      </c>
      <c r="T90" s="2" t="s">
        <v>31</v>
      </c>
      <c r="U90" s="2">
        <v>1</v>
      </c>
      <c r="V90">
        <f>_xlfn.XLOOKUP(B90,Binning_WOE_IV!$C$2:$C$6,Binning_WOE_IV!$I$2:$I$6,"not found",-1)</f>
        <v>-0.672432264549915</v>
      </c>
      <c r="W90">
        <f>_xlfn.XLOOKUP(E90,Binning_WOE_IV!$C$7:$C$12,Binning_WOE_IV!$I$7:$I$12,"not found",-1)</f>
        <v>-0.98786424995459821</v>
      </c>
      <c r="X90">
        <f>_xlfn.XLOOKUP(M90,Binning_WOE_IV!$C$13:$C$18,Binning_WOE_IV!$I$13:$I$18,"not found",-1)</f>
        <v>0.27579903319597576</v>
      </c>
      <c r="Y90">
        <f>_xlfn.XLOOKUP(A90,Binning_WOE_IV!$B$32:$B$35,Binning_WOE_IV!$G$32:$G$35,"not found",0)</f>
        <v>-0.45557089656450134</v>
      </c>
      <c r="Z90" s="23">
        <f>_xlfn.XLOOKUP(_xlfn.XLOOKUP(C90,Binning_WOE_IV!$AF$2:$AF$6,Binning_WOE_IV!$AG$2:$AG$6,"not found",0),Binning_WOE_IV!$R$36:$R$38,Binning_WOE_IV!$G$36:$G$38,"not found",0)</f>
        <v>-4.4726268044255127E-2</v>
      </c>
      <c r="AA90" cm="1">
        <f t="array" ref="AA90">_xlfn.SWITCH(D90,"radio/tv",Binning_WOE_IV!$G$39,"other",Binning_WOE_IV!$G$39,"education",Binning_WOE_IV!$G$40,"retraining",Binning_WOE_IV!$G$40,"furniture/equipment",Binning_WOE_IV!$G$41,"domestic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90">
        <f>_xlfn.LET(_xlpm.b,_xlfn.XLOOKUP(F90,Binning_WOE_IV!$AJ$2:$AJ$6,Binning_WOE_IV!$AK$2:$AK$6,"not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90">
        <f>_xlfn.LET(_xlpm.b,_xlfn.XLOOKUP(G90,Binning_WOE_IV!$AL$2:$AL$6,Binning_WOE_IV!$AM$2:$AM$6,"not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90">
        <f>_xlfn.XLOOKUP(_xlfn.XLOOKUP(I90,Binning_WOE_IV!$AN$2:$AN$5,Binning_WOE_IV!$AO$2:$AO$5,"not found",0),Binning_WOE_IV!$R$53:$R$55,Binning_WOE_IV!$G$53:$G$55,"not found",0)</f>
        <v>0.1811117123342415</v>
      </c>
      <c r="AE90">
        <f>_xlfn.LET(_xlpm.b,_xlfn.XLOOKUP(L90,Binning_WOE_IV!$AQ$2:$AQ$5,Binning_WOE_IV!$AR$2:$AR$5,"not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90">
        <f>_xlfn.XLOOKUP(_xlfn.XLOOKUP(N90,Binning_WOE_IV!$AS$2:$AS$4,Binning_WOE_IV!$AT$2:$AT$4,"not found",0),Binning_WOE_IV!$R$62:$R$63,Binning_WOE_IV!$G$62:$G$63,"not found",0)</f>
        <v>0.12957806221905885</v>
      </c>
      <c r="AG90">
        <f>_xlfn.XLOOKUP(_xlfn.XLOOKUP(O90,Binning_WOE_IV!$AU$2:$AU$4,Binning_WOE_IV!$AV$2:$AV$4,"not found",0),Binning_WOE_IV!$R$64:$R$65,Binning_WOE_IV!$G$64:$G$65,"not found",0)</f>
        <v>-0.4919272386823581</v>
      </c>
      <c r="AH90">
        <f>V90*TRAIN_SUMMARY!$C$3</f>
        <v>0.53026698802232175</v>
      </c>
      <c r="AI90">
        <f>W90*TRAIN_SUMMARY!$C$4</f>
        <v>0.49301772974847569</v>
      </c>
      <c r="AJ90">
        <f>X90*TRAIN_SUMMARY!$C$5</f>
        <v>-0.1756525653466223</v>
      </c>
      <c r="AK90">
        <f>Y90*TRAIN_SUMMARY!$C$6</f>
        <v>0.35709270141793154</v>
      </c>
      <c r="AL90">
        <f>Z90*TRAIN_SUMMARY!$C$7</f>
        <v>2.4580699342731407E-2</v>
      </c>
      <c r="AM90">
        <f>AA90*TRAIN_SUMMARY!$C$8</f>
        <v>0.38352631329769549</v>
      </c>
      <c r="AN90">
        <f>AB90*TRAIN_SUMMARY!$C$9</f>
        <v>-0.49611293003523665</v>
      </c>
      <c r="AO90">
        <f>AC90*TRAIN_SUMMARY!$C$10</f>
        <v>4.7923621110280083E-2</v>
      </c>
      <c r="AP90">
        <f>AD90*TRAIN_SUMMARY!$C$11</f>
        <v>-0.21458247952085815</v>
      </c>
      <c r="AQ90">
        <f>AE90*TRAIN_SUMMARY!$C$12</f>
        <v>0.30495501300893796</v>
      </c>
      <c r="AR90">
        <f>AF90*TRAIN_SUMMARY!$C$13</f>
        <v>-7.9424741749105313E-2</v>
      </c>
      <c r="AS90">
        <f>AG90*TRAIN_SUMMARY!$C$14</f>
        <v>0.18600799575071647</v>
      </c>
      <c r="AT90">
        <f>TRAIN_SUMMARY!$C$2+SUM(AH90:AS90)</f>
        <v>0.54019753028514439</v>
      </c>
      <c r="AU90">
        <f t="shared" si="13"/>
        <v>0.63185836711825694</v>
      </c>
      <c r="AV90">
        <f t="shared" si="14"/>
        <v>0.45909001261101906</v>
      </c>
      <c r="AW90">
        <f t="shared" si="15"/>
        <v>0</v>
      </c>
      <c r="AX90">
        <f t="shared" si="16"/>
        <v>1</v>
      </c>
      <c r="AY90">
        <f t="shared" si="24"/>
        <v>24</v>
      </c>
      <c r="AZ90">
        <f t="shared" si="25"/>
        <v>65</v>
      </c>
      <c r="BA90" s="35">
        <f t="shared" si="17"/>
        <v>4.9484536082474224E-2</v>
      </c>
      <c r="BB90" s="35">
        <f t="shared" si="18"/>
        <v>0.30232558139534882</v>
      </c>
      <c r="BC90" s="35">
        <f t="shared" si="19"/>
        <v>0.2528410453128746</v>
      </c>
      <c r="BD90" s="35">
        <f t="shared" si="20"/>
        <v>0.30232558139534882</v>
      </c>
      <c r="BE90" s="35">
        <f t="shared" si="21"/>
        <v>4.9484536082474224E-2</v>
      </c>
      <c r="BF90" s="23">
        <f>VLOOKUP(AH90,POINTS_TABLE!$D$2:$E$6,2,FALSE)</f>
        <v>22.950406619007929</v>
      </c>
      <c r="BG90" s="23">
        <f>VLOOKUP(AI90,POINTS_TABLE!$D$7:$E$12,2,FALSE)</f>
        <v>21.33822701335383</v>
      </c>
      <c r="BH90" s="23">
        <f>VLOOKUP(AJ90,POINTS_TABLE!$D$13:$E$18,2,FALSE)</f>
        <v>-7.6023925483498971</v>
      </c>
      <c r="BI90" s="23">
        <f>VLOOKUP(AK90,POINTS_TABLE!$D$21:$E$24,2,FALSE)</f>
        <v>15.455276084198793</v>
      </c>
      <c r="BJ90" s="23">
        <f>VLOOKUP(AL90,POINTS_TABLE!$D$25:$E$27,2,FALSE)</f>
        <v>1.063873591300236</v>
      </c>
      <c r="BK90" s="23">
        <f>VLOOKUP(AM90,POINTS_TABLE!$D$28:$E$33,2,FALSE)</f>
        <v>16.599345307350365</v>
      </c>
      <c r="BL90" s="23">
        <f>VLOOKUP(AN90,POINTS_TABLE!$D$34:$E$37,2,FALSE)</f>
        <v>-21.472189916481874</v>
      </c>
      <c r="BM90" s="23">
        <f>VLOOKUP(AO90,POINTS_TABLE!$D$38:$E$41,2,FALSE)</f>
        <v>2.0741751155172814</v>
      </c>
      <c r="BN90" s="23">
        <f>VLOOKUP(AP90,POINTS_TABLE!$D$42:$E$44,2,FALSE)</f>
        <v>-9.2873123719919874</v>
      </c>
      <c r="BO90" s="23">
        <f>VLOOKUP(AQ90,POINTS_TABLE!$D$45:$E$48,2,FALSE)</f>
        <v>13.198712548866723</v>
      </c>
      <c r="BP90" s="23">
        <f>VLOOKUP(AR90,POINTS_TABLE!$D$49:$E$50,2,FALSE)</f>
        <v>-3.4375704313596254</v>
      </c>
      <c r="BQ90" s="23">
        <f>VLOOKUP(AS90,POINTS_TABLE!$D$51:$E$52,2,FALSE)</f>
        <v>8.0505843910576207</v>
      </c>
      <c r="BR90" s="39">
        <f>ROUND(SCORECARD_SCALLING!$C$6-SUM(BF90:BQ90)-TRAIN_SUMMARY!$C$2*SCORECARD_SCALLING!$C$5,0)</f>
        <v>447</v>
      </c>
      <c r="BS90" t="str">
        <f t="shared" si="22"/>
        <v>Reject</v>
      </c>
      <c r="BT90">
        <f t="shared" si="23"/>
        <v>1</v>
      </c>
    </row>
    <row r="91" spans="1:72">
      <c r="A91" s="2" t="s">
        <v>21</v>
      </c>
      <c r="B91" s="2">
        <v>12</v>
      </c>
      <c r="C91" s="2" t="s">
        <v>33</v>
      </c>
      <c r="D91" s="2" t="s">
        <v>41</v>
      </c>
      <c r="E91" s="2">
        <v>1282</v>
      </c>
      <c r="F91" s="2" t="s">
        <v>34</v>
      </c>
      <c r="G91" s="2" t="s">
        <v>35</v>
      </c>
      <c r="H91" s="2">
        <v>2</v>
      </c>
      <c r="I91" s="2" t="s">
        <v>36</v>
      </c>
      <c r="J91" s="2" t="s">
        <v>27</v>
      </c>
      <c r="K91" s="2">
        <v>4</v>
      </c>
      <c r="L91" s="2" t="s">
        <v>50</v>
      </c>
      <c r="M91" s="2">
        <v>20</v>
      </c>
      <c r="N91" s="2" t="s">
        <v>27</v>
      </c>
      <c r="O91" s="2" t="s">
        <v>51</v>
      </c>
      <c r="P91" s="2">
        <v>1</v>
      </c>
      <c r="Q91" s="2" t="s">
        <v>30</v>
      </c>
      <c r="R91" s="2">
        <v>1</v>
      </c>
      <c r="S91" s="2" t="s">
        <v>27</v>
      </c>
      <c r="T91" s="2" t="s">
        <v>31</v>
      </c>
      <c r="U91" s="2">
        <v>1</v>
      </c>
      <c r="V91">
        <f>_xlfn.XLOOKUP(B91,Binning_WOE_IV!$C$2:$C$6,Binning_WOE_IV!$I$2:$I$6,"not found",-1)</f>
        <v>7.0953437452657447E-2</v>
      </c>
      <c r="W91">
        <f>_xlfn.XLOOKUP(E91,Binning_WOE_IV!$C$7:$C$12,Binning_WOE_IV!$I$7:$I$12,"not found",-1)</f>
        <v>0.16104877718831048</v>
      </c>
      <c r="X91">
        <f>_xlfn.XLOOKUP(M91,Binning_WOE_IV!$C$13:$C$18,Binning_WOE_IV!$I$13:$I$18,"not found",-1)</f>
        <v>-0.40221483439086264</v>
      </c>
      <c r="Y91">
        <f>_xlfn.XLOOKUP(A91,Binning_WOE_IV!$B$32:$B$35,Binning_WOE_IV!$G$32:$G$35,"not found",0)</f>
        <v>-0.67859154491044971</v>
      </c>
      <c r="Z91" s="23">
        <f>_xlfn.XLOOKUP(_xlfn.XLOOKUP(C91,Binning_WOE_IV!$AF$2:$AF$6,Binning_WOE_IV!$AG$2:$AG$6,"not found",0),Binning_WOE_IV!$R$36:$R$38,Binning_WOE_IV!$G$36:$G$38,"not found",0)</f>
        <v>-4.4726268044255127E-2</v>
      </c>
      <c r="AA91" cm="1">
        <f t="array" ref="AA91">_xlfn.SWITCH(D91,"radio/tv",Binning_WOE_IV!$G$39,"other",Binning_WOE_IV!$G$39,"education",Binning_WOE_IV!$G$40,"retraining",Binning_WOE_IV!$G$40,"furniture/equipment",Binning_WOE_IV!$G$41,"domestic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91">
        <f>_xlfn.LET(_xlpm.b,_xlfn.XLOOKUP(F91,Binning_WOE_IV!$AJ$2:$AJ$6,Binning_WOE_IV!$AK$2:$AK$6,"not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91">
        <f>_xlfn.LET(_xlpm.b,_xlfn.XLOOKUP(G91,Binning_WOE_IV!$AL$2:$AL$6,Binning_WOE_IV!$AM$2:$AM$6,"not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91">
        <f>_xlfn.XLOOKUP(_xlfn.XLOOKUP(I91,Binning_WOE_IV!$AN$2:$AN$5,Binning_WOE_IV!$AO$2:$AO$5,"not found",0),Binning_WOE_IV!$R$53:$R$55,Binning_WOE_IV!$G$53:$G$55,"not found",0)</f>
        <v>-0.20099341664998441</v>
      </c>
      <c r="AE91">
        <f>_xlfn.LET(_xlpm.b,_xlfn.XLOOKUP(L91,Binning_WOE_IV!$AQ$2:$AQ$5,Binning_WOE_IV!$AR$2:$AR$5,"not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91">
        <f>_xlfn.XLOOKUP(_xlfn.XLOOKUP(N91,Binning_WOE_IV!$AS$2:$AS$4,Binning_WOE_IV!$AT$2:$AT$4,"not found",0),Binning_WOE_IV!$R$62:$R$63,Binning_WOE_IV!$G$62:$G$63,"not found",0)</f>
        <v>0.12957806221905885</v>
      </c>
      <c r="AG91">
        <f>_xlfn.XLOOKUP(_xlfn.XLOOKUP(O91,Binning_WOE_IV!$AU$2:$AU$4,Binning_WOE_IV!$AV$2:$AV$4,"not found",0),Binning_WOE_IV!$R$64:$R$65,Binning_WOE_IV!$G$64:$G$65,"not found",0)</f>
        <v>-0.4919272386823581</v>
      </c>
      <c r="AH91">
        <f>V91*TRAIN_SUMMARY!$C$3</f>
        <v>-5.5952498937620498E-2</v>
      </c>
      <c r="AI91">
        <f>W91*TRAIN_SUMMARY!$C$4</f>
        <v>-8.037531726833734E-2</v>
      </c>
      <c r="AJ91">
        <f>X91*TRAIN_SUMMARY!$C$5</f>
        <v>0.25616502952357967</v>
      </c>
      <c r="AK91">
        <f>Y91*TRAIN_SUMMARY!$C$6</f>
        <v>0.53190423215968441</v>
      </c>
      <c r="AL91">
        <f>Z91*TRAIN_SUMMARY!$C$7</f>
        <v>2.4580699342731407E-2</v>
      </c>
      <c r="AM91">
        <f>AA91*TRAIN_SUMMARY!$C$8</f>
        <v>5.9194073638088991E-2</v>
      </c>
      <c r="AN91">
        <f>AB91*TRAIN_SUMMARY!$C$9</f>
        <v>0.17108448609736249</v>
      </c>
      <c r="AO91">
        <f>AC91*TRAIN_SUMMARY!$C$10</f>
        <v>4.7923621110280083E-2</v>
      </c>
      <c r="AP91">
        <f>AD91*TRAIN_SUMMARY!$C$11</f>
        <v>0.23813846799994265</v>
      </c>
      <c r="AQ91">
        <f>AE91*TRAIN_SUMMARY!$C$12</f>
        <v>6.1778553558697331E-2</v>
      </c>
      <c r="AR91">
        <f>AF91*TRAIN_SUMMARY!$C$13</f>
        <v>-7.9424741749105313E-2</v>
      </c>
      <c r="AS91">
        <f>AG91*TRAIN_SUMMARY!$C$14</f>
        <v>0.18600799575071647</v>
      </c>
      <c r="AT91">
        <f>TRAIN_SUMMARY!$C$2+SUM(AH91:AS91)</f>
        <v>0.53962378646389741</v>
      </c>
      <c r="AU91">
        <f t="shared" si="13"/>
        <v>0.63172489654011621</v>
      </c>
      <c r="AV91">
        <f t="shared" si="14"/>
        <v>0.45930126988622338</v>
      </c>
      <c r="AW91">
        <f t="shared" si="15"/>
        <v>0</v>
      </c>
      <c r="AX91">
        <f t="shared" si="16"/>
        <v>1</v>
      </c>
      <c r="AY91">
        <f t="shared" si="24"/>
        <v>24</v>
      </c>
      <c r="AZ91">
        <f t="shared" si="25"/>
        <v>66</v>
      </c>
      <c r="BA91" s="35">
        <f t="shared" si="17"/>
        <v>4.9484536082474224E-2</v>
      </c>
      <c r="BB91" s="35">
        <f t="shared" si="18"/>
        <v>0.30697674418604654</v>
      </c>
      <c r="BC91" s="35">
        <f t="shared" si="19"/>
        <v>0.25749220810357232</v>
      </c>
      <c r="BD91" s="35">
        <f t="shared" si="20"/>
        <v>0.30697674418604654</v>
      </c>
      <c r="BE91" s="35">
        <f t="shared" si="21"/>
        <v>4.9484536082474224E-2</v>
      </c>
      <c r="BF91" s="23">
        <f>VLOOKUP(AH91,POINTS_TABLE!$D$2:$E$6,2,FALSE)</f>
        <v>-2.4216717822795024</v>
      </c>
      <c r="BG91" s="23">
        <f>VLOOKUP(AI91,POINTS_TABLE!$D$7:$E$12,2,FALSE)</f>
        <v>-3.4787121489872201</v>
      </c>
      <c r="BH91" s="23">
        <f>VLOOKUP(AJ91,POINTS_TABLE!$D$13:$E$18,2,FALSE)</f>
        <v>11.087040532285299</v>
      </c>
      <c r="BI91" s="23">
        <f>VLOOKUP(AK91,POINTS_TABLE!$D$21:$E$24,2,FALSE)</f>
        <v>23.021267938938855</v>
      </c>
      <c r="BJ91" s="23">
        <f>VLOOKUP(AL91,POINTS_TABLE!$D$25:$E$27,2,FALSE)</f>
        <v>1.063873591300236</v>
      </c>
      <c r="BK91" s="23">
        <f>VLOOKUP(AM91,POINTS_TABLE!$D$28:$E$33,2,FALSE)</f>
        <v>2.5619698946306131</v>
      </c>
      <c r="BL91" s="23">
        <f>VLOOKUP(AN91,POINTS_TABLE!$D$34:$E$37,2,FALSE)</f>
        <v>7.4046821899710498</v>
      </c>
      <c r="BM91" s="23">
        <f>VLOOKUP(AO91,POINTS_TABLE!$D$38:$E$41,2,FALSE)</f>
        <v>2.0741751155172814</v>
      </c>
      <c r="BN91" s="23">
        <f>VLOOKUP(AP91,POINTS_TABLE!$D$42:$E$44,2,FALSE)</f>
        <v>10.30683560485237</v>
      </c>
      <c r="BO91" s="23">
        <f>VLOOKUP(AQ91,POINTS_TABLE!$D$45:$E$48,2,FALSE)</f>
        <v>2.6738283855727758</v>
      </c>
      <c r="BP91" s="23">
        <f>VLOOKUP(AR91,POINTS_TABLE!$D$49:$E$50,2,FALSE)</f>
        <v>-3.4375704313596254</v>
      </c>
      <c r="BQ91" s="23">
        <f>VLOOKUP(AS91,POINTS_TABLE!$D$51:$E$52,2,FALSE)</f>
        <v>8.0505843910576207</v>
      </c>
      <c r="BR91" s="39">
        <f>ROUND(SCORECARD_SCALLING!$C$6-SUM(BF91:BQ91)-TRAIN_SUMMARY!$C$2*SCORECARD_SCALLING!$C$5,0)</f>
        <v>447</v>
      </c>
      <c r="BS91" t="str">
        <f t="shared" si="22"/>
        <v>Reject</v>
      </c>
      <c r="BT91">
        <f t="shared" si="23"/>
        <v>1</v>
      </c>
    </row>
    <row r="92" spans="1:72">
      <c r="A92" s="2" t="s">
        <v>32</v>
      </c>
      <c r="B92" s="2">
        <v>21</v>
      </c>
      <c r="C92" s="2" t="s">
        <v>33</v>
      </c>
      <c r="D92" s="2" t="s">
        <v>58</v>
      </c>
      <c r="E92" s="2">
        <v>2767</v>
      </c>
      <c r="F92" s="2" t="s">
        <v>59</v>
      </c>
      <c r="G92" s="2" t="s">
        <v>25</v>
      </c>
      <c r="H92" s="2">
        <v>4</v>
      </c>
      <c r="I92" s="2" t="s">
        <v>54</v>
      </c>
      <c r="J92" s="2" t="s">
        <v>27</v>
      </c>
      <c r="K92" s="2">
        <v>2</v>
      </c>
      <c r="L92" s="2" t="s">
        <v>50</v>
      </c>
      <c r="M92" s="2">
        <v>61</v>
      </c>
      <c r="N92" s="2" t="s">
        <v>61</v>
      </c>
      <c r="O92" s="2" t="s">
        <v>51</v>
      </c>
      <c r="P92" s="2">
        <v>2</v>
      </c>
      <c r="Q92" s="2" t="s">
        <v>40</v>
      </c>
      <c r="R92" s="2">
        <v>1</v>
      </c>
      <c r="S92" s="2" t="s">
        <v>27</v>
      </c>
      <c r="T92" s="2" t="s">
        <v>31</v>
      </c>
      <c r="U92" s="2">
        <v>1</v>
      </c>
      <c r="V92">
        <f>_xlfn.XLOOKUP(B92,Binning_WOE_IV!$C$2:$C$6,Binning_WOE_IV!$I$2:$I$6,"not found",-1)</f>
        <v>7.0953437452657447E-2</v>
      </c>
      <c r="W92">
        <f>_xlfn.XLOOKUP(E92,Binning_WOE_IV!$C$7:$C$12,Binning_WOE_IV!$I$7:$I$12,"not found",-1)</f>
        <v>0.12361395596717682</v>
      </c>
      <c r="X92">
        <f>_xlfn.XLOOKUP(M92,Binning_WOE_IV!$C$13:$C$18,Binning_WOE_IV!$I$13:$I$18,"not found",-1)</f>
        <v>0.47434342549681774</v>
      </c>
      <c r="Y92">
        <f>_xlfn.XLOOKUP(A92,Binning_WOE_IV!$B$32:$B$35,Binning_WOE_IV!$G$32:$G$35,"not found",0)</f>
        <v>-0.45557089656450134</v>
      </c>
      <c r="Z92" s="23">
        <f>_xlfn.XLOOKUP(_xlfn.XLOOKUP(C92,Binning_WOE_IV!$AF$2:$AF$6,Binning_WOE_IV!$AG$2:$AG$6,"not found",0),Binning_WOE_IV!$R$36:$R$38,Binning_WOE_IV!$G$36:$G$38,"not found",0)</f>
        <v>-4.4726268044255127E-2</v>
      </c>
      <c r="AA92" cm="1">
        <f t="array" ref="AA92">_xlfn.SWITCH(D92,"radio/tv",Binning_WOE_IV!$G$39,"other",Binning_WOE_IV!$G$39,"education",Binning_WOE_IV!$G$40,"retraining",Binning_WOE_IV!$G$40,"furniture/equipment",Binning_WOE_IV!$G$41,"domestic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92">
        <f>_xlfn.LET(_xlpm.b,_xlfn.XLOOKUP(F92,Binning_WOE_IV!$AJ$2:$AJ$6,Binning_WOE_IV!$AK$2:$AK$6,"not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92">
        <f>_xlfn.LET(_xlpm.b,_xlfn.XLOOKUP(G92,Binning_WOE_IV!$AL$2:$AL$6,Binning_WOE_IV!$AM$2:$AM$6,"not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92">
        <f>_xlfn.XLOOKUP(_xlfn.XLOOKUP(I92,Binning_WOE_IV!$AN$2:$AN$5,Binning_WOE_IV!$AO$2:$AO$5,"not found",0),Binning_WOE_IV!$R$53:$R$55,Binning_WOE_IV!$G$53:$G$55,"not found",0)</f>
        <v>-0.2698954162208389</v>
      </c>
      <c r="AE92">
        <f>_xlfn.LET(_xlpm.b,_xlfn.XLOOKUP(L92,Binning_WOE_IV!$AQ$2:$AQ$5,Binning_WOE_IV!$AR$2:$AR$5,"not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92">
        <f>_xlfn.XLOOKUP(_xlfn.XLOOKUP(N92,Binning_WOE_IV!$AS$2:$AS$4,Binning_WOE_IV!$AT$2:$AT$4,"not found",0),Binning_WOE_IV!$R$62:$R$63,Binning_WOE_IV!$G$62:$G$63,"not found",0)</f>
        <v>-0.54969627176468283</v>
      </c>
      <c r="AG92">
        <f>_xlfn.XLOOKUP(_xlfn.XLOOKUP(O92,Binning_WOE_IV!$AU$2:$AU$4,Binning_WOE_IV!$AV$2:$AV$4,"not found",0),Binning_WOE_IV!$R$64:$R$65,Binning_WOE_IV!$G$64:$G$65,"not found",0)</f>
        <v>-0.4919272386823581</v>
      </c>
      <c r="AH92">
        <f>V92*TRAIN_SUMMARY!$C$3</f>
        <v>-5.5952498937620498E-2</v>
      </c>
      <c r="AI92">
        <f>W92*TRAIN_SUMMARY!$C$4</f>
        <v>-6.1692557392340606E-2</v>
      </c>
      <c r="AJ92">
        <f>X92*TRAIN_SUMMARY!$C$5</f>
        <v>-0.30210272522824844</v>
      </c>
      <c r="AK92">
        <f>Y92*TRAIN_SUMMARY!$C$6</f>
        <v>0.35709270141793154</v>
      </c>
      <c r="AL92">
        <f>Z92*TRAIN_SUMMARY!$C$7</f>
        <v>2.4580699342731407E-2</v>
      </c>
      <c r="AM92">
        <f>AA92*TRAIN_SUMMARY!$C$8</f>
        <v>0.4883377841684039</v>
      </c>
      <c r="AN92">
        <f>AB92*TRAIN_SUMMARY!$C$9</f>
        <v>0.18902110492895396</v>
      </c>
      <c r="AO92">
        <f>AC92*TRAIN_SUMMARY!$C$10</f>
        <v>-0.18469041192036334</v>
      </c>
      <c r="AP92">
        <f>AD92*TRAIN_SUMMARY!$C$11</f>
        <v>0.31977406031642996</v>
      </c>
      <c r="AQ92">
        <f>AE92*TRAIN_SUMMARY!$C$12</f>
        <v>6.1778553558697331E-2</v>
      </c>
      <c r="AR92">
        <f>AF92*TRAIN_SUMMARY!$C$13</f>
        <v>0.33693577197926589</v>
      </c>
      <c r="AS92">
        <f>AG92*TRAIN_SUMMARY!$C$14</f>
        <v>0.18600799575071647</v>
      </c>
      <c r="AT92">
        <f>TRAIN_SUMMARY!$C$2+SUM(AH92:AS92)</f>
        <v>0.53768966322243428</v>
      </c>
      <c r="AU92">
        <f t="shared" si="13"/>
        <v>0.63127481104035521</v>
      </c>
      <c r="AV92">
        <f t="shared" si="14"/>
        <v>0.46001399454658926</v>
      </c>
      <c r="AW92">
        <f t="shared" si="15"/>
        <v>0</v>
      </c>
      <c r="AX92">
        <f t="shared" si="16"/>
        <v>1</v>
      </c>
      <c r="AY92">
        <f t="shared" si="24"/>
        <v>24</v>
      </c>
      <c r="AZ92">
        <f t="shared" si="25"/>
        <v>67</v>
      </c>
      <c r="BA92" s="35">
        <f t="shared" si="17"/>
        <v>4.9484536082474224E-2</v>
      </c>
      <c r="BB92" s="35">
        <f t="shared" si="18"/>
        <v>0.3116279069767442</v>
      </c>
      <c r="BC92" s="35">
        <f t="shared" si="19"/>
        <v>0.26214337089426998</v>
      </c>
      <c r="BD92" s="35">
        <f t="shared" si="20"/>
        <v>0.3116279069767442</v>
      </c>
      <c r="BE92" s="35">
        <f t="shared" si="21"/>
        <v>4.9484536082474224E-2</v>
      </c>
      <c r="BF92" s="23">
        <f>VLOOKUP(AH92,POINTS_TABLE!$D$2:$E$6,2,FALSE)</f>
        <v>-2.4216717822795024</v>
      </c>
      <c r="BG92" s="23">
        <f>VLOOKUP(AI92,POINTS_TABLE!$D$7:$E$12,2,FALSE)</f>
        <v>-2.6701063982906263</v>
      </c>
      <c r="BH92" s="23">
        <f>VLOOKUP(AJ92,POINTS_TABLE!$D$13:$E$18,2,FALSE)</f>
        <v>-13.075263105775054</v>
      </c>
      <c r="BI92" s="23">
        <f>VLOOKUP(AK92,POINTS_TABLE!$D$21:$E$24,2,FALSE)</f>
        <v>15.455276084198793</v>
      </c>
      <c r="BJ92" s="23">
        <f>VLOOKUP(AL92,POINTS_TABLE!$D$25:$E$27,2,FALSE)</f>
        <v>1.063873591300236</v>
      </c>
      <c r="BK92" s="23">
        <f>VLOOKUP(AM92,POINTS_TABLE!$D$28:$E$33,2,FALSE)</f>
        <v>21.135674984953837</v>
      </c>
      <c r="BL92" s="23">
        <f>VLOOKUP(AN92,POINTS_TABLE!$D$34:$E$37,2,FALSE)</f>
        <v>8.180994321130628</v>
      </c>
      <c r="BM92" s="23">
        <f>VLOOKUP(AO92,POINTS_TABLE!$D$38:$E$41,2,FALSE)</f>
        <v>-7.9935582413174426</v>
      </c>
      <c r="BN92" s="23">
        <f>VLOOKUP(AP92,POINTS_TABLE!$D$42:$E$44,2,FALSE)</f>
        <v>13.840093530703253</v>
      </c>
      <c r="BO92" s="23">
        <f>VLOOKUP(AQ92,POINTS_TABLE!$D$45:$E$48,2,FALSE)</f>
        <v>2.6738283855727758</v>
      </c>
      <c r="BP92" s="23">
        <f>VLOOKUP(AR92,POINTS_TABLE!$D$49:$E$50,2,FALSE)</f>
        <v>14.582867019977442</v>
      </c>
      <c r="BQ92" s="23">
        <f>VLOOKUP(AS92,POINTS_TABLE!$D$51:$E$52,2,FALSE)</f>
        <v>8.0505843910576207</v>
      </c>
      <c r="BR92" s="39">
        <f>ROUND(SCORECARD_SCALLING!$C$6-SUM(BF92:BQ92)-TRAIN_SUMMARY!$C$2*SCORECARD_SCALLING!$C$5,0)</f>
        <v>447</v>
      </c>
      <c r="BS92" t="str">
        <f t="shared" si="22"/>
        <v>Reject</v>
      </c>
      <c r="BT92">
        <f t="shared" si="23"/>
        <v>1</v>
      </c>
    </row>
    <row r="93" spans="1:72">
      <c r="A93" s="2" t="s">
        <v>21</v>
      </c>
      <c r="B93" s="2">
        <v>36</v>
      </c>
      <c r="C93" s="2" t="s">
        <v>33</v>
      </c>
      <c r="D93" s="2" t="s">
        <v>23</v>
      </c>
      <c r="E93" s="2">
        <v>2302</v>
      </c>
      <c r="F93" s="2" t="s">
        <v>34</v>
      </c>
      <c r="G93" s="2" t="s">
        <v>35</v>
      </c>
      <c r="H93" s="2">
        <v>4</v>
      </c>
      <c r="I93" s="2" t="s">
        <v>54</v>
      </c>
      <c r="J93" s="2" t="s">
        <v>27</v>
      </c>
      <c r="K93" s="2">
        <v>4</v>
      </c>
      <c r="L93" s="2" t="s">
        <v>50</v>
      </c>
      <c r="M93" s="2">
        <v>31</v>
      </c>
      <c r="N93" s="2" t="s">
        <v>27</v>
      </c>
      <c r="O93" s="2" t="s">
        <v>51</v>
      </c>
      <c r="P93" s="2">
        <v>1</v>
      </c>
      <c r="Q93" s="2" t="s">
        <v>30</v>
      </c>
      <c r="R93" s="2">
        <v>1</v>
      </c>
      <c r="S93" s="2" t="s">
        <v>27</v>
      </c>
      <c r="T93" s="2" t="s">
        <v>31</v>
      </c>
      <c r="U93" s="2">
        <v>1</v>
      </c>
      <c r="V93">
        <f>_xlfn.XLOOKUP(B93,Binning_WOE_IV!$C$2:$C$6,Binning_WOE_IV!$I$2:$I$6,"not found",-1)</f>
        <v>-0.672432264549915</v>
      </c>
      <c r="W93">
        <f>_xlfn.XLOOKUP(E93,Binning_WOE_IV!$C$7:$C$12,Binning_WOE_IV!$I$7:$I$12,"not found",-1)</f>
        <v>0.12361395596717682</v>
      </c>
      <c r="X93">
        <f>_xlfn.XLOOKUP(M93,Binning_WOE_IV!$C$13:$C$18,Binning_WOE_IV!$I$13:$I$18,"not found",-1)</f>
        <v>-9.0210644079187538E-2</v>
      </c>
      <c r="Y93">
        <f>_xlfn.XLOOKUP(A93,Binning_WOE_IV!$B$32:$B$35,Binning_WOE_IV!$G$32:$G$35,"not found",0)</f>
        <v>-0.67859154491044971</v>
      </c>
      <c r="Z93" s="23">
        <f>_xlfn.XLOOKUP(_xlfn.XLOOKUP(C93,Binning_WOE_IV!$AF$2:$AF$6,Binning_WOE_IV!$AG$2:$AG$6,"not found",0),Binning_WOE_IV!$R$36:$R$38,Binning_WOE_IV!$G$36:$G$38,"not found",0)</f>
        <v>-4.4726268044255127E-2</v>
      </c>
      <c r="AA93" cm="1">
        <f t="array" ref="AA93">_xlfn.SWITCH(D93,"radio/tv",Binning_WOE_IV!$G$39,"other",Binning_WOE_IV!$G$39,"education",Binning_WOE_IV!$G$40,"retraining",Binning_WOE_IV!$G$40,"furniture/equipment",Binning_WOE_IV!$G$41,"domestic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93">
        <f>_xlfn.LET(_xlpm.b,_xlfn.XLOOKUP(F93,Binning_WOE_IV!$AJ$2:$AJ$6,Binning_WOE_IV!$AK$2:$AK$6,"not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93">
        <f>_xlfn.LET(_xlpm.b,_xlfn.XLOOKUP(G93,Binning_WOE_IV!$AL$2:$AL$6,Binning_WOE_IV!$AM$2:$AM$6,"not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93">
        <f>_xlfn.XLOOKUP(_xlfn.XLOOKUP(I93,Binning_WOE_IV!$AN$2:$AN$5,Binning_WOE_IV!$AO$2:$AO$5,"not found",0),Binning_WOE_IV!$R$53:$R$55,Binning_WOE_IV!$G$53:$G$55,"not found",0)</f>
        <v>-0.2698954162208389</v>
      </c>
      <c r="AE93">
        <f>_xlfn.LET(_xlpm.b,_xlfn.XLOOKUP(L93,Binning_WOE_IV!$AQ$2:$AQ$5,Binning_WOE_IV!$AR$2:$AR$5,"not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93">
        <f>_xlfn.XLOOKUP(_xlfn.XLOOKUP(N93,Binning_WOE_IV!$AS$2:$AS$4,Binning_WOE_IV!$AT$2:$AT$4,"not found",0),Binning_WOE_IV!$R$62:$R$63,Binning_WOE_IV!$G$62:$G$63,"not found",0)</f>
        <v>0.12957806221905885</v>
      </c>
      <c r="AG93">
        <f>_xlfn.XLOOKUP(_xlfn.XLOOKUP(O93,Binning_WOE_IV!$AU$2:$AU$4,Binning_WOE_IV!$AV$2:$AV$4,"not found",0),Binning_WOE_IV!$R$64:$R$65,Binning_WOE_IV!$G$64:$G$65,"not found",0)</f>
        <v>-0.4919272386823581</v>
      </c>
      <c r="AH93">
        <f>V93*TRAIN_SUMMARY!$C$3</f>
        <v>0.53026698802232175</v>
      </c>
      <c r="AI93">
        <f>W93*TRAIN_SUMMARY!$C$4</f>
        <v>-6.1692557392340606E-2</v>
      </c>
      <c r="AJ93">
        <f>X93*TRAIN_SUMMARY!$C$5</f>
        <v>5.7453903556002682E-2</v>
      </c>
      <c r="AK93">
        <f>Y93*TRAIN_SUMMARY!$C$6</f>
        <v>0.53190423215968441</v>
      </c>
      <c r="AL93">
        <f>Z93*TRAIN_SUMMARY!$C$7</f>
        <v>2.4580699342731407E-2</v>
      </c>
      <c r="AM93">
        <f>AA93*TRAIN_SUMMARY!$C$8</f>
        <v>-0.43521580803835686</v>
      </c>
      <c r="AN93">
        <f>AB93*TRAIN_SUMMARY!$C$9</f>
        <v>0.17108448609736249</v>
      </c>
      <c r="AO93">
        <f>AC93*TRAIN_SUMMARY!$C$10</f>
        <v>4.7923621110280083E-2</v>
      </c>
      <c r="AP93">
        <f>AD93*TRAIN_SUMMARY!$C$11</f>
        <v>0.31977406031642996</v>
      </c>
      <c r="AQ93">
        <f>AE93*TRAIN_SUMMARY!$C$12</f>
        <v>6.1778553558697331E-2</v>
      </c>
      <c r="AR93">
        <f>AF93*TRAIN_SUMMARY!$C$13</f>
        <v>-7.9424741749105313E-2</v>
      </c>
      <c r="AS93">
        <f>AG93*TRAIN_SUMMARY!$C$14</f>
        <v>0.18600799575071647</v>
      </c>
      <c r="AT93">
        <f>TRAIN_SUMMARY!$C$2+SUM(AH93:AS93)</f>
        <v>0.53304061797230073</v>
      </c>
      <c r="AU93">
        <f t="shared" si="13"/>
        <v>0.63019200819095622</v>
      </c>
      <c r="AV93">
        <f t="shared" si="14"/>
        <v>0.46173073112471624</v>
      </c>
      <c r="AW93">
        <f t="shared" si="15"/>
        <v>0</v>
      </c>
      <c r="AX93">
        <f t="shared" si="16"/>
        <v>1</v>
      </c>
      <c r="AY93">
        <f t="shared" si="24"/>
        <v>24</v>
      </c>
      <c r="AZ93">
        <f t="shared" si="25"/>
        <v>68</v>
      </c>
      <c r="BA93" s="35">
        <f t="shared" si="17"/>
        <v>4.9484536082474224E-2</v>
      </c>
      <c r="BB93" s="35">
        <f t="shared" si="18"/>
        <v>0.31627906976744186</v>
      </c>
      <c r="BC93" s="35">
        <f t="shared" si="19"/>
        <v>0.26679453368496764</v>
      </c>
      <c r="BD93" s="35">
        <f t="shared" si="20"/>
        <v>0.31627906976744186</v>
      </c>
      <c r="BE93" s="35">
        <f t="shared" si="21"/>
        <v>4.9484536082474224E-2</v>
      </c>
      <c r="BF93" s="23">
        <f>VLOOKUP(AH93,POINTS_TABLE!$D$2:$E$6,2,FALSE)</f>
        <v>22.950406619007929</v>
      </c>
      <c r="BG93" s="23">
        <f>VLOOKUP(AI93,POINTS_TABLE!$D$7:$E$12,2,FALSE)</f>
        <v>-2.6701063982906263</v>
      </c>
      <c r="BH93" s="23">
        <f>VLOOKUP(AJ93,POINTS_TABLE!$D$13:$E$18,2,FALSE)</f>
        <v>2.4866538521987356</v>
      </c>
      <c r="BI93" s="23">
        <f>VLOOKUP(AK93,POINTS_TABLE!$D$21:$E$24,2,FALSE)</f>
        <v>23.021267938938855</v>
      </c>
      <c r="BJ93" s="23">
        <f>VLOOKUP(AL93,POINTS_TABLE!$D$25:$E$27,2,FALSE)</f>
        <v>1.063873591300236</v>
      </c>
      <c r="BK93" s="23">
        <f>VLOOKUP(AM93,POINTS_TABLE!$D$28:$E$33,2,FALSE)</f>
        <v>-18.836510639202615</v>
      </c>
      <c r="BL93" s="23">
        <f>VLOOKUP(AN93,POINTS_TABLE!$D$34:$E$37,2,FALSE)</f>
        <v>7.4046821899710498</v>
      </c>
      <c r="BM93" s="23">
        <f>VLOOKUP(AO93,POINTS_TABLE!$D$38:$E$41,2,FALSE)</f>
        <v>2.0741751155172814</v>
      </c>
      <c r="BN93" s="23">
        <f>VLOOKUP(AP93,POINTS_TABLE!$D$42:$E$44,2,FALSE)</f>
        <v>13.840093530703253</v>
      </c>
      <c r="BO93" s="23">
        <f>VLOOKUP(AQ93,POINTS_TABLE!$D$45:$E$48,2,FALSE)</f>
        <v>2.6738283855727758</v>
      </c>
      <c r="BP93" s="23">
        <f>VLOOKUP(AR93,POINTS_TABLE!$D$49:$E$50,2,FALSE)</f>
        <v>-3.4375704313596254</v>
      </c>
      <c r="BQ93" s="23">
        <f>VLOOKUP(AS93,POINTS_TABLE!$D$51:$E$52,2,FALSE)</f>
        <v>8.0505843910576207</v>
      </c>
      <c r="BR93" s="39">
        <f>ROUND(SCORECARD_SCALLING!$C$6-SUM(BF93:BQ93)-TRAIN_SUMMARY!$C$2*SCORECARD_SCALLING!$C$5,0)</f>
        <v>447</v>
      </c>
      <c r="BS93" t="str">
        <f t="shared" si="22"/>
        <v>Reject</v>
      </c>
      <c r="BT93">
        <f t="shared" si="23"/>
        <v>1</v>
      </c>
    </row>
    <row r="94" spans="1:72">
      <c r="A94" s="2" t="s">
        <v>32</v>
      </c>
      <c r="B94" s="2">
        <v>36</v>
      </c>
      <c r="C94" s="2" t="s">
        <v>33</v>
      </c>
      <c r="D94" s="2" t="s">
        <v>23</v>
      </c>
      <c r="E94" s="2">
        <v>4795</v>
      </c>
      <c r="F94" s="2" t="s">
        <v>34</v>
      </c>
      <c r="G94" s="2" t="s">
        <v>57</v>
      </c>
      <c r="H94" s="2">
        <v>4</v>
      </c>
      <c r="I94" s="2" t="s">
        <v>36</v>
      </c>
      <c r="J94" s="2" t="s">
        <v>27</v>
      </c>
      <c r="K94" s="2">
        <v>1</v>
      </c>
      <c r="L94" s="2" t="s">
        <v>47</v>
      </c>
      <c r="M94" s="2">
        <v>30</v>
      </c>
      <c r="N94" s="2" t="s">
        <v>27</v>
      </c>
      <c r="O94" s="2" t="s">
        <v>29</v>
      </c>
      <c r="P94" s="2">
        <v>1</v>
      </c>
      <c r="Q94" s="2" t="s">
        <v>52</v>
      </c>
      <c r="R94" s="2">
        <v>1</v>
      </c>
      <c r="S94" s="2" t="s">
        <v>31</v>
      </c>
      <c r="T94" s="2" t="s">
        <v>31</v>
      </c>
      <c r="U94" s="2">
        <v>0</v>
      </c>
      <c r="V94">
        <f>_xlfn.XLOOKUP(B94,Binning_WOE_IV!$C$2:$C$6,Binning_WOE_IV!$I$2:$I$6,"not found",-1)</f>
        <v>-0.672432264549915</v>
      </c>
      <c r="W94">
        <f>_xlfn.XLOOKUP(E94,Binning_WOE_IV!$C$7:$C$12,Binning_WOE_IV!$I$7:$I$12,"not found",-1)</f>
        <v>4.3939369041401284E-2</v>
      </c>
      <c r="X94">
        <f>_xlfn.XLOOKUP(M94,Binning_WOE_IV!$C$13:$C$18,Binning_WOE_IV!$I$13:$I$18,"not found",-1)</f>
        <v>-9.0210644079187538E-2</v>
      </c>
      <c r="Y94">
        <f>_xlfn.XLOOKUP(A94,Binning_WOE_IV!$B$32:$B$35,Binning_WOE_IV!$G$32:$G$35,"not found",0)</f>
        <v>-0.45557089656450134</v>
      </c>
      <c r="Z94" s="23">
        <f>_xlfn.XLOOKUP(_xlfn.XLOOKUP(C94,Binning_WOE_IV!$AF$2:$AF$6,Binning_WOE_IV!$AG$2:$AG$6,"not found",0),Binning_WOE_IV!$R$36:$R$38,Binning_WOE_IV!$G$36:$G$38,"not found",0)</f>
        <v>-4.4726268044255127E-2</v>
      </c>
      <c r="AA94" cm="1">
        <f t="array" ref="AA94">_xlfn.SWITCH(D94,"radio/tv",Binning_WOE_IV!$G$39,"other",Binning_WOE_IV!$G$39,"education",Binning_WOE_IV!$G$40,"retraining",Binning_WOE_IV!$G$40,"furniture/equipment",Binning_WOE_IV!$G$41,"domestic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94">
        <f>_xlfn.LET(_xlpm.b,_xlfn.XLOOKUP(F94,Binning_WOE_IV!$AJ$2:$AJ$6,Binning_WOE_IV!$AK$2:$AK$6,"not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94">
        <f>_xlfn.LET(_xlpm.b,_xlfn.XLOOKUP(G94,Binning_WOE_IV!$AL$2:$AL$6,Binning_WOE_IV!$AM$2:$AM$6,"not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94">
        <f>_xlfn.XLOOKUP(_xlfn.XLOOKUP(I94,Binning_WOE_IV!$AN$2:$AN$5,Binning_WOE_IV!$AO$2:$AO$5,"not found",0),Binning_WOE_IV!$R$53:$R$55,Binning_WOE_IV!$G$53:$G$55,"not found",0)</f>
        <v>-0.20099341664998441</v>
      </c>
      <c r="AE94">
        <f>_xlfn.LET(_xlpm.b,_xlfn.XLOOKUP(L94,Binning_WOE_IV!$AQ$2:$AQ$5,Binning_WOE_IV!$AR$2:$AR$5,"not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94">
        <f>_xlfn.XLOOKUP(_xlfn.XLOOKUP(N94,Binning_WOE_IV!$AS$2:$AS$4,Binning_WOE_IV!$AT$2:$AT$4,"not found",0),Binning_WOE_IV!$R$62:$R$63,Binning_WOE_IV!$G$62:$G$63,"not found",0)</f>
        <v>0.12957806221905885</v>
      </c>
      <c r="AG94">
        <f>_xlfn.XLOOKUP(_xlfn.XLOOKUP(O94,Binning_WOE_IV!$AU$2:$AU$4,Binning_WOE_IV!$AV$2:$AV$4,"not found",0),Binning_WOE_IV!$R$64:$R$65,Binning_WOE_IV!$G$64:$G$65,"not found",0)</f>
        <v>0.23435622685305388</v>
      </c>
      <c r="AH94">
        <f>V94*TRAIN_SUMMARY!$C$3</f>
        <v>0.53026698802232175</v>
      </c>
      <c r="AI94">
        <f>W94*TRAIN_SUMMARY!$C$4</f>
        <v>-2.1929012991782761E-2</v>
      </c>
      <c r="AJ94">
        <f>X94*TRAIN_SUMMARY!$C$5</f>
        <v>5.7453903556002682E-2</v>
      </c>
      <c r="AK94">
        <f>Y94*TRAIN_SUMMARY!$C$6</f>
        <v>0.35709270141793154</v>
      </c>
      <c r="AL94">
        <f>Z94*TRAIN_SUMMARY!$C$7</f>
        <v>2.4580699342731407E-2</v>
      </c>
      <c r="AM94">
        <f>AA94*TRAIN_SUMMARY!$C$8</f>
        <v>-0.43521580803835686</v>
      </c>
      <c r="AN94">
        <f>AB94*TRAIN_SUMMARY!$C$9</f>
        <v>0.17108448609736249</v>
      </c>
      <c r="AO94">
        <f>AC94*TRAIN_SUMMARY!$C$10</f>
        <v>0.2867089209985732</v>
      </c>
      <c r="AP94">
        <f>AD94*TRAIN_SUMMARY!$C$11</f>
        <v>0.23813846799994265</v>
      </c>
      <c r="AQ94">
        <f>AE94*TRAIN_SUMMARY!$C$12</f>
        <v>0.30495501300893796</v>
      </c>
      <c r="AR94">
        <f>AF94*TRAIN_SUMMARY!$C$13</f>
        <v>-7.9424741749105313E-2</v>
      </c>
      <c r="AS94">
        <f>AG94*TRAIN_SUMMARY!$C$14</f>
        <v>-8.8614999578798745E-2</v>
      </c>
      <c r="AT94">
        <f>TRAIN_SUMMARY!$C$2+SUM(AH94:AS94)</f>
        <v>0.52369580332363663</v>
      </c>
      <c r="AU94">
        <f t="shared" si="13"/>
        <v>0.62801156184625029</v>
      </c>
      <c r="AV94">
        <f t="shared" si="14"/>
        <v>0.98889250542384655</v>
      </c>
      <c r="AW94">
        <f t="shared" si="15"/>
        <v>1</v>
      </c>
      <c r="AX94">
        <f t="shared" si="16"/>
        <v>0</v>
      </c>
      <c r="AY94">
        <f t="shared" si="24"/>
        <v>25</v>
      </c>
      <c r="AZ94">
        <f t="shared" si="25"/>
        <v>68</v>
      </c>
      <c r="BA94" s="35">
        <f t="shared" si="17"/>
        <v>5.1546391752577317E-2</v>
      </c>
      <c r="BB94" s="35">
        <f t="shared" si="18"/>
        <v>0.31627906976744186</v>
      </c>
      <c r="BC94" s="35">
        <f t="shared" si="19"/>
        <v>0.26473267801486455</v>
      </c>
      <c r="BD94" s="35">
        <f t="shared" si="20"/>
        <v>0.31627906976744186</v>
      </c>
      <c r="BE94" s="35">
        <f t="shared" si="21"/>
        <v>5.1546391752577317E-2</v>
      </c>
      <c r="BF94" s="23">
        <f>VLOOKUP(AH94,POINTS_TABLE!$D$2:$E$6,2,FALSE)</f>
        <v>22.950406619007929</v>
      </c>
      <c r="BG94" s="23">
        <f>VLOOKUP(AI94,POINTS_TABLE!$D$7:$E$12,2,FALSE)</f>
        <v>-0.94910634884503919</v>
      </c>
      <c r="BH94" s="23">
        <f>VLOOKUP(AJ94,POINTS_TABLE!$D$13:$E$18,2,FALSE)</f>
        <v>2.4866538521987356</v>
      </c>
      <c r="BI94" s="23">
        <f>VLOOKUP(AK94,POINTS_TABLE!$D$21:$E$24,2,FALSE)</f>
        <v>15.455276084198793</v>
      </c>
      <c r="BJ94" s="23">
        <f>VLOOKUP(AL94,POINTS_TABLE!$D$25:$E$27,2,FALSE)</f>
        <v>1.063873591300236</v>
      </c>
      <c r="BK94" s="23">
        <f>VLOOKUP(AM94,POINTS_TABLE!$D$28:$E$33,2,FALSE)</f>
        <v>-18.836510639202615</v>
      </c>
      <c r="BL94" s="23">
        <f>VLOOKUP(AN94,POINTS_TABLE!$D$34:$E$37,2,FALSE)</f>
        <v>7.4046821899710498</v>
      </c>
      <c r="BM94" s="23">
        <f>VLOOKUP(AO94,POINTS_TABLE!$D$38:$E$41,2,FALSE)</f>
        <v>12.409006155098014</v>
      </c>
      <c r="BN94" s="23">
        <f>VLOOKUP(AP94,POINTS_TABLE!$D$42:$E$44,2,FALSE)</f>
        <v>10.30683560485237</v>
      </c>
      <c r="BO94" s="23">
        <f>VLOOKUP(AQ94,POINTS_TABLE!$D$45:$E$48,2,FALSE)</f>
        <v>13.198712548866723</v>
      </c>
      <c r="BP94" s="23">
        <f>VLOOKUP(AR94,POINTS_TABLE!$D$49:$E$50,2,FALSE)</f>
        <v>-3.4375704313596254</v>
      </c>
      <c r="BQ94" s="23">
        <f>VLOOKUP(AS94,POINTS_TABLE!$D$51:$E$52,2,FALSE)</f>
        <v>-3.8353326132213157</v>
      </c>
      <c r="BR94" s="39">
        <f>ROUND(SCORECARD_SCALLING!$C$6-SUM(BF94:BQ94)-TRAIN_SUMMARY!$C$2*SCORECARD_SCALLING!$C$5,0)</f>
        <v>448</v>
      </c>
      <c r="BS94" t="str">
        <f t="shared" si="22"/>
        <v>Reject</v>
      </c>
      <c r="BT94">
        <f t="shared" si="23"/>
        <v>1</v>
      </c>
    </row>
    <row r="95" spans="1:72">
      <c r="A95" s="2" t="s">
        <v>21</v>
      </c>
      <c r="B95" s="2">
        <v>30</v>
      </c>
      <c r="C95" s="2" t="s">
        <v>33</v>
      </c>
      <c r="D95" s="2" t="s">
        <v>41</v>
      </c>
      <c r="E95" s="2">
        <v>3108</v>
      </c>
      <c r="F95" s="2" t="s">
        <v>34</v>
      </c>
      <c r="G95" s="2" t="s">
        <v>57</v>
      </c>
      <c r="H95" s="2">
        <v>2</v>
      </c>
      <c r="I95" s="2" t="s">
        <v>54</v>
      </c>
      <c r="J95" s="2" t="s">
        <v>27</v>
      </c>
      <c r="K95" s="2">
        <v>4</v>
      </c>
      <c r="L95" s="2" t="s">
        <v>43</v>
      </c>
      <c r="M95" s="2">
        <v>31</v>
      </c>
      <c r="N95" s="2" t="s">
        <v>27</v>
      </c>
      <c r="O95" s="2" t="s">
        <v>29</v>
      </c>
      <c r="P95" s="2">
        <v>1</v>
      </c>
      <c r="Q95" s="2" t="s">
        <v>40</v>
      </c>
      <c r="R95" s="2">
        <v>1</v>
      </c>
      <c r="S95" s="2" t="s">
        <v>27</v>
      </c>
      <c r="T95" s="2" t="s">
        <v>31</v>
      </c>
      <c r="U95" s="2">
        <v>1</v>
      </c>
      <c r="V95">
        <f>_xlfn.XLOOKUP(B95,Binning_WOE_IV!$C$2:$C$6,Binning_WOE_IV!$I$2:$I$6,"not found",-1)</f>
        <v>-0.12917431193202994</v>
      </c>
      <c r="W95">
        <f>_xlfn.XLOOKUP(E95,Binning_WOE_IV!$C$7:$C$12,Binning_WOE_IV!$I$7:$I$12,"not found",-1)</f>
        <v>4.3939369041401284E-2</v>
      </c>
      <c r="X95">
        <f>_xlfn.XLOOKUP(M95,Binning_WOE_IV!$C$13:$C$18,Binning_WOE_IV!$I$13:$I$18,"not found",-1)</f>
        <v>-9.0210644079187538E-2</v>
      </c>
      <c r="Y95">
        <f>_xlfn.XLOOKUP(A95,Binning_WOE_IV!$B$32:$B$35,Binning_WOE_IV!$G$32:$G$35,"not found",0)</f>
        <v>-0.67859154491044971</v>
      </c>
      <c r="Z95" s="23">
        <f>_xlfn.XLOOKUP(_xlfn.XLOOKUP(C95,Binning_WOE_IV!$AF$2:$AF$6,Binning_WOE_IV!$AG$2:$AG$6,"not found",0),Binning_WOE_IV!$R$36:$R$38,Binning_WOE_IV!$G$36:$G$38,"not found",0)</f>
        <v>-4.4726268044255127E-2</v>
      </c>
      <c r="AA95" cm="1">
        <f t="array" ref="AA95">_xlfn.SWITCH(D95,"radio/tv",Binning_WOE_IV!$G$39,"other",Binning_WOE_IV!$G$39,"education",Binning_WOE_IV!$G$40,"retraining",Binning_WOE_IV!$G$40,"furniture/equipment",Binning_WOE_IV!$G$41,"domestic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95">
        <f>_xlfn.LET(_xlpm.b,_xlfn.XLOOKUP(F95,Binning_WOE_IV!$AJ$2:$AJ$6,Binning_WOE_IV!$AK$2:$AK$6,"not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95">
        <f>_xlfn.LET(_xlpm.b,_xlfn.XLOOKUP(G95,Binning_WOE_IV!$AL$2:$AL$6,Binning_WOE_IV!$AM$2:$AM$6,"not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95">
        <f>_xlfn.XLOOKUP(_xlfn.XLOOKUP(I95,Binning_WOE_IV!$AN$2:$AN$5,Binning_WOE_IV!$AO$2:$AO$5,"not found",0),Binning_WOE_IV!$R$53:$R$55,Binning_WOE_IV!$G$53:$G$55,"not found",0)</f>
        <v>-0.2698954162208389</v>
      </c>
      <c r="AE95">
        <f>_xlfn.LET(_xlpm.b,_xlfn.XLOOKUP(L95,Binning_WOE_IV!$AQ$2:$AQ$5,Binning_WOE_IV!$AR$2:$AR$5,"not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95">
        <f>_xlfn.XLOOKUP(_xlfn.XLOOKUP(N95,Binning_WOE_IV!$AS$2:$AS$4,Binning_WOE_IV!$AT$2:$AT$4,"not found",0),Binning_WOE_IV!$R$62:$R$63,Binning_WOE_IV!$G$62:$G$63,"not found",0)</f>
        <v>0.12957806221905885</v>
      </c>
      <c r="AG95">
        <f>_xlfn.XLOOKUP(_xlfn.XLOOKUP(O95,Binning_WOE_IV!$AU$2:$AU$4,Binning_WOE_IV!$AV$2:$AV$4,"not found",0),Binning_WOE_IV!$R$64:$R$65,Binning_WOE_IV!$G$64:$G$65,"not found",0)</f>
        <v>0.23435622685305388</v>
      </c>
      <c r="AH95">
        <f>V95*TRAIN_SUMMARY!$C$3</f>
        <v>0.10186434668464488</v>
      </c>
      <c r="AI95">
        <f>W95*TRAIN_SUMMARY!$C$4</f>
        <v>-2.1929012991782761E-2</v>
      </c>
      <c r="AJ95">
        <f>X95*TRAIN_SUMMARY!$C$5</f>
        <v>5.7453903556002682E-2</v>
      </c>
      <c r="AK95">
        <f>Y95*TRAIN_SUMMARY!$C$6</f>
        <v>0.53190423215968441</v>
      </c>
      <c r="AL95">
        <f>Z95*TRAIN_SUMMARY!$C$7</f>
        <v>2.4580699342731407E-2</v>
      </c>
      <c r="AM95">
        <f>AA95*TRAIN_SUMMARY!$C$8</f>
        <v>5.9194073638088991E-2</v>
      </c>
      <c r="AN95">
        <f>AB95*TRAIN_SUMMARY!$C$9</f>
        <v>0.17108448609736249</v>
      </c>
      <c r="AO95">
        <f>AC95*TRAIN_SUMMARY!$C$10</f>
        <v>0.2867089209985732</v>
      </c>
      <c r="AP95">
        <f>AD95*TRAIN_SUMMARY!$C$11</f>
        <v>0.31977406031642996</v>
      </c>
      <c r="AQ95">
        <f>AE95*TRAIN_SUMMARY!$C$12</f>
        <v>-1.8327249432625072E-2</v>
      </c>
      <c r="AR95">
        <f>AF95*TRAIN_SUMMARY!$C$13</f>
        <v>-7.9424741749105313E-2</v>
      </c>
      <c r="AS95">
        <f>AG95*TRAIN_SUMMARY!$C$14</f>
        <v>-8.8614999578798745E-2</v>
      </c>
      <c r="AT95">
        <f>TRAIN_SUMMARY!$C$2+SUM(AH95:AS95)</f>
        <v>0.52286790427908303</v>
      </c>
      <c r="AU95">
        <f t="shared" si="13"/>
        <v>0.62781813334498116</v>
      </c>
      <c r="AV95">
        <f t="shared" si="14"/>
        <v>0.46550475103955169</v>
      </c>
      <c r="AW95">
        <f t="shared" si="15"/>
        <v>0</v>
      </c>
      <c r="AX95">
        <f t="shared" si="16"/>
        <v>1</v>
      </c>
      <c r="AY95">
        <f t="shared" si="24"/>
        <v>25</v>
      </c>
      <c r="AZ95">
        <f t="shared" si="25"/>
        <v>69</v>
      </c>
      <c r="BA95" s="35">
        <f t="shared" si="17"/>
        <v>5.1546391752577317E-2</v>
      </c>
      <c r="BB95" s="35">
        <f t="shared" si="18"/>
        <v>0.32093023255813952</v>
      </c>
      <c r="BC95" s="35">
        <f t="shared" si="19"/>
        <v>0.26938384080556221</v>
      </c>
      <c r="BD95" s="35">
        <f t="shared" si="20"/>
        <v>0.32093023255813952</v>
      </c>
      <c r="BE95" s="35">
        <f t="shared" si="21"/>
        <v>5.1546391752577317E-2</v>
      </c>
      <c r="BF95" s="23">
        <f>VLOOKUP(AH95,POINTS_TABLE!$D$2:$E$6,2,FALSE)</f>
        <v>4.4087756341599382</v>
      </c>
      <c r="BG95" s="23">
        <f>VLOOKUP(AI95,POINTS_TABLE!$D$7:$E$12,2,FALSE)</f>
        <v>-0.94910634884503919</v>
      </c>
      <c r="BH95" s="23">
        <f>VLOOKUP(AJ95,POINTS_TABLE!$D$13:$E$18,2,FALSE)</f>
        <v>2.4866538521987356</v>
      </c>
      <c r="BI95" s="23">
        <f>VLOOKUP(AK95,POINTS_TABLE!$D$21:$E$24,2,FALSE)</f>
        <v>23.021267938938855</v>
      </c>
      <c r="BJ95" s="23">
        <f>VLOOKUP(AL95,POINTS_TABLE!$D$25:$E$27,2,FALSE)</f>
        <v>1.063873591300236</v>
      </c>
      <c r="BK95" s="23">
        <f>VLOOKUP(AM95,POINTS_TABLE!$D$28:$E$33,2,FALSE)</f>
        <v>2.5619698946306131</v>
      </c>
      <c r="BL95" s="23">
        <f>VLOOKUP(AN95,POINTS_TABLE!$D$34:$E$37,2,FALSE)</f>
        <v>7.4046821899710498</v>
      </c>
      <c r="BM95" s="23">
        <f>VLOOKUP(AO95,POINTS_TABLE!$D$38:$E$41,2,FALSE)</f>
        <v>12.409006155098014</v>
      </c>
      <c r="BN95" s="23">
        <f>VLOOKUP(AP95,POINTS_TABLE!$D$42:$E$44,2,FALSE)</f>
        <v>13.840093530703253</v>
      </c>
      <c r="BO95" s="23">
        <f>VLOOKUP(AQ95,POINTS_TABLE!$D$45:$E$48,2,FALSE)</f>
        <v>-0.79321895608749771</v>
      </c>
      <c r="BP95" s="23">
        <f>VLOOKUP(AR95,POINTS_TABLE!$D$49:$E$50,2,FALSE)</f>
        <v>-3.4375704313596254</v>
      </c>
      <c r="BQ95" s="23">
        <f>VLOOKUP(AS95,POINTS_TABLE!$D$51:$E$52,2,FALSE)</f>
        <v>-3.8353326132213157</v>
      </c>
      <c r="BR95" s="39">
        <f>ROUND(SCORECARD_SCALLING!$C$6-SUM(BF95:BQ95)-TRAIN_SUMMARY!$C$2*SCORECARD_SCALLING!$C$5,0)</f>
        <v>448</v>
      </c>
      <c r="BS95" t="str">
        <f t="shared" si="22"/>
        <v>Reject</v>
      </c>
      <c r="BT95">
        <f t="shared" si="23"/>
        <v>1</v>
      </c>
    </row>
    <row r="96" spans="1:72">
      <c r="A96" s="2" t="s">
        <v>21</v>
      </c>
      <c r="B96" s="2">
        <v>6</v>
      </c>
      <c r="C96" s="2" t="s">
        <v>64</v>
      </c>
      <c r="D96" s="2" t="s">
        <v>38</v>
      </c>
      <c r="E96" s="2">
        <v>1198</v>
      </c>
      <c r="F96" s="2" t="s">
        <v>34</v>
      </c>
      <c r="G96" s="2" t="s">
        <v>25</v>
      </c>
      <c r="H96" s="2">
        <v>4</v>
      </c>
      <c r="I96" s="2" t="s">
        <v>36</v>
      </c>
      <c r="J96" s="2" t="s">
        <v>27</v>
      </c>
      <c r="K96" s="2">
        <v>4</v>
      </c>
      <c r="L96" s="2" t="s">
        <v>47</v>
      </c>
      <c r="M96" s="2">
        <v>35</v>
      </c>
      <c r="N96" s="2" t="s">
        <v>27</v>
      </c>
      <c r="O96" s="2" t="s">
        <v>44</v>
      </c>
      <c r="P96" s="2">
        <v>1</v>
      </c>
      <c r="Q96" s="2" t="s">
        <v>30</v>
      </c>
      <c r="R96" s="2">
        <v>1</v>
      </c>
      <c r="S96" s="2" t="s">
        <v>27</v>
      </c>
      <c r="T96" s="2" t="s">
        <v>31</v>
      </c>
      <c r="U96" s="2">
        <v>1</v>
      </c>
      <c r="V96">
        <f>_xlfn.XLOOKUP(B96,Binning_WOE_IV!$C$2:$C$6,Binning_WOE_IV!$I$2:$I$6,"not found",-1)</f>
        <v>1.0146162505891094</v>
      </c>
      <c r="W96">
        <f>_xlfn.XLOOKUP(E96,Binning_WOE_IV!$C$7:$C$12,Binning_WOE_IV!$I$7:$I$12,"not found",-1)</f>
        <v>0.16104877718831048</v>
      </c>
      <c r="X96">
        <f>_xlfn.XLOOKUP(M96,Binning_WOE_IV!$C$13:$C$18,Binning_WOE_IV!$I$13:$I$18,"not found",-1)</f>
        <v>-9.0210644079187538E-2</v>
      </c>
      <c r="Y96">
        <f>_xlfn.XLOOKUP(A96,Binning_WOE_IV!$B$32:$B$35,Binning_WOE_IV!$G$32:$G$35,"not found",0)</f>
        <v>-0.67859154491044971</v>
      </c>
      <c r="Z96" s="23">
        <f>_xlfn.XLOOKUP(_xlfn.XLOOKUP(C96,Binning_WOE_IV!$AF$2:$AF$6,Binning_WOE_IV!$AG$2:$AG$6,"not found",0),Binning_WOE_IV!$R$36:$R$38,Binning_WOE_IV!$G$36:$G$38,"not found",0)</f>
        <v>-1.2442937789022748</v>
      </c>
      <c r="AA96" cm="1">
        <f t="array" ref="AA96">_xlfn.SWITCH(D96,"radio/tv",Binning_WOE_IV!$G$39,"other",Binning_WOE_IV!$G$39,"education",Binning_WOE_IV!$G$40,"retraining",Binning_WOE_IV!$G$40,"furniture/equipment",Binning_WOE_IV!$G$41,"domestic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96">
        <f>_xlfn.LET(_xlpm.b,_xlfn.XLOOKUP(F96,Binning_WOE_IV!$AJ$2:$AJ$6,Binning_WOE_IV!$AK$2:$AK$6,"not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96">
        <f>_xlfn.LET(_xlpm.b,_xlfn.XLOOKUP(G96,Binning_WOE_IV!$AL$2:$AL$6,Binning_WOE_IV!$AM$2:$AM$6,"not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96">
        <f>_xlfn.XLOOKUP(_xlfn.XLOOKUP(I96,Binning_WOE_IV!$AN$2:$AN$5,Binning_WOE_IV!$AO$2:$AO$5,"not found",0),Binning_WOE_IV!$R$53:$R$55,Binning_WOE_IV!$G$53:$G$55,"not found",0)</f>
        <v>-0.20099341664998441</v>
      </c>
      <c r="AE96">
        <f>_xlfn.LET(_xlpm.b,_xlfn.XLOOKUP(L96,Binning_WOE_IV!$AQ$2:$AQ$5,Binning_WOE_IV!$AR$2:$AR$5,"not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96">
        <f>_xlfn.XLOOKUP(_xlfn.XLOOKUP(N96,Binning_WOE_IV!$AS$2:$AS$4,Binning_WOE_IV!$AT$2:$AT$4,"not found",0),Binning_WOE_IV!$R$62:$R$63,Binning_WOE_IV!$G$62:$G$63,"not found",0)</f>
        <v>0.12957806221905885</v>
      </c>
      <c r="AG96">
        <f>_xlfn.XLOOKUP(_xlfn.XLOOKUP(O96,Binning_WOE_IV!$AU$2:$AU$4,Binning_WOE_IV!$AV$2:$AV$4,"not found",0),Binning_WOE_IV!$R$64:$R$65,Binning_WOE_IV!$G$64:$G$65,"not found",0)</f>
        <v>-0.4919272386823581</v>
      </c>
      <c r="AH96">
        <f>V96*TRAIN_SUMMARY!$C$3</f>
        <v>-0.80010661528638027</v>
      </c>
      <c r="AI96">
        <f>W96*TRAIN_SUMMARY!$C$4</f>
        <v>-8.037531726833734E-2</v>
      </c>
      <c r="AJ96">
        <f>X96*TRAIN_SUMMARY!$C$5</f>
        <v>5.7453903556002682E-2</v>
      </c>
      <c r="AK96">
        <f>Y96*TRAIN_SUMMARY!$C$6</f>
        <v>0.53190423215968441</v>
      </c>
      <c r="AL96">
        <f>Z96*TRAIN_SUMMARY!$C$7</f>
        <v>0.68384000299252556</v>
      </c>
      <c r="AM96">
        <f>AA96*TRAIN_SUMMARY!$C$8</f>
        <v>0.31332064462344805</v>
      </c>
      <c r="AN96">
        <f>AB96*TRAIN_SUMMARY!$C$9</f>
        <v>0.17108448609736249</v>
      </c>
      <c r="AO96">
        <f>AC96*TRAIN_SUMMARY!$C$10</f>
        <v>-0.18469041192036334</v>
      </c>
      <c r="AP96">
        <f>AD96*TRAIN_SUMMARY!$C$11</f>
        <v>0.23813846799994265</v>
      </c>
      <c r="AQ96">
        <f>AE96*TRAIN_SUMMARY!$C$12</f>
        <v>0.30495501300893796</v>
      </c>
      <c r="AR96">
        <f>AF96*TRAIN_SUMMARY!$C$13</f>
        <v>-7.9424741749105313E-2</v>
      </c>
      <c r="AS96">
        <f>AG96*TRAIN_SUMMARY!$C$14</f>
        <v>0.18600799575071647</v>
      </c>
      <c r="AT96">
        <f>TRAIN_SUMMARY!$C$2+SUM(AH96:AS96)</f>
        <v>0.52070684520231059</v>
      </c>
      <c r="AU96">
        <f t="shared" si="13"/>
        <v>0.62731303550205297</v>
      </c>
      <c r="AV96">
        <f t="shared" si="14"/>
        <v>0.46630960376368336</v>
      </c>
      <c r="AW96">
        <f t="shared" si="15"/>
        <v>0</v>
      </c>
      <c r="AX96">
        <f t="shared" si="16"/>
        <v>1</v>
      </c>
      <c r="AY96">
        <f t="shared" si="24"/>
        <v>25</v>
      </c>
      <c r="AZ96">
        <f t="shared" si="25"/>
        <v>70</v>
      </c>
      <c r="BA96" s="35">
        <f t="shared" si="17"/>
        <v>5.1546391752577317E-2</v>
      </c>
      <c r="BB96" s="35">
        <f t="shared" si="18"/>
        <v>0.32558139534883723</v>
      </c>
      <c r="BC96" s="35">
        <f t="shared" si="19"/>
        <v>0.27403500359625993</v>
      </c>
      <c r="BD96" s="35">
        <f t="shared" si="20"/>
        <v>0.32558139534883723</v>
      </c>
      <c r="BE96" s="35">
        <f t="shared" si="21"/>
        <v>5.1546391752577317E-2</v>
      </c>
      <c r="BF96" s="23">
        <f>VLOOKUP(AH96,POINTS_TABLE!$D$2:$E$6,2,FALSE)</f>
        <v>-34.629295381683434</v>
      </c>
      <c r="BG96" s="23">
        <f>VLOOKUP(AI96,POINTS_TABLE!$D$7:$E$12,2,FALSE)</f>
        <v>-3.4787121489872201</v>
      </c>
      <c r="BH96" s="23">
        <f>VLOOKUP(AJ96,POINTS_TABLE!$D$13:$E$18,2,FALSE)</f>
        <v>2.4866538521987356</v>
      </c>
      <c r="BI96" s="23">
        <f>VLOOKUP(AK96,POINTS_TABLE!$D$21:$E$24,2,FALSE)</f>
        <v>23.021267938938855</v>
      </c>
      <c r="BJ96" s="23">
        <f>VLOOKUP(AL96,POINTS_TABLE!$D$25:$E$27,2,FALSE)</f>
        <v>29.597177432364315</v>
      </c>
      <c r="BK96" s="23">
        <f>VLOOKUP(AM96,POINTS_TABLE!$D$28:$E$33,2,FALSE)</f>
        <v>13.560784206191453</v>
      </c>
      <c r="BL96" s="23">
        <f>VLOOKUP(AN96,POINTS_TABLE!$D$34:$E$37,2,FALSE)</f>
        <v>7.4046821899710498</v>
      </c>
      <c r="BM96" s="23">
        <f>VLOOKUP(AO96,POINTS_TABLE!$D$38:$E$41,2,FALSE)</f>
        <v>-7.9935582413174426</v>
      </c>
      <c r="BN96" s="23">
        <f>VLOOKUP(AP96,POINTS_TABLE!$D$42:$E$44,2,FALSE)</f>
        <v>10.30683560485237</v>
      </c>
      <c r="BO96" s="23">
        <f>VLOOKUP(AQ96,POINTS_TABLE!$D$45:$E$48,2,FALSE)</f>
        <v>13.198712548866723</v>
      </c>
      <c r="BP96" s="23">
        <f>VLOOKUP(AR96,POINTS_TABLE!$D$49:$E$50,2,FALSE)</f>
        <v>-3.4375704313596254</v>
      </c>
      <c r="BQ96" s="23">
        <f>VLOOKUP(AS96,POINTS_TABLE!$D$51:$E$52,2,FALSE)</f>
        <v>8.0505843910576207</v>
      </c>
      <c r="BR96" s="39">
        <f>ROUND(SCORECARD_SCALLING!$C$6-SUM(BF96:BQ96)-TRAIN_SUMMARY!$C$2*SCORECARD_SCALLING!$C$5,0)</f>
        <v>448</v>
      </c>
      <c r="BS96" t="str">
        <f t="shared" si="22"/>
        <v>Reject</v>
      </c>
      <c r="BT96">
        <f t="shared" si="23"/>
        <v>1</v>
      </c>
    </row>
    <row r="97" spans="1:72">
      <c r="A97" s="2" t="s">
        <v>21</v>
      </c>
      <c r="B97" s="2">
        <v>48</v>
      </c>
      <c r="C97" s="2" t="s">
        <v>33</v>
      </c>
      <c r="D97" s="2" t="s">
        <v>23</v>
      </c>
      <c r="E97" s="2">
        <v>6758</v>
      </c>
      <c r="F97" s="2" t="s">
        <v>34</v>
      </c>
      <c r="G97" s="2" t="s">
        <v>35</v>
      </c>
      <c r="H97" s="2">
        <v>3</v>
      </c>
      <c r="I97" s="2" t="s">
        <v>36</v>
      </c>
      <c r="J97" s="2" t="s">
        <v>27</v>
      </c>
      <c r="K97" s="2">
        <v>2</v>
      </c>
      <c r="L97" s="2" t="s">
        <v>50</v>
      </c>
      <c r="M97" s="2">
        <v>31</v>
      </c>
      <c r="N97" s="2" t="s">
        <v>27</v>
      </c>
      <c r="O97" s="2" t="s">
        <v>29</v>
      </c>
      <c r="P97" s="2">
        <v>1</v>
      </c>
      <c r="Q97" s="2" t="s">
        <v>30</v>
      </c>
      <c r="R97" s="2">
        <v>1</v>
      </c>
      <c r="S97" s="2" t="s">
        <v>31</v>
      </c>
      <c r="T97" s="2" t="s">
        <v>31</v>
      </c>
      <c r="U97" s="2">
        <v>1</v>
      </c>
      <c r="V97">
        <f>_xlfn.XLOOKUP(B97,Binning_WOE_IV!$C$2:$C$6,Binning_WOE_IV!$I$2:$I$6,"not found",-1)</f>
        <v>-0.94704225543434295</v>
      </c>
      <c r="W97">
        <f>_xlfn.XLOOKUP(E97,Binning_WOE_IV!$C$7:$C$12,Binning_WOE_IV!$I$7:$I$12,"not found",-1)</f>
        <v>-0.1020145435816787</v>
      </c>
      <c r="X97">
        <f>_xlfn.XLOOKUP(M97,Binning_WOE_IV!$C$13:$C$18,Binning_WOE_IV!$I$13:$I$18,"not found",-1)</f>
        <v>-9.0210644079187538E-2</v>
      </c>
      <c r="Y97">
        <f>_xlfn.XLOOKUP(A97,Binning_WOE_IV!$B$32:$B$35,Binning_WOE_IV!$G$32:$G$35,"not found",0)</f>
        <v>-0.67859154491044971</v>
      </c>
      <c r="Z97" s="23">
        <f>_xlfn.XLOOKUP(_xlfn.XLOOKUP(C97,Binning_WOE_IV!$AF$2:$AF$6,Binning_WOE_IV!$AG$2:$AG$6,"not found",0),Binning_WOE_IV!$R$36:$R$38,Binning_WOE_IV!$G$36:$G$38,"not found",0)</f>
        <v>-4.4726268044255127E-2</v>
      </c>
      <c r="AA97" cm="1">
        <f t="array" ref="AA97">_xlfn.SWITCH(D97,"radio/tv",Binning_WOE_IV!$G$39,"other",Binning_WOE_IV!$G$39,"education",Binning_WOE_IV!$G$40,"retraining",Binning_WOE_IV!$G$40,"furniture/equipment",Binning_WOE_IV!$G$41,"domestic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97">
        <f>_xlfn.LET(_xlpm.b,_xlfn.XLOOKUP(F97,Binning_WOE_IV!$AJ$2:$AJ$6,Binning_WOE_IV!$AK$2:$AK$6,"not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97">
        <f>_xlfn.LET(_xlpm.b,_xlfn.XLOOKUP(G97,Binning_WOE_IV!$AL$2:$AL$6,Binning_WOE_IV!$AM$2:$AM$6,"not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97">
        <f>_xlfn.XLOOKUP(_xlfn.XLOOKUP(I97,Binning_WOE_IV!$AN$2:$AN$5,Binning_WOE_IV!$AO$2:$AO$5,"not found",0),Binning_WOE_IV!$R$53:$R$55,Binning_WOE_IV!$G$53:$G$55,"not found",0)</f>
        <v>-0.20099341664998441</v>
      </c>
      <c r="AE97">
        <f>_xlfn.LET(_xlpm.b,_xlfn.XLOOKUP(L97,Binning_WOE_IV!$AQ$2:$AQ$5,Binning_WOE_IV!$AR$2:$AR$5,"not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97">
        <f>_xlfn.XLOOKUP(_xlfn.XLOOKUP(N97,Binning_WOE_IV!$AS$2:$AS$4,Binning_WOE_IV!$AT$2:$AT$4,"not found",0),Binning_WOE_IV!$R$62:$R$63,Binning_WOE_IV!$G$62:$G$63,"not found",0)</f>
        <v>0.12957806221905885</v>
      </c>
      <c r="AG97">
        <f>_xlfn.XLOOKUP(_xlfn.XLOOKUP(O97,Binning_WOE_IV!$AU$2:$AU$4,Binning_WOE_IV!$AV$2:$AV$4,"not found",0),Binning_WOE_IV!$R$64:$R$65,Binning_WOE_IV!$G$64:$G$65,"not found",0)</f>
        <v>0.23435622685305388</v>
      </c>
      <c r="AH97">
        <f>V97*TRAIN_SUMMARY!$C$3</f>
        <v>0.74681907872931619</v>
      </c>
      <c r="AI97">
        <f>W97*TRAIN_SUMMARY!$C$4</f>
        <v>5.0912844229637523E-2</v>
      </c>
      <c r="AJ97">
        <f>X97*TRAIN_SUMMARY!$C$5</f>
        <v>5.7453903556002682E-2</v>
      </c>
      <c r="AK97">
        <f>Y97*TRAIN_SUMMARY!$C$6</f>
        <v>0.53190423215968441</v>
      </c>
      <c r="AL97">
        <f>Z97*TRAIN_SUMMARY!$C$7</f>
        <v>2.4580699342731407E-2</v>
      </c>
      <c r="AM97">
        <f>AA97*TRAIN_SUMMARY!$C$8</f>
        <v>-0.43521580803835686</v>
      </c>
      <c r="AN97">
        <f>AB97*TRAIN_SUMMARY!$C$9</f>
        <v>0.17108448609736249</v>
      </c>
      <c r="AO97">
        <f>AC97*TRAIN_SUMMARY!$C$10</f>
        <v>4.7923621110280083E-2</v>
      </c>
      <c r="AP97">
        <f>AD97*TRAIN_SUMMARY!$C$11</f>
        <v>0.23813846799994265</v>
      </c>
      <c r="AQ97">
        <f>AE97*TRAIN_SUMMARY!$C$12</f>
        <v>6.1778553558697331E-2</v>
      </c>
      <c r="AR97">
        <f>AF97*TRAIN_SUMMARY!$C$13</f>
        <v>-7.9424741749105313E-2</v>
      </c>
      <c r="AS97">
        <f>AG97*TRAIN_SUMMARY!$C$14</f>
        <v>-8.8614999578798745E-2</v>
      </c>
      <c r="AT97">
        <f>TRAIN_SUMMARY!$C$2+SUM(AH97:AS97)</f>
        <v>0.50593952265527042</v>
      </c>
      <c r="AU97">
        <f t="shared" si="13"/>
        <v>0.62385412247271355</v>
      </c>
      <c r="AV97">
        <f t="shared" si="14"/>
        <v>0.47183871603166638</v>
      </c>
      <c r="AW97">
        <f t="shared" si="15"/>
        <v>0</v>
      </c>
      <c r="AX97">
        <f t="shared" si="16"/>
        <v>1</v>
      </c>
      <c r="AY97">
        <f t="shared" si="24"/>
        <v>25</v>
      </c>
      <c r="AZ97">
        <f t="shared" si="25"/>
        <v>71</v>
      </c>
      <c r="BA97" s="35">
        <f t="shared" si="17"/>
        <v>5.1546391752577317E-2</v>
      </c>
      <c r="BB97" s="35">
        <f t="shared" si="18"/>
        <v>0.33023255813953489</v>
      </c>
      <c r="BC97" s="35">
        <f t="shared" si="19"/>
        <v>0.27868616638695759</v>
      </c>
      <c r="BD97" s="35">
        <f t="shared" si="20"/>
        <v>0.33023255813953489</v>
      </c>
      <c r="BE97" s="35">
        <f t="shared" si="21"/>
        <v>5.1546391752577317E-2</v>
      </c>
      <c r="BF97" s="23">
        <f>VLOOKUP(AH97,POINTS_TABLE!$D$2:$E$6,2,FALSE)</f>
        <v>32.322965439721465</v>
      </c>
      <c r="BG97" s="23">
        <f>VLOOKUP(AI97,POINTS_TABLE!$D$7:$E$12,2,FALSE)</f>
        <v>2.2035512366295098</v>
      </c>
      <c r="BH97" s="23">
        <f>VLOOKUP(AJ97,POINTS_TABLE!$D$13:$E$18,2,FALSE)</f>
        <v>2.4866538521987356</v>
      </c>
      <c r="BI97" s="23">
        <f>VLOOKUP(AK97,POINTS_TABLE!$D$21:$E$24,2,FALSE)</f>
        <v>23.021267938938855</v>
      </c>
      <c r="BJ97" s="23">
        <f>VLOOKUP(AL97,POINTS_TABLE!$D$25:$E$27,2,FALSE)</f>
        <v>1.063873591300236</v>
      </c>
      <c r="BK97" s="23">
        <f>VLOOKUP(AM97,POINTS_TABLE!$D$28:$E$33,2,FALSE)</f>
        <v>-18.836510639202615</v>
      </c>
      <c r="BL97" s="23">
        <f>VLOOKUP(AN97,POINTS_TABLE!$D$34:$E$37,2,FALSE)</f>
        <v>7.4046821899710498</v>
      </c>
      <c r="BM97" s="23">
        <f>VLOOKUP(AO97,POINTS_TABLE!$D$38:$E$41,2,FALSE)</f>
        <v>2.0741751155172814</v>
      </c>
      <c r="BN97" s="23">
        <f>VLOOKUP(AP97,POINTS_TABLE!$D$42:$E$44,2,FALSE)</f>
        <v>10.30683560485237</v>
      </c>
      <c r="BO97" s="23">
        <f>VLOOKUP(AQ97,POINTS_TABLE!$D$45:$E$48,2,FALSE)</f>
        <v>2.6738283855727758</v>
      </c>
      <c r="BP97" s="23">
        <f>VLOOKUP(AR97,POINTS_TABLE!$D$49:$E$50,2,FALSE)</f>
        <v>-3.4375704313596254</v>
      </c>
      <c r="BQ97" s="23">
        <f>VLOOKUP(AS97,POINTS_TABLE!$D$51:$E$52,2,FALSE)</f>
        <v>-3.8353326132213157</v>
      </c>
      <c r="BR97" s="39">
        <f>ROUND(SCORECARD_SCALLING!$C$6-SUM(BF97:BQ97)-TRAIN_SUMMARY!$C$2*SCORECARD_SCALLING!$C$5,0)</f>
        <v>448</v>
      </c>
      <c r="BS97" t="str">
        <f t="shared" si="22"/>
        <v>Reject</v>
      </c>
      <c r="BT97">
        <f t="shared" si="23"/>
        <v>1</v>
      </c>
    </row>
    <row r="98" spans="1:72">
      <c r="A98" s="2" t="s">
        <v>32</v>
      </c>
      <c r="B98" s="2">
        <v>6</v>
      </c>
      <c r="C98" s="2" t="s">
        <v>64</v>
      </c>
      <c r="D98" s="2" t="s">
        <v>38</v>
      </c>
      <c r="E98" s="2">
        <v>433</v>
      </c>
      <c r="F98" s="2" t="s">
        <v>53</v>
      </c>
      <c r="G98" s="2" t="s">
        <v>57</v>
      </c>
      <c r="H98" s="2">
        <v>4</v>
      </c>
      <c r="I98" s="2" t="s">
        <v>36</v>
      </c>
      <c r="J98" s="2" t="s">
        <v>27</v>
      </c>
      <c r="K98" s="2">
        <v>2</v>
      </c>
      <c r="L98" s="2" t="s">
        <v>43</v>
      </c>
      <c r="M98" s="2">
        <v>24</v>
      </c>
      <c r="N98" s="2" t="s">
        <v>61</v>
      </c>
      <c r="O98" s="2" t="s">
        <v>51</v>
      </c>
      <c r="P98" s="2">
        <v>1</v>
      </c>
      <c r="Q98" s="2" t="s">
        <v>30</v>
      </c>
      <c r="R98" s="2">
        <v>2</v>
      </c>
      <c r="S98" s="2" t="s">
        <v>27</v>
      </c>
      <c r="T98" s="2" t="s">
        <v>31</v>
      </c>
      <c r="U98" s="2">
        <v>1</v>
      </c>
      <c r="V98">
        <f>_xlfn.XLOOKUP(B98,Binning_WOE_IV!$C$2:$C$6,Binning_WOE_IV!$I$2:$I$6,"not found",-1)</f>
        <v>1.0146162505891094</v>
      </c>
      <c r="W98">
        <f>_xlfn.XLOOKUP(E98,Binning_WOE_IV!$C$7:$C$12,Binning_WOE_IV!$I$7:$I$12,"not found",-1)</f>
        <v>3.9978967825304385E-2</v>
      </c>
      <c r="X98">
        <f>_xlfn.XLOOKUP(M98,Binning_WOE_IV!$C$13:$C$18,Binning_WOE_IV!$I$13:$I$18,"not found",-1)</f>
        <v>-0.40221483439086264</v>
      </c>
      <c r="Y98">
        <f>_xlfn.XLOOKUP(A98,Binning_WOE_IV!$B$32:$B$35,Binning_WOE_IV!$G$32:$G$35,"not found",0)</f>
        <v>-0.45557089656450134</v>
      </c>
      <c r="Z98" s="23">
        <f>_xlfn.XLOOKUP(_xlfn.XLOOKUP(C98,Binning_WOE_IV!$AF$2:$AF$6,Binning_WOE_IV!$AG$2:$AG$6,"not found",0),Binning_WOE_IV!$R$36:$R$38,Binning_WOE_IV!$G$36:$G$38,"not found",0)</f>
        <v>-1.2442937789022748</v>
      </c>
      <c r="AA98" cm="1">
        <f t="array" ref="AA98">_xlfn.SWITCH(D98,"radio/tv",Binning_WOE_IV!$G$39,"other",Binning_WOE_IV!$G$39,"education",Binning_WOE_IV!$G$40,"retraining",Binning_WOE_IV!$G$40,"furniture/equipment",Binning_WOE_IV!$G$41,"domestic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98">
        <f>_xlfn.LET(_xlpm.b,_xlfn.XLOOKUP(F98,Binning_WOE_IV!$AJ$2:$AJ$6,Binning_WOE_IV!$AK$2:$AK$6,"not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98">
        <f>_xlfn.LET(_xlpm.b,_xlfn.XLOOKUP(G98,Binning_WOE_IV!$AL$2:$AL$6,Binning_WOE_IV!$AM$2:$AM$6,"not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98">
        <f>_xlfn.XLOOKUP(_xlfn.XLOOKUP(I98,Binning_WOE_IV!$AN$2:$AN$5,Binning_WOE_IV!$AO$2:$AO$5,"not found",0),Binning_WOE_IV!$R$53:$R$55,Binning_WOE_IV!$G$53:$G$55,"not found",0)</f>
        <v>-0.20099341664998441</v>
      </c>
      <c r="AE98">
        <f>_xlfn.LET(_xlpm.b,_xlfn.XLOOKUP(L98,Binning_WOE_IV!$AQ$2:$AQ$5,Binning_WOE_IV!$AR$2:$AR$5,"not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98">
        <f>_xlfn.XLOOKUP(_xlfn.XLOOKUP(N98,Binning_WOE_IV!$AS$2:$AS$4,Binning_WOE_IV!$AT$2:$AT$4,"not found",0),Binning_WOE_IV!$R$62:$R$63,Binning_WOE_IV!$G$62:$G$63,"not found",0)</f>
        <v>-0.54969627176468283</v>
      </c>
      <c r="AG98">
        <f>_xlfn.XLOOKUP(_xlfn.XLOOKUP(O98,Binning_WOE_IV!$AU$2:$AU$4,Binning_WOE_IV!$AV$2:$AV$4,"not found",0),Binning_WOE_IV!$R$64:$R$65,Binning_WOE_IV!$G$64:$G$65,"not found",0)</f>
        <v>-0.4919272386823581</v>
      </c>
      <c r="AH98">
        <f>V98*TRAIN_SUMMARY!$C$3</f>
        <v>-0.80010661528638027</v>
      </c>
      <c r="AI98">
        <f>W98*TRAIN_SUMMARY!$C$4</f>
        <v>-1.9952478243670423E-2</v>
      </c>
      <c r="AJ98">
        <f>X98*TRAIN_SUMMARY!$C$5</f>
        <v>0.25616502952357967</v>
      </c>
      <c r="AK98">
        <f>Y98*TRAIN_SUMMARY!$C$6</f>
        <v>0.35709270141793154</v>
      </c>
      <c r="AL98">
        <f>Z98*TRAIN_SUMMARY!$C$7</f>
        <v>0.68384000299252556</v>
      </c>
      <c r="AM98">
        <f>AA98*TRAIN_SUMMARY!$C$8</f>
        <v>0.31332064462344805</v>
      </c>
      <c r="AN98">
        <f>AB98*TRAIN_SUMMARY!$C$9</f>
        <v>-0.49793991054548797</v>
      </c>
      <c r="AO98">
        <f>AC98*TRAIN_SUMMARY!$C$10</f>
        <v>0.2867089209985732</v>
      </c>
      <c r="AP98">
        <f>AD98*TRAIN_SUMMARY!$C$11</f>
        <v>0.23813846799994265</v>
      </c>
      <c r="AQ98">
        <f>AE98*TRAIN_SUMMARY!$C$12</f>
        <v>-1.8327249432625072E-2</v>
      </c>
      <c r="AR98">
        <f>AF98*TRAIN_SUMMARY!$C$13</f>
        <v>0.33693577197926589</v>
      </c>
      <c r="AS98">
        <f>AG98*TRAIN_SUMMARY!$C$14</f>
        <v>0.18600799575071647</v>
      </c>
      <c r="AT98">
        <f>TRAIN_SUMMARY!$C$2+SUM(AH98:AS98)</f>
        <v>0.50048246701569632</v>
      </c>
      <c r="AU98">
        <f t="shared" si="13"/>
        <v>0.62257270604087989</v>
      </c>
      <c r="AV98">
        <f t="shared" si="14"/>
        <v>0.47389486061067665</v>
      </c>
      <c r="AW98">
        <f t="shared" si="15"/>
        <v>0</v>
      </c>
      <c r="AX98">
        <f t="shared" si="16"/>
        <v>1</v>
      </c>
      <c r="AY98">
        <f t="shared" si="24"/>
        <v>25</v>
      </c>
      <c r="AZ98">
        <f t="shared" si="25"/>
        <v>72</v>
      </c>
      <c r="BA98" s="35">
        <f t="shared" si="17"/>
        <v>5.1546391752577317E-2</v>
      </c>
      <c r="BB98" s="35">
        <f t="shared" si="18"/>
        <v>0.33488372093023255</v>
      </c>
      <c r="BC98" s="35">
        <f t="shared" si="19"/>
        <v>0.28333732917765525</v>
      </c>
      <c r="BD98" s="35">
        <f t="shared" si="20"/>
        <v>0.33488372093023255</v>
      </c>
      <c r="BE98" s="35">
        <f t="shared" si="21"/>
        <v>5.1546391752577317E-2</v>
      </c>
      <c r="BF98" s="23">
        <f>VLOOKUP(AH98,POINTS_TABLE!$D$2:$E$6,2,FALSE)</f>
        <v>-34.629295381683434</v>
      </c>
      <c r="BG98" s="23">
        <f>VLOOKUP(AI98,POINTS_TABLE!$D$7:$E$12,2,FALSE)</f>
        <v>-0.86356024246764762</v>
      </c>
      <c r="BH98" s="23">
        <f>VLOOKUP(AJ98,POINTS_TABLE!$D$13:$E$18,2,FALSE)</f>
        <v>11.087040532285299</v>
      </c>
      <c r="BI98" s="23">
        <f>VLOOKUP(AK98,POINTS_TABLE!$D$21:$E$24,2,FALSE)</f>
        <v>15.455276084198793</v>
      </c>
      <c r="BJ98" s="23">
        <f>VLOOKUP(AL98,POINTS_TABLE!$D$25:$E$27,2,FALSE)</f>
        <v>29.597177432364315</v>
      </c>
      <c r="BK98" s="23">
        <f>VLOOKUP(AM98,POINTS_TABLE!$D$28:$E$33,2,FALSE)</f>
        <v>13.560784206191453</v>
      </c>
      <c r="BL98" s="23">
        <f>VLOOKUP(AN98,POINTS_TABLE!$D$34:$E$37,2,FALSE)</f>
        <v>-21.551263188140087</v>
      </c>
      <c r="BM98" s="23">
        <f>VLOOKUP(AO98,POINTS_TABLE!$D$38:$E$41,2,FALSE)</f>
        <v>12.409006155098014</v>
      </c>
      <c r="BN98" s="23">
        <f>VLOOKUP(AP98,POINTS_TABLE!$D$42:$E$44,2,FALSE)</f>
        <v>10.30683560485237</v>
      </c>
      <c r="BO98" s="23">
        <f>VLOOKUP(AQ98,POINTS_TABLE!$D$45:$E$48,2,FALSE)</f>
        <v>-0.79321895608749771</v>
      </c>
      <c r="BP98" s="23">
        <f>VLOOKUP(AR98,POINTS_TABLE!$D$49:$E$50,2,FALSE)</f>
        <v>14.582867019977442</v>
      </c>
      <c r="BQ98" s="23">
        <f>VLOOKUP(AS98,POINTS_TABLE!$D$51:$E$52,2,FALSE)</f>
        <v>8.0505843910576207</v>
      </c>
      <c r="BR98" s="39">
        <f>ROUND(SCORECARD_SCALLING!$C$6-SUM(BF98:BQ98)-TRAIN_SUMMARY!$C$2*SCORECARD_SCALLING!$C$5,0)</f>
        <v>449</v>
      </c>
      <c r="BS98" t="str">
        <f t="shared" si="22"/>
        <v>Reject</v>
      </c>
      <c r="BT98">
        <f t="shared" si="23"/>
        <v>1</v>
      </c>
    </row>
    <row r="99" spans="1:72">
      <c r="A99" s="2" t="s">
        <v>21</v>
      </c>
      <c r="B99" s="2">
        <v>24</v>
      </c>
      <c r="C99" s="2" t="s">
        <v>33</v>
      </c>
      <c r="D99" s="2" t="s">
        <v>41</v>
      </c>
      <c r="E99" s="2">
        <v>3021</v>
      </c>
      <c r="F99" s="2" t="s">
        <v>34</v>
      </c>
      <c r="G99" s="2" t="s">
        <v>35</v>
      </c>
      <c r="H99" s="2">
        <v>2</v>
      </c>
      <c r="I99" s="2" t="s">
        <v>54</v>
      </c>
      <c r="J99" s="2" t="s">
        <v>27</v>
      </c>
      <c r="K99" s="2">
        <v>2</v>
      </c>
      <c r="L99" s="2" t="s">
        <v>28</v>
      </c>
      <c r="M99" s="2">
        <v>24</v>
      </c>
      <c r="N99" s="2" t="s">
        <v>27</v>
      </c>
      <c r="O99" s="2" t="s">
        <v>51</v>
      </c>
      <c r="P99" s="2">
        <v>1</v>
      </c>
      <c r="Q99" s="2" t="s">
        <v>40</v>
      </c>
      <c r="R99" s="2">
        <v>1</v>
      </c>
      <c r="S99" s="2" t="s">
        <v>27</v>
      </c>
      <c r="T99" s="2" t="s">
        <v>31</v>
      </c>
      <c r="U99" s="2">
        <v>0</v>
      </c>
      <c r="V99">
        <f>_xlfn.XLOOKUP(B99,Binning_WOE_IV!$C$2:$C$6,Binning_WOE_IV!$I$2:$I$6,"not found",-1)</f>
        <v>-0.12917431193202994</v>
      </c>
      <c r="W99">
        <f>_xlfn.XLOOKUP(E99,Binning_WOE_IV!$C$7:$C$12,Binning_WOE_IV!$I$7:$I$12,"not found",-1)</f>
        <v>4.3939369041401284E-2</v>
      </c>
      <c r="X99">
        <f>_xlfn.XLOOKUP(M99,Binning_WOE_IV!$C$13:$C$18,Binning_WOE_IV!$I$13:$I$18,"not found",-1)</f>
        <v>-0.40221483439086264</v>
      </c>
      <c r="Y99">
        <f>_xlfn.XLOOKUP(A99,Binning_WOE_IV!$B$32:$B$35,Binning_WOE_IV!$G$32:$G$35,"not found",0)</f>
        <v>-0.67859154491044971</v>
      </c>
      <c r="Z99" s="23">
        <f>_xlfn.XLOOKUP(_xlfn.XLOOKUP(C99,Binning_WOE_IV!$AF$2:$AF$6,Binning_WOE_IV!$AG$2:$AG$6,"not found",0),Binning_WOE_IV!$R$36:$R$38,Binning_WOE_IV!$G$36:$G$38,"not found",0)</f>
        <v>-4.4726268044255127E-2</v>
      </c>
      <c r="AA99" cm="1">
        <f t="array" ref="AA99">_xlfn.SWITCH(D99,"radio/tv",Binning_WOE_IV!$G$39,"other",Binning_WOE_IV!$G$39,"education",Binning_WOE_IV!$G$40,"retraining",Binning_WOE_IV!$G$40,"furniture/equipment",Binning_WOE_IV!$G$41,"domestic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99">
        <f>_xlfn.LET(_xlpm.b,_xlfn.XLOOKUP(F99,Binning_WOE_IV!$AJ$2:$AJ$6,Binning_WOE_IV!$AK$2:$AK$6,"not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99">
        <f>_xlfn.LET(_xlpm.b,_xlfn.XLOOKUP(G99,Binning_WOE_IV!$AL$2:$AL$6,Binning_WOE_IV!$AM$2:$AM$6,"not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99">
        <f>_xlfn.XLOOKUP(_xlfn.XLOOKUP(I99,Binning_WOE_IV!$AN$2:$AN$5,Binning_WOE_IV!$AO$2:$AO$5,"not found",0),Binning_WOE_IV!$R$53:$R$55,Binning_WOE_IV!$G$53:$G$55,"not found",0)</f>
        <v>-0.2698954162208389</v>
      </c>
      <c r="AE99">
        <f>_xlfn.LET(_xlpm.b,_xlfn.XLOOKUP(L99,Binning_WOE_IV!$AQ$2:$AQ$5,Binning_WOE_IV!$AR$2:$AR$5,"not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99">
        <f>_xlfn.XLOOKUP(_xlfn.XLOOKUP(N99,Binning_WOE_IV!$AS$2:$AS$4,Binning_WOE_IV!$AT$2:$AT$4,"not found",0),Binning_WOE_IV!$R$62:$R$63,Binning_WOE_IV!$G$62:$G$63,"not found",0)</f>
        <v>0.12957806221905885</v>
      </c>
      <c r="AG99">
        <f>_xlfn.XLOOKUP(_xlfn.XLOOKUP(O99,Binning_WOE_IV!$AU$2:$AU$4,Binning_WOE_IV!$AV$2:$AV$4,"not found",0),Binning_WOE_IV!$R$64:$R$65,Binning_WOE_IV!$G$64:$G$65,"not found",0)</f>
        <v>-0.4919272386823581</v>
      </c>
      <c r="AH99">
        <f>V99*TRAIN_SUMMARY!$C$3</f>
        <v>0.10186434668464488</v>
      </c>
      <c r="AI99">
        <f>W99*TRAIN_SUMMARY!$C$4</f>
        <v>-2.1929012991782761E-2</v>
      </c>
      <c r="AJ99">
        <f>X99*TRAIN_SUMMARY!$C$5</f>
        <v>0.25616502952357967</v>
      </c>
      <c r="AK99">
        <f>Y99*TRAIN_SUMMARY!$C$6</f>
        <v>0.53190423215968441</v>
      </c>
      <c r="AL99">
        <f>Z99*TRAIN_SUMMARY!$C$7</f>
        <v>2.4580699342731407E-2</v>
      </c>
      <c r="AM99">
        <f>AA99*TRAIN_SUMMARY!$C$8</f>
        <v>5.9194073638088991E-2</v>
      </c>
      <c r="AN99">
        <f>AB99*TRAIN_SUMMARY!$C$9</f>
        <v>0.17108448609736249</v>
      </c>
      <c r="AO99">
        <f>AC99*TRAIN_SUMMARY!$C$10</f>
        <v>4.7923621110280083E-2</v>
      </c>
      <c r="AP99">
        <f>AD99*TRAIN_SUMMARY!$C$11</f>
        <v>0.31977406031642996</v>
      </c>
      <c r="AQ99">
        <f>AE99*TRAIN_SUMMARY!$C$12</f>
        <v>-0.28008206528227803</v>
      </c>
      <c r="AR99">
        <f>AF99*TRAIN_SUMMARY!$C$13</f>
        <v>-7.9424741749105313E-2</v>
      </c>
      <c r="AS99">
        <f>AG99*TRAIN_SUMMARY!$C$14</f>
        <v>0.18600799575071647</v>
      </c>
      <c r="AT99">
        <f>TRAIN_SUMMARY!$C$2+SUM(AH99:AS99)</f>
        <v>0.495661909838229</v>
      </c>
      <c r="AU99">
        <f t="shared" si="13"/>
        <v>0.62143932364117282</v>
      </c>
      <c r="AV99">
        <f t="shared" si="14"/>
        <v>0.97137891153155143</v>
      </c>
      <c r="AW99">
        <f t="shared" si="15"/>
        <v>1</v>
      </c>
      <c r="AX99">
        <f t="shared" si="16"/>
        <v>0</v>
      </c>
      <c r="AY99">
        <f t="shared" si="24"/>
        <v>26</v>
      </c>
      <c r="AZ99">
        <f t="shared" si="25"/>
        <v>72</v>
      </c>
      <c r="BA99" s="35">
        <f t="shared" si="17"/>
        <v>5.3608247422680409E-2</v>
      </c>
      <c r="BB99" s="35">
        <f t="shared" si="18"/>
        <v>0.33488372093023255</v>
      </c>
      <c r="BC99" s="35">
        <f t="shared" si="19"/>
        <v>0.28127547350755217</v>
      </c>
      <c r="BD99" s="35">
        <f t="shared" si="20"/>
        <v>0.33488372093023255</v>
      </c>
      <c r="BE99" s="35">
        <f t="shared" si="21"/>
        <v>5.3608247422680409E-2</v>
      </c>
      <c r="BF99" s="23">
        <f>VLOOKUP(AH99,POINTS_TABLE!$D$2:$E$6,2,FALSE)</f>
        <v>4.4087756341599382</v>
      </c>
      <c r="BG99" s="23">
        <f>VLOOKUP(AI99,POINTS_TABLE!$D$7:$E$12,2,FALSE)</f>
        <v>-0.94910634884503919</v>
      </c>
      <c r="BH99" s="23">
        <f>VLOOKUP(AJ99,POINTS_TABLE!$D$13:$E$18,2,FALSE)</f>
        <v>11.087040532285299</v>
      </c>
      <c r="BI99" s="23">
        <f>VLOOKUP(AK99,POINTS_TABLE!$D$21:$E$24,2,FALSE)</f>
        <v>23.021267938938855</v>
      </c>
      <c r="BJ99" s="23">
        <f>VLOOKUP(AL99,POINTS_TABLE!$D$25:$E$27,2,FALSE)</f>
        <v>1.063873591300236</v>
      </c>
      <c r="BK99" s="23">
        <f>VLOOKUP(AM99,POINTS_TABLE!$D$28:$E$33,2,FALSE)</f>
        <v>2.5619698946306131</v>
      </c>
      <c r="BL99" s="23">
        <f>VLOOKUP(AN99,POINTS_TABLE!$D$34:$E$37,2,FALSE)</f>
        <v>7.4046821899710498</v>
      </c>
      <c r="BM99" s="23">
        <f>VLOOKUP(AO99,POINTS_TABLE!$D$38:$E$41,2,FALSE)</f>
        <v>2.0741751155172814</v>
      </c>
      <c r="BN99" s="23">
        <f>VLOOKUP(AP99,POINTS_TABLE!$D$42:$E$44,2,FALSE)</f>
        <v>13.840093530703253</v>
      </c>
      <c r="BO99" s="23">
        <f>VLOOKUP(AQ99,POINTS_TABLE!$D$45:$E$48,2,FALSE)</f>
        <v>-12.122190198740443</v>
      </c>
      <c r="BP99" s="23">
        <f>VLOOKUP(AR99,POINTS_TABLE!$D$49:$E$50,2,FALSE)</f>
        <v>-3.4375704313596254</v>
      </c>
      <c r="BQ99" s="23">
        <f>VLOOKUP(AS99,POINTS_TABLE!$D$51:$E$52,2,FALSE)</f>
        <v>8.0505843910576207</v>
      </c>
      <c r="BR99" s="39">
        <f>ROUND(SCORECARD_SCALLING!$C$6-SUM(BF99:BQ99)-TRAIN_SUMMARY!$C$2*SCORECARD_SCALLING!$C$5,0)</f>
        <v>449</v>
      </c>
      <c r="BS99" t="str">
        <f t="shared" si="22"/>
        <v>Reject</v>
      </c>
      <c r="BT99">
        <f t="shared" si="23"/>
        <v>1</v>
      </c>
    </row>
    <row r="100" spans="1:72">
      <c r="A100" s="2" t="s">
        <v>32</v>
      </c>
      <c r="B100" s="2">
        <v>36</v>
      </c>
      <c r="C100" s="2" t="s">
        <v>45</v>
      </c>
      <c r="D100" s="2" t="s">
        <v>46</v>
      </c>
      <c r="E100" s="2">
        <v>8086</v>
      </c>
      <c r="F100" s="2" t="s">
        <v>59</v>
      </c>
      <c r="G100" s="2" t="s">
        <v>25</v>
      </c>
      <c r="H100" s="2">
        <v>2</v>
      </c>
      <c r="I100" s="2" t="s">
        <v>26</v>
      </c>
      <c r="J100" s="2" t="s">
        <v>27</v>
      </c>
      <c r="K100" s="2">
        <v>4</v>
      </c>
      <c r="L100" s="2" t="s">
        <v>50</v>
      </c>
      <c r="M100" s="2">
        <v>42</v>
      </c>
      <c r="N100" s="2" t="s">
        <v>27</v>
      </c>
      <c r="O100" s="2" t="s">
        <v>29</v>
      </c>
      <c r="P100" s="2">
        <v>4</v>
      </c>
      <c r="Q100" s="2" t="s">
        <v>52</v>
      </c>
      <c r="R100" s="2">
        <v>1</v>
      </c>
      <c r="S100" s="2" t="s">
        <v>31</v>
      </c>
      <c r="T100" s="2" t="s">
        <v>31</v>
      </c>
      <c r="U100" s="2">
        <v>1</v>
      </c>
      <c r="V100">
        <f>_xlfn.XLOOKUP(B100,Binning_WOE_IV!$C$2:$C$6,Binning_WOE_IV!$I$2:$I$6,"not found",-1)</f>
        <v>-0.672432264549915</v>
      </c>
      <c r="W100">
        <f>_xlfn.XLOOKUP(E100,Binning_WOE_IV!$C$7:$C$12,Binning_WOE_IV!$I$7:$I$12,"not found",-1)</f>
        <v>-0.98786424995459821</v>
      </c>
      <c r="X100">
        <f>_xlfn.XLOOKUP(M100,Binning_WOE_IV!$C$13:$C$18,Binning_WOE_IV!$I$13:$I$18,"not found",-1)</f>
        <v>0.27579903319597576</v>
      </c>
      <c r="Y100">
        <f>_xlfn.XLOOKUP(A100,Binning_WOE_IV!$B$32:$B$35,Binning_WOE_IV!$G$32:$G$35,"not found",0)</f>
        <v>-0.45557089656450134</v>
      </c>
      <c r="Z100" s="23">
        <f>_xlfn.XLOOKUP(_xlfn.XLOOKUP(C100,Binning_WOE_IV!$AF$2:$AF$6,Binning_WOE_IV!$AG$2:$AG$6,"not found",0),Binning_WOE_IV!$R$36:$R$38,Binning_WOE_IV!$G$36:$G$38,"not found",0)</f>
        <v>-4.4726268044255127E-2</v>
      </c>
      <c r="AA100" cm="1">
        <f t="array" ref="AA100">_xlfn.SWITCH(D100,"radio/tv",Binning_WOE_IV!$G$39,"other",Binning_WOE_IV!$G$39,"education",Binning_WOE_IV!$G$40,"retraining",Binning_WOE_IV!$G$40,"furniture/equipment",Binning_WOE_IV!$G$41,"domestic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00">
        <f>_xlfn.LET(_xlpm.b,_xlfn.XLOOKUP(F100,Binning_WOE_IV!$AJ$2:$AJ$6,Binning_WOE_IV!$AK$2:$AK$6,"not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100">
        <f>_xlfn.LET(_xlpm.b,_xlfn.XLOOKUP(G100,Binning_WOE_IV!$AL$2:$AL$6,Binning_WOE_IV!$AM$2:$AM$6,"not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00">
        <f>_xlfn.XLOOKUP(_xlfn.XLOOKUP(I100,Binning_WOE_IV!$AN$2:$AN$5,Binning_WOE_IV!$AO$2:$AO$5,"not found",0),Binning_WOE_IV!$R$53:$R$55,Binning_WOE_IV!$G$53:$G$55,"not found",0)</f>
        <v>0.1811117123342415</v>
      </c>
      <c r="AE100">
        <f>_xlfn.LET(_xlpm.b,_xlfn.XLOOKUP(L100,Binning_WOE_IV!$AQ$2:$AQ$5,Binning_WOE_IV!$AR$2:$AR$5,"not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00">
        <f>_xlfn.XLOOKUP(_xlfn.XLOOKUP(N100,Binning_WOE_IV!$AS$2:$AS$4,Binning_WOE_IV!$AT$2:$AT$4,"not found",0),Binning_WOE_IV!$R$62:$R$63,Binning_WOE_IV!$G$62:$G$63,"not found",0)</f>
        <v>0.12957806221905885</v>
      </c>
      <c r="AG100">
        <f>_xlfn.XLOOKUP(_xlfn.XLOOKUP(O100,Binning_WOE_IV!$AU$2:$AU$4,Binning_WOE_IV!$AV$2:$AV$4,"not found",0),Binning_WOE_IV!$R$64:$R$65,Binning_WOE_IV!$G$64:$G$65,"not found",0)</f>
        <v>0.23435622685305388</v>
      </c>
      <c r="AH100">
        <f>V100*TRAIN_SUMMARY!$C$3</f>
        <v>0.53026698802232175</v>
      </c>
      <c r="AI100">
        <f>W100*TRAIN_SUMMARY!$C$4</f>
        <v>0.49301772974847569</v>
      </c>
      <c r="AJ100">
        <f>X100*TRAIN_SUMMARY!$C$5</f>
        <v>-0.1756525653466223</v>
      </c>
      <c r="AK100">
        <f>Y100*TRAIN_SUMMARY!$C$6</f>
        <v>0.35709270141793154</v>
      </c>
      <c r="AL100">
        <f>Z100*TRAIN_SUMMARY!$C$7</f>
        <v>2.4580699342731407E-2</v>
      </c>
      <c r="AM100">
        <f>AA100*TRAIN_SUMMARY!$C$8</f>
        <v>0.38352631329769549</v>
      </c>
      <c r="AN100">
        <f>AB100*TRAIN_SUMMARY!$C$9</f>
        <v>0.18902110492895396</v>
      </c>
      <c r="AO100">
        <f>AC100*TRAIN_SUMMARY!$C$10</f>
        <v>-0.18469041192036334</v>
      </c>
      <c r="AP100">
        <f>AD100*TRAIN_SUMMARY!$C$11</f>
        <v>-0.21458247952085815</v>
      </c>
      <c r="AQ100">
        <f>AE100*TRAIN_SUMMARY!$C$12</f>
        <v>6.1778553558697331E-2</v>
      </c>
      <c r="AR100">
        <f>AF100*TRAIN_SUMMARY!$C$13</f>
        <v>-7.9424741749105313E-2</v>
      </c>
      <c r="AS100">
        <f>AG100*TRAIN_SUMMARY!$C$14</f>
        <v>-8.8614999578798745E-2</v>
      </c>
      <c r="AT100">
        <f>TRAIN_SUMMARY!$C$2+SUM(AH100:AS100)</f>
        <v>0.47491807743893555</v>
      </c>
      <c r="AU100">
        <f t="shared" si="13"/>
        <v>0.61654713683939089</v>
      </c>
      <c r="AV100">
        <f t="shared" si="14"/>
        <v>0.4836205005180948</v>
      </c>
      <c r="AW100">
        <f t="shared" si="15"/>
        <v>0</v>
      </c>
      <c r="AX100">
        <f t="shared" si="16"/>
        <v>1</v>
      </c>
      <c r="AY100">
        <f t="shared" si="24"/>
        <v>26</v>
      </c>
      <c r="AZ100">
        <f t="shared" si="25"/>
        <v>73</v>
      </c>
      <c r="BA100" s="35">
        <f t="shared" si="17"/>
        <v>5.3608247422680409E-2</v>
      </c>
      <c r="BB100" s="35">
        <f t="shared" si="18"/>
        <v>0.33953488372093021</v>
      </c>
      <c r="BC100" s="35">
        <f t="shared" si="19"/>
        <v>0.28592663629824983</v>
      </c>
      <c r="BD100" s="35">
        <f t="shared" si="20"/>
        <v>0.33953488372093021</v>
      </c>
      <c r="BE100" s="35">
        <f t="shared" si="21"/>
        <v>5.3608247422680409E-2</v>
      </c>
      <c r="BF100" s="23">
        <f>VLOOKUP(AH100,POINTS_TABLE!$D$2:$E$6,2,FALSE)</f>
        <v>22.950406619007929</v>
      </c>
      <c r="BG100" s="23">
        <f>VLOOKUP(AI100,POINTS_TABLE!$D$7:$E$12,2,FALSE)</f>
        <v>21.33822701335383</v>
      </c>
      <c r="BH100" s="23">
        <f>VLOOKUP(AJ100,POINTS_TABLE!$D$13:$E$18,2,FALSE)</f>
        <v>-7.6023925483498971</v>
      </c>
      <c r="BI100" s="23">
        <f>VLOOKUP(AK100,POINTS_TABLE!$D$21:$E$24,2,FALSE)</f>
        <v>15.455276084198793</v>
      </c>
      <c r="BJ100" s="23">
        <f>VLOOKUP(AL100,POINTS_TABLE!$D$25:$E$27,2,FALSE)</f>
        <v>1.063873591300236</v>
      </c>
      <c r="BK100" s="23">
        <f>VLOOKUP(AM100,POINTS_TABLE!$D$28:$E$33,2,FALSE)</f>
        <v>16.599345307350365</v>
      </c>
      <c r="BL100" s="23">
        <f>VLOOKUP(AN100,POINTS_TABLE!$D$34:$E$37,2,FALSE)</f>
        <v>8.180994321130628</v>
      </c>
      <c r="BM100" s="23">
        <f>VLOOKUP(AO100,POINTS_TABLE!$D$38:$E$41,2,FALSE)</f>
        <v>-7.9935582413174426</v>
      </c>
      <c r="BN100" s="23">
        <f>VLOOKUP(AP100,POINTS_TABLE!$D$42:$E$44,2,FALSE)</f>
        <v>-9.2873123719919874</v>
      </c>
      <c r="BO100" s="23">
        <f>VLOOKUP(AQ100,POINTS_TABLE!$D$45:$E$48,2,FALSE)</f>
        <v>2.6738283855727758</v>
      </c>
      <c r="BP100" s="23">
        <f>VLOOKUP(AR100,POINTS_TABLE!$D$49:$E$50,2,FALSE)</f>
        <v>-3.4375704313596254</v>
      </c>
      <c r="BQ100" s="23">
        <f>VLOOKUP(AS100,POINTS_TABLE!$D$51:$E$52,2,FALSE)</f>
        <v>-3.8353326132213157</v>
      </c>
      <c r="BR100" s="39">
        <f>ROUND(SCORECARD_SCALLING!$C$6-SUM(BF100:BQ100)-TRAIN_SUMMARY!$C$2*SCORECARD_SCALLING!$C$5,0)</f>
        <v>450</v>
      </c>
      <c r="BS100" t="str">
        <f t="shared" si="22"/>
        <v>Reject</v>
      </c>
      <c r="BT100">
        <f t="shared" si="23"/>
        <v>1</v>
      </c>
    </row>
    <row r="101" spans="1:72">
      <c r="A101" s="2" t="s">
        <v>21</v>
      </c>
      <c r="B101" s="2">
        <v>12</v>
      </c>
      <c r="C101" s="2" t="s">
        <v>33</v>
      </c>
      <c r="D101" s="2" t="s">
        <v>38</v>
      </c>
      <c r="E101" s="2">
        <v>1200</v>
      </c>
      <c r="F101" s="2" t="s">
        <v>24</v>
      </c>
      <c r="G101" s="2" t="s">
        <v>35</v>
      </c>
      <c r="H101" s="2">
        <v>4</v>
      </c>
      <c r="I101" s="2" t="s">
        <v>36</v>
      </c>
      <c r="J101" s="2" t="s">
        <v>27</v>
      </c>
      <c r="K101" s="2">
        <v>4</v>
      </c>
      <c r="L101" s="2" t="s">
        <v>43</v>
      </c>
      <c r="M101" s="2">
        <v>23</v>
      </c>
      <c r="N101" s="2" t="s">
        <v>61</v>
      </c>
      <c r="O101" s="2" t="s">
        <v>51</v>
      </c>
      <c r="P101" s="2">
        <v>1</v>
      </c>
      <c r="Q101" s="2" t="s">
        <v>30</v>
      </c>
      <c r="R101" s="2">
        <v>1</v>
      </c>
      <c r="S101" s="2" t="s">
        <v>31</v>
      </c>
      <c r="T101" s="2" t="s">
        <v>31</v>
      </c>
      <c r="U101" s="2">
        <v>0</v>
      </c>
      <c r="V101">
        <f>_xlfn.XLOOKUP(B101,Binning_WOE_IV!$C$2:$C$6,Binning_WOE_IV!$I$2:$I$6,"not found",-1)</f>
        <v>7.0953437452657447E-2</v>
      </c>
      <c r="W101">
        <f>_xlfn.XLOOKUP(E101,Binning_WOE_IV!$C$7:$C$12,Binning_WOE_IV!$I$7:$I$12,"not found",-1)</f>
        <v>0.16104877718831048</v>
      </c>
      <c r="X101">
        <f>_xlfn.XLOOKUP(M101,Binning_WOE_IV!$C$13:$C$18,Binning_WOE_IV!$I$13:$I$18,"not found",-1)</f>
        <v>-0.40221483439086264</v>
      </c>
      <c r="Y101">
        <f>_xlfn.XLOOKUP(A101,Binning_WOE_IV!$B$32:$B$35,Binning_WOE_IV!$G$32:$G$35,"not found",0)</f>
        <v>-0.67859154491044971</v>
      </c>
      <c r="Z101" s="23">
        <f>_xlfn.XLOOKUP(_xlfn.XLOOKUP(C101,Binning_WOE_IV!$AF$2:$AF$6,Binning_WOE_IV!$AG$2:$AG$6,"not found",0),Binning_WOE_IV!$R$36:$R$38,Binning_WOE_IV!$G$36:$G$38,"not found",0)</f>
        <v>-4.4726268044255127E-2</v>
      </c>
      <c r="AA101" cm="1">
        <f t="array" ref="AA101">_xlfn.SWITCH(D101,"radio/tv",Binning_WOE_IV!$G$39,"other",Binning_WOE_IV!$G$39,"education",Binning_WOE_IV!$G$40,"retraining",Binning_WOE_IV!$G$40,"furniture/equipment",Binning_WOE_IV!$G$41,"domestic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101">
        <f>_xlfn.LET(_xlpm.b,_xlfn.XLOOKUP(F101,Binning_WOE_IV!$AJ$2:$AJ$6,Binning_WOE_IV!$AK$2:$AK$6,"not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01">
        <f>_xlfn.LET(_xlpm.b,_xlfn.XLOOKUP(G101,Binning_WOE_IV!$AL$2:$AL$6,Binning_WOE_IV!$AM$2:$AM$6,"not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01">
        <f>_xlfn.XLOOKUP(_xlfn.XLOOKUP(I101,Binning_WOE_IV!$AN$2:$AN$5,Binning_WOE_IV!$AO$2:$AO$5,"not found",0),Binning_WOE_IV!$R$53:$R$55,Binning_WOE_IV!$G$53:$G$55,"not found",0)</f>
        <v>-0.20099341664998441</v>
      </c>
      <c r="AE101">
        <f>_xlfn.LET(_xlpm.b,_xlfn.XLOOKUP(L101,Binning_WOE_IV!$AQ$2:$AQ$5,Binning_WOE_IV!$AR$2:$AR$5,"not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01">
        <f>_xlfn.XLOOKUP(_xlfn.XLOOKUP(N101,Binning_WOE_IV!$AS$2:$AS$4,Binning_WOE_IV!$AT$2:$AT$4,"not found",0),Binning_WOE_IV!$R$62:$R$63,Binning_WOE_IV!$G$62:$G$63,"not found",0)</f>
        <v>-0.54969627176468283</v>
      </c>
      <c r="AG101">
        <f>_xlfn.XLOOKUP(_xlfn.XLOOKUP(O101,Binning_WOE_IV!$AU$2:$AU$4,Binning_WOE_IV!$AV$2:$AV$4,"not found",0),Binning_WOE_IV!$R$64:$R$65,Binning_WOE_IV!$G$64:$G$65,"not found",0)</f>
        <v>-0.4919272386823581</v>
      </c>
      <c r="AH101">
        <f>V101*TRAIN_SUMMARY!$C$3</f>
        <v>-5.5952498937620498E-2</v>
      </c>
      <c r="AI101">
        <f>W101*TRAIN_SUMMARY!$C$4</f>
        <v>-8.037531726833734E-2</v>
      </c>
      <c r="AJ101">
        <f>X101*TRAIN_SUMMARY!$C$5</f>
        <v>0.25616502952357967</v>
      </c>
      <c r="AK101">
        <f>Y101*TRAIN_SUMMARY!$C$6</f>
        <v>0.53190423215968441</v>
      </c>
      <c r="AL101">
        <f>Z101*TRAIN_SUMMARY!$C$7</f>
        <v>2.4580699342731407E-2</v>
      </c>
      <c r="AM101">
        <f>AA101*TRAIN_SUMMARY!$C$8</f>
        <v>0.31332064462344805</v>
      </c>
      <c r="AN101">
        <f>AB101*TRAIN_SUMMARY!$C$9</f>
        <v>-0.49611293003523665</v>
      </c>
      <c r="AO101">
        <f>AC101*TRAIN_SUMMARY!$C$10</f>
        <v>4.7923621110280083E-2</v>
      </c>
      <c r="AP101">
        <f>AD101*TRAIN_SUMMARY!$C$11</f>
        <v>0.23813846799994265</v>
      </c>
      <c r="AQ101">
        <f>AE101*TRAIN_SUMMARY!$C$12</f>
        <v>-1.8327249432625072E-2</v>
      </c>
      <c r="AR101">
        <f>AF101*TRAIN_SUMMARY!$C$13</f>
        <v>0.33693577197926589</v>
      </c>
      <c r="AS101">
        <f>AG101*TRAIN_SUMMARY!$C$14</f>
        <v>0.18600799575071647</v>
      </c>
      <c r="AT101">
        <f>TRAIN_SUMMARY!$C$2+SUM(AH101:AS101)</f>
        <v>0.462807652053706</v>
      </c>
      <c r="AU101">
        <f t="shared" si="13"/>
        <v>0.61368001753608936</v>
      </c>
      <c r="AV101">
        <f t="shared" si="14"/>
        <v>0.95108928280950378</v>
      </c>
      <c r="AW101">
        <f t="shared" si="15"/>
        <v>1</v>
      </c>
      <c r="AX101">
        <f t="shared" si="16"/>
        <v>0</v>
      </c>
      <c r="AY101">
        <f t="shared" si="24"/>
        <v>27</v>
      </c>
      <c r="AZ101">
        <f t="shared" si="25"/>
        <v>73</v>
      </c>
      <c r="BA101" s="35">
        <f t="shared" si="17"/>
        <v>5.5670103092783509E-2</v>
      </c>
      <c r="BB101" s="35">
        <f t="shared" si="18"/>
        <v>0.33953488372093021</v>
      </c>
      <c r="BC101" s="35">
        <f t="shared" si="19"/>
        <v>0.28386478062814668</v>
      </c>
      <c r="BD101" s="35">
        <f t="shared" si="20"/>
        <v>0.33953488372093021</v>
      </c>
      <c r="BE101" s="35">
        <f t="shared" si="21"/>
        <v>5.5670103092783509E-2</v>
      </c>
      <c r="BF101" s="23">
        <f>VLOOKUP(AH101,POINTS_TABLE!$D$2:$E$6,2,FALSE)</f>
        <v>-2.4216717822795024</v>
      </c>
      <c r="BG101" s="23">
        <f>VLOOKUP(AI101,POINTS_TABLE!$D$7:$E$12,2,FALSE)</f>
        <v>-3.4787121489872201</v>
      </c>
      <c r="BH101" s="23">
        <f>VLOOKUP(AJ101,POINTS_TABLE!$D$13:$E$18,2,FALSE)</f>
        <v>11.087040532285299</v>
      </c>
      <c r="BI101" s="23">
        <f>VLOOKUP(AK101,POINTS_TABLE!$D$21:$E$24,2,FALSE)</f>
        <v>23.021267938938855</v>
      </c>
      <c r="BJ101" s="23">
        <f>VLOOKUP(AL101,POINTS_TABLE!$D$25:$E$27,2,FALSE)</f>
        <v>1.063873591300236</v>
      </c>
      <c r="BK101" s="23">
        <f>VLOOKUP(AM101,POINTS_TABLE!$D$28:$E$33,2,FALSE)</f>
        <v>13.560784206191453</v>
      </c>
      <c r="BL101" s="23">
        <f>VLOOKUP(AN101,POINTS_TABLE!$D$34:$E$37,2,FALSE)</f>
        <v>-21.472189916481874</v>
      </c>
      <c r="BM101" s="23">
        <f>VLOOKUP(AO101,POINTS_TABLE!$D$38:$E$41,2,FALSE)</f>
        <v>2.0741751155172814</v>
      </c>
      <c r="BN101" s="23">
        <f>VLOOKUP(AP101,POINTS_TABLE!$D$42:$E$44,2,FALSE)</f>
        <v>10.30683560485237</v>
      </c>
      <c r="BO101" s="23">
        <f>VLOOKUP(AQ101,POINTS_TABLE!$D$45:$E$48,2,FALSE)</f>
        <v>-0.79321895608749771</v>
      </c>
      <c r="BP101" s="23">
        <f>VLOOKUP(AR101,POINTS_TABLE!$D$49:$E$50,2,FALSE)</f>
        <v>14.582867019977442</v>
      </c>
      <c r="BQ101" s="23">
        <f>VLOOKUP(AS101,POINTS_TABLE!$D$51:$E$52,2,FALSE)</f>
        <v>8.0505843910576207</v>
      </c>
      <c r="BR101" s="39">
        <f>ROUND(SCORECARD_SCALLING!$C$6-SUM(BF101:BQ101)-TRAIN_SUMMARY!$C$2*SCORECARD_SCALLING!$C$5,0)</f>
        <v>450</v>
      </c>
      <c r="BS101" t="str">
        <f t="shared" si="22"/>
        <v>Reject</v>
      </c>
      <c r="BT101">
        <f t="shared" si="23"/>
        <v>1</v>
      </c>
    </row>
    <row r="102" spans="1:72">
      <c r="A102" s="2" t="s">
        <v>21</v>
      </c>
      <c r="B102" s="2">
        <v>18</v>
      </c>
      <c r="C102" s="2" t="s">
        <v>64</v>
      </c>
      <c r="D102" s="2" t="s">
        <v>41</v>
      </c>
      <c r="E102" s="2">
        <v>1553</v>
      </c>
      <c r="F102" s="2" t="s">
        <v>34</v>
      </c>
      <c r="G102" s="2" t="s">
        <v>35</v>
      </c>
      <c r="H102" s="2">
        <v>4</v>
      </c>
      <c r="I102" s="2" t="s">
        <v>26</v>
      </c>
      <c r="J102" s="2" t="s">
        <v>27</v>
      </c>
      <c r="K102" s="2">
        <v>3</v>
      </c>
      <c r="L102" s="2" t="s">
        <v>50</v>
      </c>
      <c r="M102" s="2">
        <v>44</v>
      </c>
      <c r="N102" s="2" t="s">
        <v>61</v>
      </c>
      <c r="O102" s="2" t="s">
        <v>29</v>
      </c>
      <c r="P102" s="2">
        <v>1</v>
      </c>
      <c r="Q102" s="2" t="s">
        <v>30</v>
      </c>
      <c r="R102" s="2">
        <v>1</v>
      </c>
      <c r="S102" s="2" t="s">
        <v>27</v>
      </c>
      <c r="T102" s="2" t="s">
        <v>31</v>
      </c>
      <c r="U102" s="2">
        <v>1</v>
      </c>
      <c r="V102">
        <f>_xlfn.XLOOKUP(B102,Binning_WOE_IV!$C$2:$C$6,Binning_WOE_IV!$I$2:$I$6,"not found",-1)</f>
        <v>7.0953437452657447E-2</v>
      </c>
      <c r="W102">
        <f>_xlfn.XLOOKUP(E102,Binning_WOE_IV!$C$7:$C$12,Binning_WOE_IV!$I$7:$I$12,"not found",-1)</f>
        <v>0.16104877718831048</v>
      </c>
      <c r="X102">
        <f>_xlfn.XLOOKUP(M102,Binning_WOE_IV!$C$13:$C$18,Binning_WOE_IV!$I$13:$I$18,"not found",-1)</f>
        <v>0.27579903319597576</v>
      </c>
      <c r="Y102">
        <f>_xlfn.XLOOKUP(A102,Binning_WOE_IV!$B$32:$B$35,Binning_WOE_IV!$G$32:$G$35,"not found",0)</f>
        <v>-0.67859154491044971</v>
      </c>
      <c r="Z102" s="23">
        <f>_xlfn.XLOOKUP(_xlfn.XLOOKUP(C102,Binning_WOE_IV!$AF$2:$AF$6,Binning_WOE_IV!$AG$2:$AG$6,"not found",0),Binning_WOE_IV!$R$36:$R$38,Binning_WOE_IV!$G$36:$G$38,"not found",0)</f>
        <v>-1.2442937789022748</v>
      </c>
      <c r="AA102" cm="1">
        <f t="array" ref="AA102">_xlfn.SWITCH(D102,"radio/tv",Binning_WOE_IV!$G$39,"other",Binning_WOE_IV!$G$39,"education",Binning_WOE_IV!$G$40,"retraining",Binning_WOE_IV!$G$40,"furniture/equipment",Binning_WOE_IV!$G$41,"domestic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02">
        <f>_xlfn.LET(_xlpm.b,_xlfn.XLOOKUP(F102,Binning_WOE_IV!$AJ$2:$AJ$6,Binning_WOE_IV!$AK$2:$AK$6,"not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02">
        <f>_xlfn.LET(_xlpm.b,_xlfn.XLOOKUP(G102,Binning_WOE_IV!$AL$2:$AL$6,Binning_WOE_IV!$AM$2:$AM$6,"not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02">
        <f>_xlfn.XLOOKUP(_xlfn.XLOOKUP(I102,Binning_WOE_IV!$AN$2:$AN$5,Binning_WOE_IV!$AO$2:$AO$5,"not found",0),Binning_WOE_IV!$R$53:$R$55,Binning_WOE_IV!$G$53:$G$55,"not found",0)</f>
        <v>0.1811117123342415</v>
      </c>
      <c r="AE102">
        <f>_xlfn.LET(_xlpm.b,_xlfn.XLOOKUP(L102,Binning_WOE_IV!$AQ$2:$AQ$5,Binning_WOE_IV!$AR$2:$AR$5,"not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02">
        <f>_xlfn.XLOOKUP(_xlfn.XLOOKUP(N102,Binning_WOE_IV!$AS$2:$AS$4,Binning_WOE_IV!$AT$2:$AT$4,"not found",0),Binning_WOE_IV!$R$62:$R$63,Binning_WOE_IV!$G$62:$G$63,"not found",0)</f>
        <v>-0.54969627176468283</v>
      </c>
      <c r="AG102">
        <f>_xlfn.XLOOKUP(_xlfn.XLOOKUP(O102,Binning_WOE_IV!$AU$2:$AU$4,Binning_WOE_IV!$AV$2:$AV$4,"not found",0),Binning_WOE_IV!$R$64:$R$65,Binning_WOE_IV!$G$64:$G$65,"not found",0)</f>
        <v>0.23435622685305388</v>
      </c>
      <c r="AH102">
        <f>V102*TRAIN_SUMMARY!$C$3</f>
        <v>-5.5952498937620498E-2</v>
      </c>
      <c r="AI102">
        <f>W102*TRAIN_SUMMARY!$C$4</f>
        <v>-8.037531726833734E-2</v>
      </c>
      <c r="AJ102">
        <f>X102*TRAIN_SUMMARY!$C$5</f>
        <v>-0.1756525653466223</v>
      </c>
      <c r="AK102">
        <f>Y102*TRAIN_SUMMARY!$C$6</f>
        <v>0.53190423215968441</v>
      </c>
      <c r="AL102">
        <f>Z102*TRAIN_SUMMARY!$C$7</f>
        <v>0.68384000299252556</v>
      </c>
      <c r="AM102">
        <f>AA102*TRAIN_SUMMARY!$C$8</f>
        <v>5.9194073638088991E-2</v>
      </c>
      <c r="AN102">
        <f>AB102*TRAIN_SUMMARY!$C$9</f>
        <v>0.17108448609736249</v>
      </c>
      <c r="AO102">
        <f>AC102*TRAIN_SUMMARY!$C$10</f>
        <v>4.7923621110280083E-2</v>
      </c>
      <c r="AP102">
        <f>AD102*TRAIN_SUMMARY!$C$11</f>
        <v>-0.21458247952085815</v>
      </c>
      <c r="AQ102">
        <f>AE102*TRAIN_SUMMARY!$C$12</f>
        <v>6.1778553558697331E-2</v>
      </c>
      <c r="AR102">
        <f>AF102*TRAIN_SUMMARY!$C$13</f>
        <v>0.33693577197926589</v>
      </c>
      <c r="AS102">
        <f>AG102*TRAIN_SUMMARY!$C$14</f>
        <v>-8.8614999578798745E-2</v>
      </c>
      <c r="AT102">
        <f>TRAIN_SUMMARY!$C$2+SUM(AH102:AS102)</f>
        <v>0.45608206612154445</v>
      </c>
      <c r="AU102">
        <f t="shared" si="13"/>
        <v>0.61208432278757052</v>
      </c>
      <c r="AV102">
        <f t="shared" si="14"/>
        <v>0.49088522362829318</v>
      </c>
      <c r="AW102">
        <f t="shared" si="15"/>
        <v>0</v>
      </c>
      <c r="AX102">
        <f t="shared" si="16"/>
        <v>1</v>
      </c>
      <c r="AY102">
        <f t="shared" si="24"/>
        <v>27</v>
      </c>
      <c r="AZ102">
        <f t="shared" si="25"/>
        <v>74</v>
      </c>
      <c r="BA102" s="35">
        <f t="shared" si="17"/>
        <v>5.5670103092783509E-2</v>
      </c>
      <c r="BB102" s="35">
        <f t="shared" si="18"/>
        <v>0.34418604651162793</v>
      </c>
      <c r="BC102" s="35">
        <f t="shared" si="19"/>
        <v>0.2885159434188444</v>
      </c>
      <c r="BD102" s="35">
        <f t="shared" si="20"/>
        <v>0.34418604651162793</v>
      </c>
      <c r="BE102" s="35">
        <f t="shared" si="21"/>
        <v>5.5670103092783509E-2</v>
      </c>
      <c r="BF102" s="23">
        <f>VLOOKUP(AH102,POINTS_TABLE!$D$2:$E$6,2,FALSE)</f>
        <v>-2.4216717822795024</v>
      </c>
      <c r="BG102" s="23">
        <f>VLOOKUP(AI102,POINTS_TABLE!$D$7:$E$12,2,FALSE)</f>
        <v>-3.4787121489872201</v>
      </c>
      <c r="BH102" s="23">
        <f>VLOOKUP(AJ102,POINTS_TABLE!$D$13:$E$18,2,FALSE)</f>
        <v>-7.6023925483498971</v>
      </c>
      <c r="BI102" s="23">
        <f>VLOOKUP(AK102,POINTS_TABLE!$D$21:$E$24,2,FALSE)</f>
        <v>23.021267938938855</v>
      </c>
      <c r="BJ102" s="23">
        <f>VLOOKUP(AL102,POINTS_TABLE!$D$25:$E$27,2,FALSE)</f>
        <v>29.597177432364315</v>
      </c>
      <c r="BK102" s="23">
        <f>VLOOKUP(AM102,POINTS_TABLE!$D$28:$E$33,2,FALSE)</f>
        <v>2.5619698946306131</v>
      </c>
      <c r="BL102" s="23">
        <f>VLOOKUP(AN102,POINTS_TABLE!$D$34:$E$37,2,FALSE)</f>
        <v>7.4046821899710498</v>
      </c>
      <c r="BM102" s="23">
        <f>VLOOKUP(AO102,POINTS_TABLE!$D$38:$E$41,2,FALSE)</f>
        <v>2.0741751155172814</v>
      </c>
      <c r="BN102" s="23">
        <f>VLOOKUP(AP102,POINTS_TABLE!$D$42:$E$44,2,FALSE)</f>
        <v>-9.2873123719919874</v>
      </c>
      <c r="BO102" s="23">
        <f>VLOOKUP(AQ102,POINTS_TABLE!$D$45:$E$48,2,FALSE)</f>
        <v>2.6738283855727758</v>
      </c>
      <c r="BP102" s="23">
        <f>VLOOKUP(AR102,POINTS_TABLE!$D$49:$E$50,2,FALSE)</f>
        <v>14.582867019977442</v>
      </c>
      <c r="BQ102" s="23">
        <f>VLOOKUP(AS102,POINTS_TABLE!$D$51:$E$52,2,FALSE)</f>
        <v>-3.8353326132213157</v>
      </c>
      <c r="BR102" s="39">
        <f>ROUND(SCORECARD_SCALLING!$C$6-SUM(BF102:BQ102)-TRAIN_SUMMARY!$C$2*SCORECARD_SCALLING!$C$5,0)</f>
        <v>451</v>
      </c>
      <c r="BS102" t="str">
        <f t="shared" si="22"/>
        <v>Reject</v>
      </c>
      <c r="BT102">
        <f t="shared" si="23"/>
        <v>1</v>
      </c>
    </row>
    <row r="103" spans="1:72">
      <c r="A103" s="2" t="s">
        <v>32</v>
      </c>
      <c r="B103" s="2">
        <v>48</v>
      </c>
      <c r="C103" s="2" t="s">
        <v>45</v>
      </c>
      <c r="D103" s="2" t="s">
        <v>70</v>
      </c>
      <c r="E103" s="2">
        <v>7582</v>
      </c>
      <c r="F103" s="2" t="s">
        <v>59</v>
      </c>
      <c r="G103" s="2" t="s">
        <v>55</v>
      </c>
      <c r="H103" s="2">
        <v>2</v>
      </c>
      <c r="I103" s="2" t="s">
        <v>26</v>
      </c>
      <c r="J103" s="2" t="s">
        <v>27</v>
      </c>
      <c r="K103" s="2">
        <v>4</v>
      </c>
      <c r="L103" s="2" t="s">
        <v>47</v>
      </c>
      <c r="M103" s="2">
        <v>31</v>
      </c>
      <c r="N103" s="2" t="s">
        <v>27</v>
      </c>
      <c r="O103" s="2" t="s">
        <v>44</v>
      </c>
      <c r="P103" s="2">
        <v>1</v>
      </c>
      <c r="Q103" s="2" t="s">
        <v>52</v>
      </c>
      <c r="R103" s="2">
        <v>1</v>
      </c>
      <c r="S103" s="2" t="s">
        <v>31</v>
      </c>
      <c r="T103" s="2" t="s">
        <v>31</v>
      </c>
      <c r="U103" s="2">
        <v>0</v>
      </c>
      <c r="V103">
        <f>_xlfn.XLOOKUP(B103,Binning_WOE_IV!$C$2:$C$6,Binning_WOE_IV!$I$2:$I$6,"not found",-1)</f>
        <v>-0.94704225543434295</v>
      </c>
      <c r="W103">
        <f>_xlfn.XLOOKUP(E103,Binning_WOE_IV!$C$7:$C$12,Binning_WOE_IV!$I$7:$I$12,"not found",-1)</f>
        <v>-0.1020145435816787</v>
      </c>
      <c r="X103">
        <f>_xlfn.XLOOKUP(M103,Binning_WOE_IV!$C$13:$C$18,Binning_WOE_IV!$I$13:$I$18,"not found",-1)</f>
        <v>-9.0210644079187538E-2</v>
      </c>
      <c r="Y103">
        <f>_xlfn.XLOOKUP(A103,Binning_WOE_IV!$B$32:$B$35,Binning_WOE_IV!$G$32:$G$35,"not found",0)</f>
        <v>-0.45557089656450134</v>
      </c>
      <c r="Z103" s="23">
        <f>_xlfn.XLOOKUP(_xlfn.XLOOKUP(C103,Binning_WOE_IV!$AF$2:$AF$6,Binning_WOE_IV!$AG$2:$AG$6,"not found",0),Binning_WOE_IV!$R$36:$R$38,Binning_WOE_IV!$G$36:$G$38,"not found",0)</f>
        <v>-4.4726268044255127E-2</v>
      </c>
      <c r="AA103" cm="1">
        <f t="array" ref="AA103">_xlfn.SWITCH(D103,"radio/tv",Binning_WOE_IV!$G$39,"other",Binning_WOE_IV!$G$39,"education",Binning_WOE_IV!$G$40,"retraining",Binning_WOE_IV!$G$40,"furniture/equipment",Binning_WOE_IV!$G$41,"domestic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03">
        <f>_xlfn.LET(_xlpm.b,_xlfn.XLOOKUP(F103,Binning_WOE_IV!$AJ$2:$AJ$6,Binning_WOE_IV!$AK$2:$AK$6,"not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103">
        <f>_xlfn.LET(_xlpm.b,_xlfn.XLOOKUP(G103,Binning_WOE_IV!$AL$2:$AL$6,Binning_WOE_IV!$AM$2:$AM$6,"not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103">
        <f>_xlfn.XLOOKUP(_xlfn.XLOOKUP(I103,Binning_WOE_IV!$AN$2:$AN$5,Binning_WOE_IV!$AO$2:$AO$5,"not found",0),Binning_WOE_IV!$R$53:$R$55,Binning_WOE_IV!$G$53:$G$55,"not found",0)</f>
        <v>0.1811117123342415</v>
      </c>
      <c r="AE103">
        <f>_xlfn.LET(_xlpm.b,_xlfn.XLOOKUP(L103,Binning_WOE_IV!$AQ$2:$AQ$5,Binning_WOE_IV!$AR$2:$AR$5,"not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03">
        <f>_xlfn.XLOOKUP(_xlfn.XLOOKUP(N103,Binning_WOE_IV!$AS$2:$AS$4,Binning_WOE_IV!$AT$2:$AT$4,"not found",0),Binning_WOE_IV!$R$62:$R$63,Binning_WOE_IV!$G$62:$G$63,"not found",0)</f>
        <v>0.12957806221905885</v>
      </c>
      <c r="AG103">
        <f>_xlfn.XLOOKUP(_xlfn.XLOOKUP(O103,Binning_WOE_IV!$AU$2:$AU$4,Binning_WOE_IV!$AV$2:$AV$4,"not found",0),Binning_WOE_IV!$R$64:$R$65,Binning_WOE_IV!$G$64:$G$65,"not found",0)</f>
        <v>-0.4919272386823581</v>
      </c>
      <c r="AH103">
        <f>V103*TRAIN_SUMMARY!$C$3</f>
        <v>0.74681907872931619</v>
      </c>
      <c r="AI103">
        <f>W103*TRAIN_SUMMARY!$C$4</f>
        <v>5.0912844229637523E-2</v>
      </c>
      <c r="AJ103">
        <f>X103*TRAIN_SUMMARY!$C$5</f>
        <v>5.7453903556002682E-2</v>
      </c>
      <c r="AK103">
        <f>Y103*TRAIN_SUMMARY!$C$6</f>
        <v>0.35709270141793154</v>
      </c>
      <c r="AL103">
        <f>Z103*TRAIN_SUMMARY!$C$7</f>
        <v>2.4580699342731407E-2</v>
      </c>
      <c r="AM103">
        <f>AA103*TRAIN_SUMMARY!$C$8</f>
        <v>-0.43521580803835686</v>
      </c>
      <c r="AN103">
        <f>AB103*TRAIN_SUMMARY!$C$9</f>
        <v>0.18902110492895396</v>
      </c>
      <c r="AO103">
        <f>AC103*TRAIN_SUMMARY!$C$10</f>
        <v>7.0222669754522044E-2</v>
      </c>
      <c r="AP103">
        <f>AD103*TRAIN_SUMMARY!$C$11</f>
        <v>-0.21458247952085815</v>
      </c>
      <c r="AQ103">
        <f>AE103*TRAIN_SUMMARY!$C$12</f>
        <v>0.30495501300893796</v>
      </c>
      <c r="AR103">
        <f>AF103*TRAIN_SUMMARY!$C$13</f>
        <v>-7.9424741749105313E-2</v>
      </c>
      <c r="AS103">
        <f>AG103*TRAIN_SUMMARY!$C$14</f>
        <v>0.18600799575071647</v>
      </c>
      <c r="AT103">
        <f>TRAIN_SUMMARY!$C$2+SUM(AH103:AS103)</f>
        <v>0.43644216664830593</v>
      </c>
      <c r="AU103">
        <f t="shared" si="13"/>
        <v>0.60741094451785527</v>
      </c>
      <c r="AV103">
        <f t="shared" si="14"/>
        <v>0.9349918745478466</v>
      </c>
      <c r="AW103">
        <f t="shared" si="15"/>
        <v>1</v>
      </c>
      <c r="AX103">
        <f t="shared" si="16"/>
        <v>0</v>
      </c>
      <c r="AY103">
        <f t="shared" si="24"/>
        <v>28</v>
      </c>
      <c r="AZ103">
        <f t="shared" si="25"/>
        <v>74</v>
      </c>
      <c r="BA103" s="35">
        <f t="shared" si="17"/>
        <v>5.7731958762886601E-2</v>
      </c>
      <c r="BB103" s="35">
        <f t="shared" si="18"/>
        <v>0.34418604651162793</v>
      </c>
      <c r="BC103" s="35">
        <f t="shared" si="19"/>
        <v>0.28645408774874132</v>
      </c>
      <c r="BD103" s="35">
        <f t="shared" si="20"/>
        <v>0.34418604651162793</v>
      </c>
      <c r="BE103" s="35">
        <f t="shared" si="21"/>
        <v>5.7731958762886601E-2</v>
      </c>
      <c r="BF103" s="23">
        <f>VLOOKUP(AH103,POINTS_TABLE!$D$2:$E$6,2,FALSE)</f>
        <v>32.322965439721465</v>
      </c>
      <c r="BG103" s="23">
        <f>VLOOKUP(AI103,POINTS_TABLE!$D$7:$E$12,2,FALSE)</f>
        <v>2.2035512366295098</v>
      </c>
      <c r="BH103" s="23">
        <f>VLOOKUP(AJ103,POINTS_TABLE!$D$13:$E$18,2,FALSE)</f>
        <v>2.4866538521987356</v>
      </c>
      <c r="BI103" s="23">
        <f>VLOOKUP(AK103,POINTS_TABLE!$D$21:$E$24,2,FALSE)</f>
        <v>15.455276084198793</v>
      </c>
      <c r="BJ103" s="23">
        <f>VLOOKUP(AL103,POINTS_TABLE!$D$25:$E$27,2,FALSE)</f>
        <v>1.063873591300236</v>
      </c>
      <c r="BK103" s="23">
        <f>VLOOKUP(AM103,POINTS_TABLE!$D$28:$E$33,2,FALSE)</f>
        <v>-18.836510639202615</v>
      </c>
      <c r="BL103" s="23">
        <f>VLOOKUP(AN103,POINTS_TABLE!$D$34:$E$37,2,FALSE)</f>
        <v>8.180994321130628</v>
      </c>
      <c r="BM103" s="23">
        <f>VLOOKUP(AO103,POINTS_TABLE!$D$38:$E$41,2,FALSE)</f>
        <v>3.0392969223849704</v>
      </c>
      <c r="BN103" s="23">
        <f>VLOOKUP(AP103,POINTS_TABLE!$D$42:$E$44,2,FALSE)</f>
        <v>-9.2873123719919874</v>
      </c>
      <c r="BO103" s="23">
        <f>VLOOKUP(AQ103,POINTS_TABLE!$D$45:$E$48,2,FALSE)</f>
        <v>13.198712548866723</v>
      </c>
      <c r="BP103" s="23">
        <f>VLOOKUP(AR103,POINTS_TABLE!$D$49:$E$50,2,FALSE)</f>
        <v>-3.4375704313596254</v>
      </c>
      <c r="BQ103" s="23">
        <f>VLOOKUP(AS103,POINTS_TABLE!$D$51:$E$52,2,FALSE)</f>
        <v>8.0505843910576207</v>
      </c>
      <c r="BR103" s="39">
        <f>ROUND(SCORECARD_SCALLING!$C$6-SUM(BF103:BQ103)-TRAIN_SUMMARY!$C$2*SCORECARD_SCALLING!$C$5,0)</f>
        <v>451</v>
      </c>
      <c r="BS103" t="str">
        <f t="shared" si="22"/>
        <v>Reject</v>
      </c>
      <c r="BT103">
        <f t="shared" si="23"/>
        <v>1</v>
      </c>
    </row>
    <row r="104" spans="1:72">
      <c r="A104" s="2" t="s">
        <v>32</v>
      </c>
      <c r="B104" s="2">
        <v>24</v>
      </c>
      <c r="C104" s="2" t="s">
        <v>33</v>
      </c>
      <c r="D104" s="2" t="s">
        <v>46</v>
      </c>
      <c r="E104" s="2">
        <v>1246</v>
      </c>
      <c r="F104" s="2" t="s">
        <v>34</v>
      </c>
      <c r="G104" s="2" t="s">
        <v>57</v>
      </c>
      <c r="H104" s="2">
        <v>4</v>
      </c>
      <c r="I104" s="2" t="s">
        <v>26</v>
      </c>
      <c r="J104" s="2" t="s">
        <v>27</v>
      </c>
      <c r="K104" s="2">
        <v>2</v>
      </c>
      <c r="L104" s="2" t="s">
        <v>28</v>
      </c>
      <c r="M104" s="2">
        <v>23</v>
      </c>
      <c r="N104" s="2" t="s">
        <v>65</v>
      </c>
      <c r="O104" s="2" t="s">
        <v>29</v>
      </c>
      <c r="P104" s="2">
        <v>1</v>
      </c>
      <c r="Q104" s="2" t="s">
        <v>40</v>
      </c>
      <c r="R104" s="2">
        <v>1</v>
      </c>
      <c r="S104" s="2" t="s">
        <v>27</v>
      </c>
      <c r="T104" s="2" t="s">
        <v>31</v>
      </c>
      <c r="U104" s="2">
        <v>1</v>
      </c>
      <c r="V104">
        <f>_xlfn.XLOOKUP(B104,Binning_WOE_IV!$C$2:$C$6,Binning_WOE_IV!$I$2:$I$6,"not found",-1)</f>
        <v>-0.12917431193202994</v>
      </c>
      <c r="W104">
        <f>_xlfn.XLOOKUP(E104,Binning_WOE_IV!$C$7:$C$12,Binning_WOE_IV!$I$7:$I$12,"not found",-1)</f>
        <v>0.16104877718831048</v>
      </c>
      <c r="X104">
        <f>_xlfn.XLOOKUP(M104,Binning_WOE_IV!$C$13:$C$18,Binning_WOE_IV!$I$13:$I$18,"not found",-1)</f>
        <v>-0.40221483439086264</v>
      </c>
      <c r="Y104">
        <f>_xlfn.XLOOKUP(A104,Binning_WOE_IV!$B$32:$B$35,Binning_WOE_IV!$G$32:$G$35,"not found",0)</f>
        <v>-0.45557089656450134</v>
      </c>
      <c r="Z104" s="23">
        <f>_xlfn.XLOOKUP(_xlfn.XLOOKUP(C104,Binning_WOE_IV!$AF$2:$AF$6,Binning_WOE_IV!$AG$2:$AG$6,"not found",0),Binning_WOE_IV!$R$36:$R$38,Binning_WOE_IV!$G$36:$G$38,"not found",0)</f>
        <v>-4.4726268044255127E-2</v>
      </c>
      <c r="AA104" cm="1">
        <f t="array" ref="AA104">_xlfn.SWITCH(D104,"radio/tv",Binning_WOE_IV!$G$39,"other",Binning_WOE_IV!$G$39,"education",Binning_WOE_IV!$G$40,"retraining",Binning_WOE_IV!$G$40,"furniture/equipment",Binning_WOE_IV!$G$41,"domestic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04">
        <f>_xlfn.LET(_xlpm.b,_xlfn.XLOOKUP(F104,Binning_WOE_IV!$AJ$2:$AJ$6,Binning_WOE_IV!$AK$2:$AK$6,"not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04">
        <f>_xlfn.LET(_xlpm.b,_xlfn.XLOOKUP(G104,Binning_WOE_IV!$AL$2:$AL$6,Binning_WOE_IV!$AM$2:$AM$6,"not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04">
        <f>_xlfn.XLOOKUP(_xlfn.XLOOKUP(I104,Binning_WOE_IV!$AN$2:$AN$5,Binning_WOE_IV!$AO$2:$AO$5,"not found",0),Binning_WOE_IV!$R$53:$R$55,Binning_WOE_IV!$G$53:$G$55,"not found",0)</f>
        <v>0.1811117123342415</v>
      </c>
      <c r="AE104">
        <f>_xlfn.LET(_xlpm.b,_xlfn.XLOOKUP(L104,Binning_WOE_IV!$AQ$2:$AQ$5,Binning_WOE_IV!$AR$2:$AR$5,"not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04">
        <f>_xlfn.XLOOKUP(_xlfn.XLOOKUP(N104,Binning_WOE_IV!$AS$2:$AS$4,Binning_WOE_IV!$AT$2:$AT$4,"not found",0),Binning_WOE_IV!$R$62:$R$63,Binning_WOE_IV!$G$62:$G$63,"not found",0)</f>
        <v>-0.54969627176468283</v>
      </c>
      <c r="AG104">
        <f>_xlfn.XLOOKUP(_xlfn.XLOOKUP(O104,Binning_WOE_IV!$AU$2:$AU$4,Binning_WOE_IV!$AV$2:$AV$4,"not found",0),Binning_WOE_IV!$R$64:$R$65,Binning_WOE_IV!$G$64:$G$65,"not found",0)</f>
        <v>0.23435622685305388</v>
      </c>
      <c r="AH104">
        <f>V104*TRAIN_SUMMARY!$C$3</f>
        <v>0.10186434668464488</v>
      </c>
      <c r="AI104">
        <f>W104*TRAIN_SUMMARY!$C$4</f>
        <v>-8.037531726833734E-2</v>
      </c>
      <c r="AJ104">
        <f>X104*TRAIN_SUMMARY!$C$5</f>
        <v>0.25616502952357967</v>
      </c>
      <c r="AK104">
        <f>Y104*TRAIN_SUMMARY!$C$6</f>
        <v>0.35709270141793154</v>
      </c>
      <c r="AL104">
        <f>Z104*TRAIN_SUMMARY!$C$7</f>
        <v>2.4580699342731407E-2</v>
      </c>
      <c r="AM104">
        <f>AA104*TRAIN_SUMMARY!$C$8</f>
        <v>0.38352631329769549</v>
      </c>
      <c r="AN104">
        <f>AB104*TRAIN_SUMMARY!$C$9</f>
        <v>0.17108448609736249</v>
      </c>
      <c r="AO104">
        <f>AC104*TRAIN_SUMMARY!$C$10</f>
        <v>0.2867089209985732</v>
      </c>
      <c r="AP104">
        <f>AD104*TRAIN_SUMMARY!$C$11</f>
        <v>-0.21458247952085815</v>
      </c>
      <c r="AQ104">
        <f>AE104*TRAIN_SUMMARY!$C$12</f>
        <v>-0.28008206528227803</v>
      </c>
      <c r="AR104">
        <f>AF104*TRAIN_SUMMARY!$C$13</f>
        <v>0.33693577197926589</v>
      </c>
      <c r="AS104">
        <f>AG104*TRAIN_SUMMARY!$C$14</f>
        <v>-8.8614999578798745E-2</v>
      </c>
      <c r="AT104">
        <f>TRAIN_SUMMARY!$C$2+SUM(AH104:AS104)</f>
        <v>0.43290259292938915</v>
      </c>
      <c r="AU104">
        <f t="shared" si="13"/>
        <v>0.60656656740173764</v>
      </c>
      <c r="AV104">
        <f t="shared" si="14"/>
        <v>0.49994079998154783</v>
      </c>
      <c r="AW104">
        <f t="shared" si="15"/>
        <v>0</v>
      </c>
      <c r="AX104">
        <f t="shared" si="16"/>
        <v>1</v>
      </c>
      <c r="AY104">
        <f t="shared" si="24"/>
        <v>28</v>
      </c>
      <c r="AZ104">
        <f t="shared" si="25"/>
        <v>75</v>
      </c>
      <c r="BA104" s="35">
        <f t="shared" si="17"/>
        <v>5.7731958762886601E-2</v>
      </c>
      <c r="BB104" s="35">
        <f t="shared" si="18"/>
        <v>0.34883720930232559</v>
      </c>
      <c r="BC104" s="35">
        <f t="shared" si="19"/>
        <v>0.29110525053943898</v>
      </c>
      <c r="BD104" s="35">
        <f t="shared" si="20"/>
        <v>0.34883720930232559</v>
      </c>
      <c r="BE104" s="35">
        <f t="shared" si="21"/>
        <v>5.7731958762886601E-2</v>
      </c>
      <c r="BF104" s="23">
        <f>VLOOKUP(AH104,POINTS_TABLE!$D$2:$E$6,2,FALSE)</f>
        <v>4.4087756341599382</v>
      </c>
      <c r="BG104" s="23">
        <f>VLOOKUP(AI104,POINTS_TABLE!$D$7:$E$12,2,FALSE)</f>
        <v>-3.4787121489872201</v>
      </c>
      <c r="BH104" s="23">
        <f>VLOOKUP(AJ104,POINTS_TABLE!$D$13:$E$18,2,FALSE)</f>
        <v>11.087040532285299</v>
      </c>
      <c r="BI104" s="23">
        <f>VLOOKUP(AK104,POINTS_TABLE!$D$21:$E$24,2,FALSE)</f>
        <v>15.455276084198793</v>
      </c>
      <c r="BJ104" s="23">
        <f>VLOOKUP(AL104,POINTS_TABLE!$D$25:$E$27,2,FALSE)</f>
        <v>1.063873591300236</v>
      </c>
      <c r="BK104" s="23">
        <f>VLOOKUP(AM104,POINTS_TABLE!$D$28:$E$33,2,FALSE)</f>
        <v>16.599345307350365</v>
      </c>
      <c r="BL104" s="23">
        <f>VLOOKUP(AN104,POINTS_TABLE!$D$34:$E$37,2,FALSE)</f>
        <v>7.4046821899710498</v>
      </c>
      <c r="BM104" s="23">
        <f>VLOOKUP(AO104,POINTS_TABLE!$D$38:$E$41,2,FALSE)</f>
        <v>12.409006155098014</v>
      </c>
      <c r="BN104" s="23">
        <f>VLOOKUP(AP104,POINTS_TABLE!$D$42:$E$44,2,FALSE)</f>
        <v>-9.2873123719919874</v>
      </c>
      <c r="BO104" s="23">
        <f>VLOOKUP(AQ104,POINTS_TABLE!$D$45:$E$48,2,FALSE)</f>
        <v>-12.122190198740443</v>
      </c>
      <c r="BP104" s="23">
        <f>VLOOKUP(AR104,POINTS_TABLE!$D$49:$E$50,2,FALSE)</f>
        <v>14.582867019977442</v>
      </c>
      <c r="BQ104" s="23">
        <f>VLOOKUP(AS104,POINTS_TABLE!$D$51:$E$52,2,FALSE)</f>
        <v>-3.8353326132213157</v>
      </c>
      <c r="BR104" s="39">
        <f>ROUND(SCORECARD_SCALLING!$C$6-SUM(BF104:BQ104)-TRAIN_SUMMARY!$C$2*SCORECARD_SCALLING!$C$5,0)</f>
        <v>452</v>
      </c>
      <c r="BS104" t="str">
        <f t="shared" si="22"/>
        <v>Reject</v>
      </c>
      <c r="BT104">
        <f t="shared" si="23"/>
        <v>1</v>
      </c>
    </row>
    <row r="105" spans="1:72">
      <c r="A105" s="2" t="s">
        <v>32</v>
      </c>
      <c r="B105" s="2">
        <v>24</v>
      </c>
      <c r="C105" s="2" t="s">
        <v>33</v>
      </c>
      <c r="D105" s="2" t="s">
        <v>23</v>
      </c>
      <c r="E105" s="2">
        <v>3092</v>
      </c>
      <c r="F105" s="2" t="s">
        <v>59</v>
      </c>
      <c r="G105" s="2" t="s">
        <v>57</v>
      </c>
      <c r="H105" s="2">
        <v>3</v>
      </c>
      <c r="I105" s="2" t="s">
        <v>56</v>
      </c>
      <c r="J105" s="2" t="s">
        <v>27</v>
      </c>
      <c r="K105" s="2">
        <v>2</v>
      </c>
      <c r="L105" s="2" t="s">
        <v>50</v>
      </c>
      <c r="M105" s="2">
        <v>22</v>
      </c>
      <c r="N105" s="2" t="s">
        <v>27</v>
      </c>
      <c r="O105" s="2" t="s">
        <v>51</v>
      </c>
      <c r="P105" s="2">
        <v>1</v>
      </c>
      <c r="Q105" s="2" t="s">
        <v>30</v>
      </c>
      <c r="R105" s="2">
        <v>1</v>
      </c>
      <c r="S105" s="2" t="s">
        <v>31</v>
      </c>
      <c r="T105" s="2" t="s">
        <v>31</v>
      </c>
      <c r="U105" s="2">
        <v>1</v>
      </c>
      <c r="V105">
        <f>_xlfn.XLOOKUP(B105,Binning_WOE_IV!$C$2:$C$6,Binning_WOE_IV!$I$2:$I$6,"not found",-1)</f>
        <v>-0.12917431193202994</v>
      </c>
      <c r="W105">
        <f>_xlfn.XLOOKUP(E105,Binning_WOE_IV!$C$7:$C$12,Binning_WOE_IV!$I$7:$I$12,"not found",-1)</f>
        <v>4.3939369041401284E-2</v>
      </c>
      <c r="X105">
        <f>_xlfn.XLOOKUP(M105,Binning_WOE_IV!$C$13:$C$18,Binning_WOE_IV!$I$13:$I$18,"not found",-1)</f>
        <v>-0.40221483439086264</v>
      </c>
      <c r="Y105">
        <f>_xlfn.XLOOKUP(A105,Binning_WOE_IV!$B$32:$B$35,Binning_WOE_IV!$G$32:$G$35,"not found",0)</f>
        <v>-0.45557089656450134</v>
      </c>
      <c r="Z105" s="23">
        <f>_xlfn.XLOOKUP(_xlfn.XLOOKUP(C105,Binning_WOE_IV!$AF$2:$AF$6,Binning_WOE_IV!$AG$2:$AG$6,"not found",0),Binning_WOE_IV!$R$36:$R$38,Binning_WOE_IV!$G$36:$G$38,"not found",0)</f>
        <v>-4.4726268044255127E-2</v>
      </c>
      <c r="AA105" cm="1">
        <f t="array" ref="AA105">_xlfn.SWITCH(D105,"radio/tv",Binning_WOE_IV!$G$39,"other",Binning_WOE_IV!$G$39,"education",Binning_WOE_IV!$G$40,"retraining",Binning_WOE_IV!$G$40,"furniture/equipment",Binning_WOE_IV!$G$41,"domestic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05">
        <f>_xlfn.LET(_xlpm.b,_xlfn.XLOOKUP(F105,Binning_WOE_IV!$AJ$2:$AJ$6,Binning_WOE_IV!$AK$2:$AK$6,"not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105">
        <f>_xlfn.LET(_xlpm.b,_xlfn.XLOOKUP(G105,Binning_WOE_IV!$AL$2:$AL$6,Binning_WOE_IV!$AM$2:$AM$6,"not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05">
        <f>_xlfn.XLOOKUP(_xlfn.XLOOKUP(I105,Binning_WOE_IV!$AN$2:$AN$5,Binning_WOE_IV!$AO$2:$AO$5,"not found",0),Binning_WOE_IV!$R$53:$R$55,Binning_WOE_IV!$G$53:$G$55,"not found",0)</f>
        <v>-0.2698954162208389</v>
      </c>
      <c r="AE105">
        <f>_xlfn.LET(_xlpm.b,_xlfn.XLOOKUP(L105,Binning_WOE_IV!$AQ$2:$AQ$5,Binning_WOE_IV!$AR$2:$AR$5,"not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05">
        <f>_xlfn.XLOOKUP(_xlfn.XLOOKUP(N105,Binning_WOE_IV!$AS$2:$AS$4,Binning_WOE_IV!$AT$2:$AT$4,"not found",0),Binning_WOE_IV!$R$62:$R$63,Binning_WOE_IV!$G$62:$G$63,"not found",0)</f>
        <v>0.12957806221905885</v>
      </c>
      <c r="AG105">
        <f>_xlfn.XLOOKUP(_xlfn.XLOOKUP(O105,Binning_WOE_IV!$AU$2:$AU$4,Binning_WOE_IV!$AV$2:$AV$4,"not found",0),Binning_WOE_IV!$R$64:$R$65,Binning_WOE_IV!$G$64:$G$65,"not found",0)</f>
        <v>-0.4919272386823581</v>
      </c>
      <c r="AH105">
        <f>V105*TRAIN_SUMMARY!$C$3</f>
        <v>0.10186434668464488</v>
      </c>
      <c r="AI105">
        <f>W105*TRAIN_SUMMARY!$C$4</f>
        <v>-2.1929012991782761E-2</v>
      </c>
      <c r="AJ105">
        <f>X105*TRAIN_SUMMARY!$C$5</f>
        <v>0.25616502952357967</v>
      </c>
      <c r="AK105">
        <f>Y105*TRAIN_SUMMARY!$C$6</f>
        <v>0.35709270141793154</v>
      </c>
      <c r="AL105">
        <f>Z105*TRAIN_SUMMARY!$C$7</f>
        <v>2.4580699342731407E-2</v>
      </c>
      <c r="AM105">
        <f>AA105*TRAIN_SUMMARY!$C$8</f>
        <v>-0.43521580803835686</v>
      </c>
      <c r="AN105">
        <f>AB105*TRAIN_SUMMARY!$C$9</f>
        <v>0.18902110492895396</v>
      </c>
      <c r="AO105">
        <f>AC105*TRAIN_SUMMARY!$C$10</f>
        <v>0.2867089209985732</v>
      </c>
      <c r="AP105">
        <f>AD105*TRAIN_SUMMARY!$C$11</f>
        <v>0.31977406031642996</v>
      </c>
      <c r="AQ105">
        <f>AE105*TRAIN_SUMMARY!$C$12</f>
        <v>6.1778553558697331E-2</v>
      </c>
      <c r="AR105">
        <f>AF105*TRAIN_SUMMARY!$C$13</f>
        <v>-7.9424741749105313E-2</v>
      </c>
      <c r="AS105">
        <f>AG105*TRAIN_SUMMARY!$C$14</f>
        <v>0.18600799575071647</v>
      </c>
      <c r="AT105">
        <f>TRAIN_SUMMARY!$C$2+SUM(AH105:AS105)</f>
        <v>0.42502303498089022</v>
      </c>
      <c r="AU105">
        <f t="shared" si="13"/>
        <v>0.60468459103529604</v>
      </c>
      <c r="AV105">
        <f t="shared" si="14"/>
        <v>0.50304829402649043</v>
      </c>
      <c r="AW105">
        <f t="shared" si="15"/>
        <v>0</v>
      </c>
      <c r="AX105">
        <f t="shared" si="16"/>
        <v>1</v>
      </c>
      <c r="AY105">
        <f t="shared" si="24"/>
        <v>28</v>
      </c>
      <c r="AZ105">
        <f t="shared" si="25"/>
        <v>76</v>
      </c>
      <c r="BA105" s="35">
        <f t="shared" si="17"/>
        <v>5.7731958762886601E-2</v>
      </c>
      <c r="BB105" s="35">
        <f t="shared" si="18"/>
        <v>0.35348837209302325</v>
      </c>
      <c r="BC105" s="35">
        <f t="shared" si="19"/>
        <v>0.29575641333013664</v>
      </c>
      <c r="BD105" s="35">
        <f t="shared" si="20"/>
        <v>0.35348837209302325</v>
      </c>
      <c r="BE105" s="35">
        <f t="shared" si="21"/>
        <v>5.7731958762886601E-2</v>
      </c>
      <c r="BF105" s="23">
        <f>VLOOKUP(AH105,POINTS_TABLE!$D$2:$E$6,2,FALSE)</f>
        <v>4.4087756341599382</v>
      </c>
      <c r="BG105" s="23">
        <f>VLOOKUP(AI105,POINTS_TABLE!$D$7:$E$12,2,FALSE)</f>
        <v>-0.94910634884503919</v>
      </c>
      <c r="BH105" s="23">
        <f>VLOOKUP(AJ105,POINTS_TABLE!$D$13:$E$18,2,FALSE)</f>
        <v>11.087040532285299</v>
      </c>
      <c r="BI105" s="23">
        <f>VLOOKUP(AK105,POINTS_TABLE!$D$21:$E$24,2,FALSE)</f>
        <v>15.455276084198793</v>
      </c>
      <c r="BJ105" s="23">
        <f>VLOOKUP(AL105,POINTS_TABLE!$D$25:$E$27,2,FALSE)</f>
        <v>1.063873591300236</v>
      </c>
      <c r="BK105" s="23">
        <f>VLOOKUP(AM105,POINTS_TABLE!$D$28:$E$33,2,FALSE)</f>
        <v>-18.836510639202615</v>
      </c>
      <c r="BL105" s="23">
        <f>VLOOKUP(AN105,POINTS_TABLE!$D$34:$E$37,2,FALSE)</f>
        <v>8.180994321130628</v>
      </c>
      <c r="BM105" s="23">
        <f>VLOOKUP(AO105,POINTS_TABLE!$D$38:$E$41,2,FALSE)</f>
        <v>12.409006155098014</v>
      </c>
      <c r="BN105" s="23">
        <f>VLOOKUP(AP105,POINTS_TABLE!$D$42:$E$44,2,FALSE)</f>
        <v>13.840093530703253</v>
      </c>
      <c r="BO105" s="23">
        <f>VLOOKUP(AQ105,POINTS_TABLE!$D$45:$E$48,2,FALSE)</f>
        <v>2.6738283855727758</v>
      </c>
      <c r="BP105" s="23">
        <f>VLOOKUP(AR105,POINTS_TABLE!$D$49:$E$50,2,FALSE)</f>
        <v>-3.4375704313596254</v>
      </c>
      <c r="BQ105" s="23">
        <f>VLOOKUP(AS105,POINTS_TABLE!$D$51:$E$52,2,FALSE)</f>
        <v>8.0505843910576207</v>
      </c>
      <c r="BR105" s="39">
        <f>ROUND(SCORECARD_SCALLING!$C$6-SUM(BF105:BQ105)-TRAIN_SUMMARY!$C$2*SCORECARD_SCALLING!$C$5,0)</f>
        <v>452</v>
      </c>
      <c r="BS105" t="str">
        <f t="shared" si="22"/>
        <v>Reject</v>
      </c>
      <c r="BT105">
        <f t="shared" si="23"/>
        <v>1</v>
      </c>
    </row>
    <row r="106" spans="1:72">
      <c r="A106" s="2" t="s">
        <v>32</v>
      </c>
      <c r="B106" s="2">
        <v>48</v>
      </c>
      <c r="C106" s="2" t="s">
        <v>22</v>
      </c>
      <c r="D106" s="2" t="s">
        <v>41</v>
      </c>
      <c r="E106" s="2">
        <v>5096</v>
      </c>
      <c r="F106" s="2" t="s">
        <v>34</v>
      </c>
      <c r="G106" s="2" t="s">
        <v>35</v>
      </c>
      <c r="H106" s="2">
        <v>2</v>
      </c>
      <c r="I106" s="2" t="s">
        <v>36</v>
      </c>
      <c r="J106" s="2" t="s">
        <v>27</v>
      </c>
      <c r="K106" s="2">
        <v>3</v>
      </c>
      <c r="L106" s="2" t="s">
        <v>50</v>
      </c>
      <c r="M106" s="2">
        <v>30</v>
      </c>
      <c r="N106" s="2" t="s">
        <v>27</v>
      </c>
      <c r="O106" s="2" t="s">
        <v>29</v>
      </c>
      <c r="P106" s="2">
        <v>1</v>
      </c>
      <c r="Q106" s="2" t="s">
        <v>52</v>
      </c>
      <c r="R106" s="2">
        <v>1</v>
      </c>
      <c r="S106" s="2" t="s">
        <v>31</v>
      </c>
      <c r="T106" s="2" t="s">
        <v>31</v>
      </c>
      <c r="U106" s="2">
        <v>1</v>
      </c>
      <c r="V106">
        <f>_xlfn.XLOOKUP(B106,Binning_WOE_IV!$C$2:$C$6,Binning_WOE_IV!$I$2:$I$6,"not found",-1)</f>
        <v>-0.94704225543434295</v>
      </c>
      <c r="W106">
        <f>_xlfn.XLOOKUP(E106,Binning_WOE_IV!$C$7:$C$12,Binning_WOE_IV!$I$7:$I$12,"not found",-1)</f>
        <v>-0.1020145435816787</v>
      </c>
      <c r="X106">
        <f>_xlfn.XLOOKUP(M106,Binning_WOE_IV!$C$13:$C$18,Binning_WOE_IV!$I$13:$I$18,"not found",-1)</f>
        <v>-9.0210644079187538E-2</v>
      </c>
      <c r="Y106">
        <f>_xlfn.XLOOKUP(A106,Binning_WOE_IV!$B$32:$B$35,Binning_WOE_IV!$G$32:$G$35,"not found",0)</f>
        <v>-0.45557089656450134</v>
      </c>
      <c r="Z106" s="23">
        <f>_xlfn.XLOOKUP(_xlfn.XLOOKUP(C106,Binning_WOE_IV!$AF$2:$AF$6,Binning_WOE_IV!$AG$2:$AG$6,"not found",0),Binning_WOE_IV!$R$36:$R$38,Binning_WOE_IV!$G$36:$G$38,"not found",0)</f>
        <v>0.68738688104907397</v>
      </c>
      <c r="AA106" cm="1">
        <f t="array" ref="AA106">_xlfn.SWITCH(D106,"radio/tv",Binning_WOE_IV!$G$39,"other",Binning_WOE_IV!$G$39,"education",Binning_WOE_IV!$G$40,"retraining",Binning_WOE_IV!$G$40,"furniture/equipment",Binning_WOE_IV!$G$41,"domestic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06">
        <f>_xlfn.LET(_xlpm.b,_xlfn.XLOOKUP(F106,Binning_WOE_IV!$AJ$2:$AJ$6,Binning_WOE_IV!$AK$2:$AK$6,"not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06">
        <f>_xlfn.LET(_xlpm.b,_xlfn.XLOOKUP(G106,Binning_WOE_IV!$AL$2:$AL$6,Binning_WOE_IV!$AM$2:$AM$6,"not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06">
        <f>_xlfn.XLOOKUP(_xlfn.XLOOKUP(I106,Binning_WOE_IV!$AN$2:$AN$5,Binning_WOE_IV!$AO$2:$AO$5,"not found",0),Binning_WOE_IV!$R$53:$R$55,Binning_WOE_IV!$G$53:$G$55,"not found",0)</f>
        <v>-0.20099341664998441</v>
      </c>
      <c r="AE106">
        <f>_xlfn.LET(_xlpm.b,_xlfn.XLOOKUP(L106,Binning_WOE_IV!$AQ$2:$AQ$5,Binning_WOE_IV!$AR$2:$AR$5,"not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06">
        <f>_xlfn.XLOOKUP(_xlfn.XLOOKUP(N106,Binning_WOE_IV!$AS$2:$AS$4,Binning_WOE_IV!$AT$2:$AT$4,"not found",0),Binning_WOE_IV!$R$62:$R$63,Binning_WOE_IV!$G$62:$G$63,"not found",0)</f>
        <v>0.12957806221905885</v>
      </c>
      <c r="AG106">
        <f>_xlfn.XLOOKUP(_xlfn.XLOOKUP(O106,Binning_WOE_IV!$AU$2:$AU$4,Binning_WOE_IV!$AV$2:$AV$4,"not found",0),Binning_WOE_IV!$R$64:$R$65,Binning_WOE_IV!$G$64:$G$65,"not found",0)</f>
        <v>0.23435622685305388</v>
      </c>
      <c r="AH106">
        <f>V106*TRAIN_SUMMARY!$C$3</f>
        <v>0.74681907872931619</v>
      </c>
      <c r="AI106">
        <f>W106*TRAIN_SUMMARY!$C$4</f>
        <v>5.0912844229637523E-2</v>
      </c>
      <c r="AJ106">
        <f>X106*TRAIN_SUMMARY!$C$5</f>
        <v>5.7453903556002682E-2</v>
      </c>
      <c r="AK106">
        <f>Y106*TRAIN_SUMMARY!$C$6</f>
        <v>0.35709270141793154</v>
      </c>
      <c r="AL106">
        <f>Z106*TRAIN_SUMMARY!$C$7</f>
        <v>-0.37777464997720578</v>
      </c>
      <c r="AM106">
        <f>AA106*TRAIN_SUMMARY!$C$8</f>
        <v>5.9194073638088991E-2</v>
      </c>
      <c r="AN106">
        <f>AB106*TRAIN_SUMMARY!$C$9</f>
        <v>0.17108448609736249</v>
      </c>
      <c r="AO106">
        <f>AC106*TRAIN_SUMMARY!$C$10</f>
        <v>4.7923621110280083E-2</v>
      </c>
      <c r="AP106">
        <f>AD106*TRAIN_SUMMARY!$C$11</f>
        <v>0.23813846799994265</v>
      </c>
      <c r="AQ106">
        <f>AE106*TRAIN_SUMMARY!$C$12</f>
        <v>6.1778553558697331E-2</v>
      </c>
      <c r="AR106">
        <f>AF106*TRAIN_SUMMARY!$C$13</f>
        <v>-7.9424741749105313E-2</v>
      </c>
      <c r="AS106">
        <f>AG106*TRAIN_SUMMARY!$C$14</f>
        <v>-8.8614999578798745E-2</v>
      </c>
      <c r="AT106">
        <f>TRAIN_SUMMARY!$C$2+SUM(AH106:AS106)</f>
        <v>0.42318252427002634</v>
      </c>
      <c r="AU106">
        <f t="shared" si="13"/>
        <v>0.60424454860329035</v>
      </c>
      <c r="AV106">
        <f t="shared" si="14"/>
        <v>0.50377628119631113</v>
      </c>
      <c r="AW106">
        <f t="shared" si="15"/>
        <v>0</v>
      </c>
      <c r="AX106">
        <f t="shared" si="16"/>
        <v>1</v>
      </c>
      <c r="AY106">
        <f t="shared" si="24"/>
        <v>28</v>
      </c>
      <c r="AZ106">
        <f t="shared" si="25"/>
        <v>77</v>
      </c>
      <c r="BA106" s="35">
        <f t="shared" si="17"/>
        <v>5.7731958762886601E-2</v>
      </c>
      <c r="BB106" s="35">
        <f t="shared" si="18"/>
        <v>0.35813953488372091</v>
      </c>
      <c r="BC106" s="35">
        <f t="shared" si="19"/>
        <v>0.3004075761208343</v>
      </c>
      <c r="BD106" s="35">
        <f t="shared" si="20"/>
        <v>0.35813953488372091</v>
      </c>
      <c r="BE106" s="35">
        <f t="shared" si="21"/>
        <v>5.7731958762886601E-2</v>
      </c>
      <c r="BF106" s="23">
        <f>VLOOKUP(AH106,POINTS_TABLE!$D$2:$E$6,2,FALSE)</f>
        <v>32.322965439721465</v>
      </c>
      <c r="BG106" s="23">
        <f>VLOOKUP(AI106,POINTS_TABLE!$D$7:$E$12,2,FALSE)</f>
        <v>2.2035512366295098</v>
      </c>
      <c r="BH106" s="23">
        <f>VLOOKUP(AJ106,POINTS_TABLE!$D$13:$E$18,2,FALSE)</f>
        <v>2.4866538521987356</v>
      </c>
      <c r="BI106" s="23">
        <f>VLOOKUP(AK106,POINTS_TABLE!$D$21:$E$24,2,FALSE)</f>
        <v>15.455276084198793</v>
      </c>
      <c r="BJ106" s="23">
        <f>VLOOKUP(AL106,POINTS_TABLE!$D$25:$E$27,2,FALSE)</f>
        <v>-16.350408422870363</v>
      </c>
      <c r="BK106" s="23">
        <f>VLOOKUP(AM106,POINTS_TABLE!$D$28:$E$33,2,FALSE)</f>
        <v>2.5619698946306131</v>
      </c>
      <c r="BL106" s="23">
        <f>VLOOKUP(AN106,POINTS_TABLE!$D$34:$E$37,2,FALSE)</f>
        <v>7.4046821899710498</v>
      </c>
      <c r="BM106" s="23">
        <f>VLOOKUP(AO106,POINTS_TABLE!$D$38:$E$41,2,FALSE)</f>
        <v>2.0741751155172814</v>
      </c>
      <c r="BN106" s="23">
        <f>VLOOKUP(AP106,POINTS_TABLE!$D$42:$E$44,2,FALSE)</f>
        <v>10.30683560485237</v>
      </c>
      <c r="BO106" s="23">
        <f>VLOOKUP(AQ106,POINTS_TABLE!$D$45:$E$48,2,FALSE)</f>
        <v>2.6738283855727758</v>
      </c>
      <c r="BP106" s="23">
        <f>VLOOKUP(AR106,POINTS_TABLE!$D$49:$E$50,2,FALSE)</f>
        <v>-3.4375704313596254</v>
      </c>
      <c r="BQ106" s="23">
        <f>VLOOKUP(AS106,POINTS_TABLE!$D$51:$E$52,2,FALSE)</f>
        <v>-3.8353326132213157</v>
      </c>
      <c r="BR106" s="39">
        <f>ROUND(SCORECARD_SCALLING!$C$6-SUM(BF106:BQ106)-TRAIN_SUMMARY!$C$2*SCORECARD_SCALLING!$C$5,0)</f>
        <v>452</v>
      </c>
      <c r="BS106" t="str">
        <f t="shared" si="22"/>
        <v>Reject</v>
      </c>
      <c r="BT106">
        <f t="shared" si="23"/>
        <v>1</v>
      </c>
    </row>
    <row r="107" spans="1:72">
      <c r="A107" s="2" t="s">
        <v>21</v>
      </c>
      <c r="B107" s="2">
        <v>45</v>
      </c>
      <c r="C107" s="2" t="s">
        <v>33</v>
      </c>
      <c r="D107" s="2" t="s">
        <v>23</v>
      </c>
      <c r="E107" s="2">
        <v>1845</v>
      </c>
      <c r="F107" s="2" t="s">
        <v>34</v>
      </c>
      <c r="G107" s="2" t="s">
        <v>35</v>
      </c>
      <c r="H107" s="2">
        <v>4</v>
      </c>
      <c r="I107" s="2" t="s">
        <v>26</v>
      </c>
      <c r="J107" s="2" t="s">
        <v>27</v>
      </c>
      <c r="K107" s="2">
        <v>4</v>
      </c>
      <c r="L107" s="2" t="s">
        <v>47</v>
      </c>
      <c r="M107" s="2">
        <v>23</v>
      </c>
      <c r="N107" s="2" t="s">
        <v>27</v>
      </c>
      <c r="O107" s="2" t="s">
        <v>44</v>
      </c>
      <c r="P107" s="2">
        <v>1</v>
      </c>
      <c r="Q107" s="2" t="s">
        <v>30</v>
      </c>
      <c r="R107" s="2">
        <v>1</v>
      </c>
      <c r="S107" s="2" t="s">
        <v>31</v>
      </c>
      <c r="T107" s="2" t="s">
        <v>31</v>
      </c>
      <c r="U107" s="2">
        <v>1</v>
      </c>
      <c r="V107">
        <f>_xlfn.XLOOKUP(B107,Binning_WOE_IV!$C$2:$C$6,Binning_WOE_IV!$I$2:$I$6,"not found",-1)</f>
        <v>-0.672432264549915</v>
      </c>
      <c r="W107">
        <f>_xlfn.XLOOKUP(E107,Binning_WOE_IV!$C$7:$C$12,Binning_WOE_IV!$I$7:$I$12,"not found",-1)</f>
        <v>0.16104877718831048</v>
      </c>
      <c r="X107">
        <f>_xlfn.XLOOKUP(M107,Binning_WOE_IV!$C$13:$C$18,Binning_WOE_IV!$I$13:$I$18,"not found",-1)</f>
        <v>-0.40221483439086264</v>
      </c>
      <c r="Y107">
        <f>_xlfn.XLOOKUP(A107,Binning_WOE_IV!$B$32:$B$35,Binning_WOE_IV!$G$32:$G$35,"not found",0)</f>
        <v>-0.67859154491044971</v>
      </c>
      <c r="Z107" s="23">
        <f>_xlfn.XLOOKUP(_xlfn.XLOOKUP(C107,Binning_WOE_IV!$AF$2:$AF$6,Binning_WOE_IV!$AG$2:$AG$6,"not found",0),Binning_WOE_IV!$R$36:$R$38,Binning_WOE_IV!$G$36:$G$38,"not found",0)</f>
        <v>-4.4726268044255127E-2</v>
      </c>
      <c r="AA107" cm="1">
        <f t="array" ref="AA107">_xlfn.SWITCH(D107,"radio/tv",Binning_WOE_IV!$G$39,"other",Binning_WOE_IV!$G$39,"education",Binning_WOE_IV!$G$40,"retraining",Binning_WOE_IV!$G$40,"furniture/equipment",Binning_WOE_IV!$G$41,"domestic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07">
        <f>_xlfn.LET(_xlpm.b,_xlfn.XLOOKUP(F107,Binning_WOE_IV!$AJ$2:$AJ$6,Binning_WOE_IV!$AK$2:$AK$6,"not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07">
        <f>_xlfn.LET(_xlpm.b,_xlfn.XLOOKUP(G107,Binning_WOE_IV!$AL$2:$AL$6,Binning_WOE_IV!$AM$2:$AM$6,"not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07">
        <f>_xlfn.XLOOKUP(_xlfn.XLOOKUP(I107,Binning_WOE_IV!$AN$2:$AN$5,Binning_WOE_IV!$AO$2:$AO$5,"not found",0),Binning_WOE_IV!$R$53:$R$55,Binning_WOE_IV!$G$53:$G$55,"not found",0)</f>
        <v>0.1811117123342415</v>
      </c>
      <c r="AE107">
        <f>_xlfn.LET(_xlpm.b,_xlfn.XLOOKUP(L107,Binning_WOE_IV!$AQ$2:$AQ$5,Binning_WOE_IV!$AR$2:$AR$5,"not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07">
        <f>_xlfn.XLOOKUP(_xlfn.XLOOKUP(N107,Binning_WOE_IV!$AS$2:$AS$4,Binning_WOE_IV!$AT$2:$AT$4,"not found",0),Binning_WOE_IV!$R$62:$R$63,Binning_WOE_IV!$G$62:$G$63,"not found",0)</f>
        <v>0.12957806221905885</v>
      </c>
      <c r="AG107">
        <f>_xlfn.XLOOKUP(_xlfn.XLOOKUP(O107,Binning_WOE_IV!$AU$2:$AU$4,Binning_WOE_IV!$AV$2:$AV$4,"not found",0),Binning_WOE_IV!$R$64:$R$65,Binning_WOE_IV!$G$64:$G$65,"not found",0)</f>
        <v>-0.4919272386823581</v>
      </c>
      <c r="AH107">
        <f>V107*TRAIN_SUMMARY!$C$3</f>
        <v>0.53026698802232175</v>
      </c>
      <c r="AI107">
        <f>W107*TRAIN_SUMMARY!$C$4</f>
        <v>-8.037531726833734E-2</v>
      </c>
      <c r="AJ107">
        <f>X107*TRAIN_SUMMARY!$C$5</f>
        <v>0.25616502952357967</v>
      </c>
      <c r="AK107">
        <f>Y107*TRAIN_SUMMARY!$C$6</f>
        <v>0.53190423215968441</v>
      </c>
      <c r="AL107">
        <f>Z107*TRAIN_SUMMARY!$C$7</f>
        <v>2.4580699342731407E-2</v>
      </c>
      <c r="AM107">
        <f>AA107*TRAIN_SUMMARY!$C$8</f>
        <v>-0.43521580803835686</v>
      </c>
      <c r="AN107">
        <f>AB107*TRAIN_SUMMARY!$C$9</f>
        <v>0.17108448609736249</v>
      </c>
      <c r="AO107">
        <f>AC107*TRAIN_SUMMARY!$C$10</f>
        <v>4.7923621110280083E-2</v>
      </c>
      <c r="AP107">
        <f>AD107*TRAIN_SUMMARY!$C$11</f>
        <v>-0.21458247952085815</v>
      </c>
      <c r="AQ107">
        <f>AE107*TRAIN_SUMMARY!$C$12</f>
        <v>0.30495501300893796</v>
      </c>
      <c r="AR107">
        <f>AF107*TRAIN_SUMMARY!$C$13</f>
        <v>-7.9424741749105313E-2</v>
      </c>
      <c r="AS107">
        <f>AG107*TRAIN_SUMMARY!$C$14</f>
        <v>0.18600799575071647</v>
      </c>
      <c r="AT107">
        <f>TRAIN_SUMMARY!$C$2+SUM(AH107:AS107)</f>
        <v>0.42188890367683352</v>
      </c>
      <c r="AU107">
        <f t="shared" si="13"/>
        <v>0.60393515945526199</v>
      </c>
      <c r="AV107">
        <f t="shared" si="14"/>
        <v>0.50428843870521078</v>
      </c>
      <c r="AW107">
        <f t="shared" si="15"/>
        <v>0</v>
      </c>
      <c r="AX107">
        <f t="shared" si="16"/>
        <v>1</v>
      </c>
      <c r="AY107">
        <f t="shared" si="24"/>
        <v>28</v>
      </c>
      <c r="AZ107">
        <f t="shared" si="25"/>
        <v>78</v>
      </c>
      <c r="BA107" s="35">
        <f t="shared" si="17"/>
        <v>5.7731958762886601E-2</v>
      </c>
      <c r="BB107" s="35">
        <f t="shared" si="18"/>
        <v>0.36279069767441863</v>
      </c>
      <c r="BC107" s="35">
        <f t="shared" si="19"/>
        <v>0.30505873891153201</v>
      </c>
      <c r="BD107" s="35">
        <f t="shared" si="20"/>
        <v>0.36279069767441863</v>
      </c>
      <c r="BE107" s="35">
        <f t="shared" si="21"/>
        <v>5.7731958762886601E-2</v>
      </c>
      <c r="BF107" s="23">
        <f>VLOOKUP(AH107,POINTS_TABLE!$D$2:$E$6,2,FALSE)</f>
        <v>22.950406619007929</v>
      </c>
      <c r="BG107" s="23">
        <f>VLOOKUP(AI107,POINTS_TABLE!$D$7:$E$12,2,FALSE)</f>
        <v>-3.4787121489872201</v>
      </c>
      <c r="BH107" s="23">
        <f>VLOOKUP(AJ107,POINTS_TABLE!$D$13:$E$18,2,FALSE)</f>
        <v>11.087040532285299</v>
      </c>
      <c r="BI107" s="23">
        <f>VLOOKUP(AK107,POINTS_TABLE!$D$21:$E$24,2,FALSE)</f>
        <v>23.021267938938855</v>
      </c>
      <c r="BJ107" s="23">
        <f>VLOOKUP(AL107,POINTS_TABLE!$D$25:$E$27,2,FALSE)</f>
        <v>1.063873591300236</v>
      </c>
      <c r="BK107" s="23">
        <f>VLOOKUP(AM107,POINTS_TABLE!$D$28:$E$33,2,FALSE)</f>
        <v>-18.836510639202615</v>
      </c>
      <c r="BL107" s="23">
        <f>VLOOKUP(AN107,POINTS_TABLE!$D$34:$E$37,2,FALSE)</f>
        <v>7.4046821899710498</v>
      </c>
      <c r="BM107" s="23">
        <f>VLOOKUP(AO107,POINTS_TABLE!$D$38:$E$41,2,FALSE)</f>
        <v>2.0741751155172814</v>
      </c>
      <c r="BN107" s="23">
        <f>VLOOKUP(AP107,POINTS_TABLE!$D$42:$E$44,2,FALSE)</f>
        <v>-9.2873123719919874</v>
      </c>
      <c r="BO107" s="23">
        <f>VLOOKUP(AQ107,POINTS_TABLE!$D$45:$E$48,2,FALSE)</f>
        <v>13.198712548866723</v>
      </c>
      <c r="BP107" s="23">
        <f>VLOOKUP(AR107,POINTS_TABLE!$D$49:$E$50,2,FALSE)</f>
        <v>-3.4375704313596254</v>
      </c>
      <c r="BQ107" s="23">
        <f>VLOOKUP(AS107,POINTS_TABLE!$D$51:$E$52,2,FALSE)</f>
        <v>8.0505843910576207</v>
      </c>
      <c r="BR107" s="39">
        <f>ROUND(SCORECARD_SCALLING!$C$6-SUM(BF107:BQ107)-TRAIN_SUMMARY!$C$2*SCORECARD_SCALLING!$C$5,0)</f>
        <v>452</v>
      </c>
      <c r="BS107" t="str">
        <f t="shared" si="22"/>
        <v>Reject</v>
      </c>
      <c r="BT107">
        <f t="shared" si="23"/>
        <v>1</v>
      </c>
    </row>
    <row r="108" spans="1:72">
      <c r="A108" s="2" t="s">
        <v>32</v>
      </c>
      <c r="B108" s="2">
        <v>48</v>
      </c>
      <c r="C108" s="2" t="s">
        <v>45</v>
      </c>
      <c r="D108" s="2" t="s">
        <v>58</v>
      </c>
      <c r="E108" s="2">
        <v>6681</v>
      </c>
      <c r="F108" s="2" t="s">
        <v>24</v>
      </c>
      <c r="G108" s="2" t="s">
        <v>35</v>
      </c>
      <c r="H108" s="2">
        <v>4</v>
      </c>
      <c r="I108" s="2" t="s">
        <v>26</v>
      </c>
      <c r="J108" s="2" t="s">
        <v>27</v>
      </c>
      <c r="K108" s="2">
        <v>4</v>
      </c>
      <c r="L108" s="2" t="s">
        <v>47</v>
      </c>
      <c r="M108" s="2">
        <v>38</v>
      </c>
      <c r="N108" s="2" t="s">
        <v>27</v>
      </c>
      <c r="O108" s="2" t="s">
        <v>44</v>
      </c>
      <c r="P108" s="2">
        <v>1</v>
      </c>
      <c r="Q108" s="2" t="s">
        <v>30</v>
      </c>
      <c r="R108" s="2">
        <v>2</v>
      </c>
      <c r="S108" s="2" t="s">
        <v>31</v>
      </c>
      <c r="T108" s="2" t="s">
        <v>31</v>
      </c>
      <c r="U108" s="2">
        <v>0</v>
      </c>
      <c r="V108">
        <f>_xlfn.XLOOKUP(B108,Binning_WOE_IV!$C$2:$C$6,Binning_WOE_IV!$I$2:$I$6,"not found",-1)</f>
        <v>-0.94704225543434295</v>
      </c>
      <c r="W108">
        <f>_xlfn.XLOOKUP(E108,Binning_WOE_IV!$C$7:$C$12,Binning_WOE_IV!$I$7:$I$12,"not found",-1)</f>
        <v>-0.1020145435816787</v>
      </c>
      <c r="X108">
        <f>_xlfn.XLOOKUP(M108,Binning_WOE_IV!$C$13:$C$18,Binning_WOE_IV!$I$13:$I$18,"not found",-1)</f>
        <v>0.27579903319597576</v>
      </c>
      <c r="Y108">
        <f>_xlfn.XLOOKUP(A108,Binning_WOE_IV!$B$32:$B$35,Binning_WOE_IV!$G$32:$G$35,"not found",0)</f>
        <v>-0.45557089656450134</v>
      </c>
      <c r="Z108" s="23">
        <f>_xlfn.XLOOKUP(_xlfn.XLOOKUP(C108,Binning_WOE_IV!$AF$2:$AF$6,Binning_WOE_IV!$AG$2:$AG$6,"not found",0),Binning_WOE_IV!$R$36:$R$38,Binning_WOE_IV!$G$36:$G$38,"not found",0)</f>
        <v>-4.4726268044255127E-2</v>
      </c>
      <c r="AA108" cm="1">
        <f t="array" ref="AA108">_xlfn.SWITCH(D108,"radio/tv",Binning_WOE_IV!$G$39,"other",Binning_WOE_IV!$G$39,"education",Binning_WOE_IV!$G$40,"retraining",Binning_WOE_IV!$G$40,"furniture/equipment",Binning_WOE_IV!$G$41,"domestic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08">
        <f>_xlfn.LET(_xlpm.b,_xlfn.XLOOKUP(F108,Binning_WOE_IV!$AJ$2:$AJ$6,Binning_WOE_IV!$AK$2:$AK$6,"not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08">
        <f>_xlfn.LET(_xlpm.b,_xlfn.XLOOKUP(G108,Binning_WOE_IV!$AL$2:$AL$6,Binning_WOE_IV!$AM$2:$AM$6,"not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08">
        <f>_xlfn.XLOOKUP(_xlfn.XLOOKUP(I108,Binning_WOE_IV!$AN$2:$AN$5,Binning_WOE_IV!$AO$2:$AO$5,"not found",0),Binning_WOE_IV!$R$53:$R$55,Binning_WOE_IV!$G$53:$G$55,"not found",0)</f>
        <v>0.1811117123342415</v>
      </c>
      <c r="AE108">
        <f>_xlfn.LET(_xlpm.b,_xlfn.XLOOKUP(L108,Binning_WOE_IV!$AQ$2:$AQ$5,Binning_WOE_IV!$AR$2:$AR$5,"not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08">
        <f>_xlfn.XLOOKUP(_xlfn.XLOOKUP(N108,Binning_WOE_IV!$AS$2:$AS$4,Binning_WOE_IV!$AT$2:$AT$4,"not found",0),Binning_WOE_IV!$R$62:$R$63,Binning_WOE_IV!$G$62:$G$63,"not found",0)</f>
        <v>0.12957806221905885</v>
      </c>
      <c r="AG108">
        <f>_xlfn.XLOOKUP(_xlfn.XLOOKUP(O108,Binning_WOE_IV!$AU$2:$AU$4,Binning_WOE_IV!$AV$2:$AV$4,"not found",0),Binning_WOE_IV!$R$64:$R$65,Binning_WOE_IV!$G$64:$G$65,"not found",0)</f>
        <v>-0.4919272386823581</v>
      </c>
      <c r="AH108">
        <f>V108*TRAIN_SUMMARY!$C$3</f>
        <v>0.74681907872931619</v>
      </c>
      <c r="AI108">
        <f>W108*TRAIN_SUMMARY!$C$4</f>
        <v>5.0912844229637523E-2</v>
      </c>
      <c r="AJ108">
        <f>X108*TRAIN_SUMMARY!$C$5</f>
        <v>-0.1756525653466223</v>
      </c>
      <c r="AK108">
        <f>Y108*TRAIN_SUMMARY!$C$6</f>
        <v>0.35709270141793154</v>
      </c>
      <c r="AL108">
        <f>Z108*TRAIN_SUMMARY!$C$7</f>
        <v>2.4580699342731407E-2</v>
      </c>
      <c r="AM108">
        <f>AA108*TRAIN_SUMMARY!$C$8</f>
        <v>0.4883377841684039</v>
      </c>
      <c r="AN108">
        <f>AB108*TRAIN_SUMMARY!$C$9</f>
        <v>-0.49611293003523665</v>
      </c>
      <c r="AO108">
        <f>AC108*TRAIN_SUMMARY!$C$10</f>
        <v>4.7923621110280083E-2</v>
      </c>
      <c r="AP108">
        <f>AD108*TRAIN_SUMMARY!$C$11</f>
        <v>-0.21458247952085815</v>
      </c>
      <c r="AQ108">
        <f>AE108*TRAIN_SUMMARY!$C$12</f>
        <v>0.30495501300893796</v>
      </c>
      <c r="AR108">
        <f>AF108*TRAIN_SUMMARY!$C$13</f>
        <v>-7.9424741749105313E-2</v>
      </c>
      <c r="AS108">
        <f>AG108*TRAIN_SUMMARY!$C$14</f>
        <v>0.18600799575071647</v>
      </c>
      <c r="AT108">
        <f>TRAIN_SUMMARY!$C$2+SUM(AH108:AS108)</f>
        <v>0.41945620634400937</v>
      </c>
      <c r="AU108">
        <f t="shared" si="13"/>
        <v>0.60335311749918741</v>
      </c>
      <c r="AV108">
        <f t="shared" si="14"/>
        <v>0.9247088588368948</v>
      </c>
      <c r="AW108">
        <f t="shared" si="15"/>
        <v>1</v>
      </c>
      <c r="AX108">
        <f t="shared" si="16"/>
        <v>0</v>
      </c>
      <c r="AY108">
        <f t="shared" si="24"/>
        <v>29</v>
      </c>
      <c r="AZ108">
        <f t="shared" si="25"/>
        <v>78</v>
      </c>
      <c r="BA108" s="35">
        <f t="shared" si="17"/>
        <v>5.9793814432989693E-2</v>
      </c>
      <c r="BB108" s="35">
        <f t="shared" si="18"/>
        <v>0.36279069767441863</v>
      </c>
      <c r="BC108" s="35">
        <f t="shared" si="19"/>
        <v>0.30299688324142893</v>
      </c>
      <c r="BD108" s="35">
        <f t="shared" si="20"/>
        <v>0.36279069767441863</v>
      </c>
      <c r="BE108" s="35">
        <f t="shared" si="21"/>
        <v>5.9793814432989693E-2</v>
      </c>
      <c r="BF108" s="23">
        <f>VLOOKUP(AH108,POINTS_TABLE!$D$2:$E$6,2,FALSE)</f>
        <v>32.322965439721465</v>
      </c>
      <c r="BG108" s="23">
        <f>VLOOKUP(AI108,POINTS_TABLE!$D$7:$E$12,2,FALSE)</f>
        <v>2.2035512366295098</v>
      </c>
      <c r="BH108" s="23">
        <f>VLOOKUP(AJ108,POINTS_TABLE!$D$13:$E$18,2,FALSE)</f>
        <v>-7.6023925483498971</v>
      </c>
      <c r="BI108" s="23">
        <f>VLOOKUP(AK108,POINTS_TABLE!$D$21:$E$24,2,FALSE)</f>
        <v>15.455276084198793</v>
      </c>
      <c r="BJ108" s="23">
        <f>VLOOKUP(AL108,POINTS_TABLE!$D$25:$E$27,2,FALSE)</f>
        <v>1.063873591300236</v>
      </c>
      <c r="BK108" s="23">
        <f>VLOOKUP(AM108,POINTS_TABLE!$D$28:$E$33,2,FALSE)</f>
        <v>21.135674984953837</v>
      </c>
      <c r="BL108" s="23">
        <f>VLOOKUP(AN108,POINTS_TABLE!$D$34:$E$37,2,FALSE)</f>
        <v>-21.472189916481874</v>
      </c>
      <c r="BM108" s="23">
        <f>VLOOKUP(AO108,POINTS_TABLE!$D$38:$E$41,2,FALSE)</f>
        <v>2.0741751155172814</v>
      </c>
      <c r="BN108" s="23">
        <f>VLOOKUP(AP108,POINTS_TABLE!$D$42:$E$44,2,FALSE)</f>
        <v>-9.2873123719919874</v>
      </c>
      <c r="BO108" s="23">
        <f>VLOOKUP(AQ108,POINTS_TABLE!$D$45:$E$48,2,FALSE)</f>
        <v>13.198712548866723</v>
      </c>
      <c r="BP108" s="23">
        <f>VLOOKUP(AR108,POINTS_TABLE!$D$49:$E$50,2,FALSE)</f>
        <v>-3.4375704313596254</v>
      </c>
      <c r="BQ108" s="23">
        <f>VLOOKUP(AS108,POINTS_TABLE!$D$51:$E$52,2,FALSE)</f>
        <v>8.0505843910576207</v>
      </c>
      <c r="BR108" s="39">
        <f>ROUND(SCORECARD_SCALLING!$C$6-SUM(BF108:BQ108)-TRAIN_SUMMARY!$C$2*SCORECARD_SCALLING!$C$5,0)</f>
        <v>452</v>
      </c>
      <c r="BS108" t="str">
        <f t="shared" si="22"/>
        <v>Reject</v>
      </c>
      <c r="BT108">
        <f t="shared" si="23"/>
        <v>1</v>
      </c>
    </row>
    <row r="109" spans="1:72">
      <c r="A109" s="2" t="s">
        <v>63</v>
      </c>
      <c r="B109" s="2">
        <v>15</v>
      </c>
      <c r="C109" s="2" t="s">
        <v>33</v>
      </c>
      <c r="D109" s="2" t="s">
        <v>38</v>
      </c>
      <c r="E109" s="2">
        <v>392</v>
      </c>
      <c r="F109" s="2" t="s">
        <v>34</v>
      </c>
      <c r="G109" s="2" t="s">
        <v>57</v>
      </c>
      <c r="H109" s="2">
        <v>4</v>
      </c>
      <c r="I109" s="2" t="s">
        <v>36</v>
      </c>
      <c r="J109" s="2" t="s">
        <v>27</v>
      </c>
      <c r="K109" s="2">
        <v>4</v>
      </c>
      <c r="L109" s="2" t="s">
        <v>43</v>
      </c>
      <c r="M109" s="2">
        <v>23</v>
      </c>
      <c r="N109" s="2" t="s">
        <v>27</v>
      </c>
      <c r="O109" s="2" t="s">
        <v>51</v>
      </c>
      <c r="P109" s="2">
        <v>1</v>
      </c>
      <c r="Q109" s="2" t="s">
        <v>30</v>
      </c>
      <c r="R109" s="2">
        <v>1</v>
      </c>
      <c r="S109" s="2" t="s">
        <v>31</v>
      </c>
      <c r="T109" s="2" t="s">
        <v>31</v>
      </c>
      <c r="U109" s="2">
        <v>0</v>
      </c>
      <c r="V109">
        <f>_xlfn.XLOOKUP(B109,Binning_WOE_IV!$C$2:$C$6,Binning_WOE_IV!$I$2:$I$6,"not found",-1)</f>
        <v>7.0953437452657447E-2</v>
      </c>
      <c r="W109">
        <f>_xlfn.XLOOKUP(E109,Binning_WOE_IV!$C$7:$C$12,Binning_WOE_IV!$I$7:$I$12,"not found",-1)</f>
        <v>3.9978967825304385E-2</v>
      </c>
      <c r="X109">
        <f>_xlfn.XLOOKUP(M109,Binning_WOE_IV!$C$13:$C$18,Binning_WOE_IV!$I$13:$I$18,"not found",-1)</f>
        <v>-0.40221483439086264</v>
      </c>
      <c r="Y109">
        <f>_xlfn.XLOOKUP(A109,Binning_WOE_IV!$B$32:$B$35,Binning_WOE_IV!$G$32:$G$35,"not found",0)</f>
        <v>0.16731839020190586</v>
      </c>
      <c r="Z109" s="23">
        <f>_xlfn.XLOOKUP(_xlfn.XLOOKUP(C109,Binning_WOE_IV!$AF$2:$AF$6,Binning_WOE_IV!$AG$2:$AG$6,"not found",0),Binning_WOE_IV!$R$36:$R$38,Binning_WOE_IV!$G$36:$G$38,"not found",0)</f>
        <v>-4.4726268044255127E-2</v>
      </c>
      <c r="AA109" cm="1">
        <f t="array" ref="AA109">_xlfn.SWITCH(D109,"radio/tv",Binning_WOE_IV!$G$39,"other",Binning_WOE_IV!$G$39,"education",Binning_WOE_IV!$G$40,"retraining",Binning_WOE_IV!$G$40,"furniture/equipment",Binning_WOE_IV!$G$41,"domestic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109">
        <f>_xlfn.LET(_xlpm.b,_xlfn.XLOOKUP(F109,Binning_WOE_IV!$AJ$2:$AJ$6,Binning_WOE_IV!$AK$2:$AK$6,"not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09">
        <f>_xlfn.LET(_xlpm.b,_xlfn.XLOOKUP(G109,Binning_WOE_IV!$AL$2:$AL$6,Binning_WOE_IV!$AM$2:$AM$6,"not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09">
        <f>_xlfn.XLOOKUP(_xlfn.XLOOKUP(I109,Binning_WOE_IV!$AN$2:$AN$5,Binning_WOE_IV!$AO$2:$AO$5,"not found",0),Binning_WOE_IV!$R$53:$R$55,Binning_WOE_IV!$G$53:$G$55,"not found",0)</f>
        <v>-0.20099341664998441</v>
      </c>
      <c r="AE109">
        <f>_xlfn.LET(_xlpm.b,_xlfn.XLOOKUP(L109,Binning_WOE_IV!$AQ$2:$AQ$5,Binning_WOE_IV!$AR$2:$AR$5,"not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09">
        <f>_xlfn.XLOOKUP(_xlfn.XLOOKUP(N109,Binning_WOE_IV!$AS$2:$AS$4,Binning_WOE_IV!$AT$2:$AT$4,"not found",0),Binning_WOE_IV!$R$62:$R$63,Binning_WOE_IV!$G$62:$G$63,"not found",0)</f>
        <v>0.12957806221905885</v>
      </c>
      <c r="AG109">
        <f>_xlfn.XLOOKUP(_xlfn.XLOOKUP(O109,Binning_WOE_IV!$AU$2:$AU$4,Binning_WOE_IV!$AV$2:$AV$4,"not found",0),Binning_WOE_IV!$R$64:$R$65,Binning_WOE_IV!$G$64:$G$65,"not found",0)</f>
        <v>-0.4919272386823581</v>
      </c>
      <c r="AH109">
        <f>V109*TRAIN_SUMMARY!$C$3</f>
        <v>-5.5952498937620498E-2</v>
      </c>
      <c r="AI109">
        <f>W109*TRAIN_SUMMARY!$C$4</f>
        <v>-1.9952478243670423E-2</v>
      </c>
      <c r="AJ109">
        <f>X109*TRAIN_SUMMARY!$C$5</f>
        <v>0.25616502952357967</v>
      </c>
      <c r="AK109">
        <f>Y109*TRAIN_SUMMARY!$C$6</f>
        <v>-0.13115011605145144</v>
      </c>
      <c r="AL109">
        <f>Z109*TRAIN_SUMMARY!$C$7</f>
        <v>2.4580699342731407E-2</v>
      </c>
      <c r="AM109">
        <f>AA109*TRAIN_SUMMARY!$C$8</f>
        <v>0.31332064462344805</v>
      </c>
      <c r="AN109">
        <f>AB109*TRAIN_SUMMARY!$C$9</f>
        <v>0.17108448609736249</v>
      </c>
      <c r="AO109">
        <f>AC109*TRAIN_SUMMARY!$C$10</f>
        <v>0.2867089209985732</v>
      </c>
      <c r="AP109">
        <f>AD109*TRAIN_SUMMARY!$C$11</f>
        <v>0.23813846799994265</v>
      </c>
      <c r="AQ109">
        <f>AE109*TRAIN_SUMMARY!$C$12</f>
        <v>-1.8327249432625072E-2</v>
      </c>
      <c r="AR109">
        <f>AF109*TRAIN_SUMMARY!$C$13</f>
        <v>-7.9424741749105313E-2</v>
      </c>
      <c r="AS109">
        <f>AG109*TRAIN_SUMMARY!$C$14</f>
        <v>0.18600799575071647</v>
      </c>
      <c r="AT109">
        <f>TRAIN_SUMMARY!$C$2+SUM(AH109:AS109)</f>
        <v>0.34979834515975827</v>
      </c>
      <c r="AU109">
        <f t="shared" si="13"/>
        <v>0.58656867728988593</v>
      </c>
      <c r="AV109">
        <f t="shared" si="14"/>
        <v>0.88326386607521379</v>
      </c>
      <c r="AW109">
        <f t="shared" si="15"/>
        <v>1</v>
      </c>
      <c r="AX109">
        <f t="shared" si="16"/>
        <v>0</v>
      </c>
      <c r="AY109">
        <f t="shared" si="24"/>
        <v>30</v>
      </c>
      <c r="AZ109">
        <f t="shared" si="25"/>
        <v>78</v>
      </c>
      <c r="BA109" s="35">
        <f t="shared" si="17"/>
        <v>6.1855670103092786E-2</v>
      </c>
      <c r="BB109" s="35">
        <f t="shared" si="18"/>
        <v>0.36279069767441863</v>
      </c>
      <c r="BC109" s="35">
        <f t="shared" si="19"/>
        <v>0.30093502757132584</v>
      </c>
      <c r="BD109" s="35">
        <f t="shared" si="20"/>
        <v>0.36279069767441863</v>
      </c>
      <c r="BE109" s="35">
        <f t="shared" si="21"/>
        <v>6.1855670103092786E-2</v>
      </c>
      <c r="BF109" s="23">
        <f>VLOOKUP(AH109,POINTS_TABLE!$D$2:$E$6,2,FALSE)</f>
        <v>-2.4216717822795024</v>
      </c>
      <c r="BG109" s="23">
        <f>VLOOKUP(AI109,POINTS_TABLE!$D$7:$E$12,2,FALSE)</f>
        <v>-0.86356024246764762</v>
      </c>
      <c r="BH109" s="23">
        <f>VLOOKUP(AJ109,POINTS_TABLE!$D$13:$E$18,2,FALSE)</f>
        <v>11.087040532285299</v>
      </c>
      <c r="BI109" s="23">
        <f>VLOOKUP(AK109,POINTS_TABLE!$D$21:$E$24,2,FALSE)</f>
        <v>-5.6762886611832304</v>
      </c>
      <c r="BJ109" s="23">
        <f>VLOOKUP(AL109,POINTS_TABLE!$D$25:$E$27,2,FALSE)</f>
        <v>1.063873591300236</v>
      </c>
      <c r="BK109" s="23">
        <f>VLOOKUP(AM109,POINTS_TABLE!$D$28:$E$33,2,FALSE)</f>
        <v>13.560784206191453</v>
      </c>
      <c r="BL109" s="23">
        <f>VLOOKUP(AN109,POINTS_TABLE!$D$34:$E$37,2,FALSE)</f>
        <v>7.4046821899710498</v>
      </c>
      <c r="BM109" s="23">
        <f>VLOOKUP(AO109,POINTS_TABLE!$D$38:$E$41,2,FALSE)</f>
        <v>12.409006155098014</v>
      </c>
      <c r="BN109" s="23">
        <f>VLOOKUP(AP109,POINTS_TABLE!$D$42:$E$44,2,FALSE)</f>
        <v>10.30683560485237</v>
      </c>
      <c r="BO109" s="23">
        <f>VLOOKUP(AQ109,POINTS_TABLE!$D$45:$E$48,2,FALSE)</f>
        <v>-0.79321895608749771</v>
      </c>
      <c r="BP109" s="23">
        <f>VLOOKUP(AR109,POINTS_TABLE!$D$49:$E$50,2,FALSE)</f>
        <v>-3.4375704313596254</v>
      </c>
      <c r="BQ109" s="23">
        <f>VLOOKUP(AS109,POINTS_TABLE!$D$51:$E$52,2,FALSE)</f>
        <v>8.0505843910576207</v>
      </c>
      <c r="BR109" s="39">
        <f>ROUND(SCORECARD_SCALLING!$C$6-SUM(BF109:BQ109)-TRAIN_SUMMARY!$C$2*SCORECARD_SCALLING!$C$5,0)</f>
        <v>455</v>
      </c>
      <c r="BS109" t="str">
        <f t="shared" si="22"/>
        <v>Reject</v>
      </c>
      <c r="BT109">
        <f t="shared" si="23"/>
        <v>1</v>
      </c>
    </row>
    <row r="110" spans="1:72">
      <c r="A110" s="2" t="s">
        <v>21</v>
      </c>
      <c r="B110" s="2">
        <v>12</v>
      </c>
      <c r="C110" s="2" t="s">
        <v>33</v>
      </c>
      <c r="D110" s="2" t="s">
        <v>46</v>
      </c>
      <c r="E110" s="2">
        <v>1893</v>
      </c>
      <c r="F110" s="2" t="s">
        <v>34</v>
      </c>
      <c r="G110" s="2" t="s">
        <v>35</v>
      </c>
      <c r="H110" s="2">
        <v>4</v>
      </c>
      <c r="I110" s="2" t="s">
        <v>36</v>
      </c>
      <c r="J110" s="2" t="s">
        <v>42</v>
      </c>
      <c r="K110" s="2">
        <v>4</v>
      </c>
      <c r="L110" s="2" t="s">
        <v>43</v>
      </c>
      <c r="M110" s="2">
        <v>29</v>
      </c>
      <c r="N110" s="2" t="s">
        <v>27</v>
      </c>
      <c r="O110" s="2" t="s">
        <v>29</v>
      </c>
      <c r="P110" s="2">
        <v>1</v>
      </c>
      <c r="Q110" s="2" t="s">
        <v>30</v>
      </c>
      <c r="R110" s="2">
        <v>1</v>
      </c>
      <c r="S110" s="2" t="s">
        <v>31</v>
      </c>
      <c r="T110" s="2" t="s">
        <v>31</v>
      </c>
      <c r="U110" s="2">
        <v>0</v>
      </c>
      <c r="V110">
        <f>_xlfn.XLOOKUP(B110,Binning_WOE_IV!$C$2:$C$6,Binning_WOE_IV!$I$2:$I$6,"not found",-1)</f>
        <v>7.0953437452657447E-2</v>
      </c>
      <c r="W110">
        <f>_xlfn.XLOOKUP(E110,Binning_WOE_IV!$C$7:$C$12,Binning_WOE_IV!$I$7:$I$12,"not found",-1)</f>
        <v>0.16104877718831048</v>
      </c>
      <c r="X110">
        <f>_xlfn.XLOOKUP(M110,Binning_WOE_IV!$C$13:$C$18,Binning_WOE_IV!$I$13:$I$18,"not found",-1)</f>
        <v>-0.13233987329659078</v>
      </c>
      <c r="Y110">
        <f>_xlfn.XLOOKUP(A110,Binning_WOE_IV!$B$32:$B$35,Binning_WOE_IV!$G$32:$G$35,"not found",0)</f>
        <v>-0.67859154491044971</v>
      </c>
      <c r="Z110" s="23">
        <f>_xlfn.XLOOKUP(_xlfn.XLOOKUP(C110,Binning_WOE_IV!$AF$2:$AF$6,Binning_WOE_IV!$AG$2:$AG$6,"not found",0),Binning_WOE_IV!$R$36:$R$38,Binning_WOE_IV!$G$36:$G$38,"not found",0)</f>
        <v>-4.4726268044255127E-2</v>
      </c>
      <c r="AA110" cm="1">
        <f t="array" ref="AA110">_xlfn.SWITCH(D110,"radio/tv",Binning_WOE_IV!$G$39,"other",Binning_WOE_IV!$G$39,"education",Binning_WOE_IV!$G$40,"retraining",Binning_WOE_IV!$G$40,"furniture/equipment",Binning_WOE_IV!$G$41,"domestic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10">
        <f>_xlfn.LET(_xlpm.b,_xlfn.XLOOKUP(F110,Binning_WOE_IV!$AJ$2:$AJ$6,Binning_WOE_IV!$AK$2:$AK$6,"not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10">
        <f>_xlfn.LET(_xlpm.b,_xlfn.XLOOKUP(G110,Binning_WOE_IV!$AL$2:$AL$6,Binning_WOE_IV!$AM$2:$AM$6,"not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10">
        <f>_xlfn.XLOOKUP(_xlfn.XLOOKUP(I110,Binning_WOE_IV!$AN$2:$AN$5,Binning_WOE_IV!$AO$2:$AO$5,"not found",0),Binning_WOE_IV!$R$53:$R$55,Binning_WOE_IV!$G$53:$G$55,"not found",0)</f>
        <v>-0.20099341664998441</v>
      </c>
      <c r="AE110">
        <f>_xlfn.LET(_xlpm.b,_xlfn.XLOOKUP(L110,Binning_WOE_IV!$AQ$2:$AQ$5,Binning_WOE_IV!$AR$2:$AR$5,"not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10">
        <f>_xlfn.XLOOKUP(_xlfn.XLOOKUP(N110,Binning_WOE_IV!$AS$2:$AS$4,Binning_WOE_IV!$AT$2:$AT$4,"not found",0),Binning_WOE_IV!$R$62:$R$63,Binning_WOE_IV!$G$62:$G$63,"not found",0)</f>
        <v>0.12957806221905885</v>
      </c>
      <c r="AG110">
        <f>_xlfn.XLOOKUP(_xlfn.XLOOKUP(O110,Binning_WOE_IV!$AU$2:$AU$4,Binning_WOE_IV!$AV$2:$AV$4,"not found",0),Binning_WOE_IV!$R$64:$R$65,Binning_WOE_IV!$G$64:$G$65,"not found",0)</f>
        <v>0.23435622685305388</v>
      </c>
      <c r="AH110">
        <f>V110*TRAIN_SUMMARY!$C$3</f>
        <v>-5.5952498937620498E-2</v>
      </c>
      <c r="AI110">
        <f>W110*TRAIN_SUMMARY!$C$4</f>
        <v>-8.037531726833734E-2</v>
      </c>
      <c r="AJ110">
        <f>X110*TRAIN_SUMMARY!$C$5</f>
        <v>8.428542324031725E-2</v>
      </c>
      <c r="AK110">
        <f>Y110*TRAIN_SUMMARY!$C$6</f>
        <v>0.53190423215968441</v>
      </c>
      <c r="AL110">
        <f>Z110*TRAIN_SUMMARY!$C$7</f>
        <v>2.4580699342731407E-2</v>
      </c>
      <c r="AM110">
        <f>AA110*TRAIN_SUMMARY!$C$8</f>
        <v>0.38352631329769549</v>
      </c>
      <c r="AN110">
        <f>AB110*TRAIN_SUMMARY!$C$9</f>
        <v>0.17108448609736249</v>
      </c>
      <c r="AO110">
        <f>AC110*TRAIN_SUMMARY!$C$10</f>
        <v>4.7923621110280083E-2</v>
      </c>
      <c r="AP110">
        <f>AD110*TRAIN_SUMMARY!$C$11</f>
        <v>0.23813846799994265</v>
      </c>
      <c r="AQ110">
        <f>AE110*TRAIN_SUMMARY!$C$12</f>
        <v>-1.8327249432625072E-2</v>
      </c>
      <c r="AR110">
        <f>AF110*TRAIN_SUMMARY!$C$13</f>
        <v>-7.9424741749105313E-2</v>
      </c>
      <c r="AS110">
        <f>AG110*TRAIN_SUMMARY!$C$14</f>
        <v>-8.8614999578798745E-2</v>
      </c>
      <c r="AT110">
        <f>TRAIN_SUMMARY!$C$2+SUM(AH110:AS110)</f>
        <v>0.33734762151940345</v>
      </c>
      <c r="AU110">
        <f t="shared" si="13"/>
        <v>0.58354608496253846</v>
      </c>
      <c r="AV110">
        <f t="shared" si="14"/>
        <v>0.87597947166655998</v>
      </c>
      <c r="AW110">
        <f t="shared" si="15"/>
        <v>1</v>
      </c>
      <c r="AX110">
        <f t="shared" si="16"/>
        <v>0</v>
      </c>
      <c r="AY110">
        <f t="shared" si="24"/>
        <v>31</v>
      </c>
      <c r="AZ110">
        <f t="shared" si="25"/>
        <v>78</v>
      </c>
      <c r="BA110" s="35">
        <f t="shared" si="17"/>
        <v>6.3917525773195871E-2</v>
      </c>
      <c r="BB110" s="35">
        <f t="shared" si="18"/>
        <v>0.36279069767441863</v>
      </c>
      <c r="BC110" s="35">
        <f t="shared" si="19"/>
        <v>0.29887317190122276</v>
      </c>
      <c r="BD110" s="35">
        <f t="shared" si="20"/>
        <v>0.36279069767441863</v>
      </c>
      <c r="BE110" s="35">
        <f t="shared" si="21"/>
        <v>6.3917525773195871E-2</v>
      </c>
      <c r="BF110" s="23">
        <f>VLOOKUP(AH110,POINTS_TABLE!$D$2:$E$6,2,FALSE)</f>
        <v>-2.4216717822795024</v>
      </c>
      <c r="BG110" s="23">
        <f>VLOOKUP(AI110,POINTS_TABLE!$D$7:$E$12,2,FALSE)</f>
        <v>-3.4787121489872201</v>
      </c>
      <c r="BH110" s="23">
        <f>VLOOKUP(AJ110,POINTS_TABLE!$D$13:$E$18,2,FALSE)</f>
        <v>3.6479448638409924</v>
      </c>
      <c r="BI110" s="23">
        <f>VLOOKUP(AK110,POINTS_TABLE!$D$21:$E$24,2,FALSE)</f>
        <v>23.021267938938855</v>
      </c>
      <c r="BJ110" s="23">
        <f>VLOOKUP(AL110,POINTS_TABLE!$D$25:$E$27,2,FALSE)</f>
        <v>1.063873591300236</v>
      </c>
      <c r="BK110" s="23">
        <f>VLOOKUP(AM110,POINTS_TABLE!$D$28:$E$33,2,FALSE)</f>
        <v>16.599345307350365</v>
      </c>
      <c r="BL110" s="23">
        <f>VLOOKUP(AN110,POINTS_TABLE!$D$34:$E$37,2,FALSE)</f>
        <v>7.4046821899710498</v>
      </c>
      <c r="BM110" s="23">
        <f>VLOOKUP(AO110,POINTS_TABLE!$D$38:$E$41,2,FALSE)</f>
        <v>2.0741751155172814</v>
      </c>
      <c r="BN110" s="23">
        <f>VLOOKUP(AP110,POINTS_TABLE!$D$42:$E$44,2,FALSE)</f>
        <v>10.30683560485237</v>
      </c>
      <c r="BO110" s="23">
        <f>VLOOKUP(AQ110,POINTS_TABLE!$D$45:$E$48,2,FALSE)</f>
        <v>-0.79321895608749771</v>
      </c>
      <c r="BP110" s="23">
        <f>VLOOKUP(AR110,POINTS_TABLE!$D$49:$E$50,2,FALSE)</f>
        <v>-3.4375704313596254</v>
      </c>
      <c r="BQ110" s="23">
        <f>VLOOKUP(AS110,POINTS_TABLE!$D$51:$E$52,2,FALSE)</f>
        <v>-3.8353326132213157</v>
      </c>
      <c r="BR110" s="39">
        <f>ROUND(SCORECARD_SCALLING!$C$6-SUM(BF110:BQ110)-TRAIN_SUMMARY!$C$2*SCORECARD_SCALLING!$C$5,0)</f>
        <v>456</v>
      </c>
      <c r="BS110" t="str">
        <f t="shared" si="22"/>
        <v>Reject</v>
      </c>
      <c r="BT110">
        <f t="shared" si="23"/>
        <v>1</v>
      </c>
    </row>
    <row r="111" spans="1:72">
      <c r="A111" s="2" t="s">
        <v>21</v>
      </c>
      <c r="B111" s="2">
        <v>12</v>
      </c>
      <c r="C111" s="2" t="s">
        <v>33</v>
      </c>
      <c r="D111" s="2" t="s">
        <v>41</v>
      </c>
      <c r="E111" s="2">
        <v>2578</v>
      </c>
      <c r="F111" s="2" t="s">
        <v>34</v>
      </c>
      <c r="G111" s="2" t="s">
        <v>55</v>
      </c>
      <c r="H111" s="2">
        <v>3</v>
      </c>
      <c r="I111" s="2" t="s">
        <v>36</v>
      </c>
      <c r="J111" s="2" t="s">
        <v>27</v>
      </c>
      <c r="K111" s="2">
        <v>4</v>
      </c>
      <c r="L111" s="2" t="s">
        <v>47</v>
      </c>
      <c r="M111" s="2">
        <v>55</v>
      </c>
      <c r="N111" s="2" t="s">
        <v>27</v>
      </c>
      <c r="O111" s="2" t="s">
        <v>44</v>
      </c>
      <c r="P111" s="2">
        <v>1</v>
      </c>
      <c r="Q111" s="2" t="s">
        <v>52</v>
      </c>
      <c r="R111" s="2">
        <v>1</v>
      </c>
      <c r="S111" s="2" t="s">
        <v>27</v>
      </c>
      <c r="T111" s="2" t="s">
        <v>31</v>
      </c>
      <c r="U111" s="2">
        <v>0</v>
      </c>
      <c r="V111">
        <f>_xlfn.XLOOKUP(B111,Binning_WOE_IV!$C$2:$C$6,Binning_WOE_IV!$I$2:$I$6,"not found",-1)</f>
        <v>7.0953437452657447E-2</v>
      </c>
      <c r="W111">
        <f>_xlfn.XLOOKUP(E111,Binning_WOE_IV!$C$7:$C$12,Binning_WOE_IV!$I$7:$I$12,"not found",-1)</f>
        <v>0.12361395596717682</v>
      </c>
      <c r="X111">
        <f>_xlfn.XLOOKUP(M111,Binning_WOE_IV!$C$13:$C$18,Binning_WOE_IV!$I$13:$I$18,"not found",-1)</f>
        <v>0.42044277372805144</v>
      </c>
      <c r="Y111">
        <f>_xlfn.XLOOKUP(A111,Binning_WOE_IV!$B$32:$B$35,Binning_WOE_IV!$G$32:$G$35,"not found",0)</f>
        <v>-0.67859154491044971</v>
      </c>
      <c r="Z111" s="23">
        <f>_xlfn.XLOOKUP(_xlfn.XLOOKUP(C111,Binning_WOE_IV!$AF$2:$AF$6,Binning_WOE_IV!$AG$2:$AG$6,"not found",0),Binning_WOE_IV!$R$36:$R$38,Binning_WOE_IV!$G$36:$G$38,"not found",0)</f>
        <v>-4.4726268044255127E-2</v>
      </c>
      <c r="AA111" cm="1">
        <f t="array" ref="AA111">_xlfn.SWITCH(D111,"radio/tv",Binning_WOE_IV!$G$39,"other",Binning_WOE_IV!$G$39,"education",Binning_WOE_IV!$G$40,"retraining",Binning_WOE_IV!$G$40,"furniture/equipment",Binning_WOE_IV!$G$41,"domestic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11">
        <f>_xlfn.LET(_xlpm.b,_xlfn.XLOOKUP(F111,Binning_WOE_IV!$AJ$2:$AJ$6,Binning_WOE_IV!$AK$2:$AK$6,"not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11">
        <f>_xlfn.LET(_xlpm.b,_xlfn.XLOOKUP(G111,Binning_WOE_IV!$AL$2:$AL$6,Binning_WOE_IV!$AM$2:$AM$6,"not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111">
        <f>_xlfn.XLOOKUP(_xlfn.XLOOKUP(I111,Binning_WOE_IV!$AN$2:$AN$5,Binning_WOE_IV!$AO$2:$AO$5,"not found",0),Binning_WOE_IV!$R$53:$R$55,Binning_WOE_IV!$G$53:$G$55,"not found",0)</f>
        <v>-0.20099341664998441</v>
      </c>
      <c r="AE111">
        <f>_xlfn.LET(_xlpm.b,_xlfn.XLOOKUP(L111,Binning_WOE_IV!$AQ$2:$AQ$5,Binning_WOE_IV!$AR$2:$AR$5,"not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11">
        <f>_xlfn.XLOOKUP(_xlfn.XLOOKUP(N111,Binning_WOE_IV!$AS$2:$AS$4,Binning_WOE_IV!$AT$2:$AT$4,"not found",0),Binning_WOE_IV!$R$62:$R$63,Binning_WOE_IV!$G$62:$G$63,"not found",0)</f>
        <v>0.12957806221905885</v>
      </c>
      <c r="AG111">
        <f>_xlfn.XLOOKUP(_xlfn.XLOOKUP(O111,Binning_WOE_IV!$AU$2:$AU$4,Binning_WOE_IV!$AV$2:$AV$4,"not found",0),Binning_WOE_IV!$R$64:$R$65,Binning_WOE_IV!$G$64:$G$65,"not found",0)</f>
        <v>-0.4919272386823581</v>
      </c>
      <c r="AH111">
        <f>V111*TRAIN_SUMMARY!$C$3</f>
        <v>-5.5952498937620498E-2</v>
      </c>
      <c r="AI111">
        <f>W111*TRAIN_SUMMARY!$C$4</f>
        <v>-6.1692557392340606E-2</v>
      </c>
      <c r="AJ111">
        <f>X111*TRAIN_SUMMARY!$C$5</f>
        <v>-0.26777415036949909</v>
      </c>
      <c r="AK111">
        <f>Y111*TRAIN_SUMMARY!$C$6</f>
        <v>0.53190423215968441</v>
      </c>
      <c r="AL111">
        <f>Z111*TRAIN_SUMMARY!$C$7</f>
        <v>2.4580699342731407E-2</v>
      </c>
      <c r="AM111">
        <f>AA111*TRAIN_SUMMARY!$C$8</f>
        <v>5.9194073638088991E-2</v>
      </c>
      <c r="AN111">
        <f>AB111*TRAIN_SUMMARY!$C$9</f>
        <v>0.17108448609736249</v>
      </c>
      <c r="AO111">
        <f>AC111*TRAIN_SUMMARY!$C$10</f>
        <v>7.0222669754522044E-2</v>
      </c>
      <c r="AP111">
        <f>AD111*TRAIN_SUMMARY!$C$11</f>
        <v>0.23813846799994265</v>
      </c>
      <c r="AQ111">
        <f>AE111*TRAIN_SUMMARY!$C$12</f>
        <v>0.30495501300893796</v>
      </c>
      <c r="AR111">
        <f>AF111*TRAIN_SUMMARY!$C$13</f>
        <v>-7.9424741749105313E-2</v>
      </c>
      <c r="AS111">
        <f>AG111*TRAIN_SUMMARY!$C$14</f>
        <v>0.18600799575071647</v>
      </c>
      <c r="AT111">
        <f>TRAIN_SUMMARY!$C$2+SUM(AH111:AS111)</f>
        <v>0.29984287454129788</v>
      </c>
      <c r="AU111">
        <f t="shared" si="13"/>
        <v>0.57440410573809286</v>
      </c>
      <c r="AV111">
        <f t="shared" si="14"/>
        <v>0.85426498794224215</v>
      </c>
      <c r="AW111">
        <f t="shared" si="15"/>
        <v>1</v>
      </c>
      <c r="AX111">
        <f t="shared" si="16"/>
        <v>0</v>
      </c>
      <c r="AY111">
        <f t="shared" si="24"/>
        <v>32</v>
      </c>
      <c r="AZ111">
        <f t="shared" si="25"/>
        <v>78</v>
      </c>
      <c r="BA111" s="35">
        <f t="shared" si="17"/>
        <v>6.5979381443298971E-2</v>
      </c>
      <c r="BB111" s="35">
        <f t="shared" si="18"/>
        <v>0.36279069767441863</v>
      </c>
      <c r="BC111" s="35">
        <f t="shared" si="19"/>
        <v>0.29681131623111967</v>
      </c>
      <c r="BD111" s="35">
        <f t="shared" si="20"/>
        <v>0.36279069767441863</v>
      </c>
      <c r="BE111" s="35">
        <f t="shared" si="21"/>
        <v>6.5979381443298971E-2</v>
      </c>
      <c r="BF111" s="23">
        <f>VLOOKUP(AH111,POINTS_TABLE!$D$2:$E$6,2,FALSE)</f>
        <v>-2.4216717822795024</v>
      </c>
      <c r="BG111" s="23">
        <f>VLOOKUP(AI111,POINTS_TABLE!$D$7:$E$12,2,FALSE)</f>
        <v>-2.6701063982906263</v>
      </c>
      <c r="BH111" s="23">
        <f>VLOOKUP(AJ111,POINTS_TABLE!$D$13:$E$18,2,FALSE)</f>
        <v>-11.589493164489957</v>
      </c>
      <c r="BI111" s="23">
        <f>VLOOKUP(AK111,POINTS_TABLE!$D$21:$E$24,2,FALSE)</f>
        <v>23.021267938938855</v>
      </c>
      <c r="BJ111" s="23">
        <f>VLOOKUP(AL111,POINTS_TABLE!$D$25:$E$27,2,FALSE)</f>
        <v>1.063873591300236</v>
      </c>
      <c r="BK111" s="23">
        <f>VLOOKUP(AM111,POINTS_TABLE!$D$28:$E$33,2,FALSE)</f>
        <v>2.5619698946306131</v>
      </c>
      <c r="BL111" s="23">
        <f>VLOOKUP(AN111,POINTS_TABLE!$D$34:$E$37,2,FALSE)</f>
        <v>7.4046821899710498</v>
      </c>
      <c r="BM111" s="23">
        <f>VLOOKUP(AO111,POINTS_TABLE!$D$38:$E$41,2,FALSE)</f>
        <v>3.0392969223849704</v>
      </c>
      <c r="BN111" s="23">
        <f>VLOOKUP(AP111,POINTS_TABLE!$D$42:$E$44,2,FALSE)</f>
        <v>10.30683560485237</v>
      </c>
      <c r="BO111" s="23">
        <f>VLOOKUP(AQ111,POINTS_TABLE!$D$45:$E$48,2,FALSE)</f>
        <v>13.198712548866723</v>
      </c>
      <c r="BP111" s="23">
        <f>VLOOKUP(AR111,POINTS_TABLE!$D$49:$E$50,2,FALSE)</f>
        <v>-3.4375704313596254</v>
      </c>
      <c r="BQ111" s="23">
        <f>VLOOKUP(AS111,POINTS_TABLE!$D$51:$E$52,2,FALSE)</f>
        <v>8.0505843910576207</v>
      </c>
      <c r="BR111" s="39">
        <f>ROUND(SCORECARD_SCALLING!$C$6-SUM(BF111:BQ111)-TRAIN_SUMMARY!$C$2*SCORECARD_SCALLING!$C$5,0)</f>
        <v>457</v>
      </c>
      <c r="BS111" t="str">
        <f t="shared" si="22"/>
        <v>Reject</v>
      </c>
      <c r="BT111">
        <f t="shared" si="23"/>
        <v>1</v>
      </c>
    </row>
    <row r="112" spans="1:72">
      <c r="A112" s="2" t="s">
        <v>21</v>
      </c>
      <c r="B112" s="2">
        <v>12</v>
      </c>
      <c r="C112" s="2" t="s">
        <v>33</v>
      </c>
      <c r="D112" s="2" t="s">
        <v>41</v>
      </c>
      <c r="E112" s="2">
        <v>652</v>
      </c>
      <c r="F112" s="2" t="s">
        <v>34</v>
      </c>
      <c r="G112" s="2" t="s">
        <v>25</v>
      </c>
      <c r="H112" s="2">
        <v>4</v>
      </c>
      <c r="I112" s="2" t="s">
        <v>36</v>
      </c>
      <c r="J112" s="2" t="s">
        <v>27</v>
      </c>
      <c r="K112" s="2">
        <v>4</v>
      </c>
      <c r="L112" s="2" t="s">
        <v>43</v>
      </c>
      <c r="M112" s="2">
        <v>24</v>
      </c>
      <c r="N112" s="2" t="s">
        <v>27</v>
      </c>
      <c r="O112" s="2" t="s">
        <v>51</v>
      </c>
      <c r="P112" s="2">
        <v>1</v>
      </c>
      <c r="Q112" s="2" t="s">
        <v>30</v>
      </c>
      <c r="R112" s="2">
        <v>1</v>
      </c>
      <c r="S112" s="2" t="s">
        <v>27</v>
      </c>
      <c r="T112" s="2" t="s">
        <v>31</v>
      </c>
      <c r="U112" s="2">
        <v>0</v>
      </c>
      <c r="V112">
        <f>_xlfn.XLOOKUP(B112,Binning_WOE_IV!$C$2:$C$6,Binning_WOE_IV!$I$2:$I$6,"not found",-1)</f>
        <v>7.0953437452657447E-2</v>
      </c>
      <c r="W112">
        <f>_xlfn.XLOOKUP(E112,Binning_WOE_IV!$C$7:$C$12,Binning_WOE_IV!$I$7:$I$12,"not found",-1)</f>
        <v>3.9978967825304385E-2</v>
      </c>
      <c r="X112">
        <f>_xlfn.XLOOKUP(M112,Binning_WOE_IV!$C$13:$C$18,Binning_WOE_IV!$I$13:$I$18,"not found",-1)</f>
        <v>-0.40221483439086264</v>
      </c>
      <c r="Y112">
        <f>_xlfn.XLOOKUP(A112,Binning_WOE_IV!$B$32:$B$35,Binning_WOE_IV!$G$32:$G$35,"not found",0)</f>
        <v>-0.67859154491044971</v>
      </c>
      <c r="Z112" s="23">
        <f>_xlfn.XLOOKUP(_xlfn.XLOOKUP(C112,Binning_WOE_IV!$AF$2:$AF$6,Binning_WOE_IV!$AG$2:$AG$6,"not found",0),Binning_WOE_IV!$R$36:$R$38,Binning_WOE_IV!$G$36:$G$38,"not found",0)</f>
        <v>-4.4726268044255127E-2</v>
      </c>
      <c r="AA112" cm="1">
        <f t="array" ref="AA112">_xlfn.SWITCH(D112,"radio/tv",Binning_WOE_IV!$G$39,"other",Binning_WOE_IV!$G$39,"education",Binning_WOE_IV!$G$40,"retraining",Binning_WOE_IV!$G$40,"furniture/equipment",Binning_WOE_IV!$G$41,"domestic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12">
        <f>_xlfn.LET(_xlpm.b,_xlfn.XLOOKUP(F112,Binning_WOE_IV!$AJ$2:$AJ$6,Binning_WOE_IV!$AK$2:$AK$6,"not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12">
        <f>_xlfn.LET(_xlpm.b,_xlfn.XLOOKUP(G112,Binning_WOE_IV!$AL$2:$AL$6,Binning_WOE_IV!$AM$2:$AM$6,"not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12">
        <f>_xlfn.XLOOKUP(_xlfn.XLOOKUP(I112,Binning_WOE_IV!$AN$2:$AN$5,Binning_WOE_IV!$AO$2:$AO$5,"not found",0),Binning_WOE_IV!$R$53:$R$55,Binning_WOE_IV!$G$53:$G$55,"not found",0)</f>
        <v>-0.20099341664998441</v>
      </c>
      <c r="AE112">
        <f>_xlfn.LET(_xlpm.b,_xlfn.XLOOKUP(L112,Binning_WOE_IV!$AQ$2:$AQ$5,Binning_WOE_IV!$AR$2:$AR$5,"not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12">
        <f>_xlfn.XLOOKUP(_xlfn.XLOOKUP(N112,Binning_WOE_IV!$AS$2:$AS$4,Binning_WOE_IV!$AT$2:$AT$4,"not found",0),Binning_WOE_IV!$R$62:$R$63,Binning_WOE_IV!$G$62:$G$63,"not found",0)</f>
        <v>0.12957806221905885</v>
      </c>
      <c r="AG112">
        <f>_xlfn.XLOOKUP(_xlfn.XLOOKUP(O112,Binning_WOE_IV!$AU$2:$AU$4,Binning_WOE_IV!$AV$2:$AV$4,"not found",0),Binning_WOE_IV!$R$64:$R$65,Binning_WOE_IV!$G$64:$G$65,"not found",0)</f>
        <v>-0.4919272386823581</v>
      </c>
      <c r="AH112">
        <f>V112*TRAIN_SUMMARY!$C$3</f>
        <v>-5.5952498937620498E-2</v>
      </c>
      <c r="AI112">
        <f>W112*TRAIN_SUMMARY!$C$4</f>
        <v>-1.9952478243670423E-2</v>
      </c>
      <c r="AJ112">
        <f>X112*TRAIN_SUMMARY!$C$5</f>
        <v>0.25616502952357967</v>
      </c>
      <c r="AK112">
        <f>Y112*TRAIN_SUMMARY!$C$6</f>
        <v>0.53190423215968441</v>
      </c>
      <c r="AL112">
        <f>Z112*TRAIN_SUMMARY!$C$7</f>
        <v>2.4580699342731407E-2</v>
      </c>
      <c r="AM112">
        <f>AA112*TRAIN_SUMMARY!$C$8</f>
        <v>5.9194073638088991E-2</v>
      </c>
      <c r="AN112">
        <f>AB112*TRAIN_SUMMARY!$C$9</f>
        <v>0.17108448609736249</v>
      </c>
      <c r="AO112">
        <f>AC112*TRAIN_SUMMARY!$C$10</f>
        <v>-0.18469041192036334</v>
      </c>
      <c r="AP112">
        <f>AD112*TRAIN_SUMMARY!$C$11</f>
        <v>0.23813846799994265</v>
      </c>
      <c r="AQ112">
        <f>AE112*TRAIN_SUMMARY!$C$12</f>
        <v>-1.8327249432625072E-2</v>
      </c>
      <c r="AR112">
        <f>AF112*TRAIN_SUMMARY!$C$13</f>
        <v>-7.9424741749105313E-2</v>
      </c>
      <c r="AS112">
        <f>AG112*TRAIN_SUMMARY!$C$14</f>
        <v>0.18600799575071647</v>
      </c>
      <c r="AT112">
        <f>TRAIN_SUMMARY!$C$2+SUM(AH112:AS112)</f>
        <v>0.2873267894665984</v>
      </c>
      <c r="AU112">
        <f t="shared" si="13"/>
        <v>0.57134156114339174</v>
      </c>
      <c r="AV112">
        <f t="shared" si="14"/>
        <v>0.84709485699503395</v>
      </c>
      <c r="AW112">
        <f t="shared" si="15"/>
        <v>1</v>
      </c>
      <c r="AX112">
        <f t="shared" si="16"/>
        <v>0</v>
      </c>
      <c r="AY112">
        <f t="shared" si="24"/>
        <v>33</v>
      </c>
      <c r="AZ112">
        <f t="shared" si="25"/>
        <v>78</v>
      </c>
      <c r="BA112" s="35">
        <f t="shared" si="17"/>
        <v>6.8041237113402056E-2</v>
      </c>
      <c r="BB112" s="35">
        <f t="shared" si="18"/>
        <v>0.36279069767441863</v>
      </c>
      <c r="BC112" s="35">
        <f t="shared" si="19"/>
        <v>0.29474946056101659</v>
      </c>
      <c r="BD112" s="35">
        <f t="shared" si="20"/>
        <v>0.36279069767441863</v>
      </c>
      <c r="BE112" s="35">
        <f t="shared" si="21"/>
        <v>6.8041237113402056E-2</v>
      </c>
      <c r="BF112" s="23">
        <f>VLOOKUP(AH112,POINTS_TABLE!$D$2:$E$6,2,FALSE)</f>
        <v>-2.4216717822795024</v>
      </c>
      <c r="BG112" s="23">
        <f>VLOOKUP(AI112,POINTS_TABLE!$D$7:$E$12,2,FALSE)</f>
        <v>-0.86356024246764762</v>
      </c>
      <c r="BH112" s="23">
        <f>VLOOKUP(AJ112,POINTS_TABLE!$D$13:$E$18,2,FALSE)</f>
        <v>11.087040532285299</v>
      </c>
      <c r="BI112" s="23">
        <f>VLOOKUP(AK112,POINTS_TABLE!$D$21:$E$24,2,FALSE)</f>
        <v>23.021267938938855</v>
      </c>
      <c r="BJ112" s="23">
        <f>VLOOKUP(AL112,POINTS_TABLE!$D$25:$E$27,2,FALSE)</f>
        <v>1.063873591300236</v>
      </c>
      <c r="BK112" s="23">
        <f>VLOOKUP(AM112,POINTS_TABLE!$D$28:$E$33,2,FALSE)</f>
        <v>2.5619698946306131</v>
      </c>
      <c r="BL112" s="23">
        <f>VLOOKUP(AN112,POINTS_TABLE!$D$34:$E$37,2,FALSE)</f>
        <v>7.4046821899710498</v>
      </c>
      <c r="BM112" s="23">
        <f>VLOOKUP(AO112,POINTS_TABLE!$D$38:$E$41,2,FALSE)</f>
        <v>-7.9935582413174426</v>
      </c>
      <c r="BN112" s="23">
        <f>VLOOKUP(AP112,POINTS_TABLE!$D$42:$E$44,2,FALSE)</f>
        <v>10.30683560485237</v>
      </c>
      <c r="BO112" s="23">
        <f>VLOOKUP(AQ112,POINTS_TABLE!$D$45:$E$48,2,FALSE)</f>
        <v>-0.79321895608749771</v>
      </c>
      <c r="BP112" s="23">
        <f>VLOOKUP(AR112,POINTS_TABLE!$D$49:$E$50,2,FALSE)</f>
        <v>-3.4375704313596254</v>
      </c>
      <c r="BQ112" s="23">
        <f>VLOOKUP(AS112,POINTS_TABLE!$D$51:$E$52,2,FALSE)</f>
        <v>8.0505843910576207</v>
      </c>
      <c r="BR112" s="39">
        <f>ROUND(SCORECARD_SCALLING!$C$6-SUM(BF112:BQ112)-TRAIN_SUMMARY!$C$2*SCORECARD_SCALLING!$C$5,0)</f>
        <v>458</v>
      </c>
      <c r="BS112" t="str">
        <f t="shared" si="22"/>
        <v>Reject</v>
      </c>
      <c r="BT112">
        <f t="shared" si="23"/>
        <v>1</v>
      </c>
    </row>
    <row r="113" spans="1:72">
      <c r="A113" s="2" t="s">
        <v>21</v>
      </c>
      <c r="B113" s="2">
        <v>12</v>
      </c>
      <c r="C113" s="2" t="s">
        <v>33</v>
      </c>
      <c r="D113" s="2" t="s">
        <v>67</v>
      </c>
      <c r="E113" s="2">
        <v>741</v>
      </c>
      <c r="F113" s="2" t="s">
        <v>59</v>
      </c>
      <c r="G113" s="2" t="s">
        <v>55</v>
      </c>
      <c r="H113" s="2">
        <v>4</v>
      </c>
      <c r="I113" s="2" t="s">
        <v>36</v>
      </c>
      <c r="J113" s="2" t="s">
        <v>27</v>
      </c>
      <c r="K113" s="2">
        <v>3</v>
      </c>
      <c r="L113" s="2" t="s">
        <v>43</v>
      </c>
      <c r="M113" s="2">
        <v>22</v>
      </c>
      <c r="N113" s="2" t="s">
        <v>27</v>
      </c>
      <c r="O113" s="2" t="s">
        <v>29</v>
      </c>
      <c r="P113" s="2">
        <v>1</v>
      </c>
      <c r="Q113" s="2" t="s">
        <v>30</v>
      </c>
      <c r="R113" s="2">
        <v>1</v>
      </c>
      <c r="S113" s="2" t="s">
        <v>27</v>
      </c>
      <c r="T113" s="2" t="s">
        <v>31</v>
      </c>
      <c r="U113" s="2">
        <v>1</v>
      </c>
      <c r="V113">
        <f>_xlfn.XLOOKUP(B113,Binning_WOE_IV!$C$2:$C$6,Binning_WOE_IV!$I$2:$I$6,"not found",-1)</f>
        <v>7.0953437452657447E-2</v>
      </c>
      <c r="W113">
        <f>_xlfn.XLOOKUP(E113,Binning_WOE_IV!$C$7:$C$12,Binning_WOE_IV!$I$7:$I$12,"not found",-1)</f>
        <v>3.9978967825304385E-2</v>
      </c>
      <c r="X113">
        <f>_xlfn.XLOOKUP(M113,Binning_WOE_IV!$C$13:$C$18,Binning_WOE_IV!$I$13:$I$18,"not found",-1)</f>
        <v>-0.40221483439086264</v>
      </c>
      <c r="Y113">
        <f>_xlfn.XLOOKUP(A113,Binning_WOE_IV!$B$32:$B$35,Binning_WOE_IV!$G$32:$G$35,"not found",0)</f>
        <v>-0.67859154491044971</v>
      </c>
      <c r="Z113" s="23">
        <f>_xlfn.XLOOKUP(_xlfn.XLOOKUP(C113,Binning_WOE_IV!$AF$2:$AF$6,Binning_WOE_IV!$AG$2:$AG$6,"not found",0),Binning_WOE_IV!$R$36:$R$38,Binning_WOE_IV!$G$36:$G$38,"not found",0)</f>
        <v>-4.4726268044255127E-2</v>
      </c>
      <c r="AA113" cm="1">
        <f t="array" ref="AA113">_xlfn.SWITCH(D113,"radio/tv",Binning_WOE_IV!$G$39,"other",Binning_WOE_IV!$G$39,"education",Binning_WOE_IV!$G$40,"retraining",Binning_WOE_IV!$G$40,"furniture/equipment",Binning_WOE_IV!$G$41,"domestic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13">
        <f>_xlfn.LET(_xlpm.b,_xlfn.XLOOKUP(F113,Binning_WOE_IV!$AJ$2:$AJ$6,Binning_WOE_IV!$AK$2:$AK$6,"not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113">
        <f>_xlfn.LET(_xlpm.b,_xlfn.XLOOKUP(G113,Binning_WOE_IV!$AL$2:$AL$6,Binning_WOE_IV!$AM$2:$AM$6,"not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113">
        <f>_xlfn.XLOOKUP(_xlfn.XLOOKUP(I113,Binning_WOE_IV!$AN$2:$AN$5,Binning_WOE_IV!$AO$2:$AO$5,"not found",0),Binning_WOE_IV!$R$53:$R$55,Binning_WOE_IV!$G$53:$G$55,"not found",0)</f>
        <v>-0.20099341664998441</v>
      </c>
      <c r="AE113">
        <f>_xlfn.LET(_xlpm.b,_xlfn.XLOOKUP(L113,Binning_WOE_IV!$AQ$2:$AQ$5,Binning_WOE_IV!$AR$2:$AR$5,"not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13">
        <f>_xlfn.XLOOKUP(_xlfn.XLOOKUP(N113,Binning_WOE_IV!$AS$2:$AS$4,Binning_WOE_IV!$AT$2:$AT$4,"not found",0),Binning_WOE_IV!$R$62:$R$63,Binning_WOE_IV!$G$62:$G$63,"not found",0)</f>
        <v>0.12957806221905885</v>
      </c>
      <c r="AG113">
        <f>_xlfn.XLOOKUP(_xlfn.XLOOKUP(O113,Binning_WOE_IV!$AU$2:$AU$4,Binning_WOE_IV!$AV$2:$AV$4,"not found",0),Binning_WOE_IV!$R$64:$R$65,Binning_WOE_IV!$G$64:$G$65,"not found",0)</f>
        <v>0.23435622685305388</v>
      </c>
      <c r="AH113">
        <f>V113*TRAIN_SUMMARY!$C$3</f>
        <v>-5.5952498937620498E-2</v>
      </c>
      <c r="AI113">
        <f>W113*TRAIN_SUMMARY!$C$4</f>
        <v>-1.9952478243670423E-2</v>
      </c>
      <c r="AJ113">
        <f>X113*TRAIN_SUMMARY!$C$5</f>
        <v>0.25616502952357967</v>
      </c>
      <c r="AK113">
        <f>Y113*TRAIN_SUMMARY!$C$6</f>
        <v>0.53190423215968441</v>
      </c>
      <c r="AL113">
        <f>Z113*TRAIN_SUMMARY!$C$7</f>
        <v>2.4580699342731407E-2</v>
      </c>
      <c r="AM113">
        <f>AA113*TRAIN_SUMMARY!$C$8</f>
        <v>5.9194073638088991E-2</v>
      </c>
      <c r="AN113">
        <f>AB113*TRAIN_SUMMARY!$C$9</f>
        <v>0.18902110492895396</v>
      </c>
      <c r="AO113">
        <f>AC113*TRAIN_SUMMARY!$C$10</f>
        <v>7.0222669754522044E-2</v>
      </c>
      <c r="AP113">
        <f>AD113*TRAIN_SUMMARY!$C$11</f>
        <v>0.23813846799994265</v>
      </c>
      <c r="AQ113">
        <f>AE113*TRAIN_SUMMARY!$C$12</f>
        <v>-1.8327249432625072E-2</v>
      </c>
      <c r="AR113">
        <f>AF113*TRAIN_SUMMARY!$C$13</f>
        <v>-7.9424741749105313E-2</v>
      </c>
      <c r="AS113">
        <f>AG113*TRAIN_SUMMARY!$C$14</f>
        <v>-8.8614999578798745E-2</v>
      </c>
      <c r="AT113">
        <f>TRAIN_SUMMARY!$C$2+SUM(AH113:AS113)</f>
        <v>0.28555349464355972</v>
      </c>
      <c r="AU113">
        <f t="shared" si="13"/>
        <v>0.57090720799546624</v>
      </c>
      <c r="AV113">
        <f t="shared" si="14"/>
        <v>0.56052859042081526</v>
      </c>
      <c r="AW113">
        <f t="shared" si="15"/>
        <v>0</v>
      </c>
      <c r="AX113">
        <f t="shared" si="16"/>
        <v>1</v>
      </c>
      <c r="AY113">
        <f t="shared" si="24"/>
        <v>33</v>
      </c>
      <c r="AZ113">
        <f t="shared" si="25"/>
        <v>79</v>
      </c>
      <c r="BA113" s="35">
        <f t="shared" si="17"/>
        <v>6.8041237113402056E-2</v>
      </c>
      <c r="BB113" s="35">
        <f t="shared" si="18"/>
        <v>0.36744186046511629</v>
      </c>
      <c r="BC113" s="35">
        <f t="shared" si="19"/>
        <v>0.29940062335171425</v>
      </c>
      <c r="BD113" s="35">
        <f t="shared" si="20"/>
        <v>0.36744186046511629</v>
      </c>
      <c r="BE113" s="35">
        <f t="shared" si="21"/>
        <v>6.8041237113402056E-2</v>
      </c>
      <c r="BF113" s="23">
        <f>VLOOKUP(AH113,POINTS_TABLE!$D$2:$E$6,2,FALSE)</f>
        <v>-2.4216717822795024</v>
      </c>
      <c r="BG113" s="23">
        <f>VLOOKUP(AI113,POINTS_TABLE!$D$7:$E$12,2,FALSE)</f>
        <v>-0.86356024246764762</v>
      </c>
      <c r="BH113" s="23">
        <f>VLOOKUP(AJ113,POINTS_TABLE!$D$13:$E$18,2,FALSE)</f>
        <v>11.087040532285299</v>
      </c>
      <c r="BI113" s="23">
        <f>VLOOKUP(AK113,POINTS_TABLE!$D$21:$E$24,2,FALSE)</f>
        <v>23.021267938938855</v>
      </c>
      <c r="BJ113" s="23">
        <f>VLOOKUP(AL113,POINTS_TABLE!$D$25:$E$27,2,FALSE)</f>
        <v>1.063873591300236</v>
      </c>
      <c r="BK113" s="23">
        <f>VLOOKUP(AM113,POINTS_TABLE!$D$28:$E$33,2,FALSE)</f>
        <v>2.5619698946306131</v>
      </c>
      <c r="BL113" s="23">
        <f>VLOOKUP(AN113,POINTS_TABLE!$D$34:$E$37,2,FALSE)</f>
        <v>8.180994321130628</v>
      </c>
      <c r="BM113" s="23">
        <f>VLOOKUP(AO113,POINTS_TABLE!$D$38:$E$41,2,FALSE)</f>
        <v>3.0392969223849704</v>
      </c>
      <c r="BN113" s="23">
        <f>VLOOKUP(AP113,POINTS_TABLE!$D$42:$E$44,2,FALSE)</f>
        <v>10.30683560485237</v>
      </c>
      <c r="BO113" s="23">
        <f>VLOOKUP(AQ113,POINTS_TABLE!$D$45:$E$48,2,FALSE)</f>
        <v>-0.79321895608749771</v>
      </c>
      <c r="BP113" s="23">
        <f>VLOOKUP(AR113,POINTS_TABLE!$D$49:$E$50,2,FALSE)</f>
        <v>-3.4375704313596254</v>
      </c>
      <c r="BQ113" s="23">
        <f>VLOOKUP(AS113,POINTS_TABLE!$D$51:$E$52,2,FALSE)</f>
        <v>-3.8353326132213157</v>
      </c>
      <c r="BR113" s="39">
        <f>ROUND(SCORECARD_SCALLING!$C$6-SUM(BF113:BQ113)-TRAIN_SUMMARY!$C$2*SCORECARD_SCALLING!$C$5,0)</f>
        <v>458</v>
      </c>
      <c r="BS113" t="str">
        <f t="shared" si="22"/>
        <v>Reject</v>
      </c>
      <c r="BT113">
        <f t="shared" si="23"/>
        <v>1</v>
      </c>
    </row>
    <row r="114" spans="1:72">
      <c r="A114" s="2" t="s">
        <v>21</v>
      </c>
      <c r="B114" s="2">
        <v>24</v>
      </c>
      <c r="C114" s="2" t="s">
        <v>33</v>
      </c>
      <c r="D114" s="2" t="s">
        <v>41</v>
      </c>
      <c r="E114" s="2">
        <v>2359</v>
      </c>
      <c r="F114" s="2" t="s">
        <v>59</v>
      </c>
      <c r="G114" s="2" t="s">
        <v>55</v>
      </c>
      <c r="H114" s="2">
        <v>1</v>
      </c>
      <c r="I114" s="2" t="s">
        <v>54</v>
      </c>
      <c r="J114" s="2" t="s">
        <v>27</v>
      </c>
      <c r="K114" s="2">
        <v>1</v>
      </c>
      <c r="L114" s="2" t="s">
        <v>43</v>
      </c>
      <c r="M114" s="2">
        <v>33</v>
      </c>
      <c r="N114" s="2" t="s">
        <v>27</v>
      </c>
      <c r="O114" s="2" t="s">
        <v>29</v>
      </c>
      <c r="P114" s="2">
        <v>1</v>
      </c>
      <c r="Q114" s="2" t="s">
        <v>30</v>
      </c>
      <c r="R114" s="2">
        <v>1</v>
      </c>
      <c r="S114" s="2" t="s">
        <v>27</v>
      </c>
      <c r="T114" s="2" t="s">
        <v>31</v>
      </c>
      <c r="U114" s="2">
        <v>1</v>
      </c>
      <c r="V114">
        <f>_xlfn.XLOOKUP(B114,Binning_WOE_IV!$C$2:$C$6,Binning_WOE_IV!$I$2:$I$6,"not found",-1)</f>
        <v>-0.12917431193202994</v>
      </c>
      <c r="W114">
        <f>_xlfn.XLOOKUP(E114,Binning_WOE_IV!$C$7:$C$12,Binning_WOE_IV!$I$7:$I$12,"not found",-1)</f>
        <v>0.12361395596717682</v>
      </c>
      <c r="X114">
        <f>_xlfn.XLOOKUP(M114,Binning_WOE_IV!$C$13:$C$18,Binning_WOE_IV!$I$13:$I$18,"not found",-1)</f>
        <v>-9.0210644079187538E-2</v>
      </c>
      <c r="Y114">
        <f>_xlfn.XLOOKUP(A114,Binning_WOE_IV!$B$32:$B$35,Binning_WOE_IV!$G$32:$G$35,"not found",0)</f>
        <v>-0.67859154491044971</v>
      </c>
      <c r="Z114" s="23">
        <f>_xlfn.XLOOKUP(_xlfn.XLOOKUP(C114,Binning_WOE_IV!$AF$2:$AF$6,Binning_WOE_IV!$AG$2:$AG$6,"not found",0),Binning_WOE_IV!$R$36:$R$38,Binning_WOE_IV!$G$36:$G$38,"not found",0)</f>
        <v>-4.4726268044255127E-2</v>
      </c>
      <c r="AA114" cm="1">
        <f t="array" ref="AA114">_xlfn.SWITCH(D114,"radio/tv",Binning_WOE_IV!$G$39,"other",Binning_WOE_IV!$G$39,"education",Binning_WOE_IV!$G$40,"retraining",Binning_WOE_IV!$G$40,"furniture/equipment",Binning_WOE_IV!$G$41,"domestic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14">
        <f>_xlfn.LET(_xlpm.b,_xlfn.XLOOKUP(F114,Binning_WOE_IV!$AJ$2:$AJ$6,Binning_WOE_IV!$AK$2:$AK$6,"not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114">
        <f>_xlfn.LET(_xlpm.b,_xlfn.XLOOKUP(G114,Binning_WOE_IV!$AL$2:$AL$6,Binning_WOE_IV!$AM$2:$AM$6,"not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114">
        <f>_xlfn.XLOOKUP(_xlfn.XLOOKUP(I114,Binning_WOE_IV!$AN$2:$AN$5,Binning_WOE_IV!$AO$2:$AO$5,"not found",0),Binning_WOE_IV!$R$53:$R$55,Binning_WOE_IV!$G$53:$G$55,"not found",0)</f>
        <v>-0.2698954162208389</v>
      </c>
      <c r="AE114">
        <f>_xlfn.LET(_xlpm.b,_xlfn.XLOOKUP(L114,Binning_WOE_IV!$AQ$2:$AQ$5,Binning_WOE_IV!$AR$2:$AR$5,"not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14">
        <f>_xlfn.XLOOKUP(_xlfn.XLOOKUP(N114,Binning_WOE_IV!$AS$2:$AS$4,Binning_WOE_IV!$AT$2:$AT$4,"not found",0),Binning_WOE_IV!$R$62:$R$63,Binning_WOE_IV!$G$62:$G$63,"not found",0)</f>
        <v>0.12957806221905885</v>
      </c>
      <c r="AG114">
        <f>_xlfn.XLOOKUP(_xlfn.XLOOKUP(O114,Binning_WOE_IV!$AU$2:$AU$4,Binning_WOE_IV!$AV$2:$AV$4,"not found",0),Binning_WOE_IV!$R$64:$R$65,Binning_WOE_IV!$G$64:$G$65,"not found",0)</f>
        <v>0.23435622685305388</v>
      </c>
      <c r="AH114">
        <f>V114*TRAIN_SUMMARY!$C$3</f>
        <v>0.10186434668464488</v>
      </c>
      <c r="AI114">
        <f>W114*TRAIN_SUMMARY!$C$4</f>
        <v>-6.1692557392340606E-2</v>
      </c>
      <c r="AJ114">
        <f>X114*TRAIN_SUMMARY!$C$5</f>
        <v>5.7453903556002682E-2</v>
      </c>
      <c r="AK114">
        <f>Y114*TRAIN_SUMMARY!$C$6</f>
        <v>0.53190423215968441</v>
      </c>
      <c r="AL114">
        <f>Z114*TRAIN_SUMMARY!$C$7</f>
        <v>2.4580699342731407E-2</v>
      </c>
      <c r="AM114">
        <f>AA114*TRAIN_SUMMARY!$C$8</f>
        <v>5.9194073638088991E-2</v>
      </c>
      <c r="AN114">
        <f>AB114*TRAIN_SUMMARY!$C$9</f>
        <v>0.18902110492895396</v>
      </c>
      <c r="AO114">
        <f>AC114*TRAIN_SUMMARY!$C$10</f>
        <v>7.0222669754522044E-2</v>
      </c>
      <c r="AP114">
        <f>AD114*TRAIN_SUMMARY!$C$11</f>
        <v>0.31977406031642996</v>
      </c>
      <c r="AQ114">
        <f>AE114*TRAIN_SUMMARY!$C$12</f>
        <v>-1.8327249432625072E-2</v>
      </c>
      <c r="AR114">
        <f>AF114*TRAIN_SUMMARY!$C$13</f>
        <v>-7.9424741749105313E-2</v>
      </c>
      <c r="AS114">
        <f>AG114*TRAIN_SUMMARY!$C$14</f>
        <v>-8.8614999578798745E-2</v>
      </c>
      <c r="AT114">
        <f>TRAIN_SUMMARY!$C$2+SUM(AH114:AS114)</f>
        <v>0.28455472746606547</v>
      </c>
      <c r="AU114">
        <f t="shared" si="13"/>
        <v>0.5706625205264384</v>
      </c>
      <c r="AV114">
        <f t="shared" si="14"/>
        <v>0.56095727640759574</v>
      </c>
      <c r="AW114">
        <f t="shared" si="15"/>
        <v>0</v>
      </c>
      <c r="AX114">
        <f t="shared" si="16"/>
        <v>1</v>
      </c>
      <c r="AY114">
        <f t="shared" si="24"/>
        <v>33</v>
      </c>
      <c r="AZ114">
        <f t="shared" si="25"/>
        <v>80</v>
      </c>
      <c r="BA114" s="35">
        <f t="shared" si="17"/>
        <v>6.8041237113402056E-2</v>
      </c>
      <c r="BB114" s="35">
        <f t="shared" si="18"/>
        <v>0.37209302325581395</v>
      </c>
      <c r="BC114" s="35">
        <f t="shared" si="19"/>
        <v>0.30405178614241191</v>
      </c>
      <c r="BD114" s="35">
        <f t="shared" si="20"/>
        <v>0.37209302325581395</v>
      </c>
      <c r="BE114" s="35">
        <f t="shared" si="21"/>
        <v>6.8041237113402056E-2</v>
      </c>
      <c r="BF114" s="23">
        <f>VLOOKUP(AH114,POINTS_TABLE!$D$2:$E$6,2,FALSE)</f>
        <v>4.4087756341599382</v>
      </c>
      <c r="BG114" s="23">
        <f>VLOOKUP(AI114,POINTS_TABLE!$D$7:$E$12,2,FALSE)</f>
        <v>-2.6701063982906263</v>
      </c>
      <c r="BH114" s="23">
        <f>VLOOKUP(AJ114,POINTS_TABLE!$D$13:$E$18,2,FALSE)</f>
        <v>2.4866538521987356</v>
      </c>
      <c r="BI114" s="23">
        <f>VLOOKUP(AK114,POINTS_TABLE!$D$21:$E$24,2,FALSE)</f>
        <v>23.021267938938855</v>
      </c>
      <c r="BJ114" s="23">
        <f>VLOOKUP(AL114,POINTS_TABLE!$D$25:$E$27,2,FALSE)</f>
        <v>1.063873591300236</v>
      </c>
      <c r="BK114" s="23">
        <f>VLOOKUP(AM114,POINTS_TABLE!$D$28:$E$33,2,FALSE)</f>
        <v>2.5619698946306131</v>
      </c>
      <c r="BL114" s="23">
        <f>VLOOKUP(AN114,POINTS_TABLE!$D$34:$E$37,2,FALSE)</f>
        <v>8.180994321130628</v>
      </c>
      <c r="BM114" s="23">
        <f>VLOOKUP(AO114,POINTS_TABLE!$D$38:$E$41,2,FALSE)</f>
        <v>3.0392969223849704</v>
      </c>
      <c r="BN114" s="23">
        <f>VLOOKUP(AP114,POINTS_TABLE!$D$42:$E$44,2,FALSE)</f>
        <v>13.840093530703253</v>
      </c>
      <c r="BO114" s="23">
        <f>VLOOKUP(AQ114,POINTS_TABLE!$D$45:$E$48,2,FALSE)</f>
        <v>-0.79321895608749771</v>
      </c>
      <c r="BP114" s="23">
        <f>VLOOKUP(AR114,POINTS_TABLE!$D$49:$E$50,2,FALSE)</f>
        <v>-3.4375704313596254</v>
      </c>
      <c r="BQ114" s="23">
        <f>VLOOKUP(AS114,POINTS_TABLE!$D$51:$E$52,2,FALSE)</f>
        <v>-3.8353326132213157</v>
      </c>
      <c r="BR114" s="39">
        <f>ROUND(SCORECARD_SCALLING!$C$6-SUM(BF114:BQ114)-TRAIN_SUMMARY!$C$2*SCORECARD_SCALLING!$C$5,0)</f>
        <v>458</v>
      </c>
      <c r="BS114" t="str">
        <f t="shared" si="22"/>
        <v>Reject</v>
      </c>
      <c r="BT114">
        <f t="shared" si="23"/>
        <v>1</v>
      </c>
    </row>
    <row r="115" spans="1:72">
      <c r="A115" s="2" t="s">
        <v>21</v>
      </c>
      <c r="B115" s="2">
        <v>24</v>
      </c>
      <c r="C115" s="2" t="s">
        <v>33</v>
      </c>
      <c r="D115" s="2" t="s">
        <v>41</v>
      </c>
      <c r="E115" s="2">
        <v>4020</v>
      </c>
      <c r="F115" s="2" t="s">
        <v>34</v>
      </c>
      <c r="G115" s="2" t="s">
        <v>35</v>
      </c>
      <c r="H115" s="2">
        <v>2</v>
      </c>
      <c r="I115" s="2" t="s">
        <v>26</v>
      </c>
      <c r="J115" s="2" t="s">
        <v>27</v>
      </c>
      <c r="K115" s="2">
        <v>2</v>
      </c>
      <c r="L115" s="2" t="s">
        <v>50</v>
      </c>
      <c r="M115" s="2">
        <v>27</v>
      </c>
      <c r="N115" s="2" t="s">
        <v>65</v>
      </c>
      <c r="O115" s="2" t="s">
        <v>29</v>
      </c>
      <c r="P115" s="2">
        <v>1</v>
      </c>
      <c r="Q115" s="2" t="s">
        <v>30</v>
      </c>
      <c r="R115" s="2">
        <v>1</v>
      </c>
      <c r="S115" s="2" t="s">
        <v>27</v>
      </c>
      <c r="T115" s="2" t="s">
        <v>31</v>
      </c>
      <c r="U115" s="2">
        <v>0</v>
      </c>
      <c r="V115">
        <f>_xlfn.XLOOKUP(B115,Binning_WOE_IV!$C$2:$C$6,Binning_WOE_IV!$I$2:$I$6,"not found",-1)</f>
        <v>-0.12917431193202994</v>
      </c>
      <c r="W115">
        <f>_xlfn.XLOOKUP(E115,Binning_WOE_IV!$C$7:$C$12,Binning_WOE_IV!$I$7:$I$12,"not found",-1)</f>
        <v>4.3939369041401284E-2</v>
      </c>
      <c r="X115">
        <f>_xlfn.XLOOKUP(M115,Binning_WOE_IV!$C$13:$C$18,Binning_WOE_IV!$I$13:$I$18,"not found",-1)</f>
        <v>-0.13233987329659078</v>
      </c>
      <c r="Y115">
        <f>_xlfn.XLOOKUP(A115,Binning_WOE_IV!$B$32:$B$35,Binning_WOE_IV!$G$32:$G$35,"not found",0)</f>
        <v>-0.67859154491044971</v>
      </c>
      <c r="Z115" s="23">
        <f>_xlfn.XLOOKUP(_xlfn.XLOOKUP(C115,Binning_WOE_IV!$AF$2:$AF$6,Binning_WOE_IV!$AG$2:$AG$6,"not found",0),Binning_WOE_IV!$R$36:$R$38,Binning_WOE_IV!$G$36:$G$38,"not found",0)</f>
        <v>-4.4726268044255127E-2</v>
      </c>
      <c r="AA115" cm="1">
        <f t="array" ref="AA115">_xlfn.SWITCH(D115,"radio/tv",Binning_WOE_IV!$G$39,"other",Binning_WOE_IV!$G$39,"education",Binning_WOE_IV!$G$40,"retraining",Binning_WOE_IV!$G$40,"furniture/equipment",Binning_WOE_IV!$G$41,"domestic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15">
        <f>_xlfn.LET(_xlpm.b,_xlfn.XLOOKUP(F115,Binning_WOE_IV!$AJ$2:$AJ$6,Binning_WOE_IV!$AK$2:$AK$6,"not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15">
        <f>_xlfn.LET(_xlpm.b,_xlfn.XLOOKUP(G115,Binning_WOE_IV!$AL$2:$AL$6,Binning_WOE_IV!$AM$2:$AM$6,"not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15">
        <f>_xlfn.XLOOKUP(_xlfn.XLOOKUP(I115,Binning_WOE_IV!$AN$2:$AN$5,Binning_WOE_IV!$AO$2:$AO$5,"not found",0),Binning_WOE_IV!$R$53:$R$55,Binning_WOE_IV!$G$53:$G$55,"not found",0)</f>
        <v>0.1811117123342415</v>
      </c>
      <c r="AE115">
        <f>_xlfn.LET(_xlpm.b,_xlfn.XLOOKUP(L115,Binning_WOE_IV!$AQ$2:$AQ$5,Binning_WOE_IV!$AR$2:$AR$5,"not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15">
        <f>_xlfn.XLOOKUP(_xlfn.XLOOKUP(N115,Binning_WOE_IV!$AS$2:$AS$4,Binning_WOE_IV!$AT$2:$AT$4,"not found",0),Binning_WOE_IV!$R$62:$R$63,Binning_WOE_IV!$G$62:$G$63,"not found",0)</f>
        <v>-0.54969627176468283</v>
      </c>
      <c r="AG115">
        <f>_xlfn.XLOOKUP(_xlfn.XLOOKUP(O115,Binning_WOE_IV!$AU$2:$AU$4,Binning_WOE_IV!$AV$2:$AV$4,"not found",0),Binning_WOE_IV!$R$64:$R$65,Binning_WOE_IV!$G$64:$G$65,"not found",0)</f>
        <v>0.23435622685305388</v>
      </c>
      <c r="AH115">
        <f>V115*TRAIN_SUMMARY!$C$3</f>
        <v>0.10186434668464488</v>
      </c>
      <c r="AI115">
        <f>W115*TRAIN_SUMMARY!$C$4</f>
        <v>-2.1929012991782761E-2</v>
      </c>
      <c r="AJ115">
        <f>X115*TRAIN_SUMMARY!$C$5</f>
        <v>8.428542324031725E-2</v>
      </c>
      <c r="AK115">
        <f>Y115*TRAIN_SUMMARY!$C$6</f>
        <v>0.53190423215968441</v>
      </c>
      <c r="AL115">
        <f>Z115*TRAIN_SUMMARY!$C$7</f>
        <v>2.4580699342731407E-2</v>
      </c>
      <c r="AM115">
        <f>AA115*TRAIN_SUMMARY!$C$8</f>
        <v>5.9194073638088991E-2</v>
      </c>
      <c r="AN115">
        <f>AB115*TRAIN_SUMMARY!$C$9</f>
        <v>0.17108448609736249</v>
      </c>
      <c r="AO115">
        <f>AC115*TRAIN_SUMMARY!$C$10</f>
        <v>4.7923621110280083E-2</v>
      </c>
      <c r="AP115">
        <f>AD115*TRAIN_SUMMARY!$C$11</f>
        <v>-0.21458247952085815</v>
      </c>
      <c r="AQ115">
        <f>AE115*TRAIN_SUMMARY!$C$12</f>
        <v>6.1778553558697331E-2</v>
      </c>
      <c r="AR115">
        <f>AF115*TRAIN_SUMMARY!$C$13</f>
        <v>0.33693577197926589</v>
      </c>
      <c r="AS115">
        <f>AG115*TRAIN_SUMMARY!$C$14</f>
        <v>-8.8614999578798745E-2</v>
      </c>
      <c r="AT115">
        <f>TRAIN_SUMMARY!$C$2+SUM(AH115:AS115)</f>
        <v>0.27302390095750984</v>
      </c>
      <c r="AU115">
        <f t="shared" si="13"/>
        <v>0.56783511709472012</v>
      </c>
      <c r="AV115">
        <f t="shared" si="14"/>
        <v>0.8389480901649361</v>
      </c>
      <c r="AW115">
        <f t="shared" si="15"/>
        <v>1</v>
      </c>
      <c r="AX115">
        <f t="shared" si="16"/>
        <v>0</v>
      </c>
      <c r="AY115">
        <f t="shared" si="24"/>
        <v>34</v>
      </c>
      <c r="AZ115">
        <f t="shared" si="25"/>
        <v>80</v>
      </c>
      <c r="BA115" s="35">
        <f t="shared" si="17"/>
        <v>7.0103092783505155E-2</v>
      </c>
      <c r="BB115" s="35">
        <f t="shared" si="18"/>
        <v>0.37209302325581395</v>
      </c>
      <c r="BC115" s="35">
        <f t="shared" si="19"/>
        <v>0.30198993047230882</v>
      </c>
      <c r="BD115" s="35">
        <f t="shared" si="20"/>
        <v>0.37209302325581395</v>
      </c>
      <c r="BE115" s="35">
        <f t="shared" si="21"/>
        <v>7.0103092783505155E-2</v>
      </c>
      <c r="BF115" s="23">
        <f>VLOOKUP(AH115,POINTS_TABLE!$D$2:$E$6,2,FALSE)</f>
        <v>4.4087756341599382</v>
      </c>
      <c r="BG115" s="23">
        <f>VLOOKUP(AI115,POINTS_TABLE!$D$7:$E$12,2,FALSE)</f>
        <v>-0.94910634884503919</v>
      </c>
      <c r="BH115" s="23">
        <f>VLOOKUP(AJ115,POINTS_TABLE!$D$13:$E$18,2,FALSE)</f>
        <v>3.6479448638409924</v>
      </c>
      <c r="BI115" s="23">
        <f>VLOOKUP(AK115,POINTS_TABLE!$D$21:$E$24,2,FALSE)</f>
        <v>23.021267938938855</v>
      </c>
      <c r="BJ115" s="23">
        <f>VLOOKUP(AL115,POINTS_TABLE!$D$25:$E$27,2,FALSE)</f>
        <v>1.063873591300236</v>
      </c>
      <c r="BK115" s="23">
        <f>VLOOKUP(AM115,POINTS_TABLE!$D$28:$E$33,2,FALSE)</f>
        <v>2.5619698946306131</v>
      </c>
      <c r="BL115" s="23">
        <f>VLOOKUP(AN115,POINTS_TABLE!$D$34:$E$37,2,FALSE)</f>
        <v>7.4046821899710498</v>
      </c>
      <c r="BM115" s="23">
        <f>VLOOKUP(AO115,POINTS_TABLE!$D$38:$E$41,2,FALSE)</f>
        <v>2.0741751155172814</v>
      </c>
      <c r="BN115" s="23">
        <f>VLOOKUP(AP115,POINTS_TABLE!$D$42:$E$44,2,FALSE)</f>
        <v>-9.2873123719919874</v>
      </c>
      <c r="BO115" s="23">
        <f>VLOOKUP(AQ115,POINTS_TABLE!$D$45:$E$48,2,FALSE)</f>
        <v>2.6738283855727758</v>
      </c>
      <c r="BP115" s="23">
        <f>VLOOKUP(AR115,POINTS_TABLE!$D$49:$E$50,2,FALSE)</f>
        <v>14.582867019977442</v>
      </c>
      <c r="BQ115" s="23">
        <f>VLOOKUP(AS115,POINTS_TABLE!$D$51:$E$52,2,FALSE)</f>
        <v>-3.8353326132213157</v>
      </c>
      <c r="BR115" s="39">
        <f>ROUND(SCORECARD_SCALLING!$C$6-SUM(BF115:BQ115)-TRAIN_SUMMARY!$C$2*SCORECARD_SCALLING!$C$5,0)</f>
        <v>459</v>
      </c>
      <c r="BS115" t="str">
        <f t="shared" si="22"/>
        <v>Reject</v>
      </c>
      <c r="BT115">
        <f t="shared" si="23"/>
        <v>1</v>
      </c>
    </row>
    <row r="116" spans="1:72">
      <c r="A116" s="2" t="s">
        <v>32</v>
      </c>
      <c r="B116" s="2">
        <v>36</v>
      </c>
      <c r="C116" s="2" t="s">
        <v>33</v>
      </c>
      <c r="D116" s="2" t="s">
        <v>68</v>
      </c>
      <c r="E116" s="2">
        <v>2384</v>
      </c>
      <c r="F116" s="2" t="s">
        <v>34</v>
      </c>
      <c r="G116" s="2" t="s">
        <v>57</v>
      </c>
      <c r="H116" s="2">
        <v>4</v>
      </c>
      <c r="I116" s="2" t="s">
        <v>26</v>
      </c>
      <c r="J116" s="2" t="s">
        <v>27</v>
      </c>
      <c r="K116" s="2">
        <v>1</v>
      </c>
      <c r="L116" s="2" t="s">
        <v>47</v>
      </c>
      <c r="M116" s="2">
        <v>33</v>
      </c>
      <c r="N116" s="2" t="s">
        <v>27</v>
      </c>
      <c r="O116" s="2" t="s">
        <v>51</v>
      </c>
      <c r="P116" s="2">
        <v>1</v>
      </c>
      <c r="Q116" s="2" t="s">
        <v>40</v>
      </c>
      <c r="R116" s="2">
        <v>1</v>
      </c>
      <c r="S116" s="2" t="s">
        <v>27</v>
      </c>
      <c r="T116" s="2" t="s">
        <v>31</v>
      </c>
      <c r="U116" s="2">
        <v>1</v>
      </c>
      <c r="V116">
        <f>_xlfn.XLOOKUP(B116,Binning_WOE_IV!$C$2:$C$6,Binning_WOE_IV!$I$2:$I$6,"not found",-1)</f>
        <v>-0.672432264549915</v>
      </c>
      <c r="W116">
        <f>_xlfn.XLOOKUP(E116,Binning_WOE_IV!$C$7:$C$12,Binning_WOE_IV!$I$7:$I$12,"not found",-1)</f>
        <v>0.12361395596717682</v>
      </c>
      <c r="X116">
        <f>_xlfn.XLOOKUP(M116,Binning_WOE_IV!$C$13:$C$18,Binning_WOE_IV!$I$13:$I$18,"not found",-1)</f>
        <v>-9.0210644079187538E-2</v>
      </c>
      <c r="Y116">
        <f>_xlfn.XLOOKUP(A116,Binning_WOE_IV!$B$32:$B$35,Binning_WOE_IV!$G$32:$G$35,"not found",0)</f>
        <v>-0.45557089656450134</v>
      </c>
      <c r="Z116" s="23">
        <f>_xlfn.XLOOKUP(_xlfn.XLOOKUP(C116,Binning_WOE_IV!$AF$2:$AF$6,Binning_WOE_IV!$AG$2:$AG$6,"not found",0),Binning_WOE_IV!$R$36:$R$38,Binning_WOE_IV!$G$36:$G$38,"not found",0)</f>
        <v>-4.4726268044255127E-2</v>
      </c>
      <c r="AA116" cm="1">
        <f t="array" ref="AA116">_xlfn.SWITCH(D116,"radio/tv",Binning_WOE_IV!$G$39,"other",Binning_WOE_IV!$G$39,"education",Binning_WOE_IV!$G$40,"retraining",Binning_WOE_IV!$G$40,"furniture/equipment",Binning_WOE_IV!$G$41,"domestic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116">
        <f>_xlfn.LET(_xlpm.b,_xlfn.XLOOKUP(F116,Binning_WOE_IV!$AJ$2:$AJ$6,Binning_WOE_IV!$AK$2:$AK$6,"not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16">
        <f>_xlfn.LET(_xlpm.b,_xlfn.XLOOKUP(G116,Binning_WOE_IV!$AL$2:$AL$6,Binning_WOE_IV!$AM$2:$AM$6,"not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16">
        <f>_xlfn.XLOOKUP(_xlfn.XLOOKUP(I116,Binning_WOE_IV!$AN$2:$AN$5,Binning_WOE_IV!$AO$2:$AO$5,"not found",0),Binning_WOE_IV!$R$53:$R$55,Binning_WOE_IV!$G$53:$G$55,"not found",0)</f>
        <v>0.1811117123342415</v>
      </c>
      <c r="AE116">
        <f>_xlfn.LET(_xlpm.b,_xlfn.XLOOKUP(L116,Binning_WOE_IV!$AQ$2:$AQ$5,Binning_WOE_IV!$AR$2:$AR$5,"not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16">
        <f>_xlfn.XLOOKUP(_xlfn.XLOOKUP(N116,Binning_WOE_IV!$AS$2:$AS$4,Binning_WOE_IV!$AT$2:$AT$4,"not found",0),Binning_WOE_IV!$R$62:$R$63,Binning_WOE_IV!$G$62:$G$63,"not found",0)</f>
        <v>0.12957806221905885</v>
      </c>
      <c r="AG116">
        <f>_xlfn.XLOOKUP(_xlfn.XLOOKUP(O116,Binning_WOE_IV!$AU$2:$AU$4,Binning_WOE_IV!$AV$2:$AV$4,"not found",0),Binning_WOE_IV!$R$64:$R$65,Binning_WOE_IV!$G$64:$G$65,"not found",0)</f>
        <v>-0.4919272386823581</v>
      </c>
      <c r="AH116">
        <f>V116*TRAIN_SUMMARY!$C$3</f>
        <v>0.53026698802232175</v>
      </c>
      <c r="AI116">
        <f>W116*TRAIN_SUMMARY!$C$4</f>
        <v>-6.1692557392340606E-2</v>
      </c>
      <c r="AJ116">
        <f>X116*TRAIN_SUMMARY!$C$5</f>
        <v>5.7453903556002682E-2</v>
      </c>
      <c r="AK116">
        <f>Y116*TRAIN_SUMMARY!$C$6</f>
        <v>0.35709270141793154</v>
      </c>
      <c r="AL116">
        <f>Z116*TRAIN_SUMMARY!$C$7</f>
        <v>2.4580699342731407E-2</v>
      </c>
      <c r="AM116">
        <f>AA116*TRAIN_SUMMARY!$C$8</f>
        <v>-0.46936907902687153</v>
      </c>
      <c r="AN116">
        <f>AB116*TRAIN_SUMMARY!$C$9</f>
        <v>0.17108448609736249</v>
      </c>
      <c r="AO116">
        <f>AC116*TRAIN_SUMMARY!$C$10</f>
        <v>0.2867089209985732</v>
      </c>
      <c r="AP116">
        <f>AD116*TRAIN_SUMMARY!$C$11</f>
        <v>-0.21458247952085815</v>
      </c>
      <c r="AQ116">
        <f>AE116*TRAIN_SUMMARY!$C$12</f>
        <v>0.30495501300893796</v>
      </c>
      <c r="AR116">
        <f>AF116*TRAIN_SUMMARY!$C$13</f>
        <v>-7.9424741749105313E-2</v>
      </c>
      <c r="AS116">
        <f>AG116*TRAIN_SUMMARY!$C$14</f>
        <v>0.18600799575071647</v>
      </c>
      <c r="AT116">
        <f>TRAIN_SUMMARY!$C$2+SUM(AH116:AS116)</f>
        <v>0.27168103574327895</v>
      </c>
      <c r="AU116">
        <f t="shared" si="13"/>
        <v>0.56750555015205584</v>
      </c>
      <c r="AV116">
        <f t="shared" si="14"/>
        <v>0.56650474967078057</v>
      </c>
      <c r="AW116">
        <f t="shared" si="15"/>
        <v>0</v>
      </c>
      <c r="AX116">
        <f t="shared" si="16"/>
        <v>1</v>
      </c>
      <c r="AY116">
        <f t="shared" si="24"/>
        <v>34</v>
      </c>
      <c r="AZ116">
        <f t="shared" si="25"/>
        <v>81</v>
      </c>
      <c r="BA116" s="35">
        <f t="shared" si="17"/>
        <v>7.0103092783505155E-2</v>
      </c>
      <c r="BB116" s="35">
        <f t="shared" si="18"/>
        <v>0.37674418604651161</v>
      </c>
      <c r="BC116" s="35">
        <f t="shared" si="19"/>
        <v>0.30664109326300648</v>
      </c>
      <c r="BD116" s="35">
        <f t="shared" si="20"/>
        <v>0.37674418604651161</v>
      </c>
      <c r="BE116" s="35">
        <f t="shared" si="21"/>
        <v>7.0103092783505155E-2</v>
      </c>
      <c r="BF116" s="23">
        <f>VLOOKUP(AH116,POINTS_TABLE!$D$2:$E$6,2,FALSE)</f>
        <v>22.950406619007929</v>
      </c>
      <c r="BG116" s="23">
        <f>VLOOKUP(AI116,POINTS_TABLE!$D$7:$E$12,2,FALSE)</f>
        <v>-2.6701063982906263</v>
      </c>
      <c r="BH116" s="23">
        <f>VLOOKUP(AJ116,POINTS_TABLE!$D$13:$E$18,2,FALSE)</f>
        <v>2.4866538521987356</v>
      </c>
      <c r="BI116" s="23">
        <f>VLOOKUP(AK116,POINTS_TABLE!$D$21:$E$24,2,FALSE)</f>
        <v>15.455276084198793</v>
      </c>
      <c r="BJ116" s="23">
        <f>VLOOKUP(AL116,POINTS_TABLE!$D$25:$E$27,2,FALSE)</f>
        <v>1.063873591300236</v>
      </c>
      <c r="BK116" s="23">
        <f>VLOOKUP(AM116,POINTS_TABLE!$D$28:$E$33,2,FALSE)</f>
        <v>-20.314693279760625</v>
      </c>
      <c r="BL116" s="23">
        <f>VLOOKUP(AN116,POINTS_TABLE!$D$34:$E$37,2,FALSE)</f>
        <v>7.4046821899710498</v>
      </c>
      <c r="BM116" s="23">
        <f>VLOOKUP(AO116,POINTS_TABLE!$D$38:$E$41,2,FALSE)</f>
        <v>12.409006155098014</v>
      </c>
      <c r="BN116" s="23">
        <f>VLOOKUP(AP116,POINTS_TABLE!$D$42:$E$44,2,FALSE)</f>
        <v>-9.2873123719919874</v>
      </c>
      <c r="BO116" s="23">
        <f>VLOOKUP(AQ116,POINTS_TABLE!$D$45:$E$48,2,FALSE)</f>
        <v>13.198712548866723</v>
      </c>
      <c r="BP116" s="23">
        <f>VLOOKUP(AR116,POINTS_TABLE!$D$49:$E$50,2,FALSE)</f>
        <v>-3.4375704313596254</v>
      </c>
      <c r="BQ116" s="23">
        <f>VLOOKUP(AS116,POINTS_TABLE!$D$51:$E$52,2,FALSE)</f>
        <v>8.0505843910576207</v>
      </c>
      <c r="BR116" s="39">
        <f>ROUND(SCORECARD_SCALLING!$C$6-SUM(BF116:BQ116)-TRAIN_SUMMARY!$C$2*SCORECARD_SCALLING!$C$5,0)</f>
        <v>459</v>
      </c>
      <c r="BS116" t="str">
        <f t="shared" si="22"/>
        <v>Reject</v>
      </c>
      <c r="BT116">
        <f t="shared" si="23"/>
        <v>1</v>
      </c>
    </row>
    <row r="117" spans="1:72">
      <c r="A117" s="2" t="s">
        <v>21</v>
      </c>
      <c r="B117" s="2">
        <v>24</v>
      </c>
      <c r="C117" s="2" t="s">
        <v>45</v>
      </c>
      <c r="D117" s="2" t="s">
        <v>23</v>
      </c>
      <c r="E117" s="2">
        <v>1659</v>
      </c>
      <c r="F117" s="2" t="s">
        <v>34</v>
      </c>
      <c r="G117" s="2" t="s">
        <v>57</v>
      </c>
      <c r="H117" s="2">
        <v>4</v>
      </c>
      <c r="I117" s="2" t="s">
        <v>36</v>
      </c>
      <c r="J117" s="2" t="s">
        <v>27</v>
      </c>
      <c r="K117" s="2">
        <v>2</v>
      </c>
      <c r="L117" s="2" t="s">
        <v>50</v>
      </c>
      <c r="M117" s="2">
        <v>29</v>
      </c>
      <c r="N117" s="2" t="s">
        <v>27</v>
      </c>
      <c r="O117" s="2" t="s">
        <v>51</v>
      </c>
      <c r="P117" s="2">
        <v>1</v>
      </c>
      <c r="Q117" s="2" t="s">
        <v>40</v>
      </c>
      <c r="R117" s="2">
        <v>1</v>
      </c>
      <c r="S117" s="2" t="s">
        <v>31</v>
      </c>
      <c r="T117" s="2" t="s">
        <v>31</v>
      </c>
      <c r="U117" s="2">
        <v>1</v>
      </c>
      <c r="V117">
        <f>_xlfn.XLOOKUP(B117,Binning_WOE_IV!$C$2:$C$6,Binning_WOE_IV!$I$2:$I$6,"not found",-1)</f>
        <v>-0.12917431193202994</v>
      </c>
      <c r="W117">
        <f>_xlfn.XLOOKUP(E117,Binning_WOE_IV!$C$7:$C$12,Binning_WOE_IV!$I$7:$I$12,"not found",-1)</f>
        <v>0.16104877718831048</v>
      </c>
      <c r="X117">
        <f>_xlfn.XLOOKUP(M117,Binning_WOE_IV!$C$13:$C$18,Binning_WOE_IV!$I$13:$I$18,"not found",-1)</f>
        <v>-0.13233987329659078</v>
      </c>
      <c r="Y117">
        <f>_xlfn.XLOOKUP(A117,Binning_WOE_IV!$B$32:$B$35,Binning_WOE_IV!$G$32:$G$35,"not found",0)</f>
        <v>-0.67859154491044971</v>
      </c>
      <c r="Z117" s="23">
        <f>_xlfn.XLOOKUP(_xlfn.XLOOKUP(C117,Binning_WOE_IV!$AF$2:$AF$6,Binning_WOE_IV!$AG$2:$AG$6,"not found",0),Binning_WOE_IV!$R$36:$R$38,Binning_WOE_IV!$G$36:$G$38,"not found",0)</f>
        <v>-4.4726268044255127E-2</v>
      </c>
      <c r="AA117" cm="1">
        <f t="array" ref="AA117">_xlfn.SWITCH(D117,"radio/tv",Binning_WOE_IV!$G$39,"other",Binning_WOE_IV!$G$39,"education",Binning_WOE_IV!$G$40,"retraining",Binning_WOE_IV!$G$40,"furniture/equipment",Binning_WOE_IV!$G$41,"domestic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17">
        <f>_xlfn.LET(_xlpm.b,_xlfn.XLOOKUP(F117,Binning_WOE_IV!$AJ$2:$AJ$6,Binning_WOE_IV!$AK$2:$AK$6,"not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17">
        <f>_xlfn.LET(_xlpm.b,_xlfn.XLOOKUP(G117,Binning_WOE_IV!$AL$2:$AL$6,Binning_WOE_IV!$AM$2:$AM$6,"not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17">
        <f>_xlfn.XLOOKUP(_xlfn.XLOOKUP(I117,Binning_WOE_IV!$AN$2:$AN$5,Binning_WOE_IV!$AO$2:$AO$5,"not found",0),Binning_WOE_IV!$R$53:$R$55,Binning_WOE_IV!$G$53:$G$55,"not found",0)</f>
        <v>-0.20099341664998441</v>
      </c>
      <c r="AE117">
        <f>_xlfn.LET(_xlpm.b,_xlfn.XLOOKUP(L117,Binning_WOE_IV!$AQ$2:$AQ$5,Binning_WOE_IV!$AR$2:$AR$5,"not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17">
        <f>_xlfn.XLOOKUP(_xlfn.XLOOKUP(N117,Binning_WOE_IV!$AS$2:$AS$4,Binning_WOE_IV!$AT$2:$AT$4,"not found",0),Binning_WOE_IV!$R$62:$R$63,Binning_WOE_IV!$G$62:$G$63,"not found",0)</f>
        <v>0.12957806221905885</v>
      </c>
      <c r="AG117">
        <f>_xlfn.XLOOKUP(_xlfn.XLOOKUP(O117,Binning_WOE_IV!$AU$2:$AU$4,Binning_WOE_IV!$AV$2:$AV$4,"not found",0),Binning_WOE_IV!$R$64:$R$65,Binning_WOE_IV!$G$64:$G$65,"not found",0)</f>
        <v>-0.4919272386823581</v>
      </c>
      <c r="AH117">
        <f>V117*TRAIN_SUMMARY!$C$3</f>
        <v>0.10186434668464488</v>
      </c>
      <c r="AI117">
        <f>W117*TRAIN_SUMMARY!$C$4</f>
        <v>-8.037531726833734E-2</v>
      </c>
      <c r="AJ117">
        <f>X117*TRAIN_SUMMARY!$C$5</f>
        <v>8.428542324031725E-2</v>
      </c>
      <c r="AK117">
        <f>Y117*TRAIN_SUMMARY!$C$6</f>
        <v>0.53190423215968441</v>
      </c>
      <c r="AL117">
        <f>Z117*TRAIN_SUMMARY!$C$7</f>
        <v>2.4580699342731407E-2</v>
      </c>
      <c r="AM117">
        <f>AA117*TRAIN_SUMMARY!$C$8</f>
        <v>-0.43521580803835686</v>
      </c>
      <c r="AN117">
        <f>AB117*TRAIN_SUMMARY!$C$9</f>
        <v>0.17108448609736249</v>
      </c>
      <c r="AO117">
        <f>AC117*TRAIN_SUMMARY!$C$10</f>
        <v>0.2867089209985732</v>
      </c>
      <c r="AP117">
        <f>AD117*TRAIN_SUMMARY!$C$11</f>
        <v>0.23813846799994265</v>
      </c>
      <c r="AQ117">
        <f>AE117*TRAIN_SUMMARY!$C$12</f>
        <v>6.1778553558697331E-2</v>
      </c>
      <c r="AR117">
        <f>AF117*TRAIN_SUMMARY!$C$13</f>
        <v>-7.9424741749105313E-2</v>
      </c>
      <c r="AS117">
        <f>AG117*TRAIN_SUMMARY!$C$14</f>
        <v>0.18600799575071647</v>
      </c>
      <c r="AT117">
        <f>TRAIN_SUMMARY!$C$2+SUM(AH117:AS117)</f>
        <v>0.26993644401474748</v>
      </c>
      <c r="AU117">
        <f t="shared" si="13"/>
        <v>0.56707730199720463</v>
      </c>
      <c r="AV117">
        <f t="shared" si="14"/>
        <v>0.56725964945509733</v>
      </c>
      <c r="AW117">
        <f t="shared" si="15"/>
        <v>0</v>
      </c>
      <c r="AX117">
        <f t="shared" si="16"/>
        <v>1</v>
      </c>
      <c r="AY117">
        <f t="shared" si="24"/>
        <v>34</v>
      </c>
      <c r="AZ117">
        <f t="shared" si="25"/>
        <v>82</v>
      </c>
      <c r="BA117" s="35">
        <f t="shared" si="17"/>
        <v>7.0103092783505155E-2</v>
      </c>
      <c r="BB117" s="35">
        <f t="shared" si="18"/>
        <v>0.38139534883720932</v>
      </c>
      <c r="BC117" s="35">
        <f t="shared" si="19"/>
        <v>0.31129225605370414</v>
      </c>
      <c r="BD117" s="35">
        <f t="shared" si="20"/>
        <v>0.38139534883720932</v>
      </c>
      <c r="BE117" s="35">
        <f t="shared" si="21"/>
        <v>7.0103092783505155E-2</v>
      </c>
      <c r="BF117" s="23">
        <f>VLOOKUP(AH117,POINTS_TABLE!$D$2:$E$6,2,FALSE)</f>
        <v>4.4087756341599382</v>
      </c>
      <c r="BG117" s="23">
        <f>VLOOKUP(AI117,POINTS_TABLE!$D$7:$E$12,2,FALSE)</f>
        <v>-3.4787121489872201</v>
      </c>
      <c r="BH117" s="23">
        <f>VLOOKUP(AJ117,POINTS_TABLE!$D$13:$E$18,2,FALSE)</f>
        <v>3.6479448638409924</v>
      </c>
      <c r="BI117" s="23">
        <f>VLOOKUP(AK117,POINTS_TABLE!$D$21:$E$24,2,FALSE)</f>
        <v>23.021267938938855</v>
      </c>
      <c r="BJ117" s="23">
        <f>VLOOKUP(AL117,POINTS_TABLE!$D$25:$E$27,2,FALSE)</f>
        <v>1.063873591300236</v>
      </c>
      <c r="BK117" s="23">
        <f>VLOOKUP(AM117,POINTS_TABLE!$D$28:$E$33,2,FALSE)</f>
        <v>-18.836510639202615</v>
      </c>
      <c r="BL117" s="23">
        <f>VLOOKUP(AN117,POINTS_TABLE!$D$34:$E$37,2,FALSE)</f>
        <v>7.4046821899710498</v>
      </c>
      <c r="BM117" s="23">
        <f>VLOOKUP(AO117,POINTS_TABLE!$D$38:$E$41,2,FALSE)</f>
        <v>12.409006155098014</v>
      </c>
      <c r="BN117" s="23">
        <f>VLOOKUP(AP117,POINTS_TABLE!$D$42:$E$44,2,FALSE)</f>
        <v>10.30683560485237</v>
      </c>
      <c r="BO117" s="23">
        <f>VLOOKUP(AQ117,POINTS_TABLE!$D$45:$E$48,2,FALSE)</f>
        <v>2.6738283855727758</v>
      </c>
      <c r="BP117" s="23">
        <f>VLOOKUP(AR117,POINTS_TABLE!$D$49:$E$50,2,FALSE)</f>
        <v>-3.4375704313596254</v>
      </c>
      <c r="BQ117" s="23">
        <f>VLOOKUP(AS117,POINTS_TABLE!$D$51:$E$52,2,FALSE)</f>
        <v>8.0505843910576207</v>
      </c>
      <c r="BR117" s="39">
        <f>ROUND(SCORECARD_SCALLING!$C$6-SUM(BF117:BQ117)-TRAIN_SUMMARY!$C$2*SCORECARD_SCALLING!$C$5,0)</f>
        <v>459</v>
      </c>
      <c r="BS117" t="str">
        <f t="shared" si="22"/>
        <v>Reject</v>
      </c>
      <c r="BT117">
        <f t="shared" si="23"/>
        <v>1</v>
      </c>
    </row>
    <row r="118" spans="1:72">
      <c r="A118" s="2" t="s">
        <v>21</v>
      </c>
      <c r="B118" s="2">
        <v>12</v>
      </c>
      <c r="C118" s="2" t="s">
        <v>33</v>
      </c>
      <c r="D118" s="2" t="s">
        <v>46</v>
      </c>
      <c r="E118" s="2">
        <v>1228</v>
      </c>
      <c r="F118" s="2" t="s">
        <v>34</v>
      </c>
      <c r="G118" s="2" t="s">
        <v>35</v>
      </c>
      <c r="H118" s="2">
        <v>4</v>
      </c>
      <c r="I118" s="2" t="s">
        <v>36</v>
      </c>
      <c r="J118" s="2" t="s">
        <v>27</v>
      </c>
      <c r="K118" s="2">
        <v>2</v>
      </c>
      <c r="L118" s="2" t="s">
        <v>28</v>
      </c>
      <c r="M118" s="2">
        <v>24</v>
      </c>
      <c r="N118" s="2" t="s">
        <v>27</v>
      </c>
      <c r="O118" s="2" t="s">
        <v>29</v>
      </c>
      <c r="P118" s="2">
        <v>1</v>
      </c>
      <c r="Q118" s="2" t="s">
        <v>40</v>
      </c>
      <c r="R118" s="2">
        <v>1</v>
      </c>
      <c r="S118" s="2" t="s">
        <v>27</v>
      </c>
      <c r="T118" s="2" t="s">
        <v>31</v>
      </c>
      <c r="U118" s="2">
        <v>1</v>
      </c>
      <c r="V118">
        <f>_xlfn.XLOOKUP(B118,Binning_WOE_IV!$C$2:$C$6,Binning_WOE_IV!$I$2:$I$6,"not found",-1)</f>
        <v>7.0953437452657447E-2</v>
      </c>
      <c r="W118">
        <f>_xlfn.XLOOKUP(E118,Binning_WOE_IV!$C$7:$C$12,Binning_WOE_IV!$I$7:$I$12,"not found",-1)</f>
        <v>0.16104877718831048</v>
      </c>
      <c r="X118">
        <f>_xlfn.XLOOKUP(M118,Binning_WOE_IV!$C$13:$C$18,Binning_WOE_IV!$I$13:$I$18,"not found",-1)</f>
        <v>-0.40221483439086264</v>
      </c>
      <c r="Y118">
        <f>_xlfn.XLOOKUP(A118,Binning_WOE_IV!$B$32:$B$35,Binning_WOE_IV!$G$32:$G$35,"not found",0)</f>
        <v>-0.67859154491044971</v>
      </c>
      <c r="Z118" s="23">
        <f>_xlfn.XLOOKUP(_xlfn.XLOOKUP(C118,Binning_WOE_IV!$AF$2:$AF$6,Binning_WOE_IV!$AG$2:$AG$6,"not found",0),Binning_WOE_IV!$R$36:$R$38,Binning_WOE_IV!$G$36:$G$38,"not found",0)</f>
        <v>-4.4726268044255127E-2</v>
      </c>
      <c r="AA118" cm="1">
        <f t="array" ref="AA118">_xlfn.SWITCH(D118,"radio/tv",Binning_WOE_IV!$G$39,"other",Binning_WOE_IV!$G$39,"education",Binning_WOE_IV!$G$40,"retraining",Binning_WOE_IV!$G$40,"furniture/equipment",Binning_WOE_IV!$G$41,"domestic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18">
        <f>_xlfn.LET(_xlpm.b,_xlfn.XLOOKUP(F118,Binning_WOE_IV!$AJ$2:$AJ$6,Binning_WOE_IV!$AK$2:$AK$6,"not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18">
        <f>_xlfn.LET(_xlpm.b,_xlfn.XLOOKUP(G118,Binning_WOE_IV!$AL$2:$AL$6,Binning_WOE_IV!$AM$2:$AM$6,"not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18">
        <f>_xlfn.XLOOKUP(_xlfn.XLOOKUP(I118,Binning_WOE_IV!$AN$2:$AN$5,Binning_WOE_IV!$AO$2:$AO$5,"not found",0),Binning_WOE_IV!$R$53:$R$55,Binning_WOE_IV!$G$53:$G$55,"not found",0)</f>
        <v>-0.20099341664998441</v>
      </c>
      <c r="AE118">
        <f>_xlfn.LET(_xlpm.b,_xlfn.XLOOKUP(L118,Binning_WOE_IV!$AQ$2:$AQ$5,Binning_WOE_IV!$AR$2:$AR$5,"not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18">
        <f>_xlfn.XLOOKUP(_xlfn.XLOOKUP(N118,Binning_WOE_IV!$AS$2:$AS$4,Binning_WOE_IV!$AT$2:$AT$4,"not found",0),Binning_WOE_IV!$R$62:$R$63,Binning_WOE_IV!$G$62:$G$63,"not found",0)</f>
        <v>0.12957806221905885</v>
      </c>
      <c r="AG118">
        <f>_xlfn.XLOOKUP(_xlfn.XLOOKUP(O118,Binning_WOE_IV!$AU$2:$AU$4,Binning_WOE_IV!$AV$2:$AV$4,"not found",0),Binning_WOE_IV!$R$64:$R$65,Binning_WOE_IV!$G$64:$G$65,"not found",0)</f>
        <v>0.23435622685305388</v>
      </c>
      <c r="AH118">
        <f>V118*TRAIN_SUMMARY!$C$3</f>
        <v>-5.5952498937620498E-2</v>
      </c>
      <c r="AI118">
        <f>W118*TRAIN_SUMMARY!$C$4</f>
        <v>-8.037531726833734E-2</v>
      </c>
      <c r="AJ118">
        <f>X118*TRAIN_SUMMARY!$C$5</f>
        <v>0.25616502952357967</v>
      </c>
      <c r="AK118">
        <f>Y118*TRAIN_SUMMARY!$C$6</f>
        <v>0.53190423215968441</v>
      </c>
      <c r="AL118">
        <f>Z118*TRAIN_SUMMARY!$C$7</f>
        <v>2.4580699342731407E-2</v>
      </c>
      <c r="AM118">
        <f>AA118*TRAIN_SUMMARY!$C$8</f>
        <v>0.38352631329769549</v>
      </c>
      <c r="AN118">
        <f>AB118*TRAIN_SUMMARY!$C$9</f>
        <v>0.17108448609736249</v>
      </c>
      <c r="AO118">
        <f>AC118*TRAIN_SUMMARY!$C$10</f>
        <v>4.7923621110280083E-2</v>
      </c>
      <c r="AP118">
        <f>AD118*TRAIN_SUMMARY!$C$11</f>
        <v>0.23813846799994265</v>
      </c>
      <c r="AQ118">
        <f>AE118*TRAIN_SUMMARY!$C$12</f>
        <v>-0.28008206528227803</v>
      </c>
      <c r="AR118">
        <f>AF118*TRAIN_SUMMARY!$C$13</f>
        <v>-7.9424741749105313E-2</v>
      </c>
      <c r="AS118">
        <f>AG118*TRAIN_SUMMARY!$C$14</f>
        <v>-8.8614999578798745E-2</v>
      </c>
      <c r="AT118">
        <f>TRAIN_SUMMARY!$C$2+SUM(AH118:AS118)</f>
        <v>0.24747241195301284</v>
      </c>
      <c r="AU118">
        <f t="shared" si="13"/>
        <v>0.56155427786513856</v>
      </c>
      <c r="AV118">
        <f t="shared" si="14"/>
        <v>0.57704684364264169</v>
      </c>
      <c r="AW118">
        <f t="shared" si="15"/>
        <v>0</v>
      </c>
      <c r="AX118">
        <f t="shared" si="16"/>
        <v>1</v>
      </c>
      <c r="AY118">
        <f t="shared" si="24"/>
        <v>34</v>
      </c>
      <c r="AZ118">
        <f t="shared" si="25"/>
        <v>83</v>
      </c>
      <c r="BA118" s="35">
        <f t="shared" si="17"/>
        <v>7.0103092783505155E-2</v>
      </c>
      <c r="BB118" s="35">
        <f t="shared" si="18"/>
        <v>0.38604651162790699</v>
      </c>
      <c r="BC118" s="35">
        <f t="shared" si="19"/>
        <v>0.3159434188444018</v>
      </c>
      <c r="BD118" s="35">
        <f t="shared" si="20"/>
        <v>0.38604651162790699</v>
      </c>
      <c r="BE118" s="35">
        <f t="shared" si="21"/>
        <v>7.0103092783505155E-2</v>
      </c>
      <c r="BF118" s="23">
        <f>VLOOKUP(AH118,POINTS_TABLE!$D$2:$E$6,2,FALSE)</f>
        <v>-2.4216717822795024</v>
      </c>
      <c r="BG118" s="23">
        <f>VLOOKUP(AI118,POINTS_TABLE!$D$7:$E$12,2,FALSE)</f>
        <v>-3.4787121489872201</v>
      </c>
      <c r="BH118" s="23">
        <f>VLOOKUP(AJ118,POINTS_TABLE!$D$13:$E$18,2,FALSE)</f>
        <v>11.087040532285299</v>
      </c>
      <c r="BI118" s="23">
        <f>VLOOKUP(AK118,POINTS_TABLE!$D$21:$E$24,2,FALSE)</f>
        <v>23.021267938938855</v>
      </c>
      <c r="BJ118" s="23">
        <f>VLOOKUP(AL118,POINTS_TABLE!$D$25:$E$27,2,FALSE)</f>
        <v>1.063873591300236</v>
      </c>
      <c r="BK118" s="23">
        <f>VLOOKUP(AM118,POINTS_TABLE!$D$28:$E$33,2,FALSE)</f>
        <v>16.599345307350365</v>
      </c>
      <c r="BL118" s="23">
        <f>VLOOKUP(AN118,POINTS_TABLE!$D$34:$E$37,2,FALSE)</f>
        <v>7.4046821899710498</v>
      </c>
      <c r="BM118" s="23">
        <f>VLOOKUP(AO118,POINTS_TABLE!$D$38:$E$41,2,FALSE)</f>
        <v>2.0741751155172814</v>
      </c>
      <c r="BN118" s="23">
        <f>VLOOKUP(AP118,POINTS_TABLE!$D$42:$E$44,2,FALSE)</f>
        <v>10.30683560485237</v>
      </c>
      <c r="BO118" s="23">
        <f>VLOOKUP(AQ118,POINTS_TABLE!$D$45:$E$48,2,FALSE)</f>
        <v>-12.122190198740443</v>
      </c>
      <c r="BP118" s="23">
        <f>VLOOKUP(AR118,POINTS_TABLE!$D$49:$E$50,2,FALSE)</f>
        <v>-3.4375704313596254</v>
      </c>
      <c r="BQ118" s="23">
        <f>VLOOKUP(AS118,POINTS_TABLE!$D$51:$E$52,2,FALSE)</f>
        <v>-3.8353326132213157</v>
      </c>
      <c r="BR118" s="39">
        <f>ROUND(SCORECARD_SCALLING!$C$6-SUM(BF118:BQ118)-TRAIN_SUMMARY!$C$2*SCORECARD_SCALLING!$C$5,0)</f>
        <v>460</v>
      </c>
      <c r="BS118" t="str">
        <f t="shared" si="22"/>
        <v>Reject</v>
      </c>
      <c r="BT118">
        <f t="shared" si="23"/>
        <v>1</v>
      </c>
    </row>
    <row r="119" spans="1:72">
      <c r="A119" s="2" t="s">
        <v>32</v>
      </c>
      <c r="B119" s="2">
        <v>30</v>
      </c>
      <c r="C119" s="2" t="s">
        <v>22</v>
      </c>
      <c r="D119" s="2" t="s">
        <v>46</v>
      </c>
      <c r="E119" s="2">
        <v>5234</v>
      </c>
      <c r="F119" s="2" t="s">
        <v>34</v>
      </c>
      <c r="G119" s="2" t="s">
        <v>55</v>
      </c>
      <c r="H119" s="2">
        <v>4</v>
      </c>
      <c r="I119" s="2" t="s">
        <v>56</v>
      </c>
      <c r="J119" s="2" t="s">
        <v>27</v>
      </c>
      <c r="K119" s="2">
        <v>2</v>
      </c>
      <c r="L119" s="2" t="s">
        <v>50</v>
      </c>
      <c r="M119" s="2">
        <v>28</v>
      </c>
      <c r="N119" s="2" t="s">
        <v>27</v>
      </c>
      <c r="O119" s="2" t="s">
        <v>29</v>
      </c>
      <c r="P119" s="2">
        <v>2</v>
      </c>
      <c r="Q119" s="2" t="s">
        <v>52</v>
      </c>
      <c r="R119" s="2">
        <v>1</v>
      </c>
      <c r="S119" s="2" t="s">
        <v>27</v>
      </c>
      <c r="T119" s="2" t="s">
        <v>31</v>
      </c>
      <c r="U119" s="2">
        <v>1</v>
      </c>
      <c r="V119">
        <f>_xlfn.XLOOKUP(B119,Binning_WOE_IV!$C$2:$C$6,Binning_WOE_IV!$I$2:$I$6,"not found",-1)</f>
        <v>-0.12917431193202994</v>
      </c>
      <c r="W119">
        <f>_xlfn.XLOOKUP(E119,Binning_WOE_IV!$C$7:$C$12,Binning_WOE_IV!$I$7:$I$12,"not found",-1)</f>
        <v>-0.1020145435816787</v>
      </c>
      <c r="X119">
        <f>_xlfn.XLOOKUP(M119,Binning_WOE_IV!$C$13:$C$18,Binning_WOE_IV!$I$13:$I$18,"not found",-1)</f>
        <v>-0.13233987329659078</v>
      </c>
      <c r="Y119">
        <f>_xlfn.XLOOKUP(A119,Binning_WOE_IV!$B$32:$B$35,Binning_WOE_IV!$G$32:$G$35,"not found",0)</f>
        <v>-0.45557089656450134</v>
      </c>
      <c r="Z119" s="23">
        <f>_xlfn.XLOOKUP(_xlfn.XLOOKUP(C119,Binning_WOE_IV!$AF$2:$AF$6,Binning_WOE_IV!$AG$2:$AG$6,"not found",0),Binning_WOE_IV!$R$36:$R$38,Binning_WOE_IV!$G$36:$G$38,"not found",0)</f>
        <v>0.68738688104907397</v>
      </c>
      <c r="AA119" cm="1">
        <f t="array" ref="AA119">_xlfn.SWITCH(D119,"radio/tv",Binning_WOE_IV!$G$39,"other",Binning_WOE_IV!$G$39,"education",Binning_WOE_IV!$G$40,"retraining",Binning_WOE_IV!$G$40,"furniture/equipment",Binning_WOE_IV!$G$41,"domestic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19">
        <f>_xlfn.LET(_xlpm.b,_xlfn.XLOOKUP(F119,Binning_WOE_IV!$AJ$2:$AJ$6,Binning_WOE_IV!$AK$2:$AK$6,"not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19">
        <f>_xlfn.LET(_xlpm.b,_xlfn.XLOOKUP(G119,Binning_WOE_IV!$AL$2:$AL$6,Binning_WOE_IV!$AM$2:$AM$6,"not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119">
        <f>_xlfn.XLOOKUP(_xlfn.XLOOKUP(I119,Binning_WOE_IV!$AN$2:$AN$5,Binning_WOE_IV!$AO$2:$AO$5,"not found",0),Binning_WOE_IV!$R$53:$R$55,Binning_WOE_IV!$G$53:$G$55,"not found",0)</f>
        <v>-0.2698954162208389</v>
      </c>
      <c r="AE119">
        <f>_xlfn.LET(_xlpm.b,_xlfn.XLOOKUP(L119,Binning_WOE_IV!$AQ$2:$AQ$5,Binning_WOE_IV!$AR$2:$AR$5,"not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19">
        <f>_xlfn.XLOOKUP(_xlfn.XLOOKUP(N119,Binning_WOE_IV!$AS$2:$AS$4,Binning_WOE_IV!$AT$2:$AT$4,"not found",0),Binning_WOE_IV!$R$62:$R$63,Binning_WOE_IV!$G$62:$G$63,"not found",0)</f>
        <v>0.12957806221905885</v>
      </c>
      <c r="AG119">
        <f>_xlfn.XLOOKUP(_xlfn.XLOOKUP(O119,Binning_WOE_IV!$AU$2:$AU$4,Binning_WOE_IV!$AV$2:$AV$4,"not found",0),Binning_WOE_IV!$R$64:$R$65,Binning_WOE_IV!$G$64:$G$65,"not found",0)</f>
        <v>0.23435622685305388</v>
      </c>
      <c r="AH119">
        <f>V119*TRAIN_SUMMARY!$C$3</f>
        <v>0.10186434668464488</v>
      </c>
      <c r="AI119">
        <f>W119*TRAIN_SUMMARY!$C$4</f>
        <v>5.0912844229637523E-2</v>
      </c>
      <c r="AJ119">
        <f>X119*TRAIN_SUMMARY!$C$5</f>
        <v>8.428542324031725E-2</v>
      </c>
      <c r="AK119">
        <f>Y119*TRAIN_SUMMARY!$C$6</f>
        <v>0.35709270141793154</v>
      </c>
      <c r="AL119">
        <f>Z119*TRAIN_SUMMARY!$C$7</f>
        <v>-0.37777464997720578</v>
      </c>
      <c r="AM119">
        <f>AA119*TRAIN_SUMMARY!$C$8</f>
        <v>0.38352631329769549</v>
      </c>
      <c r="AN119">
        <f>AB119*TRAIN_SUMMARY!$C$9</f>
        <v>0.17108448609736249</v>
      </c>
      <c r="AO119">
        <f>AC119*TRAIN_SUMMARY!$C$10</f>
        <v>7.0222669754522044E-2</v>
      </c>
      <c r="AP119">
        <f>AD119*TRAIN_SUMMARY!$C$11</f>
        <v>0.31977406031642996</v>
      </c>
      <c r="AQ119">
        <f>AE119*TRAIN_SUMMARY!$C$12</f>
        <v>6.1778553558697331E-2</v>
      </c>
      <c r="AR119">
        <f>AF119*TRAIN_SUMMARY!$C$13</f>
        <v>-7.9424741749105313E-2</v>
      </c>
      <c r="AS119">
        <f>AG119*TRAIN_SUMMARY!$C$14</f>
        <v>-8.8614999578798745E-2</v>
      </c>
      <c r="AT119">
        <f>TRAIN_SUMMARY!$C$2+SUM(AH119:AS119)</f>
        <v>0.23332619253000553</v>
      </c>
      <c r="AU119">
        <f t="shared" si="13"/>
        <v>0.55806834475215961</v>
      </c>
      <c r="AV119">
        <f t="shared" si="14"/>
        <v>0.58327384246639447</v>
      </c>
      <c r="AW119">
        <f t="shared" si="15"/>
        <v>0</v>
      </c>
      <c r="AX119">
        <f t="shared" si="16"/>
        <v>1</v>
      </c>
      <c r="AY119">
        <f t="shared" si="24"/>
        <v>34</v>
      </c>
      <c r="AZ119">
        <f t="shared" si="25"/>
        <v>84</v>
      </c>
      <c r="BA119" s="35">
        <f t="shared" si="17"/>
        <v>7.0103092783505155E-2</v>
      </c>
      <c r="BB119" s="35">
        <f t="shared" si="18"/>
        <v>0.39069767441860465</v>
      </c>
      <c r="BC119" s="35">
        <f t="shared" si="19"/>
        <v>0.32059458163509946</v>
      </c>
      <c r="BD119" s="35">
        <f t="shared" si="20"/>
        <v>0.39069767441860465</v>
      </c>
      <c r="BE119" s="35">
        <f t="shared" si="21"/>
        <v>7.0103092783505155E-2</v>
      </c>
      <c r="BF119" s="23">
        <f>VLOOKUP(AH119,POINTS_TABLE!$D$2:$E$6,2,FALSE)</f>
        <v>4.4087756341599382</v>
      </c>
      <c r="BG119" s="23">
        <f>VLOOKUP(AI119,POINTS_TABLE!$D$7:$E$12,2,FALSE)</f>
        <v>2.2035512366295098</v>
      </c>
      <c r="BH119" s="23">
        <f>VLOOKUP(AJ119,POINTS_TABLE!$D$13:$E$18,2,FALSE)</f>
        <v>3.6479448638409924</v>
      </c>
      <c r="BI119" s="23">
        <f>VLOOKUP(AK119,POINTS_TABLE!$D$21:$E$24,2,FALSE)</f>
        <v>15.455276084198793</v>
      </c>
      <c r="BJ119" s="23">
        <f>VLOOKUP(AL119,POINTS_TABLE!$D$25:$E$27,2,FALSE)</f>
        <v>-16.350408422870363</v>
      </c>
      <c r="BK119" s="23">
        <f>VLOOKUP(AM119,POINTS_TABLE!$D$28:$E$33,2,FALSE)</f>
        <v>16.599345307350365</v>
      </c>
      <c r="BL119" s="23">
        <f>VLOOKUP(AN119,POINTS_TABLE!$D$34:$E$37,2,FALSE)</f>
        <v>7.4046821899710498</v>
      </c>
      <c r="BM119" s="23">
        <f>VLOOKUP(AO119,POINTS_TABLE!$D$38:$E$41,2,FALSE)</f>
        <v>3.0392969223849704</v>
      </c>
      <c r="BN119" s="23">
        <f>VLOOKUP(AP119,POINTS_TABLE!$D$42:$E$44,2,FALSE)</f>
        <v>13.840093530703253</v>
      </c>
      <c r="BO119" s="23">
        <f>VLOOKUP(AQ119,POINTS_TABLE!$D$45:$E$48,2,FALSE)</f>
        <v>2.6738283855727758</v>
      </c>
      <c r="BP119" s="23">
        <f>VLOOKUP(AR119,POINTS_TABLE!$D$49:$E$50,2,FALSE)</f>
        <v>-3.4375704313596254</v>
      </c>
      <c r="BQ119" s="23">
        <f>VLOOKUP(AS119,POINTS_TABLE!$D$51:$E$52,2,FALSE)</f>
        <v>-3.8353326132213157</v>
      </c>
      <c r="BR119" s="39">
        <f>ROUND(SCORECARD_SCALLING!$C$6-SUM(BF119:BQ119)-TRAIN_SUMMARY!$C$2*SCORECARD_SCALLING!$C$5,0)</f>
        <v>460</v>
      </c>
      <c r="BS119" t="str">
        <f t="shared" si="22"/>
        <v>Reject</v>
      </c>
      <c r="BT119">
        <f t="shared" si="23"/>
        <v>1</v>
      </c>
    </row>
    <row r="120" spans="1:72">
      <c r="A120" s="2" t="s">
        <v>32</v>
      </c>
      <c r="B120" s="2">
        <v>36</v>
      </c>
      <c r="C120" s="2" t="s">
        <v>33</v>
      </c>
      <c r="D120" s="2" t="s">
        <v>38</v>
      </c>
      <c r="E120" s="2">
        <v>3711</v>
      </c>
      <c r="F120" s="2" t="s">
        <v>24</v>
      </c>
      <c r="G120" s="2" t="s">
        <v>35</v>
      </c>
      <c r="H120" s="2">
        <v>2</v>
      </c>
      <c r="I120" s="2" t="s">
        <v>56</v>
      </c>
      <c r="J120" s="2" t="s">
        <v>27</v>
      </c>
      <c r="K120" s="2">
        <v>2</v>
      </c>
      <c r="L120" s="2" t="s">
        <v>50</v>
      </c>
      <c r="M120" s="2">
        <v>27</v>
      </c>
      <c r="N120" s="2" t="s">
        <v>27</v>
      </c>
      <c r="O120" s="2" t="s">
        <v>29</v>
      </c>
      <c r="P120" s="2">
        <v>1</v>
      </c>
      <c r="Q120" s="2" t="s">
        <v>30</v>
      </c>
      <c r="R120" s="2">
        <v>1</v>
      </c>
      <c r="S120" s="2" t="s">
        <v>27</v>
      </c>
      <c r="T120" s="2" t="s">
        <v>31</v>
      </c>
      <c r="U120" s="2">
        <v>0</v>
      </c>
      <c r="V120">
        <f>_xlfn.XLOOKUP(B120,Binning_WOE_IV!$C$2:$C$6,Binning_WOE_IV!$I$2:$I$6,"not found",-1)</f>
        <v>-0.672432264549915</v>
      </c>
      <c r="W120">
        <f>_xlfn.XLOOKUP(E120,Binning_WOE_IV!$C$7:$C$12,Binning_WOE_IV!$I$7:$I$12,"not found",-1)</f>
        <v>4.3939369041401284E-2</v>
      </c>
      <c r="X120">
        <f>_xlfn.XLOOKUP(M120,Binning_WOE_IV!$C$13:$C$18,Binning_WOE_IV!$I$13:$I$18,"not found",-1)</f>
        <v>-0.13233987329659078</v>
      </c>
      <c r="Y120">
        <f>_xlfn.XLOOKUP(A120,Binning_WOE_IV!$B$32:$B$35,Binning_WOE_IV!$G$32:$G$35,"not found",0)</f>
        <v>-0.45557089656450134</v>
      </c>
      <c r="Z120" s="23">
        <f>_xlfn.XLOOKUP(_xlfn.XLOOKUP(C120,Binning_WOE_IV!$AF$2:$AF$6,Binning_WOE_IV!$AG$2:$AG$6,"not found",0),Binning_WOE_IV!$R$36:$R$38,Binning_WOE_IV!$G$36:$G$38,"not found",0)</f>
        <v>-4.4726268044255127E-2</v>
      </c>
      <c r="AA120" cm="1">
        <f t="array" ref="AA120">_xlfn.SWITCH(D120,"radio/tv",Binning_WOE_IV!$G$39,"other",Binning_WOE_IV!$G$39,"education",Binning_WOE_IV!$G$40,"retraining",Binning_WOE_IV!$G$40,"furniture/equipment",Binning_WOE_IV!$G$41,"domestic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120">
        <f>_xlfn.LET(_xlpm.b,_xlfn.XLOOKUP(F120,Binning_WOE_IV!$AJ$2:$AJ$6,Binning_WOE_IV!$AK$2:$AK$6,"not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20">
        <f>_xlfn.LET(_xlpm.b,_xlfn.XLOOKUP(G120,Binning_WOE_IV!$AL$2:$AL$6,Binning_WOE_IV!$AM$2:$AM$6,"not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20">
        <f>_xlfn.XLOOKUP(_xlfn.XLOOKUP(I120,Binning_WOE_IV!$AN$2:$AN$5,Binning_WOE_IV!$AO$2:$AO$5,"not found",0),Binning_WOE_IV!$R$53:$R$55,Binning_WOE_IV!$G$53:$G$55,"not found",0)</f>
        <v>-0.2698954162208389</v>
      </c>
      <c r="AE120">
        <f>_xlfn.LET(_xlpm.b,_xlfn.XLOOKUP(L120,Binning_WOE_IV!$AQ$2:$AQ$5,Binning_WOE_IV!$AR$2:$AR$5,"not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20">
        <f>_xlfn.XLOOKUP(_xlfn.XLOOKUP(N120,Binning_WOE_IV!$AS$2:$AS$4,Binning_WOE_IV!$AT$2:$AT$4,"not found",0),Binning_WOE_IV!$R$62:$R$63,Binning_WOE_IV!$G$62:$G$63,"not found",0)</f>
        <v>0.12957806221905885</v>
      </c>
      <c r="AG120">
        <f>_xlfn.XLOOKUP(_xlfn.XLOOKUP(O120,Binning_WOE_IV!$AU$2:$AU$4,Binning_WOE_IV!$AV$2:$AV$4,"not found",0),Binning_WOE_IV!$R$64:$R$65,Binning_WOE_IV!$G$64:$G$65,"not found",0)</f>
        <v>0.23435622685305388</v>
      </c>
      <c r="AH120">
        <f>V120*TRAIN_SUMMARY!$C$3</f>
        <v>0.53026698802232175</v>
      </c>
      <c r="AI120">
        <f>W120*TRAIN_SUMMARY!$C$4</f>
        <v>-2.1929012991782761E-2</v>
      </c>
      <c r="AJ120">
        <f>X120*TRAIN_SUMMARY!$C$5</f>
        <v>8.428542324031725E-2</v>
      </c>
      <c r="AK120">
        <f>Y120*TRAIN_SUMMARY!$C$6</f>
        <v>0.35709270141793154</v>
      </c>
      <c r="AL120">
        <f>Z120*TRAIN_SUMMARY!$C$7</f>
        <v>2.4580699342731407E-2</v>
      </c>
      <c r="AM120">
        <f>AA120*TRAIN_SUMMARY!$C$8</f>
        <v>0.31332064462344805</v>
      </c>
      <c r="AN120">
        <f>AB120*TRAIN_SUMMARY!$C$9</f>
        <v>-0.49611293003523665</v>
      </c>
      <c r="AO120">
        <f>AC120*TRAIN_SUMMARY!$C$10</f>
        <v>4.7923621110280083E-2</v>
      </c>
      <c r="AP120">
        <f>AD120*TRAIN_SUMMARY!$C$11</f>
        <v>0.31977406031642996</v>
      </c>
      <c r="AQ120">
        <f>AE120*TRAIN_SUMMARY!$C$12</f>
        <v>6.1778553558697331E-2</v>
      </c>
      <c r="AR120">
        <f>AF120*TRAIN_SUMMARY!$C$13</f>
        <v>-7.9424741749105313E-2</v>
      </c>
      <c r="AS120">
        <f>AG120*TRAIN_SUMMARY!$C$14</f>
        <v>-8.8614999578798745E-2</v>
      </c>
      <c r="AT120">
        <f>TRAIN_SUMMARY!$C$2+SUM(AH120:AS120)</f>
        <v>0.23154019251511093</v>
      </c>
      <c r="AU120">
        <f t="shared" si="13"/>
        <v>0.55762782145061918</v>
      </c>
      <c r="AV120">
        <f t="shared" si="14"/>
        <v>0.81560371829812417</v>
      </c>
      <c r="AW120">
        <f t="shared" si="15"/>
        <v>1</v>
      </c>
      <c r="AX120">
        <f t="shared" si="16"/>
        <v>0</v>
      </c>
      <c r="AY120">
        <f t="shared" si="24"/>
        <v>35</v>
      </c>
      <c r="AZ120">
        <f t="shared" si="25"/>
        <v>84</v>
      </c>
      <c r="BA120" s="35">
        <f t="shared" si="17"/>
        <v>7.2164948453608241E-2</v>
      </c>
      <c r="BB120" s="35">
        <f t="shared" si="18"/>
        <v>0.39069767441860465</v>
      </c>
      <c r="BC120" s="35">
        <f t="shared" si="19"/>
        <v>0.31853272596499638</v>
      </c>
      <c r="BD120" s="35">
        <f t="shared" si="20"/>
        <v>0.39069767441860465</v>
      </c>
      <c r="BE120" s="35">
        <f t="shared" si="21"/>
        <v>7.2164948453608241E-2</v>
      </c>
      <c r="BF120" s="23">
        <f>VLOOKUP(AH120,POINTS_TABLE!$D$2:$E$6,2,FALSE)</f>
        <v>22.950406619007929</v>
      </c>
      <c r="BG120" s="23">
        <f>VLOOKUP(AI120,POINTS_TABLE!$D$7:$E$12,2,FALSE)</f>
        <v>-0.94910634884503919</v>
      </c>
      <c r="BH120" s="23">
        <f>VLOOKUP(AJ120,POINTS_TABLE!$D$13:$E$18,2,FALSE)</f>
        <v>3.6479448638409924</v>
      </c>
      <c r="BI120" s="23">
        <f>VLOOKUP(AK120,POINTS_TABLE!$D$21:$E$24,2,FALSE)</f>
        <v>15.455276084198793</v>
      </c>
      <c r="BJ120" s="23">
        <f>VLOOKUP(AL120,POINTS_TABLE!$D$25:$E$27,2,FALSE)</f>
        <v>1.063873591300236</v>
      </c>
      <c r="BK120" s="23">
        <f>VLOOKUP(AM120,POINTS_TABLE!$D$28:$E$33,2,FALSE)</f>
        <v>13.560784206191453</v>
      </c>
      <c r="BL120" s="23">
        <f>VLOOKUP(AN120,POINTS_TABLE!$D$34:$E$37,2,FALSE)</f>
        <v>-21.472189916481874</v>
      </c>
      <c r="BM120" s="23">
        <f>VLOOKUP(AO120,POINTS_TABLE!$D$38:$E$41,2,FALSE)</f>
        <v>2.0741751155172814</v>
      </c>
      <c r="BN120" s="23">
        <f>VLOOKUP(AP120,POINTS_TABLE!$D$42:$E$44,2,FALSE)</f>
        <v>13.840093530703253</v>
      </c>
      <c r="BO120" s="23">
        <f>VLOOKUP(AQ120,POINTS_TABLE!$D$45:$E$48,2,FALSE)</f>
        <v>2.6738283855727758</v>
      </c>
      <c r="BP120" s="23">
        <f>VLOOKUP(AR120,POINTS_TABLE!$D$49:$E$50,2,FALSE)</f>
        <v>-3.4375704313596254</v>
      </c>
      <c r="BQ120" s="23">
        <f>VLOOKUP(AS120,POINTS_TABLE!$D$51:$E$52,2,FALSE)</f>
        <v>-3.8353326132213157</v>
      </c>
      <c r="BR120" s="39">
        <f>ROUND(SCORECARD_SCALLING!$C$6-SUM(BF120:BQ120)-TRAIN_SUMMARY!$C$2*SCORECARD_SCALLING!$C$5,0)</f>
        <v>460</v>
      </c>
      <c r="BS120" t="str">
        <f t="shared" si="22"/>
        <v>Reject</v>
      </c>
      <c r="BT120">
        <f t="shared" si="23"/>
        <v>1</v>
      </c>
    </row>
    <row r="121" spans="1:72">
      <c r="A121" s="2" t="s">
        <v>21</v>
      </c>
      <c r="B121" s="2">
        <v>12</v>
      </c>
      <c r="C121" s="2" t="s">
        <v>33</v>
      </c>
      <c r="D121" s="2" t="s">
        <v>23</v>
      </c>
      <c r="E121" s="2">
        <v>727</v>
      </c>
      <c r="F121" s="2" t="s">
        <v>59</v>
      </c>
      <c r="G121" s="2" t="s">
        <v>57</v>
      </c>
      <c r="H121" s="2">
        <v>4</v>
      </c>
      <c r="I121" s="2" t="s">
        <v>56</v>
      </c>
      <c r="J121" s="2" t="s">
        <v>27</v>
      </c>
      <c r="K121" s="2">
        <v>3</v>
      </c>
      <c r="L121" s="2" t="s">
        <v>47</v>
      </c>
      <c r="M121" s="2">
        <v>33</v>
      </c>
      <c r="N121" s="2" t="s">
        <v>27</v>
      </c>
      <c r="O121" s="2" t="s">
        <v>29</v>
      </c>
      <c r="P121" s="2">
        <v>1</v>
      </c>
      <c r="Q121" s="2" t="s">
        <v>40</v>
      </c>
      <c r="R121" s="2">
        <v>1</v>
      </c>
      <c r="S121" s="2" t="s">
        <v>31</v>
      </c>
      <c r="T121" s="2" t="s">
        <v>31</v>
      </c>
      <c r="U121" s="2">
        <v>1</v>
      </c>
      <c r="V121">
        <f>_xlfn.XLOOKUP(B121,Binning_WOE_IV!$C$2:$C$6,Binning_WOE_IV!$I$2:$I$6,"not found",-1)</f>
        <v>7.0953437452657447E-2</v>
      </c>
      <c r="W121">
        <f>_xlfn.XLOOKUP(E121,Binning_WOE_IV!$C$7:$C$12,Binning_WOE_IV!$I$7:$I$12,"not found",-1)</f>
        <v>3.9978967825304385E-2</v>
      </c>
      <c r="X121">
        <f>_xlfn.XLOOKUP(M121,Binning_WOE_IV!$C$13:$C$18,Binning_WOE_IV!$I$13:$I$18,"not found",-1)</f>
        <v>-9.0210644079187538E-2</v>
      </c>
      <c r="Y121">
        <f>_xlfn.XLOOKUP(A121,Binning_WOE_IV!$B$32:$B$35,Binning_WOE_IV!$G$32:$G$35,"not found",0)</f>
        <v>-0.67859154491044971</v>
      </c>
      <c r="Z121" s="23">
        <f>_xlfn.XLOOKUP(_xlfn.XLOOKUP(C121,Binning_WOE_IV!$AF$2:$AF$6,Binning_WOE_IV!$AG$2:$AG$6,"not found",0),Binning_WOE_IV!$R$36:$R$38,Binning_WOE_IV!$G$36:$G$38,"not found",0)</f>
        <v>-4.4726268044255127E-2</v>
      </c>
      <c r="AA121" cm="1">
        <f t="array" ref="AA121">_xlfn.SWITCH(D121,"radio/tv",Binning_WOE_IV!$G$39,"other",Binning_WOE_IV!$G$39,"education",Binning_WOE_IV!$G$40,"retraining",Binning_WOE_IV!$G$40,"furniture/equipment",Binning_WOE_IV!$G$41,"domestic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21">
        <f>_xlfn.LET(_xlpm.b,_xlfn.XLOOKUP(F121,Binning_WOE_IV!$AJ$2:$AJ$6,Binning_WOE_IV!$AK$2:$AK$6,"not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121">
        <f>_xlfn.LET(_xlpm.b,_xlfn.XLOOKUP(G121,Binning_WOE_IV!$AL$2:$AL$6,Binning_WOE_IV!$AM$2:$AM$6,"not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21">
        <f>_xlfn.XLOOKUP(_xlfn.XLOOKUP(I121,Binning_WOE_IV!$AN$2:$AN$5,Binning_WOE_IV!$AO$2:$AO$5,"not found",0),Binning_WOE_IV!$R$53:$R$55,Binning_WOE_IV!$G$53:$G$55,"not found",0)</f>
        <v>-0.2698954162208389</v>
      </c>
      <c r="AE121">
        <f>_xlfn.LET(_xlpm.b,_xlfn.XLOOKUP(L121,Binning_WOE_IV!$AQ$2:$AQ$5,Binning_WOE_IV!$AR$2:$AR$5,"not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21">
        <f>_xlfn.XLOOKUP(_xlfn.XLOOKUP(N121,Binning_WOE_IV!$AS$2:$AS$4,Binning_WOE_IV!$AT$2:$AT$4,"not found",0),Binning_WOE_IV!$R$62:$R$63,Binning_WOE_IV!$G$62:$G$63,"not found",0)</f>
        <v>0.12957806221905885</v>
      </c>
      <c r="AG121">
        <f>_xlfn.XLOOKUP(_xlfn.XLOOKUP(O121,Binning_WOE_IV!$AU$2:$AU$4,Binning_WOE_IV!$AV$2:$AV$4,"not found",0),Binning_WOE_IV!$R$64:$R$65,Binning_WOE_IV!$G$64:$G$65,"not found",0)</f>
        <v>0.23435622685305388</v>
      </c>
      <c r="AH121">
        <f>V121*TRAIN_SUMMARY!$C$3</f>
        <v>-5.5952498937620498E-2</v>
      </c>
      <c r="AI121">
        <f>W121*TRAIN_SUMMARY!$C$4</f>
        <v>-1.9952478243670423E-2</v>
      </c>
      <c r="AJ121">
        <f>X121*TRAIN_SUMMARY!$C$5</f>
        <v>5.7453903556002682E-2</v>
      </c>
      <c r="AK121">
        <f>Y121*TRAIN_SUMMARY!$C$6</f>
        <v>0.53190423215968441</v>
      </c>
      <c r="AL121">
        <f>Z121*TRAIN_SUMMARY!$C$7</f>
        <v>2.4580699342731407E-2</v>
      </c>
      <c r="AM121">
        <f>AA121*TRAIN_SUMMARY!$C$8</f>
        <v>-0.43521580803835686</v>
      </c>
      <c r="AN121">
        <f>AB121*TRAIN_SUMMARY!$C$9</f>
        <v>0.18902110492895396</v>
      </c>
      <c r="AO121">
        <f>AC121*TRAIN_SUMMARY!$C$10</f>
        <v>0.2867089209985732</v>
      </c>
      <c r="AP121">
        <f>AD121*TRAIN_SUMMARY!$C$11</f>
        <v>0.31977406031642996</v>
      </c>
      <c r="AQ121">
        <f>AE121*TRAIN_SUMMARY!$C$12</f>
        <v>0.30495501300893796</v>
      </c>
      <c r="AR121">
        <f>AF121*TRAIN_SUMMARY!$C$13</f>
        <v>-7.9424741749105313E-2</v>
      </c>
      <c r="AS121">
        <f>AG121*TRAIN_SUMMARY!$C$14</f>
        <v>-8.8614999578798745E-2</v>
      </c>
      <c r="AT121">
        <f>TRAIN_SUMMARY!$C$2+SUM(AH121:AS121)</f>
        <v>0.21383659300163849</v>
      </c>
      <c r="AU121">
        <f t="shared" si="13"/>
        <v>0.55325636895167829</v>
      </c>
      <c r="AV121">
        <f t="shared" si="14"/>
        <v>0.59193378822988585</v>
      </c>
      <c r="AW121">
        <f t="shared" si="15"/>
        <v>0</v>
      </c>
      <c r="AX121">
        <f t="shared" si="16"/>
        <v>1</v>
      </c>
      <c r="AY121">
        <f t="shared" si="24"/>
        <v>35</v>
      </c>
      <c r="AZ121">
        <f t="shared" si="25"/>
        <v>85</v>
      </c>
      <c r="BA121" s="35">
        <f t="shared" si="17"/>
        <v>7.2164948453608241E-2</v>
      </c>
      <c r="BB121" s="35">
        <f t="shared" si="18"/>
        <v>0.39534883720930231</v>
      </c>
      <c r="BC121" s="35">
        <f t="shared" si="19"/>
        <v>0.32318388875569404</v>
      </c>
      <c r="BD121" s="35">
        <f t="shared" si="20"/>
        <v>0.39534883720930231</v>
      </c>
      <c r="BE121" s="35">
        <f t="shared" si="21"/>
        <v>7.2164948453608241E-2</v>
      </c>
      <c r="BF121" s="23">
        <f>VLOOKUP(AH121,POINTS_TABLE!$D$2:$E$6,2,FALSE)</f>
        <v>-2.4216717822795024</v>
      </c>
      <c r="BG121" s="23">
        <f>VLOOKUP(AI121,POINTS_TABLE!$D$7:$E$12,2,FALSE)</f>
        <v>-0.86356024246764762</v>
      </c>
      <c r="BH121" s="23">
        <f>VLOOKUP(AJ121,POINTS_TABLE!$D$13:$E$18,2,FALSE)</f>
        <v>2.4866538521987356</v>
      </c>
      <c r="BI121" s="23">
        <f>VLOOKUP(AK121,POINTS_TABLE!$D$21:$E$24,2,FALSE)</f>
        <v>23.021267938938855</v>
      </c>
      <c r="BJ121" s="23">
        <f>VLOOKUP(AL121,POINTS_TABLE!$D$25:$E$27,2,FALSE)</f>
        <v>1.063873591300236</v>
      </c>
      <c r="BK121" s="23">
        <f>VLOOKUP(AM121,POINTS_TABLE!$D$28:$E$33,2,FALSE)</f>
        <v>-18.836510639202615</v>
      </c>
      <c r="BL121" s="23">
        <f>VLOOKUP(AN121,POINTS_TABLE!$D$34:$E$37,2,FALSE)</f>
        <v>8.180994321130628</v>
      </c>
      <c r="BM121" s="23">
        <f>VLOOKUP(AO121,POINTS_TABLE!$D$38:$E$41,2,FALSE)</f>
        <v>12.409006155098014</v>
      </c>
      <c r="BN121" s="23">
        <f>VLOOKUP(AP121,POINTS_TABLE!$D$42:$E$44,2,FALSE)</f>
        <v>13.840093530703253</v>
      </c>
      <c r="BO121" s="23">
        <f>VLOOKUP(AQ121,POINTS_TABLE!$D$45:$E$48,2,FALSE)</f>
        <v>13.198712548866723</v>
      </c>
      <c r="BP121" s="23">
        <f>VLOOKUP(AR121,POINTS_TABLE!$D$49:$E$50,2,FALSE)</f>
        <v>-3.4375704313596254</v>
      </c>
      <c r="BQ121" s="23">
        <f>VLOOKUP(AS121,POINTS_TABLE!$D$51:$E$52,2,FALSE)</f>
        <v>-3.8353326132213157</v>
      </c>
      <c r="BR121" s="39">
        <f>ROUND(SCORECARD_SCALLING!$C$6-SUM(BF121:BQ121)-TRAIN_SUMMARY!$C$2*SCORECARD_SCALLING!$C$5,0)</f>
        <v>461</v>
      </c>
      <c r="BS121" t="str">
        <f t="shared" si="22"/>
        <v>Reject</v>
      </c>
      <c r="BT121">
        <f t="shared" si="23"/>
        <v>1</v>
      </c>
    </row>
    <row r="122" spans="1:72">
      <c r="A122" s="2" t="s">
        <v>32</v>
      </c>
      <c r="B122" s="2">
        <v>36</v>
      </c>
      <c r="C122" s="2" t="s">
        <v>33</v>
      </c>
      <c r="D122" s="2" t="s">
        <v>23</v>
      </c>
      <c r="E122" s="2">
        <v>2671</v>
      </c>
      <c r="F122" s="2" t="s">
        <v>59</v>
      </c>
      <c r="G122" s="2" t="s">
        <v>35</v>
      </c>
      <c r="H122" s="2">
        <v>4</v>
      </c>
      <c r="I122" s="2" t="s">
        <v>36</v>
      </c>
      <c r="J122" s="2" t="s">
        <v>66</v>
      </c>
      <c r="K122" s="2">
        <v>4</v>
      </c>
      <c r="L122" s="2" t="s">
        <v>47</v>
      </c>
      <c r="M122" s="2">
        <v>50</v>
      </c>
      <c r="N122" s="2" t="s">
        <v>27</v>
      </c>
      <c r="O122" s="2" t="s">
        <v>44</v>
      </c>
      <c r="P122" s="2">
        <v>1</v>
      </c>
      <c r="Q122" s="2" t="s">
        <v>30</v>
      </c>
      <c r="R122" s="2">
        <v>1</v>
      </c>
      <c r="S122" s="2" t="s">
        <v>27</v>
      </c>
      <c r="T122" s="2" t="s">
        <v>31</v>
      </c>
      <c r="U122" s="2">
        <v>1</v>
      </c>
      <c r="V122">
        <f>_xlfn.XLOOKUP(B122,Binning_WOE_IV!$C$2:$C$6,Binning_WOE_IV!$I$2:$I$6,"not found",-1)</f>
        <v>-0.672432264549915</v>
      </c>
      <c r="W122">
        <f>_xlfn.XLOOKUP(E122,Binning_WOE_IV!$C$7:$C$12,Binning_WOE_IV!$I$7:$I$12,"not found",-1)</f>
        <v>0.12361395596717682</v>
      </c>
      <c r="X122">
        <f>_xlfn.XLOOKUP(M122,Binning_WOE_IV!$C$13:$C$18,Binning_WOE_IV!$I$13:$I$18,"not found",-1)</f>
        <v>0.42044277372805144</v>
      </c>
      <c r="Y122">
        <f>_xlfn.XLOOKUP(A122,Binning_WOE_IV!$B$32:$B$35,Binning_WOE_IV!$G$32:$G$35,"not found",0)</f>
        <v>-0.45557089656450134</v>
      </c>
      <c r="Z122" s="23">
        <f>_xlfn.XLOOKUP(_xlfn.XLOOKUP(C122,Binning_WOE_IV!$AF$2:$AF$6,Binning_WOE_IV!$AG$2:$AG$6,"not found",0),Binning_WOE_IV!$R$36:$R$38,Binning_WOE_IV!$G$36:$G$38,"not found",0)</f>
        <v>-4.4726268044255127E-2</v>
      </c>
      <c r="AA122" cm="1">
        <f t="array" ref="AA122">_xlfn.SWITCH(D122,"radio/tv",Binning_WOE_IV!$G$39,"other",Binning_WOE_IV!$G$39,"education",Binning_WOE_IV!$G$40,"retraining",Binning_WOE_IV!$G$40,"furniture/equipment",Binning_WOE_IV!$G$41,"domestic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22">
        <f>_xlfn.LET(_xlpm.b,_xlfn.XLOOKUP(F122,Binning_WOE_IV!$AJ$2:$AJ$6,Binning_WOE_IV!$AK$2:$AK$6,"not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122">
        <f>_xlfn.LET(_xlpm.b,_xlfn.XLOOKUP(G122,Binning_WOE_IV!$AL$2:$AL$6,Binning_WOE_IV!$AM$2:$AM$6,"not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22">
        <f>_xlfn.XLOOKUP(_xlfn.XLOOKUP(I122,Binning_WOE_IV!$AN$2:$AN$5,Binning_WOE_IV!$AO$2:$AO$5,"not found",0),Binning_WOE_IV!$R$53:$R$55,Binning_WOE_IV!$G$53:$G$55,"not found",0)</f>
        <v>-0.20099341664998441</v>
      </c>
      <c r="AE122">
        <f>_xlfn.LET(_xlpm.b,_xlfn.XLOOKUP(L122,Binning_WOE_IV!$AQ$2:$AQ$5,Binning_WOE_IV!$AR$2:$AR$5,"not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22">
        <f>_xlfn.XLOOKUP(_xlfn.XLOOKUP(N122,Binning_WOE_IV!$AS$2:$AS$4,Binning_WOE_IV!$AT$2:$AT$4,"not found",0),Binning_WOE_IV!$R$62:$R$63,Binning_WOE_IV!$G$62:$G$63,"not found",0)</f>
        <v>0.12957806221905885</v>
      </c>
      <c r="AG122">
        <f>_xlfn.XLOOKUP(_xlfn.XLOOKUP(O122,Binning_WOE_IV!$AU$2:$AU$4,Binning_WOE_IV!$AV$2:$AV$4,"not found",0),Binning_WOE_IV!$R$64:$R$65,Binning_WOE_IV!$G$64:$G$65,"not found",0)</f>
        <v>-0.4919272386823581</v>
      </c>
      <c r="AH122">
        <f>V122*TRAIN_SUMMARY!$C$3</f>
        <v>0.53026698802232175</v>
      </c>
      <c r="AI122">
        <f>W122*TRAIN_SUMMARY!$C$4</f>
        <v>-6.1692557392340606E-2</v>
      </c>
      <c r="AJ122">
        <f>X122*TRAIN_SUMMARY!$C$5</f>
        <v>-0.26777415036949909</v>
      </c>
      <c r="AK122">
        <f>Y122*TRAIN_SUMMARY!$C$6</f>
        <v>0.35709270141793154</v>
      </c>
      <c r="AL122">
        <f>Z122*TRAIN_SUMMARY!$C$7</f>
        <v>2.4580699342731407E-2</v>
      </c>
      <c r="AM122">
        <f>AA122*TRAIN_SUMMARY!$C$8</f>
        <v>-0.43521580803835686</v>
      </c>
      <c r="AN122">
        <f>AB122*TRAIN_SUMMARY!$C$9</f>
        <v>0.18902110492895396</v>
      </c>
      <c r="AO122">
        <f>AC122*TRAIN_SUMMARY!$C$10</f>
        <v>4.7923621110280083E-2</v>
      </c>
      <c r="AP122">
        <f>AD122*TRAIN_SUMMARY!$C$11</f>
        <v>0.23813846799994265</v>
      </c>
      <c r="AQ122">
        <f>AE122*TRAIN_SUMMARY!$C$12</f>
        <v>0.30495501300893796</v>
      </c>
      <c r="AR122">
        <f>AF122*TRAIN_SUMMARY!$C$13</f>
        <v>-7.9424741749105313E-2</v>
      </c>
      <c r="AS122">
        <f>AG122*TRAIN_SUMMARY!$C$14</f>
        <v>0.18600799575071647</v>
      </c>
      <c r="AT122">
        <f>TRAIN_SUMMARY!$C$2+SUM(AH122:AS122)</f>
        <v>0.21247851927039096</v>
      </c>
      <c r="AU122">
        <f t="shared" si="13"/>
        <v>0.55292067811543222</v>
      </c>
      <c r="AV122">
        <f t="shared" si="14"/>
        <v>0.59254072696078997</v>
      </c>
      <c r="AW122">
        <f t="shared" si="15"/>
        <v>0</v>
      </c>
      <c r="AX122">
        <f t="shared" si="16"/>
        <v>1</v>
      </c>
      <c r="AY122">
        <f t="shared" si="24"/>
        <v>35</v>
      </c>
      <c r="AZ122">
        <f t="shared" si="25"/>
        <v>86</v>
      </c>
      <c r="BA122" s="35">
        <f t="shared" si="17"/>
        <v>7.2164948453608241E-2</v>
      </c>
      <c r="BB122" s="35">
        <f t="shared" si="18"/>
        <v>0.4</v>
      </c>
      <c r="BC122" s="35">
        <f t="shared" si="19"/>
        <v>0.32783505154639181</v>
      </c>
      <c r="BD122" s="35">
        <f t="shared" si="20"/>
        <v>0.4</v>
      </c>
      <c r="BE122" s="35">
        <f t="shared" si="21"/>
        <v>7.2164948453608241E-2</v>
      </c>
      <c r="BF122" s="23">
        <f>VLOOKUP(AH122,POINTS_TABLE!$D$2:$E$6,2,FALSE)</f>
        <v>22.950406619007929</v>
      </c>
      <c r="BG122" s="23">
        <f>VLOOKUP(AI122,POINTS_TABLE!$D$7:$E$12,2,FALSE)</f>
        <v>-2.6701063982906263</v>
      </c>
      <c r="BH122" s="23">
        <f>VLOOKUP(AJ122,POINTS_TABLE!$D$13:$E$18,2,FALSE)</f>
        <v>-11.589493164489957</v>
      </c>
      <c r="BI122" s="23">
        <f>VLOOKUP(AK122,POINTS_TABLE!$D$21:$E$24,2,FALSE)</f>
        <v>15.455276084198793</v>
      </c>
      <c r="BJ122" s="23">
        <f>VLOOKUP(AL122,POINTS_TABLE!$D$25:$E$27,2,FALSE)</f>
        <v>1.063873591300236</v>
      </c>
      <c r="BK122" s="23">
        <f>VLOOKUP(AM122,POINTS_TABLE!$D$28:$E$33,2,FALSE)</f>
        <v>-18.836510639202615</v>
      </c>
      <c r="BL122" s="23">
        <f>VLOOKUP(AN122,POINTS_TABLE!$D$34:$E$37,2,FALSE)</f>
        <v>8.180994321130628</v>
      </c>
      <c r="BM122" s="23">
        <f>VLOOKUP(AO122,POINTS_TABLE!$D$38:$E$41,2,FALSE)</f>
        <v>2.0741751155172814</v>
      </c>
      <c r="BN122" s="23">
        <f>VLOOKUP(AP122,POINTS_TABLE!$D$42:$E$44,2,FALSE)</f>
        <v>10.30683560485237</v>
      </c>
      <c r="BO122" s="23">
        <f>VLOOKUP(AQ122,POINTS_TABLE!$D$45:$E$48,2,FALSE)</f>
        <v>13.198712548866723</v>
      </c>
      <c r="BP122" s="23">
        <f>VLOOKUP(AR122,POINTS_TABLE!$D$49:$E$50,2,FALSE)</f>
        <v>-3.4375704313596254</v>
      </c>
      <c r="BQ122" s="23">
        <f>VLOOKUP(AS122,POINTS_TABLE!$D$51:$E$52,2,FALSE)</f>
        <v>8.0505843910576207</v>
      </c>
      <c r="BR122" s="39">
        <f>ROUND(SCORECARD_SCALLING!$C$6-SUM(BF122:BQ122)-TRAIN_SUMMARY!$C$2*SCORECARD_SCALLING!$C$5,0)</f>
        <v>461</v>
      </c>
      <c r="BS122" t="str">
        <f t="shared" si="22"/>
        <v>Reject</v>
      </c>
      <c r="BT122">
        <f t="shared" si="23"/>
        <v>1</v>
      </c>
    </row>
    <row r="123" spans="1:72">
      <c r="A123" s="2" t="s">
        <v>37</v>
      </c>
      <c r="B123" s="2">
        <v>48</v>
      </c>
      <c r="C123" s="2" t="s">
        <v>33</v>
      </c>
      <c r="D123" s="2" t="s">
        <v>58</v>
      </c>
      <c r="E123" s="2">
        <v>4844</v>
      </c>
      <c r="F123" s="2" t="s">
        <v>34</v>
      </c>
      <c r="G123" s="2" t="s">
        <v>55</v>
      </c>
      <c r="H123" s="2">
        <v>3</v>
      </c>
      <c r="I123" s="2" t="s">
        <v>26</v>
      </c>
      <c r="J123" s="2" t="s">
        <v>27</v>
      </c>
      <c r="K123" s="2">
        <v>2</v>
      </c>
      <c r="L123" s="2" t="s">
        <v>50</v>
      </c>
      <c r="M123" s="2">
        <v>33</v>
      </c>
      <c r="N123" s="2" t="s">
        <v>61</v>
      </c>
      <c r="O123" s="2" t="s">
        <v>51</v>
      </c>
      <c r="P123" s="2">
        <v>1</v>
      </c>
      <c r="Q123" s="2" t="s">
        <v>52</v>
      </c>
      <c r="R123" s="2">
        <v>1</v>
      </c>
      <c r="S123" s="2" t="s">
        <v>31</v>
      </c>
      <c r="T123" s="2" t="s">
        <v>31</v>
      </c>
      <c r="U123" s="2">
        <v>1</v>
      </c>
      <c r="V123">
        <f>_xlfn.XLOOKUP(B123,Binning_WOE_IV!$C$2:$C$6,Binning_WOE_IV!$I$2:$I$6,"not found",-1)</f>
        <v>-0.94704225543434295</v>
      </c>
      <c r="W123">
        <f>_xlfn.XLOOKUP(E123,Binning_WOE_IV!$C$7:$C$12,Binning_WOE_IV!$I$7:$I$12,"not found",-1)</f>
        <v>4.3939369041401284E-2</v>
      </c>
      <c r="X123">
        <f>_xlfn.XLOOKUP(M123,Binning_WOE_IV!$C$13:$C$18,Binning_WOE_IV!$I$13:$I$18,"not found",-1)</f>
        <v>-9.0210644079187538E-2</v>
      </c>
      <c r="Y123">
        <f>_xlfn.XLOOKUP(A123,Binning_WOE_IV!$B$32:$B$35,Binning_WOE_IV!$G$32:$G$35,"not found",0)</f>
        <v>1.1281887537091495</v>
      </c>
      <c r="Z123" s="23">
        <f>_xlfn.XLOOKUP(_xlfn.XLOOKUP(C123,Binning_WOE_IV!$AF$2:$AF$6,Binning_WOE_IV!$AG$2:$AG$6,"not found",0),Binning_WOE_IV!$R$36:$R$38,Binning_WOE_IV!$G$36:$G$38,"not found",0)</f>
        <v>-4.4726268044255127E-2</v>
      </c>
      <c r="AA123" cm="1">
        <f t="array" ref="AA123">_xlfn.SWITCH(D123,"radio/tv",Binning_WOE_IV!$G$39,"other",Binning_WOE_IV!$G$39,"education",Binning_WOE_IV!$G$40,"retraining",Binning_WOE_IV!$G$40,"furniture/equipment",Binning_WOE_IV!$G$41,"domestic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23">
        <f>_xlfn.LET(_xlpm.b,_xlfn.XLOOKUP(F123,Binning_WOE_IV!$AJ$2:$AJ$6,Binning_WOE_IV!$AK$2:$AK$6,"not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23">
        <f>_xlfn.LET(_xlpm.b,_xlfn.XLOOKUP(G123,Binning_WOE_IV!$AL$2:$AL$6,Binning_WOE_IV!$AM$2:$AM$6,"not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123">
        <f>_xlfn.XLOOKUP(_xlfn.XLOOKUP(I123,Binning_WOE_IV!$AN$2:$AN$5,Binning_WOE_IV!$AO$2:$AO$5,"not found",0),Binning_WOE_IV!$R$53:$R$55,Binning_WOE_IV!$G$53:$G$55,"not found",0)</f>
        <v>0.1811117123342415</v>
      </c>
      <c r="AE123">
        <f>_xlfn.LET(_xlpm.b,_xlfn.XLOOKUP(L123,Binning_WOE_IV!$AQ$2:$AQ$5,Binning_WOE_IV!$AR$2:$AR$5,"not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23">
        <f>_xlfn.XLOOKUP(_xlfn.XLOOKUP(N123,Binning_WOE_IV!$AS$2:$AS$4,Binning_WOE_IV!$AT$2:$AT$4,"not found",0),Binning_WOE_IV!$R$62:$R$63,Binning_WOE_IV!$G$62:$G$63,"not found",0)</f>
        <v>-0.54969627176468283</v>
      </c>
      <c r="AG123">
        <f>_xlfn.XLOOKUP(_xlfn.XLOOKUP(O123,Binning_WOE_IV!$AU$2:$AU$4,Binning_WOE_IV!$AV$2:$AV$4,"not found",0),Binning_WOE_IV!$R$64:$R$65,Binning_WOE_IV!$G$64:$G$65,"not found",0)</f>
        <v>-0.4919272386823581</v>
      </c>
      <c r="AH123">
        <f>V123*TRAIN_SUMMARY!$C$3</f>
        <v>0.74681907872931619</v>
      </c>
      <c r="AI123">
        <f>W123*TRAIN_SUMMARY!$C$4</f>
        <v>-2.1929012991782761E-2</v>
      </c>
      <c r="AJ123">
        <f>X123*TRAIN_SUMMARY!$C$5</f>
        <v>5.7453903556002682E-2</v>
      </c>
      <c r="AK123">
        <f>Y123*TRAIN_SUMMARY!$C$6</f>
        <v>-0.88431454425511169</v>
      </c>
      <c r="AL123">
        <f>Z123*TRAIN_SUMMARY!$C$7</f>
        <v>2.4580699342731407E-2</v>
      </c>
      <c r="AM123">
        <f>AA123*TRAIN_SUMMARY!$C$8</f>
        <v>0.4883377841684039</v>
      </c>
      <c r="AN123">
        <f>AB123*TRAIN_SUMMARY!$C$9</f>
        <v>0.17108448609736249</v>
      </c>
      <c r="AO123">
        <f>AC123*TRAIN_SUMMARY!$C$10</f>
        <v>7.0222669754522044E-2</v>
      </c>
      <c r="AP123">
        <f>AD123*TRAIN_SUMMARY!$C$11</f>
        <v>-0.21458247952085815</v>
      </c>
      <c r="AQ123">
        <f>AE123*TRAIN_SUMMARY!$C$12</f>
        <v>6.1778553558697331E-2</v>
      </c>
      <c r="AR123">
        <f>AF123*TRAIN_SUMMARY!$C$13</f>
        <v>0.33693577197926589</v>
      </c>
      <c r="AS123">
        <f>AG123*TRAIN_SUMMARY!$C$14</f>
        <v>0.18600799575071647</v>
      </c>
      <c r="AT123">
        <f>TRAIN_SUMMARY!$C$2+SUM(AH123:AS123)</f>
        <v>0.20099409140714253</v>
      </c>
      <c r="AU123">
        <f t="shared" si="13"/>
        <v>0.55008003920147008</v>
      </c>
      <c r="AV123">
        <f t="shared" si="14"/>
        <v>0.59769148552262086</v>
      </c>
      <c r="AW123">
        <f t="shared" si="15"/>
        <v>0</v>
      </c>
      <c r="AX123">
        <f t="shared" si="16"/>
        <v>1</v>
      </c>
      <c r="AY123">
        <f t="shared" si="24"/>
        <v>35</v>
      </c>
      <c r="AZ123">
        <f t="shared" si="25"/>
        <v>87</v>
      </c>
      <c r="BA123" s="35">
        <f t="shared" si="17"/>
        <v>7.2164948453608241E-2</v>
      </c>
      <c r="BB123" s="35">
        <f t="shared" si="18"/>
        <v>0.40465116279069768</v>
      </c>
      <c r="BC123" s="35">
        <f t="shared" si="19"/>
        <v>0.33248621433708947</v>
      </c>
      <c r="BD123" s="35">
        <f t="shared" si="20"/>
        <v>0.40465116279069768</v>
      </c>
      <c r="BE123" s="35">
        <f t="shared" si="21"/>
        <v>7.2164948453608241E-2</v>
      </c>
      <c r="BF123" s="23">
        <f>VLOOKUP(AH123,POINTS_TABLE!$D$2:$E$6,2,FALSE)</f>
        <v>32.322965439721465</v>
      </c>
      <c r="BG123" s="23">
        <f>VLOOKUP(AI123,POINTS_TABLE!$D$7:$E$12,2,FALSE)</f>
        <v>-0.94910634884503919</v>
      </c>
      <c r="BH123" s="23">
        <f>VLOOKUP(AJ123,POINTS_TABLE!$D$13:$E$18,2,FALSE)</f>
        <v>2.4866538521987356</v>
      </c>
      <c r="BI123" s="23">
        <f>VLOOKUP(AK123,POINTS_TABLE!$D$21:$E$24,2,FALSE)</f>
        <v>-38.273886227485001</v>
      </c>
      <c r="BJ123" s="23">
        <f>VLOOKUP(AL123,POINTS_TABLE!$D$25:$E$27,2,FALSE)</f>
        <v>1.063873591300236</v>
      </c>
      <c r="BK123" s="23">
        <f>VLOOKUP(AM123,POINTS_TABLE!$D$28:$E$33,2,FALSE)</f>
        <v>21.135674984953837</v>
      </c>
      <c r="BL123" s="23">
        <f>VLOOKUP(AN123,POINTS_TABLE!$D$34:$E$37,2,FALSE)</f>
        <v>7.4046821899710498</v>
      </c>
      <c r="BM123" s="23">
        <f>VLOOKUP(AO123,POINTS_TABLE!$D$38:$E$41,2,FALSE)</f>
        <v>3.0392969223849704</v>
      </c>
      <c r="BN123" s="23">
        <f>VLOOKUP(AP123,POINTS_TABLE!$D$42:$E$44,2,FALSE)</f>
        <v>-9.2873123719919874</v>
      </c>
      <c r="BO123" s="23">
        <f>VLOOKUP(AQ123,POINTS_TABLE!$D$45:$E$48,2,FALSE)</f>
        <v>2.6738283855727758</v>
      </c>
      <c r="BP123" s="23">
        <f>VLOOKUP(AR123,POINTS_TABLE!$D$49:$E$50,2,FALSE)</f>
        <v>14.582867019977442</v>
      </c>
      <c r="BQ123" s="23">
        <f>VLOOKUP(AS123,POINTS_TABLE!$D$51:$E$52,2,FALSE)</f>
        <v>8.0505843910576207</v>
      </c>
      <c r="BR123" s="39">
        <f>ROUND(SCORECARD_SCALLING!$C$6-SUM(BF123:BQ123)-TRAIN_SUMMARY!$C$2*SCORECARD_SCALLING!$C$5,0)</f>
        <v>462</v>
      </c>
      <c r="BS123" t="str">
        <f t="shared" si="22"/>
        <v>Reject</v>
      </c>
      <c r="BT123">
        <f t="shared" si="23"/>
        <v>1</v>
      </c>
    </row>
    <row r="124" spans="1:72">
      <c r="A124" s="2" t="s">
        <v>21</v>
      </c>
      <c r="B124" s="2">
        <v>36</v>
      </c>
      <c r="C124" s="2" t="s">
        <v>33</v>
      </c>
      <c r="D124" s="2" t="s">
        <v>41</v>
      </c>
      <c r="E124" s="2">
        <v>3959</v>
      </c>
      <c r="F124" s="2" t="s">
        <v>34</v>
      </c>
      <c r="G124" s="2" t="s">
        <v>55</v>
      </c>
      <c r="H124" s="2">
        <v>4</v>
      </c>
      <c r="I124" s="2" t="s">
        <v>26</v>
      </c>
      <c r="J124" s="2" t="s">
        <v>27</v>
      </c>
      <c r="K124" s="2">
        <v>3</v>
      </c>
      <c r="L124" s="2" t="s">
        <v>43</v>
      </c>
      <c r="M124" s="2">
        <v>30</v>
      </c>
      <c r="N124" s="2" t="s">
        <v>27</v>
      </c>
      <c r="O124" s="2" t="s">
        <v>29</v>
      </c>
      <c r="P124" s="2">
        <v>1</v>
      </c>
      <c r="Q124" s="2" t="s">
        <v>52</v>
      </c>
      <c r="R124" s="2">
        <v>1</v>
      </c>
      <c r="S124" s="2" t="s">
        <v>31</v>
      </c>
      <c r="T124" s="2" t="s">
        <v>31</v>
      </c>
      <c r="U124" s="2">
        <v>0</v>
      </c>
      <c r="V124">
        <f>_xlfn.XLOOKUP(B124,Binning_WOE_IV!$C$2:$C$6,Binning_WOE_IV!$I$2:$I$6,"not found",-1)</f>
        <v>-0.672432264549915</v>
      </c>
      <c r="W124">
        <f>_xlfn.XLOOKUP(E124,Binning_WOE_IV!$C$7:$C$12,Binning_WOE_IV!$I$7:$I$12,"not found",-1)</f>
        <v>4.3939369041401284E-2</v>
      </c>
      <c r="X124">
        <f>_xlfn.XLOOKUP(M124,Binning_WOE_IV!$C$13:$C$18,Binning_WOE_IV!$I$13:$I$18,"not found",-1)</f>
        <v>-9.0210644079187538E-2</v>
      </c>
      <c r="Y124">
        <f>_xlfn.XLOOKUP(A124,Binning_WOE_IV!$B$32:$B$35,Binning_WOE_IV!$G$32:$G$35,"not found",0)</f>
        <v>-0.67859154491044971</v>
      </c>
      <c r="Z124" s="23">
        <f>_xlfn.XLOOKUP(_xlfn.XLOOKUP(C124,Binning_WOE_IV!$AF$2:$AF$6,Binning_WOE_IV!$AG$2:$AG$6,"not found",0),Binning_WOE_IV!$R$36:$R$38,Binning_WOE_IV!$G$36:$G$38,"not found",0)</f>
        <v>-4.4726268044255127E-2</v>
      </c>
      <c r="AA124" cm="1">
        <f t="array" ref="AA124">_xlfn.SWITCH(D124,"radio/tv",Binning_WOE_IV!$G$39,"other",Binning_WOE_IV!$G$39,"education",Binning_WOE_IV!$G$40,"retraining",Binning_WOE_IV!$G$40,"furniture/equipment",Binning_WOE_IV!$G$41,"domestic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24">
        <f>_xlfn.LET(_xlpm.b,_xlfn.XLOOKUP(F124,Binning_WOE_IV!$AJ$2:$AJ$6,Binning_WOE_IV!$AK$2:$AK$6,"not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24">
        <f>_xlfn.LET(_xlpm.b,_xlfn.XLOOKUP(G124,Binning_WOE_IV!$AL$2:$AL$6,Binning_WOE_IV!$AM$2:$AM$6,"not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124">
        <f>_xlfn.XLOOKUP(_xlfn.XLOOKUP(I124,Binning_WOE_IV!$AN$2:$AN$5,Binning_WOE_IV!$AO$2:$AO$5,"not found",0),Binning_WOE_IV!$R$53:$R$55,Binning_WOE_IV!$G$53:$G$55,"not found",0)</f>
        <v>0.1811117123342415</v>
      </c>
      <c r="AE124">
        <f>_xlfn.LET(_xlpm.b,_xlfn.XLOOKUP(L124,Binning_WOE_IV!$AQ$2:$AQ$5,Binning_WOE_IV!$AR$2:$AR$5,"not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24">
        <f>_xlfn.XLOOKUP(_xlfn.XLOOKUP(N124,Binning_WOE_IV!$AS$2:$AS$4,Binning_WOE_IV!$AT$2:$AT$4,"not found",0),Binning_WOE_IV!$R$62:$R$63,Binning_WOE_IV!$G$62:$G$63,"not found",0)</f>
        <v>0.12957806221905885</v>
      </c>
      <c r="AG124">
        <f>_xlfn.XLOOKUP(_xlfn.XLOOKUP(O124,Binning_WOE_IV!$AU$2:$AU$4,Binning_WOE_IV!$AV$2:$AV$4,"not found",0),Binning_WOE_IV!$R$64:$R$65,Binning_WOE_IV!$G$64:$G$65,"not found",0)</f>
        <v>0.23435622685305388</v>
      </c>
      <c r="AH124">
        <f>V124*TRAIN_SUMMARY!$C$3</f>
        <v>0.53026698802232175</v>
      </c>
      <c r="AI124">
        <f>W124*TRAIN_SUMMARY!$C$4</f>
        <v>-2.1929012991782761E-2</v>
      </c>
      <c r="AJ124">
        <f>X124*TRAIN_SUMMARY!$C$5</f>
        <v>5.7453903556002682E-2</v>
      </c>
      <c r="AK124">
        <f>Y124*TRAIN_SUMMARY!$C$6</f>
        <v>0.53190423215968441</v>
      </c>
      <c r="AL124">
        <f>Z124*TRAIN_SUMMARY!$C$7</f>
        <v>2.4580699342731407E-2</v>
      </c>
      <c r="AM124">
        <f>AA124*TRAIN_SUMMARY!$C$8</f>
        <v>5.9194073638088991E-2</v>
      </c>
      <c r="AN124">
        <f>AB124*TRAIN_SUMMARY!$C$9</f>
        <v>0.17108448609736249</v>
      </c>
      <c r="AO124">
        <f>AC124*TRAIN_SUMMARY!$C$10</f>
        <v>7.0222669754522044E-2</v>
      </c>
      <c r="AP124">
        <f>AD124*TRAIN_SUMMARY!$C$11</f>
        <v>-0.21458247952085815</v>
      </c>
      <c r="AQ124">
        <f>AE124*TRAIN_SUMMARY!$C$12</f>
        <v>-1.8327249432625072E-2</v>
      </c>
      <c r="AR124">
        <f>AF124*TRAIN_SUMMARY!$C$13</f>
        <v>-7.9424741749105313E-2</v>
      </c>
      <c r="AS124">
        <f>AG124*TRAIN_SUMMARY!$C$14</f>
        <v>-8.8614999578798745E-2</v>
      </c>
      <c r="AT124">
        <f>TRAIN_SUMMARY!$C$2+SUM(AH124:AS124)</f>
        <v>0.20042775453542017</v>
      </c>
      <c r="AU124">
        <f t="shared" si="13"/>
        <v>0.54993987139054479</v>
      </c>
      <c r="AV124">
        <f t="shared" si="14"/>
        <v>0.79837408601188997</v>
      </c>
      <c r="AW124">
        <f t="shared" si="15"/>
        <v>1</v>
      </c>
      <c r="AX124">
        <f t="shared" si="16"/>
        <v>0</v>
      </c>
      <c r="AY124">
        <f t="shared" si="24"/>
        <v>36</v>
      </c>
      <c r="AZ124">
        <f t="shared" si="25"/>
        <v>87</v>
      </c>
      <c r="BA124" s="35">
        <f t="shared" si="17"/>
        <v>7.422680412371134E-2</v>
      </c>
      <c r="BB124" s="35">
        <f t="shared" si="18"/>
        <v>0.40465116279069768</v>
      </c>
      <c r="BC124" s="35">
        <f t="shared" si="19"/>
        <v>0.33042435866698633</v>
      </c>
      <c r="BD124" s="35">
        <f t="shared" si="20"/>
        <v>0.40465116279069768</v>
      </c>
      <c r="BE124" s="35">
        <f t="shared" si="21"/>
        <v>7.422680412371134E-2</v>
      </c>
      <c r="BF124" s="23">
        <f>VLOOKUP(AH124,POINTS_TABLE!$D$2:$E$6,2,FALSE)</f>
        <v>22.950406619007929</v>
      </c>
      <c r="BG124" s="23">
        <f>VLOOKUP(AI124,POINTS_TABLE!$D$7:$E$12,2,FALSE)</f>
        <v>-0.94910634884503919</v>
      </c>
      <c r="BH124" s="23">
        <f>VLOOKUP(AJ124,POINTS_TABLE!$D$13:$E$18,2,FALSE)</f>
        <v>2.4866538521987356</v>
      </c>
      <c r="BI124" s="23">
        <f>VLOOKUP(AK124,POINTS_TABLE!$D$21:$E$24,2,FALSE)</f>
        <v>23.021267938938855</v>
      </c>
      <c r="BJ124" s="23">
        <f>VLOOKUP(AL124,POINTS_TABLE!$D$25:$E$27,2,FALSE)</f>
        <v>1.063873591300236</v>
      </c>
      <c r="BK124" s="23">
        <f>VLOOKUP(AM124,POINTS_TABLE!$D$28:$E$33,2,FALSE)</f>
        <v>2.5619698946306131</v>
      </c>
      <c r="BL124" s="23">
        <f>VLOOKUP(AN124,POINTS_TABLE!$D$34:$E$37,2,FALSE)</f>
        <v>7.4046821899710498</v>
      </c>
      <c r="BM124" s="23">
        <f>VLOOKUP(AO124,POINTS_TABLE!$D$38:$E$41,2,FALSE)</f>
        <v>3.0392969223849704</v>
      </c>
      <c r="BN124" s="23">
        <f>VLOOKUP(AP124,POINTS_TABLE!$D$42:$E$44,2,FALSE)</f>
        <v>-9.2873123719919874</v>
      </c>
      <c r="BO124" s="23">
        <f>VLOOKUP(AQ124,POINTS_TABLE!$D$45:$E$48,2,FALSE)</f>
        <v>-0.79321895608749771</v>
      </c>
      <c r="BP124" s="23">
        <f>VLOOKUP(AR124,POINTS_TABLE!$D$49:$E$50,2,FALSE)</f>
        <v>-3.4375704313596254</v>
      </c>
      <c r="BQ124" s="23">
        <f>VLOOKUP(AS124,POINTS_TABLE!$D$51:$E$52,2,FALSE)</f>
        <v>-3.8353326132213157</v>
      </c>
      <c r="BR124" s="39">
        <f>ROUND(SCORECARD_SCALLING!$C$6-SUM(BF124:BQ124)-TRAIN_SUMMARY!$C$2*SCORECARD_SCALLING!$C$5,0)</f>
        <v>462</v>
      </c>
      <c r="BS124" t="str">
        <f t="shared" si="22"/>
        <v>Reject</v>
      </c>
      <c r="BT124">
        <f t="shared" si="23"/>
        <v>1</v>
      </c>
    </row>
    <row r="125" spans="1:72">
      <c r="A125" s="2" t="s">
        <v>32</v>
      </c>
      <c r="B125" s="2">
        <v>60</v>
      </c>
      <c r="C125" s="2" t="s">
        <v>45</v>
      </c>
      <c r="D125" s="2" t="s">
        <v>23</v>
      </c>
      <c r="E125" s="2">
        <v>9157</v>
      </c>
      <c r="F125" s="2" t="s">
        <v>24</v>
      </c>
      <c r="G125" s="2" t="s">
        <v>35</v>
      </c>
      <c r="H125" s="2">
        <v>2</v>
      </c>
      <c r="I125" s="2" t="s">
        <v>26</v>
      </c>
      <c r="J125" s="2" t="s">
        <v>27</v>
      </c>
      <c r="K125" s="2">
        <v>2</v>
      </c>
      <c r="L125" s="2" t="s">
        <v>47</v>
      </c>
      <c r="M125" s="2">
        <v>27</v>
      </c>
      <c r="N125" s="2" t="s">
        <v>27</v>
      </c>
      <c r="O125" s="2" t="s">
        <v>44</v>
      </c>
      <c r="P125" s="2">
        <v>1</v>
      </c>
      <c r="Q125" s="2" t="s">
        <v>52</v>
      </c>
      <c r="R125" s="2">
        <v>1</v>
      </c>
      <c r="S125" s="2" t="s">
        <v>27</v>
      </c>
      <c r="T125" s="2" t="s">
        <v>31</v>
      </c>
      <c r="U125" s="2">
        <v>0</v>
      </c>
      <c r="V125">
        <f>_xlfn.XLOOKUP(B125,Binning_WOE_IV!$C$2:$C$6,Binning_WOE_IV!$I$2:$I$6,"not found",-1)</f>
        <v>-0.94704225543434295</v>
      </c>
      <c r="W125">
        <f>_xlfn.XLOOKUP(E125,Binning_WOE_IV!$C$7:$C$12,Binning_WOE_IV!$I$7:$I$12,"not found",-1)</f>
        <v>-0.98786424995459821</v>
      </c>
      <c r="X125">
        <f>_xlfn.XLOOKUP(M125,Binning_WOE_IV!$C$13:$C$18,Binning_WOE_IV!$I$13:$I$18,"not found",-1)</f>
        <v>-0.13233987329659078</v>
      </c>
      <c r="Y125">
        <f>_xlfn.XLOOKUP(A125,Binning_WOE_IV!$B$32:$B$35,Binning_WOE_IV!$G$32:$G$35,"not found",0)</f>
        <v>-0.45557089656450134</v>
      </c>
      <c r="Z125" s="23">
        <f>_xlfn.XLOOKUP(_xlfn.XLOOKUP(C125,Binning_WOE_IV!$AF$2:$AF$6,Binning_WOE_IV!$AG$2:$AG$6,"not found",0),Binning_WOE_IV!$R$36:$R$38,Binning_WOE_IV!$G$36:$G$38,"not found",0)</f>
        <v>-4.4726268044255127E-2</v>
      </c>
      <c r="AA125" cm="1">
        <f t="array" ref="AA125">_xlfn.SWITCH(D125,"radio/tv",Binning_WOE_IV!$G$39,"other",Binning_WOE_IV!$G$39,"education",Binning_WOE_IV!$G$40,"retraining",Binning_WOE_IV!$G$40,"furniture/equipment",Binning_WOE_IV!$G$41,"domestic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25">
        <f>_xlfn.LET(_xlpm.b,_xlfn.XLOOKUP(F125,Binning_WOE_IV!$AJ$2:$AJ$6,Binning_WOE_IV!$AK$2:$AK$6,"not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25">
        <f>_xlfn.LET(_xlpm.b,_xlfn.XLOOKUP(G125,Binning_WOE_IV!$AL$2:$AL$6,Binning_WOE_IV!$AM$2:$AM$6,"not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25">
        <f>_xlfn.XLOOKUP(_xlfn.XLOOKUP(I125,Binning_WOE_IV!$AN$2:$AN$5,Binning_WOE_IV!$AO$2:$AO$5,"not found",0),Binning_WOE_IV!$R$53:$R$55,Binning_WOE_IV!$G$53:$G$55,"not found",0)</f>
        <v>0.1811117123342415</v>
      </c>
      <c r="AE125">
        <f>_xlfn.LET(_xlpm.b,_xlfn.XLOOKUP(L125,Binning_WOE_IV!$AQ$2:$AQ$5,Binning_WOE_IV!$AR$2:$AR$5,"not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25">
        <f>_xlfn.XLOOKUP(_xlfn.XLOOKUP(N125,Binning_WOE_IV!$AS$2:$AS$4,Binning_WOE_IV!$AT$2:$AT$4,"not found",0),Binning_WOE_IV!$R$62:$R$63,Binning_WOE_IV!$G$62:$G$63,"not found",0)</f>
        <v>0.12957806221905885</v>
      </c>
      <c r="AG125">
        <f>_xlfn.XLOOKUP(_xlfn.XLOOKUP(O125,Binning_WOE_IV!$AU$2:$AU$4,Binning_WOE_IV!$AV$2:$AV$4,"not found",0),Binning_WOE_IV!$R$64:$R$65,Binning_WOE_IV!$G$64:$G$65,"not found",0)</f>
        <v>-0.4919272386823581</v>
      </c>
      <c r="AH125">
        <f>V125*TRAIN_SUMMARY!$C$3</f>
        <v>0.74681907872931619</v>
      </c>
      <c r="AI125">
        <f>W125*TRAIN_SUMMARY!$C$4</f>
        <v>0.49301772974847569</v>
      </c>
      <c r="AJ125">
        <f>X125*TRAIN_SUMMARY!$C$5</f>
        <v>8.428542324031725E-2</v>
      </c>
      <c r="AK125">
        <f>Y125*TRAIN_SUMMARY!$C$6</f>
        <v>0.35709270141793154</v>
      </c>
      <c r="AL125">
        <f>Z125*TRAIN_SUMMARY!$C$7</f>
        <v>2.4580699342731407E-2</v>
      </c>
      <c r="AM125">
        <f>AA125*TRAIN_SUMMARY!$C$8</f>
        <v>-0.43521580803835686</v>
      </c>
      <c r="AN125">
        <f>AB125*TRAIN_SUMMARY!$C$9</f>
        <v>-0.49611293003523665</v>
      </c>
      <c r="AO125">
        <f>AC125*TRAIN_SUMMARY!$C$10</f>
        <v>4.7923621110280083E-2</v>
      </c>
      <c r="AP125">
        <f>AD125*TRAIN_SUMMARY!$C$11</f>
        <v>-0.21458247952085815</v>
      </c>
      <c r="AQ125">
        <f>AE125*TRAIN_SUMMARY!$C$12</f>
        <v>0.30495501300893796</v>
      </c>
      <c r="AR125">
        <f>AF125*TRAIN_SUMMARY!$C$13</f>
        <v>-7.9424741749105313E-2</v>
      </c>
      <c r="AS125">
        <f>AG125*TRAIN_SUMMARY!$C$14</f>
        <v>0.18600799575071647</v>
      </c>
      <c r="AT125">
        <f>TRAIN_SUMMARY!$C$2+SUM(AH125:AS125)</f>
        <v>0.19794548824302616</v>
      </c>
      <c r="AU125">
        <f t="shared" si="13"/>
        <v>0.54932541971220816</v>
      </c>
      <c r="AV125">
        <f t="shared" si="14"/>
        <v>0.79700975139132002</v>
      </c>
      <c r="AW125">
        <f t="shared" si="15"/>
        <v>1</v>
      </c>
      <c r="AX125">
        <f t="shared" si="16"/>
        <v>0</v>
      </c>
      <c r="AY125">
        <f t="shared" si="24"/>
        <v>37</v>
      </c>
      <c r="AZ125">
        <f t="shared" si="25"/>
        <v>87</v>
      </c>
      <c r="BA125" s="35">
        <f t="shared" si="17"/>
        <v>7.628865979381444E-2</v>
      </c>
      <c r="BB125" s="35">
        <f t="shared" si="18"/>
        <v>0.40465116279069768</v>
      </c>
      <c r="BC125" s="35">
        <f t="shared" si="19"/>
        <v>0.32836250299688324</v>
      </c>
      <c r="BD125" s="35">
        <f t="shared" si="20"/>
        <v>0.40465116279069768</v>
      </c>
      <c r="BE125" s="35">
        <f t="shared" si="21"/>
        <v>7.628865979381444E-2</v>
      </c>
      <c r="BF125" s="23">
        <f>VLOOKUP(AH125,POINTS_TABLE!$D$2:$E$6,2,FALSE)</f>
        <v>32.322965439721465</v>
      </c>
      <c r="BG125" s="23">
        <f>VLOOKUP(AI125,POINTS_TABLE!$D$7:$E$12,2,FALSE)</f>
        <v>21.33822701335383</v>
      </c>
      <c r="BH125" s="23">
        <f>VLOOKUP(AJ125,POINTS_TABLE!$D$13:$E$18,2,FALSE)</f>
        <v>3.6479448638409924</v>
      </c>
      <c r="BI125" s="23">
        <f>VLOOKUP(AK125,POINTS_TABLE!$D$21:$E$24,2,FALSE)</f>
        <v>15.455276084198793</v>
      </c>
      <c r="BJ125" s="23">
        <f>VLOOKUP(AL125,POINTS_TABLE!$D$25:$E$27,2,FALSE)</f>
        <v>1.063873591300236</v>
      </c>
      <c r="BK125" s="23">
        <f>VLOOKUP(AM125,POINTS_TABLE!$D$28:$E$33,2,FALSE)</f>
        <v>-18.836510639202615</v>
      </c>
      <c r="BL125" s="23">
        <f>VLOOKUP(AN125,POINTS_TABLE!$D$34:$E$37,2,FALSE)</f>
        <v>-21.472189916481874</v>
      </c>
      <c r="BM125" s="23">
        <f>VLOOKUP(AO125,POINTS_TABLE!$D$38:$E$41,2,FALSE)</f>
        <v>2.0741751155172814</v>
      </c>
      <c r="BN125" s="23">
        <f>VLOOKUP(AP125,POINTS_TABLE!$D$42:$E$44,2,FALSE)</f>
        <v>-9.2873123719919874</v>
      </c>
      <c r="BO125" s="23">
        <f>VLOOKUP(AQ125,POINTS_TABLE!$D$45:$E$48,2,FALSE)</f>
        <v>13.198712548866723</v>
      </c>
      <c r="BP125" s="23">
        <f>VLOOKUP(AR125,POINTS_TABLE!$D$49:$E$50,2,FALSE)</f>
        <v>-3.4375704313596254</v>
      </c>
      <c r="BQ125" s="23">
        <f>VLOOKUP(AS125,POINTS_TABLE!$D$51:$E$52,2,FALSE)</f>
        <v>8.0505843910576207</v>
      </c>
      <c r="BR125" s="39">
        <f>ROUND(SCORECARD_SCALLING!$C$6-SUM(BF125:BQ125)-TRAIN_SUMMARY!$C$2*SCORECARD_SCALLING!$C$5,0)</f>
        <v>462</v>
      </c>
      <c r="BS125" t="str">
        <f t="shared" si="22"/>
        <v>Reject</v>
      </c>
      <c r="BT125">
        <f t="shared" si="23"/>
        <v>1</v>
      </c>
    </row>
    <row r="126" spans="1:72">
      <c r="A126" s="2" t="s">
        <v>21</v>
      </c>
      <c r="B126" s="2">
        <v>36</v>
      </c>
      <c r="C126" s="2" t="s">
        <v>33</v>
      </c>
      <c r="D126" s="2" t="s">
        <v>49</v>
      </c>
      <c r="E126" s="2">
        <v>8229</v>
      </c>
      <c r="F126" s="2" t="s">
        <v>34</v>
      </c>
      <c r="G126" s="2" t="s">
        <v>35</v>
      </c>
      <c r="H126" s="2">
        <v>2</v>
      </c>
      <c r="I126" s="2" t="s">
        <v>26</v>
      </c>
      <c r="J126" s="2" t="s">
        <v>27</v>
      </c>
      <c r="K126" s="2">
        <v>2</v>
      </c>
      <c r="L126" s="2" t="s">
        <v>43</v>
      </c>
      <c r="M126" s="2">
        <v>26</v>
      </c>
      <c r="N126" s="2" t="s">
        <v>27</v>
      </c>
      <c r="O126" s="2" t="s">
        <v>29</v>
      </c>
      <c r="P126" s="2">
        <v>1</v>
      </c>
      <c r="Q126" s="2" t="s">
        <v>30</v>
      </c>
      <c r="R126" s="2">
        <v>2</v>
      </c>
      <c r="S126" s="2" t="s">
        <v>27</v>
      </c>
      <c r="T126" s="2" t="s">
        <v>31</v>
      </c>
      <c r="U126" s="2">
        <v>1</v>
      </c>
      <c r="V126">
        <f>_xlfn.XLOOKUP(B126,Binning_WOE_IV!$C$2:$C$6,Binning_WOE_IV!$I$2:$I$6,"not found",-1)</f>
        <v>-0.672432264549915</v>
      </c>
      <c r="W126">
        <f>_xlfn.XLOOKUP(E126,Binning_WOE_IV!$C$7:$C$12,Binning_WOE_IV!$I$7:$I$12,"not found",-1)</f>
        <v>-0.98786424995459821</v>
      </c>
      <c r="X126">
        <f>_xlfn.XLOOKUP(M126,Binning_WOE_IV!$C$13:$C$18,Binning_WOE_IV!$I$13:$I$18,"not found",-1)</f>
        <v>-0.13233987329659078</v>
      </c>
      <c r="Y126">
        <f>_xlfn.XLOOKUP(A126,Binning_WOE_IV!$B$32:$B$35,Binning_WOE_IV!$G$32:$G$35,"not found",0)</f>
        <v>-0.67859154491044971</v>
      </c>
      <c r="Z126" s="23">
        <f>_xlfn.XLOOKUP(_xlfn.XLOOKUP(C126,Binning_WOE_IV!$AF$2:$AF$6,Binning_WOE_IV!$AG$2:$AG$6,"not found",0),Binning_WOE_IV!$R$36:$R$38,Binning_WOE_IV!$G$36:$G$38,"not found",0)</f>
        <v>-4.4726268044255127E-2</v>
      </c>
      <c r="AA126" cm="1">
        <f t="array" ref="AA126">_xlfn.SWITCH(D126,"radio/tv",Binning_WOE_IV!$G$39,"other",Binning_WOE_IV!$G$39,"education",Binning_WOE_IV!$G$40,"retraining",Binning_WOE_IV!$G$40,"furniture/equipment",Binning_WOE_IV!$G$41,"domestic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126">
        <f>_xlfn.LET(_xlpm.b,_xlfn.XLOOKUP(F126,Binning_WOE_IV!$AJ$2:$AJ$6,Binning_WOE_IV!$AK$2:$AK$6,"not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26">
        <f>_xlfn.LET(_xlpm.b,_xlfn.XLOOKUP(G126,Binning_WOE_IV!$AL$2:$AL$6,Binning_WOE_IV!$AM$2:$AM$6,"not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26">
        <f>_xlfn.XLOOKUP(_xlfn.XLOOKUP(I126,Binning_WOE_IV!$AN$2:$AN$5,Binning_WOE_IV!$AO$2:$AO$5,"not found",0),Binning_WOE_IV!$R$53:$R$55,Binning_WOE_IV!$G$53:$G$55,"not found",0)</f>
        <v>0.1811117123342415</v>
      </c>
      <c r="AE126">
        <f>_xlfn.LET(_xlpm.b,_xlfn.XLOOKUP(L126,Binning_WOE_IV!$AQ$2:$AQ$5,Binning_WOE_IV!$AR$2:$AR$5,"not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26">
        <f>_xlfn.XLOOKUP(_xlfn.XLOOKUP(N126,Binning_WOE_IV!$AS$2:$AS$4,Binning_WOE_IV!$AT$2:$AT$4,"not found",0),Binning_WOE_IV!$R$62:$R$63,Binning_WOE_IV!$G$62:$G$63,"not found",0)</f>
        <v>0.12957806221905885</v>
      </c>
      <c r="AG126">
        <f>_xlfn.XLOOKUP(_xlfn.XLOOKUP(O126,Binning_WOE_IV!$AU$2:$AU$4,Binning_WOE_IV!$AV$2:$AV$4,"not found",0),Binning_WOE_IV!$R$64:$R$65,Binning_WOE_IV!$G$64:$G$65,"not found",0)</f>
        <v>0.23435622685305388</v>
      </c>
      <c r="AH126">
        <f>V126*TRAIN_SUMMARY!$C$3</f>
        <v>0.53026698802232175</v>
      </c>
      <c r="AI126">
        <f>W126*TRAIN_SUMMARY!$C$4</f>
        <v>0.49301772974847569</v>
      </c>
      <c r="AJ126">
        <f>X126*TRAIN_SUMMARY!$C$5</f>
        <v>8.428542324031725E-2</v>
      </c>
      <c r="AK126">
        <f>Y126*TRAIN_SUMMARY!$C$6</f>
        <v>0.53190423215968441</v>
      </c>
      <c r="AL126">
        <f>Z126*TRAIN_SUMMARY!$C$7</f>
        <v>2.4580699342731407E-2</v>
      </c>
      <c r="AM126">
        <f>AA126*TRAIN_SUMMARY!$C$8</f>
        <v>-0.46936907902687153</v>
      </c>
      <c r="AN126">
        <f>AB126*TRAIN_SUMMARY!$C$9</f>
        <v>0.17108448609736249</v>
      </c>
      <c r="AO126">
        <f>AC126*TRAIN_SUMMARY!$C$10</f>
        <v>4.7923621110280083E-2</v>
      </c>
      <c r="AP126">
        <f>AD126*TRAIN_SUMMARY!$C$11</f>
        <v>-0.21458247952085815</v>
      </c>
      <c r="AQ126">
        <f>AE126*TRAIN_SUMMARY!$C$12</f>
        <v>-1.8327249432625072E-2</v>
      </c>
      <c r="AR126">
        <f>AF126*TRAIN_SUMMARY!$C$13</f>
        <v>-7.9424741749105313E-2</v>
      </c>
      <c r="AS126">
        <f>AG126*TRAIN_SUMMARY!$C$14</f>
        <v>-8.8614999578798745E-2</v>
      </c>
      <c r="AT126">
        <f>TRAIN_SUMMARY!$C$2+SUM(AH126:AS126)</f>
        <v>0.19134381565079084</v>
      </c>
      <c r="AU126">
        <f t="shared" si="13"/>
        <v>0.54769053698427972</v>
      </c>
      <c r="AV126">
        <f t="shared" si="14"/>
        <v>0.60204486507719934</v>
      </c>
      <c r="AW126">
        <f t="shared" si="15"/>
        <v>0</v>
      </c>
      <c r="AX126">
        <f t="shared" si="16"/>
        <v>1</v>
      </c>
      <c r="AY126">
        <f t="shared" si="24"/>
        <v>37</v>
      </c>
      <c r="AZ126">
        <f t="shared" si="25"/>
        <v>88</v>
      </c>
      <c r="BA126" s="35">
        <f t="shared" si="17"/>
        <v>7.628865979381444E-2</v>
      </c>
      <c r="BB126" s="35">
        <f t="shared" si="18"/>
        <v>0.40930232558139534</v>
      </c>
      <c r="BC126" s="35">
        <f t="shared" si="19"/>
        <v>0.3330136657875809</v>
      </c>
      <c r="BD126" s="35">
        <f t="shared" si="20"/>
        <v>0.40930232558139534</v>
      </c>
      <c r="BE126" s="35">
        <f t="shared" si="21"/>
        <v>7.628865979381444E-2</v>
      </c>
      <c r="BF126" s="23">
        <f>VLOOKUP(AH126,POINTS_TABLE!$D$2:$E$6,2,FALSE)</f>
        <v>22.950406619007929</v>
      </c>
      <c r="BG126" s="23">
        <f>VLOOKUP(AI126,POINTS_TABLE!$D$7:$E$12,2,FALSE)</f>
        <v>21.33822701335383</v>
      </c>
      <c r="BH126" s="23">
        <f>VLOOKUP(AJ126,POINTS_TABLE!$D$13:$E$18,2,FALSE)</f>
        <v>3.6479448638409924</v>
      </c>
      <c r="BI126" s="23">
        <f>VLOOKUP(AK126,POINTS_TABLE!$D$21:$E$24,2,FALSE)</f>
        <v>23.021267938938855</v>
      </c>
      <c r="BJ126" s="23">
        <f>VLOOKUP(AL126,POINTS_TABLE!$D$25:$E$27,2,FALSE)</f>
        <v>1.063873591300236</v>
      </c>
      <c r="BK126" s="23">
        <f>VLOOKUP(AM126,POINTS_TABLE!$D$28:$E$33,2,FALSE)</f>
        <v>-20.314693279760625</v>
      </c>
      <c r="BL126" s="23">
        <f>VLOOKUP(AN126,POINTS_TABLE!$D$34:$E$37,2,FALSE)</f>
        <v>7.4046821899710498</v>
      </c>
      <c r="BM126" s="23">
        <f>VLOOKUP(AO126,POINTS_TABLE!$D$38:$E$41,2,FALSE)</f>
        <v>2.0741751155172814</v>
      </c>
      <c r="BN126" s="23">
        <f>VLOOKUP(AP126,POINTS_TABLE!$D$42:$E$44,2,FALSE)</f>
        <v>-9.2873123719919874</v>
      </c>
      <c r="BO126" s="23">
        <f>VLOOKUP(AQ126,POINTS_TABLE!$D$45:$E$48,2,FALSE)</f>
        <v>-0.79321895608749771</v>
      </c>
      <c r="BP126" s="23">
        <f>VLOOKUP(AR126,POINTS_TABLE!$D$49:$E$50,2,FALSE)</f>
        <v>-3.4375704313596254</v>
      </c>
      <c r="BQ126" s="23">
        <f>VLOOKUP(AS126,POINTS_TABLE!$D$51:$E$52,2,FALSE)</f>
        <v>-3.8353326132213157</v>
      </c>
      <c r="BR126" s="39">
        <f>ROUND(SCORECARD_SCALLING!$C$6-SUM(BF126:BQ126)-TRAIN_SUMMARY!$C$2*SCORECARD_SCALLING!$C$5,0)</f>
        <v>462</v>
      </c>
      <c r="BS126" t="str">
        <f t="shared" si="22"/>
        <v>Reject</v>
      </c>
      <c r="BT126">
        <f t="shared" si="23"/>
        <v>1</v>
      </c>
    </row>
    <row r="127" spans="1:72">
      <c r="A127" s="2" t="s">
        <v>21</v>
      </c>
      <c r="B127" s="2">
        <v>12</v>
      </c>
      <c r="C127" s="2" t="s">
        <v>33</v>
      </c>
      <c r="D127" s="2" t="s">
        <v>23</v>
      </c>
      <c r="E127" s="2">
        <v>1498</v>
      </c>
      <c r="F127" s="2" t="s">
        <v>34</v>
      </c>
      <c r="G127" s="2" t="s">
        <v>35</v>
      </c>
      <c r="H127" s="2">
        <v>4</v>
      </c>
      <c r="I127" s="2" t="s">
        <v>36</v>
      </c>
      <c r="J127" s="2" t="s">
        <v>27</v>
      </c>
      <c r="K127" s="2">
        <v>1</v>
      </c>
      <c r="L127" s="2" t="s">
        <v>50</v>
      </c>
      <c r="M127" s="2">
        <v>23</v>
      </c>
      <c r="N127" s="2" t="s">
        <v>61</v>
      </c>
      <c r="O127" s="2" t="s">
        <v>29</v>
      </c>
      <c r="P127" s="2">
        <v>1</v>
      </c>
      <c r="Q127" s="2" t="s">
        <v>30</v>
      </c>
      <c r="R127" s="2">
        <v>1</v>
      </c>
      <c r="S127" s="2" t="s">
        <v>27</v>
      </c>
      <c r="T127" s="2" t="s">
        <v>31</v>
      </c>
      <c r="U127" s="2">
        <v>0</v>
      </c>
      <c r="V127">
        <f>_xlfn.XLOOKUP(B127,Binning_WOE_IV!$C$2:$C$6,Binning_WOE_IV!$I$2:$I$6,"not found",-1)</f>
        <v>7.0953437452657447E-2</v>
      </c>
      <c r="W127">
        <f>_xlfn.XLOOKUP(E127,Binning_WOE_IV!$C$7:$C$12,Binning_WOE_IV!$I$7:$I$12,"not found",-1)</f>
        <v>0.16104877718831048</v>
      </c>
      <c r="X127">
        <f>_xlfn.XLOOKUP(M127,Binning_WOE_IV!$C$13:$C$18,Binning_WOE_IV!$I$13:$I$18,"not found",-1)</f>
        <v>-0.40221483439086264</v>
      </c>
      <c r="Y127">
        <f>_xlfn.XLOOKUP(A127,Binning_WOE_IV!$B$32:$B$35,Binning_WOE_IV!$G$32:$G$35,"not found",0)</f>
        <v>-0.67859154491044971</v>
      </c>
      <c r="Z127" s="23">
        <f>_xlfn.XLOOKUP(_xlfn.XLOOKUP(C127,Binning_WOE_IV!$AF$2:$AF$6,Binning_WOE_IV!$AG$2:$AG$6,"not found",0),Binning_WOE_IV!$R$36:$R$38,Binning_WOE_IV!$G$36:$G$38,"not found",0)</f>
        <v>-4.4726268044255127E-2</v>
      </c>
      <c r="AA127" cm="1">
        <f t="array" ref="AA127">_xlfn.SWITCH(D127,"radio/tv",Binning_WOE_IV!$G$39,"other",Binning_WOE_IV!$G$39,"education",Binning_WOE_IV!$G$40,"retraining",Binning_WOE_IV!$G$40,"furniture/equipment",Binning_WOE_IV!$G$41,"domestic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27">
        <f>_xlfn.LET(_xlpm.b,_xlfn.XLOOKUP(F127,Binning_WOE_IV!$AJ$2:$AJ$6,Binning_WOE_IV!$AK$2:$AK$6,"not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27">
        <f>_xlfn.LET(_xlpm.b,_xlfn.XLOOKUP(G127,Binning_WOE_IV!$AL$2:$AL$6,Binning_WOE_IV!$AM$2:$AM$6,"not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27">
        <f>_xlfn.XLOOKUP(_xlfn.XLOOKUP(I127,Binning_WOE_IV!$AN$2:$AN$5,Binning_WOE_IV!$AO$2:$AO$5,"not found",0),Binning_WOE_IV!$R$53:$R$55,Binning_WOE_IV!$G$53:$G$55,"not found",0)</f>
        <v>-0.20099341664998441</v>
      </c>
      <c r="AE127">
        <f>_xlfn.LET(_xlpm.b,_xlfn.XLOOKUP(L127,Binning_WOE_IV!$AQ$2:$AQ$5,Binning_WOE_IV!$AR$2:$AR$5,"not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27">
        <f>_xlfn.XLOOKUP(_xlfn.XLOOKUP(N127,Binning_WOE_IV!$AS$2:$AS$4,Binning_WOE_IV!$AT$2:$AT$4,"not found",0),Binning_WOE_IV!$R$62:$R$63,Binning_WOE_IV!$G$62:$G$63,"not found",0)</f>
        <v>-0.54969627176468283</v>
      </c>
      <c r="AG127">
        <f>_xlfn.XLOOKUP(_xlfn.XLOOKUP(O127,Binning_WOE_IV!$AU$2:$AU$4,Binning_WOE_IV!$AV$2:$AV$4,"not found",0),Binning_WOE_IV!$R$64:$R$65,Binning_WOE_IV!$G$64:$G$65,"not found",0)</f>
        <v>0.23435622685305388</v>
      </c>
      <c r="AH127">
        <f>V127*TRAIN_SUMMARY!$C$3</f>
        <v>-5.5952498937620498E-2</v>
      </c>
      <c r="AI127">
        <f>W127*TRAIN_SUMMARY!$C$4</f>
        <v>-8.037531726833734E-2</v>
      </c>
      <c r="AJ127">
        <f>X127*TRAIN_SUMMARY!$C$5</f>
        <v>0.25616502952357967</v>
      </c>
      <c r="AK127">
        <f>Y127*TRAIN_SUMMARY!$C$6</f>
        <v>0.53190423215968441</v>
      </c>
      <c r="AL127">
        <f>Z127*TRAIN_SUMMARY!$C$7</f>
        <v>2.4580699342731407E-2</v>
      </c>
      <c r="AM127">
        <f>AA127*TRAIN_SUMMARY!$C$8</f>
        <v>-0.43521580803835686</v>
      </c>
      <c r="AN127">
        <f>AB127*TRAIN_SUMMARY!$C$9</f>
        <v>0.17108448609736249</v>
      </c>
      <c r="AO127">
        <f>AC127*TRAIN_SUMMARY!$C$10</f>
        <v>4.7923621110280083E-2</v>
      </c>
      <c r="AP127">
        <f>AD127*TRAIN_SUMMARY!$C$11</f>
        <v>0.23813846799994265</v>
      </c>
      <c r="AQ127">
        <f>AE127*TRAIN_SUMMARY!$C$12</f>
        <v>6.1778553558697331E-2</v>
      </c>
      <c r="AR127">
        <f>AF127*TRAIN_SUMMARY!$C$13</f>
        <v>0.33693577197926589</v>
      </c>
      <c r="AS127">
        <f>AG127*TRAIN_SUMMARY!$C$14</f>
        <v>-8.8614999578798745E-2</v>
      </c>
      <c r="AT127">
        <f>TRAIN_SUMMARY!$C$2+SUM(AH127:AS127)</f>
        <v>0.18695142318630731</v>
      </c>
      <c r="AU127">
        <f t="shared" si="13"/>
        <v>0.54660220264021309</v>
      </c>
      <c r="AV127">
        <f t="shared" si="14"/>
        <v>0.79098539897126552</v>
      </c>
      <c r="AW127">
        <f t="shared" si="15"/>
        <v>1</v>
      </c>
      <c r="AX127">
        <f t="shared" si="16"/>
        <v>0</v>
      </c>
      <c r="AY127">
        <f t="shared" si="24"/>
        <v>38</v>
      </c>
      <c r="AZ127">
        <f t="shared" si="25"/>
        <v>88</v>
      </c>
      <c r="BA127" s="35">
        <f t="shared" si="17"/>
        <v>7.8350515463917525E-2</v>
      </c>
      <c r="BB127" s="35">
        <f t="shared" si="18"/>
        <v>0.40930232558139534</v>
      </c>
      <c r="BC127" s="35">
        <f t="shared" si="19"/>
        <v>0.33095181011747782</v>
      </c>
      <c r="BD127" s="35">
        <f t="shared" si="20"/>
        <v>0.40930232558139534</v>
      </c>
      <c r="BE127" s="35">
        <f t="shared" si="21"/>
        <v>7.8350515463917525E-2</v>
      </c>
      <c r="BF127" s="23">
        <f>VLOOKUP(AH127,POINTS_TABLE!$D$2:$E$6,2,FALSE)</f>
        <v>-2.4216717822795024</v>
      </c>
      <c r="BG127" s="23">
        <f>VLOOKUP(AI127,POINTS_TABLE!$D$7:$E$12,2,FALSE)</f>
        <v>-3.4787121489872201</v>
      </c>
      <c r="BH127" s="23">
        <f>VLOOKUP(AJ127,POINTS_TABLE!$D$13:$E$18,2,FALSE)</f>
        <v>11.087040532285299</v>
      </c>
      <c r="BI127" s="23">
        <f>VLOOKUP(AK127,POINTS_TABLE!$D$21:$E$24,2,FALSE)</f>
        <v>23.021267938938855</v>
      </c>
      <c r="BJ127" s="23">
        <f>VLOOKUP(AL127,POINTS_TABLE!$D$25:$E$27,2,FALSE)</f>
        <v>1.063873591300236</v>
      </c>
      <c r="BK127" s="23">
        <f>VLOOKUP(AM127,POINTS_TABLE!$D$28:$E$33,2,FALSE)</f>
        <v>-18.836510639202615</v>
      </c>
      <c r="BL127" s="23">
        <f>VLOOKUP(AN127,POINTS_TABLE!$D$34:$E$37,2,FALSE)</f>
        <v>7.4046821899710498</v>
      </c>
      <c r="BM127" s="23">
        <f>VLOOKUP(AO127,POINTS_TABLE!$D$38:$E$41,2,FALSE)</f>
        <v>2.0741751155172814</v>
      </c>
      <c r="BN127" s="23">
        <f>VLOOKUP(AP127,POINTS_TABLE!$D$42:$E$44,2,FALSE)</f>
        <v>10.30683560485237</v>
      </c>
      <c r="BO127" s="23">
        <f>VLOOKUP(AQ127,POINTS_TABLE!$D$45:$E$48,2,FALSE)</f>
        <v>2.6738283855727758</v>
      </c>
      <c r="BP127" s="23">
        <f>VLOOKUP(AR127,POINTS_TABLE!$D$49:$E$50,2,FALSE)</f>
        <v>14.582867019977442</v>
      </c>
      <c r="BQ127" s="23">
        <f>VLOOKUP(AS127,POINTS_TABLE!$D$51:$E$52,2,FALSE)</f>
        <v>-3.8353326132213157</v>
      </c>
      <c r="BR127" s="39">
        <f>ROUND(SCORECARD_SCALLING!$C$6-SUM(BF127:BQ127)-TRAIN_SUMMARY!$C$2*SCORECARD_SCALLING!$C$5,0)</f>
        <v>462</v>
      </c>
      <c r="BS127" t="str">
        <f t="shared" si="22"/>
        <v>Reject</v>
      </c>
      <c r="BT127">
        <f t="shared" si="23"/>
        <v>1</v>
      </c>
    </row>
    <row r="128" spans="1:72">
      <c r="A128" s="2" t="s">
        <v>21</v>
      </c>
      <c r="B128" s="2">
        <v>15</v>
      </c>
      <c r="C128" s="2" t="s">
        <v>33</v>
      </c>
      <c r="D128" s="2" t="s">
        <v>41</v>
      </c>
      <c r="E128" s="2">
        <v>1845</v>
      </c>
      <c r="F128" s="2" t="s">
        <v>34</v>
      </c>
      <c r="G128" s="2" t="s">
        <v>57</v>
      </c>
      <c r="H128" s="2">
        <v>4</v>
      </c>
      <c r="I128" s="2" t="s">
        <v>36</v>
      </c>
      <c r="J128" s="2" t="s">
        <v>42</v>
      </c>
      <c r="K128" s="2">
        <v>1</v>
      </c>
      <c r="L128" s="2" t="s">
        <v>43</v>
      </c>
      <c r="M128" s="2">
        <v>46</v>
      </c>
      <c r="N128" s="2" t="s">
        <v>27</v>
      </c>
      <c r="O128" s="2" t="s">
        <v>51</v>
      </c>
      <c r="P128" s="2">
        <v>1</v>
      </c>
      <c r="Q128" s="2" t="s">
        <v>30</v>
      </c>
      <c r="R128" s="2">
        <v>1</v>
      </c>
      <c r="S128" s="2" t="s">
        <v>27</v>
      </c>
      <c r="T128" s="2" t="s">
        <v>31</v>
      </c>
      <c r="U128" s="2">
        <v>0</v>
      </c>
      <c r="V128">
        <f>_xlfn.XLOOKUP(B128,Binning_WOE_IV!$C$2:$C$6,Binning_WOE_IV!$I$2:$I$6,"not found",-1)</f>
        <v>7.0953437452657447E-2</v>
      </c>
      <c r="W128">
        <f>_xlfn.XLOOKUP(E128,Binning_WOE_IV!$C$7:$C$12,Binning_WOE_IV!$I$7:$I$12,"not found",-1)</f>
        <v>0.16104877718831048</v>
      </c>
      <c r="X128">
        <f>_xlfn.XLOOKUP(M128,Binning_WOE_IV!$C$13:$C$18,Binning_WOE_IV!$I$13:$I$18,"not found",-1)</f>
        <v>0.42044277372805144</v>
      </c>
      <c r="Y128">
        <f>_xlfn.XLOOKUP(A128,Binning_WOE_IV!$B$32:$B$35,Binning_WOE_IV!$G$32:$G$35,"not found",0)</f>
        <v>-0.67859154491044971</v>
      </c>
      <c r="Z128" s="23">
        <f>_xlfn.XLOOKUP(_xlfn.XLOOKUP(C128,Binning_WOE_IV!$AF$2:$AF$6,Binning_WOE_IV!$AG$2:$AG$6,"not found",0),Binning_WOE_IV!$R$36:$R$38,Binning_WOE_IV!$G$36:$G$38,"not found",0)</f>
        <v>-4.4726268044255127E-2</v>
      </c>
      <c r="AA128" cm="1">
        <f t="array" ref="AA128">_xlfn.SWITCH(D128,"radio/tv",Binning_WOE_IV!$G$39,"other",Binning_WOE_IV!$G$39,"education",Binning_WOE_IV!$G$40,"retraining",Binning_WOE_IV!$G$40,"furniture/equipment",Binning_WOE_IV!$G$41,"domestic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28">
        <f>_xlfn.LET(_xlpm.b,_xlfn.XLOOKUP(F128,Binning_WOE_IV!$AJ$2:$AJ$6,Binning_WOE_IV!$AK$2:$AK$6,"not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28">
        <f>_xlfn.LET(_xlpm.b,_xlfn.XLOOKUP(G128,Binning_WOE_IV!$AL$2:$AL$6,Binning_WOE_IV!$AM$2:$AM$6,"not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28">
        <f>_xlfn.XLOOKUP(_xlfn.XLOOKUP(I128,Binning_WOE_IV!$AN$2:$AN$5,Binning_WOE_IV!$AO$2:$AO$5,"not found",0),Binning_WOE_IV!$R$53:$R$55,Binning_WOE_IV!$G$53:$G$55,"not found",0)</f>
        <v>-0.20099341664998441</v>
      </c>
      <c r="AE128">
        <f>_xlfn.LET(_xlpm.b,_xlfn.XLOOKUP(L128,Binning_WOE_IV!$AQ$2:$AQ$5,Binning_WOE_IV!$AR$2:$AR$5,"not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28">
        <f>_xlfn.XLOOKUP(_xlfn.XLOOKUP(N128,Binning_WOE_IV!$AS$2:$AS$4,Binning_WOE_IV!$AT$2:$AT$4,"not found",0),Binning_WOE_IV!$R$62:$R$63,Binning_WOE_IV!$G$62:$G$63,"not found",0)</f>
        <v>0.12957806221905885</v>
      </c>
      <c r="AG128">
        <f>_xlfn.XLOOKUP(_xlfn.XLOOKUP(O128,Binning_WOE_IV!$AU$2:$AU$4,Binning_WOE_IV!$AV$2:$AV$4,"not found",0),Binning_WOE_IV!$R$64:$R$65,Binning_WOE_IV!$G$64:$G$65,"not found",0)</f>
        <v>-0.4919272386823581</v>
      </c>
      <c r="AH128">
        <f>V128*TRAIN_SUMMARY!$C$3</f>
        <v>-5.5952498937620498E-2</v>
      </c>
      <c r="AI128">
        <f>W128*TRAIN_SUMMARY!$C$4</f>
        <v>-8.037531726833734E-2</v>
      </c>
      <c r="AJ128">
        <f>X128*TRAIN_SUMMARY!$C$5</f>
        <v>-0.26777415036949909</v>
      </c>
      <c r="AK128">
        <f>Y128*TRAIN_SUMMARY!$C$6</f>
        <v>0.53190423215968441</v>
      </c>
      <c r="AL128">
        <f>Z128*TRAIN_SUMMARY!$C$7</f>
        <v>2.4580699342731407E-2</v>
      </c>
      <c r="AM128">
        <f>AA128*TRAIN_SUMMARY!$C$8</f>
        <v>5.9194073638088991E-2</v>
      </c>
      <c r="AN128">
        <f>AB128*TRAIN_SUMMARY!$C$9</f>
        <v>0.17108448609736249</v>
      </c>
      <c r="AO128">
        <f>AC128*TRAIN_SUMMARY!$C$10</f>
        <v>0.2867089209985732</v>
      </c>
      <c r="AP128">
        <f>AD128*TRAIN_SUMMARY!$C$11</f>
        <v>0.23813846799994265</v>
      </c>
      <c r="AQ128">
        <f>AE128*TRAIN_SUMMARY!$C$12</f>
        <v>-1.8327249432625072E-2</v>
      </c>
      <c r="AR128">
        <f>AF128*TRAIN_SUMMARY!$C$13</f>
        <v>-7.9424741749105313E-2</v>
      </c>
      <c r="AS128">
        <f>AG128*TRAIN_SUMMARY!$C$14</f>
        <v>0.18600799575071647</v>
      </c>
      <c r="AT128">
        <f>TRAIN_SUMMARY!$C$2+SUM(AH128:AS128)</f>
        <v>0.17436410346778908</v>
      </c>
      <c r="AU128">
        <f t="shared" si="13"/>
        <v>0.54348091969137979</v>
      </c>
      <c r="AV128">
        <f t="shared" si="14"/>
        <v>0.78412478286851162</v>
      </c>
      <c r="AW128">
        <f t="shared" si="15"/>
        <v>1</v>
      </c>
      <c r="AX128">
        <f t="shared" si="16"/>
        <v>0</v>
      </c>
      <c r="AY128">
        <f t="shared" si="24"/>
        <v>39</v>
      </c>
      <c r="AZ128">
        <f t="shared" si="25"/>
        <v>88</v>
      </c>
      <c r="BA128" s="35">
        <f t="shared" si="17"/>
        <v>8.0412371134020624E-2</v>
      </c>
      <c r="BB128" s="35">
        <f t="shared" si="18"/>
        <v>0.40930232558139534</v>
      </c>
      <c r="BC128" s="35">
        <f t="shared" si="19"/>
        <v>0.32888995444737473</v>
      </c>
      <c r="BD128" s="35">
        <f t="shared" si="20"/>
        <v>0.40930232558139534</v>
      </c>
      <c r="BE128" s="35">
        <f t="shared" si="21"/>
        <v>8.0412371134020624E-2</v>
      </c>
      <c r="BF128" s="23">
        <f>VLOOKUP(AH128,POINTS_TABLE!$D$2:$E$6,2,FALSE)</f>
        <v>-2.4216717822795024</v>
      </c>
      <c r="BG128" s="23">
        <f>VLOOKUP(AI128,POINTS_TABLE!$D$7:$E$12,2,FALSE)</f>
        <v>-3.4787121489872201</v>
      </c>
      <c r="BH128" s="23">
        <f>VLOOKUP(AJ128,POINTS_TABLE!$D$13:$E$18,2,FALSE)</f>
        <v>-11.589493164489957</v>
      </c>
      <c r="BI128" s="23">
        <f>VLOOKUP(AK128,POINTS_TABLE!$D$21:$E$24,2,FALSE)</f>
        <v>23.021267938938855</v>
      </c>
      <c r="BJ128" s="23">
        <f>VLOOKUP(AL128,POINTS_TABLE!$D$25:$E$27,2,FALSE)</f>
        <v>1.063873591300236</v>
      </c>
      <c r="BK128" s="23">
        <f>VLOOKUP(AM128,POINTS_TABLE!$D$28:$E$33,2,FALSE)</f>
        <v>2.5619698946306131</v>
      </c>
      <c r="BL128" s="23">
        <f>VLOOKUP(AN128,POINTS_TABLE!$D$34:$E$37,2,FALSE)</f>
        <v>7.4046821899710498</v>
      </c>
      <c r="BM128" s="23">
        <f>VLOOKUP(AO128,POINTS_TABLE!$D$38:$E$41,2,FALSE)</f>
        <v>12.409006155098014</v>
      </c>
      <c r="BN128" s="23">
        <f>VLOOKUP(AP128,POINTS_TABLE!$D$42:$E$44,2,FALSE)</f>
        <v>10.30683560485237</v>
      </c>
      <c r="BO128" s="23">
        <f>VLOOKUP(AQ128,POINTS_TABLE!$D$45:$E$48,2,FALSE)</f>
        <v>-0.79321895608749771</v>
      </c>
      <c r="BP128" s="23">
        <f>VLOOKUP(AR128,POINTS_TABLE!$D$49:$E$50,2,FALSE)</f>
        <v>-3.4375704313596254</v>
      </c>
      <c r="BQ128" s="23">
        <f>VLOOKUP(AS128,POINTS_TABLE!$D$51:$E$52,2,FALSE)</f>
        <v>8.0505843910576207</v>
      </c>
      <c r="BR128" s="39">
        <f>ROUND(SCORECARD_SCALLING!$C$6-SUM(BF128:BQ128)-TRAIN_SUMMARY!$C$2*SCORECARD_SCALLING!$C$5,0)</f>
        <v>463</v>
      </c>
      <c r="BS128" t="str">
        <f t="shared" si="22"/>
        <v>Reject</v>
      </c>
      <c r="BT128">
        <f t="shared" si="23"/>
        <v>1</v>
      </c>
    </row>
    <row r="129" spans="1:72">
      <c r="A129" s="2" t="s">
        <v>32</v>
      </c>
      <c r="B129" s="2">
        <v>24</v>
      </c>
      <c r="C129" s="2" t="s">
        <v>60</v>
      </c>
      <c r="D129" s="2" t="s">
        <v>58</v>
      </c>
      <c r="E129" s="2">
        <v>4241</v>
      </c>
      <c r="F129" s="2" t="s">
        <v>34</v>
      </c>
      <c r="G129" s="2" t="s">
        <v>35</v>
      </c>
      <c r="H129" s="2">
        <v>1</v>
      </c>
      <c r="I129" s="2" t="s">
        <v>26</v>
      </c>
      <c r="J129" s="2" t="s">
        <v>27</v>
      </c>
      <c r="K129" s="2">
        <v>4</v>
      </c>
      <c r="L129" s="2" t="s">
        <v>28</v>
      </c>
      <c r="M129" s="2">
        <v>36</v>
      </c>
      <c r="N129" s="2" t="s">
        <v>27</v>
      </c>
      <c r="O129" s="2" t="s">
        <v>29</v>
      </c>
      <c r="P129" s="2">
        <v>3</v>
      </c>
      <c r="Q129" s="2" t="s">
        <v>40</v>
      </c>
      <c r="R129" s="2">
        <v>1</v>
      </c>
      <c r="S129" s="2" t="s">
        <v>31</v>
      </c>
      <c r="T129" s="2" t="s">
        <v>31</v>
      </c>
      <c r="U129" s="2">
        <v>1</v>
      </c>
      <c r="V129">
        <f>_xlfn.XLOOKUP(B129,Binning_WOE_IV!$C$2:$C$6,Binning_WOE_IV!$I$2:$I$6,"not found",-1)</f>
        <v>-0.12917431193202994</v>
      </c>
      <c r="W129">
        <f>_xlfn.XLOOKUP(E129,Binning_WOE_IV!$C$7:$C$12,Binning_WOE_IV!$I$7:$I$12,"not found",-1)</f>
        <v>4.3939369041401284E-2</v>
      </c>
      <c r="X129">
        <f>_xlfn.XLOOKUP(M129,Binning_WOE_IV!$C$13:$C$18,Binning_WOE_IV!$I$13:$I$18,"not found",-1)</f>
        <v>0.27579903319597576</v>
      </c>
      <c r="Y129">
        <f>_xlfn.XLOOKUP(A129,Binning_WOE_IV!$B$32:$B$35,Binning_WOE_IV!$G$32:$G$35,"not found",0)</f>
        <v>-0.45557089656450134</v>
      </c>
      <c r="Z129" s="23">
        <f>_xlfn.XLOOKUP(_xlfn.XLOOKUP(C129,Binning_WOE_IV!$AF$2:$AF$6,Binning_WOE_IV!$AG$2:$AG$6,"not found",0),Binning_WOE_IV!$R$36:$R$38,Binning_WOE_IV!$G$36:$G$38,"not found",0)</f>
        <v>-1.2442937789022748</v>
      </c>
      <c r="AA129" cm="1">
        <f t="array" ref="AA129">_xlfn.SWITCH(D129,"radio/tv",Binning_WOE_IV!$G$39,"other",Binning_WOE_IV!$G$39,"education",Binning_WOE_IV!$G$40,"retraining",Binning_WOE_IV!$G$40,"furniture/equipment",Binning_WOE_IV!$G$41,"domestic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29">
        <f>_xlfn.LET(_xlpm.b,_xlfn.XLOOKUP(F129,Binning_WOE_IV!$AJ$2:$AJ$6,Binning_WOE_IV!$AK$2:$AK$6,"not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29">
        <f>_xlfn.LET(_xlpm.b,_xlfn.XLOOKUP(G129,Binning_WOE_IV!$AL$2:$AL$6,Binning_WOE_IV!$AM$2:$AM$6,"not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29">
        <f>_xlfn.XLOOKUP(_xlfn.XLOOKUP(I129,Binning_WOE_IV!$AN$2:$AN$5,Binning_WOE_IV!$AO$2:$AO$5,"not found",0),Binning_WOE_IV!$R$53:$R$55,Binning_WOE_IV!$G$53:$G$55,"not found",0)</f>
        <v>0.1811117123342415</v>
      </c>
      <c r="AE129">
        <f>_xlfn.LET(_xlpm.b,_xlfn.XLOOKUP(L129,Binning_WOE_IV!$AQ$2:$AQ$5,Binning_WOE_IV!$AR$2:$AR$5,"not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29">
        <f>_xlfn.XLOOKUP(_xlfn.XLOOKUP(N129,Binning_WOE_IV!$AS$2:$AS$4,Binning_WOE_IV!$AT$2:$AT$4,"not found",0),Binning_WOE_IV!$R$62:$R$63,Binning_WOE_IV!$G$62:$G$63,"not found",0)</f>
        <v>0.12957806221905885</v>
      </c>
      <c r="AG129">
        <f>_xlfn.XLOOKUP(_xlfn.XLOOKUP(O129,Binning_WOE_IV!$AU$2:$AU$4,Binning_WOE_IV!$AV$2:$AV$4,"not found",0),Binning_WOE_IV!$R$64:$R$65,Binning_WOE_IV!$G$64:$G$65,"not found",0)</f>
        <v>0.23435622685305388</v>
      </c>
      <c r="AH129">
        <f>V129*TRAIN_SUMMARY!$C$3</f>
        <v>0.10186434668464488</v>
      </c>
      <c r="AI129">
        <f>W129*TRAIN_SUMMARY!$C$4</f>
        <v>-2.1929012991782761E-2</v>
      </c>
      <c r="AJ129">
        <f>X129*TRAIN_SUMMARY!$C$5</f>
        <v>-0.1756525653466223</v>
      </c>
      <c r="AK129">
        <f>Y129*TRAIN_SUMMARY!$C$6</f>
        <v>0.35709270141793154</v>
      </c>
      <c r="AL129">
        <f>Z129*TRAIN_SUMMARY!$C$7</f>
        <v>0.68384000299252556</v>
      </c>
      <c r="AM129">
        <f>AA129*TRAIN_SUMMARY!$C$8</f>
        <v>0.4883377841684039</v>
      </c>
      <c r="AN129">
        <f>AB129*TRAIN_SUMMARY!$C$9</f>
        <v>0.17108448609736249</v>
      </c>
      <c r="AO129">
        <f>AC129*TRAIN_SUMMARY!$C$10</f>
        <v>4.7923621110280083E-2</v>
      </c>
      <c r="AP129">
        <f>AD129*TRAIN_SUMMARY!$C$11</f>
        <v>-0.21458247952085815</v>
      </c>
      <c r="AQ129">
        <f>AE129*TRAIN_SUMMARY!$C$12</f>
        <v>-0.28008206528227803</v>
      </c>
      <c r="AR129">
        <f>AF129*TRAIN_SUMMARY!$C$13</f>
        <v>-7.9424741749105313E-2</v>
      </c>
      <c r="AS129">
        <f>AG129*TRAIN_SUMMARY!$C$14</f>
        <v>-8.8614999578798745E-2</v>
      </c>
      <c r="AT129">
        <f>TRAIN_SUMMARY!$C$2+SUM(AH129:AS129)</f>
        <v>0.16845626323958007</v>
      </c>
      <c r="AU129">
        <f t="shared" si="13"/>
        <v>0.5420147565790896</v>
      </c>
      <c r="AV129">
        <f t="shared" si="14"/>
        <v>0.61246205175243407</v>
      </c>
      <c r="AW129">
        <f t="shared" si="15"/>
        <v>0</v>
      </c>
      <c r="AX129">
        <f t="shared" si="16"/>
        <v>1</v>
      </c>
      <c r="AY129">
        <f t="shared" si="24"/>
        <v>39</v>
      </c>
      <c r="AZ129">
        <f t="shared" si="25"/>
        <v>89</v>
      </c>
      <c r="BA129" s="35">
        <f t="shared" si="17"/>
        <v>8.0412371134020624E-2</v>
      </c>
      <c r="BB129" s="35">
        <f t="shared" si="18"/>
        <v>0.413953488372093</v>
      </c>
      <c r="BC129" s="35">
        <f t="shared" si="19"/>
        <v>0.33354111723807239</v>
      </c>
      <c r="BD129" s="35">
        <f t="shared" si="20"/>
        <v>0.413953488372093</v>
      </c>
      <c r="BE129" s="35">
        <f t="shared" si="21"/>
        <v>8.0412371134020624E-2</v>
      </c>
      <c r="BF129" s="23">
        <f>VLOOKUP(AH129,POINTS_TABLE!$D$2:$E$6,2,FALSE)</f>
        <v>4.4087756341599382</v>
      </c>
      <c r="BG129" s="23">
        <f>VLOOKUP(AI129,POINTS_TABLE!$D$7:$E$12,2,FALSE)</f>
        <v>-0.94910634884503919</v>
      </c>
      <c r="BH129" s="23">
        <f>VLOOKUP(AJ129,POINTS_TABLE!$D$13:$E$18,2,FALSE)</f>
        <v>-7.6023925483498971</v>
      </c>
      <c r="BI129" s="23">
        <f>VLOOKUP(AK129,POINTS_TABLE!$D$21:$E$24,2,FALSE)</f>
        <v>15.455276084198793</v>
      </c>
      <c r="BJ129" s="23">
        <f>VLOOKUP(AL129,POINTS_TABLE!$D$25:$E$27,2,FALSE)</f>
        <v>29.597177432364315</v>
      </c>
      <c r="BK129" s="23">
        <f>VLOOKUP(AM129,POINTS_TABLE!$D$28:$E$33,2,FALSE)</f>
        <v>21.135674984953837</v>
      </c>
      <c r="BL129" s="23">
        <f>VLOOKUP(AN129,POINTS_TABLE!$D$34:$E$37,2,FALSE)</f>
        <v>7.4046821899710498</v>
      </c>
      <c r="BM129" s="23">
        <f>VLOOKUP(AO129,POINTS_TABLE!$D$38:$E$41,2,FALSE)</f>
        <v>2.0741751155172814</v>
      </c>
      <c r="BN129" s="23">
        <f>VLOOKUP(AP129,POINTS_TABLE!$D$42:$E$44,2,FALSE)</f>
        <v>-9.2873123719919874</v>
      </c>
      <c r="BO129" s="23">
        <f>VLOOKUP(AQ129,POINTS_TABLE!$D$45:$E$48,2,FALSE)</f>
        <v>-12.122190198740443</v>
      </c>
      <c r="BP129" s="23">
        <f>VLOOKUP(AR129,POINTS_TABLE!$D$49:$E$50,2,FALSE)</f>
        <v>-3.4375704313596254</v>
      </c>
      <c r="BQ129" s="23">
        <f>VLOOKUP(AS129,POINTS_TABLE!$D$51:$E$52,2,FALSE)</f>
        <v>-3.8353326132213157</v>
      </c>
      <c r="BR129" s="39">
        <f>ROUND(SCORECARD_SCALLING!$C$6-SUM(BF129:BQ129)-TRAIN_SUMMARY!$C$2*SCORECARD_SCALLING!$C$5,0)</f>
        <v>463</v>
      </c>
      <c r="BS129" t="str">
        <f t="shared" si="22"/>
        <v>Reject</v>
      </c>
      <c r="BT129">
        <f t="shared" si="23"/>
        <v>1</v>
      </c>
    </row>
    <row r="130" spans="1:72">
      <c r="A130" s="2" t="s">
        <v>21</v>
      </c>
      <c r="B130" s="2">
        <v>18</v>
      </c>
      <c r="C130" s="2" t="s">
        <v>22</v>
      </c>
      <c r="D130" s="2" t="s">
        <v>46</v>
      </c>
      <c r="E130" s="2">
        <v>3966</v>
      </c>
      <c r="F130" s="2" t="s">
        <v>34</v>
      </c>
      <c r="G130" s="2" t="s">
        <v>25</v>
      </c>
      <c r="H130" s="2">
        <v>1</v>
      </c>
      <c r="I130" s="2" t="s">
        <v>36</v>
      </c>
      <c r="J130" s="2" t="s">
        <v>27</v>
      </c>
      <c r="K130" s="2">
        <v>4</v>
      </c>
      <c r="L130" s="2" t="s">
        <v>28</v>
      </c>
      <c r="M130" s="2">
        <v>33</v>
      </c>
      <c r="N130" s="2" t="s">
        <v>61</v>
      </c>
      <c r="O130" s="2" t="s">
        <v>51</v>
      </c>
      <c r="P130" s="2">
        <v>3</v>
      </c>
      <c r="Q130" s="2" t="s">
        <v>30</v>
      </c>
      <c r="R130" s="2">
        <v>1</v>
      </c>
      <c r="S130" s="2" t="s">
        <v>31</v>
      </c>
      <c r="T130" s="2" t="s">
        <v>31</v>
      </c>
      <c r="U130" s="2">
        <v>1</v>
      </c>
      <c r="V130">
        <f>_xlfn.XLOOKUP(B130,Binning_WOE_IV!$C$2:$C$6,Binning_WOE_IV!$I$2:$I$6,"not found",-1)</f>
        <v>7.0953437452657447E-2</v>
      </c>
      <c r="W130">
        <f>_xlfn.XLOOKUP(E130,Binning_WOE_IV!$C$7:$C$12,Binning_WOE_IV!$I$7:$I$12,"not found",-1)</f>
        <v>4.3939369041401284E-2</v>
      </c>
      <c r="X130">
        <f>_xlfn.XLOOKUP(M130,Binning_WOE_IV!$C$13:$C$18,Binning_WOE_IV!$I$13:$I$18,"not found",-1)</f>
        <v>-9.0210644079187538E-2</v>
      </c>
      <c r="Y130">
        <f>_xlfn.XLOOKUP(A130,Binning_WOE_IV!$B$32:$B$35,Binning_WOE_IV!$G$32:$G$35,"not found",0)</f>
        <v>-0.67859154491044971</v>
      </c>
      <c r="Z130" s="23">
        <f>_xlfn.XLOOKUP(_xlfn.XLOOKUP(C130,Binning_WOE_IV!$AF$2:$AF$6,Binning_WOE_IV!$AG$2:$AG$6,"not found",0),Binning_WOE_IV!$R$36:$R$38,Binning_WOE_IV!$G$36:$G$38,"not found",0)</f>
        <v>0.68738688104907397</v>
      </c>
      <c r="AA130" cm="1">
        <f t="array" ref="AA130">_xlfn.SWITCH(D130,"radio/tv",Binning_WOE_IV!$G$39,"other",Binning_WOE_IV!$G$39,"education",Binning_WOE_IV!$G$40,"retraining",Binning_WOE_IV!$G$40,"furniture/equipment",Binning_WOE_IV!$G$41,"domestic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30">
        <f>_xlfn.LET(_xlpm.b,_xlfn.XLOOKUP(F130,Binning_WOE_IV!$AJ$2:$AJ$6,Binning_WOE_IV!$AK$2:$AK$6,"not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30">
        <f>_xlfn.LET(_xlpm.b,_xlfn.XLOOKUP(G130,Binning_WOE_IV!$AL$2:$AL$6,Binning_WOE_IV!$AM$2:$AM$6,"not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30">
        <f>_xlfn.XLOOKUP(_xlfn.XLOOKUP(I130,Binning_WOE_IV!$AN$2:$AN$5,Binning_WOE_IV!$AO$2:$AO$5,"not found",0),Binning_WOE_IV!$R$53:$R$55,Binning_WOE_IV!$G$53:$G$55,"not found",0)</f>
        <v>-0.20099341664998441</v>
      </c>
      <c r="AE130">
        <f>_xlfn.LET(_xlpm.b,_xlfn.XLOOKUP(L130,Binning_WOE_IV!$AQ$2:$AQ$5,Binning_WOE_IV!$AR$2:$AR$5,"not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30">
        <f>_xlfn.XLOOKUP(_xlfn.XLOOKUP(N130,Binning_WOE_IV!$AS$2:$AS$4,Binning_WOE_IV!$AT$2:$AT$4,"not found",0),Binning_WOE_IV!$R$62:$R$63,Binning_WOE_IV!$G$62:$G$63,"not found",0)</f>
        <v>-0.54969627176468283</v>
      </c>
      <c r="AG130">
        <f>_xlfn.XLOOKUP(_xlfn.XLOOKUP(O130,Binning_WOE_IV!$AU$2:$AU$4,Binning_WOE_IV!$AV$2:$AV$4,"not found",0),Binning_WOE_IV!$R$64:$R$65,Binning_WOE_IV!$G$64:$G$65,"not found",0)</f>
        <v>-0.4919272386823581</v>
      </c>
      <c r="AH130">
        <f>V130*TRAIN_SUMMARY!$C$3</f>
        <v>-5.5952498937620498E-2</v>
      </c>
      <c r="AI130">
        <f>W130*TRAIN_SUMMARY!$C$4</f>
        <v>-2.1929012991782761E-2</v>
      </c>
      <c r="AJ130">
        <f>X130*TRAIN_SUMMARY!$C$5</f>
        <v>5.7453903556002682E-2</v>
      </c>
      <c r="AK130">
        <f>Y130*TRAIN_SUMMARY!$C$6</f>
        <v>0.53190423215968441</v>
      </c>
      <c r="AL130">
        <f>Z130*TRAIN_SUMMARY!$C$7</f>
        <v>-0.37777464997720578</v>
      </c>
      <c r="AM130">
        <f>AA130*TRAIN_SUMMARY!$C$8</f>
        <v>0.38352631329769549</v>
      </c>
      <c r="AN130">
        <f>AB130*TRAIN_SUMMARY!$C$9</f>
        <v>0.17108448609736249</v>
      </c>
      <c r="AO130">
        <f>AC130*TRAIN_SUMMARY!$C$10</f>
        <v>-0.18469041192036334</v>
      </c>
      <c r="AP130">
        <f>AD130*TRAIN_SUMMARY!$C$11</f>
        <v>0.23813846799994265</v>
      </c>
      <c r="AQ130">
        <f>AE130*TRAIN_SUMMARY!$C$12</f>
        <v>-0.28008206528227803</v>
      </c>
      <c r="AR130">
        <f>AF130*TRAIN_SUMMARY!$C$13</f>
        <v>0.33693577197926589</v>
      </c>
      <c r="AS130">
        <f>AG130*TRAIN_SUMMARY!$C$14</f>
        <v>0.18600799575071647</v>
      </c>
      <c r="AT130">
        <f>TRAIN_SUMMARY!$C$2+SUM(AH130:AS130)</f>
        <v>0.16322171696929655</v>
      </c>
      <c r="AU130">
        <f t="shared" ref="AU130:AU193" si="26">1/(1+EXP(-AT130))</f>
        <v>0.54071507737233393</v>
      </c>
      <c r="AV130">
        <f t="shared" ref="AV130:AV193" si="27">-((U130*LN(AU130))+(1-U130)*LN(1-AU130))</f>
        <v>0.61486279807018629</v>
      </c>
      <c r="AW130">
        <f t="shared" ref="AW130:AW193" si="28">IF(U130=0,1,0)</f>
        <v>0</v>
      </c>
      <c r="AX130">
        <f t="shared" ref="AX130:AX193" si="29">IF(U130=1,1,0)</f>
        <v>1</v>
      </c>
      <c r="AY130">
        <f t="shared" si="24"/>
        <v>39</v>
      </c>
      <c r="AZ130">
        <f t="shared" si="25"/>
        <v>90</v>
      </c>
      <c r="BA130" s="35">
        <f t="shared" ref="BA130:BA193" si="30">AY130/SUM($AW$2:$AW$701)</f>
        <v>8.0412371134020624E-2</v>
      </c>
      <c r="BB130" s="35">
        <f t="shared" ref="BB130:BB193" si="31">AZ130/SUM($AX$2:$AX$701)</f>
        <v>0.41860465116279072</v>
      </c>
      <c r="BC130" s="35">
        <f t="shared" ref="BC130:BC193" si="32">ABS(BA130-BB130)</f>
        <v>0.33819228002877011</v>
      </c>
      <c r="BD130" s="35">
        <f t="shared" ref="BD130:BD193" si="33">BB130</f>
        <v>0.41860465116279072</v>
      </c>
      <c r="BE130" s="35">
        <f t="shared" ref="BE130:BE193" si="34">BA130</f>
        <v>8.0412371134020624E-2</v>
      </c>
      <c r="BF130" s="23">
        <f>VLOOKUP(AH130,POINTS_TABLE!$D$2:$E$6,2,FALSE)</f>
        <v>-2.4216717822795024</v>
      </c>
      <c r="BG130" s="23">
        <f>VLOOKUP(AI130,POINTS_TABLE!$D$7:$E$12,2,FALSE)</f>
        <v>-0.94910634884503919</v>
      </c>
      <c r="BH130" s="23">
        <f>VLOOKUP(AJ130,POINTS_TABLE!$D$13:$E$18,2,FALSE)</f>
        <v>2.4866538521987356</v>
      </c>
      <c r="BI130" s="23">
        <f>VLOOKUP(AK130,POINTS_TABLE!$D$21:$E$24,2,FALSE)</f>
        <v>23.021267938938855</v>
      </c>
      <c r="BJ130" s="23">
        <f>VLOOKUP(AL130,POINTS_TABLE!$D$25:$E$27,2,FALSE)</f>
        <v>-16.350408422870363</v>
      </c>
      <c r="BK130" s="23">
        <f>VLOOKUP(AM130,POINTS_TABLE!$D$28:$E$33,2,FALSE)</f>
        <v>16.599345307350365</v>
      </c>
      <c r="BL130" s="23">
        <f>VLOOKUP(AN130,POINTS_TABLE!$D$34:$E$37,2,FALSE)</f>
        <v>7.4046821899710498</v>
      </c>
      <c r="BM130" s="23">
        <f>VLOOKUP(AO130,POINTS_TABLE!$D$38:$E$41,2,FALSE)</f>
        <v>-7.9935582413174426</v>
      </c>
      <c r="BN130" s="23">
        <f>VLOOKUP(AP130,POINTS_TABLE!$D$42:$E$44,2,FALSE)</f>
        <v>10.30683560485237</v>
      </c>
      <c r="BO130" s="23">
        <f>VLOOKUP(AQ130,POINTS_TABLE!$D$45:$E$48,2,FALSE)</f>
        <v>-12.122190198740443</v>
      </c>
      <c r="BP130" s="23">
        <f>VLOOKUP(AR130,POINTS_TABLE!$D$49:$E$50,2,FALSE)</f>
        <v>14.582867019977442</v>
      </c>
      <c r="BQ130" s="23">
        <f>VLOOKUP(AS130,POINTS_TABLE!$D$51:$E$52,2,FALSE)</f>
        <v>8.0505843910576207</v>
      </c>
      <c r="BR130" s="39">
        <f>ROUND(SCORECARD_SCALLING!$C$6-SUM(BF130:BQ130)-TRAIN_SUMMARY!$C$2*SCORECARD_SCALLING!$C$5,0)</f>
        <v>463</v>
      </c>
      <c r="BS130" t="str">
        <f t="shared" si="22"/>
        <v>Reject</v>
      </c>
      <c r="BT130">
        <f t="shared" si="23"/>
        <v>1</v>
      </c>
    </row>
    <row r="131" spans="1:72">
      <c r="A131" s="2" t="s">
        <v>32</v>
      </c>
      <c r="B131" s="2">
        <v>30</v>
      </c>
      <c r="C131" s="2" t="s">
        <v>22</v>
      </c>
      <c r="D131" s="2" t="s">
        <v>46</v>
      </c>
      <c r="E131" s="2">
        <v>4249</v>
      </c>
      <c r="F131" s="2" t="s">
        <v>34</v>
      </c>
      <c r="G131" s="2" t="s">
        <v>55</v>
      </c>
      <c r="H131" s="2">
        <v>4</v>
      </c>
      <c r="I131" s="2" t="s">
        <v>56</v>
      </c>
      <c r="J131" s="2" t="s">
        <v>27</v>
      </c>
      <c r="K131" s="2">
        <v>2</v>
      </c>
      <c r="L131" s="2" t="s">
        <v>50</v>
      </c>
      <c r="M131" s="2">
        <v>28</v>
      </c>
      <c r="N131" s="2" t="s">
        <v>27</v>
      </c>
      <c r="O131" s="2" t="s">
        <v>29</v>
      </c>
      <c r="P131" s="2">
        <v>2</v>
      </c>
      <c r="Q131" s="2" t="s">
        <v>52</v>
      </c>
      <c r="R131" s="2">
        <v>1</v>
      </c>
      <c r="S131" s="2" t="s">
        <v>27</v>
      </c>
      <c r="T131" s="2" t="s">
        <v>31</v>
      </c>
      <c r="U131" s="2">
        <v>1</v>
      </c>
      <c r="V131">
        <f>_xlfn.XLOOKUP(B131,Binning_WOE_IV!$C$2:$C$6,Binning_WOE_IV!$I$2:$I$6,"not found",-1)</f>
        <v>-0.12917431193202994</v>
      </c>
      <c r="W131">
        <f>_xlfn.XLOOKUP(E131,Binning_WOE_IV!$C$7:$C$12,Binning_WOE_IV!$I$7:$I$12,"not found",-1)</f>
        <v>4.3939369041401284E-2</v>
      </c>
      <c r="X131">
        <f>_xlfn.XLOOKUP(M131,Binning_WOE_IV!$C$13:$C$18,Binning_WOE_IV!$I$13:$I$18,"not found",-1)</f>
        <v>-0.13233987329659078</v>
      </c>
      <c r="Y131">
        <f>_xlfn.XLOOKUP(A131,Binning_WOE_IV!$B$32:$B$35,Binning_WOE_IV!$G$32:$G$35,"not found",0)</f>
        <v>-0.45557089656450134</v>
      </c>
      <c r="Z131" s="23">
        <f>_xlfn.XLOOKUP(_xlfn.XLOOKUP(C131,Binning_WOE_IV!$AF$2:$AF$6,Binning_WOE_IV!$AG$2:$AG$6,"not found",0),Binning_WOE_IV!$R$36:$R$38,Binning_WOE_IV!$G$36:$G$38,"not found",0)</f>
        <v>0.68738688104907397</v>
      </c>
      <c r="AA131" cm="1">
        <f t="array" ref="AA131">_xlfn.SWITCH(D131,"radio/tv",Binning_WOE_IV!$G$39,"other",Binning_WOE_IV!$G$39,"education",Binning_WOE_IV!$G$40,"retraining",Binning_WOE_IV!$G$40,"furniture/equipment",Binning_WOE_IV!$G$41,"domestic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31">
        <f>_xlfn.LET(_xlpm.b,_xlfn.XLOOKUP(F131,Binning_WOE_IV!$AJ$2:$AJ$6,Binning_WOE_IV!$AK$2:$AK$6,"not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31">
        <f>_xlfn.LET(_xlpm.b,_xlfn.XLOOKUP(G131,Binning_WOE_IV!$AL$2:$AL$6,Binning_WOE_IV!$AM$2:$AM$6,"not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131">
        <f>_xlfn.XLOOKUP(_xlfn.XLOOKUP(I131,Binning_WOE_IV!$AN$2:$AN$5,Binning_WOE_IV!$AO$2:$AO$5,"not found",0),Binning_WOE_IV!$R$53:$R$55,Binning_WOE_IV!$G$53:$G$55,"not found",0)</f>
        <v>-0.2698954162208389</v>
      </c>
      <c r="AE131">
        <f>_xlfn.LET(_xlpm.b,_xlfn.XLOOKUP(L131,Binning_WOE_IV!$AQ$2:$AQ$5,Binning_WOE_IV!$AR$2:$AR$5,"not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31">
        <f>_xlfn.XLOOKUP(_xlfn.XLOOKUP(N131,Binning_WOE_IV!$AS$2:$AS$4,Binning_WOE_IV!$AT$2:$AT$4,"not found",0),Binning_WOE_IV!$R$62:$R$63,Binning_WOE_IV!$G$62:$G$63,"not found",0)</f>
        <v>0.12957806221905885</v>
      </c>
      <c r="AG131">
        <f>_xlfn.XLOOKUP(_xlfn.XLOOKUP(O131,Binning_WOE_IV!$AU$2:$AU$4,Binning_WOE_IV!$AV$2:$AV$4,"not found",0),Binning_WOE_IV!$R$64:$R$65,Binning_WOE_IV!$G$64:$G$65,"not found",0)</f>
        <v>0.23435622685305388</v>
      </c>
      <c r="AH131">
        <f>V131*TRAIN_SUMMARY!$C$3</f>
        <v>0.10186434668464488</v>
      </c>
      <c r="AI131">
        <f>W131*TRAIN_SUMMARY!$C$4</f>
        <v>-2.1929012991782761E-2</v>
      </c>
      <c r="AJ131">
        <f>X131*TRAIN_SUMMARY!$C$5</f>
        <v>8.428542324031725E-2</v>
      </c>
      <c r="AK131">
        <f>Y131*TRAIN_SUMMARY!$C$6</f>
        <v>0.35709270141793154</v>
      </c>
      <c r="AL131">
        <f>Z131*TRAIN_SUMMARY!$C$7</f>
        <v>-0.37777464997720578</v>
      </c>
      <c r="AM131">
        <f>AA131*TRAIN_SUMMARY!$C$8</f>
        <v>0.38352631329769549</v>
      </c>
      <c r="AN131">
        <f>AB131*TRAIN_SUMMARY!$C$9</f>
        <v>0.17108448609736249</v>
      </c>
      <c r="AO131">
        <f>AC131*TRAIN_SUMMARY!$C$10</f>
        <v>7.0222669754522044E-2</v>
      </c>
      <c r="AP131">
        <f>AD131*TRAIN_SUMMARY!$C$11</f>
        <v>0.31977406031642996</v>
      </c>
      <c r="AQ131">
        <f>AE131*TRAIN_SUMMARY!$C$12</f>
        <v>6.1778553558697331E-2</v>
      </c>
      <c r="AR131">
        <f>AF131*TRAIN_SUMMARY!$C$13</f>
        <v>-7.9424741749105313E-2</v>
      </c>
      <c r="AS131">
        <f>AG131*TRAIN_SUMMARY!$C$14</f>
        <v>-8.8614999578798745E-2</v>
      </c>
      <c r="AT131">
        <f>TRAIN_SUMMARY!$C$2+SUM(AH131:AS131)</f>
        <v>0.16048433530858541</v>
      </c>
      <c r="AU131">
        <f t="shared" si="26"/>
        <v>0.54003519441245806</v>
      </c>
      <c r="AV131">
        <f t="shared" si="27"/>
        <v>0.61612096670971916</v>
      </c>
      <c r="AW131">
        <f t="shared" si="28"/>
        <v>0</v>
      </c>
      <c r="AX131">
        <f t="shared" si="29"/>
        <v>1</v>
      </c>
      <c r="AY131">
        <f t="shared" si="24"/>
        <v>39</v>
      </c>
      <c r="AZ131">
        <f t="shared" si="25"/>
        <v>91</v>
      </c>
      <c r="BA131" s="35">
        <f t="shared" si="30"/>
        <v>8.0412371134020624E-2</v>
      </c>
      <c r="BB131" s="35">
        <f t="shared" si="31"/>
        <v>0.42325581395348838</v>
      </c>
      <c r="BC131" s="35">
        <f t="shared" si="32"/>
        <v>0.34284344281946777</v>
      </c>
      <c r="BD131" s="35">
        <f t="shared" si="33"/>
        <v>0.42325581395348838</v>
      </c>
      <c r="BE131" s="35">
        <f t="shared" si="34"/>
        <v>8.0412371134020624E-2</v>
      </c>
      <c r="BF131" s="23">
        <f>VLOOKUP(AH131,POINTS_TABLE!$D$2:$E$6,2,FALSE)</f>
        <v>4.4087756341599382</v>
      </c>
      <c r="BG131" s="23">
        <f>VLOOKUP(AI131,POINTS_TABLE!$D$7:$E$12,2,FALSE)</f>
        <v>-0.94910634884503919</v>
      </c>
      <c r="BH131" s="23">
        <f>VLOOKUP(AJ131,POINTS_TABLE!$D$13:$E$18,2,FALSE)</f>
        <v>3.6479448638409924</v>
      </c>
      <c r="BI131" s="23">
        <f>VLOOKUP(AK131,POINTS_TABLE!$D$21:$E$24,2,FALSE)</f>
        <v>15.455276084198793</v>
      </c>
      <c r="BJ131" s="23">
        <f>VLOOKUP(AL131,POINTS_TABLE!$D$25:$E$27,2,FALSE)</f>
        <v>-16.350408422870363</v>
      </c>
      <c r="BK131" s="23">
        <f>VLOOKUP(AM131,POINTS_TABLE!$D$28:$E$33,2,FALSE)</f>
        <v>16.599345307350365</v>
      </c>
      <c r="BL131" s="23">
        <f>VLOOKUP(AN131,POINTS_TABLE!$D$34:$E$37,2,FALSE)</f>
        <v>7.4046821899710498</v>
      </c>
      <c r="BM131" s="23">
        <f>VLOOKUP(AO131,POINTS_TABLE!$D$38:$E$41,2,FALSE)</f>
        <v>3.0392969223849704</v>
      </c>
      <c r="BN131" s="23">
        <f>VLOOKUP(AP131,POINTS_TABLE!$D$42:$E$44,2,FALSE)</f>
        <v>13.840093530703253</v>
      </c>
      <c r="BO131" s="23">
        <f>VLOOKUP(AQ131,POINTS_TABLE!$D$45:$E$48,2,FALSE)</f>
        <v>2.6738283855727758</v>
      </c>
      <c r="BP131" s="23">
        <f>VLOOKUP(AR131,POINTS_TABLE!$D$49:$E$50,2,FALSE)</f>
        <v>-3.4375704313596254</v>
      </c>
      <c r="BQ131" s="23">
        <f>VLOOKUP(AS131,POINTS_TABLE!$D$51:$E$52,2,FALSE)</f>
        <v>-3.8353326132213157</v>
      </c>
      <c r="BR131" s="39">
        <f>ROUND(SCORECARD_SCALLING!$C$6-SUM(BF131:BQ131)-TRAIN_SUMMARY!$C$2*SCORECARD_SCALLING!$C$5,0)</f>
        <v>463</v>
      </c>
      <c r="BS131" t="str">
        <f t="shared" ref="BS131:BS194" si="35">IF(BR131&gt;=580,"Accept",IF(AND(BR131&gt;=500,BR131&lt;580),"Manual review","Reject"))</f>
        <v>Reject</v>
      </c>
      <c r="BT131">
        <f t="shared" ref="BT131:BT194" si="36">IF(BS131="Reject",1,IF(BS131="Manual review",2,3))</f>
        <v>1</v>
      </c>
    </row>
    <row r="132" spans="1:72">
      <c r="A132" s="2" t="s">
        <v>32</v>
      </c>
      <c r="B132" s="2">
        <v>24</v>
      </c>
      <c r="C132" s="2" t="s">
        <v>33</v>
      </c>
      <c r="D132" s="2" t="s">
        <v>49</v>
      </c>
      <c r="E132" s="2">
        <v>12579</v>
      </c>
      <c r="F132" s="2" t="s">
        <v>34</v>
      </c>
      <c r="G132" s="2" t="s">
        <v>25</v>
      </c>
      <c r="H132" s="2">
        <v>4</v>
      </c>
      <c r="I132" s="2" t="s">
        <v>36</v>
      </c>
      <c r="J132" s="2" t="s">
        <v>27</v>
      </c>
      <c r="K132" s="2">
        <v>2</v>
      </c>
      <c r="L132" s="2" t="s">
        <v>47</v>
      </c>
      <c r="M132" s="2">
        <v>44</v>
      </c>
      <c r="N132" s="2" t="s">
        <v>27</v>
      </c>
      <c r="O132" s="2" t="s">
        <v>44</v>
      </c>
      <c r="P132" s="2">
        <v>1</v>
      </c>
      <c r="Q132" s="2" t="s">
        <v>52</v>
      </c>
      <c r="R132" s="2">
        <v>1</v>
      </c>
      <c r="S132" s="2" t="s">
        <v>31</v>
      </c>
      <c r="T132" s="2" t="s">
        <v>31</v>
      </c>
      <c r="U132" s="2">
        <v>1</v>
      </c>
      <c r="V132">
        <f>_xlfn.XLOOKUP(B132,Binning_WOE_IV!$C$2:$C$6,Binning_WOE_IV!$I$2:$I$6,"not found",-1)</f>
        <v>-0.12917431193202994</v>
      </c>
      <c r="W132">
        <f>_xlfn.XLOOKUP(E132,Binning_WOE_IV!$C$7:$C$12,Binning_WOE_IV!$I$7:$I$12,"not found",-1)</f>
        <v>-0.98786424995459821</v>
      </c>
      <c r="X132">
        <f>_xlfn.XLOOKUP(M132,Binning_WOE_IV!$C$13:$C$18,Binning_WOE_IV!$I$13:$I$18,"not found",-1)</f>
        <v>0.27579903319597576</v>
      </c>
      <c r="Y132">
        <f>_xlfn.XLOOKUP(A132,Binning_WOE_IV!$B$32:$B$35,Binning_WOE_IV!$G$32:$G$35,"not found",0)</f>
        <v>-0.45557089656450134</v>
      </c>
      <c r="Z132" s="23">
        <f>_xlfn.XLOOKUP(_xlfn.XLOOKUP(C132,Binning_WOE_IV!$AF$2:$AF$6,Binning_WOE_IV!$AG$2:$AG$6,"not found",0),Binning_WOE_IV!$R$36:$R$38,Binning_WOE_IV!$G$36:$G$38,"not found",0)</f>
        <v>-4.4726268044255127E-2</v>
      </c>
      <c r="AA132" cm="1">
        <f t="array" ref="AA132">_xlfn.SWITCH(D132,"radio/tv",Binning_WOE_IV!$G$39,"other",Binning_WOE_IV!$G$39,"education",Binning_WOE_IV!$G$40,"retraining",Binning_WOE_IV!$G$40,"furniture/equipment",Binning_WOE_IV!$G$41,"domestic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132">
        <f>_xlfn.LET(_xlpm.b,_xlfn.XLOOKUP(F132,Binning_WOE_IV!$AJ$2:$AJ$6,Binning_WOE_IV!$AK$2:$AK$6,"not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32">
        <f>_xlfn.LET(_xlpm.b,_xlfn.XLOOKUP(G132,Binning_WOE_IV!$AL$2:$AL$6,Binning_WOE_IV!$AM$2:$AM$6,"not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32">
        <f>_xlfn.XLOOKUP(_xlfn.XLOOKUP(I132,Binning_WOE_IV!$AN$2:$AN$5,Binning_WOE_IV!$AO$2:$AO$5,"not found",0),Binning_WOE_IV!$R$53:$R$55,Binning_WOE_IV!$G$53:$G$55,"not found",0)</f>
        <v>-0.20099341664998441</v>
      </c>
      <c r="AE132">
        <f>_xlfn.LET(_xlpm.b,_xlfn.XLOOKUP(L132,Binning_WOE_IV!$AQ$2:$AQ$5,Binning_WOE_IV!$AR$2:$AR$5,"not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32">
        <f>_xlfn.XLOOKUP(_xlfn.XLOOKUP(N132,Binning_WOE_IV!$AS$2:$AS$4,Binning_WOE_IV!$AT$2:$AT$4,"not found",0),Binning_WOE_IV!$R$62:$R$63,Binning_WOE_IV!$G$62:$G$63,"not found",0)</f>
        <v>0.12957806221905885</v>
      </c>
      <c r="AG132">
        <f>_xlfn.XLOOKUP(_xlfn.XLOOKUP(O132,Binning_WOE_IV!$AU$2:$AU$4,Binning_WOE_IV!$AV$2:$AV$4,"not found",0),Binning_WOE_IV!$R$64:$R$65,Binning_WOE_IV!$G$64:$G$65,"not found",0)</f>
        <v>-0.4919272386823581</v>
      </c>
      <c r="AH132">
        <f>V132*TRAIN_SUMMARY!$C$3</f>
        <v>0.10186434668464488</v>
      </c>
      <c r="AI132">
        <f>W132*TRAIN_SUMMARY!$C$4</f>
        <v>0.49301772974847569</v>
      </c>
      <c r="AJ132">
        <f>X132*TRAIN_SUMMARY!$C$5</f>
        <v>-0.1756525653466223</v>
      </c>
      <c r="AK132">
        <f>Y132*TRAIN_SUMMARY!$C$6</f>
        <v>0.35709270141793154</v>
      </c>
      <c r="AL132">
        <f>Z132*TRAIN_SUMMARY!$C$7</f>
        <v>2.4580699342731407E-2</v>
      </c>
      <c r="AM132">
        <f>AA132*TRAIN_SUMMARY!$C$8</f>
        <v>-0.46936907902687153</v>
      </c>
      <c r="AN132">
        <f>AB132*TRAIN_SUMMARY!$C$9</f>
        <v>0.17108448609736249</v>
      </c>
      <c r="AO132">
        <f>AC132*TRAIN_SUMMARY!$C$10</f>
        <v>-0.18469041192036334</v>
      </c>
      <c r="AP132">
        <f>AD132*TRAIN_SUMMARY!$C$11</f>
        <v>0.23813846799994265</v>
      </c>
      <c r="AQ132">
        <f>AE132*TRAIN_SUMMARY!$C$12</f>
        <v>0.30495501300893796</v>
      </c>
      <c r="AR132">
        <f>AF132*TRAIN_SUMMARY!$C$13</f>
        <v>-7.9424741749105313E-2</v>
      </c>
      <c r="AS132">
        <f>AG132*TRAIN_SUMMARY!$C$14</f>
        <v>0.18600799575071647</v>
      </c>
      <c r="AT132">
        <f>TRAIN_SUMMARY!$C$2+SUM(AH132:AS132)</f>
        <v>0.1462038272456575</v>
      </c>
      <c r="AU132">
        <f t="shared" si="26"/>
        <v>0.53648598758843358</v>
      </c>
      <c r="AV132">
        <f t="shared" si="27"/>
        <v>0.62271483544737471</v>
      </c>
      <c r="AW132">
        <f t="shared" si="28"/>
        <v>0</v>
      </c>
      <c r="AX132">
        <f t="shared" si="29"/>
        <v>1</v>
      </c>
      <c r="AY132">
        <f t="shared" ref="AY132:AY195" si="37">AY131+AW132</f>
        <v>39</v>
      </c>
      <c r="AZ132">
        <f t="shared" ref="AZ132:AZ195" si="38">AZ131+AX132</f>
        <v>92</v>
      </c>
      <c r="BA132" s="35">
        <f t="shared" si="30"/>
        <v>8.0412371134020624E-2</v>
      </c>
      <c r="BB132" s="35">
        <f t="shared" si="31"/>
        <v>0.42790697674418604</v>
      </c>
      <c r="BC132" s="35">
        <f t="shared" si="32"/>
        <v>0.34749460561016543</v>
      </c>
      <c r="BD132" s="35">
        <f t="shared" si="33"/>
        <v>0.42790697674418604</v>
      </c>
      <c r="BE132" s="35">
        <f t="shared" si="34"/>
        <v>8.0412371134020624E-2</v>
      </c>
      <c r="BF132" s="23">
        <f>VLOOKUP(AH132,POINTS_TABLE!$D$2:$E$6,2,FALSE)</f>
        <v>4.4087756341599382</v>
      </c>
      <c r="BG132" s="23">
        <f>VLOOKUP(AI132,POINTS_TABLE!$D$7:$E$12,2,FALSE)</f>
        <v>21.33822701335383</v>
      </c>
      <c r="BH132" s="23">
        <f>VLOOKUP(AJ132,POINTS_TABLE!$D$13:$E$18,2,FALSE)</f>
        <v>-7.6023925483498971</v>
      </c>
      <c r="BI132" s="23">
        <f>VLOOKUP(AK132,POINTS_TABLE!$D$21:$E$24,2,FALSE)</f>
        <v>15.455276084198793</v>
      </c>
      <c r="BJ132" s="23">
        <f>VLOOKUP(AL132,POINTS_TABLE!$D$25:$E$27,2,FALSE)</f>
        <v>1.063873591300236</v>
      </c>
      <c r="BK132" s="23">
        <f>VLOOKUP(AM132,POINTS_TABLE!$D$28:$E$33,2,FALSE)</f>
        <v>-20.314693279760625</v>
      </c>
      <c r="BL132" s="23">
        <f>VLOOKUP(AN132,POINTS_TABLE!$D$34:$E$37,2,FALSE)</f>
        <v>7.4046821899710498</v>
      </c>
      <c r="BM132" s="23">
        <f>VLOOKUP(AO132,POINTS_TABLE!$D$38:$E$41,2,FALSE)</f>
        <v>-7.9935582413174426</v>
      </c>
      <c r="BN132" s="23">
        <f>VLOOKUP(AP132,POINTS_TABLE!$D$42:$E$44,2,FALSE)</f>
        <v>10.30683560485237</v>
      </c>
      <c r="BO132" s="23">
        <f>VLOOKUP(AQ132,POINTS_TABLE!$D$45:$E$48,2,FALSE)</f>
        <v>13.198712548866723</v>
      </c>
      <c r="BP132" s="23">
        <f>VLOOKUP(AR132,POINTS_TABLE!$D$49:$E$50,2,FALSE)</f>
        <v>-3.4375704313596254</v>
      </c>
      <c r="BQ132" s="23">
        <f>VLOOKUP(AS132,POINTS_TABLE!$D$51:$E$52,2,FALSE)</f>
        <v>8.0505843910576207</v>
      </c>
      <c r="BR132" s="39">
        <f>ROUND(SCORECARD_SCALLING!$C$6-SUM(BF132:BQ132)-TRAIN_SUMMARY!$C$2*SCORECARD_SCALLING!$C$5,0)</f>
        <v>464</v>
      </c>
      <c r="BS132" t="str">
        <f t="shared" si="35"/>
        <v>Reject</v>
      </c>
      <c r="BT132">
        <f t="shared" si="36"/>
        <v>1</v>
      </c>
    </row>
    <row r="133" spans="1:72">
      <c r="A133" s="2" t="s">
        <v>21</v>
      </c>
      <c r="B133" s="2">
        <v>30</v>
      </c>
      <c r="C133" s="2" t="s">
        <v>33</v>
      </c>
      <c r="D133" s="2" t="s">
        <v>41</v>
      </c>
      <c r="E133" s="2">
        <v>2406</v>
      </c>
      <c r="F133" s="2" t="s">
        <v>34</v>
      </c>
      <c r="G133" s="2" t="s">
        <v>39</v>
      </c>
      <c r="H133" s="2">
        <v>4</v>
      </c>
      <c r="I133" s="2" t="s">
        <v>36</v>
      </c>
      <c r="J133" s="2" t="s">
        <v>27</v>
      </c>
      <c r="K133" s="2">
        <v>4</v>
      </c>
      <c r="L133" s="2" t="s">
        <v>28</v>
      </c>
      <c r="M133" s="2">
        <v>23</v>
      </c>
      <c r="N133" s="2" t="s">
        <v>27</v>
      </c>
      <c r="O133" s="2" t="s">
        <v>51</v>
      </c>
      <c r="P133" s="2">
        <v>1</v>
      </c>
      <c r="Q133" s="2" t="s">
        <v>30</v>
      </c>
      <c r="R133" s="2">
        <v>1</v>
      </c>
      <c r="S133" s="2" t="s">
        <v>27</v>
      </c>
      <c r="T133" s="2" t="s">
        <v>31</v>
      </c>
      <c r="U133" s="2">
        <v>1</v>
      </c>
      <c r="V133">
        <f>_xlfn.XLOOKUP(B133,Binning_WOE_IV!$C$2:$C$6,Binning_WOE_IV!$I$2:$I$6,"not found",-1)</f>
        <v>-0.12917431193202994</v>
      </c>
      <c r="W133">
        <f>_xlfn.XLOOKUP(E133,Binning_WOE_IV!$C$7:$C$12,Binning_WOE_IV!$I$7:$I$12,"not found",-1)</f>
        <v>0.12361395596717682</v>
      </c>
      <c r="X133">
        <f>_xlfn.XLOOKUP(M133,Binning_WOE_IV!$C$13:$C$18,Binning_WOE_IV!$I$13:$I$18,"not found",-1)</f>
        <v>-0.40221483439086264</v>
      </c>
      <c r="Y133">
        <f>_xlfn.XLOOKUP(A133,Binning_WOE_IV!$B$32:$B$35,Binning_WOE_IV!$G$32:$G$35,"not found",0)</f>
        <v>-0.67859154491044971</v>
      </c>
      <c r="Z133" s="23">
        <f>_xlfn.XLOOKUP(_xlfn.XLOOKUP(C133,Binning_WOE_IV!$AF$2:$AF$6,Binning_WOE_IV!$AG$2:$AG$6,"not found",0),Binning_WOE_IV!$R$36:$R$38,Binning_WOE_IV!$G$36:$G$38,"not found",0)</f>
        <v>-4.4726268044255127E-2</v>
      </c>
      <c r="AA133" cm="1">
        <f t="array" ref="AA133">_xlfn.SWITCH(D133,"radio/tv",Binning_WOE_IV!$G$39,"other",Binning_WOE_IV!$G$39,"education",Binning_WOE_IV!$G$40,"retraining",Binning_WOE_IV!$G$40,"furniture/equipment",Binning_WOE_IV!$G$41,"domestic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33">
        <f>_xlfn.LET(_xlpm.b,_xlfn.XLOOKUP(F133,Binning_WOE_IV!$AJ$2:$AJ$6,Binning_WOE_IV!$AK$2:$AK$6,"not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33">
        <f>_xlfn.LET(_xlpm.b,_xlfn.XLOOKUP(G133,Binning_WOE_IV!$AL$2:$AL$6,Binning_WOE_IV!$AM$2:$AM$6,"not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33">
        <f>_xlfn.XLOOKUP(_xlfn.XLOOKUP(I133,Binning_WOE_IV!$AN$2:$AN$5,Binning_WOE_IV!$AO$2:$AO$5,"not found",0),Binning_WOE_IV!$R$53:$R$55,Binning_WOE_IV!$G$53:$G$55,"not found",0)</f>
        <v>-0.20099341664998441</v>
      </c>
      <c r="AE133">
        <f>_xlfn.LET(_xlpm.b,_xlfn.XLOOKUP(L133,Binning_WOE_IV!$AQ$2:$AQ$5,Binning_WOE_IV!$AR$2:$AR$5,"not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33">
        <f>_xlfn.XLOOKUP(_xlfn.XLOOKUP(N133,Binning_WOE_IV!$AS$2:$AS$4,Binning_WOE_IV!$AT$2:$AT$4,"not found",0),Binning_WOE_IV!$R$62:$R$63,Binning_WOE_IV!$G$62:$G$63,"not found",0)</f>
        <v>0.12957806221905885</v>
      </c>
      <c r="AG133">
        <f>_xlfn.XLOOKUP(_xlfn.XLOOKUP(O133,Binning_WOE_IV!$AU$2:$AU$4,Binning_WOE_IV!$AV$2:$AV$4,"not found",0),Binning_WOE_IV!$R$64:$R$65,Binning_WOE_IV!$G$64:$G$65,"not found",0)</f>
        <v>-0.4919272386823581</v>
      </c>
      <c r="AH133">
        <f>V133*TRAIN_SUMMARY!$C$3</f>
        <v>0.10186434668464488</v>
      </c>
      <c r="AI133">
        <f>W133*TRAIN_SUMMARY!$C$4</f>
        <v>-6.1692557392340606E-2</v>
      </c>
      <c r="AJ133">
        <f>X133*TRAIN_SUMMARY!$C$5</f>
        <v>0.25616502952357967</v>
      </c>
      <c r="AK133">
        <f>Y133*TRAIN_SUMMARY!$C$6</f>
        <v>0.53190423215968441</v>
      </c>
      <c r="AL133">
        <f>Z133*TRAIN_SUMMARY!$C$7</f>
        <v>2.4580699342731407E-2</v>
      </c>
      <c r="AM133">
        <f>AA133*TRAIN_SUMMARY!$C$8</f>
        <v>5.9194073638088991E-2</v>
      </c>
      <c r="AN133">
        <f>AB133*TRAIN_SUMMARY!$C$9</f>
        <v>0.17108448609736249</v>
      </c>
      <c r="AO133">
        <f>AC133*TRAIN_SUMMARY!$C$10</f>
        <v>-0.18469041192036334</v>
      </c>
      <c r="AP133">
        <f>AD133*TRAIN_SUMMARY!$C$11</f>
        <v>0.23813846799994265</v>
      </c>
      <c r="AQ133">
        <f>AE133*TRAIN_SUMMARY!$C$12</f>
        <v>-0.28008206528227803</v>
      </c>
      <c r="AR133">
        <f>AF133*TRAIN_SUMMARY!$C$13</f>
        <v>-7.9424741749105313E-2</v>
      </c>
      <c r="AS133">
        <f>AG133*TRAIN_SUMMARY!$C$14</f>
        <v>0.18600799575071647</v>
      </c>
      <c r="AT133">
        <f>TRAIN_SUMMARY!$C$2+SUM(AH133:AS133)</f>
        <v>0.14164874009054074</v>
      </c>
      <c r="AU133">
        <f t="shared" si="26"/>
        <v>0.53535309333137504</v>
      </c>
      <c r="AV133">
        <f t="shared" si="27"/>
        <v>0.62482876224684425</v>
      </c>
      <c r="AW133">
        <f t="shared" si="28"/>
        <v>0</v>
      </c>
      <c r="AX133">
        <f t="shared" si="29"/>
        <v>1</v>
      </c>
      <c r="AY133">
        <f t="shared" si="37"/>
        <v>39</v>
      </c>
      <c r="AZ133">
        <f t="shared" si="38"/>
        <v>93</v>
      </c>
      <c r="BA133" s="35">
        <f t="shared" si="30"/>
        <v>8.0412371134020624E-2</v>
      </c>
      <c r="BB133" s="35">
        <f t="shared" si="31"/>
        <v>0.4325581395348837</v>
      </c>
      <c r="BC133" s="35">
        <f t="shared" si="32"/>
        <v>0.35214576840086309</v>
      </c>
      <c r="BD133" s="35">
        <f t="shared" si="33"/>
        <v>0.4325581395348837</v>
      </c>
      <c r="BE133" s="35">
        <f t="shared" si="34"/>
        <v>8.0412371134020624E-2</v>
      </c>
      <c r="BF133" s="23">
        <f>VLOOKUP(AH133,POINTS_TABLE!$D$2:$E$6,2,FALSE)</f>
        <v>4.4087756341599382</v>
      </c>
      <c r="BG133" s="23">
        <f>VLOOKUP(AI133,POINTS_TABLE!$D$7:$E$12,2,FALSE)</f>
        <v>-2.6701063982906263</v>
      </c>
      <c r="BH133" s="23">
        <f>VLOOKUP(AJ133,POINTS_TABLE!$D$13:$E$18,2,FALSE)</f>
        <v>11.087040532285299</v>
      </c>
      <c r="BI133" s="23">
        <f>VLOOKUP(AK133,POINTS_TABLE!$D$21:$E$24,2,FALSE)</f>
        <v>23.021267938938855</v>
      </c>
      <c r="BJ133" s="23">
        <f>VLOOKUP(AL133,POINTS_TABLE!$D$25:$E$27,2,FALSE)</f>
        <v>1.063873591300236</v>
      </c>
      <c r="BK133" s="23">
        <f>VLOOKUP(AM133,POINTS_TABLE!$D$28:$E$33,2,FALSE)</f>
        <v>2.5619698946306131</v>
      </c>
      <c r="BL133" s="23">
        <f>VLOOKUP(AN133,POINTS_TABLE!$D$34:$E$37,2,FALSE)</f>
        <v>7.4046821899710498</v>
      </c>
      <c r="BM133" s="23">
        <f>VLOOKUP(AO133,POINTS_TABLE!$D$38:$E$41,2,FALSE)</f>
        <v>-7.9935582413174426</v>
      </c>
      <c r="BN133" s="23">
        <f>VLOOKUP(AP133,POINTS_TABLE!$D$42:$E$44,2,FALSE)</f>
        <v>10.30683560485237</v>
      </c>
      <c r="BO133" s="23">
        <f>VLOOKUP(AQ133,POINTS_TABLE!$D$45:$E$48,2,FALSE)</f>
        <v>-12.122190198740443</v>
      </c>
      <c r="BP133" s="23">
        <f>VLOOKUP(AR133,POINTS_TABLE!$D$49:$E$50,2,FALSE)</f>
        <v>-3.4375704313596254</v>
      </c>
      <c r="BQ133" s="23">
        <f>VLOOKUP(AS133,POINTS_TABLE!$D$51:$E$52,2,FALSE)</f>
        <v>8.0505843910576207</v>
      </c>
      <c r="BR133" s="39">
        <f>ROUND(SCORECARD_SCALLING!$C$6-SUM(BF133:BQ133)-TRAIN_SUMMARY!$C$2*SCORECARD_SCALLING!$C$5,0)</f>
        <v>464</v>
      </c>
      <c r="BS133" t="str">
        <f t="shared" si="35"/>
        <v>Reject</v>
      </c>
      <c r="BT133">
        <f t="shared" si="36"/>
        <v>1</v>
      </c>
    </row>
    <row r="134" spans="1:72">
      <c r="A134" s="2" t="s">
        <v>21</v>
      </c>
      <c r="B134" s="2">
        <v>24</v>
      </c>
      <c r="C134" s="2" t="s">
        <v>33</v>
      </c>
      <c r="D134" s="2" t="s">
        <v>41</v>
      </c>
      <c r="E134" s="2">
        <v>1747</v>
      </c>
      <c r="F134" s="2" t="s">
        <v>34</v>
      </c>
      <c r="G134" s="2" t="s">
        <v>57</v>
      </c>
      <c r="H134" s="2">
        <v>4</v>
      </c>
      <c r="I134" s="2" t="s">
        <v>26</v>
      </c>
      <c r="J134" s="2" t="s">
        <v>66</v>
      </c>
      <c r="K134" s="2">
        <v>1</v>
      </c>
      <c r="L134" s="2" t="s">
        <v>43</v>
      </c>
      <c r="M134" s="2">
        <v>24</v>
      </c>
      <c r="N134" s="2" t="s">
        <v>27</v>
      </c>
      <c r="O134" s="2" t="s">
        <v>29</v>
      </c>
      <c r="P134" s="2">
        <v>1</v>
      </c>
      <c r="Q134" s="2" t="s">
        <v>40</v>
      </c>
      <c r="R134" s="2">
        <v>1</v>
      </c>
      <c r="S134" s="2" t="s">
        <v>27</v>
      </c>
      <c r="T134" s="2" t="s">
        <v>62</v>
      </c>
      <c r="U134" s="2">
        <v>0</v>
      </c>
      <c r="V134">
        <f>_xlfn.XLOOKUP(B134,Binning_WOE_IV!$C$2:$C$6,Binning_WOE_IV!$I$2:$I$6,"not found",-1)</f>
        <v>-0.12917431193202994</v>
      </c>
      <c r="W134">
        <f>_xlfn.XLOOKUP(E134,Binning_WOE_IV!$C$7:$C$12,Binning_WOE_IV!$I$7:$I$12,"not found",-1)</f>
        <v>0.16104877718831048</v>
      </c>
      <c r="X134">
        <f>_xlfn.XLOOKUP(M134,Binning_WOE_IV!$C$13:$C$18,Binning_WOE_IV!$I$13:$I$18,"not found",-1)</f>
        <v>-0.40221483439086264</v>
      </c>
      <c r="Y134">
        <f>_xlfn.XLOOKUP(A134,Binning_WOE_IV!$B$32:$B$35,Binning_WOE_IV!$G$32:$G$35,"not found",0)</f>
        <v>-0.67859154491044971</v>
      </c>
      <c r="Z134" s="23">
        <f>_xlfn.XLOOKUP(_xlfn.XLOOKUP(C134,Binning_WOE_IV!$AF$2:$AF$6,Binning_WOE_IV!$AG$2:$AG$6,"not found",0),Binning_WOE_IV!$R$36:$R$38,Binning_WOE_IV!$G$36:$G$38,"not found",0)</f>
        <v>-4.4726268044255127E-2</v>
      </c>
      <c r="AA134" cm="1">
        <f t="array" ref="AA134">_xlfn.SWITCH(D134,"radio/tv",Binning_WOE_IV!$G$39,"other",Binning_WOE_IV!$G$39,"education",Binning_WOE_IV!$G$40,"retraining",Binning_WOE_IV!$G$40,"furniture/equipment",Binning_WOE_IV!$G$41,"domestic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34">
        <f>_xlfn.LET(_xlpm.b,_xlfn.XLOOKUP(F134,Binning_WOE_IV!$AJ$2:$AJ$6,Binning_WOE_IV!$AK$2:$AK$6,"not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34">
        <f>_xlfn.LET(_xlpm.b,_xlfn.XLOOKUP(G134,Binning_WOE_IV!$AL$2:$AL$6,Binning_WOE_IV!$AM$2:$AM$6,"not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34">
        <f>_xlfn.XLOOKUP(_xlfn.XLOOKUP(I134,Binning_WOE_IV!$AN$2:$AN$5,Binning_WOE_IV!$AO$2:$AO$5,"not found",0),Binning_WOE_IV!$R$53:$R$55,Binning_WOE_IV!$G$53:$G$55,"not found",0)</f>
        <v>0.1811117123342415</v>
      </c>
      <c r="AE134">
        <f>_xlfn.LET(_xlpm.b,_xlfn.XLOOKUP(L134,Binning_WOE_IV!$AQ$2:$AQ$5,Binning_WOE_IV!$AR$2:$AR$5,"not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34">
        <f>_xlfn.XLOOKUP(_xlfn.XLOOKUP(N134,Binning_WOE_IV!$AS$2:$AS$4,Binning_WOE_IV!$AT$2:$AT$4,"not found",0),Binning_WOE_IV!$R$62:$R$63,Binning_WOE_IV!$G$62:$G$63,"not found",0)</f>
        <v>0.12957806221905885</v>
      </c>
      <c r="AG134">
        <f>_xlfn.XLOOKUP(_xlfn.XLOOKUP(O134,Binning_WOE_IV!$AU$2:$AU$4,Binning_WOE_IV!$AV$2:$AV$4,"not found",0),Binning_WOE_IV!$R$64:$R$65,Binning_WOE_IV!$G$64:$G$65,"not found",0)</f>
        <v>0.23435622685305388</v>
      </c>
      <c r="AH134">
        <f>V134*TRAIN_SUMMARY!$C$3</f>
        <v>0.10186434668464488</v>
      </c>
      <c r="AI134">
        <f>W134*TRAIN_SUMMARY!$C$4</f>
        <v>-8.037531726833734E-2</v>
      </c>
      <c r="AJ134">
        <f>X134*TRAIN_SUMMARY!$C$5</f>
        <v>0.25616502952357967</v>
      </c>
      <c r="AK134">
        <f>Y134*TRAIN_SUMMARY!$C$6</f>
        <v>0.53190423215968441</v>
      </c>
      <c r="AL134">
        <f>Z134*TRAIN_SUMMARY!$C$7</f>
        <v>2.4580699342731407E-2</v>
      </c>
      <c r="AM134">
        <f>AA134*TRAIN_SUMMARY!$C$8</f>
        <v>5.9194073638088991E-2</v>
      </c>
      <c r="AN134">
        <f>AB134*TRAIN_SUMMARY!$C$9</f>
        <v>0.17108448609736249</v>
      </c>
      <c r="AO134">
        <f>AC134*TRAIN_SUMMARY!$C$10</f>
        <v>0.2867089209985732</v>
      </c>
      <c r="AP134">
        <f>AD134*TRAIN_SUMMARY!$C$11</f>
        <v>-0.21458247952085815</v>
      </c>
      <c r="AQ134">
        <f>AE134*TRAIN_SUMMARY!$C$12</f>
        <v>-1.8327249432625072E-2</v>
      </c>
      <c r="AR134">
        <f>AF134*TRAIN_SUMMARY!$C$13</f>
        <v>-7.9424741749105313E-2</v>
      </c>
      <c r="AS134">
        <f>AG134*TRAIN_SUMMARY!$C$14</f>
        <v>-8.8614999578798745E-2</v>
      </c>
      <c r="AT134">
        <f>TRAIN_SUMMARY!$C$2+SUM(AH134:AS134)</f>
        <v>0.12877618613281738</v>
      </c>
      <c r="AU134">
        <f t="shared" si="26"/>
        <v>0.53214962987852044</v>
      </c>
      <c r="AV134">
        <f t="shared" si="27"/>
        <v>0.75960675614910433</v>
      </c>
      <c r="AW134">
        <f t="shared" si="28"/>
        <v>1</v>
      </c>
      <c r="AX134">
        <f t="shared" si="29"/>
        <v>0</v>
      </c>
      <c r="AY134">
        <f t="shared" si="37"/>
        <v>40</v>
      </c>
      <c r="AZ134">
        <f t="shared" si="38"/>
        <v>93</v>
      </c>
      <c r="BA134" s="35">
        <f t="shared" si="30"/>
        <v>8.247422680412371E-2</v>
      </c>
      <c r="BB134" s="35">
        <f t="shared" si="31"/>
        <v>0.4325581395348837</v>
      </c>
      <c r="BC134" s="35">
        <f t="shared" si="32"/>
        <v>0.35008391273076001</v>
      </c>
      <c r="BD134" s="35">
        <f t="shared" si="33"/>
        <v>0.4325581395348837</v>
      </c>
      <c r="BE134" s="35">
        <f t="shared" si="34"/>
        <v>8.247422680412371E-2</v>
      </c>
      <c r="BF134" s="23">
        <f>VLOOKUP(AH134,POINTS_TABLE!$D$2:$E$6,2,FALSE)</f>
        <v>4.4087756341599382</v>
      </c>
      <c r="BG134" s="23">
        <f>VLOOKUP(AI134,POINTS_TABLE!$D$7:$E$12,2,FALSE)</f>
        <v>-3.4787121489872201</v>
      </c>
      <c r="BH134" s="23">
        <f>VLOOKUP(AJ134,POINTS_TABLE!$D$13:$E$18,2,FALSE)</f>
        <v>11.087040532285299</v>
      </c>
      <c r="BI134" s="23">
        <f>VLOOKUP(AK134,POINTS_TABLE!$D$21:$E$24,2,FALSE)</f>
        <v>23.021267938938855</v>
      </c>
      <c r="BJ134" s="23">
        <f>VLOOKUP(AL134,POINTS_TABLE!$D$25:$E$27,2,FALSE)</f>
        <v>1.063873591300236</v>
      </c>
      <c r="BK134" s="23">
        <f>VLOOKUP(AM134,POINTS_TABLE!$D$28:$E$33,2,FALSE)</f>
        <v>2.5619698946306131</v>
      </c>
      <c r="BL134" s="23">
        <f>VLOOKUP(AN134,POINTS_TABLE!$D$34:$E$37,2,FALSE)</f>
        <v>7.4046821899710498</v>
      </c>
      <c r="BM134" s="23">
        <f>VLOOKUP(AO134,POINTS_TABLE!$D$38:$E$41,2,FALSE)</f>
        <v>12.409006155098014</v>
      </c>
      <c r="BN134" s="23">
        <f>VLOOKUP(AP134,POINTS_TABLE!$D$42:$E$44,2,FALSE)</f>
        <v>-9.2873123719919874</v>
      </c>
      <c r="BO134" s="23">
        <f>VLOOKUP(AQ134,POINTS_TABLE!$D$45:$E$48,2,FALSE)</f>
        <v>-0.79321895608749771</v>
      </c>
      <c r="BP134" s="23">
        <f>VLOOKUP(AR134,POINTS_TABLE!$D$49:$E$50,2,FALSE)</f>
        <v>-3.4375704313596254</v>
      </c>
      <c r="BQ134" s="23">
        <f>VLOOKUP(AS134,POINTS_TABLE!$D$51:$E$52,2,FALSE)</f>
        <v>-3.8353326132213157</v>
      </c>
      <c r="BR134" s="39">
        <f>ROUND(SCORECARD_SCALLING!$C$6-SUM(BF134:BQ134)-TRAIN_SUMMARY!$C$2*SCORECARD_SCALLING!$C$5,0)</f>
        <v>465</v>
      </c>
      <c r="BS134" t="str">
        <f t="shared" si="35"/>
        <v>Reject</v>
      </c>
      <c r="BT134">
        <f t="shared" si="36"/>
        <v>1</v>
      </c>
    </row>
    <row r="135" spans="1:72">
      <c r="A135" s="2" t="s">
        <v>32</v>
      </c>
      <c r="B135" s="2">
        <v>24</v>
      </c>
      <c r="C135" s="2" t="s">
        <v>33</v>
      </c>
      <c r="D135" s="2" t="s">
        <v>70</v>
      </c>
      <c r="E135" s="2">
        <v>11328</v>
      </c>
      <c r="F135" s="2" t="s">
        <v>34</v>
      </c>
      <c r="G135" s="2" t="s">
        <v>35</v>
      </c>
      <c r="H135" s="2">
        <v>2</v>
      </c>
      <c r="I135" s="2" t="s">
        <v>26</v>
      </c>
      <c r="J135" s="2" t="s">
        <v>66</v>
      </c>
      <c r="K135" s="2">
        <v>3</v>
      </c>
      <c r="L135" s="2" t="s">
        <v>50</v>
      </c>
      <c r="M135" s="2">
        <v>29</v>
      </c>
      <c r="N135" s="2" t="s">
        <v>61</v>
      </c>
      <c r="O135" s="2" t="s">
        <v>29</v>
      </c>
      <c r="P135" s="2">
        <v>2</v>
      </c>
      <c r="Q135" s="2" t="s">
        <v>52</v>
      </c>
      <c r="R135" s="2">
        <v>1</v>
      </c>
      <c r="S135" s="2" t="s">
        <v>31</v>
      </c>
      <c r="T135" s="2" t="s">
        <v>31</v>
      </c>
      <c r="U135" s="2">
        <v>1</v>
      </c>
      <c r="V135">
        <f>_xlfn.XLOOKUP(B135,Binning_WOE_IV!$C$2:$C$6,Binning_WOE_IV!$I$2:$I$6,"not found",-1)</f>
        <v>-0.12917431193202994</v>
      </c>
      <c r="W135">
        <f>_xlfn.XLOOKUP(E135,Binning_WOE_IV!$C$7:$C$12,Binning_WOE_IV!$I$7:$I$12,"not found",-1)</f>
        <v>-0.98786424995459821</v>
      </c>
      <c r="X135">
        <f>_xlfn.XLOOKUP(M135,Binning_WOE_IV!$C$13:$C$18,Binning_WOE_IV!$I$13:$I$18,"not found",-1)</f>
        <v>-0.13233987329659078</v>
      </c>
      <c r="Y135">
        <f>_xlfn.XLOOKUP(A135,Binning_WOE_IV!$B$32:$B$35,Binning_WOE_IV!$G$32:$G$35,"not found",0)</f>
        <v>-0.45557089656450134</v>
      </c>
      <c r="Z135" s="23">
        <f>_xlfn.XLOOKUP(_xlfn.XLOOKUP(C135,Binning_WOE_IV!$AF$2:$AF$6,Binning_WOE_IV!$AG$2:$AG$6,"not found",0),Binning_WOE_IV!$R$36:$R$38,Binning_WOE_IV!$G$36:$G$38,"not found",0)</f>
        <v>-4.4726268044255127E-2</v>
      </c>
      <c r="AA135" cm="1">
        <f t="array" ref="AA135">_xlfn.SWITCH(D135,"radio/tv",Binning_WOE_IV!$G$39,"other",Binning_WOE_IV!$G$39,"education",Binning_WOE_IV!$G$40,"retraining",Binning_WOE_IV!$G$40,"furniture/equipment",Binning_WOE_IV!$G$41,"domestic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35">
        <f>_xlfn.LET(_xlpm.b,_xlfn.XLOOKUP(F135,Binning_WOE_IV!$AJ$2:$AJ$6,Binning_WOE_IV!$AK$2:$AK$6,"not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35">
        <f>_xlfn.LET(_xlpm.b,_xlfn.XLOOKUP(G135,Binning_WOE_IV!$AL$2:$AL$6,Binning_WOE_IV!$AM$2:$AM$6,"not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35">
        <f>_xlfn.XLOOKUP(_xlfn.XLOOKUP(I135,Binning_WOE_IV!$AN$2:$AN$5,Binning_WOE_IV!$AO$2:$AO$5,"not found",0),Binning_WOE_IV!$R$53:$R$55,Binning_WOE_IV!$G$53:$G$55,"not found",0)</f>
        <v>0.1811117123342415</v>
      </c>
      <c r="AE135">
        <f>_xlfn.LET(_xlpm.b,_xlfn.XLOOKUP(L135,Binning_WOE_IV!$AQ$2:$AQ$5,Binning_WOE_IV!$AR$2:$AR$5,"not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35">
        <f>_xlfn.XLOOKUP(_xlfn.XLOOKUP(N135,Binning_WOE_IV!$AS$2:$AS$4,Binning_WOE_IV!$AT$2:$AT$4,"not found",0),Binning_WOE_IV!$R$62:$R$63,Binning_WOE_IV!$G$62:$G$63,"not found",0)</f>
        <v>-0.54969627176468283</v>
      </c>
      <c r="AG135">
        <f>_xlfn.XLOOKUP(_xlfn.XLOOKUP(O135,Binning_WOE_IV!$AU$2:$AU$4,Binning_WOE_IV!$AV$2:$AV$4,"not found",0),Binning_WOE_IV!$R$64:$R$65,Binning_WOE_IV!$G$64:$G$65,"not found",0)</f>
        <v>0.23435622685305388</v>
      </c>
      <c r="AH135">
        <f>V135*TRAIN_SUMMARY!$C$3</f>
        <v>0.10186434668464488</v>
      </c>
      <c r="AI135">
        <f>W135*TRAIN_SUMMARY!$C$4</f>
        <v>0.49301772974847569</v>
      </c>
      <c r="AJ135">
        <f>X135*TRAIN_SUMMARY!$C$5</f>
        <v>8.428542324031725E-2</v>
      </c>
      <c r="AK135">
        <f>Y135*TRAIN_SUMMARY!$C$6</f>
        <v>0.35709270141793154</v>
      </c>
      <c r="AL135">
        <f>Z135*TRAIN_SUMMARY!$C$7</f>
        <v>2.4580699342731407E-2</v>
      </c>
      <c r="AM135">
        <f>AA135*TRAIN_SUMMARY!$C$8</f>
        <v>-0.43521580803835686</v>
      </c>
      <c r="AN135">
        <f>AB135*TRAIN_SUMMARY!$C$9</f>
        <v>0.17108448609736249</v>
      </c>
      <c r="AO135">
        <f>AC135*TRAIN_SUMMARY!$C$10</f>
        <v>4.7923621110280083E-2</v>
      </c>
      <c r="AP135">
        <f>AD135*TRAIN_SUMMARY!$C$11</f>
        <v>-0.21458247952085815</v>
      </c>
      <c r="AQ135">
        <f>AE135*TRAIN_SUMMARY!$C$12</f>
        <v>6.1778553558697331E-2</v>
      </c>
      <c r="AR135">
        <f>AF135*TRAIN_SUMMARY!$C$13</f>
        <v>0.33693577197926589</v>
      </c>
      <c r="AS135">
        <f>AG135*TRAIN_SUMMARY!$C$14</f>
        <v>-8.8614999578798745E-2</v>
      </c>
      <c r="AT135">
        <f>TRAIN_SUMMARY!$C$2+SUM(AH135:AS135)</f>
        <v>0.11874923127956949</v>
      </c>
      <c r="AU135">
        <f t="shared" si="26"/>
        <v>0.52965247094331669</v>
      </c>
      <c r="AV135">
        <f t="shared" si="27"/>
        <v>0.63553420271249528</v>
      </c>
      <c r="AW135">
        <f t="shared" si="28"/>
        <v>0</v>
      </c>
      <c r="AX135">
        <f t="shared" si="29"/>
        <v>1</v>
      </c>
      <c r="AY135">
        <f t="shared" si="37"/>
        <v>40</v>
      </c>
      <c r="AZ135">
        <f t="shared" si="38"/>
        <v>94</v>
      </c>
      <c r="BA135" s="35">
        <f t="shared" si="30"/>
        <v>8.247422680412371E-2</v>
      </c>
      <c r="BB135" s="35">
        <f t="shared" si="31"/>
        <v>0.43720930232558142</v>
      </c>
      <c r="BC135" s="35">
        <f t="shared" si="32"/>
        <v>0.35473507552145772</v>
      </c>
      <c r="BD135" s="35">
        <f t="shared" si="33"/>
        <v>0.43720930232558142</v>
      </c>
      <c r="BE135" s="35">
        <f t="shared" si="34"/>
        <v>8.247422680412371E-2</v>
      </c>
      <c r="BF135" s="23">
        <f>VLOOKUP(AH135,POINTS_TABLE!$D$2:$E$6,2,FALSE)</f>
        <v>4.4087756341599382</v>
      </c>
      <c r="BG135" s="23">
        <f>VLOOKUP(AI135,POINTS_TABLE!$D$7:$E$12,2,FALSE)</f>
        <v>21.33822701335383</v>
      </c>
      <c r="BH135" s="23">
        <f>VLOOKUP(AJ135,POINTS_TABLE!$D$13:$E$18,2,FALSE)</f>
        <v>3.6479448638409924</v>
      </c>
      <c r="BI135" s="23">
        <f>VLOOKUP(AK135,POINTS_TABLE!$D$21:$E$24,2,FALSE)</f>
        <v>15.455276084198793</v>
      </c>
      <c r="BJ135" s="23">
        <f>VLOOKUP(AL135,POINTS_TABLE!$D$25:$E$27,2,FALSE)</f>
        <v>1.063873591300236</v>
      </c>
      <c r="BK135" s="23">
        <f>VLOOKUP(AM135,POINTS_TABLE!$D$28:$E$33,2,FALSE)</f>
        <v>-18.836510639202615</v>
      </c>
      <c r="BL135" s="23">
        <f>VLOOKUP(AN135,POINTS_TABLE!$D$34:$E$37,2,FALSE)</f>
        <v>7.4046821899710498</v>
      </c>
      <c r="BM135" s="23">
        <f>VLOOKUP(AO135,POINTS_TABLE!$D$38:$E$41,2,FALSE)</f>
        <v>2.0741751155172814</v>
      </c>
      <c r="BN135" s="23">
        <f>VLOOKUP(AP135,POINTS_TABLE!$D$42:$E$44,2,FALSE)</f>
        <v>-9.2873123719919874</v>
      </c>
      <c r="BO135" s="23">
        <f>VLOOKUP(AQ135,POINTS_TABLE!$D$45:$E$48,2,FALSE)</f>
        <v>2.6738283855727758</v>
      </c>
      <c r="BP135" s="23">
        <f>VLOOKUP(AR135,POINTS_TABLE!$D$49:$E$50,2,FALSE)</f>
        <v>14.582867019977442</v>
      </c>
      <c r="BQ135" s="23">
        <f>VLOOKUP(AS135,POINTS_TABLE!$D$51:$E$52,2,FALSE)</f>
        <v>-3.8353326132213157</v>
      </c>
      <c r="BR135" s="39">
        <f>ROUND(SCORECARD_SCALLING!$C$6-SUM(BF135:BQ135)-TRAIN_SUMMARY!$C$2*SCORECARD_SCALLING!$C$5,0)</f>
        <v>465</v>
      </c>
      <c r="BS135" t="str">
        <f t="shared" si="35"/>
        <v>Reject</v>
      </c>
      <c r="BT135">
        <f t="shared" si="36"/>
        <v>1</v>
      </c>
    </row>
    <row r="136" spans="1:72">
      <c r="A136" s="2" t="s">
        <v>32</v>
      </c>
      <c r="B136" s="2">
        <v>24</v>
      </c>
      <c r="C136" s="2" t="s">
        <v>33</v>
      </c>
      <c r="D136" s="2" t="s">
        <v>46</v>
      </c>
      <c r="E136" s="2">
        <v>1201</v>
      </c>
      <c r="F136" s="2" t="s">
        <v>34</v>
      </c>
      <c r="G136" s="2" t="s">
        <v>57</v>
      </c>
      <c r="H136" s="2">
        <v>4</v>
      </c>
      <c r="I136" s="2" t="s">
        <v>26</v>
      </c>
      <c r="J136" s="2" t="s">
        <v>27</v>
      </c>
      <c r="K136" s="2">
        <v>1</v>
      </c>
      <c r="L136" s="2" t="s">
        <v>43</v>
      </c>
      <c r="M136" s="2">
        <v>26</v>
      </c>
      <c r="N136" s="2" t="s">
        <v>27</v>
      </c>
      <c r="O136" s="2" t="s">
        <v>29</v>
      </c>
      <c r="P136" s="2">
        <v>1</v>
      </c>
      <c r="Q136" s="2" t="s">
        <v>30</v>
      </c>
      <c r="R136" s="2">
        <v>1</v>
      </c>
      <c r="S136" s="2" t="s">
        <v>27</v>
      </c>
      <c r="T136" s="2" t="s">
        <v>31</v>
      </c>
      <c r="U136" s="2">
        <v>0</v>
      </c>
      <c r="V136">
        <f>_xlfn.XLOOKUP(B136,Binning_WOE_IV!$C$2:$C$6,Binning_WOE_IV!$I$2:$I$6,"not found",-1)</f>
        <v>-0.12917431193202994</v>
      </c>
      <c r="W136">
        <f>_xlfn.XLOOKUP(E136,Binning_WOE_IV!$C$7:$C$12,Binning_WOE_IV!$I$7:$I$12,"not found",-1)</f>
        <v>0.16104877718831048</v>
      </c>
      <c r="X136">
        <f>_xlfn.XLOOKUP(M136,Binning_WOE_IV!$C$13:$C$18,Binning_WOE_IV!$I$13:$I$18,"not found",-1)</f>
        <v>-0.13233987329659078</v>
      </c>
      <c r="Y136">
        <f>_xlfn.XLOOKUP(A136,Binning_WOE_IV!$B$32:$B$35,Binning_WOE_IV!$G$32:$G$35,"not found",0)</f>
        <v>-0.45557089656450134</v>
      </c>
      <c r="Z136" s="23">
        <f>_xlfn.XLOOKUP(_xlfn.XLOOKUP(C136,Binning_WOE_IV!$AF$2:$AF$6,Binning_WOE_IV!$AG$2:$AG$6,"not found",0),Binning_WOE_IV!$R$36:$R$38,Binning_WOE_IV!$G$36:$G$38,"not found",0)</f>
        <v>-4.4726268044255127E-2</v>
      </c>
      <c r="AA136" cm="1">
        <f t="array" ref="AA136">_xlfn.SWITCH(D136,"radio/tv",Binning_WOE_IV!$G$39,"other",Binning_WOE_IV!$G$39,"education",Binning_WOE_IV!$G$40,"retraining",Binning_WOE_IV!$G$40,"furniture/equipment",Binning_WOE_IV!$G$41,"domestic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36">
        <f>_xlfn.LET(_xlpm.b,_xlfn.XLOOKUP(F136,Binning_WOE_IV!$AJ$2:$AJ$6,Binning_WOE_IV!$AK$2:$AK$6,"not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36">
        <f>_xlfn.LET(_xlpm.b,_xlfn.XLOOKUP(G136,Binning_WOE_IV!$AL$2:$AL$6,Binning_WOE_IV!$AM$2:$AM$6,"not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36">
        <f>_xlfn.XLOOKUP(_xlfn.XLOOKUP(I136,Binning_WOE_IV!$AN$2:$AN$5,Binning_WOE_IV!$AO$2:$AO$5,"not found",0),Binning_WOE_IV!$R$53:$R$55,Binning_WOE_IV!$G$53:$G$55,"not found",0)</f>
        <v>0.1811117123342415</v>
      </c>
      <c r="AE136">
        <f>_xlfn.LET(_xlpm.b,_xlfn.XLOOKUP(L136,Binning_WOE_IV!$AQ$2:$AQ$5,Binning_WOE_IV!$AR$2:$AR$5,"not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36">
        <f>_xlfn.XLOOKUP(_xlfn.XLOOKUP(N136,Binning_WOE_IV!$AS$2:$AS$4,Binning_WOE_IV!$AT$2:$AT$4,"not found",0),Binning_WOE_IV!$R$62:$R$63,Binning_WOE_IV!$G$62:$G$63,"not found",0)</f>
        <v>0.12957806221905885</v>
      </c>
      <c r="AG136">
        <f>_xlfn.XLOOKUP(_xlfn.XLOOKUP(O136,Binning_WOE_IV!$AU$2:$AU$4,Binning_WOE_IV!$AV$2:$AV$4,"not found",0),Binning_WOE_IV!$R$64:$R$65,Binning_WOE_IV!$G$64:$G$65,"not found",0)</f>
        <v>0.23435622685305388</v>
      </c>
      <c r="AH136">
        <f>V136*TRAIN_SUMMARY!$C$3</f>
        <v>0.10186434668464488</v>
      </c>
      <c r="AI136">
        <f>W136*TRAIN_SUMMARY!$C$4</f>
        <v>-8.037531726833734E-2</v>
      </c>
      <c r="AJ136">
        <f>X136*TRAIN_SUMMARY!$C$5</f>
        <v>8.428542324031725E-2</v>
      </c>
      <c r="AK136">
        <f>Y136*TRAIN_SUMMARY!$C$6</f>
        <v>0.35709270141793154</v>
      </c>
      <c r="AL136">
        <f>Z136*TRAIN_SUMMARY!$C$7</f>
        <v>2.4580699342731407E-2</v>
      </c>
      <c r="AM136">
        <f>AA136*TRAIN_SUMMARY!$C$8</f>
        <v>0.38352631329769549</v>
      </c>
      <c r="AN136">
        <f>AB136*TRAIN_SUMMARY!$C$9</f>
        <v>0.17108448609736249</v>
      </c>
      <c r="AO136">
        <f>AC136*TRAIN_SUMMARY!$C$10</f>
        <v>0.2867089209985732</v>
      </c>
      <c r="AP136">
        <f>AD136*TRAIN_SUMMARY!$C$11</f>
        <v>-0.21458247952085815</v>
      </c>
      <c r="AQ136">
        <f>AE136*TRAIN_SUMMARY!$C$12</f>
        <v>-1.8327249432625072E-2</v>
      </c>
      <c r="AR136">
        <f>AF136*TRAIN_SUMMARY!$C$13</f>
        <v>-7.9424741749105313E-2</v>
      </c>
      <c r="AS136">
        <f>AG136*TRAIN_SUMMARY!$C$14</f>
        <v>-8.8614999578798745E-2</v>
      </c>
      <c r="AT136">
        <f>TRAIN_SUMMARY!$C$2+SUM(AH136:AS136)</f>
        <v>0.10641728876740841</v>
      </c>
      <c r="AU136">
        <f t="shared" si="26"/>
        <v>0.52657924356261765</v>
      </c>
      <c r="AV136">
        <f t="shared" si="27"/>
        <v>0.74777073741058064</v>
      </c>
      <c r="AW136">
        <f t="shared" si="28"/>
        <v>1</v>
      </c>
      <c r="AX136">
        <f t="shared" si="29"/>
        <v>0</v>
      </c>
      <c r="AY136">
        <f t="shared" si="37"/>
        <v>41</v>
      </c>
      <c r="AZ136">
        <f t="shared" si="38"/>
        <v>94</v>
      </c>
      <c r="BA136" s="35">
        <f t="shared" si="30"/>
        <v>8.4536082474226809E-2</v>
      </c>
      <c r="BB136" s="35">
        <f t="shared" si="31"/>
        <v>0.43720930232558142</v>
      </c>
      <c r="BC136" s="35">
        <f t="shared" si="32"/>
        <v>0.35267321985135458</v>
      </c>
      <c r="BD136" s="35">
        <f t="shared" si="33"/>
        <v>0.43720930232558142</v>
      </c>
      <c r="BE136" s="35">
        <f t="shared" si="34"/>
        <v>8.4536082474226809E-2</v>
      </c>
      <c r="BF136" s="23">
        <f>VLOOKUP(AH136,POINTS_TABLE!$D$2:$E$6,2,FALSE)</f>
        <v>4.4087756341599382</v>
      </c>
      <c r="BG136" s="23">
        <f>VLOOKUP(AI136,POINTS_TABLE!$D$7:$E$12,2,FALSE)</f>
        <v>-3.4787121489872201</v>
      </c>
      <c r="BH136" s="23">
        <f>VLOOKUP(AJ136,POINTS_TABLE!$D$13:$E$18,2,FALSE)</f>
        <v>3.6479448638409924</v>
      </c>
      <c r="BI136" s="23">
        <f>VLOOKUP(AK136,POINTS_TABLE!$D$21:$E$24,2,FALSE)</f>
        <v>15.455276084198793</v>
      </c>
      <c r="BJ136" s="23">
        <f>VLOOKUP(AL136,POINTS_TABLE!$D$25:$E$27,2,FALSE)</f>
        <v>1.063873591300236</v>
      </c>
      <c r="BK136" s="23">
        <f>VLOOKUP(AM136,POINTS_TABLE!$D$28:$E$33,2,FALSE)</f>
        <v>16.599345307350365</v>
      </c>
      <c r="BL136" s="23">
        <f>VLOOKUP(AN136,POINTS_TABLE!$D$34:$E$37,2,FALSE)</f>
        <v>7.4046821899710498</v>
      </c>
      <c r="BM136" s="23">
        <f>VLOOKUP(AO136,POINTS_TABLE!$D$38:$E$41,2,FALSE)</f>
        <v>12.409006155098014</v>
      </c>
      <c r="BN136" s="23">
        <f>VLOOKUP(AP136,POINTS_TABLE!$D$42:$E$44,2,FALSE)</f>
        <v>-9.2873123719919874</v>
      </c>
      <c r="BO136" s="23">
        <f>VLOOKUP(AQ136,POINTS_TABLE!$D$45:$E$48,2,FALSE)</f>
        <v>-0.79321895608749771</v>
      </c>
      <c r="BP136" s="23">
        <f>VLOOKUP(AR136,POINTS_TABLE!$D$49:$E$50,2,FALSE)</f>
        <v>-3.4375704313596254</v>
      </c>
      <c r="BQ136" s="23">
        <f>VLOOKUP(AS136,POINTS_TABLE!$D$51:$E$52,2,FALSE)</f>
        <v>-3.8353326132213157</v>
      </c>
      <c r="BR136" s="39">
        <f>ROUND(SCORECARD_SCALLING!$C$6-SUM(BF136:BQ136)-TRAIN_SUMMARY!$C$2*SCORECARD_SCALLING!$C$5,0)</f>
        <v>466</v>
      </c>
      <c r="BS136" t="str">
        <f t="shared" si="35"/>
        <v>Reject</v>
      </c>
      <c r="BT136">
        <f t="shared" si="36"/>
        <v>1</v>
      </c>
    </row>
    <row r="137" spans="1:72">
      <c r="A137" s="2" t="s">
        <v>32</v>
      </c>
      <c r="B137" s="2">
        <v>48</v>
      </c>
      <c r="C137" s="2" t="s">
        <v>33</v>
      </c>
      <c r="D137" s="2" t="s">
        <v>23</v>
      </c>
      <c r="E137" s="2">
        <v>10961</v>
      </c>
      <c r="F137" s="2" t="s">
        <v>53</v>
      </c>
      <c r="G137" s="2" t="s">
        <v>39</v>
      </c>
      <c r="H137" s="2">
        <v>1</v>
      </c>
      <c r="I137" s="2" t="s">
        <v>26</v>
      </c>
      <c r="J137" s="2" t="s">
        <v>66</v>
      </c>
      <c r="K137" s="2">
        <v>2</v>
      </c>
      <c r="L137" s="2" t="s">
        <v>47</v>
      </c>
      <c r="M137" s="2">
        <v>27</v>
      </c>
      <c r="N137" s="2" t="s">
        <v>61</v>
      </c>
      <c r="O137" s="2" t="s">
        <v>29</v>
      </c>
      <c r="P137" s="2">
        <v>2</v>
      </c>
      <c r="Q137" s="2" t="s">
        <v>30</v>
      </c>
      <c r="R137" s="2">
        <v>1</v>
      </c>
      <c r="S137" s="2" t="s">
        <v>31</v>
      </c>
      <c r="T137" s="2" t="s">
        <v>31</v>
      </c>
      <c r="U137" s="2">
        <v>1</v>
      </c>
      <c r="V137">
        <f>_xlfn.XLOOKUP(B137,Binning_WOE_IV!$C$2:$C$6,Binning_WOE_IV!$I$2:$I$6,"not found",-1)</f>
        <v>-0.94704225543434295</v>
      </c>
      <c r="W137">
        <f>_xlfn.XLOOKUP(E137,Binning_WOE_IV!$C$7:$C$12,Binning_WOE_IV!$I$7:$I$12,"not found",-1)</f>
        <v>-0.98786424995459821</v>
      </c>
      <c r="X137">
        <f>_xlfn.XLOOKUP(M137,Binning_WOE_IV!$C$13:$C$18,Binning_WOE_IV!$I$13:$I$18,"not found",-1)</f>
        <v>-0.13233987329659078</v>
      </c>
      <c r="Y137">
        <f>_xlfn.XLOOKUP(A137,Binning_WOE_IV!$B$32:$B$35,Binning_WOE_IV!$G$32:$G$35,"not found",0)</f>
        <v>-0.45557089656450134</v>
      </c>
      <c r="Z137" s="23">
        <f>_xlfn.XLOOKUP(_xlfn.XLOOKUP(C137,Binning_WOE_IV!$AF$2:$AF$6,Binning_WOE_IV!$AG$2:$AG$6,"not found",0),Binning_WOE_IV!$R$36:$R$38,Binning_WOE_IV!$G$36:$G$38,"not found",0)</f>
        <v>-4.4726268044255127E-2</v>
      </c>
      <c r="AA137" cm="1">
        <f t="array" ref="AA137">_xlfn.SWITCH(D137,"radio/tv",Binning_WOE_IV!$G$39,"other",Binning_WOE_IV!$G$39,"education",Binning_WOE_IV!$G$40,"retraining",Binning_WOE_IV!$G$40,"furniture/equipment",Binning_WOE_IV!$G$41,"domestic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37">
        <f>_xlfn.LET(_xlpm.b,_xlfn.XLOOKUP(F137,Binning_WOE_IV!$AJ$2:$AJ$6,Binning_WOE_IV!$AK$2:$AK$6,"not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137">
        <f>_xlfn.LET(_xlpm.b,_xlfn.XLOOKUP(G137,Binning_WOE_IV!$AL$2:$AL$6,Binning_WOE_IV!$AM$2:$AM$6,"not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37">
        <f>_xlfn.XLOOKUP(_xlfn.XLOOKUP(I137,Binning_WOE_IV!$AN$2:$AN$5,Binning_WOE_IV!$AO$2:$AO$5,"not found",0),Binning_WOE_IV!$R$53:$R$55,Binning_WOE_IV!$G$53:$G$55,"not found",0)</f>
        <v>0.1811117123342415</v>
      </c>
      <c r="AE137">
        <f>_xlfn.LET(_xlpm.b,_xlfn.XLOOKUP(L137,Binning_WOE_IV!$AQ$2:$AQ$5,Binning_WOE_IV!$AR$2:$AR$5,"not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37">
        <f>_xlfn.XLOOKUP(_xlfn.XLOOKUP(N137,Binning_WOE_IV!$AS$2:$AS$4,Binning_WOE_IV!$AT$2:$AT$4,"not found",0),Binning_WOE_IV!$R$62:$R$63,Binning_WOE_IV!$G$62:$G$63,"not found",0)</f>
        <v>-0.54969627176468283</v>
      </c>
      <c r="AG137">
        <f>_xlfn.XLOOKUP(_xlfn.XLOOKUP(O137,Binning_WOE_IV!$AU$2:$AU$4,Binning_WOE_IV!$AV$2:$AV$4,"not found",0),Binning_WOE_IV!$R$64:$R$65,Binning_WOE_IV!$G$64:$G$65,"not found",0)</f>
        <v>0.23435622685305388</v>
      </c>
      <c r="AH137">
        <f>V137*TRAIN_SUMMARY!$C$3</f>
        <v>0.74681907872931619</v>
      </c>
      <c r="AI137">
        <f>W137*TRAIN_SUMMARY!$C$4</f>
        <v>0.49301772974847569</v>
      </c>
      <c r="AJ137">
        <f>X137*TRAIN_SUMMARY!$C$5</f>
        <v>8.428542324031725E-2</v>
      </c>
      <c r="AK137">
        <f>Y137*TRAIN_SUMMARY!$C$6</f>
        <v>0.35709270141793154</v>
      </c>
      <c r="AL137">
        <f>Z137*TRAIN_SUMMARY!$C$7</f>
        <v>2.4580699342731407E-2</v>
      </c>
      <c r="AM137">
        <f>AA137*TRAIN_SUMMARY!$C$8</f>
        <v>-0.43521580803835686</v>
      </c>
      <c r="AN137">
        <f>AB137*TRAIN_SUMMARY!$C$9</f>
        <v>-0.49793991054548797</v>
      </c>
      <c r="AO137">
        <f>AC137*TRAIN_SUMMARY!$C$10</f>
        <v>-0.18469041192036334</v>
      </c>
      <c r="AP137">
        <f>AD137*TRAIN_SUMMARY!$C$11</f>
        <v>-0.21458247952085815</v>
      </c>
      <c r="AQ137">
        <f>AE137*TRAIN_SUMMARY!$C$12</f>
        <v>0.30495501300893796</v>
      </c>
      <c r="AR137">
        <f>AF137*TRAIN_SUMMARY!$C$13</f>
        <v>0.33693577197926589</v>
      </c>
      <c r="AS137">
        <f>AG137*TRAIN_SUMMARY!$C$14</f>
        <v>-8.8614999578798745E-2</v>
      </c>
      <c r="AT137">
        <f>TRAIN_SUMMARY!$C$2+SUM(AH137:AS137)</f>
        <v>0.10524199310098736</v>
      </c>
      <c r="AU137">
        <f t="shared" si="26"/>
        <v>0.52628624082167941</v>
      </c>
      <c r="AV137">
        <f t="shared" si="27"/>
        <v>0.64191003018724957</v>
      </c>
      <c r="AW137">
        <f t="shared" si="28"/>
        <v>0</v>
      </c>
      <c r="AX137">
        <f t="shared" si="29"/>
        <v>1</v>
      </c>
      <c r="AY137">
        <f t="shared" si="37"/>
        <v>41</v>
      </c>
      <c r="AZ137">
        <f t="shared" si="38"/>
        <v>95</v>
      </c>
      <c r="BA137" s="35">
        <f t="shared" si="30"/>
        <v>8.4536082474226809E-2</v>
      </c>
      <c r="BB137" s="35">
        <f t="shared" si="31"/>
        <v>0.44186046511627908</v>
      </c>
      <c r="BC137" s="35">
        <f t="shared" si="32"/>
        <v>0.35732438264205224</v>
      </c>
      <c r="BD137" s="35">
        <f t="shared" si="33"/>
        <v>0.44186046511627908</v>
      </c>
      <c r="BE137" s="35">
        <f t="shared" si="34"/>
        <v>8.4536082474226809E-2</v>
      </c>
      <c r="BF137" s="23">
        <f>VLOOKUP(AH137,POINTS_TABLE!$D$2:$E$6,2,FALSE)</f>
        <v>32.322965439721465</v>
      </c>
      <c r="BG137" s="23">
        <f>VLOOKUP(AI137,POINTS_TABLE!$D$7:$E$12,2,FALSE)</f>
        <v>21.33822701335383</v>
      </c>
      <c r="BH137" s="23">
        <f>VLOOKUP(AJ137,POINTS_TABLE!$D$13:$E$18,2,FALSE)</f>
        <v>3.6479448638409924</v>
      </c>
      <c r="BI137" s="23">
        <f>VLOOKUP(AK137,POINTS_TABLE!$D$21:$E$24,2,FALSE)</f>
        <v>15.455276084198793</v>
      </c>
      <c r="BJ137" s="23">
        <f>VLOOKUP(AL137,POINTS_TABLE!$D$25:$E$27,2,FALSE)</f>
        <v>1.063873591300236</v>
      </c>
      <c r="BK137" s="23">
        <f>VLOOKUP(AM137,POINTS_TABLE!$D$28:$E$33,2,FALSE)</f>
        <v>-18.836510639202615</v>
      </c>
      <c r="BL137" s="23">
        <f>VLOOKUP(AN137,POINTS_TABLE!$D$34:$E$37,2,FALSE)</f>
        <v>-21.551263188140087</v>
      </c>
      <c r="BM137" s="23">
        <f>VLOOKUP(AO137,POINTS_TABLE!$D$38:$E$41,2,FALSE)</f>
        <v>-7.9935582413174426</v>
      </c>
      <c r="BN137" s="23">
        <f>VLOOKUP(AP137,POINTS_TABLE!$D$42:$E$44,2,FALSE)</f>
        <v>-9.2873123719919874</v>
      </c>
      <c r="BO137" s="23">
        <f>VLOOKUP(AQ137,POINTS_TABLE!$D$45:$E$48,2,FALSE)</f>
        <v>13.198712548866723</v>
      </c>
      <c r="BP137" s="23">
        <f>VLOOKUP(AR137,POINTS_TABLE!$D$49:$E$50,2,FALSE)</f>
        <v>14.582867019977442</v>
      </c>
      <c r="BQ137" s="23">
        <f>VLOOKUP(AS137,POINTS_TABLE!$D$51:$E$52,2,FALSE)</f>
        <v>-3.8353326132213157</v>
      </c>
      <c r="BR137" s="39">
        <f>ROUND(SCORECARD_SCALLING!$C$6-SUM(BF137:BQ137)-TRAIN_SUMMARY!$C$2*SCORECARD_SCALLING!$C$5,0)</f>
        <v>466</v>
      </c>
      <c r="BS137" t="str">
        <f t="shared" si="35"/>
        <v>Reject</v>
      </c>
      <c r="BT137">
        <f t="shared" si="36"/>
        <v>1</v>
      </c>
    </row>
    <row r="138" spans="1:72">
      <c r="A138" s="2" t="s">
        <v>21</v>
      </c>
      <c r="B138" s="2">
        <v>36</v>
      </c>
      <c r="C138" s="2" t="s">
        <v>33</v>
      </c>
      <c r="D138" s="2" t="s">
        <v>41</v>
      </c>
      <c r="E138" s="2">
        <v>2712</v>
      </c>
      <c r="F138" s="2" t="s">
        <v>34</v>
      </c>
      <c r="G138" s="2" t="s">
        <v>25</v>
      </c>
      <c r="H138" s="2">
        <v>2</v>
      </c>
      <c r="I138" s="2" t="s">
        <v>26</v>
      </c>
      <c r="J138" s="2" t="s">
        <v>27</v>
      </c>
      <c r="K138" s="2">
        <v>2</v>
      </c>
      <c r="L138" s="2" t="s">
        <v>43</v>
      </c>
      <c r="M138" s="2">
        <v>41</v>
      </c>
      <c r="N138" s="2" t="s">
        <v>61</v>
      </c>
      <c r="O138" s="2" t="s">
        <v>29</v>
      </c>
      <c r="P138" s="2">
        <v>1</v>
      </c>
      <c r="Q138" s="2" t="s">
        <v>30</v>
      </c>
      <c r="R138" s="2">
        <v>2</v>
      </c>
      <c r="S138" s="2" t="s">
        <v>27</v>
      </c>
      <c r="T138" s="2" t="s">
        <v>31</v>
      </c>
      <c r="U138" s="2">
        <v>1</v>
      </c>
      <c r="V138">
        <f>_xlfn.XLOOKUP(B138,Binning_WOE_IV!$C$2:$C$6,Binning_WOE_IV!$I$2:$I$6,"not found",-1)</f>
        <v>-0.672432264549915</v>
      </c>
      <c r="W138">
        <f>_xlfn.XLOOKUP(E138,Binning_WOE_IV!$C$7:$C$12,Binning_WOE_IV!$I$7:$I$12,"not found",-1)</f>
        <v>0.12361395596717682</v>
      </c>
      <c r="X138">
        <f>_xlfn.XLOOKUP(M138,Binning_WOE_IV!$C$13:$C$18,Binning_WOE_IV!$I$13:$I$18,"not found",-1)</f>
        <v>0.27579903319597576</v>
      </c>
      <c r="Y138">
        <f>_xlfn.XLOOKUP(A138,Binning_WOE_IV!$B$32:$B$35,Binning_WOE_IV!$G$32:$G$35,"not found",0)</f>
        <v>-0.67859154491044971</v>
      </c>
      <c r="Z138" s="23">
        <f>_xlfn.XLOOKUP(_xlfn.XLOOKUP(C138,Binning_WOE_IV!$AF$2:$AF$6,Binning_WOE_IV!$AG$2:$AG$6,"not found",0),Binning_WOE_IV!$R$36:$R$38,Binning_WOE_IV!$G$36:$G$38,"not found",0)</f>
        <v>-4.4726268044255127E-2</v>
      </c>
      <c r="AA138" cm="1">
        <f t="array" ref="AA138">_xlfn.SWITCH(D138,"radio/tv",Binning_WOE_IV!$G$39,"other",Binning_WOE_IV!$G$39,"education",Binning_WOE_IV!$G$40,"retraining",Binning_WOE_IV!$G$40,"furniture/equipment",Binning_WOE_IV!$G$41,"domestic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38">
        <f>_xlfn.LET(_xlpm.b,_xlfn.XLOOKUP(F138,Binning_WOE_IV!$AJ$2:$AJ$6,Binning_WOE_IV!$AK$2:$AK$6,"not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38">
        <f>_xlfn.LET(_xlpm.b,_xlfn.XLOOKUP(G138,Binning_WOE_IV!$AL$2:$AL$6,Binning_WOE_IV!$AM$2:$AM$6,"not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38">
        <f>_xlfn.XLOOKUP(_xlfn.XLOOKUP(I138,Binning_WOE_IV!$AN$2:$AN$5,Binning_WOE_IV!$AO$2:$AO$5,"not found",0),Binning_WOE_IV!$R$53:$R$55,Binning_WOE_IV!$G$53:$G$55,"not found",0)</f>
        <v>0.1811117123342415</v>
      </c>
      <c r="AE138">
        <f>_xlfn.LET(_xlpm.b,_xlfn.XLOOKUP(L138,Binning_WOE_IV!$AQ$2:$AQ$5,Binning_WOE_IV!$AR$2:$AR$5,"not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38">
        <f>_xlfn.XLOOKUP(_xlfn.XLOOKUP(N138,Binning_WOE_IV!$AS$2:$AS$4,Binning_WOE_IV!$AT$2:$AT$4,"not found",0),Binning_WOE_IV!$R$62:$R$63,Binning_WOE_IV!$G$62:$G$63,"not found",0)</f>
        <v>-0.54969627176468283</v>
      </c>
      <c r="AG138">
        <f>_xlfn.XLOOKUP(_xlfn.XLOOKUP(O138,Binning_WOE_IV!$AU$2:$AU$4,Binning_WOE_IV!$AV$2:$AV$4,"not found",0),Binning_WOE_IV!$R$64:$R$65,Binning_WOE_IV!$G$64:$G$65,"not found",0)</f>
        <v>0.23435622685305388</v>
      </c>
      <c r="AH138">
        <f>V138*TRAIN_SUMMARY!$C$3</f>
        <v>0.53026698802232175</v>
      </c>
      <c r="AI138">
        <f>W138*TRAIN_SUMMARY!$C$4</f>
        <v>-6.1692557392340606E-2</v>
      </c>
      <c r="AJ138">
        <f>X138*TRAIN_SUMMARY!$C$5</f>
        <v>-0.1756525653466223</v>
      </c>
      <c r="AK138">
        <f>Y138*TRAIN_SUMMARY!$C$6</f>
        <v>0.53190423215968441</v>
      </c>
      <c r="AL138">
        <f>Z138*TRAIN_SUMMARY!$C$7</f>
        <v>2.4580699342731407E-2</v>
      </c>
      <c r="AM138">
        <f>AA138*TRAIN_SUMMARY!$C$8</f>
        <v>5.9194073638088991E-2</v>
      </c>
      <c r="AN138">
        <f>AB138*TRAIN_SUMMARY!$C$9</f>
        <v>0.17108448609736249</v>
      </c>
      <c r="AO138">
        <f>AC138*TRAIN_SUMMARY!$C$10</f>
        <v>-0.18469041192036334</v>
      </c>
      <c r="AP138">
        <f>AD138*TRAIN_SUMMARY!$C$11</f>
        <v>-0.21458247952085815</v>
      </c>
      <c r="AQ138">
        <f>AE138*TRAIN_SUMMARY!$C$12</f>
        <v>-1.8327249432625072E-2</v>
      </c>
      <c r="AR138">
        <f>AF138*TRAIN_SUMMARY!$C$13</f>
        <v>0.33693577197926589</v>
      </c>
      <c r="AS138">
        <f>AG138*TRAIN_SUMMARY!$C$14</f>
        <v>-8.8614999578798745E-2</v>
      </c>
      <c r="AT138">
        <f>TRAIN_SUMMARY!$C$2+SUM(AH138:AS138)</f>
        <v>8.9005173285723771E-2</v>
      </c>
      <c r="AU138">
        <f t="shared" si="26"/>
        <v>0.5222366155335334</v>
      </c>
      <c r="AV138">
        <f t="shared" si="27"/>
        <v>0.64963450734006445</v>
      </c>
      <c r="AW138">
        <f t="shared" si="28"/>
        <v>0</v>
      </c>
      <c r="AX138">
        <f t="shared" si="29"/>
        <v>1</v>
      </c>
      <c r="AY138">
        <f t="shared" si="37"/>
        <v>41</v>
      </c>
      <c r="AZ138">
        <f t="shared" si="38"/>
        <v>96</v>
      </c>
      <c r="BA138" s="35">
        <f t="shared" si="30"/>
        <v>8.4536082474226809E-2</v>
      </c>
      <c r="BB138" s="35">
        <f t="shared" si="31"/>
        <v>0.44651162790697674</v>
      </c>
      <c r="BC138" s="35">
        <f t="shared" si="32"/>
        <v>0.3619755454327499</v>
      </c>
      <c r="BD138" s="35">
        <f t="shared" si="33"/>
        <v>0.44651162790697674</v>
      </c>
      <c r="BE138" s="35">
        <f t="shared" si="34"/>
        <v>8.4536082474226809E-2</v>
      </c>
      <c r="BF138" s="23">
        <f>VLOOKUP(AH138,POINTS_TABLE!$D$2:$E$6,2,FALSE)</f>
        <v>22.950406619007929</v>
      </c>
      <c r="BG138" s="23">
        <f>VLOOKUP(AI138,POINTS_TABLE!$D$7:$E$12,2,FALSE)</f>
        <v>-2.6701063982906263</v>
      </c>
      <c r="BH138" s="23">
        <f>VLOOKUP(AJ138,POINTS_TABLE!$D$13:$E$18,2,FALSE)</f>
        <v>-7.6023925483498971</v>
      </c>
      <c r="BI138" s="23">
        <f>VLOOKUP(AK138,POINTS_TABLE!$D$21:$E$24,2,FALSE)</f>
        <v>23.021267938938855</v>
      </c>
      <c r="BJ138" s="23">
        <f>VLOOKUP(AL138,POINTS_TABLE!$D$25:$E$27,2,FALSE)</f>
        <v>1.063873591300236</v>
      </c>
      <c r="BK138" s="23">
        <f>VLOOKUP(AM138,POINTS_TABLE!$D$28:$E$33,2,FALSE)</f>
        <v>2.5619698946306131</v>
      </c>
      <c r="BL138" s="23">
        <f>VLOOKUP(AN138,POINTS_TABLE!$D$34:$E$37,2,FALSE)</f>
        <v>7.4046821899710498</v>
      </c>
      <c r="BM138" s="23">
        <f>VLOOKUP(AO138,POINTS_TABLE!$D$38:$E$41,2,FALSE)</f>
        <v>-7.9935582413174426</v>
      </c>
      <c r="BN138" s="23">
        <f>VLOOKUP(AP138,POINTS_TABLE!$D$42:$E$44,2,FALSE)</f>
        <v>-9.2873123719919874</v>
      </c>
      <c r="BO138" s="23">
        <f>VLOOKUP(AQ138,POINTS_TABLE!$D$45:$E$48,2,FALSE)</f>
        <v>-0.79321895608749771</v>
      </c>
      <c r="BP138" s="23">
        <f>VLOOKUP(AR138,POINTS_TABLE!$D$49:$E$50,2,FALSE)</f>
        <v>14.582867019977442</v>
      </c>
      <c r="BQ138" s="23">
        <f>VLOOKUP(AS138,POINTS_TABLE!$D$51:$E$52,2,FALSE)</f>
        <v>-3.8353326132213157</v>
      </c>
      <c r="BR138" s="39">
        <f>ROUND(SCORECARD_SCALLING!$C$6-SUM(BF138:BQ138)-TRAIN_SUMMARY!$C$2*SCORECARD_SCALLING!$C$5,0)</f>
        <v>466</v>
      </c>
      <c r="BS138" t="str">
        <f t="shared" si="35"/>
        <v>Reject</v>
      </c>
      <c r="BT138">
        <f t="shared" si="36"/>
        <v>1</v>
      </c>
    </row>
    <row r="139" spans="1:72">
      <c r="A139" s="2" t="s">
        <v>21</v>
      </c>
      <c r="B139" s="2">
        <v>18</v>
      </c>
      <c r="C139" s="2" t="s">
        <v>33</v>
      </c>
      <c r="D139" s="2" t="s">
        <v>41</v>
      </c>
      <c r="E139" s="2">
        <v>1131</v>
      </c>
      <c r="F139" s="2" t="s">
        <v>34</v>
      </c>
      <c r="G139" s="2" t="s">
        <v>55</v>
      </c>
      <c r="H139" s="2">
        <v>4</v>
      </c>
      <c r="I139" s="2" t="s">
        <v>36</v>
      </c>
      <c r="J139" s="2" t="s">
        <v>27</v>
      </c>
      <c r="K139" s="2">
        <v>2</v>
      </c>
      <c r="L139" s="2" t="s">
        <v>50</v>
      </c>
      <c r="M139" s="2">
        <v>33</v>
      </c>
      <c r="N139" s="2" t="s">
        <v>27</v>
      </c>
      <c r="O139" s="2" t="s">
        <v>29</v>
      </c>
      <c r="P139" s="2">
        <v>1</v>
      </c>
      <c r="Q139" s="2" t="s">
        <v>30</v>
      </c>
      <c r="R139" s="2">
        <v>1</v>
      </c>
      <c r="S139" s="2" t="s">
        <v>27</v>
      </c>
      <c r="T139" s="2" t="s">
        <v>31</v>
      </c>
      <c r="U139" s="2">
        <v>1</v>
      </c>
      <c r="V139">
        <f>_xlfn.XLOOKUP(B139,Binning_WOE_IV!$C$2:$C$6,Binning_WOE_IV!$I$2:$I$6,"not found",-1)</f>
        <v>7.0953437452657447E-2</v>
      </c>
      <c r="W139">
        <f>_xlfn.XLOOKUP(E139,Binning_WOE_IV!$C$7:$C$12,Binning_WOE_IV!$I$7:$I$12,"not found",-1)</f>
        <v>0.16104877718831048</v>
      </c>
      <c r="X139">
        <f>_xlfn.XLOOKUP(M139,Binning_WOE_IV!$C$13:$C$18,Binning_WOE_IV!$I$13:$I$18,"not found",-1)</f>
        <v>-9.0210644079187538E-2</v>
      </c>
      <c r="Y139">
        <f>_xlfn.XLOOKUP(A139,Binning_WOE_IV!$B$32:$B$35,Binning_WOE_IV!$G$32:$G$35,"not found",0)</f>
        <v>-0.67859154491044971</v>
      </c>
      <c r="Z139" s="23">
        <f>_xlfn.XLOOKUP(_xlfn.XLOOKUP(C139,Binning_WOE_IV!$AF$2:$AF$6,Binning_WOE_IV!$AG$2:$AG$6,"not found",0),Binning_WOE_IV!$R$36:$R$38,Binning_WOE_IV!$G$36:$G$38,"not found",0)</f>
        <v>-4.4726268044255127E-2</v>
      </c>
      <c r="AA139" cm="1">
        <f t="array" ref="AA139">_xlfn.SWITCH(D139,"radio/tv",Binning_WOE_IV!$G$39,"other",Binning_WOE_IV!$G$39,"education",Binning_WOE_IV!$G$40,"retraining",Binning_WOE_IV!$G$40,"furniture/equipment",Binning_WOE_IV!$G$41,"domestic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39">
        <f>_xlfn.LET(_xlpm.b,_xlfn.XLOOKUP(F139,Binning_WOE_IV!$AJ$2:$AJ$6,Binning_WOE_IV!$AK$2:$AK$6,"not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39">
        <f>_xlfn.LET(_xlpm.b,_xlfn.XLOOKUP(G139,Binning_WOE_IV!$AL$2:$AL$6,Binning_WOE_IV!$AM$2:$AM$6,"not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139">
        <f>_xlfn.XLOOKUP(_xlfn.XLOOKUP(I139,Binning_WOE_IV!$AN$2:$AN$5,Binning_WOE_IV!$AO$2:$AO$5,"not found",0),Binning_WOE_IV!$R$53:$R$55,Binning_WOE_IV!$G$53:$G$55,"not found",0)</f>
        <v>-0.20099341664998441</v>
      </c>
      <c r="AE139">
        <f>_xlfn.LET(_xlpm.b,_xlfn.XLOOKUP(L139,Binning_WOE_IV!$AQ$2:$AQ$5,Binning_WOE_IV!$AR$2:$AR$5,"not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39">
        <f>_xlfn.XLOOKUP(_xlfn.XLOOKUP(N139,Binning_WOE_IV!$AS$2:$AS$4,Binning_WOE_IV!$AT$2:$AT$4,"not found",0),Binning_WOE_IV!$R$62:$R$63,Binning_WOE_IV!$G$62:$G$63,"not found",0)</f>
        <v>0.12957806221905885</v>
      </c>
      <c r="AG139">
        <f>_xlfn.XLOOKUP(_xlfn.XLOOKUP(O139,Binning_WOE_IV!$AU$2:$AU$4,Binning_WOE_IV!$AV$2:$AV$4,"not found",0),Binning_WOE_IV!$R$64:$R$65,Binning_WOE_IV!$G$64:$G$65,"not found",0)</f>
        <v>0.23435622685305388</v>
      </c>
      <c r="AH139">
        <f>V139*TRAIN_SUMMARY!$C$3</f>
        <v>-5.5952498937620498E-2</v>
      </c>
      <c r="AI139">
        <f>W139*TRAIN_SUMMARY!$C$4</f>
        <v>-8.037531726833734E-2</v>
      </c>
      <c r="AJ139">
        <f>X139*TRAIN_SUMMARY!$C$5</f>
        <v>5.7453903556002682E-2</v>
      </c>
      <c r="AK139">
        <f>Y139*TRAIN_SUMMARY!$C$6</f>
        <v>0.53190423215968441</v>
      </c>
      <c r="AL139">
        <f>Z139*TRAIN_SUMMARY!$C$7</f>
        <v>2.4580699342731407E-2</v>
      </c>
      <c r="AM139">
        <f>AA139*TRAIN_SUMMARY!$C$8</f>
        <v>5.9194073638088991E-2</v>
      </c>
      <c r="AN139">
        <f>AB139*TRAIN_SUMMARY!$C$9</f>
        <v>0.17108448609736249</v>
      </c>
      <c r="AO139">
        <f>AC139*TRAIN_SUMMARY!$C$10</f>
        <v>7.0222669754522044E-2</v>
      </c>
      <c r="AP139">
        <f>AD139*TRAIN_SUMMARY!$C$11</f>
        <v>0.23813846799994265</v>
      </c>
      <c r="AQ139">
        <f>AE139*TRAIN_SUMMARY!$C$12</f>
        <v>6.1778553558697331E-2</v>
      </c>
      <c r="AR139">
        <f>AF139*TRAIN_SUMMARY!$C$13</f>
        <v>-7.9424741749105313E-2</v>
      </c>
      <c r="AS139">
        <f>AG139*TRAIN_SUMMARY!$C$14</f>
        <v>-8.8614999578798745E-2</v>
      </c>
      <c r="AT139">
        <f>TRAIN_SUMMARY!$C$2+SUM(AH139:AS139)</f>
        <v>8.8588713811047159E-2</v>
      </c>
      <c r="AU139">
        <f t="shared" si="26"/>
        <v>0.52213270562958936</v>
      </c>
      <c r="AV139">
        <f t="shared" si="27"/>
        <v>0.64983349806524437</v>
      </c>
      <c r="AW139">
        <f t="shared" si="28"/>
        <v>0</v>
      </c>
      <c r="AX139">
        <f t="shared" si="29"/>
        <v>1</v>
      </c>
      <c r="AY139">
        <f t="shared" si="37"/>
        <v>41</v>
      </c>
      <c r="AZ139">
        <f t="shared" si="38"/>
        <v>97</v>
      </c>
      <c r="BA139" s="35">
        <f t="shared" si="30"/>
        <v>8.4536082474226809E-2</v>
      </c>
      <c r="BB139" s="35">
        <f t="shared" si="31"/>
        <v>0.4511627906976744</v>
      </c>
      <c r="BC139" s="35">
        <f t="shared" si="32"/>
        <v>0.36662670822344756</v>
      </c>
      <c r="BD139" s="35">
        <f t="shared" si="33"/>
        <v>0.4511627906976744</v>
      </c>
      <c r="BE139" s="35">
        <f t="shared" si="34"/>
        <v>8.4536082474226809E-2</v>
      </c>
      <c r="BF139" s="23">
        <f>VLOOKUP(AH139,POINTS_TABLE!$D$2:$E$6,2,FALSE)</f>
        <v>-2.4216717822795024</v>
      </c>
      <c r="BG139" s="23">
        <f>VLOOKUP(AI139,POINTS_TABLE!$D$7:$E$12,2,FALSE)</f>
        <v>-3.4787121489872201</v>
      </c>
      <c r="BH139" s="23">
        <f>VLOOKUP(AJ139,POINTS_TABLE!$D$13:$E$18,2,FALSE)</f>
        <v>2.4866538521987356</v>
      </c>
      <c r="BI139" s="23">
        <f>VLOOKUP(AK139,POINTS_TABLE!$D$21:$E$24,2,FALSE)</f>
        <v>23.021267938938855</v>
      </c>
      <c r="BJ139" s="23">
        <f>VLOOKUP(AL139,POINTS_TABLE!$D$25:$E$27,2,FALSE)</f>
        <v>1.063873591300236</v>
      </c>
      <c r="BK139" s="23">
        <f>VLOOKUP(AM139,POINTS_TABLE!$D$28:$E$33,2,FALSE)</f>
        <v>2.5619698946306131</v>
      </c>
      <c r="BL139" s="23">
        <f>VLOOKUP(AN139,POINTS_TABLE!$D$34:$E$37,2,FALSE)</f>
        <v>7.4046821899710498</v>
      </c>
      <c r="BM139" s="23">
        <f>VLOOKUP(AO139,POINTS_TABLE!$D$38:$E$41,2,FALSE)</f>
        <v>3.0392969223849704</v>
      </c>
      <c r="BN139" s="23">
        <f>VLOOKUP(AP139,POINTS_TABLE!$D$42:$E$44,2,FALSE)</f>
        <v>10.30683560485237</v>
      </c>
      <c r="BO139" s="23">
        <f>VLOOKUP(AQ139,POINTS_TABLE!$D$45:$E$48,2,FALSE)</f>
        <v>2.6738283855727758</v>
      </c>
      <c r="BP139" s="23">
        <f>VLOOKUP(AR139,POINTS_TABLE!$D$49:$E$50,2,FALSE)</f>
        <v>-3.4375704313596254</v>
      </c>
      <c r="BQ139" s="23">
        <f>VLOOKUP(AS139,POINTS_TABLE!$D$51:$E$52,2,FALSE)</f>
        <v>-3.8353326132213157</v>
      </c>
      <c r="BR139" s="39">
        <f>ROUND(SCORECARD_SCALLING!$C$6-SUM(BF139:BQ139)-TRAIN_SUMMARY!$C$2*SCORECARD_SCALLING!$C$5,0)</f>
        <v>467</v>
      </c>
      <c r="BS139" t="str">
        <f t="shared" si="35"/>
        <v>Reject</v>
      </c>
      <c r="BT139">
        <f t="shared" si="36"/>
        <v>1</v>
      </c>
    </row>
    <row r="140" spans="1:72">
      <c r="A140" s="2" t="s">
        <v>32</v>
      </c>
      <c r="B140" s="2">
        <v>36</v>
      </c>
      <c r="C140" s="2" t="s">
        <v>33</v>
      </c>
      <c r="D140" s="2" t="s">
        <v>38</v>
      </c>
      <c r="E140" s="2">
        <v>2273</v>
      </c>
      <c r="F140" s="2" t="s">
        <v>34</v>
      </c>
      <c r="G140" s="2" t="s">
        <v>39</v>
      </c>
      <c r="H140" s="2">
        <v>3</v>
      </c>
      <c r="I140" s="2" t="s">
        <v>26</v>
      </c>
      <c r="J140" s="2" t="s">
        <v>27</v>
      </c>
      <c r="K140" s="2">
        <v>1</v>
      </c>
      <c r="L140" s="2" t="s">
        <v>50</v>
      </c>
      <c r="M140" s="2">
        <v>32</v>
      </c>
      <c r="N140" s="2" t="s">
        <v>27</v>
      </c>
      <c r="O140" s="2" t="s">
        <v>29</v>
      </c>
      <c r="P140" s="2">
        <v>2</v>
      </c>
      <c r="Q140" s="2" t="s">
        <v>30</v>
      </c>
      <c r="R140" s="2">
        <v>2</v>
      </c>
      <c r="S140" s="2" t="s">
        <v>27</v>
      </c>
      <c r="T140" s="2" t="s">
        <v>31</v>
      </c>
      <c r="U140" s="2">
        <v>0</v>
      </c>
      <c r="V140">
        <f>_xlfn.XLOOKUP(B140,Binning_WOE_IV!$C$2:$C$6,Binning_WOE_IV!$I$2:$I$6,"not found",-1)</f>
        <v>-0.672432264549915</v>
      </c>
      <c r="W140">
        <f>_xlfn.XLOOKUP(E140,Binning_WOE_IV!$C$7:$C$12,Binning_WOE_IV!$I$7:$I$12,"not found",-1)</f>
        <v>0.12361395596717682</v>
      </c>
      <c r="X140">
        <f>_xlfn.XLOOKUP(M140,Binning_WOE_IV!$C$13:$C$18,Binning_WOE_IV!$I$13:$I$18,"not found",-1)</f>
        <v>-9.0210644079187538E-2</v>
      </c>
      <c r="Y140">
        <f>_xlfn.XLOOKUP(A140,Binning_WOE_IV!$B$32:$B$35,Binning_WOE_IV!$G$32:$G$35,"not found",0)</f>
        <v>-0.45557089656450134</v>
      </c>
      <c r="Z140" s="23">
        <f>_xlfn.XLOOKUP(_xlfn.XLOOKUP(C140,Binning_WOE_IV!$AF$2:$AF$6,Binning_WOE_IV!$AG$2:$AG$6,"not found",0),Binning_WOE_IV!$R$36:$R$38,Binning_WOE_IV!$G$36:$G$38,"not found",0)</f>
        <v>-4.4726268044255127E-2</v>
      </c>
      <c r="AA140" cm="1">
        <f t="array" ref="AA140">_xlfn.SWITCH(D140,"radio/tv",Binning_WOE_IV!$G$39,"other",Binning_WOE_IV!$G$39,"education",Binning_WOE_IV!$G$40,"retraining",Binning_WOE_IV!$G$40,"furniture/equipment",Binning_WOE_IV!$G$41,"domestic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140">
        <f>_xlfn.LET(_xlpm.b,_xlfn.XLOOKUP(F140,Binning_WOE_IV!$AJ$2:$AJ$6,Binning_WOE_IV!$AK$2:$AK$6,"not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40">
        <f>_xlfn.LET(_xlpm.b,_xlfn.XLOOKUP(G140,Binning_WOE_IV!$AL$2:$AL$6,Binning_WOE_IV!$AM$2:$AM$6,"not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40">
        <f>_xlfn.XLOOKUP(_xlfn.XLOOKUP(I140,Binning_WOE_IV!$AN$2:$AN$5,Binning_WOE_IV!$AO$2:$AO$5,"not found",0),Binning_WOE_IV!$R$53:$R$55,Binning_WOE_IV!$G$53:$G$55,"not found",0)</f>
        <v>0.1811117123342415</v>
      </c>
      <c r="AE140">
        <f>_xlfn.LET(_xlpm.b,_xlfn.XLOOKUP(L140,Binning_WOE_IV!$AQ$2:$AQ$5,Binning_WOE_IV!$AR$2:$AR$5,"not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40">
        <f>_xlfn.XLOOKUP(_xlfn.XLOOKUP(N140,Binning_WOE_IV!$AS$2:$AS$4,Binning_WOE_IV!$AT$2:$AT$4,"not found",0),Binning_WOE_IV!$R$62:$R$63,Binning_WOE_IV!$G$62:$G$63,"not found",0)</f>
        <v>0.12957806221905885</v>
      </c>
      <c r="AG140">
        <f>_xlfn.XLOOKUP(_xlfn.XLOOKUP(O140,Binning_WOE_IV!$AU$2:$AU$4,Binning_WOE_IV!$AV$2:$AV$4,"not found",0),Binning_WOE_IV!$R$64:$R$65,Binning_WOE_IV!$G$64:$G$65,"not found",0)</f>
        <v>0.23435622685305388</v>
      </c>
      <c r="AH140">
        <f>V140*TRAIN_SUMMARY!$C$3</f>
        <v>0.53026698802232175</v>
      </c>
      <c r="AI140">
        <f>W140*TRAIN_SUMMARY!$C$4</f>
        <v>-6.1692557392340606E-2</v>
      </c>
      <c r="AJ140">
        <f>X140*TRAIN_SUMMARY!$C$5</f>
        <v>5.7453903556002682E-2</v>
      </c>
      <c r="AK140">
        <f>Y140*TRAIN_SUMMARY!$C$6</f>
        <v>0.35709270141793154</v>
      </c>
      <c r="AL140">
        <f>Z140*TRAIN_SUMMARY!$C$7</f>
        <v>2.4580699342731407E-2</v>
      </c>
      <c r="AM140">
        <f>AA140*TRAIN_SUMMARY!$C$8</f>
        <v>0.31332064462344805</v>
      </c>
      <c r="AN140">
        <f>AB140*TRAIN_SUMMARY!$C$9</f>
        <v>0.17108448609736249</v>
      </c>
      <c r="AO140">
        <f>AC140*TRAIN_SUMMARY!$C$10</f>
        <v>-0.18469041192036334</v>
      </c>
      <c r="AP140">
        <f>AD140*TRAIN_SUMMARY!$C$11</f>
        <v>-0.21458247952085815</v>
      </c>
      <c r="AQ140">
        <f>AE140*TRAIN_SUMMARY!$C$12</f>
        <v>6.1778553558697331E-2</v>
      </c>
      <c r="AR140">
        <f>AF140*TRAIN_SUMMARY!$C$13</f>
        <v>-7.9424741749105313E-2</v>
      </c>
      <c r="AS140">
        <f>AG140*TRAIN_SUMMARY!$C$14</f>
        <v>-8.8614999578798745E-2</v>
      </c>
      <c r="AT140">
        <f>TRAIN_SUMMARY!$C$2+SUM(AH140:AS140)</f>
        <v>6.5171971694906072E-2</v>
      </c>
      <c r="AU140">
        <f t="shared" si="26"/>
        <v>0.5162872284863993</v>
      </c>
      <c r="AV140">
        <f t="shared" si="27"/>
        <v>0.72626399571099265</v>
      </c>
      <c r="AW140">
        <f t="shared" si="28"/>
        <v>1</v>
      </c>
      <c r="AX140">
        <f t="shared" si="29"/>
        <v>0</v>
      </c>
      <c r="AY140">
        <f t="shared" si="37"/>
        <v>42</v>
      </c>
      <c r="AZ140">
        <f t="shared" si="38"/>
        <v>97</v>
      </c>
      <c r="BA140" s="35">
        <f t="shared" si="30"/>
        <v>8.6597938144329895E-2</v>
      </c>
      <c r="BB140" s="35">
        <f t="shared" si="31"/>
        <v>0.4511627906976744</v>
      </c>
      <c r="BC140" s="35">
        <f t="shared" si="32"/>
        <v>0.36456485255334448</v>
      </c>
      <c r="BD140" s="35">
        <f t="shared" si="33"/>
        <v>0.4511627906976744</v>
      </c>
      <c r="BE140" s="35">
        <f t="shared" si="34"/>
        <v>8.6597938144329895E-2</v>
      </c>
      <c r="BF140" s="23">
        <f>VLOOKUP(AH140,POINTS_TABLE!$D$2:$E$6,2,FALSE)</f>
        <v>22.950406619007929</v>
      </c>
      <c r="BG140" s="23">
        <f>VLOOKUP(AI140,POINTS_TABLE!$D$7:$E$12,2,FALSE)</f>
        <v>-2.6701063982906263</v>
      </c>
      <c r="BH140" s="23">
        <f>VLOOKUP(AJ140,POINTS_TABLE!$D$13:$E$18,2,FALSE)</f>
        <v>2.4866538521987356</v>
      </c>
      <c r="BI140" s="23">
        <f>VLOOKUP(AK140,POINTS_TABLE!$D$21:$E$24,2,FALSE)</f>
        <v>15.455276084198793</v>
      </c>
      <c r="BJ140" s="23">
        <f>VLOOKUP(AL140,POINTS_TABLE!$D$25:$E$27,2,FALSE)</f>
        <v>1.063873591300236</v>
      </c>
      <c r="BK140" s="23">
        <f>VLOOKUP(AM140,POINTS_TABLE!$D$28:$E$33,2,FALSE)</f>
        <v>13.560784206191453</v>
      </c>
      <c r="BL140" s="23">
        <f>VLOOKUP(AN140,POINTS_TABLE!$D$34:$E$37,2,FALSE)</f>
        <v>7.4046821899710498</v>
      </c>
      <c r="BM140" s="23">
        <f>VLOOKUP(AO140,POINTS_TABLE!$D$38:$E$41,2,FALSE)</f>
        <v>-7.9935582413174426</v>
      </c>
      <c r="BN140" s="23">
        <f>VLOOKUP(AP140,POINTS_TABLE!$D$42:$E$44,2,FALSE)</f>
        <v>-9.2873123719919874</v>
      </c>
      <c r="BO140" s="23">
        <f>VLOOKUP(AQ140,POINTS_TABLE!$D$45:$E$48,2,FALSE)</f>
        <v>2.6738283855727758</v>
      </c>
      <c r="BP140" s="23">
        <f>VLOOKUP(AR140,POINTS_TABLE!$D$49:$E$50,2,FALSE)</f>
        <v>-3.4375704313596254</v>
      </c>
      <c r="BQ140" s="23">
        <f>VLOOKUP(AS140,POINTS_TABLE!$D$51:$E$52,2,FALSE)</f>
        <v>-3.8353326132213157</v>
      </c>
      <c r="BR140" s="39">
        <f>ROUND(SCORECARD_SCALLING!$C$6-SUM(BF140:BQ140)-TRAIN_SUMMARY!$C$2*SCORECARD_SCALLING!$C$5,0)</f>
        <v>468</v>
      </c>
      <c r="BS140" t="str">
        <f t="shared" si="35"/>
        <v>Reject</v>
      </c>
      <c r="BT140">
        <f t="shared" si="36"/>
        <v>1</v>
      </c>
    </row>
    <row r="141" spans="1:72">
      <c r="A141" s="2" t="s">
        <v>21</v>
      </c>
      <c r="B141" s="2">
        <v>12</v>
      </c>
      <c r="C141" s="2" t="s">
        <v>33</v>
      </c>
      <c r="D141" s="2" t="s">
        <v>46</v>
      </c>
      <c r="E141" s="2">
        <v>900</v>
      </c>
      <c r="F141" s="2" t="s">
        <v>24</v>
      </c>
      <c r="G141" s="2" t="s">
        <v>35</v>
      </c>
      <c r="H141" s="2">
        <v>4</v>
      </c>
      <c r="I141" s="2" t="s">
        <v>56</v>
      </c>
      <c r="J141" s="2" t="s">
        <v>27</v>
      </c>
      <c r="K141" s="2">
        <v>2</v>
      </c>
      <c r="L141" s="2" t="s">
        <v>50</v>
      </c>
      <c r="M141" s="2">
        <v>23</v>
      </c>
      <c r="N141" s="2" t="s">
        <v>27</v>
      </c>
      <c r="O141" s="2" t="s">
        <v>29</v>
      </c>
      <c r="P141" s="2">
        <v>1</v>
      </c>
      <c r="Q141" s="2" t="s">
        <v>30</v>
      </c>
      <c r="R141" s="2">
        <v>1</v>
      </c>
      <c r="S141" s="2" t="s">
        <v>27</v>
      </c>
      <c r="T141" s="2" t="s">
        <v>31</v>
      </c>
      <c r="U141" s="2">
        <v>1</v>
      </c>
      <c r="V141">
        <f>_xlfn.XLOOKUP(B141,Binning_WOE_IV!$C$2:$C$6,Binning_WOE_IV!$I$2:$I$6,"not found",-1)</f>
        <v>7.0953437452657447E-2</v>
      </c>
      <c r="W141">
        <f>_xlfn.XLOOKUP(E141,Binning_WOE_IV!$C$7:$C$12,Binning_WOE_IV!$I$7:$I$12,"not found",-1)</f>
        <v>3.9978967825304385E-2</v>
      </c>
      <c r="X141">
        <f>_xlfn.XLOOKUP(M141,Binning_WOE_IV!$C$13:$C$18,Binning_WOE_IV!$I$13:$I$18,"not found",-1)</f>
        <v>-0.40221483439086264</v>
      </c>
      <c r="Y141">
        <f>_xlfn.XLOOKUP(A141,Binning_WOE_IV!$B$32:$B$35,Binning_WOE_IV!$G$32:$G$35,"not found",0)</f>
        <v>-0.67859154491044971</v>
      </c>
      <c r="Z141" s="23">
        <f>_xlfn.XLOOKUP(_xlfn.XLOOKUP(C141,Binning_WOE_IV!$AF$2:$AF$6,Binning_WOE_IV!$AG$2:$AG$6,"not found",0),Binning_WOE_IV!$R$36:$R$38,Binning_WOE_IV!$G$36:$G$38,"not found",0)</f>
        <v>-4.4726268044255127E-2</v>
      </c>
      <c r="AA141" cm="1">
        <f t="array" ref="AA141">_xlfn.SWITCH(D141,"radio/tv",Binning_WOE_IV!$G$39,"other",Binning_WOE_IV!$G$39,"education",Binning_WOE_IV!$G$40,"retraining",Binning_WOE_IV!$G$40,"furniture/equipment",Binning_WOE_IV!$G$41,"domestic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41">
        <f>_xlfn.LET(_xlpm.b,_xlfn.XLOOKUP(F141,Binning_WOE_IV!$AJ$2:$AJ$6,Binning_WOE_IV!$AK$2:$AK$6,"not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41">
        <f>_xlfn.LET(_xlpm.b,_xlfn.XLOOKUP(G141,Binning_WOE_IV!$AL$2:$AL$6,Binning_WOE_IV!$AM$2:$AM$6,"not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41">
        <f>_xlfn.XLOOKUP(_xlfn.XLOOKUP(I141,Binning_WOE_IV!$AN$2:$AN$5,Binning_WOE_IV!$AO$2:$AO$5,"not found",0),Binning_WOE_IV!$R$53:$R$55,Binning_WOE_IV!$G$53:$G$55,"not found",0)</f>
        <v>-0.2698954162208389</v>
      </c>
      <c r="AE141">
        <f>_xlfn.LET(_xlpm.b,_xlfn.XLOOKUP(L141,Binning_WOE_IV!$AQ$2:$AQ$5,Binning_WOE_IV!$AR$2:$AR$5,"not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41">
        <f>_xlfn.XLOOKUP(_xlfn.XLOOKUP(N141,Binning_WOE_IV!$AS$2:$AS$4,Binning_WOE_IV!$AT$2:$AT$4,"not found",0),Binning_WOE_IV!$R$62:$R$63,Binning_WOE_IV!$G$62:$G$63,"not found",0)</f>
        <v>0.12957806221905885</v>
      </c>
      <c r="AG141">
        <f>_xlfn.XLOOKUP(_xlfn.XLOOKUP(O141,Binning_WOE_IV!$AU$2:$AU$4,Binning_WOE_IV!$AV$2:$AV$4,"not found",0),Binning_WOE_IV!$R$64:$R$65,Binning_WOE_IV!$G$64:$G$65,"not found",0)</f>
        <v>0.23435622685305388</v>
      </c>
      <c r="AH141">
        <f>V141*TRAIN_SUMMARY!$C$3</f>
        <v>-5.5952498937620498E-2</v>
      </c>
      <c r="AI141">
        <f>W141*TRAIN_SUMMARY!$C$4</f>
        <v>-1.9952478243670423E-2</v>
      </c>
      <c r="AJ141">
        <f>X141*TRAIN_SUMMARY!$C$5</f>
        <v>0.25616502952357967</v>
      </c>
      <c r="AK141">
        <f>Y141*TRAIN_SUMMARY!$C$6</f>
        <v>0.53190423215968441</v>
      </c>
      <c r="AL141">
        <f>Z141*TRAIN_SUMMARY!$C$7</f>
        <v>2.4580699342731407E-2</v>
      </c>
      <c r="AM141">
        <f>AA141*TRAIN_SUMMARY!$C$8</f>
        <v>0.38352631329769549</v>
      </c>
      <c r="AN141">
        <f>AB141*TRAIN_SUMMARY!$C$9</f>
        <v>-0.49611293003523665</v>
      </c>
      <c r="AO141">
        <f>AC141*TRAIN_SUMMARY!$C$10</f>
        <v>4.7923621110280083E-2</v>
      </c>
      <c r="AP141">
        <f>AD141*TRAIN_SUMMARY!$C$11</f>
        <v>0.31977406031642996</v>
      </c>
      <c r="AQ141">
        <f>AE141*TRAIN_SUMMARY!$C$12</f>
        <v>6.1778553558697331E-2</v>
      </c>
      <c r="AR141">
        <f>AF141*TRAIN_SUMMARY!$C$13</f>
        <v>-7.9424741749105313E-2</v>
      </c>
      <c r="AS141">
        <f>AG141*TRAIN_SUMMARY!$C$14</f>
        <v>-8.8614999578798745E-2</v>
      </c>
      <c r="AT141">
        <f>TRAIN_SUMMARY!$C$2+SUM(AH141:AS141)</f>
        <v>6.4194046002543526E-2</v>
      </c>
      <c r="AU141">
        <f t="shared" si="26"/>
        <v>0.51604300261089198</v>
      </c>
      <c r="AV141">
        <f t="shared" si="27"/>
        <v>0.66156517857982378</v>
      </c>
      <c r="AW141">
        <f t="shared" si="28"/>
        <v>0</v>
      </c>
      <c r="AX141">
        <f t="shared" si="29"/>
        <v>1</v>
      </c>
      <c r="AY141">
        <f t="shared" si="37"/>
        <v>42</v>
      </c>
      <c r="AZ141">
        <f t="shared" si="38"/>
        <v>98</v>
      </c>
      <c r="BA141" s="35">
        <f t="shared" si="30"/>
        <v>8.6597938144329895E-2</v>
      </c>
      <c r="BB141" s="35">
        <f t="shared" si="31"/>
        <v>0.45581395348837211</v>
      </c>
      <c r="BC141" s="35">
        <f t="shared" si="32"/>
        <v>0.36921601534404225</v>
      </c>
      <c r="BD141" s="35">
        <f t="shared" si="33"/>
        <v>0.45581395348837211</v>
      </c>
      <c r="BE141" s="35">
        <f t="shared" si="34"/>
        <v>8.6597938144329895E-2</v>
      </c>
      <c r="BF141" s="23">
        <f>VLOOKUP(AH141,POINTS_TABLE!$D$2:$E$6,2,FALSE)</f>
        <v>-2.4216717822795024</v>
      </c>
      <c r="BG141" s="23">
        <f>VLOOKUP(AI141,POINTS_TABLE!$D$7:$E$12,2,FALSE)</f>
        <v>-0.86356024246764762</v>
      </c>
      <c r="BH141" s="23">
        <f>VLOOKUP(AJ141,POINTS_TABLE!$D$13:$E$18,2,FALSE)</f>
        <v>11.087040532285299</v>
      </c>
      <c r="BI141" s="23">
        <f>VLOOKUP(AK141,POINTS_TABLE!$D$21:$E$24,2,FALSE)</f>
        <v>23.021267938938855</v>
      </c>
      <c r="BJ141" s="23">
        <f>VLOOKUP(AL141,POINTS_TABLE!$D$25:$E$27,2,FALSE)</f>
        <v>1.063873591300236</v>
      </c>
      <c r="BK141" s="23">
        <f>VLOOKUP(AM141,POINTS_TABLE!$D$28:$E$33,2,FALSE)</f>
        <v>16.599345307350365</v>
      </c>
      <c r="BL141" s="23">
        <f>VLOOKUP(AN141,POINTS_TABLE!$D$34:$E$37,2,FALSE)</f>
        <v>-21.472189916481874</v>
      </c>
      <c r="BM141" s="23">
        <f>VLOOKUP(AO141,POINTS_TABLE!$D$38:$E$41,2,FALSE)</f>
        <v>2.0741751155172814</v>
      </c>
      <c r="BN141" s="23">
        <f>VLOOKUP(AP141,POINTS_TABLE!$D$42:$E$44,2,FALSE)</f>
        <v>13.840093530703253</v>
      </c>
      <c r="BO141" s="23">
        <f>VLOOKUP(AQ141,POINTS_TABLE!$D$45:$E$48,2,FALSE)</f>
        <v>2.6738283855727758</v>
      </c>
      <c r="BP141" s="23">
        <f>VLOOKUP(AR141,POINTS_TABLE!$D$49:$E$50,2,FALSE)</f>
        <v>-3.4375704313596254</v>
      </c>
      <c r="BQ141" s="23">
        <f>VLOOKUP(AS141,POINTS_TABLE!$D$51:$E$52,2,FALSE)</f>
        <v>-3.8353326132213157</v>
      </c>
      <c r="BR141" s="39">
        <f>ROUND(SCORECARD_SCALLING!$C$6-SUM(BF141:BQ141)-TRAIN_SUMMARY!$C$2*SCORECARD_SCALLING!$C$5,0)</f>
        <v>468</v>
      </c>
      <c r="BS141" t="str">
        <f t="shared" si="35"/>
        <v>Reject</v>
      </c>
      <c r="BT141">
        <f t="shared" si="36"/>
        <v>1</v>
      </c>
    </row>
    <row r="142" spans="1:72">
      <c r="A142" s="2" t="s">
        <v>32</v>
      </c>
      <c r="B142" s="2">
        <v>30</v>
      </c>
      <c r="C142" s="2" t="s">
        <v>64</v>
      </c>
      <c r="D142" s="2" t="s">
        <v>41</v>
      </c>
      <c r="E142" s="2">
        <v>3496</v>
      </c>
      <c r="F142" s="2" t="s">
        <v>53</v>
      </c>
      <c r="G142" s="2" t="s">
        <v>35</v>
      </c>
      <c r="H142" s="2">
        <v>4</v>
      </c>
      <c r="I142" s="2" t="s">
        <v>26</v>
      </c>
      <c r="J142" s="2" t="s">
        <v>27</v>
      </c>
      <c r="K142" s="2">
        <v>2</v>
      </c>
      <c r="L142" s="2" t="s">
        <v>50</v>
      </c>
      <c r="M142" s="2">
        <v>34</v>
      </c>
      <c r="N142" s="2" t="s">
        <v>65</v>
      </c>
      <c r="O142" s="2" t="s">
        <v>29</v>
      </c>
      <c r="P142" s="2">
        <v>1</v>
      </c>
      <c r="Q142" s="2" t="s">
        <v>30</v>
      </c>
      <c r="R142" s="2">
        <v>2</v>
      </c>
      <c r="S142" s="2" t="s">
        <v>31</v>
      </c>
      <c r="T142" s="2" t="s">
        <v>31</v>
      </c>
      <c r="U142" s="2">
        <v>0</v>
      </c>
      <c r="V142">
        <f>_xlfn.XLOOKUP(B142,Binning_WOE_IV!$C$2:$C$6,Binning_WOE_IV!$I$2:$I$6,"not found",-1)</f>
        <v>-0.12917431193202994</v>
      </c>
      <c r="W142">
        <f>_xlfn.XLOOKUP(E142,Binning_WOE_IV!$C$7:$C$12,Binning_WOE_IV!$I$7:$I$12,"not found",-1)</f>
        <v>4.3939369041401284E-2</v>
      </c>
      <c r="X142">
        <f>_xlfn.XLOOKUP(M142,Binning_WOE_IV!$C$13:$C$18,Binning_WOE_IV!$I$13:$I$18,"not found",-1)</f>
        <v>-9.0210644079187538E-2</v>
      </c>
      <c r="Y142">
        <f>_xlfn.XLOOKUP(A142,Binning_WOE_IV!$B$32:$B$35,Binning_WOE_IV!$G$32:$G$35,"not found",0)</f>
        <v>-0.45557089656450134</v>
      </c>
      <c r="Z142" s="23">
        <f>_xlfn.XLOOKUP(_xlfn.XLOOKUP(C142,Binning_WOE_IV!$AF$2:$AF$6,Binning_WOE_IV!$AG$2:$AG$6,"not found",0),Binning_WOE_IV!$R$36:$R$38,Binning_WOE_IV!$G$36:$G$38,"not found",0)</f>
        <v>-1.2442937789022748</v>
      </c>
      <c r="AA142" cm="1">
        <f t="array" ref="AA142">_xlfn.SWITCH(D142,"radio/tv",Binning_WOE_IV!$G$39,"other",Binning_WOE_IV!$G$39,"education",Binning_WOE_IV!$G$40,"retraining",Binning_WOE_IV!$G$40,"furniture/equipment",Binning_WOE_IV!$G$41,"domestic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42">
        <f>_xlfn.LET(_xlpm.b,_xlfn.XLOOKUP(F142,Binning_WOE_IV!$AJ$2:$AJ$6,Binning_WOE_IV!$AK$2:$AK$6,"not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142">
        <f>_xlfn.LET(_xlpm.b,_xlfn.XLOOKUP(G142,Binning_WOE_IV!$AL$2:$AL$6,Binning_WOE_IV!$AM$2:$AM$6,"not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42">
        <f>_xlfn.XLOOKUP(_xlfn.XLOOKUP(I142,Binning_WOE_IV!$AN$2:$AN$5,Binning_WOE_IV!$AO$2:$AO$5,"not found",0),Binning_WOE_IV!$R$53:$R$55,Binning_WOE_IV!$G$53:$G$55,"not found",0)</f>
        <v>0.1811117123342415</v>
      </c>
      <c r="AE142">
        <f>_xlfn.LET(_xlpm.b,_xlfn.XLOOKUP(L142,Binning_WOE_IV!$AQ$2:$AQ$5,Binning_WOE_IV!$AR$2:$AR$5,"not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42">
        <f>_xlfn.XLOOKUP(_xlfn.XLOOKUP(N142,Binning_WOE_IV!$AS$2:$AS$4,Binning_WOE_IV!$AT$2:$AT$4,"not found",0),Binning_WOE_IV!$R$62:$R$63,Binning_WOE_IV!$G$62:$G$63,"not found",0)</f>
        <v>-0.54969627176468283</v>
      </c>
      <c r="AG142">
        <f>_xlfn.XLOOKUP(_xlfn.XLOOKUP(O142,Binning_WOE_IV!$AU$2:$AU$4,Binning_WOE_IV!$AV$2:$AV$4,"not found",0),Binning_WOE_IV!$R$64:$R$65,Binning_WOE_IV!$G$64:$G$65,"not found",0)</f>
        <v>0.23435622685305388</v>
      </c>
      <c r="AH142">
        <f>V142*TRAIN_SUMMARY!$C$3</f>
        <v>0.10186434668464488</v>
      </c>
      <c r="AI142">
        <f>W142*TRAIN_SUMMARY!$C$4</f>
        <v>-2.1929012991782761E-2</v>
      </c>
      <c r="AJ142">
        <f>X142*TRAIN_SUMMARY!$C$5</f>
        <v>5.7453903556002682E-2</v>
      </c>
      <c r="AK142">
        <f>Y142*TRAIN_SUMMARY!$C$6</f>
        <v>0.35709270141793154</v>
      </c>
      <c r="AL142">
        <f>Z142*TRAIN_SUMMARY!$C$7</f>
        <v>0.68384000299252556</v>
      </c>
      <c r="AM142">
        <f>AA142*TRAIN_SUMMARY!$C$8</f>
        <v>5.9194073638088991E-2</v>
      </c>
      <c r="AN142">
        <f>AB142*TRAIN_SUMMARY!$C$9</f>
        <v>-0.49793991054548797</v>
      </c>
      <c r="AO142">
        <f>AC142*TRAIN_SUMMARY!$C$10</f>
        <v>4.7923621110280083E-2</v>
      </c>
      <c r="AP142">
        <f>AD142*TRAIN_SUMMARY!$C$11</f>
        <v>-0.21458247952085815</v>
      </c>
      <c r="AQ142">
        <f>AE142*TRAIN_SUMMARY!$C$12</f>
        <v>6.1778553558697331E-2</v>
      </c>
      <c r="AR142">
        <f>AF142*TRAIN_SUMMARY!$C$13</f>
        <v>0.33693577197926589</v>
      </c>
      <c r="AS142">
        <f>AG142*TRAIN_SUMMARY!$C$14</f>
        <v>-8.8614999578798745E-2</v>
      </c>
      <c r="AT142">
        <f>TRAIN_SUMMARY!$C$2+SUM(AH142:AS142)</f>
        <v>6.1615757538386218E-2</v>
      </c>
      <c r="AU142">
        <f t="shared" si="26"/>
        <v>0.51539906781073486</v>
      </c>
      <c r="AV142">
        <f t="shared" si="27"/>
        <v>0.72442954697534412</v>
      </c>
      <c r="AW142">
        <f t="shared" si="28"/>
        <v>1</v>
      </c>
      <c r="AX142">
        <f t="shared" si="29"/>
        <v>0</v>
      </c>
      <c r="AY142">
        <f t="shared" si="37"/>
        <v>43</v>
      </c>
      <c r="AZ142">
        <f t="shared" si="38"/>
        <v>98</v>
      </c>
      <c r="BA142" s="35">
        <f t="shared" si="30"/>
        <v>8.8659793814432994E-2</v>
      </c>
      <c r="BB142" s="35">
        <f t="shared" si="31"/>
        <v>0.45581395348837211</v>
      </c>
      <c r="BC142" s="35">
        <f t="shared" si="32"/>
        <v>0.36715415967393911</v>
      </c>
      <c r="BD142" s="35">
        <f t="shared" si="33"/>
        <v>0.45581395348837211</v>
      </c>
      <c r="BE142" s="35">
        <f t="shared" si="34"/>
        <v>8.8659793814432994E-2</v>
      </c>
      <c r="BF142" s="23">
        <f>VLOOKUP(AH142,POINTS_TABLE!$D$2:$E$6,2,FALSE)</f>
        <v>4.4087756341599382</v>
      </c>
      <c r="BG142" s="23">
        <f>VLOOKUP(AI142,POINTS_TABLE!$D$7:$E$12,2,FALSE)</f>
        <v>-0.94910634884503919</v>
      </c>
      <c r="BH142" s="23">
        <f>VLOOKUP(AJ142,POINTS_TABLE!$D$13:$E$18,2,FALSE)</f>
        <v>2.4866538521987356</v>
      </c>
      <c r="BI142" s="23">
        <f>VLOOKUP(AK142,POINTS_TABLE!$D$21:$E$24,2,FALSE)</f>
        <v>15.455276084198793</v>
      </c>
      <c r="BJ142" s="23">
        <f>VLOOKUP(AL142,POINTS_TABLE!$D$25:$E$27,2,FALSE)</f>
        <v>29.597177432364315</v>
      </c>
      <c r="BK142" s="23">
        <f>VLOOKUP(AM142,POINTS_TABLE!$D$28:$E$33,2,FALSE)</f>
        <v>2.5619698946306131</v>
      </c>
      <c r="BL142" s="23">
        <f>VLOOKUP(AN142,POINTS_TABLE!$D$34:$E$37,2,FALSE)</f>
        <v>-21.551263188140087</v>
      </c>
      <c r="BM142" s="23">
        <f>VLOOKUP(AO142,POINTS_TABLE!$D$38:$E$41,2,FALSE)</f>
        <v>2.0741751155172814</v>
      </c>
      <c r="BN142" s="23">
        <f>VLOOKUP(AP142,POINTS_TABLE!$D$42:$E$44,2,FALSE)</f>
        <v>-9.2873123719919874</v>
      </c>
      <c r="BO142" s="23">
        <f>VLOOKUP(AQ142,POINTS_TABLE!$D$45:$E$48,2,FALSE)</f>
        <v>2.6738283855727758</v>
      </c>
      <c r="BP142" s="23">
        <f>VLOOKUP(AR142,POINTS_TABLE!$D$49:$E$50,2,FALSE)</f>
        <v>14.582867019977442</v>
      </c>
      <c r="BQ142" s="23">
        <f>VLOOKUP(AS142,POINTS_TABLE!$D$51:$E$52,2,FALSE)</f>
        <v>-3.8353326132213157</v>
      </c>
      <c r="BR142" s="39">
        <f>ROUND(SCORECARD_SCALLING!$C$6-SUM(BF142:BQ142)-TRAIN_SUMMARY!$C$2*SCORECARD_SCALLING!$C$5,0)</f>
        <v>468</v>
      </c>
      <c r="BS142" t="str">
        <f t="shared" si="35"/>
        <v>Reject</v>
      </c>
      <c r="BT142">
        <f t="shared" si="36"/>
        <v>1</v>
      </c>
    </row>
    <row r="143" spans="1:72">
      <c r="A143" s="2" t="s">
        <v>21</v>
      </c>
      <c r="B143" s="2">
        <v>24</v>
      </c>
      <c r="C143" s="2" t="s">
        <v>64</v>
      </c>
      <c r="D143" s="2" t="s">
        <v>41</v>
      </c>
      <c r="E143" s="2">
        <v>2483</v>
      </c>
      <c r="F143" s="2" t="s">
        <v>48</v>
      </c>
      <c r="G143" s="2" t="s">
        <v>35</v>
      </c>
      <c r="H143" s="2">
        <v>4</v>
      </c>
      <c r="I143" s="2" t="s">
        <v>26</v>
      </c>
      <c r="J143" s="2" t="s">
        <v>27</v>
      </c>
      <c r="K143" s="2">
        <v>4</v>
      </c>
      <c r="L143" s="2" t="s">
        <v>28</v>
      </c>
      <c r="M143" s="2">
        <v>22</v>
      </c>
      <c r="N143" s="2" t="s">
        <v>65</v>
      </c>
      <c r="O143" s="2" t="s">
        <v>29</v>
      </c>
      <c r="P143" s="2">
        <v>1</v>
      </c>
      <c r="Q143" s="2" t="s">
        <v>30</v>
      </c>
      <c r="R143" s="2">
        <v>1</v>
      </c>
      <c r="S143" s="2" t="s">
        <v>31</v>
      </c>
      <c r="T143" s="2" t="s">
        <v>31</v>
      </c>
      <c r="U143" s="2">
        <v>0</v>
      </c>
      <c r="V143">
        <f>_xlfn.XLOOKUP(B143,Binning_WOE_IV!$C$2:$C$6,Binning_WOE_IV!$I$2:$I$6,"not found",-1)</f>
        <v>-0.12917431193202994</v>
      </c>
      <c r="W143">
        <f>_xlfn.XLOOKUP(E143,Binning_WOE_IV!$C$7:$C$12,Binning_WOE_IV!$I$7:$I$12,"not found",-1)</f>
        <v>0.12361395596717682</v>
      </c>
      <c r="X143">
        <f>_xlfn.XLOOKUP(M143,Binning_WOE_IV!$C$13:$C$18,Binning_WOE_IV!$I$13:$I$18,"not found",-1)</f>
        <v>-0.40221483439086264</v>
      </c>
      <c r="Y143">
        <f>_xlfn.XLOOKUP(A143,Binning_WOE_IV!$B$32:$B$35,Binning_WOE_IV!$G$32:$G$35,"not found",0)</f>
        <v>-0.67859154491044971</v>
      </c>
      <c r="Z143" s="23">
        <f>_xlfn.XLOOKUP(_xlfn.XLOOKUP(C143,Binning_WOE_IV!$AF$2:$AF$6,Binning_WOE_IV!$AG$2:$AG$6,"not found",0),Binning_WOE_IV!$R$36:$R$38,Binning_WOE_IV!$G$36:$G$38,"not found",0)</f>
        <v>-1.2442937789022748</v>
      </c>
      <c r="AA143" cm="1">
        <f t="array" ref="AA143">_xlfn.SWITCH(D143,"radio/tv",Binning_WOE_IV!$G$39,"other",Binning_WOE_IV!$G$39,"education",Binning_WOE_IV!$G$40,"retraining",Binning_WOE_IV!$G$40,"furniture/equipment",Binning_WOE_IV!$G$41,"domestic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43">
        <f>_xlfn.LET(_xlpm.b,_xlfn.XLOOKUP(F143,Binning_WOE_IV!$AJ$2:$AJ$6,Binning_WOE_IV!$AK$2:$AK$6,"not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143">
        <f>_xlfn.LET(_xlpm.b,_xlfn.XLOOKUP(G143,Binning_WOE_IV!$AL$2:$AL$6,Binning_WOE_IV!$AM$2:$AM$6,"not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43">
        <f>_xlfn.XLOOKUP(_xlfn.XLOOKUP(I143,Binning_WOE_IV!$AN$2:$AN$5,Binning_WOE_IV!$AO$2:$AO$5,"not found",0),Binning_WOE_IV!$R$53:$R$55,Binning_WOE_IV!$G$53:$G$55,"not found",0)</f>
        <v>0.1811117123342415</v>
      </c>
      <c r="AE143">
        <f>_xlfn.LET(_xlpm.b,_xlfn.XLOOKUP(L143,Binning_WOE_IV!$AQ$2:$AQ$5,Binning_WOE_IV!$AR$2:$AR$5,"not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43">
        <f>_xlfn.XLOOKUP(_xlfn.XLOOKUP(N143,Binning_WOE_IV!$AS$2:$AS$4,Binning_WOE_IV!$AT$2:$AT$4,"not found",0),Binning_WOE_IV!$R$62:$R$63,Binning_WOE_IV!$G$62:$G$63,"not found",0)</f>
        <v>-0.54969627176468283</v>
      </c>
      <c r="AG143">
        <f>_xlfn.XLOOKUP(_xlfn.XLOOKUP(O143,Binning_WOE_IV!$AU$2:$AU$4,Binning_WOE_IV!$AV$2:$AV$4,"not found",0),Binning_WOE_IV!$R$64:$R$65,Binning_WOE_IV!$G$64:$G$65,"not found",0)</f>
        <v>0.23435622685305388</v>
      </c>
      <c r="AH143">
        <f>V143*TRAIN_SUMMARY!$C$3</f>
        <v>0.10186434668464488</v>
      </c>
      <c r="AI143">
        <f>W143*TRAIN_SUMMARY!$C$4</f>
        <v>-6.1692557392340606E-2</v>
      </c>
      <c r="AJ143">
        <f>X143*TRAIN_SUMMARY!$C$5</f>
        <v>0.25616502952357967</v>
      </c>
      <c r="AK143">
        <f>Y143*TRAIN_SUMMARY!$C$6</f>
        <v>0.53190423215968441</v>
      </c>
      <c r="AL143">
        <f>Z143*TRAIN_SUMMARY!$C$7</f>
        <v>0.68384000299252556</v>
      </c>
      <c r="AM143">
        <f>AA143*TRAIN_SUMMARY!$C$8</f>
        <v>5.9194073638088991E-2</v>
      </c>
      <c r="AN143">
        <f>AB143*TRAIN_SUMMARY!$C$9</f>
        <v>-0.49793991054548797</v>
      </c>
      <c r="AO143">
        <f>AC143*TRAIN_SUMMARY!$C$10</f>
        <v>4.7923621110280083E-2</v>
      </c>
      <c r="AP143">
        <f>AD143*TRAIN_SUMMARY!$C$11</f>
        <v>-0.21458247952085815</v>
      </c>
      <c r="AQ143">
        <f>AE143*TRAIN_SUMMARY!$C$12</f>
        <v>-0.28008206528227803</v>
      </c>
      <c r="AR143">
        <f>AF143*TRAIN_SUMMARY!$C$13</f>
        <v>0.33693577197926589</v>
      </c>
      <c r="AS143">
        <f>AG143*TRAIN_SUMMARY!$C$14</f>
        <v>-8.8614999578798745E-2</v>
      </c>
      <c r="AT143">
        <f>TRAIN_SUMMARY!$C$2+SUM(AH143:AS143)</f>
        <v>5.3514251006182567E-2</v>
      </c>
      <c r="AU143">
        <f t="shared" si="26"/>
        <v>0.51337537089942076</v>
      </c>
      <c r="AV143">
        <f t="shared" si="27"/>
        <v>0.72026223523916089</v>
      </c>
      <c r="AW143">
        <f t="shared" si="28"/>
        <v>1</v>
      </c>
      <c r="AX143">
        <f t="shared" si="29"/>
        <v>0</v>
      </c>
      <c r="AY143">
        <f t="shared" si="37"/>
        <v>44</v>
      </c>
      <c r="AZ143">
        <f t="shared" si="38"/>
        <v>98</v>
      </c>
      <c r="BA143" s="35">
        <f t="shared" si="30"/>
        <v>9.0721649484536079E-2</v>
      </c>
      <c r="BB143" s="35">
        <f t="shared" si="31"/>
        <v>0.45581395348837211</v>
      </c>
      <c r="BC143" s="35">
        <f t="shared" si="32"/>
        <v>0.36509230400383602</v>
      </c>
      <c r="BD143" s="35">
        <f t="shared" si="33"/>
        <v>0.45581395348837211</v>
      </c>
      <c r="BE143" s="35">
        <f t="shared" si="34"/>
        <v>9.0721649484536079E-2</v>
      </c>
      <c r="BF143" s="23">
        <f>VLOOKUP(AH143,POINTS_TABLE!$D$2:$E$6,2,FALSE)</f>
        <v>4.4087756341599382</v>
      </c>
      <c r="BG143" s="23">
        <f>VLOOKUP(AI143,POINTS_TABLE!$D$7:$E$12,2,FALSE)</f>
        <v>-2.6701063982906263</v>
      </c>
      <c r="BH143" s="23">
        <f>VLOOKUP(AJ143,POINTS_TABLE!$D$13:$E$18,2,FALSE)</f>
        <v>11.087040532285299</v>
      </c>
      <c r="BI143" s="23">
        <f>VLOOKUP(AK143,POINTS_TABLE!$D$21:$E$24,2,FALSE)</f>
        <v>23.021267938938855</v>
      </c>
      <c r="BJ143" s="23">
        <f>VLOOKUP(AL143,POINTS_TABLE!$D$25:$E$27,2,FALSE)</f>
        <v>29.597177432364315</v>
      </c>
      <c r="BK143" s="23">
        <f>VLOOKUP(AM143,POINTS_TABLE!$D$28:$E$33,2,FALSE)</f>
        <v>2.5619698946306131</v>
      </c>
      <c r="BL143" s="23">
        <f>VLOOKUP(AN143,POINTS_TABLE!$D$34:$E$37,2,FALSE)</f>
        <v>-21.551263188140087</v>
      </c>
      <c r="BM143" s="23">
        <f>VLOOKUP(AO143,POINTS_TABLE!$D$38:$E$41,2,FALSE)</f>
        <v>2.0741751155172814</v>
      </c>
      <c r="BN143" s="23">
        <f>VLOOKUP(AP143,POINTS_TABLE!$D$42:$E$44,2,FALSE)</f>
        <v>-9.2873123719919874</v>
      </c>
      <c r="BO143" s="23">
        <f>VLOOKUP(AQ143,POINTS_TABLE!$D$45:$E$48,2,FALSE)</f>
        <v>-12.122190198740443</v>
      </c>
      <c r="BP143" s="23">
        <f>VLOOKUP(AR143,POINTS_TABLE!$D$49:$E$50,2,FALSE)</f>
        <v>14.582867019977442</v>
      </c>
      <c r="BQ143" s="23">
        <f>VLOOKUP(AS143,POINTS_TABLE!$D$51:$E$52,2,FALSE)</f>
        <v>-3.8353326132213157</v>
      </c>
      <c r="BR143" s="39">
        <f>ROUND(SCORECARD_SCALLING!$C$6-SUM(BF143:BQ143)-TRAIN_SUMMARY!$C$2*SCORECARD_SCALLING!$C$5,0)</f>
        <v>468</v>
      </c>
      <c r="BS143" t="str">
        <f t="shared" si="35"/>
        <v>Reject</v>
      </c>
      <c r="BT143">
        <f t="shared" si="36"/>
        <v>1</v>
      </c>
    </row>
    <row r="144" spans="1:72">
      <c r="A144" s="2" t="s">
        <v>21</v>
      </c>
      <c r="B144" s="2">
        <v>24</v>
      </c>
      <c r="C144" s="2" t="s">
        <v>64</v>
      </c>
      <c r="D144" s="2" t="s">
        <v>41</v>
      </c>
      <c r="E144" s="2">
        <v>2828</v>
      </c>
      <c r="F144" s="2" t="s">
        <v>48</v>
      </c>
      <c r="G144" s="2" t="s">
        <v>35</v>
      </c>
      <c r="H144" s="2">
        <v>4</v>
      </c>
      <c r="I144" s="2" t="s">
        <v>26</v>
      </c>
      <c r="J144" s="2" t="s">
        <v>27</v>
      </c>
      <c r="K144" s="2">
        <v>4</v>
      </c>
      <c r="L144" s="2" t="s">
        <v>28</v>
      </c>
      <c r="M144" s="2">
        <v>22</v>
      </c>
      <c r="N144" s="2" t="s">
        <v>65</v>
      </c>
      <c r="O144" s="2" t="s">
        <v>29</v>
      </c>
      <c r="P144" s="2">
        <v>1</v>
      </c>
      <c r="Q144" s="2" t="s">
        <v>30</v>
      </c>
      <c r="R144" s="2">
        <v>1</v>
      </c>
      <c r="S144" s="2" t="s">
        <v>31</v>
      </c>
      <c r="T144" s="2" t="s">
        <v>31</v>
      </c>
      <c r="U144" s="2">
        <v>0</v>
      </c>
      <c r="V144">
        <f>_xlfn.XLOOKUP(B144,Binning_WOE_IV!$C$2:$C$6,Binning_WOE_IV!$I$2:$I$6,"not found",-1)</f>
        <v>-0.12917431193202994</v>
      </c>
      <c r="W144">
        <f>_xlfn.XLOOKUP(E144,Binning_WOE_IV!$C$7:$C$12,Binning_WOE_IV!$I$7:$I$12,"not found",-1)</f>
        <v>0.12361395596717682</v>
      </c>
      <c r="X144">
        <f>_xlfn.XLOOKUP(M144,Binning_WOE_IV!$C$13:$C$18,Binning_WOE_IV!$I$13:$I$18,"not found",-1)</f>
        <v>-0.40221483439086264</v>
      </c>
      <c r="Y144">
        <f>_xlfn.XLOOKUP(A144,Binning_WOE_IV!$B$32:$B$35,Binning_WOE_IV!$G$32:$G$35,"not found",0)</f>
        <v>-0.67859154491044971</v>
      </c>
      <c r="Z144" s="23">
        <f>_xlfn.XLOOKUP(_xlfn.XLOOKUP(C144,Binning_WOE_IV!$AF$2:$AF$6,Binning_WOE_IV!$AG$2:$AG$6,"not found",0),Binning_WOE_IV!$R$36:$R$38,Binning_WOE_IV!$G$36:$G$38,"not found",0)</f>
        <v>-1.2442937789022748</v>
      </c>
      <c r="AA144" cm="1">
        <f t="array" ref="AA144">_xlfn.SWITCH(D144,"radio/tv",Binning_WOE_IV!$G$39,"other",Binning_WOE_IV!$G$39,"education",Binning_WOE_IV!$G$40,"retraining",Binning_WOE_IV!$G$40,"furniture/equipment",Binning_WOE_IV!$G$41,"domestic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44">
        <f>_xlfn.LET(_xlpm.b,_xlfn.XLOOKUP(F144,Binning_WOE_IV!$AJ$2:$AJ$6,Binning_WOE_IV!$AK$2:$AK$6,"not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144">
        <f>_xlfn.LET(_xlpm.b,_xlfn.XLOOKUP(G144,Binning_WOE_IV!$AL$2:$AL$6,Binning_WOE_IV!$AM$2:$AM$6,"not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44">
        <f>_xlfn.XLOOKUP(_xlfn.XLOOKUP(I144,Binning_WOE_IV!$AN$2:$AN$5,Binning_WOE_IV!$AO$2:$AO$5,"not found",0),Binning_WOE_IV!$R$53:$R$55,Binning_WOE_IV!$G$53:$G$55,"not found",0)</f>
        <v>0.1811117123342415</v>
      </c>
      <c r="AE144">
        <f>_xlfn.LET(_xlpm.b,_xlfn.XLOOKUP(L144,Binning_WOE_IV!$AQ$2:$AQ$5,Binning_WOE_IV!$AR$2:$AR$5,"not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44">
        <f>_xlfn.XLOOKUP(_xlfn.XLOOKUP(N144,Binning_WOE_IV!$AS$2:$AS$4,Binning_WOE_IV!$AT$2:$AT$4,"not found",0),Binning_WOE_IV!$R$62:$R$63,Binning_WOE_IV!$G$62:$G$63,"not found",0)</f>
        <v>-0.54969627176468283</v>
      </c>
      <c r="AG144">
        <f>_xlfn.XLOOKUP(_xlfn.XLOOKUP(O144,Binning_WOE_IV!$AU$2:$AU$4,Binning_WOE_IV!$AV$2:$AV$4,"not found",0),Binning_WOE_IV!$R$64:$R$65,Binning_WOE_IV!$G$64:$G$65,"not found",0)</f>
        <v>0.23435622685305388</v>
      </c>
      <c r="AH144">
        <f>V144*TRAIN_SUMMARY!$C$3</f>
        <v>0.10186434668464488</v>
      </c>
      <c r="AI144">
        <f>W144*TRAIN_SUMMARY!$C$4</f>
        <v>-6.1692557392340606E-2</v>
      </c>
      <c r="AJ144">
        <f>X144*TRAIN_SUMMARY!$C$5</f>
        <v>0.25616502952357967</v>
      </c>
      <c r="AK144">
        <f>Y144*TRAIN_SUMMARY!$C$6</f>
        <v>0.53190423215968441</v>
      </c>
      <c r="AL144">
        <f>Z144*TRAIN_SUMMARY!$C$7</f>
        <v>0.68384000299252556</v>
      </c>
      <c r="AM144">
        <f>AA144*TRAIN_SUMMARY!$C$8</f>
        <v>5.9194073638088991E-2</v>
      </c>
      <c r="AN144">
        <f>AB144*TRAIN_SUMMARY!$C$9</f>
        <v>-0.49793991054548797</v>
      </c>
      <c r="AO144">
        <f>AC144*TRAIN_SUMMARY!$C$10</f>
        <v>4.7923621110280083E-2</v>
      </c>
      <c r="AP144">
        <f>AD144*TRAIN_SUMMARY!$C$11</f>
        <v>-0.21458247952085815</v>
      </c>
      <c r="AQ144">
        <f>AE144*TRAIN_SUMMARY!$C$12</f>
        <v>-0.28008206528227803</v>
      </c>
      <c r="AR144">
        <f>AF144*TRAIN_SUMMARY!$C$13</f>
        <v>0.33693577197926589</v>
      </c>
      <c r="AS144">
        <f>AG144*TRAIN_SUMMARY!$C$14</f>
        <v>-8.8614999578798745E-2</v>
      </c>
      <c r="AT144">
        <f>TRAIN_SUMMARY!$C$2+SUM(AH144:AS144)</f>
        <v>5.3514251006182567E-2</v>
      </c>
      <c r="AU144">
        <f t="shared" si="26"/>
        <v>0.51337537089942076</v>
      </c>
      <c r="AV144">
        <f t="shared" si="27"/>
        <v>0.72026223523916089</v>
      </c>
      <c r="AW144">
        <f t="shared" si="28"/>
        <v>1</v>
      </c>
      <c r="AX144">
        <f t="shared" si="29"/>
        <v>0</v>
      </c>
      <c r="AY144">
        <f t="shared" si="37"/>
        <v>45</v>
      </c>
      <c r="AZ144">
        <f t="shared" si="38"/>
        <v>98</v>
      </c>
      <c r="BA144" s="35">
        <f t="shared" si="30"/>
        <v>9.2783505154639179E-2</v>
      </c>
      <c r="BB144" s="35">
        <f t="shared" si="31"/>
        <v>0.45581395348837211</v>
      </c>
      <c r="BC144" s="35">
        <f t="shared" si="32"/>
        <v>0.36303044833373294</v>
      </c>
      <c r="BD144" s="35">
        <f t="shared" si="33"/>
        <v>0.45581395348837211</v>
      </c>
      <c r="BE144" s="35">
        <f t="shared" si="34"/>
        <v>9.2783505154639179E-2</v>
      </c>
      <c r="BF144" s="23">
        <f>VLOOKUP(AH144,POINTS_TABLE!$D$2:$E$6,2,FALSE)</f>
        <v>4.4087756341599382</v>
      </c>
      <c r="BG144" s="23">
        <f>VLOOKUP(AI144,POINTS_TABLE!$D$7:$E$12,2,FALSE)</f>
        <v>-2.6701063982906263</v>
      </c>
      <c r="BH144" s="23">
        <f>VLOOKUP(AJ144,POINTS_TABLE!$D$13:$E$18,2,FALSE)</f>
        <v>11.087040532285299</v>
      </c>
      <c r="BI144" s="23">
        <f>VLOOKUP(AK144,POINTS_TABLE!$D$21:$E$24,2,FALSE)</f>
        <v>23.021267938938855</v>
      </c>
      <c r="BJ144" s="23">
        <f>VLOOKUP(AL144,POINTS_TABLE!$D$25:$E$27,2,FALSE)</f>
        <v>29.597177432364315</v>
      </c>
      <c r="BK144" s="23">
        <f>VLOOKUP(AM144,POINTS_TABLE!$D$28:$E$33,2,FALSE)</f>
        <v>2.5619698946306131</v>
      </c>
      <c r="BL144" s="23">
        <f>VLOOKUP(AN144,POINTS_TABLE!$D$34:$E$37,2,FALSE)</f>
        <v>-21.551263188140087</v>
      </c>
      <c r="BM144" s="23">
        <f>VLOOKUP(AO144,POINTS_TABLE!$D$38:$E$41,2,FALSE)</f>
        <v>2.0741751155172814</v>
      </c>
      <c r="BN144" s="23">
        <f>VLOOKUP(AP144,POINTS_TABLE!$D$42:$E$44,2,FALSE)</f>
        <v>-9.2873123719919874</v>
      </c>
      <c r="BO144" s="23">
        <f>VLOOKUP(AQ144,POINTS_TABLE!$D$45:$E$48,2,FALSE)</f>
        <v>-12.122190198740443</v>
      </c>
      <c r="BP144" s="23">
        <f>VLOOKUP(AR144,POINTS_TABLE!$D$49:$E$50,2,FALSE)</f>
        <v>14.582867019977442</v>
      </c>
      <c r="BQ144" s="23">
        <f>VLOOKUP(AS144,POINTS_TABLE!$D$51:$E$52,2,FALSE)</f>
        <v>-3.8353326132213157</v>
      </c>
      <c r="BR144" s="39">
        <f>ROUND(SCORECARD_SCALLING!$C$6-SUM(BF144:BQ144)-TRAIN_SUMMARY!$C$2*SCORECARD_SCALLING!$C$5,0)</f>
        <v>468</v>
      </c>
      <c r="BS144" t="str">
        <f t="shared" si="35"/>
        <v>Reject</v>
      </c>
      <c r="BT144">
        <f t="shared" si="36"/>
        <v>1</v>
      </c>
    </row>
    <row r="145" spans="1:72">
      <c r="A145" s="2" t="s">
        <v>21</v>
      </c>
      <c r="B145" s="2">
        <v>21</v>
      </c>
      <c r="C145" s="2" t="s">
        <v>33</v>
      </c>
      <c r="D145" s="2" t="s">
        <v>23</v>
      </c>
      <c r="E145" s="2">
        <v>2606</v>
      </c>
      <c r="F145" s="2" t="s">
        <v>34</v>
      </c>
      <c r="G145" s="2" t="s">
        <v>57</v>
      </c>
      <c r="H145" s="2">
        <v>4</v>
      </c>
      <c r="I145" s="2" t="s">
        <v>36</v>
      </c>
      <c r="J145" s="2" t="s">
        <v>27</v>
      </c>
      <c r="K145" s="2">
        <v>4</v>
      </c>
      <c r="L145" s="2" t="s">
        <v>43</v>
      </c>
      <c r="M145" s="2">
        <v>28</v>
      </c>
      <c r="N145" s="2" t="s">
        <v>27</v>
      </c>
      <c r="O145" s="2" t="s">
        <v>51</v>
      </c>
      <c r="P145" s="2">
        <v>1</v>
      </c>
      <c r="Q145" s="2" t="s">
        <v>52</v>
      </c>
      <c r="R145" s="2">
        <v>1</v>
      </c>
      <c r="S145" s="2" t="s">
        <v>31</v>
      </c>
      <c r="T145" s="2" t="s">
        <v>31</v>
      </c>
      <c r="U145" s="2">
        <v>0</v>
      </c>
      <c r="V145">
        <f>_xlfn.XLOOKUP(B145,Binning_WOE_IV!$C$2:$C$6,Binning_WOE_IV!$I$2:$I$6,"not found",-1)</f>
        <v>7.0953437452657447E-2</v>
      </c>
      <c r="W145">
        <f>_xlfn.XLOOKUP(E145,Binning_WOE_IV!$C$7:$C$12,Binning_WOE_IV!$I$7:$I$12,"not found",-1)</f>
        <v>0.12361395596717682</v>
      </c>
      <c r="X145">
        <f>_xlfn.XLOOKUP(M145,Binning_WOE_IV!$C$13:$C$18,Binning_WOE_IV!$I$13:$I$18,"not found",-1)</f>
        <v>-0.13233987329659078</v>
      </c>
      <c r="Y145">
        <f>_xlfn.XLOOKUP(A145,Binning_WOE_IV!$B$32:$B$35,Binning_WOE_IV!$G$32:$G$35,"not found",0)</f>
        <v>-0.67859154491044971</v>
      </c>
      <c r="Z145" s="23">
        <f>_xlfn.XLOOKUP(_xlfn.XLOOKUP(C145,Binning_WOE_IV!$AF$2:$AF$6,Binning_WOE_IV!$AG$2:$AG$6,"not found",0),Binning_WOE_IV!$R$36:$R$38,Binning_WOE_IV!$G$36:$G$38,"not found",0)</f>
        <v>-4.4726268044255127E-2</v>
      </c>
      <c r="AA145" cm="1">
        <f t="array" ref="AA145">_xlfn.SWITCH(D145,"radio/tv",Binning_WOE_IV!$G$39,"other",Binning_WOE_IV!$G$39,"education",Binning_WOE_IV!$G$40,"retraining",Binning_WOE_IV!$G$40,"furniture/equipment",Binning_WOE_IV!$G$41,"domestic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45">
        <f>_xlfn.LET(_xlpm.b,_xlfn.XLOOKUP(F145,Binning_WOE_IV!$AJ$2:$AJ$6,Binning_WOE_IV!$AK$2:$AK$6,"not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45">
        <f>_xlfn.LET(_xlpm.b,_xlfn.XLOOKUP(G145,Binning_WOE_IV!$AL$2:$AL$6,Binning_WOE_IV!$AM$2:$AM$6,"not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45">
        <f>_xlfn.XLOOKUP(_xlfn.XLOOKUP(I145,Binning_WOE_IV!$AN$2:$AN$5,Binning_WOE_IV!$AO$2:$AO$5,"not found",0),Binning_WOE_IV!$R$53:$R$55,Binning_WOE_IV!$G$53:$G$55,"not found",0)</f>
        <v>-0.20099341664998441</v>
      </c>
      <c r="AE145">
        <f>_xlfn.LET(_xlpm.b,_xlfn.XLOOKUP(L145,Binning_WOE_IV!$AQ$2:$AQ$5,Binning_WOE_IV!$AR$2:$AR$5,"not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45">
        <f>_xlfn.XLOOKUP(_xlfn.XLOOKUP(N145,Binning_WOE_IV!$AS$2:$AS$4,Binning_WOE_IV!$AT$2:$AT$4,"not found",0),Binning_WOE_IV!$R$62:$R$63,Binning_WOE_IV!$G$62:$G$63,"not found",0)</f>
        <v>0.12957806221905885</v>
      </c>
      <c r="AG145">
        <f>_xlfn.XLOOKUP(_xlfn.XLOOKUP(O145,Binning_WOE_IV!$AU$2:$AU$4,Binning_WOE_IV!$AV$2:$AV$4,"not found",0),Binning_WOE_IV!$R$64:$R$65,Binning_WOE_IV!$G$64:$G$65,"not found",0)</f>
        <v>-0.4919272386823581</v>
      </c>
      <c r="AH145">
        <f>V145*TRAIN_SUMMARY!$C$3</f>
        <v>-5.5952498937620498E-2</v>
      </c>
      <c r="AI145">
        <f>W145*TRAIN_SUMMARY!$C$4</f>
        <v>-6.1692557392340606E-2</v>
      </c>
      <c r="AJ145">
        <f>X145*TRAIN_SUMMARY!$C$5</f>
        <v>8.428542324031725E-2</v>
      </c>
      <c r="AK145">
        <f>Y145*TRAIN_SUMMARY!$C$6</f>
        <v>0.53190423215968441</v>
      </c>
      <c r="AL145">
        <f>Z145*TRAIN_SUMMARY!$C$7</f>
        <v>2.4580699342731407E-2</v>
      </c>
      <c r="AM145">
        <f>AA145*TRAIN_SUMMARY!$C$8</f>
        <v>-0.43521580803835686</v>
      </c>
      <c r="AN145">
        <f>AB145*TRAIN_SUMMARY!$C$9</f>
        <v>0.17108448609736249</v>
      </c>
      <c r="AO145">
        <f>AC145*TRAIN_SUMMARY!$C$10</f>
        <v>0.2867089209985732</v>
      </c>
      <c r="AP145">
        <f>AD145*TRAIN_SUMMARY!$C$11</f>
        <v>0.23813846799994265</v>
      </c>
      <c r="AQ145">
        <f>AE145*TRAIN_SUMMARY!$C$12</f>
        <v>-1.8327249432625072E-2</v>
      </c>
      <c r="AR145">
        <f>AF145*TRAIN_SUMMARY!$C$13</f>
        <v>-7.9424741749105313E-2</v>
      </c>
      <c r="AS145">
        <f>AG145*TRAIN_SUMMARY!$C$14</f>
        <v>0.18600799575071647</v>
      </c>
      <c r="AT145">
        <f>TRAIN_SUMMARY!$C$2+SUM(AH145:AS145)</f>
        <v>5.0696555277156441E-2</v>
      </c>
      <c r="AU145">
        <f t="shared" si="26"/>
        <v>0.51267142499009322</v>
      </c>
      <c r="AV145">
        <f t="shared" si="27"/>
        <v>0.71881669138975035</v>
      </c>
      <c r="AW145">
        <f t="shared" si="28"/>
        <v>1</v>
      </c>
      <c r="AX145">
        <f t="shared" si="29"/>
        <v>0</v>
      </c>
      <c r="AY145">
        <f t="shared" si="37"/>
        <v>46</v>
      </c>
      <c r="AZ145">
        <f t="shared" si="38"/>
        <v>98</v>
      </c>
      <c r="BA145" s="35">
        <f t="shared" si="30"/>
        <v>9.4845360824742264E-2</v>
      </c>
      <c r="BB145" s="35">
        <f t="shared" si="31"/>
        <v>0.45581395348837211</v>
      </c>
      <c r="BC145" s="35">
        <f t="shared" si="32"/>
        <v>0.36096859266362985</v>
      </c>
      <c r="BD145" s="35">
        <f t="shared" si="33"/>
        <v>0.45581395348837211</v>
      </c>
      <c r="BE145" s="35">
        <f t="shared" si="34"/>
        <v>9.4845360824742264E-2</v>
      </c>
      <c r="BF145" s="23">
        <f>VLOOKUP(AH145,POINTS_TABLE!$D$2:$E$6,2,FALSE)</f>
        <v>-2.4216717822795024</v>
      </c>
      <c r="BG145" s="23">
        <f>VLOOKUP(AI145,POINTS_TABLE!$D$7:$E$12,2,FALSE)</f>
        <v>-2.6701063982906263</v>
      </c>
      <c r="BH145" s="23">
        <f>VLOOKUP(AJ145,POINTS_TABLE!$D$13:$E$18,2,FALSE)</f>
        <v>3.6479448638409924</v>
      </c>
      <c r="BI145" s="23">
        <f>VLOOKUP(AK145,POINTS_TABLE!$D$21:$E$24,2,FALSE)</f>
        <v>23.021267938938855</v>
      </c>
      <c r="BJ145" s="23">
        <f>VLOOKUP(AL145,POINTS_TABLE!$D$25:$E$27,2,FALSE)</f>
        <v>1.063873591300236</v>
      </c>
      <c r="BK145" s="23">
        <f>VLOOKUP(AM145,POINTS_TABLE!$D$28:$E$33,2,FALSE)</f>
        <v>-18.836510639202615</v>
      </c>
      <c r="BL145" s="23">
        <f>VLOOKUP(AN145,POINTS_TABLE!$D$34:$E$37,2,FALSE)</f>
        <v>7.4046821899710498</v>
      </c>
      <c r="BM145" s="23">
        <f>VLOOKUP(AO145,POINTS_TABLE!$D$38:$E$41,2,FALSE)</f>
        <v>12.409006155098014</v>
      </c>
      <c r="BN145" s="23">
        <f>VLOOKUP(AP145,POINTS_TABLE!$D$42:$E$44,2,FALSE)</f>
        <v>10.30683560485237</v>
      </c>
      <c r="BO145" s="23">
        <f>VLOOKUP(AQ145,POINTS_TABLE!$D$45:$E$48,2,FALSE)</f>
        <v>-0.79321895608749771</v>
      </c>
      <c r="BP145" s="23">
        <f>VLOOKUP(AR145,POINTS_TABLE!$D$49:$E$50,2,FALSE)</f>
        <v>-3.4375704313596254</v>
      </c>
      <c r="BQ145" s="23">
        <f>VLOOKUP(AS145,POINTS_TABLE!$D$51:$E$52,2,FALSE)</f>
        <v>8.0505843910576207</v>
      </c>
      <c r="BR145" s="39">
        <f>ROUND(SCORECARD_SCALLING!$C$6-SUM(BF145:BQ145)-TRAIN_SUMMARY!$C$2*SCORECARD_SCALLING!$C$5,0)</f>
        <v>468</v>
      </c>
      <c r="BS145" t="str">
        <f t="shared" si="35"/>
        <v>Reject</v>
      </c>
      <c r="BT145">
        <f t="shared" si="36"/>
        <v>1</v>
      </c>
    </row>
    <row r="146" spans="1:72">
      <c r="A146" s="2" t="s">
        <v>37</v>
      </c>
      <c r="B146" s="2">
        <v>24</v>
      </c>
      <c r="C146" s="2" t="s">
        <v>45</v>
      </c>
      <c r="D146" s="2" t="s">
        <v>58</v>
      </c>
      <c r="E146" s="2">
        <v>8648</v>
      </c>
      <c r="F146" s="2" t="s">
        <v>34</v>
      </c>
      <c r="G146" s="2" t="s">
        <v>57</v>
      </c>
      <c r="H146" s="2">
        <v>2</v>
      </c>
      <c r="I146" s="2" t="s">
        <v>26</v>
      </c>
      <c r="J146" s="2" t="s">
        <v>27</v>
      </c>
      <c r="K146" s="2">
        <v>2</v>
      </c>
      <c r="L146" s="2" t="s">
        <v>50</v>
      </c>
      <c r="M146" s="2">
        <v>27</v>
      </c>
      <c r="N146" s="2" t="s">
        <v>61</v>
      </c>
      <c r="O146" s="2" t="s">
        <v>29</v>
      </c>
      <c r="P146" s="2">
        <v>2</v>
      </c>
      <c r="Q146" s="2" t="s">
        <v>30</v>
      </c>
      <c r="R146" s="2">
        <v>1</v>
      </c>
      <c r="S146" s="2" t="s">
        <v>31</v>
      </c>
      <c r="T146" s="2" t="s">
        <v>31</v>
      </c>
      <c r="U146" s="2">
        <v>1</v>
      </c>
      <c r="V146">
        <f>_xlfn.XLOOKUP(B146,Binning_WOE_IV!$C$2:$C$6,Binning_WOE_IV!$I$2:$I$6,"not found",-1)</f>
        <v>-0.12917431193202994</v>
      </c>
      <c r="W146">
        <f>_xlfn.XLOOKUP(E146,Binning_WOE_IV!$C$7:$C$12,Binning_WOE_IV!$I$7:$I$12,"not found",-1)</f>
        <v>-0.98786424995459821</v>
      </c>
      <c r="X146">
        <f>_xlfn.XLOOKUP(M146,Binning_WOE_IV!$C$13:$C$18,Binning_WOE_IV!$I$13:$I$18,"not found",-1)</f>
        <v>-0.13233987329659078</v>
      </c>
      <c r="Y146">
        <f>_xlfn.XLOOKUP(A146,Binning_WOE_IV!$B$32:$B$35,Binning_WOE_IV!$G$32:$G$35,"not found",0)</f>
        <v>1.1281887537091495</v>
      </c>
      <c r="Z146" s="23">
        <f>_xlfn.XLOOKUP(_xlfn.XLOOKUP(C146,Binning_WOE_IV!$AF$2:$AF$6,Binning_WOE_IV!$AG$2:$AG$6,"not found",0),Binning_WOE_IV!$R$36:$R$38,Binning_WOE_IV!$G$36:$G$38,"not found",0)</f>
        <v>-4.4726268044255127E-2</v>
      </c>
      <c r="AA146" cm="1">
        <f t="array" ref="AA146">_xlfn.SWITCH(D146,"radio/tv",Binning_WOE_IV!$G$39,"other",Binning_WOE_IV!$G$39,"education",Binning_WOE_IV!$G$40,"retraining",Binning_WOE_IV!$G$40,"furniture/equipment",Binning_WOE_IV!$G$41,"domestic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46">
        <f>_xlfn.LET(_xlpm.b,_xlfn.XLOOKUP(F146,Binning_WOE_IV!$AJ$2:$AJ$6,Binning_WOE_IV!$AK$2:$AK$6,"not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46">
        <f>_xlfn.LET(_xlpm.b,_xlfn.XLOOKUP(G146,Binning_WOE_IV!$AL$2:$AL$6,Binning_WOE_IV!$AM$2:$AM$6,"not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46">
        <f>_xlfn.XLOOKUP(_xlfn.XLOOKUP(I146,Binning_WOE_IV!$AN$2:$AN$5,Binning_WOE_IV!$AO$2:$AO$5,"not found",0),Binning_WOE_IV!$R$53:$R$55,Binning_WOE_IV!$G$53:$G$55,"not found",0)</f>
        <v>0.1811117123342415</v>
      </c>
      <c r="AE146">
        <f>_xlfn.LET(_xlpm.b,_xlfn.XLOOKUP(L146,Binning_WOE_IV!$AQ$2:$AQ$5,Binning_WOE_IV!$AR$2:$AR$5,"not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46">
        <f>_xlfn.XLOOKUP(_xlfn.XLOOKUP(N146,Binning_WOE_IV!$AS$2:$AS$4,Binning_WOE_IV!$AT$2:$AT$4,"not found",0),Binning_WOE_IV!$R$62:$R$63,Binning_WOE_IV!$G$62:$G$63,"not found",0)</f>
        <v>-0.54969627176468283</v>
      </c>
      <c r="AG146">
        <f>_xlfn.XLOOKUP(_xlfn.XLOOKUP(O146,Binning_WOE_IV!$AU$2:$AU$4,Binning_WOE_IV!$AV$2:$AV$4,"not found",0),Binning_WOE_IV!$R$64:$R$65,Binning_WOE_IV!$G$64:$G$65,"not found",0)</f>
        <v>0.23435622685305388</v>
      </c>
      <c r="AH146">
        <f>V146*TRAIN_SUMMARY!$C$3</f>
        <v>0.10186434668464488</v>
      </c>
      <c r="AI146">
        <f>W146*TRAIN_SUMMARY!$C$4</f>
        <v>0.49301772974847569</v>
      </c>
      <c r="AJ146">
        <f>X146*TRAIN_SUMMARY!$C$5</f>
        <v>8.428542324031725E-2</v>
      </c>
      <c r="AK146">
        <f>Y146*TRAIN_SUMMARY!$C$6</f>
        <v>-0.88431454425511169</v>
      </c>
      <c r="AL146">
        <f>Z146*TRAIN_SUMMARY!$C$7</f>
        <v>2.4580699342731407E-2</v>
      </c>
      <c r="AM146">
        <f>AA146*TRAIN_SUMMARY!$C$8</f>
        <v>0.4883377841684039</v>
      </c>
      <c r="AN146">
        <f>AB146*TRAIN_SUMMARY!$C$9</f>
        <v>0.17108448609736249</v>
      </c>
      <c r="AO146">
        <f>AC146*TRAIN_SUMMARY!$C$10</f>
        <v>0.2867089209985732</v>
      </c>
      <c r="AP146">
        <f>AD146*TRAIN_SUMMARY!$C$11</f>
        <v>-0.21458247952085815</v>
      </c>
      <c r="AQ146">
        <f>AE146*TRAIN_SUMMARY!$C$12</f>
        <v>6.1778553558697331E-2</v>
      </c>
      <c r="AR146">
        <f>AF146*TRAIN_SUMMARY!$C$13</f>
        <v>0.33693577197926589</v>
      </c>
      <c r="AS146">
        <f>AG146*TRAIN_SUMMARY!$C$14</f>
        <v>-8.8614999578798745E-2</v>
      </c>
      <c r="AT146">
        <f>TRAIN_SUMMARY!$C$2+SUM(AH146:AS146)</f>
        <v>3.9680877701580464E-2</v>
      </c>
      <c r="AU146">
        <f t="shared" si="26"/>
        <v>0.50991891795529654</v>
      </c>
      <c r="AV146">
        <f t="shared" si="27"/>
        <v>0.67350355030450448</v>
      </c>
      <c r="AW146">
        <f t="shared" si="28"/>
        <v>0</v>
      </c>
      <c r="AX146">
        <f t="shared" si="29"/>
        <v>1</v>
      </c>
      <c r="AY146">
        <f t="shared" si="37"/>
        <v>46</v>
      </c>
      <c r="AZ146">
        <f t="shared" si="38"/>
        <v>99</v>
      </c>
      <c r="BA146" s="35">
        <f t="shared" si="30"/>
        <v>9.4845360824742264E-2</v>
      </c>
      <c r="BB146" s="35">
        <f t="shared" si="31"/>
        <v>0.46046511627906977</v>
      </c>
      <c r="BC146" s="35">
        <f t="shared" si="32"/>
        <v>0.36561975545432751</v>
      </c>
      <c r="BD146" s="35">
        <f t="shared" si="33"/>
        <v>0.46046511627906977</v>
      </c>
      <c r="BE146" s="35">
        <f t="shared" si="34"/>
        <v>9.4845360824742264E-2</v>
      </c>
      <c r="BF146" s="23">
        <f>VLOOKUP(AH146,POINTS_TABLE!$D$2:$E$6,2,FALSE)</f>
        <v>4.4087756341599382</v>
      </c>
      <c r="BG146" s="23">
        <f>VLOOKUP(AI146,POINTS_TABLE!$D$7:$E$12,2,FALSE)</f>
        <v>21.33822701335383</v>
      </c>
      <c r="BH146" s="23">
        <f>VLOOKUP(AJ146,POINTS_TABLE!$D$13:$E$18,2,FALSE)</f>
        <v>3.6479448638409924</v>
      </c>
      <c r="BI146" s="23">
        <f>VLOOKUP(AK146,POINTS_TABLE!$D$21:$E$24,2,FALSE)</f>
        <v>-38.273886227485001</v>
      </c>
      <c r="BJ146" s="23">
        <f>VLOOKUP(AL146,POINTS_TABLE!$D$25:$E$27,2,FALSE)</f>
        <v>1.063873591300236</v>
      </c>
      <c r="BK146" s="23">
        <f>VLOOKUP(AM146,POINTS_TABLE!$D$28:$E$33,2,FALSE)</f>
        <v>21.135674984953837</v>
      </c>
      <c r="BL146" s="23">
        <f>VLOOKUP(AN146,POINTS_TABLE!$D$34:$E$37,2,FALSE)</f>
        <v>7.4046821899710498</v>
      </c>
      <c r="BM146" s="23">
        <f>VLOOKUP(AO146,POINTS_TABLE!$D$38:$E$41,2,FALSE)</f>
        <v>12.409006155098014</v>
      </c>
      <c r="BN146" s="23">
        <f>VLOOKUP(AP146,POINTS_TABLE!$D$42:$E$44,2,FALSE)</f>
        <v>-9.2873123719919874</v>
      </c>
      <c r="BO146" s="23">
        <f>VLOOKUP(AQ146,POINTS_TABLE!$D$45:$E$48,2,FALSE)</f>
        <v>2.6738283855727758</v>
      </c>
      <c r="BP146" s="23">
        <f>VLOOKUP(AR146,POINTS_TABLE!$D$49:$E$50,2,FALSE)</f>
        <v>14.582867019977442</v>
      </c>
      <c r="BQ146" s="23">
        <f>VLOOKUP(AS146,POINTS_TABLE!$D$51:$E$52,2,FALSE)</f>
        <v>-3.8353326132213157</v>
      </c>
      <c r="BR146" s="39">
        <f>ROUND(SCORECARD_SCALLING!$C$6-SUM(BF146:BQ146)-TRAIN_SUMMARY!$C$2*SCORECARD_SCALLING!$C$5,0)</f>
        <v>469</v>
      </c>
      <c r="BS146" t="str">
        <f t="shared" si="35"/>
        <v>Reject</v>
      </c>
      <c r="BT146">
        <f t="shared" si="36"/>
        <v>1</v>
      </c>
    </row>
    <row r="147" spans="1:72">
      <c r="A147" s="2" t="s">
        <v>32</v>
      </c>
      <c r="B147" s="2">
        <v>30</v>
      </c>
      <c r="C147" s="2" t="s">
        <v>45</v>
      </c>
      <c r="D147" s="2" t="s">
        <v>23</v>
      </c>
      <c r="E147" s="2">
        <v>1919</v>
      </c>
      <c r="F147" s="2" t="s">
        <v>59</v>
      </c>
      <c r="G147" s="2" t="s">
        <v>57</v>
      </c>
      <c r="H147" s="2">
        <v>4</v>
      </c>
      <c r="I147" s="2" t="s">
        <v>26</v>
      </c>
      <c r="J147" s="2" t="s">
        <v>27</v>
      </c>
      <c r="K147" s="2">
        <v>3</v>
      </c>
      <c r="L147" s="2" t="s">
        <v>47</v>
      </c>
      <c r="M147" s="2">
        <v>30</v>
      </c>
      <c r="N147" s="2" t="s">
        <v>65</v>
      </c>
      <c r="O147" s="2" t="s">
        <v>29</v>
      </c>
      <c r="P147" s="2">
        <v>2</v>
      </c>
      <c r="Q147" s="2" t="s">
        <v>52</v>
      </c>
      <c r="R147" s="2">
        <v>1</v>
      </c>
      <c r="S147" s="2" t="s">
        <v>27</v>
      </c>
      <c r="T147" s="2" t="s">
        <v>31</v>
      </c>
      <c r="U147" s="2">
        <v>1</v>
      </c>
      <c r="V147">
        <f>_xlfn.XLOOKUP(B147,Binning_WOE_IV!$C$2:$C$6,Binning_WOE_IV!$I$2:$I$6,"not found",-1)</f>
        <v>-0.12917431193202994</v>
      </c>
      <c r="W147">
        <f>_xlfn.XLOOKUP(E147,Binning_WOE_IV!$C$7:$C$12,Binning_WOE_IV!$I$7:$I$12,"not found",-1)</f>
        <v>0.16104877718831048</v>
      </c>
      <c r="X147">
        <f>_xlfn.XLOOKUP(M147,Binning_WOE_IV!$C$13:$C$18,Binning_WOE_IV!$I$13:$I$18,"not found",-1)</f>
        <v>-9.0210644079187538E-2</v>
      </c>
      <c r="Y147">
        <f>_xlfn.XLOOKUP(A147,Binning_WOE_IV!$B$32:$B$35,Binning_WOE_IV!$G$32:$G$35,"not found",0)</f>
        <v>-0.45557089656450134</v>
      </c>
      <c r="Z147" s="23">
        <f>_xlfn.XLOOKUP(_xlfn.XLOOKUP(C147,Binning_WOE_IV!$AF$2:$AF$6,Binning_WOE_IV!$AG$2:$AG$6,"not found",0),Binning_WOE_IV!$R$36:$R$38,Binning_WOE_IV!$G$36:$G$38,"not found",0)</f>
        <v>-4.4726268044255127E-2</v>
      </c>
      <c r="AA147" cm="1">
        <f t="array" ref="AA147">_xlfn.SWITCH(D147,"radio/tv",Binning_WOE_IV!$G$39,"other",Binning_WOE_IV!$G$39,"education",Binning_WOE_IV!$G$40,"retraining",Binning_WOE_IV!$G$40,"furniture/equipment",Binning_WOE_IV!$G$41,"domestic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47">
        <f>_xlfn.LET(_xlpm.b,_xlfn.XLOOKUP(F147,Binning_WOE_IV!$AJ$2:$AJ$6,Binning_WOE_IV!$AK$2:$AK$6,"not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147">
        <f>_xlfn.LET(_xlpm.b,_xlfn.XLOOKUP(G147,Binning_WOE_IV!$AL$2:$AL$6,Binning_WOE_IV!$AM$2:$AM$6,"not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47">
        <f>_xlfn.XLOOKUP(_xlfn.XLOOKUP(I147,Binning_WOE_IV!$AN$2:$AN$5,Binning_WOE_IV!$AO$2:$AO$5,"not found",0),Binning_WOE_IV!$R$53:$R$55,Binning_WOE_IV!$G$53:$G$55,"not found",0)</f>
        <v>0.1811117123342415</v>
      </c>
      <c r="AE147">
        <f>_xlfn.LET(_xlpm.b,_xlfn.XLOOKUP(L147,Binning_WOE_IV!$AQ$2:$AQ$5,Binning_WOE_IV!$AR$2:$AR$5,"not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47">
        <f>_xlfn.XLOOKUP(_xlfn.XLOOKUP(N147,Binning_WOE_IV!$AS$2:$AS$4,Binning_WOE_IV!$AT$2:$AT$4,"not found",0),Binning_WOE_IV!$R$62:$R$63,Binning_WOE_IV!$G$62:$G$63,"not found",0)</f>
        <v>-0.54969627176468283</v>
      </c>
      <c r="AG147">
        <f>_xlfn.XLOOKUP(_xlfn.XLOOKUP(O147,Binning_WOE_IV!$AU$2:$AU$4,Binning_WOE_IV!$AV$2:$AV$4,"not found",0),Binning_WOE_IV!$R$64:$R$65,Binning_WOE_IV!$G$64:$G$65,"not found",0)</f>
        <v>0.23435622685305388</v>
      </c>
      <c r="AH147">
        <f>V147*TRAIN_SUMMARY!$C$3</f>
        <v>0.10186434668464488</v>
      </c>
      <c r="AI147">
        <f>W147*TRAIN_SUMMARY!$C$4</f>
        <v>-8.037531726833734E-2</v>
      </c>
      <c r="AJ147">
        <f>X147*TRAIN_SUMMARY!$C$5</f>
        <v>5.7453903556002682E-2</v>
      </c>
      <c r="AK147">
        <f>Y147*TRAIN_SUMMARY!$C$6</f>
        <v>0.35709270141793154</v>
      </c>
      <c r="AL147">
        <f>Z147*TRAIN_SUMMARY!$C$7</f>
        <v>2.4580699342731407E-2</v>
      </c>
      <c r="AM147">
        <f>AA147*TRAIN_SUMMARY!$C$8</f>
        <v>-0.43521580803835686</v>
      </c>
      <c r="AN147">
        <f>AB147*TRAIN_SUMMARY!$C$9</f>
        <v>0.18902110492895396</v>
      </c>
      <c r="AO147">
        <f>AC147*TRAIN_SUMMARY!$C$10</f>
        <v>0.2867089209985732</v>
      </c>
      <c r="AP147">
        <f>AD147*TRAIN_SUMMARY!$C$11</f>
        <v>-0.21458247952085815</v>
      </c>
      <c r="AQ147">
        <f>AE147*TRAIN_SUMMARY!$C$12</f>
        <v>0.30495501300893796</v>
      </c>
      <c r="AR147">
        <f>AF147*TRAIN_SUMMARY!$C$13</f>
        <v>0.33693577197926589</v>
      </c>
      <c r="AS147">
        <f>AG147*TRAIN_SUMMARY!$C$14</f>
        <v>-8.8614999578798745E-2</v>
      </c>
      <c r="AT147">
        <f>TRAIN_SUMMARY!$C$2+SUM(AH147:AS147)</f>
        <v>1.8423042748567209E-2</v>
      </c>
      <c r="AU147">
        <f t="shared" si="26"/>
        <v>0.50460563042203432</v>
      </c>
      <c r="AV147">
        <f t="shared" si="27"/>
        <v>0.68397808464869947</v>
      </c>
      <c r="AW147">
        <f t="shared" si="28"/>
        <v>0</v>
      </c>
      <c r="AX147">
        <f t="shared" si="29"/>
        <v>1</v>
      </c>
      <c r="AY147">
        <f t="shared" si="37"/>
        <v>46</v>
      </c>
      <c r="AZ147">
        <f t="shared" si="38"/>
        <v>100</v>
      </c>
      <c r="BA147" s="35">
        <f t="shared" si="30"/>
        <v>9.4845360824742264E-2</v>
      </c>
      <c r="BB147" s="35">
        <f t="shared" si="31"/>
        <v>0.46511627906976744</v>
      </c>
      <c r="BC147" s="35">
        <f t="shared" si="32"/>
        <v>0.37027091824502517</v>
      </c>
      <c r="BD147" s="35">
        <f t="shared" si="33"/>
        <v>0.46511627906976744</v>
      </c>
      <c r="BE147" s="35">
        <f t="shared" si="34"/>
        <v>9.4845360824742264E-2</v>
      </c>
      <c r="BF147" s="23">
        <f>VLOOKUP(AH147,POINTS_TABLE!$D$2:$E$6,2,FALSE)</f>
        <v>4.4087756341599382</v>
      </c>
      <c r="BG147" s="23">
        <f>VLOOKUP(AI147,POINTS_TABLE!$D$7:$E$12,2,FALSE)</f>
        <v>-3.4787121489872201</v>
      </c>
      <c r="BH147" s="23">
        <f>VLOOKUP(AJ147,POINTS_TABLE!$D$13:$E$18,2,FALSE)</f>
        <v>2.4866538521987356</v>
      </c>
      <c r="BI147" s="23">
        <f>VLOOKUP(AK147,POINTS_TABLE!$D$21:$E$24,2,FALSE)</f>
        <v>15.455276084198793</v>
      </c>
      <c r="BJ147" s="23">
        <f>VLOOKUP(AL147,POINTS_TABLE!$D$25:$E$27,2,FALSE)</f>
        <v>1.063873591300236</v>
      </c>
      <c r="BK147" s="23">
        <f>VLOOKUP(AM147,POINTS_TABLE!$D$28:$E$33,2,FALSE)</f>
        <v>-18.836510639202615</v>
      </c>
      <c r="BL147" s="23">
        <f>VLOOKUP(AN147,POINTS_TABLE!$D$34:$E$37,2,FALSE)</f>
        <v>8.180994321130628</v>
      </c>
      <c r="BM147" s="23">
        <f>VLOOKUP(AO147,POINTS_TABLE!$D$38:$E$41,2,FALSE)</f>
        <v>12.409006155098014</v>
      </c>
      <c r="BN147" s="23">
        <f>VLOOKUP(AP147,POINTS_TABLE!$D$42:$E$44,2,FALSE)</f>
        <v>-9.2873123719919874</v>
      </c>
      <c r="BO147" s="23">
        <f>VLOOKUP(AQ147,POINTS_TABLE!$D$45:$E$48,2,FALSE)</f>
        <v>13.198712548866723</v>
      </c>
      <c r="BP147" s="23">
        <f>VLOOKUP(AR147,POINTS_TABLE!$D$49:$E$50,2,FALSE)</f>
        <v>14.582867019977442</v>
      </c>
      <c r="BQ147" s="23">
        <f>VLOOKUP(AS147,POINTS_TABLE!$D$51:$E$52,2,FALSE)</f>
        <v>-3.8353326132213157</v>
      </c>
      <c r="BR147" s="39">
        <f>ROUND(SCORECARD_SCALLING!$C$6-SUM(BF147:BQ147)-TRAIN_SUMMARY!$C$2*SCORECARD_SCALLING!$C$5,0)</f>
        <v>470</v>
      </c>
      <c r="BS147" t="str">
        <f t="shared" si="35"/>
        <v>Reject</v>
      </c>
      <c r="BT147">
        <f t="shared" si="36"/>
        <v>1</v>
      </c>
    </row>
    <row r="148" spans="1:72">
      <c r="A148" s="2" t="s">
        <v>21</v>
      </c>
      <c r="B148" s="2">
        <v>18</v>
      </c>
      <c r="C148" s="2" t="s">
        <v>33</v>
      </c>
      <c r="D148" s="2" t="s">
        <v>46</v>
      </c>
      <c r="E148" s="2">
        <v>4380</v>
      </c>
      <c r="F148" s="2" t="s">
        <v>59</v>
      </c>
      <c r="G148" s="2" t="s">
        <v>35</v>
      </c>
      <c r="H148" s="2">
        <v>3</v>
      </c>
      <c r="I148" s="2" t="s">
        <v>26</v>
      </c>
      <c r="J148" s="2" t="s">
        <v>27</v>
      </c>
      <c r="K148" s="2">
        <v>4</v>
      </c>
      <c r="L148" s="2" t="s">
        <v>50</v>
      </c>
      <c r="M148" s="2">
        <v>35</v>
      </c>
      <c r="N148" s="2" t="s">
        <v>27</v>
      </c>
      <c r="O148" s="2" t="s">
        <v>29</v>
      </c>
      <c r="P148" s="2">
        <v>1</v>
      </c>
      <c r="Q148" s="2" t="s">
        <v>40</v>
      </c>
      <c r="R148" s="2">
        <v>2</v>
      </c>
      <c r="S148" s="2" t="s">
        <v>31</v>
      </c>
      <c r="T148" s="2" t="s">
        <v>31</v>
      </c>
      <c r="U148" s="2">
        <v>0</v>
      </c>
      <c r="V148">
        <f>_xlfn.XLOOKUP(B148,Binning_WOE_IV!$C$2:$C$6,Binning_WOE_IV!$I$2:$I$6,"not found",-1)</f>
        <v>7.0953437452657447E-2</v>
      </c>
      <c r="W148">
        <f>_xlfn.XLOOKUP(E148,Binning_WOE_IV!$C$7:$C$12,Binning_WOE_IV!$I$7:$I$12,"not found",-1)</f>
        <v>4.3939369041401284E-2</v>
      </c>
      <c r="X148">
        <f>_xlfn.XLOOKUP(M148,Binning_WOE_IV!$C$13:$C$18,Binning_WOE_IV!$I$13:$I$18,"not found",-1)</f>
        <v>-9.0210644079187538E-2</v>
      </c>
      <c r="Y148">
        <f>_xlfn.XLOOKUP(A148,Binning_WOE_IV!$B$32:$B$35,Binning_WOE_IV!$G$32:$G$35,"not found",0)</f>
        <v>-0.67859154491044971</v>
      </c>
      <c r="Z148" s="23">
        <f>_xlfn.XLOOKUP(_xlfn.XLOOKUP(C148,Binning_WOE_IV!$AF$2:$AF$6,Binning_WOE_IV!$AG$2:$AG$6,"not found",0),Binning_WOE_IV!$R$36:$R$38,Binning_WOE_IV!$G$36:$G$38,"not found",0)</f>
        <v>-4.4726268044255127E-2</v>
      </c>
      <c r="AA148" cm="1">
        <f t="array" ref="AA148">_xlfn.SWITCH(D148,"radio/tv",Binning_WOE_IV!$G$39,"other",Binning_WOE_IV!$G$39,"education",Binning_WOE_IV!$G$40,"retraining",Binning_WOE_IV!$G$40,"furniture/equipment",Binning_WOE_IV!$G$41,"domestic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48">
        <f>_xlfn.LET(_xlpm.b,_xlfn.XLOOKUP(F148,Binning_WOE_IV!$AJ$2:$AJ$6,Binning_WOE_IV!$AK$2:$AK$6,"not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148">
        <f>_xlfn.LET(_xlpm.b,_xlfn.XLOOKUP(G148,Binning_WOE_IV!$AL$2:$AL$6,Binning_WOE_IV!$AM$2:$AM$6,"not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48">
        <f>_xlfn.XLOOKUP(_xlfn.XLOOKUP(I148,Binning_WOE_IV!$AN$2:$AN$5,Binning_WOE_IV!$AO$2:$AO$5,"not found",0),Binning_WOE_IV!$R$53:$R$55,Binning_WOE_IV!$G$53:$G$55,"not found",0)</f>
        <v>0.1811117123342415</v>
      </c>
      <c r="AE148">
        <f>_xlfn.LET(_xlpm.b,_xlfn.XLOOKUP(L148,Binning_WOE_IV!$AQ$2:$AQ$5,Binning_WOE_IV!$AR$2:$AR$5,"not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48">
        <f>_xlfn.XLOOKUP(_xlfn.XLOOKUP(N148,Binning_WOE_IV!$AS$2:$AS$4,Binning_WOE_IV!$AT$2:$AT$4,"not found",0),Binning_WOE_IV!$R$62:$R$63,Binning_WOE_IV!$G$62:$G$63,"not found",0)</f>
        <v>0.12957806221905885</v>
      </c>
      <c r="AG148">
        <f>_xlfn.XLOOKUP(_xlfn.XLOOKUP(O148,Binning_WOE_IV!$AU$2:$AU$4,Binning_WOE_IV!$AV$2:$AV$4,"not found",0),Binning_WOE_IV!$R$64:$R$65,Binning_WOE_IV!$G$64:$G$65,"not found",0)</f>
        <v>0.23435622685305388</v>
      </c>
      <c r="AH148">
        <f>V148*TRAIN_SUMMARY!$C$3</f>
        <v>-5.5952498937620498E-2</v>
      </c>
      <c r="AI148">
        <f>W148*TRAIN_SUMMARY!$C$4</f>
        <v>-2.1929012991782761E-2</v>
      </c>
      <c r="AJ148">
        <f>X148*TRAIN_SUMMARY!$C$5</f>
        <v>5.7453903556002682E-2</v>
      </c>
      <c r="AK148">
        <f>Y148*TRAIN_SUMMARY!$C$6</f>
        <v>0.53190423215968441</v>
      </c>
      <c r="AL148">
        <f>Z148*TRAIN_SUMMARY!$C$7</f>
        <v>2.4580699342731407E-2</v>
      </c>
      <c r="AM148">
        <f>AA148*TRAIN_SUMMARY!$C$8</f>
        <v>0.38352631329769549</v>
      </c>
      <c r="AN148">
        <f>AB148*TRAIN_SUMMARY!$C$9</f>
        <v>0.18902110492895396</v>
      </c>
      <c r="AO148">
        <f>AC148*TRAIN_SUMMARY!$C$10</f>
        <v>4.7923621110280083E-2</v>
      </c>
      <c r="AP148">
        <f>AD148*TRAIN_SUMMARY!$C$11</f>
        <v>-0.21458247952085815</v>
      </c>
      <c r="AQ148">
        <f>AE148*TRAIN_SUMMARY!$C$12</f>
        <v>6.1778553558697331E-2</v>
      </c>
      <c r="AR148">
        <f>AF148*TRAIN_SUMMARY!$C$13</f>
        <v>-7.9424741749105313E-2</v>
      </c>
      <c r="AS148">
        <f>AG148*TRAIN_SUMMARY!$C$14</f>
        <v>-8.8614999578798745E-2</v>
      </c>
      <c r="AT148">
        <f>TRAIN_SUMMARY!$C$2+SUM(AH148:AS148)</f>
        <v>1.4283880413756722E-2</v>
      </c>
      <c r="AU148">
        <f t="shared" si="26"/>
        <v>0.50357090938948501</v>
      </c>
      <c r="AV148">
        <f t="shared" si="27"/>
        <v>0.70031462420497381</v>
      </c>
      <c r="AW148">
        <f t="shared" si="28"/>
        <v>1</v>
      </c>
      <c r="AX148">
        <f t="shared" si="29"/>
        <v>0</v>
      </c>
      <c r="AY148">
        <f t="shared" si="37"/>
        <v>47</v>
      </c>
      <c r="AZ148">
        <f t="shared" si="38"/>
        <v>100</v>
      </c>
      <c r="BA148" s="35">
        <f t="shared" si="30"/>
        <v>9.6907216494845363E-2</v>
      </c>
      <c r="BB148" s="35">
        <f t="shared" si="31"/>
        <v>0.46511627906976744</v>
      </c>
      <c r="BC148" s="35">
        <f t="shared" si="32"/>
        <v>0.36820906257492209</v>
      </c>
      <c r="BD148" s="35">
        <f t="shared" si="33"/>
        <v>0.46511627906976744</v>
      </c>
      <c r="BE148" s="35">
        <f t="shared" si="34"/>
        <v>9.6907216494845363E-2</v>
      </c>
      <c r="BF148" s="23">
        <f>VLOOKUP(AH148,POINTS_TABLE!$D$2:$E$6,2,FALSE)</f>
        <v>-2.4216717822795024</v>
      </c>
      <c r="BG148" s="23">
        <f>VLOOKUP(AI148,POINTS_TABLE!$D$7:$E$12,2,FALSE)</f>
        <v>-0.94910634884503919</v>
      </c>
      <c r="BH148" s="23">
        <f>VLOOKUP(AJ148,POINTS_TABLE!$D$13:$E$18,2,FALSE)</f>
        <v>2.4866538521987356</v>
      </c>
      <c r="BI148" s="23">
        <f>VLOOKUP(AK148,POINTS_TABLE!$D$21:$E$24,2,FALSE)</f>
        <v>23.021267938938855</v>
      </c>
      <c r="BJ148" s="23">
        <f>VLOOKUP(AL148,POINTS_TABLE!$D$25:$E$27,2,FALSE)</f>
        <v>1.063873591300236</v>
      </c>
      <c r="BK148" s="23">
        <f>VLOOKUP(AM148,POINTS_TABLE!$D$28:$E$33,2,FALSE)</f>
        <v>16.599345307350365</v>
      </c>
      <c r="BL148" s="23">
        <f>VLOOKUP(AN148,POINTS_TABLE!$D$34:$E$37,2,FALSE)</f>
        <v>8.180994321130628</v>
      </c>
      <c r="BM148" s="23">
        <f>VLOOKUP(AO148,POINTS_TABLE!$D$38:$E$41,2,FALSE)</f>
        <v>2.0741751155172814</v>
      </c>
      <c r="BN148" s="23">
        <f>VLOOKUP(AP148,POINTS_TABLE!$D$42:$E$44,2,FALSE)</f>
        <v>-9.2873123719919874</v>
      </c>
      <c r="BO148" s="23">
        <f>VLOOKUP(AQ148,POINTS_TABLE!$D$45:$E$48,2,FALSE)</f>
        <v>2.6738283855727758</v>
      </c>
      <c r="BP148" s="23">
        <f>VLOOKUP(AR148,POINTS_TABLE!$D$49:$E$50,2,FALSE)</f>
        <v>-3.4375704313596254</v>
      </c>
      <c r="BQ148" s="23">
        <f>VLOOKUP(AS148,POINTS_TABLE!$D$51:$E$52,2,FALSE)</f>
        <v>-3.8353326132213157</v>
      </c>
      <c r="BR148" s="39">
        <f>ROUND(SCORECARD_SCALLING!$C$6-SUM(BF148:BQ148)-TRAIN_SUMMARY!$C$2*SCORECARD_SCALLING!$C$5,0)</f>
        <v>470</v>
      </c>
      <c r="BS148" t="str">
        <f t="shared" si="35"/>
        <v>Reject</v>
      </c>
      <c r="BT148">
        <f t="shared" si="36"/>
        <v>1</v>
      </c>
    </row>
    <row r="149" spans="1:72">
      <c r="A149" s="2" t="s">
        <v>21</v>
      </c>
      <c r="B149" s="2">
        <v>48</v>
      </c>
      <c r="C149" s="2" t="s">
        <v>33</v>
      </c>
      <c r="D149" s="2" t="s">
        <v>23</v>
      </c>
      <c r="E149" s="2">
        <v>6999</v>
      </c>
      <c r="F149" s="2" t="s">
        <v>34</v>
      </c>
      <c r="G149" s="2" t="s">
        <v>39</v>
      </c>
      <c r="H149" s="2">
        <v>1</v>
      </c>
      <c r="I149" s="2" t="s">
        <v>56</v>
      </c>
      <c r="J149" s="2" t="s">
        <v>42</v>
      </c>
      <c r="K149" s="2">
        <v>1</v>
      </c>
      <c r="L149" s="2" t="s">
        <v>28</v>
      </c>
      <c r="M149" s="2">
        <v>34</v>
      </c>
      <c r="N149" s="2" t="s">
        <v>27</v>
      </c>
      <c r="O149" s="2" t="s">
        <v>29</v>
      </c>
      <c r="P149" s="2">
        <v>2</v>
      </c>
      <c r="Q149" s="2" t="s">
        <v>30</v>
      </c>
      <c r="R149" s="2">
        <v>1</v>
      </c>
      <c r="S149" s="2" t="s">
        <v>31</v>
      </c>
      <c r="T149" s="2" t="s">
        <v>31</v>
      </c>
      <c r="U149" s="2">
        <v>1</v>
      </c>
      <c r="V149">
        <f>_xlfn.XLOOKUP(B149,Binning_WOE_IV!$C$2:$C$6,Binning_WOE_IV!$I$2:$I$6,"not found",-1)</f>
        <v>-0.94704225543434295</v>
      </c>
      <c r="W149">
        <f>_xlfn.XLOOKUP(E149,Binning_WOE_IV!$C$7:$C$12,Binning_WOE_IV!$I$7:$I$12,"not found",-1)</f>
        <v>-0.1020145435816787</v>
      </c>
      <c r="X149">
        <f>_xlfn.XLOOKUP(M149,Binning_WOE_IV!$C$13:$C$18,Binning_WOE_IV!$I$13:$I$18,"not found",-1)</f>
        <v>-9.0210644079187538E-2</v>
      </c>
      <c r="Y149">
        <f>_xlfn.XLOOKUP(A149,Binning_WOE_IV!$B$32:$B$35,Binning_WOE_IV!$G$32:$G$35,"not found",0)</f>
        <v>-0.67859154491044971</v>
      </c>
      <c r="Z149" s="23">
        <f>_xlfn.XLOOKUP(_xlfn.XLOOKUP(C149,Binning_WOE_IV!$AF$2:$AF$6,Binning_WOE_IV!$AG$2:$AG$6,"not found",0),Binning_WOE_IV!$R$36:$R$38,Binning_WOE_IV!$G$36:$G$38,"not found",0)</f>
        <v>-4.4726268044255127E-2</v>
      </c>
      <c r="AA149" cm="1">
        <f t="array" ref="AA149">_xlfn.SWITCH(D149,"radio/tv",Binning_WOE_IV!$G$39,"other",Binning_WOE_IV!$G$39,"education",Binning_WOE_IV!$G$40,"retraining",Binning_WOE_IV!$G$40,"furniture/equipment",Binning_WOE_IV!$G$41,"domestic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49">
        <f>_xlfn.LET(_xlpm.b,_xlfn.XLOOKUP(F149,Binning_WOE_IV!$AJ$2:$AJ$6,Binning_WOE_IV!$AK$2:$AK$6,"not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49">
        <f>_xlfn.LET(_xlpm.b,_xlfn.XLOOKUP(G149,Binning_WOE_IV!$AL$2:$AL$6,Binning_WOE_IV!$AM$2:$AM$6,"not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49">
        <f>_xlfn.XLOOKUP(_xlfn.XLOOKUP(I149,Binning_WOE_IV!$AN$2:$AN$5,Binning_WOE_IV!$AO$2:$AO$5,"not found",0),Binning_WOE_IV!$R$53:$R$55,Binning_WOE_IV!$G$53:$G$55,"not found",0)</f>
        <v>-0.2698954162208389</v>
      </c>
      <c r="AE149">
        <f>_xlfn.LET(_xlpm.b,_xlfn.XLOOKUP(L149,Binning_WOE_IV!$AQ$2:$AQ$5,Binning_WOE_IV!$AR$2:$AR$5,"not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49">
        <f>_xlfn.XLOOKUP(_xlfn.XLOOKUP(N149,Binning_WOE_IV!$AS$2:$AS$4,Binning_WOE_IV!$AT$2:$AT$4,"not found",0),Binning_WOE_IV!$R$62:$R$63,Binning_WOE_IV!$G$62:$G$63,"not found",0)</f>
        <v>0.12957806221905885</v>
      </c>
      <c r="AG149">
        <f>_xlfn.XLOOKUP(_xlfn.XLOOKUP(O149,Binning_WOE_IV!$AU$2:$AU$4,Binning_WOE_IV!$AV$2:$AV$4,"not found",0),Binning_WOE_IV!$R$64:$R$65,Binning_WOE_IV!$G$64:$G$65,"not found",0)</f>
        <v>0.23435622685305388</v>
      </c>
      <c r="AH149">
        <f>V149*TRAIN_SUMMARY!$C$3</f>
        <v>0.74681907872931619</v>
      </c>
      <c r="AI149">
        <f>W149*TRAIN_SUMMARY!$C$4</f>
        <v>5.0912844229637523E-2</v>
      </c>
      <c r="AJ149">
        <f>X149*TRAIN_SUMMARY!$C$5</f>
        <v>5.7453903556002682E-2</v>
      </c>
      <c r="AK149">
        <f>Y149*TRAIN_SUMMARY!$C$6</f>
        <v>0.53190423215968441</v>
      </c>
      <c r="AL149">
        <f>Z149*TRAIN_SUMMARY!$C$7</f>
        <v>2.4580699342731407E-2</v>
      </c>
      <c r="AM149">
        <f>AA149*TRAIN_SUMMARY!$C$8</f>
        <v>-0.43521580803835686</v>
      </c>
      <c r="AN149">
        <f>AB149*TRAIN_SUMMARY!$C$9</f>
        <v>0.17108448609736249</v>
      </c>
      <c r="AO149">
        <f>AC149*TRAIN_SUMMARY!$C$10</f>
        <v>-0.18469041192036334</v>
      </c>
      <c r="AP149">
        <f>AD149*TRAIN_SUMMARY!$C$11</f>
        <v>0.31977406031642996</v>
      </c>
      <c r="AQ149">
        <f>AE149*TRAIN_SUMMARY!$C$12</f>
        <v>-0.28008206528227803</v>
      </c>
      <c r="AR149">
        <f>AF149*TRAIN_SUMMARY!$C$13</f>
        <v>-7.9424741749105313E-2</v>
      </c>
      <c r="AS149">
        <f>AG149*TRAIN_SUMMARY!$C$14</f>
        <v>-8.8614999578798745E-2</v>
      </c>
      <c r="AT149">
        <f>TRAIN_SUMMARY!$C$2+SUM(AH149:AS149)</f>
        <v>1.3100463100139126E-2</v>
      </c>
      <c r="AU149">
        <f t="shared" si="26"/>
        <v>0.50327506893564222</v>
      </c>
      <c r="AV149">
        <f t="shared" si="27"/>
        <v>0.68661840162315024</v>
      </c>
      <c r="AW149">
        <f t="shared" si="28"/>
        <v>0</v>
      </c>
      <c r="AX149">
        <f t="shared" si="29"/>
        <v>1</v>
      </c>
      <c r="AY149">
        <f t="shared" si="37"/>
        <v>47</v>
      </c>
      <c r="AZ149">
        <f t="shared" si="38"/>
        <v>101</v>
      </c>
      <c r="BA149" s="35">
        <f t="shared" si="30"/>
        <v>9.6907216494845363E-2</v>
      </c>
      <c r="BB149" s="35">
        <f t="shared" si="31"/>
        <v>0.4697674418604651</v>
      </c>
      <c r="BC149" s="35">
        <f t="shared" si="32"/>
        <v>0.37286022536561975</v>
      </c>
      <c r="BD149" s="35">
        <f t="shared" si="33"/>
        <v>0.4697674418604651</v>
      </c>
      <c r="BE149" s="35">
        <f t="shared" si="34"/>
        <v>9.6907216494845363E-2</v>
      </c>
      <c r="BF149" s="23">
        <f>VLOOKUP(AH149,POINTS_TABLE!$D$2:$E$6,2,FALSE)</f>
        <v>32.322965439721465</v>
      </c>
      <c r="BG149" s="23">
        <f>VLOOKUP(AI149,POINTS_TABLE!$D$7:$E$12,2,FALSE)</f>
        <v>2.2035512366295098</v>
      </c>
      <c r="BH149" s="23">
        <f>VLOOKUP(AJ149,POINTS_TABLE!$D$13:$E$18,2,FALSE)</f>
        <v>2.4866538521987356</v>
      </c>
      <c r="BI149" s="23">
        <f>VLOOKUP(AK149,POINTS_TABLE!$D$21:$E$24,2,FALSE)</f>
        <v>23.021267938938855</v>
      </c>
      <c r="BJ149" s="23">
        <f>VLOOKUP(AL149,POINTS_TABLE!$D$25:$E$27,2,FALSE)</f>
        <v>1.063873591300236</v>
      </c>
      <c r="BK149" s="23">
        <f>VLOOKUP(AM149,POINTS_TABLE!$D$28:$E$33,2,FALSE)</f>
        <v>-18.836510639202615</v>
      </c>
      <c r="BL149" s="23">
        <f>VLOOKUP(AN149,POINTS_TABLE!$D$34:$E$37,2,FALSE)</f>
        <v>7.4046821899710498</v>
      </c>
      <c r="BM149" s="23">
        <f>VLOOKUP(AO149,POINTS_TABLE!$D$38:$E$41,2,FALSE)</f>
        <v>-7.9935582413174426</v>
      </c>
      <c r="BN149" s="23">
        <f>VLOOKUP(AP149,POINTS_TABLE!$D$42:$E$44,2,FALSE)</f>
        <v>13.840093530703253</v>
      </c>
      <c r="BO149" s="23">
        <f>VLOOKUP(AQ149,POINTS_TABLE!$D$45:$E$48,2,FALSE)</f>
        <v>-12.122190198740443</v>
      </c>
      <c r="BP149" s="23">
        <f>VLOOKUP(AR149,POINTS_TABLE!$D$49:$E$50,2,FALSE)</f>
        <v>-3.4375704313596254</v>
      </c>
      <c r="BQ149" s="23">
        <f>VLOOKUP(AS149,POINTS_TABLE!$D$51:$E$52,2,FALSE)</f>
        <v>-3.8353326132213157</v>
      </c>
      <c r="BR149" s="39">
        <f>ROUND(SCORECARD_SCALLING!$C$6-SUM(BF149:BQ149)-TRAIN_SUMMARY!$C$2*SCORECARD_SCALLING!$C$5,0)</f>
        <v>470</v>
      </c>
      <c r="BS149" t="str">
        <f t="shared" si="35"/>
        <v>Reject</v>
      </c>
      <c r="BT149">
        <f t="shared" si="36"/>
        <v>1</v>
      </c>
    </row>
    <row r="150" spans="1:72">
      <c r="A150" s="2" t="s">
        <v>32</v>
      </c>
      <c r="B150" s="2">
        <v>24</v>
      </c>
      <c r="C150" s="2" t="s">
        <v>33</v>
      </c>
      <c r="D150" s="2" t="s">
        <v>23</v>
      </c>
      <c r="E150" s="2">
        <v>2039</v>
      </c>
      <c r="F150" s="2" t="s">
        <v>34</v>
      </c>
      <c r="G150" s="2" t="s">
        <v>57</v>
      </c>
      <c r="H150" s="2">
        <v>1</v>
      </c>
      <c r="I150" s="2" t="s">
        <v>56</v>
      </c>
      <c r="J150" s="2" t="s">
        <v>27</v>
      </c>
      <c r="K150" s="2">
        <v>1</v>
      </c>
      <c r="L150" s="2" t="s">
        <v>43</v>
      </c>
      <c r="M150" s="2">
        <v>22</v>
      </c>
      <c r="N150" s="2" t="s">
        <v>27</v>
      </c>
      <c r="O150" s="2" t="s">
        <v>29</v>
      </c>
      <c r="P150" s="2">
        <v>1</v>
      </c>
      <c r="Q150" s="2" t="s">
        <v>30</v>
      </c>
      <c r="R150" s="2">
        <v>1</v>
      </c>
      <c r="S150" s="2" t="s">
        <v>31</v>
      </c>
      <c r="T150" s="2" t="s">
        <v>31</v>
      </c>
      <c r="U150" s="2">
        <v>1</v>
      </c>
      <c r="V150">
        <f>_xlfn.XLOOKUP(B150,Binning_WOE_IV!$C$2:$C$6,Binning_WOE_IV!$I$2:$I$6,"not found",-1)</f>
        <v>-0.12917431193202994</v>
      </c>
      <c r="W150">
        <f>_xlfn.XLOOKUP(E150,Binning_WOE_IV!$C$7:$C$12,Binning_WOE_IV!$I$7:$I$12,"not found",-1)</f>
        <v>0.12361395596717682</v>
      </c>
      <c r="X150">
        <f>_xlfn.XLOOKUP(M150,Binning_WOE_IV!$C$13:$C$18,Binning_WOE_IV!$I$13:$I$18,"not found",-1)</f>
        <v>-0.40221483439086264</v>
      </c>
      <c r="Y150">
        <f>_xlfn.XLOOKUP(A150,Binning_WOE_IV!$B$32:$B$35,Binning_WOE_IV!$G$32:$G$35,"not found",0)</f>
        <v>-0.45557089656450134</v>
      </c>
      <c r="Z150" s="23">
        <f>_xlfn.XLOOKUP(_xlfn.XLOOKUP(C150,Binning_WOE_IV!$AF$2:$AF$6,Binning_WOE_IV!$AG$2:$AG$6,"not found",0),Binning_WOE_IV!$R$36:$R$38,Binning_WOE_IV!$G$36:$G$38,"not found",0)</f>
        <v>-4.4726268044255127E-2</v>
      </c>
      <c r="AA150" cm="1">
        <f t="array" ref="AA150">_xlfn.SWITCH(D150,"radio/tv",Binning_WOE_IV!$G$39,"other",Binning_WOE_IV!$G$39,"education",Binning_WOE_IV!$G$40,"retraining",Binning_WOE_IV!$G$40,"furniture/equipment",Binning_WOE_IV!$G$41,"domestic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50">
        <f>_xlfn.LET(_xlpm.b,_xlfn.XLOOKUP(F150,Binning_WOE_IV!$AJ$2:$AJ$6,Binning_WOE_IV!$AK$2:$AK$6,"not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50">
        <f>_xlfn.LET(_xlpm.b,_xlfn.XLOOKUP(G150,Binning_WOE_IV!$AL$2:$AL$6,Binning_WOE_IV!$AM$2:$AM$6,"not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50">
        <f>_xlfn.XLOOKUP(_xlfn.XLOOKUP(I150,Binning_WOE_IV!$AN$2:$AN$5,Binning_WOE_IV!$AO$2:$AO$5,"not found",0),Binning_WOE_IV!$R$53:$R$55,Binning_WOE_IV!$G$53:$G$55,"not found",0)</f>
        <v>-0.2698954162208389</v>
      </c>
      <c r="AE150">
        <f>_xlfn.LET(_xlpm.b,_xlfn.XLOOKUP(L150,Binning_WOE_IV!$AQ$2:$AQ$5,Binning_WOE_IV!$AR$2:$AR$5,"not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50">
        <f>_xlfn.XLOOKUP(_xlfn.XLOOKUP(N150,Binning_WOE_IV!$AS$2:$AS$4,Binning_WOE_IV!$AT$2:$AT$4,"not found",0),Binning_WOE_IV!$R$62:$R$63,Binning_WOE_IV!$G$62:$G$63,"not found",0)</f>
        <v>0.12957806221905885</v>
      </c>
      <c r="AG150">
        <f>_xlfn.XLOOKUP(_xlfn.XLOOKUP(O150,Binning_WOE_IV!$AU$2:$AU$4,Binning_WOE_IV!$AV$2:$AV$4,"not found",0),Binning_WOE_IV!$R$64:$R$65,Binning_WOE_IV!$G$64:$G$65,"not found",0)</f>
        <v>0.23435622685305388</v>
      </c>
      <c r="AH150">
        <f>V150*TRAIN_SUMMARY!$C$3</f>
        <v>0.10186434668464488</v>
      </c>
      <c r="AI150">
        <f>W150*TRAIN_SUMMARY!$C$4</f>
        <v>-6.1692557392340606E-2</v>
      </c>
      <c r="AJ150">
        <f>X150*TRAIN_SUMMARY!$C$5</f>
        <v>0.25616502952357967</v>
      </c>
      <c r="AK150">
        <f>Y150*TRAIN_SUMMARY!$C$6</f>
        <v>0.35709270141793154</v>
      </c>
      <c r="AL150">
        <f>Z150*TRAIN_SUMMARY!$C$7</f>
        <v>2.4580699342731407E-2</v>
      </c>
      <c r="AM150">
        <f>AA150*TRAIN_SUMMARY!$C$8</f>
        <v>-0.43521580803835686</v>
      </c>
      <c r="AN150">
        <f>AB150*TRAIN_SUMMARY!$C$9</f>
        <v>0.17108448609736249</v>
      </c>
      <c r="AO150">
        <f>AC150*TRAIN_SUMMARY!$C$10</f>
        <v>0.2867089209985732</v>
      </c>
      <c r="AP150">
        <f>AD150*TRAIN_SUMMARY!$C$11</f>
        <v>0.31977406031642996</v>
      </c>
      <c r="AQ150">
        <f>AE150*TRAIN_SUMMARY!$C$12</f>
        <v>-1.8327249432625072E-2</v>
      </c>
      <c r="AR150">
        <f>AF150*TRAIN_SUMMARY!$C$13</f>
        <v>-7.9424741749105313E-2</v>
      </c>
      <c r="AS150">
        <f>AG150*TRAIN_SUMMARY!$C$14</f>
        <v>-8.8614999578798745E-2</v>
      </c>
      <c r="AT150">
        <f>TRAIN_SUMMARY!$C$2+SUM(AH150:AS150)</f>
        <v>1.259407342790364E-2</v>
      </c>
      <c r="AU150">
        <f t="shared" si="26"/>
        <v>0.50314847674191465</v>
      </c>
      <c r="AV150">
        <f t="shared" si="27"/>
        <v>0.68686997005065553</v>
      </c>
      <c r="AW150">
        <f t="shared" si="28"/>
        <v>0</v>
      </c>
      <c r="AX150">
        <f t="shared" si="29"/>
        <v>1</v>
      </c>
      <c r="AY150">
        <f t="shared" si="37"/>
        <v>47</v>
      </c>
      <c r="AZ150">
        <f t="shared" si="38"/>
        <v>102</v>
      </c>
      <c r="BA150" s="35">
        <f t="shared" si="30"/>
        <v>9.6907216494845363E-2</v>
      </c>
      <c r="BB150" s="35">
        <f t="shared" si="31"/>
        <v>0.47441860465116281</v>
      </c>
      <c r="BC150" s="35">
        <f t="shared" si="32"/>
        <v>0.37751138815631746</v>
      </c>
      <c r="BD150" s="35">
        <f t="shared" si="33"/>
        <v>0.47441860465116281</v>
      </c>
      <c r="BE150" s="35">
        <f t="shared" si="34"/>
        <v>9.6907216494845363E-2</v>
      </c>
      <c r="BF150" s="23">
        <f>VLOOKUP(AH150,POINTS_TABLE!$D$2:$E$6,2,FALSE)</f>
        <v>4.4087756341599382</v>
      </c>
      <c r="BG150" s="23">
        <f>VLOOKUP(AI150,POINTS_TABLE!$D$7:$E$12,2,FALSE)</f>
        <v>-2.6701063982906263</v>
      </c>
      <c r="BH150" s="23">
        <f>VLOOKUP(AJ150,POINTS_TABLE!$D$13:$E$18,2,FALSE)</f>
        <v>11.087040532285299</v>
      </c>
      <c r="BI150" s="23">
        <f>VLOOKUP(AK150,POINTS_TABLE!$D$21:$E$24,2,FALSE)</f>
        <v>15.455276084198793</v>
      </c>
      <c r="BJ150" s="23">
        <f>VLOOKUP(AL150,POINTS_TABLE!$D$25:$E$27,2,FALSE)</f>
        <v>1.063873591300236</v>
      </c>
      <c r="BK150" s="23">
        <f>VLOOKUP(AM150,POINTS_TABLE!$D$28:$E$33,2,FALSE)</f>
        <v>-18.836510639202615</v>
      </c>
      <c r="BL150" s="23">
        <f>VLOOKUP(AN150,POINTS_TABLE!$D$34:$E$37,2,FALSE)</f>
        <v>7.4046821899710498</v>
      </c>
      <c r="BM150" s="23">
        <f>VLOOKUP(AO150,POINTS_TABLE!$D$38:$E$41,2,FALSE)</f>
        <v>12.409006155098014</v>
      </c>
      <c r="BN150" s="23">
        <f>VLOOKUP(AP150,POINTS_TABLE!$D$42:$E$44,2,FALSE)</f>
        <v>13.840093530703253</v>
      </c>
      <c r="BO150" s="23">
        <f>VLOOKUP(AQ150,POINTS_TABLE!$D$45:$E$48,2,FALSE)</f>
        <v>-0.79321895608749771</v>
      </c>
      <c r="BP150" s="23">
        <f>VLOOKUP(AR150,POINTS_TABLE!$D$49:$E$50,2,FALSE)</f>
        <v>-3.4375704313596254</v>
      </c>
      <c r="BQ150" s="23">
        <f>VLOOKUP(AS150,POINTS_TABLE!$D$51:$E$52,2,FALSE)</f>
        <v>-3.8353326132213157</v>
      </c>
      <c r="BR150" s="39">
        <f>ROUND(SCORECARD_SCALLING!$C$6-SUM(BF150:BQ150)-TRAIN_SUMMARY!$C$2*SCORECARD_SCALLING!$C$5,0)</f>
        <v>470</v>
      </c>
      <c r="BS150" t="str">
        <f t="shared" si="35"/>
        <v>Reject</v>
      </c>
      <c r="BT150">
        <f t="shared" si="36"/>
        <v>1</v>
      </c>
    </row>
    <row r="151" spans="1:72">
      <c r="A151" s="2" t="s">
        <v>32</v>
      </c>
      <c r="B151" s="2">
        <v>12</v>
      </c>
      <c r="C151" s="2" t="s">
        <v>60</v>
      </c>
      <c r="D151" s="2" t="s">
        <v>71</v>
      </c>
      <c r="E151" s="2">
        <v>1410</v>
      </c>
      <c r="F151" s="2" t="s">
        <v>34</v>
      </c>
      <c r="G151" s="2" t="s">
        <v>35</v>
      </c>
      <c r="H151" s="2">
        <v>2</v>
      </c>
      <c r="I151" s="2" t="s">
        <v>26</v>
      </c>
      <c r="J151" s="2" t="s">
        <v>27</v>
      </c>
      <c r="K151" s="2">
        <v>2</v>
      </c>
      <c r="L151" s="2" t="s">
        <v>28</v>
      </c>
      <c r="M151" s="2">
        <v>31</v>
      </c>
      <c r="N151" s="2" t="s">
        <v>27</v>
      </c>
      <c r="O151" s="2" t="s">
        <v>29</v>
      </c>
      <c r="P151" s="2">
        <v>1</v>
      </c>
      <c r="Q151" s="2" t="s">
        <v>40</v>
      </c>
      <c r="R151" s="2">
        <v>1</v>
      </c>
      <c r="S151" s="2" t="s">
        <v>31</v>
      </c>
      <c r="T151" s="2" t="s">
        <v>31</v>
      </c>
      <c r="U151" s="2">
        <v>0</v>
      </c>
      <c r="V151">
        <f>_xlfn.XLOOKUP(B151,Binning_WOE_IV!$C$2:$C$6,Binning_WOE_IV!$I$2:$I$6,"not found",-1)</f>
        <v>7.0953437452657447E-2</v>
      </c>
      <c r="W151">
        <f>_xlfn.XLOOKUP(E151,Binning_WOE_IV!$C$7:$C$12,Binning_WOE_IV!$I$7:$I$12,"not found",-1)</f>
        <v>0.16104877718831048</v>
      </c>
      <c r="X151">
        <f>_xlfn.XLOOKUP(M151,Binning_WOE_IV!$C$13:$C$18,Binning_WOE_IV!$I$13:$I$18,"not found",-1)</f>
        <v>-9.0210644079187538E-2</v>
      </c>
      <c r="Y151">
        <f>_xlfn.XLOOKUP(A151,Binning_WOE_IV!$B$32:$B$35,Binning_WOE_IV!$G$32:$G$35,"not found",0)</f>
        <v>-0.45557089656450134</v>
      </c>
      <c r="Z151" s="23">
        <f>_xlfn.XLOOKUP(_xlfn.XLOOKUP(C151,Binning_WOE_IV!$AF$2:$AF$6,Binning_WOE_IV!$AG$2:$AG$6,"not found",0),Binning_WOE_IV!$R$36:$R$38,Binning_WOE_IV!$G$36:$G$38,"not found",0)</f>
        <v>-1.2442937789022748</v>
      </c>
      <c r="AA151" cm="1">
        <f t="array" ref="AA151">_xlfn.SWITCH(D151,"radio/tv",Binning_WOE_IV!$G$39,"other",Binning_WOE_IV!$G$39,"education",Binning_WOE_IV!$G$40,"retraining",Binning_WOE_IV!$G$40,"furniture/equipment",Binning_WOE_IV!$G$41,"domestic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151">
        <f>_xlfn.LET(_xlpm.b,_xlfn.XLOOKUP(F151,Binning_WOE_IV!$AJ$2:$AJ$6,Binning_WOE_IV!$AK$2:$AK$6,"not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51">
        <f>_xlfn.LET(_xlpm.b,_xlfn.XLOOKUP(G151,Binning_WOE_IV!$AL$2:$AL$6,Binning_WOE_IV!$AM$2:$AM$6,"not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51">
        <f>_xlfn.XLOOKUP(_xlfn.XLOOKUP(I151,Binning_WOE_IV!$AN$2:$AN$5,Binning_WOE_IV!$AO$2:$AO$5,"not found",0),Binning_WOE_IV!$R$53:$R$55,Binning_WOE_IV!$G$53:$G$55,"not found",0)</f>
        <v>0.1811117123342415</v>
      </c>
      <c r="AE151">
        <f>_xlfn.LET(_xlpm.b,_xlfn.XLOOKUP(L151,Binning_WOE_IV!$AQ$2:$AQ$5,Binning_WOE_IV!$AR$2:$AR$5,"not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51">
        <f>_xlfn.XLOOKUP(_xlfn.XLOOKUP(N151,Binning_WOE_IV!$AS$2:$AS$4,Binning_WOE_IV!$AT$2:$AT$4,"not found",0),Binning_WOE_IV!$R$62:$R$63,Binning_WOE_IV!$G$62:$G$63,"not found",0)</f>
        <v>0.12957806221905885</v>
      </c>
      <c r="AG151">
        <f>_xlfn.XLOOKUP(_xlfn.XLOOKUP(O151,Binning_WOE_IV!$AU$2:$AU$4,Binning_WOE_IV!$AV$2:$AV$4,"not found",0),Binning_WOE_IV!$R$64:$R$65,Binning_WOE_IV!$G$64:$G$65,"not found",0)</f>
        <v>0.23435622685305388</v>
      </c>
      <c r="AH151">
        <f>V151*TRAIN_SUMMARY!$C$3</f>
        <v>-5.5952498937620498E-2</v>
      </c>
      <c r="AI151">
        <f>W151*TRAIN_SUMMARY!$C$4</f>
        <v>-8.037531726833734E-2</v>
      </c>
      <c r="AJ151">
        <f>X151*TRAIN_SUMMARY!$C$5</f>
        <v>5.7453903556002682E-2</v>
      </c>
      <c r="AK151">
        <f>Y151*TRAIN_SUMMARY!$C$6</f>
        <v>0.35709270141793154</v>
      </c>
      <c r="AL151">
        <f>Z151*TRAIN_SUMMARY!$C$7</f>
        <v>0.68384000299252556</v>
      </c>
      <c r="AM151">
        <f>AA151*TRAIN_SUMMARY!$C$8</f>
        <v>0.31332064462344805</v>
      </c>
      <c r="AN151">
        <f>AB151*TRAIN_SUMMARY!$C$9</f>
        <v>0.17108448609736249</v>
      </c>
      <c r="AO151">
        <f>AC151*TRAIN_SUMMARY!$C$10</f>
        <v>4.7923621110280083E-2</v>
      </c>
      <c r="AP151">
        <f>AD151*TRAIN_SUMMARY!$C$11</f>
        <v>-0.21458247952085815</v>
      </c>
      <c r="AQ151">
        <f>AE151*TRAIN_SUMMARY!$C$12</f>
        <v>-0.28008206528227803</v>
      </c>
      <c r="AR151">
        <f>AF151*TRAIN_SUMMARY!$C$13</f>
        <v>-7.9424741749105313E-2</v>
      </c>
      <c r="AS151">
        <f>AG151*TRAIN_SUMMARY!$C$14</f>
        <v>-8.8614999578798745E-2</v>
      </c>
      <c r="AT151">
        <f>TRAIN_SUMMARY!$C$2+SUM(AH151:AS151)</f>
        <v>1.028244269842904E-2</v>
      </c>
      <c r="AU151">
        <f t="shared" si="26"/>
        <v>0.50257058802591847</v>
      </c>
      <c r="AV151">
        <f t="shared" si="27"/>
        <v>0.69830161792941958</v>
      </c>
      <c r="AW151">
        <f t="shared" si="28"/>
        <v>1</v>
      </c>
      <c r="AX151">
        <f t="shared" si="29"/>
        <v>0</v>
      </c>
      <c r="AY151">
        <f t="shared" si="37"/>
        <v>48</v>
      </c>
      <c r="AZ151">
        <f t="shared" si="38"/>
        <v>102</v>
      </c>
      <c r="BA151" s="35">
        <f t="shared" si="30"/>
        <v>9.8969072164948449E-2</v>
      </c>
      <c r="BB151" s="35">
        <f t="shared" si="31"/>
        <v>0.47441860465116281</v>
      </c>
      <c r="BC151" s="35">
        <f t="shared" si="32"/>
        <v>0.37544953248621438</v>
      </c>
      <c r="BD151" s="35">
        <f t="shared" si="33"/>
        <v>0.47441860465116281</v>
      </c>
      <c r="BE151" s="35">
        <f t="shared" si="34"/>
        <v>9.8969072164948449E-2</v>
      </c>
      <c r="BF151" s="23">
        <f>VLOOKUP(AH151,POINTS_TABLE!$D$2:$E$6,2,FALSE)</f>
        <v>-2.4216717822795024</v>
      </c>
      <c r="BG151" s="23">
        <f>VLOOKUP(AI151,POINTS_TABLE!$D$7:$E$12,2,FALSE)</f>
        <v>-3.4787121489872201</v>
      </c>
      <c r="BH151" s="23">
        <f>VLOOKUP(AJ151,POINTS_TABLE!$D$13:$E$18,2,FALSE)</f>
        <v>2.4866538521987356</v>
      </c>
      <c r="BI151" s="23">
        <f>VLOOKUP(AK151,POINTS_TABLE!$D$21:$E$24,2,FALSE)</f>
        <v>15.455276084198793</v>
      </c>
      <c r="BJ151" s="23">
        <f>VLOOKUP(AL151,POINTS_TABLE!$D$25:$E$27,2,FALSE)</f>
        <v>29.597177432364315</v>
      </c>
      <c r="BK151" s="23">
        <f>VLOOKUP(AM151,POINTS_TABLE!$D$28:$E$33,2,FALSE)</f>
        <v>13.560784206191453</v>
      </c>
      <c r="BL151" s="23">
        <f>VLOOKUP(AN151,POINTS_TABLE!$D$34:$E$37,2,FALSE)</f>
        <v>7.4046821899710498</v>
      </c>
      <c r="BM151" s="23">
        <f>VLOOKUP(AO151,POINTS_TABLE!$D$38:$E$41,2,FALSE)</f>
        <v>2.0741751155172814</v>
      </c>
      <c r="BN151" s="23">
        <f>VLOOKUP(AP151,POINTS_TABLE!$D$42:$E$44,2,FALSE)</f>
        <v>-9.2873123719919874</v>
      </c>
      <c r="BO151" s="23">
        <f>VLOOKUP(AQ151,POINTS_TABLE!$D$45:$E$48,2,FALSE)</f>
        <v>-12.122190198740443</v>
      </c>
      <c r="BP151" s="23">
        <f>VLOOKUP(AR151,POINTS_TABLE!$D$49:$E$50,2,FALSE)</f>
        <v>-3.4375704313596254</v>
      </c>
      <c r="BQ151" s="23">
        <f>VLOOKUP(AS151,POINTS_TABLE!$D$51:$E$52,2,FALSE)</f>
        <v>-3.8353326132213157</v>
      </c>
      <c r="BR151" s="39">
        <f>ROUND(SCORECARD_SCALLING!$C$6-SUM(BF151:BQ151)-TRAIN_SUMMARY!$C$2*SCORECARD_SCALLING!$C$5,0)</f>
        <v>470</v>
      </c>
      <c r="BS151" t="str">
        <f t="shared" si="35"/>
        <v>Reject</v>
      </c>
      <c r="BT151">
        <f t="shared" si="36"/>
        <v>1</v>
      </c>
    </row>
    <row r="152" spans="1:72">
      <c r="A152" s="2" t="s">
        <v>32</v>
      </c>
      <c r="B152" s="2">
        <v>24</v>
      </c>
      <c r="C152" s="2" t="s">
        <v>45</v>
      </c>
      <c r="D152" s="2" t="s">
        <v>41</v>
      </c>
      <c r="E152" s="2">
        <v>2064</v>
      </c>
      <c r="F152" s="2" t="s">
        <v>34</v>
      </c>
      <c r="G152" s="2" t="s">
        <v>55</v>
      </c>
      <c r="H152" s="2">
        <v>3</v>
      </c>
      <c r="I152" s="2" t="s">
        <v>36</v>
      </c>
      <c r="J152" s="2" t="s">
        <v>27</v>
      </c>
      <c r="K152" s="2">
        <v>2</v>
      </c>
      <c r="L152" s="2" t="s">
        <v>43</v>
      </c>
      <c r="M152" s="2">
        <v>34</v>
      </c>
      <c r="N152" s="2" t="s">
        <v>27</v>
      </c>
      <c r="O152" s="2" t="s">
        <v>29</v>
      </c>
      <c r="P152" s="2">
        <v>1</v>
      </c>
      <c r="Q152" s="2" t="s">
        <v>52</v>
      </c>
      <c r="R152" s="2">
        <v>1</v>
      </c>
      <c r="S152" s="2" t="s">
        <v>31</v>
      </c>
      <c r="T152" s="2" t="s">
        <v>31</v>
      </c>
      <c r="U152" s="2">
        <v>1</v>
      </c>
      <c r="V152">
        <f>_xlfn.XLOOKUP(B152,Binning_WOE_IV!$C$2:$C$6,Binning_WOE_IV!$I$2:$I$6,"not found",-1)</f>
        <v>-0.12917431193202994</v>
      </c>
      <c r="W152">
        <f>_xlfn.XLOOKUP(E152,Binning_WOE_IV!$C$7:$C$12,Binning_WOE_IV!$I$7:$I$12,"not found",-1)</f>
        <v>0.12361395596717682</v>
      </c>
      <c r="X152">
        <f>_xlfn.XLOOKUP(M152,Binning_WOE_IV!$C$13:$C$18,Binning_WOE_IV!$I$13:$I$18,"not found",-1)</f>
        <v>-9.0210644079187538E-2</v>
      </c>
      <c r="Y152">
        <f>_xlfn.XLOOKUP(A152,Binning_WOE_IV!$B$32:$B$35,Binning_WOE_IV!$G$32:$G$35,"not found",0)</f>
        <v>-0.45557089656450134</v>
      </c>
      <c r="Z152" s="23">
        <f>_xlfn.XLOOKUP(_xlfn.XLOOKUP(C152,Binning_WOE_IV!$AF$2:$AF$6,Binning_WOE_IV!$AG$2:$AG$6,"not found",0),Binning_WOE_IV!$R$36:$R$38,Binning_WOE_IV!$G$36:$G$38,"not found",0)</f>
        <v>-4.4726268044255127E-2</v>
      </c>
      <c r="AA152" cm="1">
        <f t="array" ref="AA152">_xlfn.SWITCH(D152,"radio/tv",Binning_WOE_IV!$G$39,"other",Binning_WOE_IV!$G$39,"education",Binning_WOE_IV!$G$40,"retraining",Binning_WOE_IV!$G$40,"furniture/equipment",Binning_WOE_IV!$G$41,"domestic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52">
        <f>_xlfn.LET(_xlpm.b,_xlfn.XLOOKUP(F152,Binning_WOE_IV!$AJ$2:$AJ$6,Binning_WOE_IV!$AK$2:$AK$6,"not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52">
        <f>_xlfn.LET(_xlpm.b,_xlfn.XLOOKUP(G152,Binning_WOE_IV!$AL$2:$AL$6,Binning_WOE_IV!$AM$2:$AM$6,"not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152">
        <f>_xlfn.XLOOKUP(_xlfn.XLOOKUP(I152,Binning_WOE_IV!$AN$2:$AN$5,Binning_WOE_IV!$AO$2:$AO$5,"not found",0),Binning_WOE_IV!$R$53:$R$55,Binning_WOE_IV!$G$53:$G$55,"not found",0)</f>
        <v>-0.20099341664998441</v>
      </c>
      <c r="AE152">
        <f>_xlfn.LET(_xlpm.b,_xlfn.XLOOKUP(L152,Binning_WOE_IV!$AQ$2:$AQ$5,Binning_WOE_IV!$AR$2:$AR$5,"not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52">
        <f>_xlfn.XLOOKUP(_xlfn.XLOOKUP(N152,Binning_WOE_IV!$AS$2:$AS$4,Binning_WOE_IV!$AT$2:$AT$4,"not found",0),Binning_WOE_IV!$R$62:$R$63,Binning_WOE_IV!$G$62:$G$63,"not found",0)</f>
        <v>0.12957806221905885</v>
      </c>
      <c r="AG152">
        <f>_xlfn.XLOOKUP(_xlfn.XLOOKUP(O152,Binning_WOE_IV!$AU$2:$AU$4,Binning_WOE_IV!$AV$2:$AV$4,"not found",0),Binning_WOE_IV!$R$64:$R$65,Binning_WOE_IV!$G$64:$G$65,"not found",0)</f>
        <v>0.23435622685305388</v>
      </c>
      <c r="AH152">
        <f>V152*TRAIN_SUMMARY!$C$3</f>
        <v>0.10186434668464488</v>
      </c>
      <c r="AI152">
        <f>W152*TRAIN_SUMMARY!$C$4</f>
        <v>-6.1692557392340606E-2</v>
      </c>
      <c r="AJ152">
        <f>X152*TRAIN_SUMMARY!$C$5</f>
        <v>5.7453903556002682E-2</v>
      </c>
      <c r="AK152">
        <f>Y152*TRAIN_SUMMARY!$C$6</f>
        <v>0.35709270141793154</v>
      </c>
      <c r="AL152">
        <f>Z152*TRAIN_SUMMARY!$C$7</f>
        <v>2.4580699342731407E-2</v>
      </c>
      <c r="AM152">
        <f>AA152*TRAIN_SUMMARY!$C$8</f>
        <v>5.9194073638088991E-2</v>
      </c>
      <c r="AN152">
        <f>AB152*TRAIN_SUMMARY!$C$9</f>
        <v>0.17108448609736249</v>
      </c>
      <c r="AO152">
        <f>AC152*TRAIN_SUMMARY!$C$10</f>
        <v>7.0222669754522044E-2</v>
      </c>
      <c r="AP152">
        <f>AD152*TRAIN_SUMMARY!$C$11</f>
        <v>0.23813846799994265</v>
      </c>
      <c r="AQ152">
        <f>AE152*TRAIN_SUMMARY!$C$12</f>
        <v>-1.8327249432625072E-2</v>
      </c>
      <c r="AR152">
        <f>AF152*TRAIN_SUMMARY!$C$13</f>
        <v>-7.9424741749105313E-2</v>
      </c>
      <c r="AS152">
        <f>AG152*TRAIN_SUMMARY!$C$14</f>
        <v>-8.8614999578798745E-2</v>
      </c>
      <c r="AT152">
        <f>TRAIN_SUMMARY!$C$2+SUM(AH152:AS152)</f>
        <v>1.0170985576233749E-2</v>
      </c>
      <c r="AU152">
        <f t="shared" si="26"/>
        <v>0.50254272447391535</v>
      </c>
      <c r="AV152">
        <f t="shared" si="27"/>
        <v>0.6880746188345398</v>
      </c>
      <c r="AW152">
        <f t="shared" si="28"/>
        <v>0</v>
      </c>
      <c r="AX152">
        <f t="shared" si="29"/>
        <v>1</v>
      </c>
      <c r="AY152">
        <f t="shared" si="37"/>
        <v>48</v>
      </c>
      <c r="AZ152">
        <f t="shared" si="38"/>
        <v>103</v>
      </c>
      <c r="BA152" s="35">
        <f t="shared" si="30"/>
        <v>9.8969072164948449E-2</v>
      </c>
      <c r="BB152" s="35">
        <f t="shared" si="31"/>
        <v>0.47906976744186047</v>
      </c>
      <c r="BC152" s="35">
        <f t="shared" si="32"/>
        <v>0.38010069527691204</v>
      </c>
      <c r="BD152" s="35">
        <f t="shared" si="33"/>
        <v>0.47906976744186047</v>
      </c>
      <c r="BE152" s="35">
        <f t="shared" si="34"/>
        <v>9.8969072164948449E-2</v>
      </c>
      <c r="BF152" s="23">
        <f>VLOOKUP(AH152,POINTS_TABLE!$D$2:$E$6,2,FALSE)</f>
        <v>4.4087756341599382</v>
      </c>
      <c r="BG152" s="23">
        <f>VLOOKUP(AI152,POINTS_TABLE!$D$7:$E$12,2,FALSE)</f>
        <v>-2.6701063982906263</v>
      </c>
      <c r="BH152" s="23">
        <f>VLOOKUP(AJ152,POINTS_TABLE!$D$13:$E$18,2,FALSE)</f>
        <v>2.4866538521987356</v>
      </c>
      <c r="BI152" s="23">
        <f>VLOOKUP(AK152,POINTS_TABLE!$D$21:$E$24,2,FALSE)</f>
        <v>15.455276084198793</v>
      </c>
      <c r="BJ152" s="23">
        <f>VLOOKUP(AL152,POINTS_TABLE!$D$25:$E$27,2,FALSE)</f>
        <v>1.063873591300236</v>
      </c>
      <c r="BK152" s="23">
        <f>VLOOKUP(AM152,POINTS_TABLE!$D$28:$E$33,2,FALSE)</f>
        <v>2.5619698946306131</v>
      </c>
      <c r="BL152" s="23">
        <f>VLOOKUP(AN152,POINTS_TABLE!$D$34:$E$37,2,FALSE)</f>
        <v>7.4046821899710498</v>
      </c>
      <c r="BM152" s="23">
        <f>VLOOKUP(AO152,POINTS_TABLE!$D$38:$E$41,2,FALSE)</f>
        <v>3.0392969223849704</v>
      </c>
      <c r="BN152" s="23">
        <f>VLOOKUP(AP152,POINTS_TABLE!$D$42:$E$44,2,FALSE)</f>
        <v>10.30683560485237</v>
      </c>
      <c r="BO152" s="23">
        <f>VLOOKUP(AQ152,POINTS_TABLE!$D$45:$E$48,2,FALSE)</f>
        <v>-0.79321895608749771</v>
      </c>
      <c r="BP152" s="23">
        <f>VLOOKUP(AR152,POINTS_TABLE!$D$49:$E$50,2,FALSE)</f>
        <v>-3.4375704313596254</v>
      </c>
      <c r="BQ152" s="23">
        <f>VLOOKUP(AS152,POINTS_TABLE!$D$51:$E$52,2,FALSE)</f>
        <v>-3.8353326132213157</v>
      </c>
      <c r="BR152" s="39">
        <f>ROUND(SCORECARD_SCALLING!$C$6-SUM(BF152:BQ152)-TRAIN_SUMMARY!$C$2*SCORECARD_SCALLING!$C$5,0)</f>
        <v>470</v>
      </c>
      <c r="BS152" t="str">
        <f t="shared" si="35"/>
        <v>Reject</v>
      </c>
      <c r="BT152">
        <f t="shared" si="36"/>
        <v>1</v>
      </c>
    </row>
    <row r="153" spans="1:72">
      <c r="A153" s="2" t="s">
        <v>21</v>
      </c>
      <c r="B153" s="2">
        <v>12</v>
      </c>
      <c r="C153" s="2" t="s">
        <v>33</v>
      </c>
      <c r="D153" s="2" t="s">
        <v>46</v>
      </c>
      <c r="E153" s="2">
        <v>1372</v>
      </c>
      <c r="F153" s="2" t="s">
        <v>34</v>
      </c>
      <c r="G153" s="2" t="s">
        <v>39</v>
      </c>
      <c r="H153" s="2">
        <v>2</v>
      </c>
      <c r="I153" s="2" t="s">
        <v>54</v>
      </c>
      <c r="J153" s="2" t="s">
        <v>27</v>
      </c>
      <c r="K153" s="2">
        <v>3</v>
      </c>
      <c r="L153" s="2" t="s">
        <v>50</v>
      </c>
      <c r="M153" s="2">
        <v>36</v>
      </c>
      <c r="N153" s="2" t="s">
        <v>27</v>
      </c>
      <c r="O153" s="2" t="s">
        <v>29</v>
      </c>
      <c r="P153" s="2">
        <v>1</v>
      </c>
      <c r="Q153" s="2" t="s">
        <v>30</v>
      </c>
      <c r="R153" s="2">
        <v>1</v>
      </c>
      <c r="S153" s="2" t="s">
        <v>27</v>
      </c>
      <c r="T153" s="2" t="s">
        <v>31</v>
      </c>
      <c r="U153" s="2">
        <v>1</v>
      </c>
      <c r="V153">
        <f>_xlfn.XLOOKUP(B153,Binning_WOE_IV!$C$2:$C$6,Binning_WOE_IV!$I$2:$I$6,"not found",-1)</f>
        <v>7.0953437452657447E-2</v>
      </c>
      <c r="W153">
        <f>_xlfn.XLOOKUP(E153,Binning_WOE_IV!$C$7:$C$12,Binning_WOE_IV!$I$7:$I$12,"not found",-1)</f>
        <v>0.16104877718831048</v>
      </c>
      <c r="X153">
        <f>_xlfn.XLOOKUP(M153,Binning_WOE_IV!$C$13:$C$18,Binning_WOE_IV!$I$13:$I$18,"not found",-1)</f>
        <v>0.27579903319597576</v>
      </c>
      <c r="Y153">
        <f>_xlfn.XLOOKUP(A153,Binning_WOE_IV!$B$32:$B$35,Binning_WOE_IV!$G$32:$G$35,"not found",0)</f>
        <v>-0.67859154491044971</v>
      </c>
      <c r="Z153" s="23">
        <f>_xlfn.XLOOKUP(_xlfn.XLOOKUP(C153,Binning_WOE_IV!$AF$2:$AF$6,Binning_WOE_IV!$AG$2:$AG$6,"not found",0),Binning_WOE_IV!$R$36:$R$38,Binning_WOE_IV!$G$36:$G$38,"not found",0)</f>
        <v>-4.4726268044255127E-2</v>
      </c>
      <c r="AA153" cm="1">
        <f t="array" ref="AA153">_xlfn.SWITCH(D153,"radio/tv",Binning_WOE_IV!$G$39,"other",Binning_WOE_IV!$G$39,"education",Binning_WOE_IV!$G$40,"retraining",Binning_WOE_IV!$G$40,"furniture/equipment",Binning_WOE_IV!$G$41,"domestic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53">
        <f>_xlfn.LET(_xlpm.b,_xlfn.XLOOKUP(F153,Binning_WOE_IV!$AJ$2:$AJ$6,Binning_WOE_IV!$AK$2:$AK$6,"not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53">
        <f>_xlfn.LET(_xlpm.b,_xlfn.XLOOKUP(G153,Binning_WOE_IV!$AL$2:$AL$6,Binning_WOE_IV!$AM$2:$AM$6,"not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53">
        <f>_xlfn.XLOOKUP(_xlfn.XLOOKUP(I153,Binning_WOE_IV!$AN$2:$AN$5,Binning_WOE_IV!$AO$2:$AO$5,"not found",0),Binning_WOE_IV!$R$53:$R$55,Binning_WOE_IV!$G$53:$G$55,"not found",0)</f>
        <v>-0.2698954162208389</v>
      </c>
      <c r="AE153">
        <f>_xlfn.LET(_xlpm.b,_xlfn.XLOOKUP(L153,Binning_WOE_IV!$AQ$2:$AQ$5,Binning_WOE_IV!$AR$2:$AR$5,"not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53">
        <f>_xlfn.XLOOKUP(_xlfn.XLOOKUP(N153,Binning_WOE_IV!$AS$2:$AS$4,Binning_WOE_IV!$AT$2:$AT$4,"not found",0),Binning_WOE_IV!$R$62:$R$63,Binning_WOE_IV!$G$62:$G$63,"not found",0)</f>
        <v>0.12957806221905885</v>
      </c>
      <c r="AG153">
        <f>_xlfn.XLOOKUP(_xlfn.XLOOKUP(O153,Binning_WOE_IV!$AU$2:$AU$4,Binning_WOE_IV!$AV$2:$AV$4,"not found",0),Binning_WOE_IV!$R$64:$R$65,Binning_WOE_IV!$G$64:$G$65,"not found",0)</f>
        <v>0.23435622685305388</v>
      </c>
      <c r="AH153">
        <f>V153*TRAIN_SUMMARY!$C$3</f>
        <v>-5.5952498937620498E-2</v>
      </c>
      <c r="AI153">
        <f>W153*TRAIN_SUMMARY!$C$4</f>
        <v>-8.037531726833734E-2</v>
      </c>
      <c r="AJ153">
        <f>X153*TRAIN_SUMMARY!$C$5</f>
        <v>-0.1756525653466223</v>
      </c>
      <c r="AK153">
        <f>Y153*TRAIN_SUMMARY!$C$6</f>
        <v>0.53190423215968441</v>
      </c>
      <c r="AL153">
        <f>Z153*TRAIN_SUMMARY!$C$7</f>
        <v>2.4580699342731407E-2</v>
      </c>
      <c r="AM153">
        <f>AA153*TRAIN_SUMMARY!$C$8</f>
        <v>0.38352631329769549</v>
      </c>
      <c r="AN153">
        <f>AB153*TRAIN_SUMMARY!$C$9</f>
        <v>0.17108448609736249</v>
      </c>
      <c r="AO153">
        <f>AC153*TRAIN_SUMMARY!$C$10</f>
        <v>-0.18469041192036334</v>
      </c>
      <c r="AP153">
        <f>AD153*TRAIN_SUMMARY!$C$11</f>
        <v>0.31977406031642996</v>
      </c>
      <c r="AQ153">
        <f>AE153*TRAIN_SUMMARY!$C$12</f>
        <v>6.1778553558697331E-2</v>
      </c>
      <c r="AR153">
        <f>AF153*TRAIN_SUMMARY!$C$13</f>
        <v>-7.9424741749105313E-2</v>
      </c>
      <c r="AS153">
        <f>AG153*TRAIN_SUMMARY!$C$14</f>
        <v>-8.8614999578798745E-2</v>
      </c>
      <c r="AT153">
        <f>TRAIN_SUMMARY!$C$2+SUM(AH153:AS153)</f>
        <v>6.5369952096304695E-3</v>
      </c>
      <c r="AU153">
        <f t="shared" si="26"/>
        <v>0.50163424298283077</v>
      </c>
      <c r="AV153">
        <f t="shared" si="27"/>
        <v>0.68988402448391573</v>
      </c>
      <c r="AW153">
        <f t="shared" si="28"/>
        <v>0</v>
      </c>
      <c r="AX153">
        <f t="shared" si="29"/>
        <v>1</v>
      </c>
      <c r="AY153">
        <f t="shared" si="37"/>
        <v>48</v>
      </c>
      <c r="AZ153">
        <f t="shared" si="38"/>
        <v>104</v>
      </c>
      <c r="BA153" s="35">
        <f t="shared" si="30"/>
        <v>9.8969072164948449E-2</v>
      </c>
      <c r="BB153" s="35">
        <f t="shared" si="31"/>
        <v>0.48372093023255813</v>
      </c>
      <c r="BC153" s="35">
        <f t="shared" si="32"/>
        <v>0.3847518580676097</v>
      </c>
      <c r="BD153" s="35">
        <f t="shared" si="33"/>
        <v>0.48372093023255813</v>
      </c>
      <c r="BE153" s="35">
        <f t="shared" si="34"/>
        <v>9.8969072164948449E-2</v>
      </c>
      <c r="BF153" s="23">
        <f>VLOOKUP(AH153,POINTS_TABLE!$D$2:$E$6,2,FALSE)</f>
        <v>-2.4216717822795024</v>
      </c>
      <c r="BG153" s="23">
        <f>VLOOKUP(AI153,POINTS_TABLE!$D$7:$E$12,2,FALSE)</f>
        <v>-3.4787121489872201</v>
      </c>
      <c r="BH153" s="23">
        <f>VLOOKUP(AJ153,POINTS_TABLE!$D$13:$E$18,2,FALSE)</f>
        <v>-7.6023925483498971</v>
      </c>
      <c r="BI153" s="23">
        <f>VLOOKUP(AK153,POINTS_TABLE!$D$21:$E$24,2,FALSE)</f>
        <v>23.021267938938855</v>
      </c>
      <c r="BJ153" s="23">
        <f>VLOOKUP(AL153,POINTS_TABLE!$D$25:$E$27,2,FALSE)</f>
        <v>1.063873591300236</v>
      </c>
      <c r="BK153" s="23">
        <f>VLOOKUP(AM153,POINTS_TABLE!$D$28:$E$33,2,FALSE)</f>
        <v>16.599345307350365</v>
      </c>
      <c r="BL153" s="23">
        <f>VLOOKUP(AN153,POINTS_TABLE!$D$34:$E$37,2,FALSE)</f>
        <v>7.4046821899710498</v>
      </c>
      <c r="BM153" s="23">
        <f>VLOOKUP(AO153,POINTS_TABLE!$D$38:$E$41,2,FALSE)</f>
        <v>-7.9935582413174426</v>
      </c>
      <c r="BN153" s="23">
        <f>VLOOKUP(AP153,POINTS_TABLE!$D$42:$E$44,2,FALSE)</f>
        <v>13.840093530703253</v>
      </c>
      <c r="BO153" s="23">
        <f>VLOOKUP(AQ153,POINTS_TABLE!$D$45:$E$48,2,FALSE)</f>
        <v>2.6738283855727758</v>
      </c>
      <c r="BP153" s="23">
        <f>VLOOKUP(AR153,POINTS_TABLE!$D$49:$E$50,2,FALSE)</f>
        <v>-3.4375704313596254</v>
      </c>
      <c r="BQ153" s="23">
        <f>VLOOKUP(AS153,POINTS_TABLE!$D$51:$E$52,2,FALSE)</f>
        <v>-3.8353326132213157</v>
      </c>
      <c r="BR153" s="39">
        <f>ROUND(SCORECARD_SCALLING!$C$6-SUM(BF153:BQ153)-TRAIN_SUMMARY!$C$2*SCORECARD_SCALLING!$C$5,0)</f>
        <v>470</v>
      </c>
      <c r="BS153" t="str">
        <f t="shared" si="35"/>
        <v>Reject</v>
      </c>
      <c r="BT153">
        <f t="shared" si="36"/>
        <v>1</v>
      </c>
    </row>
    <row r="154" spans="1:72">
      <c r="A154" s="2" t="s">
        <v>37</v>
      </c>
      <c r="B154" s="2">
        <v>48</v>
      </c>
      <c r="C154" s="2" t="s">
        <v>22</v>
      </c>
      <c r="D154" s="2" t="s">
        <v>49</v>
      </c>
      <c r="E154" s="2">
        <v>11590</v>
      </c>
      <c r="F154" s="2" t="s">
        <v>59</v>
      </c>
      <c r="G154" s="2" t="s">
        <v>35</v>
      </c>
      <c r="H154" s="2">
        <v>2</v>
      </c>
      <c r="I154" s="2" t="s">
        <v>36</v>
      </c>
      <c r="J154" s="2" t="s">
        <v>27</v>
      </c>
      <c r="K154" s="2">
        <v>4</v>
      </c>
      <c r="L154" s="2" t="s">
        <v>50</v>
      </c>
      <c r="M154" s="2">
        <v>24</v>
      </c>
      <c r="N154" s="2" t="s">
        <v>61</v>
      </c>
      <c r="O154" s="2" t="s">
        <v>51</v>
      </c>
      <c r="P154" s="2">
        <v>2</v>
      </c>
      <c r="Q154" s="2" t="s">
        <v>40</v>
      </c>
      <c r="R154" s="2">
        <v>1</v>
      </c>
      <c r="S154" s="2" t="s">
        <v>27</v>
      </c>
      <c r="T154" s="2" t="s">
        <v>31</v>
      </c>
      <c r="U154" s="2">
        <v>1</v>
      </c>
      <c r="V154">
        <f>_xlfn.XLOOKUP(B154,Binning_WOE_IV!$C$2:$C$6,Binning_WOE_IV!$I$2:$I$6,"not found",-1)</f>
        <v>-0.94704225543434295</v>
      </c>
      <c r="W154">
        <f>_xlfn.XLOOKUP(E154,Binning_WOE_IV!$C$7:$C$12,Binning_WOE_IV!$I$7:$I$12,"not found",-1)</f>
        <v>-0.98786424995459821</v>
      </c>
      <c r="X154">
        <f>_xlfn.XLOOKUP(M154,Binning_WOE_IV!$C$13:$C$18,Binning_WOE_IV!$I$13:$I$18,"not found",-1)</f>
        <v>-0.40221483439086264</v>
      </c>
      <c r="Y154">
        <f>_xlfn.XLOOKUP(A154,Binning_WOE_IV!$B$32:$B$35,Binning_WOE_IV!$G$32:$G$35,"not found",0)</f>
        <v>1.1281887537091495</v>
      </c>
      <c r="Z154" s="23">
        <f>_xlfn.XLOOKUP(_xlfn.XLOOKUP(C154,Binning_WOE_IV!$AF$2:$AF$6,Binning_WOE_IV!$AG$2:$AG$6,"not found",0),Binning_WOE_IV!$R$36:$R$38,Binning_WOE_IV!$G$36:$G$38,"not found",0)</f>
        <v>0.68738688104907397</v>
      </c>
      <c r="AA154" cm="1">
        <f t="array" ref="AA154">_xlfn.SWITCH(D154,"radio/tv",Binning_WOE_IV!$G$39,"other",Binning_WOE_IV!$G$39,"education",Binning_WOE_IV!$G$40,"retraining",Binning_WOE_IV!$G$40,"furniture/equipment",Binning_WOE_IV!$G$41,"domestic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154">
        <f>_xlfn.LET(_xlpm.b,_xlfn.XLOOKUP(F154,Binning_WOE_IV!$AJ$2:$AJ$6,Binning_WOE_IV!$AK$2:$AK$6,"not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154">
        <f>_xlfn.LET(_xlpm.b,_xlfn.XLOOKUP(G154,Binning_WOE_IV!$AL$2:$AL$6,Binning_WOE_IV!$AM$2:$AM$6,"not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54">
        <f>_xlfn.XLOOKUP(_xlfn.XLOOKUP(I154,Binning_WOE_IV!$AN$2:$AN$5,Binning_WOE_IV!$AO$2:$AO$5,"not found",0),Binning_WOE_IV!$R$53:$R$55,Binning_WOE_IV!$G$53:$G$55,"not found",0)</f>
        <v>-0.20099341664998441</v>
      </c>
      <c r="AE154">
        <f>_xlfn.LET(_xlpm.b,_xlfn.XLOOKUP(L154,Binning_WOE_IV!$AQ$2:$AQ$5,Binning_WOE_IV!$AR$2:$AR$5,"not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54">
        <f>_xlfn.XLOOKUP(_xlfn.XLOOKUP(N154,Binning_WOE_IV!$AS$2:$AS$4,Binning_WOE_IV!$AT$2:$AT$4,"not found",0),Binning_WOE_IV!$R$62:$R$63,Binning_WOE_IV!$G$62:$G$63,"not found",0)</f>
        <v>-0.54969627176468283</v>
      </c>
      <c r="AG154">
        <f>_xlfn.XLOOKUP(_xlfn.XLOOKUP(O154,Binning_WOE_IV!$AU$2:$AU$4,Binning_WOE_IV!$AV$2:$AV$4,"not found",0),Binning_WOE_IV!$R$64:$R$65,Binning_WOE_IV!$G$64:$G$65,"not found",0)</f>
        <v>-0.4919272386823581</v>
      </c>
      <c r="AH154">
        <f>V154*TRAIN_SUMMARY!$C$3</f>
        <v>0.74681907872931619</v>
      </c>
      <c r="AI154">
        <f>W154*TRAIN_SUMMARY!$C$4</f>
        <v>0.49301772974847569</v>
      </c>
      <c r="AJ154">
        <f>X154*TRAIN_SUMMARY!$C$5</f>
        <v>0.25616502952357967</v>
      </c>
      <c r="AK154">
        <f>Y154*TRAIN_SUMMARY!$C$6</f>
        <v>-0.88431454425511169</v>
      </c>
      <c r="AL154">
        <f>Z154*TRAIN_SUMMARY!$C$7</f>
        <v>-0.37777464997720578</v>
      </c>
      <c r="AM154">
        <f>AA154*TRAIN_SUMMARY!$C$8</f>
        <v>-0.46936907902687153</v>
      </c>
      <c r="AN154">
        <f>AB154*TRAIN_SUMMARY!$C$9</f>
        <v>0.18902110492895396</v>
      </c>
      <c r="AO154">
        <f>AC154*TRAIN_SUMMARY!$C$10</f>
        <v>4.7923621110280083E-2</v>
      </c>
      <c r="AP154">
        <f>AD154*TRAIN_SUMMARY!$C$11</f>
        <v>0.23813846799994265</v>
      </c>
      <c r="AQ154">
        <f>AE154*TRAIN_SUMMARY!$C$12</f>
        <v>6.1778553558697331E-2</v>
      </c>
      <c r="AR154">
        <f>AF154*TRAIN_SUMMARY!$C$13</f>
        <v>0.33693577197926589</v>
      </c>
      <c r="AS154">
        <f>AG154*TRAIN_SUMMARY!$C$14</f>
        <v>0.18600799575071647</v>
      </c>
      <c r="AT154">
        <f>TRAIN_SUMMARY!$C$2+SUM(AH154:AS154)</f>
        <v>2.9482653079158094E-3</v>
      </c>
      <c r="AU154">
        <f t="shared" si="26"/>
        <v>0.50073706579308119</v>
      </c>
      <c r="AV154">
        <f t="shared" si="27"/>
        <v>0.69167413443913472</v>
      </c>
      <c r="AW154">
        <f t="shared" si="28"/>
        <v>0</v>
      </c>
      <c r="AX154">
        <f t="shared" si="29"/>
        <v>1</v>
      </c>
      <c r="AY154">
        <f t="shared" si="37"/>
        <v>48</v>
      </c>
      <c r="AZ154">
        <f t="shared" si="38"/>
        <v>105</v>
      </c>
      <c r="BA154" s="35">
        <f t="shared" si="30"/>
        <v>9.8969072164948449E-2</v>
      </c>
      <c r="BB154" s="35">
        <f t="shared" si="31"/>
        <v>0.48837209302325579</v>
      </c>
      <c r="BC154" s="35">
        <f t="shared" si="32"/>
        <v>0.38940302085830736</v>
      </c>
      <c r="BD154" s="35">
        <f t="shared" si="33"/>
        <v>0.48837209302325579</v>
      </c>
      <c r="BE154" s="35">
        <f t="shared" si="34"/>
        <v>9.8969072164948449E-2</v>
      </c>
      <c r="BF154" s="23">
        <f>VLOOKUP(AH154,POINTS_TABLE!$D$2:$E$6,2,FALSE)</f>
        <v>32.322965439721465</v>
      </c>
      <c r="BG154" s="23">
        <f>VLOOKUP(AI154,POINTS_TABLE!$D$7:$E$12,2,FALSE)</f>
        <v>21.33822701335383</v>
      </c>
      <c r="BH154" s="23">
        <f>VLOOKUP(AJ154,POINTS_TABLE!$D$13:$E$18,2,FALSE)</f>
        <v>11.087040532285299</v>
      </c>
      <c r="BI154" s="23">
        <f>VLOOKUP(AK154,POINTS_TABLE!$D$21:$E$24,2,FALSE)</f>
        <v>-38.273886227485001</v>
      </c>
      <c r="BJ154" s="23">
        <f>VLOOKUP(AL154,POINTS_TABLE!$D$25:$E$27,2,FALSE)</f>
        <v>-16.350408422870363</v>
      </c>
      <c r="BK154" s="23">
        <f>VLOOKUP(AM154,POINTS_TABLE!$D$28:$E$33,2,FALSE)</f>
        <v>-20.314693279760625</v>
      </c>
      <c r="BL154" s="23">
        <f>VLOOKUP(AN154,POINTS_TABLE!$D$34:$E$37,2,FALSE)</f>
        <v>8.180994321130628</v>
      </c>
      <c r="BM154" s="23">
        <f>VLOOKUP(AO154,POINTS_TABLE!$D$38:$E$41,2,FALSE)</f>
        <v>2.0741751155172814</v>
      </c>
      <c r="BN154" s="23">
        <f>VLOOKUP(AP154,POINTS_TABLE!$D$42:$E$44,2,FALSE)</f>
        <v>10.30683560485237</v>
      </c>
      <c r="BO154" s="23">
        <f>VLOOKUP(AQ154,POINTS_TABLE!$D$45:$E$48,2,FALSE)</f>
        <v>2.6738283855727758</v>
      </c>
      <c r="BP154" s="23">
        <f>VLOOKUP(AR154,POINTS_TABLE!$D$49:$E$50,2,FALSE)</f>
        <v>14.582867019977442</v>
      </c>
      <c r="BQ154" s="23">
        <f>VLOOKUP(AS154,POINTS_TABLE!$D$51:$E$52,2,FALSE)</f>
        <v>8.0505843910576207</v>
      </c>
      <c r="BR154" s="39">
        <f>ROUND(SCORECARD_SCALLING!$C$6-SUM(BF154:BQ154)-TRAIN_SUMMARY!$C$2*SCORECARD_SCALLING!$C$5,0)</f>
        <v>470</v>
      </c>
      <c r="BS154" t="str">
        <f t="shared" si="35"/>
        <v>Reject</v>
      </c>
      <c r="BT154">
        <f t="shared" si="36"/>
        <v>1</v>
      </c>
    </row>
    <row r="155" spans="1:72">
      <c r="A155" s="2" t="s">
        <v>21</v>
      </c>
      <c r="B155" s="2">
        <v>42</v>
      </c>
      <c r="C155" s="2" t="s">
        <v>33</v>
      </c>
      <c r="D155" s="2" t="s">
        <v>23</v>
      </c>
      <c r="E155" s="2">
        <v>3965</v>
      </c>
      <c r="F155" s="2" t="s">
        <v>34</v>
      </c>
      <c r="G155" s="2" t="s">
        <v>57</v>
      </c>
      <c r="H155" s="2">
        <v>4</v>
      </c>
      <c r="I155" s="2" t="s">
        <v>26</v>
      </c>
      <c r="J155" s="2" t="s">
        <v>27</v>
      </c>
      <c r="K155" s="2">
        <v>3</v>
      </c>
      <c r="L155" s="2" t="s">
        <v>50</v>
      </c>
      <c r="M155" s="2">
        <v>34</v>
      </c>
      <c r="N155" s="2" t="s">
        <v>27</v>
      </c>
      <c r="O155" s="2" t="s">
        <v>29</v>
      </c>
      <c r="P155" s="2">
        <v>1</v>
      </c>
      <c r="Q155" s="2" t="s">
        <v>30</v>
      </c>
      <c r="R155" s="2">
        <v>1</v>
      </c>
      <c r="S155" s="2" t="s">
        <v>27</v>
      </c>
      <c r="T155" s="2" t="s">
        <v>31</v>
      </c>
      <c r="U155" s="2">
        <v>1</v>
      </c>
      <c r="V155">
        <f>_xlfn.XLOOKUP(B155,Binning_WOE_IV!$C$2:$C$6,Binning_WOE_IV!$I$2:$I$6,"not found",-1)</f>
        <v>-0.672432264549915</v>
      </c>
      <c r="W155">
        <f>_xlfn.XLOOKUP(E155,Binning_WOE_IV!$C$7:$C$12,Binning_WOE_IV!$I$7:$I$12,"not found",-1)</f>
        <v>4.3939369041401284E-2</v>
      </c>
      <c r="X155">
        <f>_xlfn.XLOOKUP(M155,Binning_WOE_IV!$C$13:$C$18,Binning_WOE_IV!$I$13:$I$18,"not found",-1)</f>
        <v>-9.0210644079187538E-2</v>
      </c>
      <c r="Y155">
        <f>_xlfn.XLOOKUP(A155,Binning_WOE_IV!$B$32:$B$35,Binning_WOE_IV!$G$32:$G$35,"not found",0)</f>
        <v>-0.67859154491044971</v>
      </c>
      <c r="Z155" s="23">
        <f>_xlfn.XLOOKUP(_xlfn.XLOOKUP(C155,Binning_WOE_IV!$AF$2:$AF$6,Binning_WOE_IV!$AG$2:$AG$6,"not found",0),Binning_WOE_IV!$R$36:$R$38,Binning_WOE_IV!$G$36:$G$38,"not found",0)</f>
        <v>-4.4726268044255127E-2</v>
      </c>
      <c r="AA155" cm="1">
        <f t="array" ref="AA155">_xlfn.SWITCH(D155,"radio/tv",Binning_WOE_IV!$G$39,"other",Binning_WOE_IV!$G$39,"education",Binning_WOE_IV!$G$40,"retraining",Binning_WOE_IV!$G$40,"furniture/equipment",Binning_WOE_IV!$G$41,"domestic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55">
        <f>_xlfn.LET(_xlpm.b,_xlfn.XLOOKUP(F155,Binning_WOE_IV!$AJ$2:$AJ$6,Binning_WOE_IV!$AK$2:$AK$6,"not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55">
        <f>_xlfn.LET(_xlpm.b,_xlfn.XLOOKUP(G155,Binning_WOE_IV!$AL$2:$AL$6,Binning_WOE_IV!$AM$2:$AM$6,"not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55">
        <f>_xlfn.XLOOKUP(_xlfn.XLOOKUP(I155,Binning_WOE_IV!$AN$2:$AN$5,Binning_WOE_IV!$AO$2:$AO$5,"not found",0),Binning_WOE_IV!$R$53:$R$55,Binning_WOE_IV!$G$53:$G$55,"not found",0)</f>
        <v>0.1811117123342415</v>
      </c>
      <c r="AE155">
        <f>_xlfn.LET(_xlpm.b,_xlfn.XLOOKUP(L155,Binning_WOE_IV!$AQ$2:$AQ$5,Binning_WOE_IV!$AR$2:$AR$5,"not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55">
        <f>_xlfn.XLOOKUP(_xlfn.XLOOKUP(N155,Binning_WOE_IV!$AS$2:$AS$4,Binning_WOE_IV!$AT$2:$AT$4,"not found",0),Binning_WOE_IV!$R$62:$R$63,Binning_WOE_IV!$G$62:$G$63,"not found",0)</f>
        <v>0.12957806221905885</v>
      </c>
      <c r="AG155">
        <f>_xlfn.XLOOKUP(_xlfn.XLOOKUP(O155,Binning_WOE_IV!$AU$2:$AU$4,Binning_WOE_IV!$AV$2:$AV$4,"not found",0),Binning_WOE_IV!$R$64:$R$65,Binning_WOE_IV!$G$64:$G$65,"not found",0)</f>
        <v>0.23435622685305388</v>
      </c>
      <c r="AH155">
        <f>V155*TRAIN_SUMMARY!$C$3</f>
        <v>0.53026698802232175</v>
      </c>
      <c r="AI155">
        <f>W155*TRAIN_SUMMARY!$C$4</f>
        <v>-2.1929012991782761E-2</v>
      </c>
      <c r="AJ155">
        <f>X155*TRAIN_SUMMARY!$C$5</f>
        <v>5.7453903556002682E-2</v>
      </c>
      <c r="AK155">
        <f>Y155*TRAIN_SUMMARY!$C$6</f>
        <v>0.53190423215968441</v>
      </c>
      <c r="AL155">
        <f>Z155*TRAIN_SUMMARY!$C$7</f>
        <v>2.4580699342731407E-2</v>
      </c>
      <c r="AM155">
        <f>AA155*TRAIN_SUMMARY!$C$8</f>
        <v>-0.43521580803835686</v>
      </c>
      <c r="AN155">
        <f>AB155*TRAIN_SUMMARY!$C$9</f>
        <v>0.17108448609736249</v>
      </c>
      <c r="AO155">
        <f>AC155*TRAIN_SUMMARY!$C$10</f>
        <v>0.2867089209985732</v>
      </c>
      <c r="AP155">
        <f>AD155*TRAIN_SUMMARY!$C$11</f>
        <v>-0.21458247952085815</v>
      </c>
      <c r="AQ155">
        <f>AE155*TRAIN_SUMMARY!$C$12</f>
        <v>6.1778553558697331E-2</v>
      </c>
      <c r="AR155">
        <f>AF155*TRAIN_SUMMARY!$C$13</f>
        <v>-7.9424741749105313E-2</v>
      </c>
      <c r="AS155">
        <f>AG155*TRAIN_SUMMARY!$C$14</f>
        <v>-8.8614999578798745E-2</v>
      </c>
      <c r="AT155">
        <f>TRAIN_SUMMARY!$C$2+SUM(AH155:AS155)</f>
        <v>2.6099270943482633E-3</v>
      </c>
      <c r="AU155">
        <f t="shared" si="26"/>
        <v>0.50065248140321039</v>
      </c>
      <c r="AV155">
        <f t="shared" si="27"/>
        <v>0.69184306847745924</v>
      </c>
      <c r="AW155">
        <f t="shared" si="28"/>
        <v>0</v>
      </c>
      <c r="AX155">
        <f t="shared" si="29"/>
        <v>1</v>
      </c>
      <c r="AY155">
        <f t="shared" si="37"/>
        <v>48</v>
      </c>
      <c r="AZ155">
        <f t="shared" si="38"/>
        <v>106</v>
      </c>
      <c r="BA155" s="35">
        <f t="shared" si="30"/>
        <v>9.8969072164948449E-2</v>
      </c>
      <c r="BB155" s="35">
        <f t="shared" si="31"/>
        <v>0.49302325581395351</v>
      </c>
      <c r="BC155" s="35">
        <f t="shared" si="32"/>
        <v>0.39405418364900507</v>
      </c>
      <c r="BD155" s="35">
        <f t="shared" si="33"/>
        <v>0.49302325581395351</v>
      </c>
      <c r="BE155" s="35">
        <f t="shared" si="34"/>
        <v>9.8969072164948449E-2</v>
      </c>
      <c r="BF155" s="23">
        <f>VLOOKUP(AH155,POINTS_TABLE!$D$2:$E$6,2,FALSE)</f>
        <v>22.950406619007929</v>
      </c>
      <c r="BG155" s="23">
        <f>VLOOKUP(AI155,POINTS_TABLE!$D$7:$E$12,2,FALSE)</f>
        <v>-0.94910634884503919</v>
      </c>
      <c r="BH155" s="23">
        <f>VLOOKUP(AJ155,POINTS_TABLE!$D$13:$E$18,2,FALSE)</f>
        <v>2.4866538521987356</v>
      </c>
      <c r="BI155" s="23">
        <f>VLOOKUP(AK155,POINTS_TABLE!$D$21:$E$24,2,FALSE)</f>
        <v>23.021267938938855</v>
      </c>
      <c r="BJ155" s="23">
        <f>VLOOKUP(AL155,POINTS_TABLE!$D$25:$E$27,2,FALSE)</f>
        <v>1.063873591300236</v>
      </c>
      <c r="BK155" s="23">
        <f>VLOOKUP(AM155,POINTS_TABLE!$D$28:$E$33,2,FALSE)</f>
        <v>-18.836510639202615</v>
      </c>
      <c r="BL155" s="23">
        <f>VLOOKUP(AN155,POINTS_TABLE!$D$34:$E$37,2,FALSE)</f>
        <v>7.4046821899710498</v>
      </c>
      <c r="BM155" s="23">
        <f>VLOOKUP(AO155,POINTS_TABLE!$D$38:$E$41,2,FALSE)</f>
        <v>12.409006155098014</v>
      </c>
      <c r="BN155" s="23">
        <f>VLOOKUP(AP155,POINTS_TABLE!$D$42:$E$44,2,FALSE)</f>
        <v>-9.2873123719919874</v>
      </c>
      <c r="BO155" s="23">
        <f>VLOOKUP(AQ155,POINTS_TABLE!$D$45:$E$48,2,FALSE)</f>
        <v>2.6738283855727758</v>
      </c>
      <c r="BP155" s="23">
        <f>VLOOKUP(AR155,POINTS_TABLE!$D$49:$E$50,2,FALSE)</f>
        <v>-3.4375704313596254</v>
      </c>
      <c r="BQ155" s="23">
        <f>VLOOKUP(AS155,POINTS_TABLE!$D$51:$E$52,2,FALSE)</f>
        <v>-3.8353326132213157</v>
      </c>
      <c r="BR155" s="39">
        <f>ROUND(SCORECARD_SCALLING!$C$6-SUM(BF155:BQ155)-TRAIN_SUMMARY!$C$2*SCORECARD_SCALLING!$C$5,0)</f>
        <v>470</v>
      </c>
      <c r="BS155" t="str">
        <f t="shared" si="35"/>
        <v>Reject</v>
      </c>
      <c r="BT155">
        <f t="shared" si="36"/>
        <v>1</v>
      </c>
    </row>
    <row r="156" spans="1:72">
      <c r="A156" s="2" t="s">
        <v>32</v>
      </c>
      <c r="B156" s="2">
        <v>45</v>
      </c>
      <c r="C156" s="2" t="s">
        <v>33</v>
      </c>
      <c r="D156" s="2" t="s">
        <v>23</v>
      </c>
      <c r="E156" s="2">
        <v>3031</v>
      </c>
      <c r="F156" s="2" t="s">
        <v>59</v>
      </c>
      <c r="G156" s="2" t="s">
        <v>35</v>
      </c>
      <c r="H156" s="2">
        <v>4</v>
      </c>
      <c r="I156" s="2" t="s">
        <v>26</v>
      </c>
      <c r="J156" s="2" t="s">
        <v>42</v>
      </c>
      <c r="K156" s="2">
        <v>4</v>
      </c>
      <c r="L156" s="2" t="s">
        <v>43</v>
      </c>
      <c r="M156" s="2">
        <v>21</v>
      </c>
      <c r="N156" s="2" t="s">
        <v>27</v>
      </c>
      <c r="O156" s="2" t="s">
        <v>51</v>
      </c>
      <c r="P156" s="2">
        <v>1</v>
      </c>
      <c r="Q156" s="2" t="s">
        <v>30</v>
      </c>
      <c r="R156" s="2">
        <v>1</v>
      </c>
      <c r="S156" s="2" t="s">
        <v>27</v>
      </c>
      <c r="T156" s="2" t="s">
        <v>31</v>
      </c>
      <c r="U156" s="2">
        <v>1</v>
      </c>
      <c r="V156">
        <f>_xlfn.XLOOKUP(B156,Binning_WOE_IV!$C$2:$C$6,Binning_WOE_IV!$I$2:$I$6,"not found",-1)</f>
        <v>-0.672432264549915</v>
      </c>
      <c r="W156">
        <f>_xlfn.XLOOKUP(E156,Binning_WOE_IV!$C$7:$C$12,Binning_WOE_IV!$I$7:$I$12,"not found",-1)</f>
        <v>4.3939369041401284E-2</v>
      </c>
      <c r="X156">
        <f>_xlfn.XLOOKUP(M156,Binning_WOE_IV!$C$13:$C$18,Binning_WOE_IV!$I$13:$I$18,"not found",-1)</f>
        <v>-0.40221483439086264</v>
      </c>
      <c r="Y156">
        <f>_xlfn.XLOOKUP(A156,Binning_WOE_IV!$B$32:$B$35,Binning_WOE_IV!$G$32:$G$35,"not found",0)</f>
        <v>-0.45557089656450134</v>
      </c>
      <c r="Z156" s="23">
        <f>_xlfn.XLOOKUP(_xlfn.XLOOKUP(C156,Binning_WOE_IV!$AF$2:$AF$6,Binning_WOE_IV!$AG$2:$AG$6,"not found",0),Binning_WOE_IV!$R$36:$R$38,Binning_WOE_IV!$G$36:$G$38,"not found",0)</f>
        <v>-4.4726268044255127E-2</v>
      </c>
      <c r="AA156" cm="1">
        <f t="array" ref="AA156">_xlfn.SWITCH(D156,"radio/tv",Binning_WOE_IV!$G$39,"other",Binning_WOE_IV!$G$39,"education",Binning_WOE_IV!$G$40,"retraining",Binning_WOE_IV!$G$40,"furniture/equipment",Binning_WOE_IV!$G$41,"domestic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56">
        <f>_xlfn.LET(_xlpm.b,_xlfn.XLOOKUP(F156,Binning_WOE_IV!$AJ$2:$AJ$6,Binning_WOE_IV!$AK$2:$AK$6,"not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156">
        <f>_xlfn.LET(_xlpm.b,_xlfn.XLOOKUP(G156,Binning_WOE_IV!$AL$2:$AL$6,Binning_WOE_IV!$AM$2:$AM$6,"not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56">
        <f>_xlfn.XLOOKUP(_xlfn.XLOOKUP(I156,Binning_WOE_IV!$AN$2:$AN$5,Binning_WOE_IV!$AO$2:$AO$5,"not found",0),Binning_WOE_IV!$R$53:$R$55,Binning_WOE_IV!$G$53:$G$55,"not found",0)</f>
        <v>0.1811117123342415</v>
      </c>
      <c r="AE156">
        <f>_xlfn.LET(_xlpm.b,_xlfn.XLOOKUP(L156,Binning_WOE_IV!$AQ$2:$AQ$5,Binning_WOE_IV!$AR$2:$AR$5,"not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56">
        <f>_xlfn.XLOOKUP(_xlfn.XLOOKUP(N156,Binning_WOE_IV!$AS$2:$AS$4,Binning_WOE_IV!$AT$2:$AT$4,"not found",0),Binning_WOE_IV!$R$62:$R$63,Binning_WOE_IV!$G$62:$G$63,"not found",0)</f>
        <v>0.12957806221905885</v>
      </c>
      <c r="AG156">
        <f>_xlfn.XLOOKUP(_xlfn.XLOOKUP(O156,Binning_WOE_IV!$AU$2:$AU$4,Binning_WOE_IV!$AV$2:$AV$4,"not found",0),Binning_WOE_IV!$R$64:$R$65,Binning_WOE_IV!$G$64:$G$65,"not found",0)</f>
        <v>-0.4919272386823581</v>
      </c>
      <c r="AH156">
        <f>V156*TRAIN_SUMMARY!$C$3</f>
        <v>0.53026698802232175</v>
      </c>
      <c r="AI156">
        <f>W156*TRAIN_SUMMARY!$C$4</f>
        <v>-2.1929012991782761E-2</v>
      </c>
      <c r="AJ156">
        <f>X156*TRAIN_SUMMARY!$C$5</f>
        <v>0.25616502952357967</v>
      </c>
      <c r="AK156">
        <f>Y156*TRAIN_SUMMARY!$C$6</f>
        <v>0.35709270141793154</v>
      </c>
      <c r="AL156">
        <f>Z156*TRAIN_SUMMARY!$C$7</f>
        <v>2.4580699342731407E-2</v>
      </c>
      <c r="AM156">
        <f>AA156*TRAIN_SUMMARY!$C$8</f>
        <v>-0.43521580803835686</v>
      </c>
      <c r="AN156">
        <f>AB156*TRAIN_SUMMARY!$C$9</f>
        <v>0.18902110492895396</v>
      </c>
      <c r="AO156">
        <f>AC156*TRAIN_SUMMARY!$C$10</f>
        <v>4.7923621110280083E-2</v>
      </c>
      <c r="AP156">
        <f>AD156*TRAIN_SUMMARY!$C$11</f>
        <v>-0.21458247952085815</v>
      </c>
      <c r="AQ156">
        <f>AE156*TRAIN_SUMMARY!$C$12</f>
        <v>-1.8327249432625072E-2</v>
      </c>
      <c r="AR156">
        <f>AF156*TRAIN_SUMMARY!$C$13</f>
        <v>-7.9424741749105313E-2</v>
      </c>
      <c r="AS156">
        <f>AG156*TRAIN_SUMMARY!$C$14</f>
        <v>0.18600799575071647</v>
      </c>
      <c r="AT156">
        <f>TRAIN_SUMMARY!$C$2+SUM(AH156:AS156)</f>
        <v>1.7803360166357418E-4</v>
      </c>
      <c r="AU156">
        <f t="shared" si="26"/>
        <v>0.50004450840029835</v>
      </c>
      <c r="AV156">
        <f t="shared" si="27"/>
        <v>0.69305816772110895</v>
      </c>
      <c r="AW156">
        <f t="shared" si="28"/>
        <v>0</v>
      </c>
      <c r="AX156">
        <f t="shared" si="29"/>
        <v>1</v>
      </c>
      <c r="AY156">
        <f t="shared" si="37"/>
        <v>48</v>
      </c>
      <c r="AZ156">
        <f t="shared" si="38"/>
        <v>107</v>
      </c>
      <c r="BA156" s="35">
        <f t="shared" si="30"/>
        <v>9.8969072164948449E-2</v>
      </c>
      <c r="BB156" s="35">
        <f t="shared" si="31"/>
        <v>0.49767441860465117</v>
      </c>
      <c r="BC156" s="35">
        <f t="shared" si="32"/>
        <v>0.39870534643970273</v>
      </c>
      <c r="BD156" s="35">
        <f t="shared" si="33"/>
        <v>0.49767441860465117</v>
      </c>
      <c r="BE156" s="35">
        <f t="shared" si="34"/>
        <v>9.8969072164948449E-2</v>
      </c>
      <c r="BF156" s="23">
        <f>VLOOKUP(AH156,POINTS_TABLE!$D$2:$E$6,2,FALSE)</f>
        <v>22.950406619007929</v>
      </c>
      <c r="BG156" s="23">
        <f>VLOOKUP(AI156,POINTS_TABLE!$D$7:$E$12,2,FALSE)</f>
        <v>-0.94910634884503919</v>
      </c>
      <c r="BH156" s="23">
        <f>VLOOKUP(AJ156,POINTS_TABLE!$D$13:$E$18,2,FALSE)</f>
        <v>11.087040532285299</v>
      </c>
      <c r="BI156" s="23">
        <f>VLOOKUP(AK156,POINTS_TABLE!$D$21:$E$24,2,FALSE)</f>
        <v>15.455276084198793</v>
      </c>
      <c r="BJ156" s="23">
        <f>VLOOKUP(AL156,POINTS_TABLE!$D$25:$E$27,2,FALSE)</f>
        <v>1.063873591300236</v>
      </c>
      <c r="BK156" s="23">
        <f>VLOOKUP(AM156,POINTS_TABLE!$D$28:$E$33,2,FALSE)</f>
        <v>-18.836510639202615</v>
      </c>
      <c r="BL156" s="23">
        <f>VLOOKUP(AN156,POINTS_TABLE!$D$34:$E$37,2,FALSE)</f>
        <v>8.180994321130628</v>
      </c>
      <c r="BM156" s="23">
        <f>VLOOKUP(AO156,POINTS_TABLE!$D$38:$E$41,2,FALSE)</f>
        <v>2.0741751155172814</v>
      </c>
      <c r="BN156" s="23">
        <f>VLOOKUP(AP156,POINTS_TABLE!$D$42:$E$44,2,FALSE)</f>
        <v>-9.2873123719919874</v>
      </c>
      <c r="BO156" s="23">
        <f>VLOOKUP(AQ156,POINTS_TABLE!$D$45:$E$48,2,FALSE)</f>
        <v>-0.79321895608749771</v>
      </c>
      <c r="BP156" s="23">
        <f>VLOOKUP(AR156,POINTS_TABLE!$D$49:$E$50,2,FALSE)</f>
        <v>-3.4375704313596254</v>
      </c>
      <c r="BQ156" s="23">
        <f>VLOOKUP(AS156,POINTS_TABLE!$D$51:$E$52,2,FALSE)</f>
        <v>8.0505843910576207</v>
      </c>
      <c r="BR156" s="39">
        <f>ROUND(SCORECARD_SCALLING!$C$6-SUM(BF156:BQ156)-TRAIN_SUMMARY!$C$2*SCORECARD_SCALLING!$C$5,0)</f>
        <v>470</v>
      </c>
      <c r="BS156" t="str">
        <f t="shared" si="35"/>
        <v>Reject</v>
      </c>
      <c r="BT156">
        <f t="shared" si="36"/>
        <v>1</v>
      </c>
    </row>
    <row r="157" spans="1:72">
      <c r="A157" s="2" t="s">
        <v>21</v>
      </c>
      <c r="B157" s="2">
        <v>12</v>
      </c>
      <c r="C157" s="2" t="s">
        <v>33</v>
      </c>
      <c r="D157" s="2" t="s">
        <v>41</v>
      </c>
      <c r="E157" s="2">
        <v>1620</v>
      </c>
      <c r="F157" s="2" t="s">
        <v>34</v>
      </c>
      <c r="G157" s="2" t="s">
        <v>35</v>
      </c>
      <c r="H157" s="2">
        <v>2</v>
      </c>
      <c r="I157" s="2" t="s">
        <v>36</v>
      </c>
      <c r="J157" s="2" t="s">
        <v>66</v>
      </c>
      <c r="K157" s="2">
        <v>3</v>
      </c>
      <c r="L157" s="2" t="s">
        <v>43</v>
      </c>
      <c r="M157" s="2">
        <v>30</v>
      </c>
      <c r="N157" s="2" t="s">
        <v>27</v>
      </c>
      <c r="O157" s="2" t="s">
        <v>29</v>
      </c>
      <c r="P157" s="2">
        <v>1</v>
      </c>
      <c r="Q157" s="2" t="s">
        <v>30</v>
      </c>
      <c r="R157" s="2">
        <v>1</v>
      </c>
      <c r="S157" s="2" t="s">
        <v>27</v>
      </c>
      <c r="T157" s="2" t="s">
        <v>31</v>
      </c>
      <c r="U157" s="2">
        <v>0</v>
      </c>
      <c r="V157">
        <f>_xlfn.XLOOKUP(B157,Binning_WOE_IV!$C$2:$C$6,Binning_WOE_IV!$I$2:$I$6,"not found",-1)</f>
        <v>7.0953437452657447E-2</v>
      </c>
      <c r="W157">
        <f>_xlfn.XLOOKUP(E157,Binning_WOE_IV!$C$7:$C$12,Binning_WOE_IV!$I$7:$I$12,"not found",-1)</f>
        <v>0.16104877718831048</v>
      </c>
      <c r="X157">
        <f>_xlfn.XLOOKUP(M157,Binning_WOE_IV!$C$13:$C$18,Binning_WOE_IV!$I$13:$I$18,"not found",-1)</f>
        <v>-9.0210644079187538E-2</v>
      </c>
      <c r="Y157">
        <f>_xlfn.XLOOKUP(A157,Binning_WOE_IV!$B$32:$B$35,Binning_WOE_IV!$G$32:$G$35,"not found",0)</f>
        <v>-0.67859154491044971</v>
      </c>
      <c r="Z157" s="23">
        <f>_xlfn.XLOOKUP(_xlfn.XLOOKUP(C157,Binning_WOE_IV!$AF$2:$AF$6,Binning_WOE_IV!$AG$2:$AG$6,"not found",0),Binning_WOE_IV!$R$36:$R$38,Binning_WOE_IV!$G$36:$G$38,"not found",0)</f>
        <v>-4.4726268044255127E-2</v>
      </c>
      <c r="AA157" cm="1">
        <f t="array" ref="AA157">_xlfn.SWITCH(D157,"radio/tv",Binning_WOE_IV!$G$39,"other",Binning_WOE_IV!$G$39,"education",Binning_WOE_IV!$G$40,"retraining",Binning_WOE_IV!$G$40,"furniture/equipment",Binning_WOE_IV!$G$41,"domestic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57">
        <f>_xlfn.LET(_xlpm.b,_xlfn.XLOOKUP(F157,Binning_WOE_IV!$AJ$2:$AJ$6,Binning_WOE_IV!$AK$2:$AK$6,"not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57">
        <f>_xlfn.LET(_xlpm.b,_xlfn.XLOOKUP(G157,Binning_WOE_IV!$AL$2:$AL$6,Binning_WOE_IV!$AM$2:$AM$6,"not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57">
        <f>_xlfn.XLOOKUP(_xlfn.XLOOKUP(I157,Binning_WOE_IV!$AN$2:$AN$5,Binning_WOE_IV!$AO$2:$AO$5,"not found",0),Binning_WOE_IV!$R$53:$R$55,Binning_WOE_IV!$G$53:$G$55,"not found",0)</f>
        <v>-0.20099341664998441</v>
      </c>
      <c r="AE157">
        <f>_xlfn.LET(_xlpm.b,_xlfn.XLOOKUP(L157,Binning_WOE_IV!$AQ$2:$AQ$5,Binning_WOE_IV!$AR$2:$AR$5,"not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57">
        <f>_xlfn.XLOOKUP(_xlfn.XLOOKUP(N157,Binning_WOE_IV!$AS$2:$AS$4,Binning_WOE_IV!$AT$2:$AT$4,"not found",0),Binning_WOE_IV!$R$62:$R$63,Binning_WOE_IV!$G$62:$G$63,"not found",0)</f>
        <v>0.12957806221905885</v>
      </c>
      <c r="AG157">
        <f>_xlfn.XLOOKUP(_xlfn.XLOOKUP(O157,Binning_WOE_IV!$AU$2:$AU$4,Binning_WOE_IV!$AV$2:$AV$4,"not found",0),Binning_WOE_IV!$R$64:$R$65,Binning_WOE_IV!$G$64:$G$65,"not found",0)</f>
        <v>0.23435622685305388</v>
      </c>
      <c r="AH157">
        <f>V157*TRAIN_SUMMARY!$C$3</f>
        <v>-5.5952498937620498E-2</v>
      </c>
      <c r="AI157">
        <f>W157*TRAIN_SUMMARY!$C$4</f>
        <v>-8.037531726833734E-2</v>
      </c>
      <c r="AJ157">
        <f>X157*TRAIN_SUMMARY!$C$5</f>
        <v>5.7453903556002682E-2</v>
      </c>
      <c r="AK157">
        <f>Y157*TRAIN_SUMMARY!$C$6</f>
        <v>0.53190423215968441</v>
      </c>
      <c r="AL157">
        <f>Z157*TRAIN_SUMMARY!$C$7</f>
        <v>2.4580699342731407E-2</v>
      </c>
      <c r="AM157">
        <f>AA157*TRAIN_SUMMARY!$C$8</f>
        <v>5.9194073638088991E-2</v>
      </c>
      <c r="AN157">
        <f>AB157*TRAIN_SUMMARY!$C$9</f>
        <v>0.17108448609736249</v>
      </c>
      <c r="AO157">
        <f>AC157*TRAIN_SUMMARY!$C$10</f>
        <v>4.7923621110280083E-2</v>
      </c>
      <c r="AP157">
        <f>AD157*TRAIN_SUMMARY!$C$11</f>
        <v>0.23813846799994265</v>
      </c>
      <c r="AQ157">
        <f>AE157*TRAIN_SUMMARY!$C$12</f>
        <v>-1.8327249432625072E-2</v>
      </c>
      <c r="AR157">
        <f>AF157*TRAIN_SUMMARY!$C$13</f>
        <v>-7.9424741749105313E-2</v>
      </c>
      <c r="AS157">
        <f>AG157*TRAIN_SUMMARY!$C$14</f>
        <v>-8.8614999578798745E-2</v>
      </c>
      <c r="AT157">
        <f>TRAIN_SUMMARY!$C$2+SUM(AH157:AS157)</f>
        <v>-1.3816137824517405E-2</v>
      </c>
      <c r="AU157">
        <f t="shared" si="26"/>
        <v>0.49654602048662705</v>
      </c>
      <c r="AV157">
        <f t="shared" si="27"/>
        <v>0.68626297216595944</v>
      </c>
      <c r="AW157">
        <f t="shared" si="28"/>
        <v>1</v>
      </c>
      <c r="AX157">
        <f t="shared" si="29"/>
        <v>0</v>
      </c>
      <c r="AY157">
        <f t="shared" si="37"/>
        <v>49</v>
      </c>
      <c r="AZ157">
        <f t="shared" si="38"/>
        <v>107</v>
      </c>
      <c r="BA157" s="35">
        <f t="shared" si="30"/>
        <v>0.10103092783505155</v>
      </c>
      <c r="BB157" s="35">
        <f t="shared" si="31"/>
        <v>0.49767441860465117</v>
      </c>
      <c r="BC157" s="35">
        <f t="shared" si="32"/>
        <v>0.39664349076959959</v>
      </c>
      <c r="BD157" s="35">
        <f t="shared" si="33"/>
        <v>0.49767441860465117</v>
      </c>
      <c r="BE157" s="35">
        <f t="shared" si="34"/>
        <v>0.10103092783505155</v>
      </c>
      <c r="BF157" s="23">
        <f>VLOOKUP(AH157,POINTS_TABLE!$D$2:$E$6,2,FALSE)</f>
        <v>-2.4216717822795024</v>
      </c>
      <c r="BG157" s="23">
        <f>VLOOKUP(AI157,POINTS_TABLE!$D$7:$E$12,2,FALSE)</f>
        <v>-3.4787121489872201</v>
      </c>
      <c r="BH157" s="23">
        <f>VLOOKUP(AJ157,POINTS_TABLE!$D$13:$E$18,2,FALSE)</f>
        <v>2.4866538521987356</v>
      </c>
      <c r="BI157" s="23">
        <f>VLOOKUP(AK157,POINTS_TABLE!$D$21:$E$24,2,FALSE)</f>
        <v>23.021267938938855</v>
      </c>
      <c r="BJ157" s="23">
        <f>VLOOKUP(AL157,POINTS_TABLE!$D$25:$E$27,2,FALSE)</f>
        <v>1.063873591300236</v>
      </c>
      <c r="BK157" s="23">
        <f>VLOOKUP(AM157,POINTS_TABLE!$D$28:$E$33,2,FALSE)</f>
        <v>2.5619698946306131</v>
      </c>
      <c r="BL157" s="23">
        <f>VLOOKUP(AN157,POINTS_TABLE!$D$34:$E$37,2,FALSE)</f>
        <v>7.4046821899710498</v>
      </c>
      <c r="BM157" s="23">
        <f>VLOOKUP(AO157,POINTS_TABLE!$D$38:$E$41,2,FALSE)</f>
        <v>2.0741751155172814</v>
      </c>
      <c r="BN157" s="23">
        <f>VLOOKUP(AP157,POINTS_TABLE!$D$42:$E$44,2,FALSE)</f>
        <v>10.30683560485237</v>
      </c>
      <c r="BO157" s="23">
        <f>VLOOKUP(AQ157,POINTS_TABLE!$D$45:$E$48,2,FALSE)</f>
        <v>-0.79321895608749771</v>
      </c>
      <c r="BP157" s="23">
        <f>VLOOKUP(AR157,POINTS_TABLE!$D$49:$E$50,2,FALSE)</f>
        <v>-3.4375704313596254</v>
      </c>
      <c r="BQ157" s="23">
        <f>VLOOKUP(AS157,POINTS_TABLE!$D$51:$E$52,2,FALSE)</f>
        <v>-3.8353326132213157</v>
      </c>
      <c r="BR157" s="39">
        <f>ROUND(SCORECARD_SCALLING!$C$6-SUM(BF157:BQ157)-TRAIN_SUMMARY!$C$2*SCORECARD_SCALLING!$C$5,0)</f>
        <v>471</v>
      </c>
      <c r="BS157" t="str">
        <f t="shared" si="35"/>
        <v>Reject</v>
      </c>
      <c r="BT157">
        <f t="shared" si="36"/>
        <v>1</v>
      </c>
    </row>
    <row r="158" spans="1:72">
      <c r="A158" s="2" t="s">
        <v>32</v>
      </c>
      <c r="B158" s="2">
        <v>24</v>
      </c>
      <c r="C158" s="2" t="s">
        <v>45</v>
      </c>
      <c r="D158" s="2" t="s">
        <v>58</v>
      </c>
      <c r="E158" s="2">
        <v>6967</v>
      </c>
      <c r="F158" s="2" t="s">
        <v>59</v>
      </c>
      <c r="G158" s="2" t="s">
        <v>39</v>
      </c>
      <c r="H158" s="2">
        <v>4</v>
      </c>
      <c r="I158" s="2" t="s">
        <v>26</v>
      </c>
      <c r="J158" s="2" t="s">
        <v>27</v>
      </c>
      <c r="K158" s="2">
        <v>4</v>
      </c>
      <c r="L158" s="2" t="s">
        <v>50</v>
      </c>
      <c r="M158" s="2">
        <v>36</v>
      </c>
      <c r="N158" s="2" t="s">
        <v>27</v>
      </c>
      <c r="O158" s="2" t="s">
        <v>51</v>
      </c>
      <c r="P158" s="2">
        <v>1</v>
      </c>
      <c r="Q158" s="2" t="s">
        <v>52</v>
      </c>
      <c r="R158" s="2">
        <v>1</v>
      </c>
      <c r="S158" s="2" t="s">
        <v>31</v>
      </c>
      <c r="T158" s="2" t="s">
        <v>31</v>
      </c>
      <c r="U158" s="2">
        <v>0</v>
      </c>
      <c r="V158">
        <f>_xlfn.XLOOKUP(B158,Binning_WOE_IV!$C$2:$C$6,Binning_WOE_IV!$I$2:$I$6,"not found",-1)</f>
        <v>-0.12917431193202994</v>
      </c>
      <c r="W158">
        <f>_xlfn.XLOOKUP(E158,Binning_WOE_IV!$C$7:$C$12,Binning_WOE_IV!$I$7:$I$12,"not found",-1)</f>
        <v>-0.1020145435816787</v>
      </c>
      <c r="X158">
        <f>_xlfn.XLOOKUP(M158,Binning_WOE_IV!$C$13:$C$18,Binning_WOE_IV!$I$13:$I$18,"not found",-1)</f>
        <v>0.27579903319597576</v>
      </c>
      <c r="Y158">
        <f>_xlfn.XLOOKUP(A158,Binning_WOE_IV!$B$32:$B$35,Binning_WOE_IV!$G$32:$G$35,"not found",0)</f>
        <v>-0.45557089656450134</v>
      </c>
      <c r="Z158" s="23">
        <f>_xlfn.XLOOKUP(_xlfn.XLOOKUP(C158,Binning_WOE_IV!$AF$2:$AF$6,Binning_WOE_IV!$AG$2:$AG$6,"not found",0),Binning_WOE_IV!$R$36:$R$38,Binning_WOE_IV!$G$36:$G$38,"not found",0)</f>
        <v>-4.4726268044255127E-2</v>
      </c>
      <c r="AA158" cm="1">
        <f t="array" ref="AA158">_xlfn.SWITCH(D158,"radio/tv",Binning_WOE_IV!$G$39,"other",Binning_WOE_IV!$G$39,"education",Binning_WOE_IV!$G$40,"retraining",Binning_WOE_IV!$G$40,"furniture/equipment",Binning_WOE_IV!$G$41,"domestic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58">
        <f>_xlfn.LET(_xlpm.b,_xlfn.XLOOKUP(F158,Binning_WOE_IV!$AJ$2:$AJ$6,Binning_WOE_IV!$AK$2:$AK$6,"not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158">
        <f>_xlfn.LET(_xlpm.b,_xlfn.XLOOKUP(G158,Binning_WOE_IV!$AL$2:$AL$6,Binning_WOE_IV!$AM$2:$AM$6,"not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58">
        <f>_xlfn.XLOOKUP(_xlfn.XLOOKUP(I158,Binning_WOE_IV!$AN$2:$AN$5,Binning_WOE_IV!$AO$2:$AO$5,"not found",0),Binning_WOE_IV!$R$53:$R$55,Binning_WOE_IV!$G$53:$G$55,"not found",0)</f>
        <v>0.1811117123342415</v>
      </c>
      <c r="AE158">
        <f>_xlfn.LET(_xlpm.b,_xlfn.XLOOKUP(L158,Binning_WOE_IV!$AQ$2:$AQ$5,Binning_WOE_IV!$AR$2:$AR$5,"not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58">
        <f>_xlfn.XLOOKUP(_xlfn.XLOOKUP(N158,Binning_WOE_IV!$AS$2:$AS$4,Binning_WOE_IV!$AT$2:$AT$4,"not found",0),Binning_WOE_IV!$R$62:$R$63,Binning_WOE_IV!$G$62:$G$63,"not found",0)</f>
        <v>0.12957806221905885</v>
      </c>
      <c r="AG158">
        <f>_xlfn.XLOOKUP(_xlfn.XLOOKUP(O158,Binning_WOE_IV!$AU$2:$AU$4,Binning_WOE_IV!$AV$2:$AV$4,"not found",0),Binning_WOE_IV!$R$64:$R$65,Binning_WOE_IV!$G$64:$G$65,"not found",0)</f>
        <v>-0.4919272386823581</v>
      </c>
      <c r="AH158">
        <f>V158*TRAIN_SUMMARY!$C$3</f>
        <v>0.10186434668464488</v>
      </c>
      <c r="AI158">
        <f>W158*TRAIN_SUMMARY!$C$4</f>
        <v>5.0912844229637523E-2</v>
      </c>
      <c r="AJ158">
        <f>X158*TRAIN_SUMMARY!$C$5</f>
        <v>-0.1756525653466223</v>
      </c>
      <c r="AK158">
        <f>Y158*TRAIN_SUMMARY!$C$6</f>
        <v>0.35709270141793154</v>
      </c>
      <c r="AL158">
        <f>Z158*TRAIN_SUMMARY!$C$7</f>
        <v>2.4580699342731407E-2</v>
      </c>
      <c r="AM158">
        <f>AA158*TRAIN_SUMMARY!$C$8</f>
        <v>0.4883377841684039</v>
      </c>
      <c r="AN158">
        <f>AB158*TRAIN_SUMMARY!$C$9</f>
        <v>0.18902110492895396</v>
      </c>
      <c r="AO158">
        <f>AC158*TRAIN_SUMMARY!$C$10</f>
        <v>-0.18469041192036334</v>
      </c>
      <c r="AP158">
        <f>AD158*TRAIN_SUMMARY!$C$11</f>
        <v>-0.21458247952085815</v>
      </c>
      <c r="AQ158">
        <f>AE158*TRAIN_SUMMARY!$C$12</f>
        <v>6.1778553558697331E-2</v>
      </c>
      <c r="AR158">
        <f>AF158*TRAIN_SUMMARY!$C$13</f>
        <v>-7.9424741749105313E-2</v>
      </c>
      <c r="AS158">
        <f>AG158*TRAIN_SUMMARY!$C$14</f>
        <v>0.18600799575071647</v>
      </c>
      <c r="AT158">
        <f>TRAIN_SUMMARY!$C$2+SUM(AH158:AS158)</f>
        <v>-1.6154983217355312E-2</v>
      </c>
      <c r="AU158">
        <f t="shared" si="26"/>
        <v>0.49596134203053105</v>
      </c>
      <c r="AV158">
        <f t="shared" si="27"/>
        <v>0.68510231153186618</v>
      </c>
      <c r="AW158">
        <f t="shared" si="28"/>
        <v>1</v>
      </c>
      <c r="AX158">
        <f t="shared" si="29"/>
        <v>0</v>
      </c>
      <c r="AY158">
        <f t="shared" si="37"/>
        <v>50</v>
      </c>
      <c r="AZ158">
        <f t="shared" si="38"/>
        <v>107</v>
      </c>
      <c r="BA158" s="35">
        <f t="shared" si="30"/>
        <v>0.10309278350515463</v>
      </c>
      <c r="BB158" s="35">
        <f t="shared" si="31"/>
        <v>0.49767441860465117</v>
      </c>
      <c r="BC158" s="35">
        <f t="shared" si="32"/>
        <v>0.39458163509949651</v>
      </c>
      <c r="BD158" s="35">
        <f t="shared" si="33"/>
        <v>0.49767441860465117</v>
      </c>
      <c r="BE158" s="35">
        <f t="shared" si="34"/>
        <v>0.10309278350515463</v>
      </c>
      <c r="BF158" s="23">
        <f>VLOOKUP(AH158,POINTS_TABLE!$D$2:$E$6,2,FALSE)</f>
        <v>4.4087756341599382</v>
      </c>
      <c r="BG158" s="23">
        <f>VLOOKUP(AI158,POINTS_TABLE!$D$7:$E$12,2,FALSE)</f>
        <v>2.2035512366295098</v>
      </c>
      <c r="BH158" s="23">
        <f>VLOOKUP(AJ158,POINTS_TABLE!$D$13:$E$18,2,FALSE)</f>
        <v>-7.6023925483498971</v>
      </c>
      <c r="BI158" s="23">
        <f>VLOOKUP(AK158,POINTS_TABLE!$D$21:$E$24,2,FALSE)</f>
        <v>15.455276084198793</v>
      </c>
      <c r="BJ158" s="23">
        <f>VLOOKUP(AL158,POINTS_TABLE!$D$25:$E$27,2,FALSE)</f>
        <v>1.063873591300236</v>
      </c>
      <c r="BK158" s="23">
        <f>VLOOKUP(AM158,POINTS_TABLE!$D$28:$E$33,2,FALSE)</f>
        <v>21.135674984953837</v>
      </c>
      <c r="BL158" s="23">
        <f>VLOOKUP(AN158,POINTS_TABLE!$D$34:$E$37,2,FALSE)</f>
        <v>8.180994321130628</v>
      </c>
      <c r="BM158" s="23">
        <f>VLOOKUP(AO158,POINTS_TABLE!$D$38:$E$41,2,FALSE)</f>
        <v>-7.9935582413174426</v>
      </c>
      <c r="BN158" s="23">
        <f>VLOOKUP(AP158,POINTS_TABLE!$D$42:$E$44,2,FALSE)</f>
        <v>-9.2873123719919874</v>
      </c>
      <c r="BO158" s="23">
        <f>VLOOKUP(AQ158,POINTS_TABLE!$D$45:$E$48,2,FALSE)</f>
        <v>2.6738283855727758</v>
      </c>
      <c r="BP158" s="23">
        <f>VLOOKUP(AR158,POINTS_TABLE!$D$49:$E$50,2,FALSE)</f>
        <v>-3.4375704313596254</v>
      </c>
      <c r="BQ158" s="23">
        <f>VLOOKUP(AS158,POINTS_TABLE!$D$51:$E$52,2,FALSE)</f>
        <v>8.0505843910576207</v>
      </c>
      <c r="BR158" s="39">
        <f>ROUND(SCORECARD_SCALLING!$C$6-SUM(BF158:BQ158)-TRAIN_SUMMARY!$C$2*SCORECARD_SCALLING!$C$5,0)</f>
        <v>471</v>
      </c>
      <c r="BS158" t="str">
        <f t="shared" si="35"/>
        <v>Reject</v>
      </c>
      <c r="BT158">
        <f t="shared" si="36"/>
        <v>1</v>
      </c>
    </row>
    <row r="159" spans="1:72">
      <c r="A159" s="2" t="s">
        <v>21</v>
      </c>
      <c r="B159" s="2">
        <v>42</v>
      </c>
      <c r="C159" s="2" t="s">
        <v>33</v>
      </c>
      <c r="D159" s="2" t="s">
        <v>41</v>
      </c>
      <c r="E159" s="2">
        <v>7882</v>
      </c>
      <c r="F159" s="2" t="s">
        <v>34</v>
      </c>
      <c r="G159" s="2" t="s">
        <v>39</v>
      </c>
      <c r="H159" s="2">
        <v>2</v>
      </c>
      <c r="I159" s="2" t="s">
        <v>26</v>
      </c>
      <c r="J159" s="2" t="s">
        <v>42</v>
      </c>
      <c r="K159" s="2">
        <v>4</v>
      </c>
      <c r="L159" s="2" t="s">
        <v>43</v>
      </c>
      <c r="M159" s="2">
        <v>45</v>
      </c>
      <c r="N159" s="2" t="s">
        <v>27</v>
      </c>
      <c r="O159" s="2" t="s">
        <v>44</v>
      </c>
      <c r="P159" s="2">
        <v>1</v>
      </c>
      <c r="Q159" s="2" t="s">
        <v>30</v>
      </c>
      <c r="R159" s="2">
        <v>2</v>
      </c>
      <c r="S159" s="2" t="s">
        <v>27</v>
      </c>
      <c r="T159" s="2" t="s">
        <v>31</v>
      </c>
      <c r="U159" s="2">
        <v>0</v>
      </c>
      <c r="V159">
        <f>_xlfn.XLOOKUP(B159,Binning_WOE_IV!$C$2:$C$6,Binning_WOE_IV!$I$2:$I$6,"not found",-1)</f>
        <v>-0.672432264549915</v>
      </c>
      <c r="W159">
        <f>_xlfn.XLOOKUP(E159,Binning_WOE_IV!$C$7:$C$12,Binning_WOE_IV!$I$7:$I$12,"not found",-1)</f>
        <v>-0.1020145435816787</v>
      </c>
      <c r="X159">
        <f>_xlfn.XLOOKUP(M159,Binning_WOE_IV!$C$13:$C$18,Binning_WOE_IV!$I$13:$I$18,"not found",-1)</f>
        <v>0.42044277372805144</v>
      </c>
      <c r="Y159">
        <f>_xlfn.XLOOKUP(A159,Binning_WOE_IV!$B$32:$B$35,Binning_WOE_IV!$G$32:$G$35,"not found",0)</f>
        <v>-0.67859154491044971</v>
      </c>
      <c r="Z159" s="23">
        <f>_xlfn.XLOOKUP(_xlfn.XLOOKUP(C159,Binning_WOE_IV!$AF$2:$AF$6,Binning_WOE_IV!$AG$2:$AG$6,"not found",0),Binning_WOE_IV!$R$36:$R$38,Binning_WOE_IV!$G$36:$G$38,"not found",0)</f>
        <v>-4.4726268044255127E-2</v>
      </c>
      <c r="AA159" cm="1">
        <f t="array" ref="AA159">_xlfn.SWITCH(D159,"radio/tv",Binning_WOE_IV!$G$39,"other",Binning_WOE_IV!$G$39,"education",Binning_WOE_IV!$G$40,"retraining",Binning_WOE_IV!$G$40,"furniture/equipment",Binning_WOE_IV!$G$41,"domestic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59">
        <f>_xlfn.LET(_xlpm.b,_xlfn.XLOOKUP(F159,Binning_WOE_IV!$AJ$2:$AJ$6,Binning_WOE_IV!$AK$2:$AK$6,"not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59">
        <f>_xlfn.LET(_xlpm.b,_xlfn.XLOOKUP(G159,Binning_WOE_IV!$AL$2:$AL$6,Binning_WOE_IV!$AM$2:$AM$6,"not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59">
        <f>_xlfn.XLOOKUP(_xlfn.XLOOKUP(I159,Binning_WOE_IV!$AN$2:$AN$5,Binning_WOE_IV!$AO$2:$AO$5,"not found",0),Binning_WOE_IV!$R$53:$R$55,Binning_WOE_IV!$G$53:$G$55,"not found",0)</f>
        <v>0.1811117123342415</v>
      </c>
      <c r="AE159">
        <f>_xlfn.LET(_xlpm.b,_xlfn.XLOOKUP(L159,Binning_WOE_IV!$AQ$2:$AQ$5,Binning_WOE_IV!$AR$2:$AR$5,"not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59">
        <f>_xlfn.XLOOKUP(_xlfn.XLOOKUP(N159,Binning_WOE_IV!$AS$2:$AS$4,Binning_WOE_IV!$AT$2:$AT$4,"not found",0),Binning_WOE_IV!$R$62:$R$63,Binning_WOE_IV!$G$62:$G$63,"not found",0)</f>
        <v>0.12957806221905885</v>
      </c>
      <c r="AG159">
        <f>_xlfn.XLOOKUP(_xlfn.XLOOKUP(O159,Binning_WOE_IV!$AU$2:$AU$4,Binning_WOE_IV!$AV$2:$AV$4,"not found",0),Binning_WOE_IV!$R$64:$R$65,Binning_WOE_IV!$G$64:$G$65,"not found",0)</f>
        <v>-0.4919272386823581</v>
      </c>
      <c r="AH159">
        <f>V159*TRAIN_SUMMARY!$C$3</f>
        <v>0.53026698802232175</v>
      </c>
      <c r="AI159">
        <f>W159*TRAIN_SUMMARY!$C$4</f>
        <v>5.0912844229637523E-2</v>
      </c>
      <c r="AJ159">
        <f>X159*TRAIN_SUMMARY!$C$5</f>
        <v>-0.26777415036949909</v>
      </c>
      <c r="AK159">
        <f>Y159*TRAIN_SUMMARY!$C$6</f>
        <v>0.53190423215968441</v>
      </c>
      <c r="AL159">
        <f>Z159*TRAIN_SUMMARY!$C$7</f>
        <v>2.4580699342731407E-2</v>
      </c>
      <c r="AM159">
        <f>AA159*TRAIN_SUMMARY!$C$8</f>
        <v>5.9194073638088991E-2</v>
      </c>
      <c r="AN159">
        <f>AB159*TRAIN_SUMMARY!$C$9</f>
        <v>0.17108448609736249</v>
      </c>
      <c r="AO159">
        <f>AC159*TRAIN_SUMMARY!$C$10</f>
        <v>-0.18469041192036334</v>
      </c>
      <c r="AP159">
        <f>AD159*TRAIN_SUMMARY!$C$11</f>
        <v>-0.21458247952085815</v>
      </c>
      <c r="AQ159">
        <f>AE159*TRAIN_SUMMARY!$C$12</f>
        <v>-1.8327249432625072E-2</v>
      </c>
      <c r="AR159">
        <f>AF159*TRAIN_SUMMARY!$C$13</f>
        <v>-7.9424741749105313E-2</v>
      </c>
      <c r="AS159">
        <f>AG159*TRAIN_SUMMARY!$C$14</f>
        <v>0.18600799575071647</v>
      </c>
      <c r="AT159">
        <f>TRAIN_SUMMARY!$C$2+SUM(AH159:AS159)</f>
        <v>-3.2248528514031038E-2</v>
      </c>
      <c r="AU159">
        <f t="shared" si="26"/>
        <v>0.49193856649518203</v>
      </c>
      <c r="AV159">
        <f t="shared" si="27"/>
        <v>0.67715290661925331</v>
      </c>
      <c r="AW159">
        <f t="shared" si="28"/>
        <v>1</v>
      </c>
      <c r="AX159">
        <f t="shared" si="29"/>
        <v>0</v>
      </c>
      <c r="AY159">
        <f t="shared" si="37"/>
        <v>51</v>
      </c>
      <c r="AZ159">
        <f t="shared" si="38"/>
        <v>107</v>
      </c>
      <c r="BA159" s="35">
        <f t="shared" si="30"/>
        <v>0.10515463917525773</v>
      </c>
      <c r="BB159" s="35">
        <f t="shared" si="31"/>
        <v>0.49767441860465117</v>
      </c>
      <c r="BC159" s="35">
        <f t="shared" si="32"/>
        <v>0.39251977942939342</v>
      </c>
      <c r="BD159" s="35">
        <f t="shared" si="33"/>
        <v>0.49767441860465117</v>
      </c>
      <c r="BE159" s="35">
        <f t="shared" si="34"/>
        <v>0.10515463917525773</v>
      </c>
      <c r="BF159" s="23">
        <f>VLOOKUP(AH159,POINTS_TABLE!$D$2:$E$6,2,FALSE)</f>
        <v>22.950406619007929</v>
      </c>
      <c r="BG159" s="23">
        <f>VLOOKUP(AI159,POINTS_TABLE!$D$7:$E$12,2,FALSE)</f>
        <v>2.2035512366295098</v>
      </c>
      <c r="BH159" s="23">
        <f>VLOOKUP(AJ159,POINTS_TABLE!$D$13:$E$18,2,FALSE)</f>
        <v>-11.589493164489957</v>
      </c>
      <c r="BI159" s="23">
        <f>VLOOKUP(AK159,POINTS_TABLE!$D$21:$E$24,2,FALSE)</f>
        <v>23.021267938938855</v>
      </c>
      <c r="BJ159" s="23">
        <f>VLOOKUP(AL159,POINTS_TABLE!$D$25:$E$27,2,FALSE)</f>
        <v>1.063873591300236</v>
      </c>
      <c r="BK159" s="23">
        <f>VLOOKUP(AM159,POINTS_TABLE!$D$28:$E$33,2,FALSE)</f>
        <v>2.5619698946306131</v>
      </c>
      <c r="BL159" s="23">
        <f>VLOOKUP(AN159,POINTS_TABLE!$D$34:$E$37,2,FALSE)</f>
        <v>7.4046821899710498</v>
      </c>
      <c r="BM159" s="23">
        <f>VLOOKUP(AO159,POINTS_TABLE!$D$38:$E$41,2,FALSE)</f>
        <v>-7.9935582413174426</v>
      </c>
      <c r="BN159" s="23">
        <f>VLOOKUP(AP159,POINTS_TABLE!$D$42:$E$44,2,FALSE)</f>
        <v>-9.2873123719919874</v>
      </c>
      <c r="BO159" s="23">
        <f>VLOOKUP(AQ159,POINTS_TABLE!$D$45:$E$48,2,FALSE)</f>
        <v>-0.79321895608749771</v>
      </c>
      <c r="BP159" s="23">
        <f>VLOOKUP(AR159,POINTS_TABLE!$D$49:$E$50,2,FALSE)</f>
        <v>-3.4375704313596254</v>
      </c>
      <c r="BQ159" s="23">
        <f>VLOOKUP(AS159,POINTS_TABLE!$D$51:$E$52,2,FALSE)</f>
        <v>8.0505843910576207</v>
      </c>
      <c r="BR159" s="39">
        <f>ROUND(SCORECARD_SCALLING!$C$6-SUM(BF159:BQ159)-TRAIN_SUMMARY!$C$2*SCORECARD_SCALLING!$C$5,0)</f>
        <v>472</v>
      </c>
      <c r="BS159" t="str">
        <f t="shared" si="35"/>
        <v>Reject</v>
      </c>
      <c r="BT159">
        <f t="shared" si="36"/>
        <v>1</v>
      </c>
    </row>
    <row r="160" spans="1:72">
      <c r="A160" s="2" t="s">
        <v>63</v>
      </c>
      <c r="B160" s="2">
        <v>24</v>
      </c>
      <c r="C160" s="2" t="s">
        <v>33</v>
      </c>
      <c r="D160" s="2" t="s">
        <v>46</v>
      </c>
      <c r="E160" s="2">
        <v>947</v>
      </c>
      <c r="F160" s="2" t="s">
        <v>34</v>
      </c>
      <c r="G160" s="2" t="s">
        <v>39</v>
      </c>
      <c r="H160" s="2">
        <v>4</v>
      </c>
      <c r="I160" s="2" t="s">
        <v>26</v>
      </c>
      <c r="J160" s="2" t="s">
        <v>27</v>
      </c>
      <c r="K160" s="2">
        <v>3</v>
      </c>
      <c r="L160" s="2" t="s">
        <v>47</v>
      </c>
      <c r="M160" s="2">
        <v>38</v>
      </c>
      <c r="N160" s="2" t="s">
        <v>61</v>
      </c>
      <c r="O160" s="2" t="s">
        <v>44</v>
      </c>
      <c r="P160" s="2">
        <v>1</v>
      </c>
      <c r="Q160" s="2" t="s">
        <v>30</v>
      </c>
      <c r="R160" s="2">
        <v>2</v>
      </c>
      <c r="S160" s="2" t="s">
        <v>27</v>
      </c>
      <c r="T160" s="2" t="s">
        <v>31</v>
      </c>
      <c r="U160" s="2">
        <v>1</v>
      </c>
      <c r="V160">
        <f>_xlfn.XLOOKUP(B160,Binning_WOE_IV!$C$2:$C$6,Binning_WOE_IV!$I$2:$I$6,"not found",-1)</f>
        <v>-0.12917431193202994</v>
      </c>
      <c r="W160">
        <f>_xlfn.XLOOKUP(E160,Binning_WOE_IV!$C$7:$C$12,Binning_WOE_IV!$I$7:$I$12,"not found",-1)</f>
        <v>3.9978967825304385E-2</v>
      </c>
      <c r="X160">
        <f>_xlfn.XLOOKUP(M160,Binning_WOE_IV!$C$13:$C$18,Binning_WOE_IV!$I$13:$I$18,"not found",-1)</f>
        <v>0.27579903319597576</v>
      </c>
      <c r="Y160">
        <f>_xlfn.XLOOKUP(A160,Binning_WOE_IV!$B$32:$B$35,Binning_WOE_IV!$G$32:$G$35,"not found",0)</f>
        <v>0.16731839020190586</v>
      </c>
      <c r="Z160" s="23">
        <f>_xlfn.XLOOKUP(_xlfn.XLOOKUP(C160,Binning_WOE_IV!$AF$2:$AF$6,Binning_WOE_IV!$AG$2:$AG$6,"not found",0),Binning_WOE_IV!$R$36:$R$38,Binning_WOE_IV!$G$36:$G$38,"not found",0)</f>
        <v>-4.4726268044255127E-2</v>
      </c>
      <c r="AA160" cm="1">
        <f t="array" ref="AA160">_xlfn.SWITCH(D160,"radio/tv",Binning_WOE_IV!$G$39,"other",Binning_WOE_IV!$G$39,"education",Binning_WOE_IV!$G$40,"retraining",Binning_WOE_IV!$G$40,"furniture/equipment",Binning_WOE_IV!$G$41,"domestic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60">
        <f>_xlfn.LET(_xlpm.b,_xlfn.XLOOKUP(F160,Binning_WOE_IV!$AJ$2:$AJ$6,Binning_WOE_IV!$AK$2:$AK$6,"not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60">
        <f>_xlfn.LET(_xlpm.b,_xlfn.XLOOKUP(G160,Binning_WOE_IV!$AL$2:$AL$6,Binning_WOE_IV!$AM$2:$AM$6,"not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60">
        <f>_xlfn.XLOOKUP(_xlfn.XLOOKUP(I160,Binning_WOE_IV!$AN$2:$AN$5,Binning_WOE_IV!$AO$2:$AO$5,"not found",0),Binning_WOE_IV!$R$53:$R$55,Binning_WOE_IV!$G$53:$G$55,"not found",0)</f>
        <v>0.1811117123342415</v>
      </c>
      <c r="AE160">
        <f>_xlfn.LET(_xlpm.b,_xlfn.XLOOKUP(L160,Binning_WOE_IV!$AQ$2:$AQ$5,Binning_WOE_IV!$AR$2:$AR$5,"not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60">
        <f>_xlfn.XLOOKUP(_xlfn.XLOOKUP(N160,Binning_WOE_IV!$AS$2:$AS$4,Binning_WOE_IV!$AT$2:$AT$4,"not found",0),Binning_WOE_IV!$R$62:$R$63,Binning_WOE_IV!$G$62:$G$63,"not found",0)</f>
        <v>-0.54969627176468283</v>
      </c>
      <c r="AG160">
        <f>_xlfn.XLOOKUP(_xlfn.XLOOKUP(O160,Binning_WOE_IV!$AU$2:$AU$4,Binning_WOE_IV!$AV$2:$AV$4,"not found",0),Binning_WOE_IV!$R$64:$R$65,Binning_WOE_IV!$G$64:$G$65,"not found",0)</f>
        <v>-0.4919272386823581</v>
      </c>
      <c r="AH160">
        <f>V160*TRAIN_SUMMARY!$C$3</f>
        <v>0.10186434668464488</v>
      </c>
      <c r="AI160">
        <f>W160*TRAIN_SUMMARY!$C$4</f>
        <v>-1.9952478243670423E-2</v>
      </c>
      <c r="AJ160">
        <f>X160*TRAIN_SUMMARY!$C$5</f>
        <v>-0.1756525653466223</v>
      </c>
      <c r="AK160">
        <f>Y160*TRAIN_SUMMARY!$C$6</f>
        <v>-0.13115011605145144</v>
      </c>
      <c r="AL160">
        <f>Z160*TRAIN_SUMMARY!$C$7</f>
        <v>2.4580699342731407E-2</v>
      </c>
      <c r="AM160">
        <f>AA160*TRAIN_SUMMARY!$C$8</f>
        <v>0.38352631329769549</v>
      </c>
      <c r="AN160">
        <f>AB160*TRAIN_SUMMARY!$C$9</f>
        <v>0.17108448609736249</v>
      </c>
      <c r="AO160">
        <f>AC160*TRAIN_SUMMARY!$C$10</f>
        <v>-0.18469041192036334</v>
      </c>
      <c r="AP160">
        <f>AD160*TRAIN_SUMMARY!$C$11</f>
        <v>-0.21458247952085815</v>
      </c>
      <c r="AQ160">
        <f>AE160*TRAIN_SUMMARY!$C$12</f>
        <v>0.30495501300893796</v>
      </c>
      <c r="AR160">
        <f>AF160*TRAIN_SUMMARY!$C$13</f>
        <v>0.33693577197926589</v>
      </c>
      <c r="AS160">
        <f>AG160*TRAIN_SUMMARY!$C$14</f>
        <v>0.18600799575071647</v>
      </c>
      <c r="AT160">
        <f>TRAIN_SUMMARY!$C$2+SUM(AH160:AS160)</f>
        <v>-3.8474239683734313E-2</v>
      </c>
      <c r="AU160">
        <f t="shared" si="26"/>
        <v>0.49038262640662406</v>
      </c>
      <c r="AV160">
        <f t="shared" si="27"/>
        <v>0.71256932238039183</v>
      </c>
      <c r="AW160">
        <f t="shared" si="28"/>
        <v>0</v>
      </c>
      <c r="AX160">
        <f t="shared" si="29"/>
        <v>1</v>
      </c>
      <c r="AY160">
        <f t="shared" si="37"/>
        <v>51</v>
      </c>
      <c r="AZ160">
        <f t="shared" si="38"/>
        <v>108</v>
      </c>
      <c r="BA160" s="35">
        <f t="shared" si="30"/>
        <v>0.10515463917525773</v>
      </c>
      <c r="BB160" s="35">
        <f t="shared" si="31"/>
        <v>0.50232558139534889</v>
      </c>
      <c r="BC160" s="35">
        <f t="shared" si="32"/>
        <v>0.39717094222009114</v>
      </c>
      <c r="BD160" s="35">
        <f t="shared" si="33"/>
        <v>0.50232558139534889</v>
      </c>
      <c r="BE160" s="35">
        <f t="shared" si="34"/>
        <v>0.10515463917525773</v>
      </c>
      <c r="BF160" s="23">
        <f>VLOOKUP(AH160,POINTS_TABLE!$D$2:$E$6,2,FALSE)</f>
        <v>4.4087756341599382</v>
      </c>
      <c r="BG160" s="23">
        <f>VLOOKUP(AI160,POINTS_TABLE!$D$7:$E$12,2,FALSE)</f>
        <v>-0.86356024246764762</v>
      </c>
      <c r="BH160" s="23">
        <f>VLOOKUP(AJ160,POINTS_TABLE!$D$13:$E$18,2,FALSE)</f>
        <v>-7.6023925483498971</v>
      </c>
      <c r="BI160" s="23">
        <f>VLOOKUP(AK160,POINTS_TABLE!$D$21:$E$24,2,FALSE)</f>
        <v>-5.6762886611832304</v>
      </c>
      <c r="BJ160" s="23">
        <f>VLOOKUP(AL160,POINTS_TABLE!$D$25:$E$27,2,FALSE)</f>
        <v>1.063873591300236</v>
      </c>
      <c r="BK160" s="23">
        <f>VLOOKUP(AM160,POINTS_TABLE!$D$28:$E$33,2,FALSE)</f>
        <v>16.599345307350365</v>
      </c>
      <c r="BL160" s="23">
        <f>VLOOKUP(AN160,POINTS_TABLE!$D$34:$E$37,2,FALSE)</f>
        <v>7.4046821899710498</v>
      </c>
      <c r="BM160" s="23">
        <f>VLOOKUP(AO160,POINTS_TABLE!$D$38:$E$41,2,FALSE)</f>
        <v>-7.9935582413174426</v>
      </c>
      <c r="BN160" s="23">
        <f>VLOOKUP(AP160,POINTS_TABLE!$D$42:$E$44,2,FALSE)</f>
        <v>-9.2873123719919874</v>
      </c>
      <c r="BO160" s="23">
        <f>VLOOKUP(AQ160,POINTS_TABLE!$D$45:$E$48,2,FALSE)</f>
        <v>13.198712548866723</v>
      </c>
      <c r="BP160" s="23">
        <f>VLOOKUP(AR160,POINTS_TABLE!$D$49:$E$50,2,FALSE)</f>
        <v>14.582867019977442</v>
      </c>
      <c r="BQ160" s="23">
        <f>VLOOKUP(AS160,POINTS_TABLE!$D$51:$E$52,2,FALSE)</f>
        <v>8.0505843910576207</v>
      </c>
      <c r="BR160" s="39">
        <f>ROUND(SCORECARD_SCALLING!$C$6-SUM(BF160:BQ160)-TRAIN_SUMMARY!$C$2*SCORECARD_SCALLING!$C$5,0)</f>
        <v>472</v>
      </c>
      <c r="BS160" t="str">
        <f t="shared" si="35"/>
        <v>Reject</v>
      </c>
      <c r="BT160">
        <f t="shared" si="36"/>
        <v>1</v>
      </c>
    </row>
    <row r="161" spans="1:72">
      <c r="A161" s="2" t="s">
        <v>21</v>
      </c>
      <c r="B161" s="2">
        <v>36</v>
      </c>
      <c r="C161" s="2" t="s">
        <v>22</v>
      </c>
      <c r="D161" s="2" t="s">
        <v>41</v>
      </c>
      <c r="E161" s="2">
        <v>2348</v>
      </c>
      <c r="F161" s="2" t="s">
        <v>34</v>
      </c>
      <c r="G161" s="2" t="s">
        <v>35</v>
      </c>
      <c r="H161" s="2">
        <v>3</v>
      </c>
      <c r="I161" s="2" t="s">
        <v>56</v>
      </c>
      <c r="J161" s="2" t="s">
        <v>27</v>
      </c>
      <c r="K161" s="2">
        <v>2</v>
      </c>
      <c r="L161" s="2" t="s">
        <v>43</v>
      </c>
      <c r="M161" s="2">
        <v>46</v>
      </c>
      <c r="N161" s="2" t="s">
        <v>27</v>
      </c>
      <c r="O161" s="2" t="s">
        <v>29</v>
      </c>
      <c r="P161" s="2">
        <v>2</v>
      </c>
      <c r="Q161" s="2" t="s">
        <v>30</v>
      </c>
      <c r="R161" s="2">
        <v>1</v>
      </c>
      <c r="S161" s="2" t="s">
        <v>31</v>
      </c>
      <c r="T161" s="2" t="s">
        <v>31</v>
      </c>
      <c r="U161" s="2">
        <v>0</v>
      </c>
      <c r="V161">
        <f>_xlfn.XLOOKUP(B161,Binning_WOE_IV!$C$2:$C$6,Binning_WOE_IV!$I$2:$I$6,"not found",-1)</f>
        <v>-0.672432264549915</v>
      </c>
      <c r="W161">
        <f>_xlfn.XLOOKUP(E161,Binning_WOE_IV!$C$7:$C$12,Binning_WOE_IV!$I$7:$I$12,"not found",-1)</f>
        <v>0.12361395596717682</v>
      </c>
      <c r="X161">
        <f>_xlfn.XLOOKUP(M161,Binning_WOE_IV!$C$13:$C$18,Binning_WOE_IV!$I$13:$I$18,"not found",-1)</f>
        <v>0.42044277372805144</v>
      </c>
      <c r="Y161">
        <f>_xlfn.XLOOKUP(A161,Binning_WOE_IV!$B$32:$B$35,Binning_WOE_IV!$G$32:$G$35,"not found",0)</f>
        <v>-0.67859154491044971</v>
      </c>
      <c r="Z161" s="23">
        <f>_xlfn.XLOOKUP(_xlfn.XLOOKUP(C161,Binning_WOE_IV!$AF$2:$AF$6,Binning_WOE_IV!$AG$2:$AG$6,"not found",0),Binning_WOE_IV!$R$36:$R$38,Binning_WOE_IV!$G$36:$G$38,"not found",0)</f>
        <v>0.68738688104907397</v>
      </c>
      <c r="AA161" cm="1">
        <f t="array" ref="AA161">_xlfn.SWITCH(D161,"radio/tv",Binning_WOE_IV!$G$39,"other",Binning_WOE_IV!$G$39,"education",Binning_WOE_IV!$G$40,"retraining",Binning_WOE_IV!$G$40,"furniture/equipment",Binning_WOE_IV!$G$41,"domestic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61">
        <f>_xlfn.LET(_xlpm.b,_xlfn.XLOOKUP(F161,Binning_WOE_IV!$AJ$2:$AJ$6,Binning_WOE_IV!$AK$2:$AK$6,"not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61">
        <f>_xlfn.LET(_xlpm.b,_xlfn.XLOOKUP(G161,Binning_WOE_IV!$AL$2:$AL$6,Binning_WOE_IV!$AM$2:$AM$6,"not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61">
        <f>_xlfn.XLOOKUP(_xlfn.XLOOKUP(I161,Binning_WOE_IV!$AN$2:$AN$5,Binning_WOE_IV!$AO$2:$AO$5,"not found",0),Binning_WOE_IV!$R$53:$R$55,Binning_WOE_IV!$G$53:$G$55,"not found",0)</f>
        <v>-0.2698954162208389</v>
      </c>
      <c r="AE161">
        <f>_xlfn.LET(_xlpm.b,_xlfn.XLOOKUP(L161,Binning_WOE_IV!$AQ$2:$AQ$5,Binning_WOE_IV!$AR$2:$AR$5,"not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61">
        <f>_xlfn.XLOOKUP(_xlfn.XLOOKUP(N161,Binning_WOE_IV!$AS$2:$AS$4,Binning_WOE_IV!$AT$2:$AT$4,"not found",0),Binning_WOE_IV!$R$62:$R$63,Binning_WOE_IV!$G$62:$G$63,"not found",0)</f>
        <v>0.12957806221905885</v>
      </c>
      <c r="AG161">
        <f>_xlfn.XLOOKUP(_xlfn.XLOOKUP(O161,Binning_WOE_IV!$AU$2:$AU$4,Binning_WOE_IV!$AV$2:$AV$4,"not found",0),Binning_WOE_IV!$R$64:$R$65,Binning_WOE_IV!$G$64:$G$65,"not found",0)</f>
        <v>0.23435622685305388</v>
      </c>
      <c r="AH161">
        <f>V161*TRAIN_SUMMARY!$C$3</f>
        <v>0.53026698802232175</v>
      </c>
      <c r="AI161">
        <f>W161*TRAIN_SUMMARY!$C$4</f>
        <v>-6.1692557392340606E-2</v>
      </c>
      <c r="AJ161">
        <f>X161*TRAIN_SUMMARY!$C$5</f>
        <v>-0.26777415036949909</v>
      </c>
      <c r="AK161">
        <f>Y161*TRAIN_SUMMARY!$C$6</f>
        <v>0.53190423215968441</v>
      </c>
      <c r="AL161">
        <f>Z161*TRAIN_SUMMARY!$C$7</f>
        <v>-0.37777464997720578</v>
      </c>
      <c r="AM161">
        <f>AA161*TRAIN_SUMMARY!$C$8</f>
        <v>5.9194073638088991E-2</v>
      </c>
      <c r="AN161">
        <f>AB161*TRAIN_SUMMARY!$C$9</f>
        <v>0.17108448609736249</v>
      </c>
      <c r="AO161">
        <f>AC161*TRAIN_SUMMARY!$C$10</f>
        <v>4.7923621110280083E-2</v>
      </c>
      <c r="AP161">
        <f>AD161*TRAIN_SUMMARY!$C$11</f>
        <v>0.31977406031642996</v>
      </c>
      <c r="AQ161">
        <f>AE161*TRAIN_SUMMARY!$C$12</f>
        <v>-1.8327249432625072E-2</v>
      </c>
      <c r="AR161">
        <f>AF161*TRAIN_SUMMARY!$C$13</f>
        <v>-7.9424741749105313E-2</v>
      </c>
      <c r="AS161">
        <f>AG161*TRAIN_SUMMARY!$C$14</f>
        <v>-8.8614999578798745E-2</v>
      </c>
      <c r="AT161">
        <f>TRAIN_SUMMARY!$C$2+SUM(AH161:AS161)</f>
        <v>-5.4861701917530037E-2</v>
      </c>
      <c r="AU161">
        <f t="shared" si="26"/>
        <v>0.48628801355008378</v>
      </c>
      <c r="AV161">
        <f t="shared" si="27"/>
        <v>0.66609250822085742</v>
      </c>
      <c r="AW161">
        <f t="shared" si="28"/>
        <v>1</v>
      </c>
      <c r="AX161">
        <f t="shared" si="29"/>
        <v>0</v>
      </c>
      <c r="AY161">
        <f t="shared" si="37"/>
        <v>52</v>
      </c>
      <c r="AZ161">
        <f t="shared" si="38"/>
        <v>108</v>
      </c>
      <c r="BA161" s="35">
        <f t="shared" si="30"/>
        <v>0.10721649484536082</v>
      </c>
      <c r="BB161" s="35">
        <f t="shared" si="31"/>
        <v>0.50232558139534889</v>
      </c>
      <c r="BC161" s="35">
        <f t="shared" si="32"/>
        <v>0.39510908654998805</v>
      </c>
      <c r="BD161" s="35">
        <f t="shared" si="33"/>
        <v>0.50232558139534889</v>
      </c>
      <c r="BE161" s="35">
        <f t="shared" si="34"/>
        <v>0.10721649484536082</v>
      </c>
      <c r="BF161" s="23">
        <f>VLOOKUP(AH161,POINTS_TABLE!$D$2:$E$6,2,FALSE)</f>
        <v>22.950406619007929</v>
      </c>
      <c r="BG161" s="23">
        <f>VLOOKUP(AI161,POINTS_TABLE!$D$7:$E$12,2,FALSE)</f>
        <v>-2.6701063982906263</v>
      </c>
      <c r="BH161" s="23">
        <f>VLOOKUP(AJ161,POINTS_TABLE!$D$13:$E$18,2,FALSE)</f>
        <v>-11.589493164489957</v>
      </c>
      <c r="BI161" s="23">
        <f>VLOOKUP(AK161,POINTS_TABLE!$D$21:$E$24,2,FALSE)</f>
        <v>23.021267938938855</v>
      </c>
      <c r="BJ161" s="23">
        <f>VLOOKUP(AL161,POINTS_TABLE!$D$25:$E$27,2,FALSE)</f>
        <v>-16.350408422870363</v>
      </c>
      <c r="BK161" s="23">
        <f>VLOOKUP(AM161,POINTS_TABLE!$D$28:$E$33,2,FALSE)</f>
        <v>2.5619698946306131</v>
      </c>
      <c r="BL161" s="23">
        <f>VLOOKUP(AN161,POINTS_TABLE!$D$34:$E$37,2,FALSE)</f>
        <v>7.4046821899710498</v>
      </c>
      <c r="BM161" s="23">
        <f>VLOOKUP(AO161,POINTS_TABLE!$D$38:$E$41,2,FALSE)</f>
        <v>2.0741751155172814</v>
      </c>
      <c r="BN161" s="23">
        <f>VLOOKUP(AP161,POINTS_TABLE!$D$42:$E$44,2,FALSE)</f>
        <v>13.840093530703253</v>
      </c>
      <c r="BO161" s="23">
        <f>VLOOKUP(AQ161,POINTS_TABLE!$D$45:$E$48,2,FALSE)</f>
        <v>-0.79321895608749771</v>
      </c>
      <c r="BP161" s="23">
        <f>VLOOKUP(AR161,POINTS_TABLE!$D$49:$E$50,2,FALSE)</f>
        <v>-3.4375704313596254</v>
      </c>
      <c r="BQ161" s="23">
        <f>VLOOKUP(AS161,POINTS_TABLE!$D$51:$E$52,2,FALSE)</f>
        <v>-3.8353326132213157</v>
      </c>
      <c r="BR161" s="39">
        <f>ROUND(SCORECARD_SCALLING!$C$6-SUM(BF161:BQ161)-TRAIN_SUMMARY!$C$2*SCORECARD_SCALLING!$C$5,0)</f>
        <v>473</v>
      </c>
      <c r="BS161" t="str">
        <f t="shared" si="35"/>
        <v>Reject</v>
      </c>
      <c r="BT161">
        <f t="shared" si="36"/>
        <v>1</v>
      </c>
    </row>
    <row r="162" spans="1:72">
      <c r="A162" s="2" t="s">
        <v>21</v>
      </c>
      <c r="B162" s="2">
        <v>36</v>
      </c>
      <c r="C162" s="2" t="s">
        <v>33</v>
      </c>
      <c r="D162" s="2" t="s">
        <v>41</v>
      </c>
      <c r="E162" s="2">
        <v>3620</v>
      </c>
      <c r="F162" s="2" t="s">
        <v>34</v>
      </c>
      <c r="G162" s="2" t="s">
        <v>35</v>
      </c>
      <c r="H162" s="2">
        <v>1</v>
      </c>
      <c r="I162" s="2" t="s">
        <v>26</v>
      </c>
      <c r="J162" s="2" t="s">
        <v>42</v>
      </c>
      <c r="K162" s="2">
        <v>2</v>
      </c>
      <c r="L162" s="2" t="s">
        <v>43</v>
      </c>
      <c r="M162" s="2">
        <v>37</v>
      </c>
      <c r="N162" s="2" t="s">
        <v>27</v>
      </c>
      <c r="O162" s="2" t="s">
        <v>29</v>
      </c>
      <c r="P162" s="2">
        <v>1</v>
      </c>
      <c r="Q162" s="2" t="s">
        <v>30</v>
      </c>
      <c r="R162" s="2">
        <v>2</v>
      </c>
      <c r="S162" s="2" t="s">
        <v>27</v>
      </c>
      <c r="T162" s="2" t="s">
        <v>31</v>
      </c>
      <c r="U162" s="2">
        <v>0</v>
      </c>
      <c r="V162">
        <f>_xlfn.XLOOKUP(B162,Binning_WOE_IV!$C$2:$C$6,Binning_WOE_IV!$I$2:$I$6,"not found",-1)</f>
        <v>-0.672432264549915</v>
      </c>
      <c r="W162">
        <f>_xlfn.XLOOKUP(E162,Binning_WOE_IV!$C$7:$C$12,Binning_WOE_IV!$I$7:$I$12,"not found",-1)</f>
        <v>4.3939369041401284E-2</v>
      </c>
      <c r="X162">
        <f>_xlfn.XLOOKUP(M162,Binning_WOE_IV!$C$13:$C$18,Binning_WOE_IV!$I$13:$I$18,"not found",-1)</f>
        <v>0.27579903319597576</v>
      </c>
      <c r="Y162">
        <f>_xlfn.XLOOKUP(A162,Binning_WOE_IV!$B$32:$B$35,Binning_WOE_IV!$G$32:$G$35,"not found",0)</f>
        <v>-0.67859154491044971</v>
      </c>
      <c r="Z162" s="23">
        <f>_xlfn.XLOOKUP(_xlfn.XLOOKUP(C162,Binning_WOE_IV!$AF$2:$AF$6,Binning_WOE_IV!$AG$2:$AG$6,"not found",0),Binning_WOE_IV!$R$36:$R$38,Binning_WOE_IV!$G$36:$G$38,"not found",0)</f>
        <v>-4.4726268044255127E-2</v>
      </c>
      <c r="AA162" cm="1">
        <f t="array" ref="AA162">_xlfn.SWITCH(D162,"radio/tv",Binning_WOE_IV!$G$39,"other",Binning_WOE_IV!$G$39,"education",Binning_WOE_IV!$G$40,"retraining",Binning_WOE_IV!$G$40,"furniture/equipment",Binning_WOE_IV!$G$41,"domestic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62">
        <f>_xlfn.LET(_xlpm.b,_xlfn.XLOOKUP(F162,Binning_WOE_IV!$AJ$2:$AJ$6,Binning_WOE_IV!$AK$2:$AK$6,"not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62">
        <f>_xlfn.LET(_xlpm.b,_xlfn.XLOOKUP(G162,Binning_WOE_IV!$AL$2:$AL$6,Binning_WOE_IV!$AM$2:$AM$6,"not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62">
        <f>_xlfn.XLOOKUP(_xlfn.XLOOKUP(I162,Binning_WOE_IV!$AN$2:$AN$5,Binning_WOE_IV!$AO$2:$AO$5,"not found",0),Binning_WOE_IV!$R$53:$R$55,Binning_WOE_IV!$G$53:$G$55,"not found",0)</f>
        <v>0.1811117123342415</v>
      </c>
      <c r="AE162">
        <f>_xlfn.LET(_xlpm.b,_xlfn.XLOOKUP(L162,Binning_WOE_IV!$AQ$2:$AQ$5,Binning_WOE_IV!$AR$2:$AR$5,"not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62">
        <f>_xlfn.XLOOKUP(_xlfn.XLOOKUP(N162,Binning_WOE_IV!$AS$2:$AS$4,Binning_WOE_IV!$AT$2:$AT$4,"not found",0),Binning_WOE_IV!$R$62:$R$63,Binning_WOE_IV!$G$62:$G$63,"not found",0)</f>
        <v>0.12957806221905885</v>
      </c>
      <c r="AG162">
        <f>_xlfn.XLOOKUP(_xlfn.XLOOKUP(O162,Binning_WOE_IV!$AU$2:$AU$4,Binning_WOE_IV!$AV$2:$AV$4,"not found",0),Binning_WOE_IV!$R$64:$R$65,Binning_WOE_IV!$G$64:$G$65,"not found",0)</f>
        <v>0.23435622685305388</v>
      </c>
      <c r="AH162">
        <f>V162*TRAIN_SUMMARY!$C$3</f>
        <v>0.53026698802232175</v>
      </c>
      <c r="AI162">
        <f>W162*TRAIN_SUMMARY!$C$4</f>
        <v>-2.1929012991782761E-2</v>
      </c>
      <c r="AJ162">
        <f>X162*TRAIN_SUMMARY!$C$5</f>
        <v>-0.1756525653466223</v>
      </c>
      <c r="AK162">
        <f>Y162*TRAIN_SUMMARY!$C$6</f>
        <v>0.53190423215968441</v>
      </c>
      <c r="AL162">
        <f>Z162*TRAIN_SUMMARY!$C$7</f>
        <v>2.4580699342731407E-2</v>
      </c>
      <c r="AM162">
        <f>AA162*TRAIN_SUMMARY!$C$8</f>
        <v>5.9194073638088991E-2</v>
      </c>
      <c r="AN162">
        <f>AB162*TRAIN_SUMMARY!$C$9</f>
        <v>0.17108448609736249</v>
      </c>
      <c r="AO162">
        <f>AC162*TRAIN_SUMMARY!$C$10</f>
        <v>4.7923621110280083E-2</v>
      </c>
      <c r="AP162">
        <f>AD162*TRAIN_SUMMARY!$C$11</f>
        <v>-0.21458247952085815</v>
      </c>
      <c r="AQ162">
        <f>AE162*TRAIN_SUMMARY!$C$12</f>
        <v>-1.8327249432625072E-2</v>
      </c>
      <c r="AR162">
        <f>AF162*TRAIN_SUMMARY!$C$13</f>
        <v>-7.9424741749105313E-2</v>
      </c>
      <c r="AS162">
        <f>AG162*TRAIN_SUMMARY!$C$14</f>
        <v>-8.8614999578798745E-2</v>
      </c>
      <c r="AT162">
        <f>TRAIN_SUMMARY!$C$2+SUM(AH162:AS162)</f>
        <v>-5.4977763011446301E-2</v>
      </c>
      <c r="AU162">
        <f t="shared" si="26"/>
        <v>0.48625902014441941</v>
      </c>
      <c r="AV162">
        <f t="shared" si="27"/>
        <v>0.66603607078455074</v>
      </c>
      <c r="AW162">
        <f t="shared" si="28"/>
        <v>1</v>
      </c>
      <c r="AX162">
        <f t="shared" si="29"/>
        <v>0</v>
      </c>
      <c r="AY162">
        <f t="shared" si="37"/>
        <v>53</v>
      </c>
      <c r="AZ162">
        <f t="shared" si="38"/>
        <v>108</v>
      </c>
      <c r="BA162" s="35">
        <f t="shared" si="30"/>
        <v>0.10927835051546392</v>
      </c>
      <c r="BB162" s="35">
        <f t="shared" si="31"/>
        <v>0.50232558139534889</v>
      </c>
      <c r="BC162" s="35">
        <f t="shared" si="32"/>
        <v>0.39304723087988497</v>
      </c>
      <c r="BD162" s="35">
        <f t="shared" si="33"/>
        <v>0.50232558139534889</v>
      </c>
      <c r="BE162" s="35">
        <f t="shared" si="34"/>
        <v>0.10927835051546392</v>
      </c>
      <c r="BF162" s="23">
        <f>VLOOKUP(AH162,POINTS_TABLE!$D$2:$E$6,2,FALSE)</f>
        <v>22.950406619007929</v>
      </c>
      <c r="BG162" s="23">
        <f>VLOOKUP(AI162,POINTS_TABLE!$D$7:$E$12,2,FALSE)</f>
        <v>-0.94910634884503919</v>
      </c>
      <c r="BH162" s="23">
        <f>VLOOKUP(AJ162,POINTS_TABLE!$D$13:$E$18,2,FALSE)</f>
        <v>-7.6023925483498971</v>
      </c>
      <c r="BI162" s="23">
        <f>VLOOKUP(AK162,POINTS_TABLE!$D$21:$E$24,2,FALSE)</f>
        <v>23.021267938938855</v>
      </c>
      <c r="BJ162" s="23">
        <f>VLOOKUP(AL162,POINTS_TABLE!$D$25:$E$27,2,FALSE)</f>
        <v>1.063873591300236</v>
      </c>
      <c r="BK162" s="23">
        <f>VLOOKUP(AM162,POINTS_TABLE!$D$28:$E$33,2,FALSE)</f>
        <v>2.5619698946306131</v>
      </c>
      <c r="BL162" s="23">
        <f>VLOOKUP(AN162,POINTS_TABLE!$D$34:$E$37,2,FALSE)</f>
        <v>7.4046821899710498</v>
      </c>
      <c r="BM162" s="23">
        <f>VLOOKUP(AO162,POINTS_TABLE!$D$38:$E$41,2,FALSE)</f>
        <v>2.0741751155172814</v>
      </c>
      <c r="BN162" s="23">
        <f>VLOOKUP(AP162,POINTS_TABLE!$D$42:$E$44,2,FALSE)</f>
        <v>-9.2873123719919874</v>
      </c>
      <c r="BO162" s="23">
        <f>VLOOKUP(AQ162,POINTS_TABLE!$D$45:$E$48,2,FALSE)</f>
        <v>-0.79321895608749771</v>
      </c>
      <c r="BP162" s="23">
        <f>VLOOKUP(AR162,POINTS_TABLE!$D$49:$E$50,2,FALSE)</f>
        <v>-3.4375704313596254</v>
      </c>
      <c r="BQ162" s="23">
        <f>VLOOKUP(AS162,POINTS_TABLE!$D$51:$E$52,2,FALSE)</f>
        <v>-3.8353326132213157</v>
      </c>
      <c r="BR162" s="39">
        <f>ROUND(SCORECARD_SCALLING!$C$6-SUM(BF162:BQ162)-TRAIN_SUMMARY!$C$2*SCORECARD_SCALLING!$C$5,0)</f>
        <v>473</v>
      </c>
      <c r="BS162" t="str">
        <f t="shared" si="35"/>
        <v>Reject</v>
      </c>
      <c r="BT162">
        <f t="shared" si="36"/>
        <v>1</v>
      </c>
    </row>
    <row r="163" spans="1:72">
      <c r="A163" s="2" t="s">
        <v>21</v>
      </c>
      <c r="B163" s="2">
        <v>24</v>
      </c>
      <c r="C163" s="2" t="s">
        <v>33</v>
      </c>
      <c r="D163" s="2" t="s">
        <v>49</v>
      </c>
      <c r="E163" s="2">
        <v>6579</v>
      </c>
      <c r="F163" s="2" t="s">
        <v>34</v>
      </c>
      <c r="G163" s="2" t="s">
        <v>55</v>
      </c>
      <c r="H163" s="2">
        <v>4</v>
      </c>
      <c r="I163" s="2" t="s">
        <v>26</v>
      </c>
      <c r="J163" s="2" t="s">
        <v>27</v>
      </c>
      <c r="K163" s="2">
        <v>2</v>
      </c>
      <c r="L163" s="2" t="s">
        <v>47</v>
      </c>
      <c r="M163" s="2">
        <v>29</v>
      </c>
      <c r="N163" s="2" t="s">
        <v>27</v>
      </c>
      <c r="O163" s="2" t="s">
        <v>44</v>
      </c>
      <c r="P163" s="2">
        <v>1</v>
      </c>
      <c r="Q163" s="2" t="s">
        <v>52</v>
      </c>
      <c r="R163" s="2">
        <v>1</v>
      </c>
      <c r="S163" s="2" t="s">
        <v>31</v>
      </c>
      <c r="T163" s="2" t="s">
        <v>31</v>
      </c>
      <c r="U163" s="2">
        <v>0</v>
      </c>
      <c r="V163">
        <f>_xlfn.XLOOKUP(B163,Binning_WOE_IV!$C$2:$C$6,Binning_WOE_IV!$I$2:$I$6,"not found",-1)</f>
        <v>-0.12917431193202994</v>
      </c>
      <c r="W163">
        <f>_xlfn.XLOOKUP(E163,Binning_WOE_IV!$C$7:$C$12,Binning_WOE_IV!$I$7:$I$12,"not found",-1)</f>
        <v>-0.1020145435816787</v>
      </c>
      <c r="X163">
        <f>_xlfn.XLOOKUP(M163,Binning_WOE_IV!$C$13:$C$18,Binning_WOE_IV!$I$13:$I$18,"not found",-1)</f>
        <v>-0.13233987329659078</v>
      </c>
      <c r="Y163">
        <f>_xlfn.XLOOKUP(A163,Binning_WOE_IV!$B$32:$B$35,Binning_WOE_IV!$G$32:$G$35,"not found",0)</f>
        <v>-0.67859154491044971</v>
      </c>
      <c r="Z163" s="23">
        <f>_xlfn.XLOOKUP(_xlfn.XLOOKUP(C163,Binning_WOE_IV!$AF$2:$AF$6,Binning_WOE_IV!$AG$2:$AG$6,"not found",0),Binning_WOE_IV!$R$36:$R$38,Binning_WOE_IV!$G$36:$G$38,"not found",0)</f>
        <v>-4.4726268044255127E-2</v>
      </c>
      <c r="AA163" cm="1">
        <f t="array" ref="AA163">_xlfn.SWITCH(D163,"radio/tv",Binning_WOE_IV!$G$39,"other",Binning_WOE_IV!$G$39,"education",Binning_WOE_IV!$G$40,"retraining",Binning_WOE_IV!$G$40,"furniture/equipment",Binning_WOE_IV!$G$41,"domestic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163">
        <f>_xlfn.LET(_xlpm.b,_xlfn.XLOOKUP(F163,Binning_WOE_IV!$AJ$2:$AJ$6,Binning_WOE_IV!$AK$2:$AK$6,"not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63">
        <f>_xlfn.LET(_xlpm.b,_xlfn.XLOOKUP(G163,Binning_WOE_IV!$AL$2:$AL$6,Binning_WOE_IV!$AM$2:$AM$6,"not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163">
        <f>_xlfn.XLOOKUP(_xlfn.XLOOKUP(I163,Binning_WOE_IV!$AN$2:$AN$5,Binning_WOE_IV!$AO$2:$AO$5,"not found",0),Binning_WOE_IV!$R$53:$R$55,Binning_WOE_IV!$G$53:$G$55,"not found",0)</f>
        <v>0.1811117123342415</v>
      </c>
      <c r="AE163">
        <f>_xlfn.LET(_xlpm.b,_xlfn.XLOOKUP(L163,Binning_WOE_IV!$AQ$2:$AQ$5,Binning_WOE_IV!$AR$2:$AR$5,"not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63">
        <f>_xlfn.XLOOKUP(_xlfn.XLOOKUP(N163,Binning_WOE_IV!$AS$2:$AS$4,Binning_WOE_IV!$AT$2:$AT$4,"not found",0),Binning_WOE_IV!$R$62:$R$63,Binning_WOE_IV!$G$62:$G$63,"not found",0)</f>
        <v>0.12957806221905885</v>
      </c>
      <c r="AG163">
        <f>_xlfn.XLOOKUP(_xlfn.XLOOKUP(O163,Binning_WOE_IV!$AU$2:$AU$4,Binning_WOE_IV!$AV$2:$AV$4,"not found",0),Binning_WOE_IV!$R$64:$R$65,Binning_WOE_IV!$G$64:$G$65,"not found",0)</f>
        <v>-0.4919272386823581</v>
      </c>
      <c r="AH163">
        <f>V163*TRAIN_SUMMARY!$C$3</f>
        <v>0.10186434668464488</v>
      </c>
      <c r="AI163">
        <f>W163*TRAIN_SUMMARY!$C$4</f>
        <v>5.0912844229637523E-2</v>
      </c>
      <c r="AJ163">
        <f>X163*TRAIN_SUMMARY!$C$5</f>
        <v>8.428542324031725E-2</v>
      </c>
      <c r="AK163">
        <f>Y163*TRAIN_SUMMARY!$C$6</f>
        <v>0.53190423215968441</v>
      </c>
      <c r="AL163">
        <f>Z163*TRAIN_SUMMARY!$C$7</f>
        <v>2.4580699342731407E-2</v>
      </c>
      <c r="AM163">
        <f>AA163*TRAIN_SUMMARY!$C$8</f>
        <v>-0.46936907902687153</v>
      </c>
      <c r="AN163">
        <f>AB163*TRAIN_SUMMARY!$C$9</f>
        <v>0.17108448609736249</v>
      </c>
      <c r="AO163">
        <f>AC163*TRAIN_SUMMARY!$C$10</f>
        <v>7.0222669754522044E-2</v>
      </c>
      <c r="AP163">
        <f>AD163*TRAIN_SUMMARY!$C$11</f>
        <v>-0.21458247952085815</v>
      </c>
      <c r="AQ163">
        <f>AE163*TRAIN_SUMMARY!$C$12</f>
        <v>0.30495501300893796</v>
      </c>
      <c r="AR163">
        <f>AF163*TRAIN_SUMMARY!$C$13</f>
        <v>-7.9424741749105313E-2</v>
      </c>
      <c r="AS163">
        <f>AG163*TRAIN_SUMMARY!$C$14</f>
        <v>0.18600799575071647</v>
      </c>
      <c r="AT163">
        <f>TRAIN_SUMMARY!$C$2+SUM(AH163:AS163)</f>
        <v>-5.8959404790403735E-2</v>
      </c>
      <c r="AU163">
        <f t="shared" si="26"/>
        <v>0.48526441722185926</v>
      </c>
      <c r="AV163">
        <f t="shared" si="27"/>
        <v>0.66410194166824155</v>
      </c>
      <c r="AW163">
        <f t="shared" si="28"/>
        <v>1</v>
      </c>
      <c r="AX163">
        <f t="shared" si="29"/>
        <v>0</v>
      </c>
      <c r="AY163">
        <f t="shared" si="37"/>
        <v>54</v>
      </c>
      <c r="AZ163">
        <f t="shared" si="38"/>
        <v>108</v>
      </c>
      <c r="BA163" s="35">
        <f t="shared" si="30"/>
        <v>0.11134020618556702</v>
      </c>
      <c r="BB163" s="35">
        <f t="shared" si="31"/>
        <v>0.50232558139534889</v>
      </c>
      <c r="BC163" s="35">
        <f t="shared" si="32"/>
        <v>0.39098537520978188</v>
      </c>
      <c r="BD163" s="35">
        <f t="shared" si="33"/>
        <v>0.50232558139534889</v>
      </c>
      <c r="BE163" s="35">
        <f t="shared" si="34"/>
        <v>0.11134020618556702</v>
      </c>
      <c r="BF163" s="23">
        <f>VLOOKUP(AH163,POINTS_TABLE!$D$2:$E$6,2,FALSE)</f>
        <v>4.4087756341599382</v>
      </c>
      <c r="BG163" s="23">
        <f>VLOOKUP(AI163,POINTS_TABLE!$D$7:$E$12,2,FALSE)</f>
        <v>2.2035512366295098</v>
      </c>
      <c r="BH163" s="23">
        <f>VLOOKUP(AJ163,POINTS_TABLE!$D$13:$E$18,2,FALSE)</f>
        <v>3.6479448638409924</v>
      </c>
      <c r="BI163" s="23">
        <f>VLOOKUP(AK163,POINTS_TABLE!$D$21:$E$24,2,FALSE)</f>
        <v>23.021267938938855</v>
      </c>
      <c r="BJ163" s="23">
        <f>VLOOKUP(AL163,POINTS_TABLE!$D$25:$E$27,2,FALSE)</f>
        <v>1.063873591300236</v>
      </c>
      <c r="BK163" s="23">
        <f>VLOOKUP(AM163,POINTS_TABLE!$D$28:$E$33,2,FALSE)</f>
        <v>-20.314693279760625</v>
      </c>
      <c r="BL163" s="23">
        <f>VLOOKUP(AN163,POINTS_TABLE!$D$34:$E$37,2,FALSE)</f>
        <v>7.4046821899710498</v>
      </c>
      <c r="BM163" s="23">
        <f>VLOOKUP(AO163,POINTS_TABLE!$D$38:$E$41,2,FALSE)</f>
        <v>3.0392969223849704</v>
      </c>
      <c r="BN163" s="23">
        <f>VLOOKUP(AP163,POINTS_TABLE!$D$42:$E$44,2,FALSE)</f>
        <v>-9.2873123719919874</v>
      </c>
      <c r="BO163" s="23">
        <f>VLOOKUP(AQ163,POINTS_TABLE!$D$45:$E$48,2,FALSE)</f>
        <v>13.198712548866723</v>
      </c>
      <c r="BP163" s="23">
        <f>VLOOKUP(AR163,POINTS_TABLE!$D$49:$E$50,2,FALSE)</f>
        <v>-3.4375704313596254</v>
      </c>
      <c r="BQ163" s="23">
        <f>VLOOKUP(AS163,POINTS_TABLE!$D$51:$E$52,2,FALSE)</f>
        <v>8.0505843910576207</v>
      </c>
      <c r="BR163" s="39">
        <f>ROUND(SCORECARD_SCALLING!$C$6-SUM(BF163:BQ163)-TRAIN_SUMMARY!$C$2*SCORECARD_SCALLING!$C$5,0)</f>
        <v>473</v>
      </c>
      <c r="BS163" t="str">
        <f t="shared" si="35"/>
        <v>Reject</v>
      </c>
      <c r="BT163">
        <f t="shared" si="36"/>
        <v>1</v>
      </c>
    </row>
    <row r="164" spans="1:72">
      <c r="A164" s="2" t="s">
        <v>32</v>
      </c>
      <c r="B164" s="2">
        <v>18</v>
      </c>
      <c r="C164" s="2" t="s">
        <v>33</v>
      </c>
      <c r="D164" s="2" t="s">
        <v>49</v>
      </c>
      <c r="E164" s="2">
        <v>2779</v>
      </c>
      <c r="F164" s="2" t="s">
        <v>34</v>
      </c>
      <c r="G164" s="2" t="s">
        <v>35</v>
      </c>
      <c r="H164" s="2">
        <v>1</v>
      </c>
      <c r="I164" s="2" t="s">
        <v>56</v>
      </c>
      <c r="J164" s="2" t="s">
        <v>27</v>
      </c>
      <c r="K164" s="2">
        <v>3</v>
      </c>
      <c r="L164" s="2" t="s">
        <v>50</v>
      </c>
      <c r="M164" s="2">
        <v>21</v>
      </c>
      <c r="N164" s="2" t="s">
        <v>27</v>
      </c>
      <c r="O164" s="2" t="s">
        <v>51</v>
      </c>
      <c r="P164" s="2">
        <v>1</v>
      </c>
      <c r="Q164" s="2" t="s">
        <v>30</v>
      </c>
      <c r="R164" s="2">
        <v>1</v>
      </c>
      <c r="S164" s="2" t="s">
        <v>31</v>
      </c>
      <c r="T164" s="2" t="s">
        <v>31</v>
      </c>
      <c r="U164" s="2">
        <v>0</v>
      </c>
      <c r="V164">
        <f>_xlfn.XLOOKUP(B164,Binning_WOE_IV!$C$2:$C$6,Binning_WOE_IV!$I$2:$I$6,"not found",-1)</f>
        <v>7.0953437452657447E-2</v>
      </c>
      <c r="W164">
        <f>_xlfn.XLOOKUP(E164,Binning_WOE_IV!$C$7:$C$12,Binning_WOE_IV!$I$7:$I$12,"not found",-1)</f>
        <v>0.12361395596717682</v>
      </c>
      <c r="X164">
        <f>_xlfn.XLOOKUP(M164,Binning_WOE_IV!$C$13:$C$18,Binning_WOE_IV!$I$13:$I$18,"not found",-1)</f>
        <v>-0.40221483439086264</v>
      </c>
      <c r="Y164">
        <f>_xlfn.XLOOKUP(A164,Binning_WOE_IV!$B$32:$B$35,Binning_WOE_IV!$G$32:$G$35,"not found",0)</f>
        <v>-0.45557089656450134</v>
      </c>
      <c r="Z164" s="23">
        <f>_xlfn.XLOOKUP(_xlfn.XLOOKUP(C164,Binning_WOE_IV!$AF$2:$AF$6,Binning_WOE_IV!$AG$2:$AG$6,"not found",0),Binning_WOE_IV!$R$36:$R$38,Binning_WOE_IV!$G$36:$G$38,"not found",0)</f>
        <v>-4.4726268044255127E-2</v>
      </c>
      <c r="AA164" cm="1">
        <f t="array" ref="AA164">_xlfn.SWITCH(D164,"radio/tv",Binning_WOE_IV!$G$39,"other",Binning_WOE_IV!$G$39,"education",Binning_WOE_IV!$G$40,"retraining",Binning_WOE_IV!$G$40,"furniture/equipment",Binning_WOE_IV!$G$41,"domestic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164">
        <f>_xlfn.LET(_xlpm.b,_xlfn.XLOOKUP(F164,Binning_WOE_IV!$AJ$2:$AJ$6,Binning_WOE_IV!$AK$2:$AK$6,"not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64">
        <f>_xlfn.LET(_xlpm.b,_xlfn.XLOOKUP(G164,Binning_WOE_IV!$AL$2:$AL$6,Binning_WOE_IV!$AM$2:$AM$6,"not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64">
        <f>_xlfn.XLOOKUP(_xlfn.XLOOKUP(I164,Binning_WOE_IV!$AN$2:$AN$5,Binning_WOE_IV!$AO$2:$AO$5,"not found",0),Binning_WOE_IV!$R$53:$R$55,Binning_WOE_IV!$G$53:$G$55,"not found",0)</f>
        <v>-0.2698954162208389</v>
      </c>
      <c r="AE164">
        <f>_xlfn.LET(_xlpm.b,_xlfn.XLOOKUP(L164,Binning_WOE_IV!$AQ$2:$AQ$5,Binning_WOE_IV!$AR$2:$AR$5,"not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64">
        <f>_xlfn.XLOOKUP(_xlfn.XLOOKUP(N164,Binning_WOE_IV!$AS$2:$AS$4,Binning_WOE_IV!$AT$2:$AT$4,"not found",0),Binning_WOE_IV!$R$62:$R$63,Binning_WOE_IV!$G$62:$G$63,"not found",0)</f>
        <v>0.12957806221905885</v>
      </c>
      <c r="AG164">
        <f>_xlfn.XLOOKUP(_xlfn.XLOOKUP(O164,Binning_WOE_IV!$AU$2:$AU$4,Binning_WOE_IV!$AV$2:$AV$4,"not found",0),Binning_WOE_IV!$R$64:$R$65,Binning_WOE_IV!$G$64:$G$65,"not found",0)</f>
        <v>-0.4919272386823581</v>
      </c>
      <c r="AH164">
        <f>V164*TRAIN_SUMMARY!$C$3</f>
        <v>-5.5952498937620498E-2</v>
      </c>
      <c r="AI164">
        <f>W164*TRAIN_SUMMARY!$C$4</f>
        <v>-6.1692557392340606E-2</v>
      </c>
      <c r="AJ164">
        <f>X164*TRAIN_SUMMARY!$C$5</f>
        <v>0.25616502952357967</v>
      </c>
      <c r="AK164">
        <f>Y164*TRAIN_SUMMARY!$C$6</f>
        <v>0.35709270141793154</v>
      </c>
      <c r="AL164">
        <f>Z164*TRAIN_SUMMARY!$C$7</f>
        <v>2.4580699342731407E-2</v>
      </c>
      <c r="AM164">
        <f>AA164*TRAIN_SUMMARY!$C$8</f>
        <v>-0.46936907902687153</v>
      </c>
      <c r="AN164">
        <f>AB164*TRAIN_SUMMARY!$C$9</f>
        <v>0.17108448609736249</v>
      </c>
      <c r="AO164">
        <f>AC164*TRAIN_SUMMARY!$C$10</f>
        <v>4.7923621110280083E-2</v>
      </c>
      <c r="AP164">
        <f>AD164*TRAIN_SUMMARY!$C$11</f>
        <v>0.31977406031642996</v>
      </c>
      <c r="AQ164">
        <f>AE164*TRAIN_SUMMARY!$C$12</f>
        <v>6.1778553558697331E-2</v>
      </c>
      <c r="AR164">
        <f>AF164*TRAIN_SUMMARY!$C$13</f>
        <v>-7.9424741749105313E-2</v>
      </c>
      <c r="AS164">
        <f>AG164*TRAIN_SUMMARY!$C$14</f>
        <v>0.18600799575071647</v>
      </c>
      <c r="AT164">
        <f>TRAIN_SUMMARY!$C$2+SUM(AH164:AS164)</f>
        <v>-6.3432544750332109E-2</v>
      </c>
      <c r="AU164">
        <f t="shared" si="26"/>
        <v>0.48414717902275706</v>
      </c>
      <c r="AV164">
        <f t="shared" si="27"/>
        <v>0.66193378485083487</v>
      </c>
      <c r="AW164">
        <f t="shared" si="28"/>
        <v>1</v>
      </c>
      <c r="AX164">
        <f t="shared" si="29"/>
        <v>0</v>
      </c>
      <c r="AY164">
        <f t="shared" si="37"/>
        <v>55</v>
      </c>
      <c r="AZ164">
        <f t="shared" si="38"/>
        <v>108</v>
      </c>
      <c r="BA164" s="35">
        <f t="shared" si="30"/>
        <v>0.1134020618556701</v>
      </c>
      <c r="BB164" s="35">
        <f t="shared" si="31"/>
        <v>0.50232558139534889</v>
      </c>
      <c r="BC164" s="35">
        <f t="shared" si="32"/>
        <v>0.3889235195396788</v>
      </c>
      <c r="BD164" s="35">
        <f t="shared" si="33"/>
        <v>0.50232558139534889</v>
      </c>
      <c r="BE164" s="35">
        <f t="shared" si="34"/>
        <v>0.1134020618556701</v>
      </c>
      <c r="BF164" s="23">
        <f>VLOOKUP(AH164,POINTS_TABLE!$D$2:$E$6,2,FALSE)</f>
        <v>-2.4216717822795024</v>
      </c>
      <c r="BG164" s="23">
        <f>VLOOKUP(AI164,POINTS_TABLE!$D$7:$E$12,2,FALSE)</f>
        <v>-2.6701063982906263</v>
      </c>
      <c r="BH164" s="23">
        <f>VLOOKUP(AJ164,POINTS_TABLE!$D$13:$E$18,2,FALSE)</f>
        <v>11.087040532285299</v>
      </c>
      <c r="BI164" s="23">
        <f>VLOOKUP(AK164,POINTS_TABLE!$D$21:$E$24,2,FALSE)</f>
        <v>15.455276084198793</v>
      </c>
      <c r="BJ164" s="23">
        <f>VLOOKUP(AL164,POINTS_TABLE!$D$25:$E$27,2,FALSE)</f>
        <v>1.063873591300236</v>
      </c>
      <c r="BK164" s="23">
        <f>VLOOKUP(AM164,POINTS_TABLE!$D$28:$E$33,2,FALSE)</f>
        <v>-20.314693279760625</v>
      </c>
      <c r="BL164" s="23">
        <f>VLOOKUP(AN164,POINTS_TABLE!$D$34:$E$37,2,FALSE)</f>
        <v>7.4046821899710498</v>
      </c>
      <c r="BM164" s="23">
        <f>VLOOKUP(AO164,POINTS_TABLE!$D$38:$E$41,2,FALSE)</f>
        <v>2.0741751155172814</v>
      </c>
      <c r="BN164" s="23">
        <f>VLOOKUP(AP164,POINTS_TABLE!$D$42:$E$44,2,FALSE)</f>
        <v>13.840093530703253</v>
      </c>
      <c r="BO164" s="23">
        <f>VLOOKUP(AQ164,POINTS_TABLE!$D$45:$E$48,2,FALSE)</f>
        <v>2.6738283855727758</v>
      </c>
      <c r="BP164" s="23">
        <f>VLOOKUP(AR164,POINTS_TABLE!$D$49:$E$50,2,FALSE)</f>
        <v>-3.4375704313596254</v>
      </c>
      <c r="BQ164" s="23">
        <f>VLOOKUP(AS164,POINTS_TABLE!$D$51:$E$52,2,FALSE)</f>
        <v>8.0505843910576207</v>
      </c>
      <c r="BR164" s="39">
        <f>ROUND(SCORECARD_SCALLING!$C$6-SUM(BF164:BQ164)-TRAIN_SUMMARY!$C$2*SCORECARD_SCALLING!$C$5,0)</f>
        <v>473</v>
      </c>
      <c r="BS164" t="str">
        <f t="shared" si="35"/>
        <v>Reject</v>
      </c>
      <c r="BT164">
        <f t="shared" si="36"/>
        <v>1</v>
      </c>
    </row>
    <row r="165" spans="1:72">
      <c r="A165" s="2" t="s">
        <v>32</v>
      </c>
      <c r="B165" s="2">
        <v>48</v>
      </c>
      <c r="C165" s="2" t="s">
        <v>33</v>
      </c>
      <c r="D165" s="2" t="s">
        <v>70</v>
      </c>
      <c r="E165" s="2">
        <v>5381</v>
      </c>
      <c r="F165" s="2" t="s">
        <v>24</v>
      </c>
      <c r="G165" s="2" t="s">
        <v>55</v>
      </c>
      <c r="H165" s="2">
        <v>3</v>
      </c>
      <c r="I165" s="2" t="s">
        <v>26</v>
      </c>
      <c r="J165" s="2" t="s">
        <v>27</v>
      </c>
      <c r="K165" s="2">
        <v>4</v>
      </c>
      <c r="L165" s="2" t="s">
        <v>47</v>
      </c>
      <c r="M165" s="2">
        <v>40</v>
      </c>
      <c r="N165" s="2" t="s">
        <v>61</v>
      </c>
      <c r="O165" s="2" t="s">
        <v>44</v>
      </c>
      <c r="P165" s="2">
        <v>1</v>
      </c>
      <c r="Q165" s="2" t="s">
        <v>69</v>
      </c>
      <c r="R165" s="2">
        <v>1</v>
      </c>
      <c r="S165" s="2" t="s">
        <v>31</v>
      </c>
      <c r="T165" s="2" t="s">
        <v>31</v>
      </c>
      <c r="U165" s="2">
        <v>0</v>
      </c>
      <c r="V165">
        <f>_xlfn.XLOOKUP(B165,Binning_WOE_IV!$C$2:$C$6,Binning_WOE_IV!$I$2:$I$6,"not found",-1)</f>
        <v>-0.94704225543434295</v>
      </c>
      <c r="W165">
        <f>_xlfn.XLOOKUP(E165,Binning_WOE_IV!$C$7:$C$12,Binning_WOE_IV!$I$7:$I$12,"not found",-1)</f>
        <v>-0.1020145435816787</v>
      </c>
      <c r="X165">
        <f>_xlfn.XLOOKUP(M165,Binning_WOE_IV!$C$13:$C$18,Binning_WOE_IV!$I$13:$I$18,"not found",-1)</f>
        <v>0.27579903319597576</v>
      </c>
      <c r="Y165">
        <f>_xlfn.XLOOKUP(A165,Binning_WOE_IV!$B$32:$B$35,Binning_WOE_IV!$G$32:$G$35,"not found",0)</f>
        <v>-0.45557089656450134</v>
      </c>
      <c r="Z165" s="23">
        <f>_xlfn.XLOOKUP(_xlfn.XLOOKUP(C165,Binning_WOE_IV!$AF$2:$AF$6,Binning_WOE_IV!$AG$2:$AG$6,"not found",0),Binning_WOE_IV!$R$36:$R$38,Binning_WOE_IV!$G$36:$G$38,"not found",0)</f>
        <v>-4.4726268044255127E-2</v>
      </c>
      <c r="AA165" cm="1">
        <f t="array" ref="AA165">_xlfn.SWITCH(D165,"radio/tv",Binning_WOE_IV!$G$39,"other",Binning_WOE_IV!$G$39,"education",Binning_WOE_IV!$G$40,"retraining",Binning_WOE_IV!$G$40,"furniture/equipment",Binning_WOE_IV!$G$41,"domestic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65">
        <f>_xlfn.LET(_xlpm.b,_xlfn.XLOOKUP(F165,Binning_WOE_IV!$AJ$2:$AJ$6,Binning_WOE_IV!$AK$2:$AK$6,"not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65">
        <f>_xlfn.LET(_xlpm.b,_xlfn.XLOOKUP(G165,Binning_WOE_IV!$AL$2:$AL$6,Binning_WOE_IV!$AM$2:$AM$6,"not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165">
        <f>_xlfn.XLOOKUP(_xlfn.XLOOKUP(I165,Binning_WOE_IV!$AN$2:$AN$5,Binning_WOE_IV!$AO$2:$AO$5,"not found",0),Binning_WOE_IV!$R$53:$R$55,Binning_WOE_IV!$G$53:$G$55,"not found",0)</f>
        <v>0.1811117123342415</v>
      </c>
      <c r="AE165">
        <f>_xlfn.LET(_xlpm.b,_xlfn.XLOOKUP(L165,Binning_WOE_IV!$AQ$2:$AQ$5,Binning_WOE_IV!$AR$2:$AR$5,"not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65">
        <f>_xlfn.XLOOKUP(_xlfn.XLOOKUP(N165,Binning_WOE_IV!$AS$2:$AS$4,Binning_WOE_IV!$AT$2:$AT$4,"not found",0),Binning_WOE_IV!$R$62:$R$63,Binning_WOE_IV!$G$62:$G$63,"not found",0)</f>
        <v>-0.54969627176468283</v>
      </c>
      <c r="AG165">
        <f>_xlfn.XLOOKUP(_xlfn.XLOOKUP(O165,Binning_WOE_IV!$AU$2:$AU$4,Binning_WOE_IV!$AV$2:$AV$4,"not found",0),Binning_WOE_IV!$R$64:$R$65,Binning_WOE_IV!$G$64:$G$65,"not found",0)</f>
        <v>-0.4919272386823581</v>
      </c>
      <c r="AH165">
        <f>V165*TRAIN_SUMMARY!$C$3</f>
        <v>0.74681907872931619</v>
      </c>
      <c r="AI165">
        <f>W165*TRAIN_SUMMARY!$C$4</f>
        <v>5.0912844229637523E-2</v>
      </c>
      <c r="AJ165">
        <f>X165*TRAIN_SUMMARY!$C$5</f>
        <v>-0.1756525653466223</v>
      </c>
      <c r="AK165">
        <f>Y165*TRAIN_SUMMARY!$C$6</f>
        <v>0.35709270141793154</v>
      </c>
      <c r="AL165">
        <f>Z165*TRAIN_SUMMARY!$C$7</f>
        <v>2.4580699342731407E-2</v>
      </c>
      <c r="AM165">
        <f>AA165*TRAIN_SUMMARY!$C$8</f>
        <v>-0.43521580803835686</v>
      </c>
      <c r="AN165">
        <f>AB165*TRAIN_SUMMARY!$C$9</f>
        <v>-0.49611293003523665</v>
      </c>
      <c r="AO165">
        <f>AC165*TRAIN_SUMMARY!$C$10</f>
        <v>7.0222669754522044E-2</v>
      </c>
      <c r="AP165">
        <f>AD165*TRAIN_SUMMARY!$C$11</f>
        <v>-0.21458247952085815</v>
      </c>
      <c r="AQ165">
        <f>AE165*TRAIN_SUMMARY!$C$12</f>
        <v>0.30495501300893796</v>
      </c>
      <c r="AR165">
        <f>AF165*TRAIN_SUMMARY!$C$13</f>
        <v>0.33693577197926589</v>
      </c>
      <c r="AS165">
        <f>AG165*TRAIN_SUMMARY!$C$14</f>
        <v>0.18600799575071647</v>
      </c>
      <c r="AT165">
        <f>TRAIN_SUMMARY!$C$2+SUM(AH165:AS165)</f>
        <v>-6.5437823490138269E-2</v>
      </c>
      <c r="AU165">
        <f t="shared" si="26"/>
        <v>0.48364637937617988</v>
      </c>
      <c r="AV165">
        <f t="shared" si="27"/>
        <v>0.66096343693265003</v>
      </c>
      <c r="AW165">
        <f t="shared" si="28"/>
        <v>1</v>
      </c>
      <c r="AX165">
        <f t="shared" si="29"/>
        <v>0</v>
      </c>
      <c r="AY165">
        <f t="shared" si="37"/>
        <v>56</v>
      </c>
      <c r="AZ165">
        <f t="shared" si="38"/>
        <v>108</v>
      </c>
      <c r="BA165" s="35">
        <f t="shared" si="30"/>
        <v>0.1154639175257732</v>
      </c>
      <c r="BB165" s="35">
        <f t="shared" si="31"/>
        <v>0.50232558139534889</v>
      </c>
      <c r="BC165" s="35">
        <f t="shared" si="32"/>
        <v>0.38686166386957566</v>
      </c>
      <c r="BD165" s="35">
        <f t="shared" si="33"/>
        <v>0.50232558139534889</v>
      </c>
      <c r="BE165" s="35">
        <f t="shared" si="34"/>
        <v>0.1154639175257732</v>
      </c>
      <c r="BF165" s="23">
        <f>VLOOKUP(AH165,POINTS_TABLE!$D$2:$E$6,2,FALSE)</f>
        <v>32.322965439721465</v>
      </c>
      <c r="BG165" s="23">
        <f>VLOOKUP(AI165,POINTS_TABLE!$D$7:$E$12,2,FALSE)</f>
        <v>2.2035512366295098</v>
      </c>
      <c r="BH165" s="23">
        <f>VLOOKUP(AJ165,POINTS_TABLE!$D$13:$E$18,2,FALSE)</f>
        <v>-7.6023925483498971</v>
      </c>
      <c r="BI165" s="23">
        <f>VLOOKUP(AK165,POINTS_TABLE!$D$21:$E$24,2,FALSE)</f>
        <v>15.455276084198793</v>
      </c>
      <c r="BJ165" s="23">
        <f>VLOOKUP(AL165,POINTS_TABLE!$D$25:$E$27,2,FALSE)</f>
        <v>1.063873591300236</v>
      </c>
      <c r="BK165" s="23">
        <f>VLOOKUP(AM165,POINTS_TABLE!$D$28:$E$33,2,FALSE)</f>
        <v>-18.836510639202615</v>
      </c>
      <c r="BL165" s="23">
        <f>VLOOKUP(AN165,POINTS_TABLE!$D$34:$E$37,2,FALSE)</f>
        <v>-21.472189916481874</v>
      </c>
      <c r="BM165" s="23">
        <f>VLOOKUP(AO165,POINTS_TABLE!$D$38:$E$41,2,FALSE)</f>
        <v>3.0392969223849704</v>
      </c>
      <c r="BN165" s="23">
        <f>VLOOKUP(AP165,POINTS_TABLE!$D$42:$E$44,2,FALSE)</f>
        <v>-9.2873123719919874</v>
      </c>
      <c r="BO165" s="23">
        <f>VLOOKUP(AQ165,POINTS_TABLE!$D$45:$E$48,2,FALSE)</f>
        <v>13.198712548866723</v>
      </c>
      <c r="BP165" s="23">
        <f>VLOOKUP(AR165,POINTS_TABLE!$D$49:$E$50,2,FALSE)</f>
        <v>14.582867019977442</v>
      </c>
      <c r="BQ165" s="23">
        <f>VLOOKUP(AS165,POINTS_TABLE!$D$51:$E$52,2,FALSE)</f>
        <v>8.0505843910576207</v>
      </c>
      <c r="BR165" s="39">
        <f>ROUND(SCORECARD_SCALLING!$C$6-SUM(BF165:BQ165)-TRAIN_SUMMARY!$C$2*SCORECARD_SCALLING!$C$5,0)</f>
        <v>473</v>
      </c>
      <c r="BS165" t="str">
        <f t="shared" si="35"/>
        <v>Reject</v>
      </c>
      <c r="BT165">
        <f t="shared" si="36"/>
        <v>1</v>
      </c>
    </row>
    <row r="166" spans="1:72">
      <c r="A166" s="2" t="s">
        <v>21</v>
      </c>
      <c r="B166" s="2">
        <v>12</v>
      </c>
      <c r="C166" s="2" t="s">
        <v>33</v>
      </c>
      <c r="D166" s="2" t="s">
        <v>41</v>
      </c>
      <c r="E166" s="2">
        <v>2577</v>
      </c>
      <c r="F166" s="2" t="s">
        <v>34</v>
      </c>
      <c r="G166" s="2" t="s">
        <v>35</v>
      </c>
      <c r="H166" s="2">
        <v>2</v>
      </c>
      <c r="I166" s="2" t="s">
        <v>54</v>
      </c>
      <c r="J166" s="2" t="s">
        <v>27</v>
      </c>
      <c r="K166" s="2">
        <v>1</v>
      </c>
      <c r="L166" s="2" t="s">
        <v>50</v>
      </c>
      <c r="M166" s="2">
        <v>42</v>
      </c>
      <c r="N166" s="2" t="s">
        <v>27</v>
      </c>
      <c r="O166" s="2" t="s">
        <v>29</v>
      </c>
      <c r="P166" s="2">
        <v>1</v>
      </c>
      <c r="Q166" s="2" t="s">
        <v>30</v>
      </c>
      <c r="R166" s="2">
        <v>1</v>
      </c>
      <c r="S166" s="2" t="s">
        <v>27</v>
      </c>
      <c r="T166" s="2" t="s">
        <v>31</v>
      </c>
      <c r="U166" s="2">
        <v>0</v>
      </c>
      <c r="V166">
        <f>_xlfn.XLOOKUP(B166,Binning_WOE_IV!$C$2:$C$6,Binning_WOE_IV!$I$2:$I$6,"not found",-1)</f>
        <v>7.0953437452657447E-2</v>
      </c>
      <c r="W166">
        <f>_xlfn.XLOOKUP(E166,Binning_WOE_IV!$C$7:$C$12,Binning_WOE_IV!$I$7:$I$12,"not found",-1)</f>
        <v>0.12361395596717682</v>
      </c>
      <c r="X166">
        <f>_xlfn.XLOOKUP(M166,Binning_WOE_IV!$C$13:$C$18,Binning_WOE_IV!$I$13:$I$18,"not found",-1)</f>
        <v>0.27579903319597576</v>
      </c>
      <c r="Y166">
        <f>_xlfn.XLOOKUP(A166,Binning_WOE_IV!$B$32:$B$35,Binning_WOE_IV!$G$32:$G$35,"not found",0)</f>
        <v>-0.67859154491044971</v>
      </c>
      <c r="Z166" s="23">
        <f>_xlfn.XLOOKUP(_xlfn.XLOOKUP(C166,Binning_WOE_IV!$AF$2:$AF$6,Binning_WOE_IV!$AG$2:$AG$6,"not found",0),Binning_WOE_IV!$R$36:$R$38,Binning_WOE_IV!$G$36:$G$38,"not found",0)</f>
        <v>-4.4726268044255127E-2</v>
      </c>
      <c r="AA166" cm="1">
        <f t="array" ref="AA166">_xlfn.SWITCH(D166,"radio/tv",Binning_WOE_IV!$G$39,"other",Binning_WOE_IV!$G$39,"education",Binning_WOE_IV!$G$40,"retraining",Binning_WOE_IV!$G$40,"furniture/equipment",Binning_WOE_IV!$G$41,"domestic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66">
        <f>_xlfn.LET(_xlpm.b,_xlfn.XLOOKUP(F166,Binning_WOE_IV!$AJ$2:$AJ$6,Binning_WOE_IV!$AK$2:$AK$6,"not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66">
        <f>_xlfn.LET(_xlpm.b,_xlfn.XLOOKUP(G166,Binning_WOE_IV!$AL$2:$AL$6,Binning_WOE_IV!$AM$2:$AM$6,"not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66">
        <f>_xlfn.XLOOKUP(_xlfn.XLOOKUP(I166,Binning_WOE_IV!$AN$2:$AN$5,Binning_WOE_IV!$AO$2:$AO$5,"not found",0),Binning_WOE_IV!$R$53:$R$55,Binning_WOE_IV!$G$53:$G$55,"not found",0)</f>
        <v>-0.2698954162208389</v>
      </c>
      <c r="AE166">
        <f>_xlfn.LET(_xlpm.b,_xlfn.XLOOKUP(L166,Binning_WOE_IV!$AQ$2:$AQ$5,Binning_WOE_IV!$AR$2:$AR$5,"not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66">
        <f>_xlfn.XLOOKUP(_xlfn.XLOOKUP(N166,Binning_WOE_IV!$AS$2:$AS$4,Binning_WOE_IV!$AT$2:$AT$4,"not found",0),Binning_WOE_IV!$R$62:$R$63,Binning_WOE_IV!$G$62:$G$63,"not found",0)</f>
        <v>0.12957806221905885</v>
      </c>
      <c r="AG166">
        <f>_xlfn.XLOOKUP(_xlfn.XLOOKUP(O166,Binning_WOE_IV!$AU$2:$AU$4,Binning_WOE_IV!$AV$2:$AV$4,"not found",0),Binning_WOE_IV!$R$64:$R$65,Binning_WOE_IV!$G$64:$G$65,"not found",0)</f>
        <v>0.23435622685305388</v>
      </c>
      <c r="AH166">
        <f>V166*TRAIN_SUMMARY!$C$3</f>
        <v>-5.5952498937620498E-2</v>
      </c>
      <c r="AI166">
        <f>W166*TRAIN_SUMMARY!$C$4</f>
        <v>-6.1692557392340606E-2</v>
      </c>
      <c r="AJ166">
        <f>X166*TRAIN_SUMMARY!$C$5</f>
        <v>-0.1756525653466223</v>
      </c>
      <c r="AK166">
        <f>Y166*TRAIN_SUMMARY!$C$6</f>
        <v>0.53190423215968441</v>
      </c>
      <c r="AL166">
        <f>Z166*TRAIN_SUMMARY!$C$7</f>
        <v>2.4580699342731407E-2</v>
      </c>
      <c r="AM166">
        <f>AA166*TRAIN_SUMMARY!$C$8</f>
        <v>5.9194073638088991E-2</v>
      </c>
      <c r="AN166">
        <f>AB166*TRAIN_SUMMARY!$C$9</f>
        <v>0.17108448609736249</v>
      </c>
      <c r="AO166">
        <f>AC166*TRAIN_SUMMARY!$C$10</f>
        <v>4.7923621110280083E-2</v>
      </c>
      <c r="AP166">
        <f>AD166*TRAIN_SUMMARY!$C$11</f>
        <v>0.31977406031642996</v>
      </c>
      <c r="AQ166">
        <f>AE166*TRAIN_SUMMARY!$C$12</f>
        <v>6.1778553558697331E-2</v>
      </c>
      <c r="AR166">
        <f>AF166*TRAIN_SUMMARY!$C$13</f>
        <v>-7.9424741749105313E-2</v>
      </c>
      <c r="AS166">
        <f>AG166*TRAIN_SUMMARY!$C$14</f>
        <v>-8.8614999578798745E-2</v>
      </c>
      <c r="AT166">
        <f>TRAIN_SUMMARY!$C$2+SUM(AH166:AS166)</f>
        <v>-6.649845154333589E-2</v>
      </c>
      <c r="AU166">
        <f t="shared" si="26"/>
        <v>0.48338151063721657</v>
      </c>
      <c r="AV166">
        <f t="shared" si="27"/>
        <v>0.6604506084792825</v>
      </c>
      <c r="AW166">
        <f t="shared" si="28"/>
        <v>1</v>
      </c>
      <c r="AX166">
        <f t="shared" si="29"/>
        <v>0</v>
      </c>
      <c r="AY166">
        <f t="shared" si="37"/>
        <v>57</v>
      </c>
      <c r="AZ166">
        <f t="shared" si="38"/>
        <v>108</v>
      </c>
      <c r="BA166" s="35">
        <f t="shared" si="30"/>
        <v>0.11752577319587629</v>
      </c>
      <c r="BB166" s="35">
        <f t="shared" si="31"/>
        <v>0.50232558139534889</v>
      </c>
      <c r="BC166" s="35">
        <f t="shared" si="32"/>
        <v>0.38479980819947257</v>
      </c>
      <c r="BD166" s="35">
        <f t="shared" si="33"/>
        <v>0.50232558139534889</v>
      </c>
      <c r="BE166" s="35">
        <f t="shared" si="34"/>
        <v>0.11752577319587629</v>
      </c>
      <c r="BF166" s="23">
        <f>VLOOKUP(AH166,POINTS_TABLE!$D$2:$E$6,2,FALSE)</f>
        <v>-2.4216717822795024</v>
      </c>
      <c r="BG166" s="23">
        <f>VLOOKUP(AI166,POINTS_TABLE!$D$7:$E$12,2,FALSE)</f>
        <v>-2.6701063982906263</v>
      </c>
      <c r="BH166" s="23">
        <f>VLOOKUP(AJ166,POINTS_TABLE!$D$13:$E$18,2,FALSE)</f>
        <v>-7.6023925483498971</v>
      </c>
      <c r="BI166" s="23">
        <f>VLOOKUP(AK166,POINTS_TABLE!$D$21:$E$24,2,FALSE)</f>
        <v>23.021267938938855</v>
      </c>
      <c r="BJ166" s="23">
        <f>VLOOKUP(AL166,POINTS_TABLE!$D$25:$E$27,2,FALSE)</f>
        <v>1.063873591300236</v>
      </c>
      <c r="BK166" s="23">
        <f>VLOOKUP(AM166,POINTS_TABLE!$D$28:$E$33,2,FALSE)</f>
        <v>2.5619698946306131</v>
      </c>
      <c r="BL166" s="23">
        <f>VLOOKUP(AN166,POINTS_TABLE!$D$34:$E$37,2,FALSE)</f>
        <v>7.4046821899710498</v>
      </c>
      <c r="BM166" s="23">
        <f>VLOOKUP(AO166,POINTS_TABLE!$D$38:$E$41,2,FALSE)</f>
        <v>2.0741751155172814</v>
      </c>
      <c r="BN166" s="23">
        <f>VLOOKUP(AP166,POINTS_TABLE!$D$42:$E$44,2,FALSE)</f>
        <v>13.840093530703253</v>
      </c>
      <c r="BO166" s="23">
        <f>VLOOKUP(AQ166,POINTS_TABLE!$D$45:$E$48,2,FALSE)</f>
        <v>2.6738283855727758</v>
      </c>
      <c r="BP166" s="23">
        <f>VLOOKUP(AR166,POINTS_TABLE!$D$49:$E$50,2,FALSE)</f>
        <v>-3.4375704313596254</v>
      </c>
      <c r="BQ166" s="23">
        <f>VLOOKUP(AS166,POINTS_TABLE!$D$51:$E$52,2,FALSE)</f>
        <v>-3.8353326132213157</v>
      </c>
      <c r="BR166" s="39">
        <f>ROUND(SCORECARD_SCALLING!$C$6-SUM(BF166:BQ166)-TRAIN_SUMMARY!$C$2*SCORECARD_SCALLING!$C$5,0)</f>
        <v>473</v>
      </c>
      <c r="BS166" t="str">
        <f t="shared" si="35"/>
        <v>Reject</v>
      </c>
      <c r="BT166">
        <f t="shared" si="36"/>
        <v>1</v>
      </c>
    </row>
    <row r="167" spans="1:72">
      <c r="A167" s="2" t="s">
        <v>63</v>
      </c>
      <c r="B167" s="2">
        <v>12</v>
      </c>
      <c r="C167" s="2" t="s">
        <v>45</v>
      </c>
      <c r="D167" s="2" t="s">
        <v>46</v>
      </c>
      <c r="E167" s="2">
        <v>2247</v>
      </c>
      <c r="F167" s="2" t="s">
        <v>34</v>
      </c>
      <c r="G167" s="2" t="s">
        <v>35</v>
      </c>
      <c r="H167" s="2">
        <v>2</v>
      </c>
      <c r="I167" s="2" t="s">
        <v>36</v>
      </c>
      <c r="J167" s="2" t="s">
        <v>27</v>
      </c>
      <c r="K167" s="2">
        <v>2</v>
      </c>
      <c r="L167" s="2" t="s">
        <v>50</v>
      </c>
      <c r="M167" s="2">
        <v>36</v>
      </c>
      <c r="N167" s="2" t="s">
        <v>65</v>
      </c>
      <c r="O167" s="2" t="s">
        <v>29</v>
      </c>
      <c r="P167" s="2">
        <v>2</v>
      </c>
      <c r="Q167" s="2" t="s">
        <v>30</v>
      </c>
      <c r="R167" s="2">
        <v>1</v>
      </c>
      <c r="S167" s="2" t="s">
        <v>31</v>
      </c>
      <c r="T167" s="2" t="s">
        <v>31</v>
      </c>
      <c r="U167" s="2">
        <v>0</v>
      </c>
      <c r="V167">
        <f>_xlfn.XLOOKUP(B167,Binning_WOE_IV!$C$2:$C$6,Binning_WOE_IV!$I$2:$I$6,"not found",-1)</f>
        <v>7.0953437452657447E-2</v>
      </c>
      <c r="W167">
        <f>_xlfn.XLOOKUP(E167,Binning_WOE_IV!$C$7:$C$12,Binning_WOE_IV!$I$7:$I$12,"not found",-1)</f>
        <v>0.12361395596717682</v>
      </c>
      <c r="X167">
        <f>_xlfn.XLOOKUP(M167,Binning_WOE_IV!$C$13:$C$18,Binning_WOE_IV!$I$13:$I$18,"not found",-1)</f>
        <v>0.27579903319597576</v>
      </c>
      <c r="Y167">
        <f>_xlfn.XLOOKUP(A167,Binning_WOE_IV!$B$32:$B$35,Binning_WOE_IV!$G$32:$G$35,"not found",0)</f>
        <v>0.16731839020190586</v>
      </c>
      <c r="Z167" s="23">
        <f>_xlfn.XLOOKUP(_xlfn.XLOOKUP(C167,Binning_WOE_IV!$AF$2:$AF$6,Binning_WOE_IV!$AG$2:$AG$6,"not found",0),Binning_WOE_IV!$R$36:$R$38,Binning_WOE_IV!$G$36:$G$38,"not found",0)</f>
        <v>-4.4726268044255127E-2</v>
      </c>
      <c r="AA167" cm="1">
        <f t="array" ref="AA167">_xlfn.SWITCH(D167,"radio/tv",Binning_WOE_IV!$G$39,"other",Binning_WOE_IV!$G$39,"education",Binning_WOE_IV!$G$40,"retraining",Binning_WOE_IV!$G$40,"furniture/equipment",Binning_WOE_IV!$G$41,"domestic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67">
        <f>_xlfn.LET(_xlpm.b,_xlfn.XLOOKUP(F167,Binning_WOE_IV!$AJ$2:$AJ$6,Binning_WOE_IV!$AK$2:$AK$6,"not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67">
        <f>_xlfn.LET(_xlpm.b,_xlfn.XLOOKUP(G167,Binning_WOE_IV!$AL$2:$AL$6,Binning_WOE_IV!$AM$2:$AM$6,"not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67">
        <f>_xlfn.XLOOKUP(_xlfn.XLOOKUP(I167,Binning_WOE_IV!$AN$2:$AN$5,Binning_WOE_IV!$AO$2:$AO$5,"not found",0),Binning_WOE_IV!$R$53:$R$55,Binning_WOE_IV!$G$53:$G$55,"not found",0)</f>
        <v>-0.20099341664998441</v>
      </c>
      <c r="AE167">
        <f>_xlfn.LET(_xlpm.b,_xlfn.XLOOKUP(L167,Binning_WOE_IV!$AQ$2:$AQ$5,Binning_WOE_IV!$AR$2:$AR$5,"not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67">
        <f>_xlfn.XLOOKUP(_xlfn.XLOOKUP(N167,Binning_WOE_IV!$AS$2:$AS$4,Binning_WOE_IV!$AT$2:$AT$4,"not found",0),Binning_WOE_IV!$R$62:$R$63,Binning_WOE_IV!$G$62:$G$63,"not found",0)</f>
        <v>-0.54969627176468283</v>
      </c>
      <c r="AG167">
        <f>_xlfn.XLOOKUP(_xlfn.XLOOKUP(O167,Binning_WOE_IV!$AU$2:$AU$4,Binning_WOE_IV!$AV$2:$AV$4,"not found",0),Binning_WOE_IV!$R$64:$R$65,Binning_WOE_IV!$G$64:$G$65,"not found",0)</f>
        <v>0.23435622685305388</v>
      </c>
      <c r="AH167">
        <f>V167*TRAIN_SUMMARY!$C$3</f>
        <v>-5.5952498937620498E-2</v>
      </c>
      <c r="AI167">
        <f>W167*TRAIN_SUMMARY!$C$4</f>
        <v>-6.1692557392340606E-2</v>
      </c>
      <c r="AJ167">
        <f>X167*TRAIN_SUMMARY!$C$5</f>
        <v>-0.1756525653466223</v>
      </c>
      <c r="AK167">
        <f>Y167*TRAIN_SUMMARY!$C$6</f>
        <v>-0.13115011605145144</v>
      </c>
      <c r="AL167">
        <f>Z167*TRAIN_SUMMARY!$C$7</f>
        <v>2.4580699342731407E-2</v>
      </c>
      <c r="AM167">
        <f>AA167*TRAIN_SUMMARY!$C$8</f>
        <v>0.38352631329769549</v>
      </c>
      <c r="AN167">
        <f>AB167*TRAIN_SUMMARY!$C$9</f>
        <v>0.17108448609736249</v>
      </c>
      <c r="AO167">
        <f>AC167*TRAIN_SUMMARY!$C$10</f>
        <v>4.7923621110280083E-2</v>
      </c>
      <c r="AP167">
        <f>AD167*TRAIN_SUMMARY!$C$11</f>
        <v>0.23813846799994265</v>
      </c>
      <c r="AQ167">
        <f>AE167*TRAIN_SUMMARY!$C$12</f>
        <v>6.1778553558697331E-2</v>
      </c>
      <c r="AR167">
        <f>AF167*TRAIN_SUMMARY!$C$13</f>
        <v>0.33693577197926589</v>
      </c>
      <c r="AS167">
        <f>AG167*TRAIN_SUMMARY!$C$14</f>
        <v>-8.8614999578798745E-2</v>
      </c>
      <c r="AT167">
        <f>TRAIN_SUMMARY!$C$2+SUM(AH167:AS167)</f>
        <v>-7.0495638682981365E-2</v>
      </c>
      <c r="AU167">
        <f t="shared" si="26"/>
        <v>0.48238338540385939</v>
      </c>
      <c r="AV167">
        <f t="shared" si="27"/>
        <v>0.65852043701359175</v>
      </c>
      <c r="AW167">
        <f t="shared" si="28"/>
        <v>1</v>
      </c>
      <c r="AX167">
        <f t="shared" si="29"/>
        <v>0</v>
      </c>
      <c r="AY167">
        <f t="shared" si="37"/>
        <v>58</v>
      </c>
      <c r="AZ167">
        <f t="shared" si="38"/>
        <v>108</v>
      </c>
      <c r="BA167" s="35">
        <f t="shared" si="30"/>
        <v>0.11958762886597939</v>
      </c>
      <c r="BB167" s="35">
        <f t="shared" si="31"/>
        <v>0.50232558139534889</v>
      </c>
      <c r="BC167" s="35">
        <f t="shared" si="32"/>
        <v>0.38273795252936949</v>
      </c>
      <c r="BD167" s="35">
        <f t="shared" si="33"/>
        <v>0.50232558139534889</v>
      </c>
      <c r="BE167" s="35">
        <f t="shared" si="34"/>
        <v>0.11958762886597939</v>
      </c>
      <c r="BF167" s="23">
        <f>VLOOKUP(AH167,POINTS_TABLE!$D$2:$E$6,2,FALSE)</f>
        <v>-2.4216717822795024</v>
      </c>
      <c r="BG167" s="23">
        <f>VLOOKUP(AI167,POINTS_TABLE!$D$7:$E$12,2,FALSE)</f>
        <v>-2.6701063982906263</v>
      </c>
      <c r="BH167" s="23">
        <f>VLOOKUP(AJ167,POINTS_TABLE!$D$13:$E$18,2,FALSE)</f>
        <v>-7.6023925483498971</v>
      </c>
      <c r="BI167" s="23">
        <f>VLOOKUP(AK167,POINTS_TABLE!$D$21:$E$24,2,FALSE)</f>
        <v>-5.6762886611832304</v>
      </c>
      <c r="BJ167" s="23">
        <f>VLOOKUP(AL167,POINTS_TABLE!$D$25:$E$27,2,FALSE)</f>
        <v>1.063873591300236</v>
      </c>
      <c r="BK167" s="23">
        <f>VLOOKUP(AM167,POINTS_TABLE!$D$28:$E$33,2,FALSE)</f>
        <v>16.599345307350365</v>
      </c>
      <c r="BL167" s="23">
        <f>VLOOKUP(AN167,POINTS_TABLE!$D$34:$E$37,2,FALSE)</f>
        <v>7.4046821899710498</v>
      </c>
      <c r="BM167" s="23">
        <f>VLOOKUP(AO167,POINTS_TABLE!$D$38:$E$41,2,FALSE)</f>
        <v>2.0741751155172814</v>
      </c>
      <c r="BN167" s="23">
        <f>VLOOKUP(AP167,POINTS_TABLE!$D$42:$E$44,2,FALSE)</f>
        <v>10.30683560485237</v>
      </c>
      <c r="BO167" s="23">
        <f>VLOOKUP(AQ167,POINTS_TABLE!$D$45:$E$48,2,FALSE)</f>
        <v>2.6738283855727758</v>
      </c>
      <c r="BP167" s="23">
        <f>VLOOKUP(AR167,POINTS_TABLE!$D$49:$E$50,2,FALSE)</f>
        <v>14.582867019977442</v>
      </c>
      <c r="BQ167" s="23">
        <f>VLOOKUP(AS167,POINTS_TABLE!$D$51:$E$52,2,FALSE)</f>
        <v>-3.8353326132213157</v>
      </c>
      <c r="BR167" s="39">
        <f>ROUND(SCORECARD_SCALLING!$C$6-SUM(BF167:BQ167)-TRAIN_SUMMARY!$C$2*SCORECARD_SCALLING!$C$5,0)</f>
        <v>473</v>
      </c>
      <c r="BS167" t="str">
        <f t="shared" si="35"/>
        <v>Reject</v>
      </c>
      <c r="BT167">
        <f t="shared" si="36"/>
        <v>1</v>
      </c>
    </row>
    <row r="168" spans="1:72">
      <c r="A168" s="2" t="s">
        <v>21</v>
      </c>
      <c r="B168" s="2">
        <v>15</v>
      </c>
      <c r="C168" s="2" t="s">
        <v>22</v>
      </c>
      <c r="D168" s="2" t="s">
        <v>41</v>
      </c>
      <c r="E168" s="2">
        <v>975</v>
      </c>
      <c r="F168" s="2" t="s">
        <v>34</v>
      </c>
      <c r="G168" s="2" t="s">
        <v>35</v>
      </c>
      <c r="H168" s="2">
        <v>2</v>
      </c>
      <c r="I168" s="2" t="s">
        <v>54</v>
      </c>
      <c r="J168" s="2" t="s">
        <v>27</v>
      </c>
      <c r="K168" s="2">
        <v>3</v>
      </c>
      <c r="L168" s="2" t="s">
        <v>43</v>
      </c>
      <c r="M168" s="2">
        <v>25</v>
      </c>
      <c r="N168" s="2" t="s">
        <v>27</v>
      </c>
      <c r="O168" s="2" t="s">
        <v>29</v>
      </c>
      <c r="P168" s="2">
        <v>2</v>
      </c>
      <c r="Q168" s="2" t="s">
        <v>30</v>
      </c>
      <c r="R168" s="2">
        <v>1</v>
      </c>
      <c r="S168" s="2" t="s">
        <v>27</v>
      </c>
      <c r="T168" s="2" t="s">
        <v>31</v>
      </c>
      <c r="U168" s="2">
        <v>0</v>
      </c>
      <c r="V168">
        <f>_xlfn.XLOOKUP(B168,Binning_WOE_IV!$C$2:$C$6,Binning_WOE_IV!$I$2:$I$6,"not found",-1)</f>
        <v>7.0953437452657447E-2</v>
      </c>
      <c r="W168">
        <f>_xlfn.XLOOKUP(E168,Binning_WOE_IV!$C$7:$C$12,Binning_WOE_IV!$I$7:$I$12,"not found",-1)</f>
        <v>3.9978967825304385E-2</v>
      </c>
      <c r="X168">
        <f>_xlfn.XLOOKUP(M168,Binning_WOE_IV!$C$13:$C$18,Binning_WOE_IV!$I$13:$I$18,"not found",-1)</f>
        <v>-0.40221483439086264</v>
      </c>
      <c r="Y168">
        <f>_xlfn.XLOOKUP(A168,Binning_WOE_IV!$B$32:$B$35,Binning_WOE_IV!$G$32:$G$35,"not found",0)</f>
        <v>-0.67859154491044971</v>
      </c>
      <c r="Z168" s="23">
        <f>_xlfn.XLOOKUP(_xlfn.XLOOKUP(C168,Binning_WOE_IV!$AF$2:$AF$6,Binning_WOE_IV!$AG$2:$AG$6,"not found",0),Binning_WOE_IV!$R$36:$R$38,Binning_WOE_IV!$G$36:$G$38,"not found",0)</f>
        <v>0.68738688104907397</v>
      </c>
      <c r="AA168" cm="1">
        <f t="array" ref="AA168">_xlfn.SWITCH(D168,"radio/tv",Binning_WOE_IV!$G$39,"other",Binning_WOE_IV!$G$39,"education",Binning_WOE_IV!$G$40,"retraining",Binning_WOE_IV!$G$40,"furniture/equipment",Binning_WOE_IV!$G$41,"domestic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68">
        <f>_xlfn.LET(_xlpm.b,_xlfn.XLOOKUP(F168,Binning_WOE_IV!$AJ$2:$AJ$6,Binning_WOE_IV!$AK$2:$AK$6,"not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68">
        <f>_xlfn.LET(_xlpm.b,_xlfn.XLOOKUP(G168,Binning_WOE_IV!$AL$2:$AL$6,Binning_WOE_IV!$AM$2:$AM$6,"not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68">
        <f>_xlfn.XLOOKUP(_xlfn.XLOOKUP(I168,Binning_WOE_IV!$AN$2:$AN$5,Binning_WOE_IV!$AO$2:$AO$5,"not found",0),Binning_WOE_IV!$R$53:$R$55,Binning_WOE_IV!$G$53:$G$55,"not found",0)</f>
        <v>-0.2698954162208389</v>
      </c>
      <c r="AE168">
        <f>_xlfn.LET(_xlpm.b,_xlfn.XLOOKUP(L168,Binning_WOE_IV!$AQ$2:$AQ$5,Binning_WOE_IV!$AR$2:$AR$5,"not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68">
        <f>_xlfn.XLOOKUP(_xlfn.XLOOKUP(N168,Binning_WOE_IV!$AS$2:$AS$4,Binning_WOE_IV!$AT$2:$AT$4,"not found",0),Binning_WOE_IV!$R$62:$R$63,Binning_WOE_IV!$G$62:$G$63,"not found",0)</f>
        <v>0.12957806221905885</v>
      </c>
      <c r="AG168">
        <f>_xlfn.XLOOKUP(_xlfn.XLOOKUP(O168,Binning_WOE_IV!$AU$2:$AU$4,Binning_WOE_IV!$AV$2:$AV$4,"not found",0),Binning_WOE_IV!$R$64:$R$65,Binning_WOE_IV!$G$64:$G$65,"not found",0)</f>
        <v>0.23435622685305388</v>
      </c>
      <c r="AH168">
        <f>V168*TRAIN_SUMMARY!$C$3</f>
        <v>-5.5952498937620498E-2</v>
      </c>
      <c r="AI168">
        <f>W168*TRAIN_SUMMARY!$C$4</f>
        <v>-1.9952478243670423E-2</v>
      </c>
      <c r="AJ168">
        <f>X168*TRAIN_SUMMARY!$C$5</f>
        <v>0.25616502952357967</v>
      </c>
      <c r="AK168">
        <f>Y168*TRAIN_SUMMARY!$C$6</f>
        <v>0.53190423215968441</v>
      </c>
      <c r="AL168">
        <f>Z168*TRAIN_SUMMARY!$C$7</f>
        <v>-0.37777464997720578</v>
      </c>
      <c r="AM168">
        <f>AA168*TRAIN_SUMMARY!$C$8</f>
        <v>5.9194073638088991E-2</v>
      </c>
      <c r="AN168">
        <f>AB168*TRAIN_SUMMARY!$C$9</f>
        <v>0.17108448609736249</v>
      </c>
      <c r="AO168">
        <f>AC168*TRAIN_SUMMARY!$C$10</f>
        <v>4.7923621110280083E-2</v>
      </c>
      <c r="AP168">
        <f>AD168*TRAIN_SUMMARY!$C$11</f>
        <v>0.31977406031642996</v>
      </c>
      <c r="AQ168">
        <f>AE168*TRAIN_SUMMARY!$C$12</f>
        <v>-1.8327249432625072E-2</v>
      </c>
      <c r="AR168">
        <f>AF168*TRAIN_SUMMARY!$C$13</f>
        <v>-7.9424741749105313E-2</v>
      </c>
      <c r="AS168">
        <f>AG168*TRAIN_SUMMARY!$C$14</f>
        <v>-8.8614999578798745E-2</v>
      </c>
      <c r="AT168">
        <f>TRAIN_SUMMARY!$C$2+SUM(AH168:AS168)</f>
        <v>-7.5401929835723469E-2</v>
      </c>
      <c r="AU168">
        <f t="shared" si="26"/>
        <v>0.48115844359080656</v>
      </c>
      <c r="AV168">
        <f t="shared" si="27"/>
        <v>0.6561567287277299</v>
      </c>
      <c r="AW168">
        <f t="shared" si="28"/>
        <v>1</v>
      </c>
      <c r="AX168">
        <f t="shared" si="29"/>
        <v>0</v>
      </c>
      <c r="AY168">
        <f t="shared" si="37"/>
        <v>59</v>
      </c>
      <c r="AZ168">
        <f t="shared" si="38"/>
        <v>108</v>
      </c>
      <c r="BA168" s="35">
        <f t="shared" si="30"/>
        <v>0.12164948453608247</v>
      </c>
      <c r="BB168" s="35">
        <f t="shared" si="31"/>
        <v>0.50232558139534889</v>
      </c>
      <c r="BC168" s="35">
        <f t="shared" si="32"/>
        <v>0.3806760968592664</v>
      </c>
      <c r="BD168" s="35">
        <f t="shared" si="33"/>
        <v>0.50232558139534889</v>
      </c>
      <c r="BE168" s="35">
        <f t="shared" si="34"/>
        <v>0.12164948453608247</v>
      </c>
      <c r="BF168" s="23">
        <f>VLOOKUP(AH168,POINTS_TABLE!$D$2:$E$6,2,FALSE)</f>
        <v>-2.4216717822795024</v>
      </c>
      <c r="BG168" s="23">
        <f>VLOOKUP(AI168,POINTS_TABLE!$D$7:$E$12,2,FALSE)</f>
        <v>-0.86356024246764762</v>
      </c>
      <c r="BH168" s="23">
        <f>VLOOKUP(AJ168,POINTS_TABLE!$D$13:$E$18,2,FALSE)</f>
        <v>11.087040532285299</v>
      </c>
      <c r="BI168" s="23">
        <f>VLOOKUP(AK168,POINTS_TABLE!$D$21:$E$24,2,FALSE)</f>
        <v>23.021267938938855</v>
      </c>
      <c r="BJ168" s="23">
        <f>VLOOKUP(AL168,POINTS_TABLE!$D$25:$E$27,2,FALSE)</f>
        <v>-16.350408422870363</v>
      </c>
      <c r="BK168" s="23">
        <f>VLOOKUP(AM168,POINTS_TABLE!$D$28:$E$33,2,FALSE)</f>
        <v>2.5619698946306131</v>
      </c>
      <c r="BL168" s="23">
        <f>VLOOKUP(AN168,POINTS_TABLE!$D$34:$E$37,2,FALSE)</f>
        <v>7.4046821899710498</v>
      </c>
      <c r="BM168" s="23">
        <f>VLOOKUP(AO168,POINTS_TABLE!$D$38:$E$41,2,FALSE)</f>
        <v>2.0741751155172814</v>
      </c>
      <c r="BN168" s="23">
        <f>VLOOKUP(AP168,POINTS_TABLE!$D$42:$E$44,2,FALSE)</f>
        <v>13.840093530703253</v>
      </c>
      <c r="BO168" s="23">
        <f>VLOOKUP(AQ168,POINTS_TABLE!$D$45:$E$48,2,FALSE)</f>
        <v>-0.79321895608749771</v>
      </c>
      <c r="BP168" s="23">
        <f>VLOOKUP(AR168,POINTS_TABLE!$D$49:$E$50,2,FALSE)</f>
        <v>-3.4375704313596254</v>
      </c>
      <c r="BQ168" s="23">
        <f>VLOOKUP(AS168,POINTS_TABLE!$D$51:$E$52,2,FALSE)</f>
        <v>-3.8353326132213157</v>
      </c>
      <c r="BR168" s="39">
        <f>ROUND(SCORECARD_SCALLING!$C$6-SUM(BF168:BQ168)-TRAIN_SUMMARY!$C$2*SCORECARD_SCALLING!$C$5,0)</f>
        <v>474</v>
      </c>
      <c r="BS168" t="str">
        <f t="shared" si="35"/>
        <v>Reject</v>
      </c>
      <c r="BT168">
        <f t="shared" si="36"/>
        <v>1</v>
      </c>
    </row>
    <row r="169" spans="1:72">
      <c r="A169" s="2" t="s">
        <v>37</v>
      </c>
      <c r="B169" s="2">
        <v>48</v>
      </c>
      <c r="C169" s="2" t="s">
        <v>22</v>
      </c>
      <c r="D169" s="2" t="s">
        <v>38</v>
      </c>
      <c r="E169" s="2">
        <v>6110</v>
      </c>
      <c r="F169" s="2" t="s">
        <v>34</v>
      </c>
      <c r="G169" s="2" t="s">
        <v>35</v>
      </c>
      <c r="H169" s="2">
        <v>1</v>
      </c>
      <c r="I169" s="2" t="s">
        <v>26</v>
      </c>
      <c r="J169" s="2" t="s">
        <v>27</v>
      </c>
      <c r="K169" s="2">
        <v>3</v>
      </c>
      <c r="L169" s="2" t="s">
        <v>47</v>
      </c>
      <c r="M169" s="2">
        <v>31</v>
      </c>
      <c r="N169" s="2" t="s">
        <v>61</v>
      </c>
      <c r="O169" s="2" t="s">
        <v>44</v>
      </c>
      <c r="P169" s="2">
        <v>1</v>
      </c>
      <c r="Q169" s="2" t="s">
        <v>30</v>
      </c>
      <c r="R169" s="2">
        <v>1</v>
      </c>
      <c r="S169" s="2" t="s">
        <v>31</v>
      </c>
      <c r="T169" s="2" t="s">
        <v>31</v>
      </c>
      <c r="U169" s="2">
        <v>0</v>
      </c>
      <c r="V169">
        <f>_xlfn.XLOOKUP(B169,Binning_WOE_IV!$C$2:$C$6,Binning_WOE_IV!$I$2:$I$6,"not found",-1)</f>
        <v>-0.94704225543434295</v>
      </c>
      <c r="W169">
        <f>_xlfn.XLOOKUP(E169,Binning_WOE_IV!$C$7:$C$12,Binning_WOE_IV!$I$7:$I$12,"not found",-1)</f>
        <v>-0.1020145435816787</v>
      </c>
      <c r="X169">
        <f>_xlfn.XLOOKUP(M169,Binning_WOE_IV!$C$13:$C$18,Binning_WOE_IV!$I$13:$I$18,"not found",-1)</f>
        <v>-9.0210644079187538E-2</v>
      </c>
      <c r="Y169">
        <f>_xlfn.XLOOKUP(A169,Binning_WOE_IV!$B$32:$B$35,Binning_WOE_IV!$G$32:$G$35,"not found",0)</f>
        <v>1.1281887537091495</v>
      </c>
      <c r="Z169" s="23">
        <f>_xlfn.XLOOKUP(_xlfn.XLOOKUP(C169,Binning_WOE_IV!$AF$2:$AF$6,Binning_WOE_IV!$AG$2:$AG$6,"not found",0),Binning_WOE_IV!$R$36:$R$38,Binning_WOE_IV!$G$36:$G$38,"not found",0)</f>
        <v>0.68738688104907397</v>
      </c>
      <c r="AA169" cm="1">
        <f t="array" ref="AA169">_xlfn.SWITCH(D169,"radio/tv",Binning_WOE_IV!$G$39,"other",Binning_WOE_IV!$G$39,"education",Binning_WOE_IV!$G$40,"retraining",Binning_WOE_IV!$G$40,"furniture/equipment",Binning_WOE_IV!$G$41,"domestic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169">
        <f>_xlfn.LET(_xlpm.b,_xlfn.XLOOKUP(F169,Binning_WOE_IV!$AJ$2:$AJ$6,Binning_WOE_IV!$AK$2:$AK$6,"not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69">
        <f>_xlfn.LET(_xlpm.b,_xlfn.XLOOKUP(G169,Binning_WOE_IV!$AL$2:$AL$6,Binning_WOE_IV!$AM$2:$AM$6,"not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69">
        <f>_xlfn.XLOOKUP(_xlfn.XLOOKUP(I169,Binning_WOE_IV!$AN$2:$AN$5,Binning_WOE_IV!$AO$2:$AO$5,"not found",0),Binning_WOE_IV!$R$53:$R$55,Binning_WOE_IV!$G$53:$G$55,"not found",0)</f>
        <v>0.1811117123342415</v>
      </c>
      <c r="AE169">
        <f>_xlfn.LET(_xlpm.b,_xlfn.XLOOKUP(L169,Binning_WOE_IV!$AQ$2:$AQ$5,Binning_WOE_IV!$AR$2:$AR$5,"not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69">
        <f>_xlfn.XLOOKUP(_xlfn.XLOOKUP(N169,Binning_WOE_IV!$AS$2:$AS$4,Binning_WOE_IV!$AT$2:$AT$4,"not found",0),Binning_WOE_IV!$R$62:$R$63,Binning_WOE_IV!$G$62:$G$63,"not found",0)</f>
        <v>-0.54969627176468283</v>
      </c>
      <c r="AG169">
        <f>_xlfn.XLOOKUP(_xlfn.XLOOKUP(O169,Binning_WOE_IV!$AU$2:$AU$4,Binning_WOE_IV!$AV$2:$AV$4,"not found",0),Binning_WOE_IV!$R$64:$R$65,Binning_WOE_IV!$G$64:$G$65,"not found",0)</f>
        <v>-0.4919272386823581</v>
      </c>
      <c r="AH169">
        <f>V169*TRAIN_SUMMARY!$C$3</f>
        <v>0.74681907872931619</v>
      </c>
      <c r="AI169">
        <f>W169*TRAIN_SUMMARY!$C$4</f>
        <v>5.0912844229637523E-2</v>
      </c>
      <c r="AJ169">
        <f>X169*TRAIN_SUMMARY!$C$5</f>
        <v>5.7453903556002682E-2</v>
      </c>
      <c r="AK169">
        <f>Y169*TRAIN_SUMMARY!$C$6</f>
        <v>-0.88431454425511169</v>
      </c>
      <c r="AL169">
        <f>Z169*TRAIN_SUMMARY!$C$7</f>
        <v>-0.37777464997720578</v>
      </c>
      <c r="AM169">
        <f>AA169*TRAIN_SUMMARY!$C$8</f>
        <v>0.31332064462344805</v>
      </c>
      <c r="AN169">
        <f>AB169*TRAIN_SUMMARY!$C$9</f>
        <v>0.17108448609736249</v>
      </c>
      <c r="AO169">
        <f>AC169*TRAIN_SUMMARY!$C$10</f>
        <v>4.7923621110280083E-2</v>
      </c>
      <c r="AP169">
        <f>AD169*TRAIN_SUMMARY!$C$11</f>
        <v>-0.21458247952085815</v>
      </c>
      <c r="AQ169">
        <f>AE169*TRAIN_SUMMARY!$C$12</f>
        <v>0.30495501300893796</v>
      </c>
      <c r="AR169">
        <f>AF169*TRAIN_SUMMARY!$C$13</f>
        <v>0.33693577197926589</v>
      </c>
      <c r="AS169">
        <f>AG169*TRAIN_SUMMARY!$C$14</f>
        <v>0.18600799575071647</v>
      </c>
      <c r="AT169">
        <f>TRAIN_SUMMARY!$C$2+SUM(AH169:AS169)</f>
        <v>-8.2659129430331491E-2</v>
      </c>
      <c r="AU169">
        <f t="shared" si="26"/>
        <v>0.47934697567377704</v>
      </c>
      <c r="AV169">
        <f t="shared" si="27"/>
        <v>0.65267143927207438</v>
      </c>
      <c r="AW169">
        <f t="shared" si="28"/>
        <v>1</v>
      </c>
      <c r="AX169">
        <f t="shared" si="29"/>
        <v>0</v>
      </c>
      <c r="AY169">
        <f t="shared" si="37"/>
        <v>60</v>
      </c>
      <c r="AZ169">
        <f t="shared" si="38"/>
        <v>108</v>
      </c>
      <c r="BA169" s="35">
        <f t="shared" si="30"/>
        <v>0.12371134020618557</v>
      </c>
      <c r="BB169" s="35">
        <f t="shared" si="31"/>
        <v>0.50232558139534889</v>
      </c>
      <c r="BC169" s="35">
        <f t="shared" si="32"/>
        <v>0.37861424118916331</v>
      </c>
      <c r="BD169" s="35">
        <f t="shared" si="33"/>
        <v>0.50232558139534889</v>
      </c>
      <c r="BE169" s="35">
        <f t="shared" si="34"/>
        <v>0.12371134020618557</v>
      </c>
      <c r="BF169" s="23">
        <f>VLOOKUP(AH169,POINTS_TABLE!$D$2:$E$6,2,FALSE)</f>
        <v>32.322965439721465</v>
      </c>
      <c r="BG169" s="23">
        <f>VLOOKUP(AI169,POINTS_TABLE!$D$7:$E$12,2,FALSE)</f>
        <v>2.2035512366295098</v>
      </c>
      <c r="BH169" s="23">
        <f>VLOOKUP(AJ169,POINTS_TABLE!$D$13:$E$18,2,FALSE)</f>
        <v>2.4866538521987356</v>
      </c>
      <c r="BI169" s="23">
        <f>VLOOKUP(AK169,POINTS_TABLE!$D$21:$E$24,2,FALSE)</f>
        <v>-38.273886227485001</v>
      </c>
      <c r="BJ169" s="23">
        <f>VLOOKUP(AL169,POINTS_TABLE!$D$25:$E$27,2,FALSE)</f>
        <v>-16.350408422870363</v>
      </c>
      <c r="BK169" s="23">
        <f>VLOOKUP(AM169,POINTS_TABLE!$D$28:$E$33,2,FALSE)</f>
        <v>13.560784206191453</v>
      </c>
      <c r="BL169" s="23">
        <f>VLOOKUP(AN169,POINTS_TABLE!$D$34:$E$37,2,FALSE)</f>
        <v>7.4046821899710498</v>
      </c>
      <c r="BM169" s="23">
        <f>VLOOKUP(AO169,POINTS_TABLE!$D$38:$E$41,2,FALSE)</f>
        <v>2.0741751155172814</v>
      </c>
      <c r="BN169" s="23">
        <f>VLOOKUP(AP169,POINTS_TABLE!$D$42:$E$44,2,FALSE)</f>
        <v>-9.2873123719919874</v>
      </c>
      <c r="BO169" s="23">
        <f>VLOOKUP(AQ169,POINTS_TABLE!$D$45:$E$48,2,FALSE)</f>
        <v>13.198712548866723</v>
      </c>
      <c r="BP169" s="23">
        <f>VLOOKUP(AR169,POINTS_TABLE!$D$49:$E$50,2,FALSE)</f>
        <v>14.582867019977442</v>
      </c>
      <c r="BQ169" s="23">
        <f>VLOOKUP(AS169,POINTS_TABLE!$D$51:$E$52,2,FALSE)</f>
        <v>8.0505843910576207</v>
      </c>
      <c r="BR169" s="39">
        <f>ROUND(SCORECARD_SCALLING!$C$6-SUM(BF169:BQ169)-TRAIN_SUMMARY!$C$2*SCORECARD_SCALLING!$C$5,0)</f>
        <v>474</v>
      </c>
      <c r="BS169" t="str">
        <f t="shared" si="35"/>
        <v>Reject</v>
      </c>
      <c r="BT169">
        <f t="shared" si="36"/>
        <v>1</v>
      </c>
    </row>
    <row r="170" spans="1:72">
      <c r="A170" s="2" t="s">
        <v>32</v>
      </c>
      <c r="B170" s="2">
        <v>21</v>
      </c>
      <c r="C170" s="2" t="s">
        <v>45</v>
      </c>
      <c r="D170" s="2" t="s">
        <v>46</v>
      </c>
      <c r="E170" s="2">
        <v>2353</v>
      </c>
      <c r="F170" s="2" t="s">
        <v>34</v>
      </c>
      <c r="G170" s="2" t="s">
        <v>35</v>
      </c>
      <c r="H170" s="2">
        <v>1</v>
      </c>
      <c r="I170" s="2" t="s">
        <v>54</v>
      </c>
      <c r="J170" s="2" t="s">
        <v>27</v>
      </c>
      <c r="K170" s="2">
        <v>4</v>
      </c>
      <c r="L170" s="2" t="s">
        <v>43</v>
      </c>
      <c r="M170" s="2">
        <v>47</v>
      </c>
      <c r="N170" s="2" t="s">
        <v>27</v>
      </c>
      <c r="O170" s="2" t="s">
        <v>29</v>
      </c>
      <c r="P170" s="2">
        <v>2</v>
      </c>
      <c r="Q170" s="2" t="s">
        <v>30</v>
      </c>
      <c r="R170" s="2">
        <v>1</v>
      </c>
      <c r="S170" s="2" t="s">
        <v>27</v>
      </c>
      <c r="T170" s="2" t="s">
        <v>31</v>
      </c>
      <c r="U170" s="2">
        <v>0</v>
      </c>
      <c r="V170">
        <f>_xlfn.XLOOKUP(B170,Binning_WOE_IV!$C$2:$C$6,Binning_WOE_IV!$I$2:$I$6,"not found",-1)</f>
        <v>7.0953437452657447E-2</v>
      </c>
      <c r="W170">
        <f>_xlfn.XLOOKUP(E170,Binning_WOE_IV!$C$7:$C$12,Binning_WOE_IV!$I$7:$I$12,"not found",-1)</f>
        <v>0.12361395596717682</v>
      </c>
      <c r="X170">
        <f>_xlfn.XLOOKUP(M170,Binning_WOE_IV!$C$13:$C$18,Binning_WOE_IV!$I$13:$I$18,"not found",-1)</f>
        <v>0.42044277372805144</v>
      </c>
      <c r="Y170">
        <f>_xlfn.XLOOKUP(A170,Binning_WOE_IV!$B$32:$B$35,Binning_WOE_IV!$G$32:$G$35,"not found",0)</f>
        <v>-0.45557089656450134</v>
      </c>
      <c r="Z170" s="23">
        <f>_xlfn.XLOOKUP(_xlfn.XLOOKUP(C170,Binning_WOE_IV!$AF$2:$AF$6,Binning_WOE_IV!$AG$2:$AG$6,"not found",0),Binning_WOE_IV!$R$36:$R$38,Binning_WOE_IV!$G$36:$G$38,"not found",0)</f>
        <v>-4.4726268044255127E-2</v>
      </c>
      <c r="AA170" cm="1">
        <f t="array" ref="AA170">_xlfn.SWITCH(D170,"radio/tv",Binning_WOE_IV!$G$39,"other",Binning_WOE_IV!$G$39,"education",Binning_WOE_IV!$G$40,"retraining",Binning_WOE_IV!$G$40,"furniture/equipment",Binning_WOE_IV!$G$41,"domestic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70">
        <f>_xlfn.LET(_xlpm.b,_xlfn.XLOOKUP(F170,Binning_WOE_IV!$AJ$2:$AJ$6,Binning_WOE_IV!$AK$2:$AK$6,"not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70">
        <f>_xlfn.LET(_xlpm.b,_xlfn.XLOOKUP(G170,Binning_WOE_IV!$AL$2:$AL$6,Binning_WOE_IV!$AM$2:$AM$6,"not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70">
        <f>_xlfn.XLOOKUP(_xlfn.XLOOKUP(I170,Binning_WOE_IV!$AN$2:$AN$5,Binning_WOE_IV!$AO$2:$AO$5,"not found",0),Binning_WOE_IV!$R$53:$R$55,Binning_WOE_IV!$G$53:$G$55,"not found",0)</f>
        <v>-0.2698954162208389</v>
      </c>
      <c r="AE170">
        <f>_xlfn.LET(_xlpm.b,_xlfn.XLOOKUP(L170,Binning_WOE_IV!$AQ$2:$AQ$5,Binning_WOE_IV!$AR$2:$AR$5,"not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70">
        <f>_xlfn.XLOOKUP(_xlfn.XLOOKUP(N170,Binning_WOE_IV!$AS$2:$AS$4,Binning_WOE_IV!$AT$2:$AT$4,"not found",0),Binning_WOE_IV!$R$62:$R$63,Binning_WOE_IV!$G$62:$G$63,"not found",0)</f>
        <v>0.12957806221905885</v>
      </c>
      <c r="AG170">
        <f>_xlfn.XLOOKUP(_xlfn.XLOOKUP(O170,Binning_WOE_IV!$AU$2:$AU$4,Binning_WOE_IV!$AV$2:$AV$4,"not found",0),Binning_WOE_IV!$R$64:$R$65,Binning_WOE_IV!$G$64:$G$65,"not found",0)</f>
        <v>0.23435622685305388</v>
      </c>
      <c r="AH170">
        <f>V170*TRAIN_SUMMARY!$C$3</f>
        <v>-5.5952498937620498E-2</v>
      </c>
      <c r="AI170">
        <f>W170*TRAIN_SUMMARY!$C$4</f>
        <v>-6.1692557392340606E-2</v>
      </c>
      <c r="AJ170">
        <f>X170*TRAIN_SUMMARY!$C$5</f>
        <v>-0.26777415036949909</v>
      </c>
      <c r="AK170">
        <f>Y170*TRAIN_SUMMARY!$C$6</f>
        <v>0.35709270141793154</v>
      </c>
      <c r="AL170">
        <f>Z170*TRAIN_SUMMARY!$C$7</f>
        <v>2.4580699342731407E-2</v>
      </c>
      <c r="AM170">
        <f>AA170*TRAIN_SUMMARY!$C$8</f>
        <v>0.38352631329769549</v>
      </c>
      <c r="AN170">
        <f>AB170*TRAIN_SUMMARY!$C$9</f>
        <v>0.17108448609736249</v>
      </c>
      <c r="AO170">
        <f>AC170*TRAIN_SUMMARY!$C$10</f>
        <v>4.7923621110280083E-2</v>
      </c>
      <c r="AP170">
        <f>AD170*TRAIN_SUMMARY!$C$11</f>
        <v>0.31977406031642996</v>
      </c>
      <c r="AQ170">
        <f>AE170*TRAIN_SUMMARY!$C$12</f>
        <v>-1.8327249432625072E-2</v>
      </c>
      <c r="AR170">
        <f>AF170*TRAIN_SUMMARY!$C$13</f>
        <v>-7.9424741749105313E-2</v>
      </c>
      <c r="AS170">
        <f>AG170*TRAIN_SUMMARY!$C$14</f>
        <v>-8.8614999578798745E-2</v>
      </c>
      <c r="AT170">
        <f>TRAIN_SUMMARY!$C$2+SUM(AH170:AS170)</f>
        <v>-8.9205130639681496E-2</v>
      </c>
      <c r="AU170">
        <f t="shared" si="26"/>
        <v>0.47771349422230108</v>
      </c>
      <c r="AV170">
        <f t="shared" si="27"/>
        <v>0.64953898002585664</v>
      </c>
      <c r="AW170">
        <f t="shared" si="28"/>
        <v>1</v>
      </c>
      <c r="AX170">
        <f t="shared" si="29"/>
        <v>0</v>
      </c>
      <c r="AY170">
        <f t="shared" si="37"/>
        <v>61</v>
      </c>
      <c r="AZ170">
        <f t="shared" si="38"/>
        <v>108</v>
      </c>
      <c r="BA170" s="35">
        <f t="shared" si="30"/>
        <v>0.12577319587628866</v>
      </c>
      <c r="BB170" s="35">
        <f t="shared" si="31"/>
        <v>0.50232558139534889</v>
      </c>
      <c r="BC170" s="35">
        <f t="shared" si="32"/>
        <v>0.37655238551906023</v>
      </c>
      <c r="BD170" s="35">
        <f t="shared" si="33"/>
        <v>0.50232558139534889</v>
      </c>
      <c r="BE170" s="35">
        <f t="shared" si="34"/>
        <v>0.12577319587628866</v>
      </c>
      <c r="BF170" s="23">
        <f>VLOOKUP(AH170,POINTS_TABLE!$D$2:$E$6,2,FALSE)</f>
        <v>-2.4216717822795024</v>
      </c>
      <c r="BG170" s="23">
        <f>VLOOKUP(AI170,POINTS_TABLE!$D$7:$E$12,2,FALSE)</f>
        <v>-2.6701063982906263</v>
      </c>
      <c r="BH170" s="23">
        <f>VLOOKUP(AJ170,POINTS_TABLE!$D$13:$E$18,2,FALSE)</f>
        <v>-11.589493164489957</v>
      </c>
      <c r="BI170" s="23">
        <f>VLOOKUP(AK170,POINTS_TABLE!$D$21:$E$24,2,FALSE)</f>
        <v>15.455276084198793</v>
      </c>
      <c r="BJ170" s="23">
        <f>VLOOKUP(AL170,POINTS_TABLE!$D$25:$E$27,2,FALSE)</f>
        <v>1.063873591300236</v>
      </c>
      <c r="BK170" s="23">
        <f>VLOOKUP(AM170,POINTS_TABLE!$D$28:$E$33,2,FALSE)</f>
        <v>16.599345307350365</v>
      </c>
      <c r="BL170" s="23">
        <f>VLOOKUP(AN170,POINTS_TABLE!$D$34:$E$37,2,FALSE)</f>
        <v>7.4046821899710498</v>
      </c>
      <c r="BM170" s="23">
        <f>VLOOKUP(AO170,POINTS_TABLE!$D$38:$E$41,2,FALSE)</f>
        <v>2.0741751155172814</v>
      </c>
      <c r="BN170" s="23">
        <f>VLOOKUP(AP170,POINTS_TABLE!$D$42:$E$44,2,FALSE)</f>
        <v>13.840093530703253</v>
      </c>
      <c r="BO170" s="23">
        <f>VLOOKUP(AQ170,POINTS_TABLE!$D$45:$E$48,2,FALSE)</f>
        <v>-0.79321895608749771</v>
      </c>
      <c r="BP170" s="23">
        <f>VLOOKUP(AR170,POINTS_TABLE!$D$49:$E$50,2,FALSE)</f>
        <v>-3.4375704313596254</v>
      </c>
      <c r="BQ170" s="23">
        <f>VLOOKUP(AS170,POINTS_TABLE!$D$51:$E$52,2,FALSE)</f>
        <v>-3.8353326132213157</v>
      </c>
      <c r="BR170" s="39">
        <f>ROUND(SCORECARD_SCALLING!$C$6-SUM(BF170:BQ170)-TRAIN_SUMMARY!$C$2*SCORECARD_SCALLING!$C$5,0)</f>
        <v>474</v>
      </c>
      <c r="BS170" t="str">
        <f t="shared" si="35"/>
        <v>Reject</v>
      </c>
      <c r="BT170">
        <f t="shared" si="36"/>
        <v>1</v>
      </c>
    </row>
    <row r="171" spans="1:72">
      <c r="A171" s="2" t="s">
        <v>32</v>
      </c>
      <c r="B171" s="2">
        <v>18</v>
      </c>
      <c r="C171" s="2" t="s">
        <v>33</v>
      </c>
      <c r="D171" s="2" t="s">
        <v>58</v>
      </c>
      <c r="E171" s="2">
        <v>2622</v>
      </c>
      <c r="F171" s="2" t="s">
        <v>59</v>
      </c>
      <c r="G171" s="2" t="s">
        <v>35</v>
      </c>
      <c r="H171" s="2">
        <v>4</v>
      </c>
      <c r="I171" s="2" t="s">
        <v>26</v>
      </c>
      <c r="J171" s="2" t="s">
        <v>27</v>
      </c>
      <c r="K171" s="2">
        <v>4</v>
      </c>
      <c r="L171" s="2" t="s">
        <v>50</v>
      </c>
      <c r="M171" s="2">
        <v>34</v>
      </c>
      <c r="N171" s="2" t="s">
        <v>27</v>
      </c>
      <c r="O171" s="2" t="s">
        <v>29</v>
      </c>
      <c r="P171" s="2">
        <v>1</v>
      </c>
      <c r="Q171" s="2" t="s">
        <v>30</v>
      </c>
      <c r="R171" s="2">
        <v>1</v>
      </c>
      <c r="S171" s="2" t="s">
        <v>27</v>
      </c>
      <c r="T171" s="2" t="s">
        <v>31</v>
      </c>
      <c r="U171" s="2">
        <v>0</v>
      </c>
      <c r="V171">
        <f>_xlfn.XLOOKUP(B171,Binning_WOE_IV!$C$2:$C$6,Binning_WOE_IV!$I$2:$I$6,"not found",-1)</f>
        <v>7.0953437452657447E-2</v>
      </c>
      <c r="W171">
        <f>_xlfn.XLOOKUP(E171,Binning_WOE_IV!$C$7:$C$12,Binning_WOE_IV!$I$7:$I$12,"not found",-1)</f>
        <v>0.12361395596717682</v>
      </c>
      <c r="X171">
        <f>_xlfn.XLOOKUP(M171,Binning_WOE_IV!$C$13:$C$18,Binning_WOE_IV!$I$13:$I$18,"not found",-1)</f>
        <v>-9.0210644079187538E-2</v>
      </c>
      <c r="Y171">
        <f>_xlfn.XLOOKUP(A171,Binning_WOE_IV!$B$32:$B$35,Binning_WOE_IV!$G$32:$G$35,"not found",0)</f>
        <v>-0.45557089656450134</v>
      </c>
      <c r="Z171" s="23">
        <f>_xlfn.XLOOKUP(_xlfn.XLOOKUP(C171,Binning_WOE_IV!$AF$2:$AF$6,Binning_WOE_IV!$AG$2:$AG$6,"not found",0),Binning_WOE_IV!$R$36:$R$38,Binning_WOE_IV!$G$36:$G$38,"not found",0)</f>
        <v>-4.4726268044255127E-2</v>
      </c>
      <c r="AA171" cm="1">
        <f t="array" ref="AA171">_xlfn.SWITCH(D171,"radio/tv",Binning_WOE_IV!$G$39,"other",Binning_WOE_IV!$G$39,"education",Binning_WOE_IV!$G$40,"retraining",Binning_WOE_IV!$G$40,"furniture/equipment",Binning_WOE_IV!$G$41,"domestic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71">
        <f>_xlfn.LET(_xlpm.b,_xlfn.XLOOKUP(F171,Binning_WOE_IV!$AJ$2:$AJ$6,Binning_WOE_IV!$AK$2:$AK$6,"not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171">
        <f>_xlfn.LET(_xlpm.b,_xlfn.XLOOKUP(G171,Binning_WOE_IV!$AL$2:$AL$6,Binning_WOE_IV!$AM$2:$AM$6,"not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71">
        <f>_xlfn.XLOOKUP(_xlfn.XLOOKUP(I171,Binning_WOE_IV!$AN$2:$AN$5,Binning_WOE_IV!$AO$2:$AO$5,"not found",0),Binning_WOE_IV!$R$53:$R$55,Binning_WOE_IV!$G$53:$G$55,"not found",0)</f>
        <v>0.1811117123342415</v>
      </c>
      <c r="AE171">
        <f>_xlfn.LET(_xlpm.b,_xlfn.XLOOKUP(L171,Binning_WOE_IV!$AQ$2:$AQ$5,Binning_WOE_IV!$AR$2:$AR$5,"not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71">
        <f>_xlfn.XLOOKUP(_xlfn.XLOOKUP(N171,Binning_WOE_IV!$AS$2:$AS$4,Binning_WOE_IV!$AT$2:$AT$4,"not found",0),Binning_WOE_IV!$R$62:$R$63,Binning_WOE_IV!$G$62:$G$63,"not found",0)</f>
        <v>0.12957806221905885</v>
      </c>
      <c r="AG171">
        <f>_xlfn.XLOOKUP(_xlfn.XLOOKUP(O171,Binning_WOE_IV!$AU$2:$AU$4,Binning_WOE_IV!$AV$2:$AV$4,"not found",0),Binning_WOE_IV!$R$64:$R$65,Binning_WOE_IV!$G$64:$G$65,"not found",0)</f>
        <v>0.23435622685305388</v>
      </c>
      <c r="AH171">
        <f>V171*TRAIN_SUMMARY!$C$3</f>
        <v>-5.5952498937620498E-2</v>
      </c>
      <c r="AI171">
        <f>W171*TRAIN_SUMMARY!$C$4</f>
        <v>-6.1692557392340606E-2</v>
      </c>
      <c r="AJ171">
        <f>X171*TRAIN_SUMMARY!$C$5</f>
        <v>5.7453903556002682E-2</v>
      </c>
      <c r="AK171">
        <f>Y171*TRAIN_SUMMARY!$C$6</f>
        <v>0.35709270141793154</v>
      </c>
      <c r="AL171">
        <f>Z171*TRAIN_SUMMARY!$C$7</f>
        <v>2.4580699342731407E-2</v>
      </c>
      <c r="AM171">
        <f>AA171*TRAIN_SUMMARY!$C$8</f>
        <v>0.4883377841684039</v>
      </c>
      <c r="AN171">
        <f>AB171*TRAIN_SUMMARY!$C$9</f>
        <v>0.18902110492895396</v>
      </c>
      <c r="AO171">
        <f>AC171*TRAIN_SUMMARY!$C$10</f>
        <v>4.7923621110280083E-2</v>
      </c>
      <c r="AP171">
        <f>AD171*TRAIN_SUMMARY!$C$11</f>
        <v>-0.21458247952085815</v>
      </c>
      <c r="AQ171">
        <f>AE171*TRAIN_SUMMARY!$C$12</f>
        <v>6.1778553558697331E-2</v>
      </c>
      <c r="AR171">
        <f>AF171*TRAIN_SUMMARY!$C$13</f>
        <v>-7.9424741749105313E-2</v>
      </c>
      <c r="AS171">
        <f>AG171*TRAIN_SUMMARY!$C$14</f>
        <v>-8.8614999578798745E-2</v>
      </c>
      <c r="AT171">
        <f>TRAIN_SUMMARY!$C$2+SUM(AH171:AS171)</f>
        <v>-9.5479723857845533E-2</v>
      </c>
      <c r="AU171">
        <f t="shared" si="26"/>
        <v>0.47614818646131996</v>
      </c>
      <c r="AV171">
        <f t="shared" si="27"/>
        <v>0.64654643324646199</v>
      </c>
      <c r="AW171">
        <f t="shared" si="28"/>
        <v>1</v>
      </c>
      <c r="AX171">
        <f t="shared" si="29"/>
        <v>0</v>
      </c>
      <c r="AY171">
        <f t="shared" si="37"/>
        <v>62</v>
      </c>
      <c r="AZ171">
        <f t="shared" si="38"/>
        <v>108</v>
      </c>
      <c r="BA171" s="35">
        <f t="shared" si="30"/>
        <v>0.12783505154639174</v>
      </c>
      <c r="BB171" s="35">
        <f t="shared" si="31"/>
        <v>0.50232558139534889</v>
      </c>
      <c r="BC171" s="35">
        <f t="shared" si="32"/>
        <v>0.37449052984895714</v>
      </c>
      <c r="BD171" s="35">
        <f t="shared" si="33"/>
        <v>0.50232558139534889</v>
      </c>
      <c r="BE171" s="35">
        <f t="shared" si="34"/>
        <v>0.12783505154639174</v>
      </c>
      <c r="BF171" s="23">
        <f>VLOOKUP(AH171,POINTS_TABLE!$D$2:$E$6,2,FALSE)</f>
        <v>-2.4216717822795024</v>
      </c>
      <c r="BG171" s="23">
        <f>VLOOKUP(AI171,POINTS_TABLE!$D$7:$E$12,2,FALSE)</f>
        <v>-2.6701063982906263</v>
      </c>
      <c r="BH171" s="23">
        <f>VLOOKUP(AJ171,POINTS_TABLE!$D$13:$E$18,2,FALSE)</f>
        <v>2.4866538521987356</v>
      </c>
      <c r="BI171" s="23">
        <f>VLOOKUP(AK171,POINTS_TABLE!$D$21:$E$24,2,FALSE)</f>
        <v>15.455276084198793</v>
      </c>
      <c r="BJ171" s="23">
        <f>VLOOKUP(AL171,POINTS_TABLE!$D$25:$E$27,2,FALSE)</f>
        <v>1.063873591300236</v>
      </c>
      <c r="BK171" s="23">
        <f>VLOOKUP(AM171,POINTS_TABLE!$D$28:$E$33,2,FALSE)</f>
        <v>21.135674984953837</v>
      </c>
      <c r="BL171" s="23">
        <f>VLOOKUP(AN171,POINTS_TABLE!$D$34:$E$37,2,FALSE)</f>
        <v>8.180994321130628</v>
      </c>
      <c r="BM171" s="23">
        <f>VLOOKUP(AO171,POINTS_TABLE!$D$38:$E$41,2,FALSE)</f>
        <v>2.0741751155172814</v>
      </c>
      <c r="BN171" s="23">
        <f>VLOOKUP(AP171,POINTS_TABLE!$D$42:$E$44,2,FALSE)</f>
        <v>-9.2873123719919874</v>
      </c>
      <c r="BO171" s="23">
        <f>VLOOKUP(AQ171,POINTS_TABLE!$D$45:$E$48,2,FALSE)</f>
        <v>2.6738283855727758</v>
      </c>
      <c r="BP171" s="23">
        <f>VLOOKUP(AR171,POINTS_TABLE!$D$49:$E$50,2,FALSE)</f>
        <v>-3.4375704313596254</v>
      </c>
      <c r="BQ171" s="23">
        <f>VLOOKUP(AS171,POINTS_TABLE!$D$51:$E$52,2,FALSE)</f>
        <v>-3.8353326132213157</v>
      </c>
      <c r="BR171" s="39">
        <f>ROUND(SCORECARD_SCALLING!$C$6-SUM(BF171:BQ171)-TRAIN_SUMMARY!$C$2*SCORECARD_SCALLING!$C$5,0)</f>
        <v>474</v>
      </c>
      <c r="BS171" t="str">
        <f t="shared" si="35"/>
        <v>Reject</v>
      </c>
      <c r="BT171">
        <f t="shared" si="36"/>
        <v>1</v>
      </c>
    </row>
    <row r="172" spans="1:72">
      <c r="A172" s="2" t="s">
        <v>63</v>
      </c>
      <c r="B172" s="2">
        <v>24</v>
      </c>
      <c r="C172" s="2" t="s">
        <v>33</v>
      </c>
      <c r="D172" s="2" t="s">
        <v>41</v>
      </c>
      <c r="E172" s="2">
        <v>3749</v>
      </c>
      <c r="F172" s="2" t="s">
        <v>34</v>
      </c>
      <c r="G172" s="2" t="s">
        <v>57</v>
      </c>
      <c r="H172" s="2">
        <v>2</v>
      </c>
      <c r="I172" s="2" t="s">
        <v>36</v>
      </c>
      <c r="J172" s="2" t="s">
        <v>27</v>
      </c>
      <c r="K172" s="2">
        <v>4</v>
      </c>
      <c r="L172" s="2" t="s">
        <v>50</v>
      </c>
      <c r="M172" s="2">
        <v>26</v>
      </c>
      <c r="N172" s="2" t="s">
        <v>27</v>
      </c>
      <c r="O172" s="2" t="s">
        <v>29</v>
      </c>
      <c r="P172" s="2">
        <v>1</v>
      </c>
      <c r="Q172" s="2" t="s">
        <v>30</v>
      </c>
      <c r="R172" s="2">
        <v>1</v>
      </c>
      <c r="S172" s="2" t="s">
        <v>27</v>
      </c>
      <c r="T172" s="2" t="s">
        <v>31</v>
      </c>
      <c r="U172" s="2">
        <v>0</v>
      </c>
      <c r="V172">
        <f>_xlfn.XLOOKUP(B172,Binning_WOE_IV!$C$2:$C$6,Binning_WOE_IV!$I$2:$I$6,"not found",-1)</f>
        <v>-0.12917431193202994</v>
      </c>
      <c r="W172">
        <f>_xlfn.XLOOKUP(E172,Binning_WOE_IV!$C$7:$C$12,Binning_WOE_IV!$I$7:$I$12,"not found",-1)</f>
        <v>4.3939369041401284E-2</v>
      </c>
      <c r="X172">
        <f>_xlfn.XLOOKUP(M172,Binning_WOE_IV!$C$13:$C$18,Binning_WOE_IV!$I$13:$I$18,"not found",-1)</f>
        <v>-0.13233987329659078</v>
      </c>
      <c r="Y172">
        <f>_xlfn.XLOOKUP(A172,Binning_WOE_IV!$B$32:$B$35,Binning_WOE_IV!$G$32:$G$35,"not found",0)</f>
        <v>0.16731839020190586</v>
      </c>
      <c r="Z172" s="23">
        <f>_xlfn.XLOOKUP(_xlfn.XLOOKUP(C172,Binning_WOE_IV!$AF$2:$AF$6,Binning_WOE_IV!$AG$2:$AG$6,"not found",0),Binning_WOE_IV!$R$36:$R$38,Binning_WOE_IV!$G$36:$G$38,"not found",0)</f>
        <v>-4.4726268044255127E-2</v>
      </c>
      <c r="AA172" cm="1">
        <f t="array" ref="AA172">_xlfn.SWITCH(D172,"radio/tv",Binning_WOE_IV!$G$39,"other",Binning_WOE_IV!$G$39,"education",Binning_WOE_IV!$G$40,"retraining",Binning_WOE_IV!$G$40,"furniture/equipment",Binning_WOE_IV!$G$41,"domestic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72">
        <f>_xlfn.LET(_xlpm.b,_xlfn.XLOOKUP(F172,Binning_WOE_IV!$AJ$2:$AJ$6,Binning_WOE_IV!$AK$2:$AK$6,"not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72">
        <f>_xlfn.LET(_xlpm.b,_xlfn.XLOOKUP(G172,Binning_WOE_IV!$AL$2:$AL$6,Binning_WOE_IV!$AM$2:$AM$6,"not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72">
        <f>_xlfn.XLOOKUP(_xlfn.XLOOKUP(I172,Binning_WOE_IV!$AN$2:$AN$5,Binning_WOE_IV!$AO$2:$AO$5,"not found",0),Binning_WOE_IV!$R$53:$R$55,Binning_WOE_IV!$G$53:$G$55,"not found",0)</f>
        <v>-0.20099341664998441</v>
      </c>
      <c r="AE172">
        <f>_xlfn.LET(_xlpm.b,_xlfn.XLOOKUP(L172,Binning_WOE_IV!$AQ$2:$AQ$5,Binning_WOE_IV!$AR$2:$AR$5,"not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72">
        <f>_xlfn.XLOOKUP(_xlfn.XLOOKUP(N172,Binning_WOE_IV!$AS$2:$AS$4,Binning_WOE_IV!$AT$2:$AT$4,"not found",0),Binning_WOE_IV!$R$62:$R$63,Binning_WOE_IV!$G$62:$G$63,"not found",0)</f>
        <v>0.12957806221905885</v>
      </c>
      <c r="AG172">
        <f>_xlfn.XLOOKUP(_xlfn.XLOOKUP(O172,Binning_WOE_IV!$AU$2:$AU$4,Binning_WOE_IV!$AV$2:$AV$4,"not found",0),Binning_WOE_IV!$R$64:$R$65,Binning_WOE_IV!$G$64:$G$65,"not found",0)</f>
        <v>0.23435622685305388</v>
      </c>
      <c r="AH172">
        <f>V172*TRAIN_SUMMARY!$C$3</f>
        <v>0.10186434668464488</v>
      </c>
      <c r="AI172">
        <f>W172*TRAIN_SUMMARY!$C$4</f>
        <v>-2.1929012991782761E-2</v>
      </c>
      <c r="AJ172">
        <f>X172*TRAIN_SUMMARY!$C$5</f>
        <v>8.428542324031725E-2</v>
      </c>
      <c r="AK172">
        <f>Y172*TRAIN_SUMMARY!$C$6</f>
        <v>-0.13115011605145144</v>
      </c>
      <c r="AL172">
        <f>Z172*TRAIN_SUMMARY!$C$7</f>
        <v>2.4580699342731407E-2</v>
      </c>
      <c r="AM172">
        <f>AA172*TRAIN_SUMMARY!$C$8</f>
        <v>5.9194073638088991E-2</v>
      </c>
      <c r="AN172">
        <f>AB172*TRAIN_SUMMARY!$C$9</f>
        <v>0.17108448609736249</v>
      </c>
      <c r="AO172">
        <f>AC172*TRAIN_SUMMARY!$C$10</f>
        <v>0.2867089209985732</v>
      </c>
      <c r="AP172">
        <f>AD172*TRAIN_SUMMARY!$C$11</f>
        <v>0.23813846799994265</v>
      </c>
      <c r="AQ172">
        <f>AE172*TRAIN_SUMMARY!$C$12</f>
        <v>6.1778553558697331E-2</v>
      </c>
      <c r="AR172">
        <f>AF172*TRAIN_SUMMARY!$C$13</f>
        <v>-7.9424741749105313E-2</v>
      </c>
      <c r="AS172">
        <f>AG172*TRAIN_SUMMARY!$C$14</f>
        <v>-8.8614999578798745E-2</v>
      </c>
      <c r="AT172">
        <f>TRAIN_SUMMARY!$C$2+SUM(AH172:AS172)</f>
        <v>-0.11488471357290309</v>
      </c>
      <c r="AU172">
        <f t="shared" si="26"/>
        <v>0.47131036966861994</v>
      </c>
      <c r="AV172">
        <f t="shared" si="27"/>
        <v>0.63735372945420732</v>
      </c>
      <c r="AW172">
        <f t="shared" si="28"/>
        <v>1</v>
      </c>
      <c r="AX172">
        <f t="shared" si="29"/>
        <v>0</v>
      </c>
      <c r="AY172">
        <f t="shared" si="37"/>
        <v>63</v>
      </c>
      <c r="AZ172">
        <f t="shared" si="38"/>
        <v>108</v>
      </c>
      <c r="BA172" s="35">
        <f t="shared" si="30"/>
        <v>0.12989690721649486</v>
      </c>
      <c r="BB172" s="35">
        <f t="shared" si="31"/>
        <v>0.50232558139534889</v>
      </c>
      <c r="BC172" s="35">
        <f t="shared" si="32"/>
        <v>0.37242867417885406</v>
      </c>
      <c r="BD172" s="35">
        <f t="shared" si="33"/>
        <v>0.50232558139534889</v>
      </c>
      <c r="BE172" s="35">
        <f t="shared" si="34"/>
        <v>0.12989690721649486</v>
      </c>
      <c r="BF172" s="23">
        <f>VLOOKUP(AH172,POINTS_TABLE!$D$2:$E$6,2,FALSE)</f>
        <v>4.4087756341599382</v>
      </c>
      <c r="BG172" s="23">
        <f>VLOOKUP(AI172,POINTS_TABLE!$D$7:$E$12,2,FALSE)</f>
        <v>-0.94910634884503919</v>
      </c>
      <c r="BH172" s="23">
        <f>VLOOKUP(AJ172,POINTS_TABLE!$D$13:$E$18,2,FALSE)</f>
        <v>3.6479448638409924</v>
      </c>
      <c r="BI172" s="23">
        <f>VLOOKUP(AK172,POINTS_TABLE!$D$21:$E$24,2,FALSE)</f>
        <v>-5.6762886611832304</v>
      </c>
      <c r="BJ172" s="23">
        <f>VLOOKUP(AL172,POINTS_TABLE!$D$25:$E$27,2,FALSE)</f>
        <v>1.063873591300236</v>
      </c>
      <c r="BK172" s="23">
        <f>VLOOKUP(AM172,POINTS_TABLE!$D$28:$E$33,2,FALSE)</f>
        <v>2.5619698946306131</v>
      </c>
      <c r="BL172" s="23">
        <f>VLOOKUP(AN172,POINTS_TABLE!$D$34:$E$37,2,FALSE)</f>
        <v>7.4046821899710498</v>
      </c>
      <c r="BM172" s="23">
        <f>VLOOKUP(AO172,POINTS_TABLE!$D$38:$E$41,2,FALSE)</f>
        <v>12.409006155098014</v>
      </c>
      <c r="BN172" s="23">
        <f>VLOOKUP(AP172,POINTS_TABLE!$D$42:$E$44,2,FALSE)</f>
        <v>10.30683560485237</v>
      </c>
      <c r="BO172" s="23">
        <f>VLOOKUP(AQ172,POINTS_TABLE!$D$45:$E$48,2,FALSE)</f>
        <v>2.6738283855727758</v>
      </c>
      <c r="BP172" s="23">
        <f>VLOOKUP(AR172,POINTS_TABLE!$D$49:$E$50,2,FALSE)</f>
        <v>-3.4375704313596254</v>
      </c>
      <c r="BQ172" s="23">
        <f>VLOOKUP(AS172,POINTS_TABLE!$D$51:$E$52,2,FALSE)</f>
        <v>-3.8353326132213157</v>
      </c>
      <c r="BR172" s="39">
        <f>ROUND(SCORECARD_SCALLING!$C$6-SUM(BF172:BQ172)-TRAIN_SUMMARY!$C$2*SCORECARD_SCALLING!$C$5,0)</f>
        <v>475</v>
      </c>
      <c r="BS172" t="str">
        <f t="shared" si="35"/>
        <v>Reject</v>
      </c>
      <c r="BT172">
        <f t="shared" si="36"/>
        <v>1</v>
      </c>
    </row>
    <row r="173" spans="1:72">
      <c r="A173" s="2" t="s">
        <v>32</v>
      </c>
      <c r="B173" s="2">
        <v>12</v>
      </c>
      <c r="C173" s="2" t="s">
        <v>33</v>
      </c>
      <c r="D173" s="2" t="s">
        <v>23</v>
      </c>
      <c r="E173" s="2">
        <v>625</v>
      </c>
      <c r="F173" s="2" t="s">
        <v>34</v>
      </c>
      <c r="G173" s="2" t="s">
        <v>57</v>
      </c>
      <c r="H173" s="2">
        <v>4</v>
      </c>
      <c r="I173" s="2" t="s">
        <v>56</v>
      </c>
      <c r="J173" s="2" t="s">
        <v>42</v>
      </c>
      <c r="K173" s="2">
        <v>1</v>
      </c>
      <c r="L173" s="2" t="s">
        <v>28</v>
      </c>
      <c r="M173" s="2">
        <v>26</v>
      </c>
      <c r="N173" s="2" t="s">
        <v>61</v>
      </c>
      <c r="O173" s="2" t="s">
        <v>29</v>
      </c>
      <c r="P173" s="2">
        <v>1</v>
      </c>
      <c r="Q173" s="2" t="s">
        <v>40</v>
      </c>
      <c r="R173" s="2">
        <v>1</v>
      </c>
      <c r="S173" s="2" t="s">
        <v>27</v>
      </c>
      <c r="T173" s="2" t="s">
        <v>31</v>
      </c>
      <c r="U173" s="2">
        <v>0</v>
      </c>
      <c r="V173">
        <f>_xlfn.XLOOKUP(B173,Binning_WOE_IV!$C$2:$C$6,Binning_WOE_IV!$I$2:$I$6,"not found",-1)</f>
        <v>7.0953437452657447E-2</v>
      </c>
      <c r="W173">
        <f>_xlfn.XLOOKUP(E173,Binning_WOE_IV!$C$7:$C$12,Binning_WOE_IV!$I$7:$I$12,"not found",-1)</f>
        <v>3.9978967825304385E-2</v>
      </c>
      <c r="X173">
        <f>_xlfn.XLOOKUP(M173,Binning_WOE_IV!$C$13:$C$18,Binning_WOE_IV!$I$13:$I$18,"not found",-1)</f>
        <v>-0.13233987329659078</v>
      </c>
      <c r="Y173">
        <f>_xlfn.XLOOKUP(A173,Binning_WOE_IV!$B$32:$B$35,Binning_WOE_IV!$G$32:$G$35,"not found",0)</f>
        <v>-0.45557089656450134</v>
      </c>
      <c r="Z173" s="23">
        <f>_xlfn.XLOOKUP(_xlfn.XLOOKUP(C173,Binning_WOE_IV!$AF$2:$AF$6,Binning_WOE_IV!$AG$2:$AG$6,"not found",0),Binning_WOE_IV!$R$36:$R$38,Binning_WOE_IV!$G$36:$G$38,"not found",0)</f>
        <v>-4.4726268044255127E-2</v>
      </c>
      <c r="AA173" cm="1">
        <f t="array" ref="AA173">_xlfn.SWITCH(D173,"radio/tv",Binning_WOE_IV!$G$39,"other",Binning_WOE_IV!$G$39,"education",Binning_WOE_IV!$G$40,"retraining",Binning_WOE_IV!$G$40,"furniture/equipment",Binning_WOE_IV!$G$41,"domestic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73">
        <f>_xlfn.LET(_xlpm.b,_xlfn.XLOOKUP(F173,Binning_WOE_IV!$AJ$2:$AJ$6,Binning_WOE_IV!$AK$2:$AK$6,"not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73">
        <f>_xlfn.LET(_xlpm.b,_xlfn.XLOOKUP(G173,Binning_WOE_IV!$AL$2:$AL$6,Binning_WOE_IV!$AM$2:$AM$6,"not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73">
        <f>_xlfn.XLOOKUP(_xlfn.XLOOKUP(I173,Binning_WOE_IV!$AN$2:$AN$5,Binning_WOE_IV!$AO$2:$AO$5,"not found",0),Binning_WOE_IV!$R$53:$R$55,Binning_WOE_IV!$G$53:$G$55,"not found",0)</f>
        <v>-0.2698954162208389</v>
      </c>
      <c r="AE173">
        <f>_xlfn.LET(_xlpm.b,_xlfn.XLOOKUP(L173,Binning_WOE_IV!$AQ$2:$AQ$5,Binning_WOE_IV!$AR$2:$AR$5,"not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73">
        <f>_xlfn.XLOOKUP(_xlfn.XLOOKUP(N173,Binning_WOE_IV!$AS$2:$AS$4,Binning_WOE_IV!$AT$2:$AT$4,"not found",0),Binning_WOE_IV!$R$62:$R$63,Binning_WOE_IV!$G$62:$G$63,"not found",0)</f>
        <v>-0.54969627176468283</v>
      </c>
      <c r="AG173">
        <f>_xlfn.XLOOKUP(_xlfn.XLOOKUP(O173,Binning_WOE_IV!$AU$2:$AU$4,Binning_WOE_IV!$AV$2:$AV$4,"not found",0),Binning_WOE_IV!$R$64:$R$65,Binning_WOE_IV!$G$64:$G$65,"not found",0)</f>
        <v>0.23435622685305388</v>
      </c>
      <c r="AH173">
        <f>V173*TRAIN_SUMMARY!$C$3</f>
        <v>-5.5952498937620498E-2</v>
      </c>
      <c r="AI173">
        <f>W173*TRAIN_SUMMARY!$C$4</f>
        <v>-1.9952478243670423E-2</v>
      </c>
      <c r="AJ173">
        <f>X173*TRAIN_SUMMARY!$C$5</f>
        <v>8.428542324031725E-2</v>
      </c>
      <c r="AK173">
        <f>Y173*TRAIN_SUMMARY!$C$6</f>
        <v>0.35709270141793154</v>
      </c>
      <c r="AL173">
        <f>Z173*TRAIN_SUMMARY!$C$7</f>
        <v>2.4580699342731407E-2</v>
      </c>
      <c r="AM173">
        <f>AA173*TRAIN_SUMMARY!$C$8</f>
        <v>-0.43521580803835686</v>
      </c>
      <c r="AN173">
        <f>AB173*TRAIN_SUMMARY!$C$9</f>
        <v>0.17108448609736249</v>
      </c>
      <c r="AO173">
        <f>AC173*TRAIN_SUMMARY!$C$10</f>
        <v>0.2867089209985732</v>
      </c>
      <c r="AP173">
        <f>AD173*TRAIN_SUMMARY!$C$11</f>
        <v>0.31977406031642996</v>
      </c>
      <c r="AQ173">
        <f>AE173*TRAIN_SUMMARY!$C$12</f>
        <v>-0.28008206528227803</v>
      </c>
      <c r="AR173">
        <f>AF173*TRAIN_SUMMARY!$C$13</f>
        <v>0.33693577197926589</v>
      </c>
      <c r="AS173">
        <f>AG173*TRAIN_SUMMARY!$C$14</f>
        <v>-8.8614999578798745E-2</v>
      </c>
      <c r="AT173">
        <f>TRAIN_SUMMARY!$C$2+SUM(AH173:AS173)</f>
        <v>-0.12075660145023592</v>
      </c>
      <c r="AU173">
        <f t="shared" si="26"/>
        <v>0.46984748146493449</v>
      </c>
      <c r="AV173">
        <f t="shared" si="27"/>
        <v>0.63459054301317197</v>
      </c>
      <c r="AW173">
        <f t="shared" si="28"/>
        <v>1</v>
      </c>
      <c r="AX173">
        <f t="shared" si="29"/>
        <v>0</v>
      </c>
      <c r="AY173">
        <f t="shared" si="37"/>
        <v>64</v>
      </c>
      <c r="AZ173">
        <f t="shared" si="38"/>
        <v>108</v>
      </c>
      <c r="BA173" s="35">
        <f t="shared" si="30"/>
        <v>0.13195876288659794</v>
      </c>
      <c r="BB173" s="35">
        <f t="shared" si="31"/>
        <v>0.50232558139534889</v>
      </c>
      <c r="BC173" s="35">
        <f t="shared" si="32"/>
        <v>0.37036681850875097</v>
      </c>
      <c r="BD173" s="35">
        <f t="shared" si="33"/>
        <v>0.50232558139534889</v>
      </c>
      <c r="BE173" s="35">
        <f t="shared" si="34"/>
        <v>0.13195876288659794</v>
      </c>
      <c r="BF173" s="23">
        <f>VLOOKUP(AH173,POINTS_TABLE!$D$2:$E$6,2,FALSE)</f>
        <v>-2.4216717822795024</v>
      </c>
      <c r="BG173" s="23">
        <f>VLOOKUP(AI173,POINTS_TABLE!$D$7:$E$12,2,FALSE)</f>
        <v>-0.86356024246764762</v>
      </c>
      <c r="BH173" s="23">
        <f>VLOOKUP(AJ173,POINTS_TABLE!$D$13:$E$18,2,FALSE)</f>
        <v>3.6479448638409924</v>
      </c>
      <c r="BI173" s="23">
        <f>VLOOKUP(AK173,POINTS_TABLE!$D$21:$E$24,2,FALSE)</f>
        <v>15.455276084198793</v>
      </c>
      <c r="BJ173" s="23">
        <f>VLOOKUP(AL173,POINTS_TABLE!$D$25:$E$27,2,FALSE)</f>
        <v>1.063873591300236</v>
      </c>
      <c r="BK173" s="23">
        <f>VLOOKUP(AM173,POINTS_TABLE!$D$28:$E$33,2,FALSE)</f>
        <v>-18.836510639202615</v>
      </c>
      <c r="BL173" s="23">
        <f>VLOOKUP(AN173,POINTS_TABLE!$D$34:$E$37,2,FALSE)</f>
        <v>7.4046821899710498</v>
      </c>
      <c r="BM173" s="23">
        <f>VLOOKUP(AO173,POINTS_TABLE!$D$38:$E$41,2,FALSE)</f>
        <v>12.409006155098014</v>
      </c>
      <c r="BN173" s="23">
        <f>VLOOKUP(AP173,POINTS_TABLE!$D$42:$E$44,2,FALSE)</f>
        <v>13.840093530703253</v>
      </c>
      <c r="BO173" s="23">
        <f>VLOOKUP(AQ173,POINTS_TABLE!$D$45:$E$48,2,FALSE)</f>
        <v>-12.122190198740443</v>
      </c>
      <c r="BP173" s="23">
        <f>VLOOKUP(AR173,POINTS_TABLE!$D$49:$E$50,2,FALSE)</f>
        <v>14.582867019977442</v>
      </c>
      <c r="BQ173" s="23">
        <f>VLOOKUP(AS173,POINTS_TABLE!$D$51:$E$52,2,FALSE)</f>
        <v>-3.8353326132213157</v>
      </c>
      <c r="BR173" s="39">
        <f>ROUND(SCORECARD_SCALLING!$C$6-SUM(BF173:BQ173)-TRAIN_SUMMARY!$C$2*SCORECARD_SCALLING!$C$5,0)</f>
        <v>476</v>
      </c>
      <c r="BS173" t="str">
        <f t="shared" si="35"/>
        <v>Reject</v>
      </c>
      <c r="BT173">
        <f t="shared" si="36"/>
        <v>1</v>
      </c>
    </row>
    <row r="174" spans="1:72">
      <c r="A174" s="2" t="s">
        <v>21</v>
      </c>
      <c r="B174" s="2">
        <v>36</v>
      </c>
      <c r="C174" s="2" t="s">
        <v>22</v>
      </c>
      <c r="D174" s="2" t="s">
        <v>41</v>
      </c>
      <c r="E174" s="2">
        <v>5371</v>
      </c>
      <c r="F174" s="2" t="s">
        <v>34</v>
      </c>
      <c r="G174" s="2" t="s">
        <v>35</v>
      </c>
      <c r="H174" s="2">
        <v>3</v>
      </c>
      <c r="I174" s="2" t="s">
        <v>26</v>
      </c>
      <c r="J174" s="2" t="s">
        <v>42</v>
      </c>
      <c r="K174" s="2">
        <v>2</v>
      </c>
      <c r="L174" s="2" t="s">
        <v>43</v>
      </c>
      <c r="M174" s="2">
        <v>28</v>
      </c>
      <c r="N174" s="2" t="s">
        <v>27</v>
      </c>
      <c r="O174" s="2" t="s">
        <v>29</v>
      </c>
      <c r="P174" s="2">
        <v>2</v>
      </c>
      <c r="Q174" s="2" t="s">
        <v>30</v>
      </c>
      <c r="R174" s="2">
        <v>1</v>
      </c>
      <c r="S174" s="2" t="s">
        <v>27</v>
      </c>
      <c r="T174" s="2" t="s">
        <v>31</v>
      </c>
      <c r="U174" s="2">
        <v>0</v>
      </c>
      <c r="V174">
        <f>_xlfn.XLOOKUP(B174,Binning_WOE_IV!$C$2:$C$6,Binning_WOE_IV!$I$2:$I$6,"not found",-1)</f>
        <v>-0.672432264549915</v>
      </c>
      <c r="W174">
        <f>_xlfn.XLOOKUP(E174,Binning_WOE_IV!$C$7:$C$12,Binning_WOE_IV!$I$7:$I$12,"not found",-1)</f>
        <v>-0.1020145435816787</v>
      </c>
      <c r="X174">
        <f>_xlfn.XLOOKUP(M174,Binning_WOE_IV!$C$13:$C$18,Binning_WOE_IV!$I$13:$I$18,"not found",-1)</f>
        <v>-0.13233987329659078</v>
      </c>
      <c r="Y174">
        <f>_xlfn.XLOOKUP(A174,Binning_WOE_IV!$B$32:$B$35,Binning_WOE_IV!$G$32:$G$35,"not found",0)</f>
        <v>-0.67859154491044971</v>
      </c>
      <c r="Z174" s="23">
        <f>_xlfn.XLOOKUP(_xlfn.XLOOKUP(C174,Binning_WOE_IV!$AF$2:$AF$6,Binning_WOE_IV!$AG$2:$AG$6,"not found",0),Binning_WOE_IV!$R$36:$R$38,Binning_WOE_IV!$G$36:$G$38,"not found",0)</f>
        <v>0.68738688104907397</v>
      </c>
      <c r="AA174" cm="1">
        <f t="array" ref="AA174">_xlfn.SWITCH(D174,"radio/tv",Binning_WOE_IV!$G$39,"other",Binning_WOE_IV!$G$39,"education",Binning_WOE_IV!$G$40,"retraining",Binning_WOE_IV!$G$40,"furniture/equipment",Binning_WOE_IV!$G$41,"domestic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74">
        <f>_xlfn.LET(_xlpm.b,_xlfn.XLOOKUP(F174,Binning_WOE_IV!$AJ$2:$AJ$6,Binning_WOE_IV!$AK$2:$AK$6,"not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74">
        <f>_xlfn.LET(_xlpm.b,_xlfn.XLOOKUP(G174,Binning_WOE_IV!$AL$2:$AL$6,Binning_WOE_IV!$AM$2:$AM$6,"not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74">
        <f>_xlfn.XLOOKUP(_xlfn.XLOOKUP(I174,Binning_WOE_IV!$AN$2:$AN$5,Binning_WOE_IV!$AO$2:$AO$5,"not found",0),Binning_WOE_IV!$R$53:$R$55,Binning_WOE_IV!$G$53:$G$55,"not found",0)</f>
        <v>0.1811117123342415</v>
      </c>
      <c r="AE174">
        <f>_xlfn.LET(_xlpm.b,_xlfn.XLOOKUP(L174,Binning_WOE_IV!$AQ$2:$AQ$5,Binning_WOE_IV!$AR$2:$AR$5,"not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74">
        <f>_xlfn.XLOOKUP(_xlfn.XLOOKUP(N174,Binning_WOE_IV!$AS$2:$AS$4,Binning_WOE_IV!$AT$2:$AT$4,"not found",0),Binning_WOE_IV!$R$62:$R$63,Binning_WOE_IV!$G$62:$G$63,"not found",0)</f>
        <v>0.12957806221905885</v>
      </c>
      <c r="AG174">
        <f>_xlfn.XLOOKUP(_xlfn.XLOOKUP(O174,Binning_WOE_IV!$AU$2:$AU$4,Binning_WOE_IV!$AV$2:$AV$4,"not found",0),Binning_WOE_IV!$R$64:$R$65,Binning_WOE_IV!$G$64:$G$65,"not found",0)</f>
        <v>0.23435622685305388</v>
      </c>
      <c r="AH174">
        <f>V174*TRAIN_SUMMARY!$C$3</f>
        <v>0.53026698802232175</v>
      </c>
      <c r="AI174">
        <f>W174*TRAIN_SUMMARY!$C$4</f>
        <v>5.0912844229637523E-2</v>
      </c>
      <c r="AJ174">
        <f>X174*TRAIN_SUMMARY!$C$5</f>
        <v>8.428542324031725E-2</v>
      </c>
      <c r="AK174">
        <f>Y174*TRAIN_SUMMARY!$C$6</f>
        <v>0.53190423215968441</v>
      </c>
      <c r="AL174">
        <f>Z174*TRAIN_SUMMARY!$C$7</f>
        <v>-0.37777464997720578</v>
      </c>
      <c r="AM174">
        <f>AA174*TRAIN_SUMMARY!$C$8</f>
        <v>5.9194073638088991E-2</v>
      </c>
      <c r="AN174">
        <f>AB174*TRAIN_SUMMARY!$C$9</f>
        <v>0.17108448609736249</v>
      </c>
      <c r="AO174">
        <f>AC174*TRAIN_SUMMARY!$C$10</f>
        <v>4.7923621110280083E-2</v>
      </c>
      <c r="AP174">
        <f>AD174*TRAIN_SUMMARY!$C$11</f>
        <v>-0.21458247952085815</v>
      </c>
      <c r="AQ174">
        <f>AE174*TRAIN_SUMMARY!$C$12</f>
        <v>-1.8327249432625072E-2</v>
      </c>
      <c r="AR174">
        <f>AF174*TRAIN_SUMMARY!$C$13</f>
        <v>-7.9424741749105313E-2</v>
      </c>
      <c r="AS174">
        <f>AG174*TRAIN_SUMMARY!$C$14</f>
        <v>-8.8614999578798745E-2</v>
      </c>
      <c r="AT174">
        <f>TRAIN_SUMMARY!$C$2+SUM(AH174:AS174)</f>
        <v>-0.12455326652302356</v>
      </c>
      <c r="AU174">
        <f t="shared" si="26"/>
        <v>0.46890187641514369</v>
      </c>
      <c r="AV174">
        <f t="shared" si="27"/>
        <v>0.63280848463316308</v>
      </c>
      <c r="AW174">
        <f t="shared" si="28"/>
        <v>1</v>
      </c>
      <c r="AX174">
        <f t="shared" si="29"/>
        <v>0</v>
      </c>
      <c r="AY174">
        <f t="shared" si="37"/>
        <v>65</v>
      </c>
      <c r="AZ174">
        <f t="shared" si="38"/>
        <v>108</v>
      </c>
      <c r="BA174" s="35">
        <f t="shared" si="30"/>
        <v>0.13402061855670103</v>
      </c>
      <c r="BB174" s="35">
        <f t="shared" si="31"/>
        <v>0.50232558139534889</v>
      </c>
      <c r="BC174" s="35">
        <f t="shared" si="32"/>
        <v>0.36830496283864789</v>
      </c>
      <c r="BD174" s="35">
        <f t="shared" si="33"/>
        <v>0.50232558139534889</v>
      </c>
      <c r="BE174" s="35">
        <f t="shared" si="34"/>
        <v>0.13402061855670103</v>
      </c>
      <c r="BF174" s="23">
        <f>VLOOKUP(AH174,POINTS_TABLE!$D$2:$E$6,2,FALSE)</f>
        <v>22.950406619007929</v>
      </c>
      <c r="BG174" s="23">
        <f>VLOOKUP(AI174,POINTS_TABLE!$D$7:$E$12,2,FALSE)</f>
        <v>2.2035512366295098</v>
      </c>
      <c r="BH174" s="23">
        <f>VLOOKUP(AJ174,POINTS_TABLE!$D$13:$E$18,2,FALSE)</f>
        <v>3.6479448638409924</v>
      </c>
      <c r="BI174" s="23">
        <f>VLOOKUP(AK174,POINTS_TABLE!$D$21:$E$24,2,FALSE)</f>
        <v>23.021267938938855</v>
      </c>
      <c r="BJ174" s="23">
        <f>VLOOKUP(AL174,POINTS_TABLE!$D$25:$E$27,2,FALSE)</f>
        <v>-16.350408422870363</v>
      </c>
      <c r="BK174" s="23">
        <f>VLOOKUP(AM174,POINTS_TABLE!$D$28:$E$33,2,FALSE)</f>
        <v>2.5619698946306131</v>
      </c>
      <c r="BL174" s="23">
        <f>VLOOKUP(AN174,POINTS_TABLE!$D$34:$E$37,2,FALSE)</f>
        <v>7.4046821899710498</v>
      </c>
      <c r="BM174" s="23">
        <f>VLOOKUP(AO174,POINTS_TABLE!$D$38:$E$41,2,FALSE)</f>
        <v>2.0741751155172814</v>
      </c>
      <c r="BN174" s="23">
        <f>VLOOKUP(AP174,POINTS_TABLE!$D$42:$E$44,2,FALSE)</f>
        <v>-9.2873123719919874</v>
      </c>
      <c r="BO174" s="23">
        <f>VLOOKUP(AQ174,POINTS_TABLE!$D$45:$E$48,2,FALSE)</f>
        <v>-0.79321895608749771</v>
      </c>
      <c r="BP174" s="23">
        <f>VLOOKUP(AR174,POINTS_TABLE!$D$49:$E$50,2,FALSE)</f>
        <v>-3.4375704313596254</v>
      </c>
      <c r="BQ174" s="23">
        <f>VLOOKUP(AS174,POINTS_TABLE!$D$51:$E$52,2,FALSE)</f>
        <v>-3.8353326132213157</v>
      </c>
      <c r="BR174" s="39">
        <f>ROUND(SCORECARD_SCALLING!$C$6-SUM(BF174:BQ174)-TRAIN_SUMMARY!$C$2*SCORECARD_SCALLING!$C$5,0)</f>
        <v>476</v>
      </c>
      <c r="BS174" t="str">
        <f t="shared" si="35"/>
        <v>Reject</v>
      </c>
      <c r="BT174">
        <f t="shared" si="36"/>
        <v>1</v>
      </c>
    </row>
    <row r="175" spans="1:72">
      <c r="A175" s="2" t="s">
        <v>63</v>
      </c>
      <c r="B175" s="2">
        <v>21</v>
      </c>
      <c r="C175" s="2" t="s">
        <v>22</v>
      </c>
      <c r="D175" s="2" t="s">
        <v>38</v>
      </c>
      <c r="E175" s="2">
        <v>2319</v>
      </c>
      <c r="F175" s="2" t="s">
        <v>34</v>
      </c>
      <c r="G175" s="2" t="s">
        <v>57</v>
      </c>
      <c r="H175" s="2">
        <v>2</v>
      </c>
      <c r="I175" s="2" t="s">
        <v>54</v>
      </c>
      <c r="J175" s="2" t="s">
        <v>27</v>
      </c>
      <c r="K175" s="2">
        <v>1</v>
      </c>
      <c r="L175" s="2" t="s">
        <v>50</v>
      </c>
      <c r="M175" s="2">
        <v>33</v>
      </c>
      <c r="N175" s="2" t="s">
        <v>27</v>
      </c>
      <c r="O175" s="2" t="s">
        <v>51</v>
      </c>
      <c r="P175" s="2">
        <v>1</v>
      </c>
      <c r="Q175" s="2" t="s">
        <v>30</v>
      </c>
      <c r="R175" s="2">
        <v>1</v>
      </c>
      <c r="S175" s="2" t="s">
        <v>27</v>
      </c>
      <c r="T175" s="2" t="s">
        <v>31</v>
      </c>
      <c r="U175" s="2">
        <v>1</v>
      </c>
      <c r="V175">
        <f>_xlfn.XLOOKUP(B175,Binning_WOE_IV!$C$2:$C$6,Binning_WOE_IV!$I$2:$I$6,"not found",-1)</f>
        <v>7.0953437452657447E-2</v>
      </c>
      <c r="W175">
        <f>_xlfn.XLOOKUP(E175,Binning_WOE_IV!$C$7:$C$12,Binning_WOE_IV!$I$7:$I$12,"not found",-1)</f>
        <v>0.12361395596717682</v>
      </c>
      <c r="X175">
        <f>_xlfn.XLOOKUP(M175,Binning_WOE_IV!$C$13:$C$18,Binning_WOE_IV!$I$13:$I$18,"not found",-1)</f>
        <v>-9.0210644079187538E-2</v>
      </c>
      <c r="Y175">
        <f>_xlfn.XLOOKUP(A175,Binning_WOE_IV!$B$32:$B$35,Binning_WOE_IV!$G$32:$G$35,"not found",0)</f>
        <v>0.16731839020190586</v>
      </c>
      <c r="Z175" s="23">
        <f>_xlfn.XLOOKUP(_xlfn.XLOOKUP(C175,Binning_WOE_IV!$AF$2:$AF$6,Binning_WOE_IV!$AG$2:$AG$6,"not found",0),Binning_WOE_IV!$R$36:$R$38,Binning_WOE_IV!$G$36:$G$38,"not found",0)</f>
        <v>0.68738688104907397</v>
      </c>
      <c r="AA175" cm="1">
        <f t="array" ref="AA175">_xlfn.SWITCH(D175,"radio/tv",Binning_WOE_IV!$G$39,"other",Binning_WOE_IV!$G$39,"education",Binning_WOE_IV!$G$40,"retraining",Binning_WOE_IV!$G$40,"furniture/equipment",Binning_WOE_IV!$G$41,"domestic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175">
        <f>_xlfn.LET(_xlpm.b,_xlfn.XLOOKUP(F175,Binning_WOE_IV!$AJ$2:$AJ$6,Binning_WOE_IV!$AK$2:$AK$6,"not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75">
        <f>_xlfn.LET(_xlpm.b,_xlfn.XLOOKUP(G175,Binning_WOE_IV!$AL$2:$AL$6,Binning_WOE_IV!$AM$2:$AM$6,"not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75">
        <f>_xlfn.XLOOKUP(_xlfn.XLOOKUP(I175,Binning_WOE_IV!$AN$2:$AN$5,Binning_WOE_IV!$AO$2:$AO$5,"not found",0),Binning_WOE_IV!$R$53:$R$55,Binning_WOE_IV!$G$53:$G$55,"not found",0)</f>
        <v>-0.2698954162208389</v>
      </c>
      <c r="AE175">
        <f>_xlfn.LET(_xlpm.b,_xlfn.XLOOKUP(L175,Binning_WOE_IV!$AQ$2:$AQ$5,Binning_WOE_IV!$AR$2:$AR$5,"not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75">
        <f>_xlfn.XLOOKUP(_xlfn.XLOOKUP(N175,Binning_WOE_IV!$AS$2:$AS$4,Binning_WOE_IV!$AT$2:$AT$4,"not found",0),Binning_WOE_IV!$R$62:$R$63,Binning_WOE_IV!$G$62:$G$63,"not found",0)</f>
        <v>0.12957806221905885</v>
      </c>
      <c r="AG175">
        <f>_xlfn.XLOOKUP(_xlfn.XLOOKUP(O175,Binning_WOE_IV!$AU$2:$AU$4,Binning_WOE_IV!$AV$2:$AV$4,"not found",0),Binning_WOE_IV!$R$64:$R$65,Binning_WOE_IV!$G$64:$G$65,"not found",0)</f>
        <v>-0.4919272386823581</v>
      </c>
      <c r="AH175">
        <f>V175*TRAIN_SUMMARY!$C$3</f>
        <v>-5.5952498937620498E-2</v>
      </c>
      <c r="AI175">
        <f>W175*TRAIN_SUMMARY!$C$4</f>
        <v>-6.1692557392340606E-2</v>
      </c>
      <c r="AJ175">
        <f>X175*TRAIN_SUMMARY!$C$5</f>
        <v>5.7453903556002682E-2</v>
      </c>
      <c r="AK175">
        <f>Y175*TRAIN_SUMMARY!$C$6</f>
        <v>-0.13115011605145144</v>
      </c>
      <c r="AL175">
        <f>Z175*TRAIN_SUMMARY!$C$7</f>
        <v>-0.37777464997720578</v>
      </c>
      <c r="AM175">
        <f>AA175*TRAIN_SUMMARY!$C$8</f>
        <v>0.31332064462344805</v>
      </c>
      <c r="AN175">
        <f>AB175*TRAIN_SUMMARY!$C$9</f>
        <v>0.17108448609736249</v>
      </c>
      <c r="AO175">
        <f>AC175*TRAIN_SUMMARY!$C$10</f>
        <v>0.2867089209985732</v>
      </c>
      <c r="AP175">
        <f>AD175*TRAIN_SUMMARY!$C$11</f>
        <v>0.31977406031642996</v>
      </c>
      <c r="AQ175">
        <f>AE175*TRAIN_SUMMARY!$C$12</f>
        <v>6.1778553558697331E-2</v>
      </c>
      <c r="AR175">
        <f>AF175*TRAIN_SUMMARY!$C$13</f>
        <v>-7.9424741749105313E-2</v>
      </c>
      <c r="AS175">
        <f>AG175*TRAIN_SUMMARY!$C$14</f>
        <v>0.18600799575071647</v>
      </c>
      <c r="AT175">
        <f>TRAIN_SUMMARY!$C$2+SUM(AH175:AS175)</f>
        <v>-0.1312668139686165</v>
      </c>
      <c r="AU175">
        <f t="shared" si="26"/>
        <v>0.46723033744047326</v>
      </c>
      <c r="AV175">
        <f t="shared" si="27"/>
        <v>0.76093291498622495</v>
      </c>
      <c r="AW175">
        <f t="shared" si="28"/>
        <v>0</v>
      </c>
      <c r="AX175">
        <f t="shared" si="29"/>
        <v>1</v>
      </c>
      <c r="AY175">
        <f t="shared" si="37"/>
        <v>65</v>
      </c>
      <c r="AZ175">
        <f t="shared" si="38"/>
        <v>109</v>
      </c>
      <c r="BA175" s="35">
        <f t="shared" si="30"/>
        <v>0.13402061855670103</v>
      </c>
      <c r="BB175" s="35">
        <f t="shared" si="31"/>
        <v>0.50697674418604655</v>
      </c>
      <c r="BC175" s="35">
        <f t="shared" si="32"/>
        <v>0.37295612562934555</v>
      </c>
      <c r="BD175" s="35">
        <f t="shared" si="33"/>
        <v>0.50697674418604655</v>
      </c>
      <c r="BE175" s="35">
        <f t="shared" si="34"/>
        <v>0.13402061855670103</v>
      </c>
      <c r="BF175" s="23">
        <f>VLOOKUP(AH175,POINTS_TABLE!$D$2:$E$6,2,FALSE)</f>
        <v>-2.4216717822795024</v>
      </c>
      <c r="BG175" s="23">
        <f>VLOOKUP(AI175,POINTS_TABLE!$D$7:$E$12,2,FALSE)</f>
        <v>-2.6701063982906263</v>
      </c>
      <c r="BH175" s="23">
        <f>VLOOKUP(AJ175,POINTS_TABLE!$D$13:$E$18,2,FALSE)</f>
        <v>2.4866538521987356</v>
      </c>
      <c r="BI175" s="23">
        <f>VLOOKUP(AK175,POINTS_TABLE!$D$21:$E$24,2,FALSE)</f>
        <v>-5.6762886611832304</v>
      </c>
      <c r="BJ175" s="23">
        <f>VLOOKUP(AL175,POINTS_TABLE!$D$25:$E$27,2,FALSE)</f>
        <v>-16.350408422870363</v>
      </c>
      <c r="BK175" s="23">
        <f>VLOOKUP(AM175,POINTS_TABLE!$D$28:$E$33,2,FALSE)</f>
        <v>13.560784206191453</v>
      </c>
      <c r="BL175" s="23">
        <f>VLOOKUP(AN175,POINTS_TABLE!$D$34:$E$37,2,FALSE)</f>
        <v>7.4046821899710498</v>
      </c>
      <c r="BM175" s="23">
        <f>VLOOKUP(AO175,POINTS_TABLE!$D$38:$E$41,2,FALSE)</f>
        <v>12.409006155098014</v>
      </c>
      <c r="BN175" s="23">
        <f>VLOOKUP(AP175,POINTS_TABLE!$D$42:$E$44,2,FALSE)</f>
        <v>13.840093530703253</v>
      </c>
      <c r="BO175" s="23">
        <f>VLOOKUP(AQ175,POINTS_TABLE!$D$45:$E$48,2,FALSE)</f>
        <v>2.6738283855727758</v>
      </c>
      <c r="BP175" s="23">
        <f>VLOOKUP(AR175,POINTS_TABLE!$D$49:$E$50,2,FALSE)</f>
        <v>-3.4375704313596254</v>
      </c>
      <c r="BQ175" s="23">
        <f>VLOOKUP(AS175,POINTS_TABLE!$D$51:$E$52,2,FALSE)</f>
        <v>8.0505843910576207</v>
      </c>
      <c r="BR175" s="39">
        <f>ROUND(SCORECARD_SCALLING!$C$6-SUM(BF175:BQ175)-TRAIN_SUMMARY!$C$2*SCORECARD_SCALLING!$C$5,0)</f>
        <v>476</v>
      </c>
      <c r="BS175" t="str">
        <f t="shared" si="35"/>
        <v>Reject</v>
      </c>
      <c r="BT175">
        <f t="shared" si="36"/>
        <v>1</v>
      </c>
    </row>
    <row r="176" spans="1:72">
      <c r="A176" s="2" t="s">
        <v>32</v>
      </c>
      <c r="B176" s="2">
        <v>6</v>
      </c>
      <c r="C176" s="2" t="s">
        <v>45</v>
      </c>
      <c r="D176" s="2" t="s">
        <v>58</v>
      </c>
      <c r="E176" s="2">
        <v>1449</v>
      </c>
      <c r="F176" s="2" t="s">
        <v>59</v>
      </c>
      <c r="G176" s="2" t="s">
        <v>25</v>
      </c>
      <c r="H176" s="2">
        <v>1</v>
      </c>
      <c r="I176" s="2" t="s">
        <v>54</v>
      </c>
      <c r="J176" s="2" t="s">
        <v>27</v>
      </c>
      <c r="K176" s="2">
        <v>2</v>
      </c>
      <c r="L176" s="2" t="s">
        <v>50</v>
      </c>
      <c r="M176" s="2">
        <v>31</v>
      </c>
      <c r="N176" s="2" t="s">
        <v>61</v>
      </c>
      <c r="O176" s="2" t="s">
        <v>29</v>
      </c>
      <c r="P176" s="2">
        <v>2</v>
      </c>
      <c r="Q176" s="2" t="s">
        <v>30</v>
      </c>
      <c r="R176" s="2">
        <v>2</v>
      </c>
      <c r="S176" s="2" t="s">
        <v>27</v>
      </c>
      <c r="T176" s="2" t="s">
        <v>31</v>
      </c>
      <c r="U176" s="2">
        <v>0</v>
      </c>
      <c r="V176">
        <f>_xlfn.XLOOKUP(B176,Binning_WOE_IV!$C$2:$C$6,Binning_WOE_IV!$I$2:$I$6,"not found",-1)</f>
        <v>1.0146162505891094</v>
      </c>
      <c r="W176">
        <f>_xlfn.XLOOKUP(E176,Binning_WOE_IV!$C$7:$C$12,Binning_WOE_IV!$I$7:$I$12,"not found",-1)</f>
        <v>0.16104877718831048</v>
      </c>
      <c r="X176">
        <f>_xlfn.XLOOKUP(M176,Binning_WOE_IV!$C$13:$C$18,Binning_WOE_IV!$I$13:$I$18,"not found",-1)</f>
        <v>-9.0210644079187538E-2</v>
      </c>
      <c r="Y176">
        <f>_xlfn.XLOOKUP(A176,Binning_WOE_IV!$B$32:$B$35,Binning_WOE_IV!$G$32:$G$35,"not found",0)</f>
        <v>-0.45557089656450134</v>
      </c>
      <c r="Z176" s="23">
        <f>_xlfn.XLOOKUP(_xlfn.XLOOKUP(C176,Binning_WOE_IV!$AF$2:$AF$6,Binning_WOE_IV!$AG$2:$AG$6,"not found",0),Binning_WOE_IV!$R$36:$R$38,Binning_WOE_IV!$G$36:$G$38,"not found",0)</f>
        <v>-4.4726268044255127E-2</v>
      </c>
      <c r="AA176" cm="1">
        <f t="array" ref="AA176">_xlfn.SWITCH(D176,"radio/tv",Binning_WOE_IV!$G$39,"other",Binning_WOE_IV!$G$39,"education",Binning_WOE_IV!$G$40,"retraining",Binning_WOE_IV!$G$40,"furniture/equipment",Binning_WOE_IV!$G$41,"domestic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76">
        <f>_xlfn.LET(_xlpm.b,_xlfn.XLOOKUP(F176,Binning_WOE_IV!$AJ$2:$AJ$6,Binning_WOE_IV!$AK$2:$AK$6,"not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176">
        <f>_xlfn.LET(_xlpm.b,_xlfn.XLOOKUP(G176,Binning_WOE_IV!$AL$2:$AL$6,Binning_WOE_IV!$AM$2:$AM$6,"not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76">
        <f>_xlfn.XLOOKUP(_xlfn.XLOOKUP(I176,Binning_WOE_IV!$AN$2:$AN$5,Binning_WOE_IV!$AO$2:$AO$5,"not found",0),Binning_WOE_IV!$R$53:$R$55,Binning_WOE_IV!$G$53:$G$55,"not found",0)</f>
        <v>-0.2698954162208389</v>
      </c>
      <c r="AE176">
        <f>_xlfn.LET(_xlpm.b,_xlfn.XLOOKUP(L176,Binning_WOE_IV!$AQ$2:$AQ$5,Binning_WOE_IV!$AR$2:$AR$5,"not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76">
        <f>_xlfn.XLOOKUP(_xlfn.XLOOKUP(N176,Binning_WOE_IV!$AS$2:$AS$4,Binning_WOE_IV!$AT$2:$AT$4,"not found",0),Binning_WOE_IV!$R$62:$R$63,Binning_WOE_IV!$G$62:$G$63,"not found",0)</f>
        <v>-0.54969627176468283</v>
      </c>
      <c r="AG176">
        <f>_xlfn.XLOOKUP(_xlfn.XLOOKUP(O176,Binning_WOE_IV!$AU$2:$AU$4,Binning_WOE_IV!$AV$2:$AV$4,"not found",0),Binning_WOE_IV!$R$64:$R$65,Binning_WOE_IV!$G$64:$G$65,"not found",0)</f>
        <v>0.23435622685305388</v>
      </c>
      <c r="AH176">
        <f>V176*TRAIN_SUMMARY!$C$3</f>
        <v>-0.80010661528638027</v>
      </c>
      <c r="AI176">
        <f>W176*TRAIN_SUMMARY!$C$4</f>
        <v>-8.037531726833734E-2</v>
      </c>
      <c r="AJ176">
        <f>X176*TRAIN_SUMMARY!$C$5</f>
        <v>5.7453903556002682E-2</v>
      </c>
      <c r="AK176">
        <f>Y176*TRAIN_SUMMARY!$C$6</f>
        <v>0.35709270141793154</v>
      </c>
      <c r="AL176">
        <f>Z176*TRAIN_SUMMARY!$C$7</f>
        <v>2.4580699342731407E-2</v>
      </c>
      <c r="AM176">
        <f>AA176*TRAIN_SUMMARY!$C$8</f>
        <v>0.4883377841684039</v>
      </c>
      <c r="AN176">
        <f>AB176*TRAIN_SUMMARY!$C$9</f>
        <v>0.18902110492895396</v>
      </c>
      <c r="AO176">
        <f>AC176*TRAIN_SUMMARY!$C$10</f>
        <v>-0.18469041192036334</v>
      </c>
      <c r="AP176">
        <f>AD176*TRAIN_SUMMARY!$C$11</f>
        <v>0.31977406031642996</v>
      </c>
      <c r="AQ176">
        <f>AE176*TRAIN_SUMMARY!$C$12</f>
        <v>6.1778553558697331E-2</v>
      </c>
      <c r="AR176">
        <f>AF176*TRAIN_SUMMARY!$C$13</f>
        <v>0.33693577197926589</v>
      </c>
      <c r="AS176">
        <f>AG176*TRAIN_SUMMARY!$C$14</f>
        <v>-8.8614999578798745E-2</v>
      </c>
      <c r="AT176">
        <f>TRAIN_SUMMARY!$C$2+SUM(AH176:AS176)</f>
        <v>-0.14021357954758618</v>
      </c>
      <c r="AU176">
        <f t="shared" si="26"/>
        <v>0.46500392113427186</v>
      </c>
      <c r="AV176">
        <f t="shared" si="27"/>
        <v>0.62549586133592738</v>
      </c>
      <c r="AW176">
        <f t="shared" si="28"/>
        <v>1</v>
      </c>
      <c r="AX176">
        <f t="shared" si="29"/>
        <v>0</v>
      </c>
      <c r="AY176">
        <f t="shared" si="37"/>
        <v>66</v>
      </c>
      <c r="AZ176">
        <f t="shared" si="38"/>
        <v>109</v>
      </c>
      <c r="BA176" s="35">
        <f t="shared" si="30"/>
        <v>0.13608247422680411</v>
      </c>
      <c r="BB176" s="35">
        <f t="shared" si="31"/>
        <v>0.50697674418604655</v>
      </c>
      <c r="BC176" s="35">
        <f t="shared" si="32"/>
        <v>0.37089426995924246</v>
      </c>
      <c r="BD176" s="35">
        <f t="shared" si="33"/>
        <v>0.50697674418604655</v>
      </c>
      <c r="BE176" s="35">
        <f t="shared" si="34"/>
        <v>0.13608247422680411</v>
      </c>
      <c r="BF176" s="23">
        <f>VLOOKUP(AH176,POINTS_TABLE!$D$2:$E$6,2,FALSE)</f>
        <v>-34.629295381683434</v>
      </c>
      <c r="BG176" s="23">
        <f>VLOOKUP(AI176,POINTS_TABLE!$D$7:$E$12,2,FALSE)</f>
        <v>-3.4787121489872201</v>
      </c>
      <c r="BH176" s="23">
        <f>VLOOKUP(AJ176,POINTS_TABLE!$D$13:$E$18,2,FALSE)</f>
        <v>2.4866538521987356</v>
      </c>
      <c r="BI176" s="23">
        <f>VLOOKUP(AK176,POINTS_TABLE!$D$21:$E$24,2,FALSE)</f>
        <v>15.455276084198793</v>
      </c>
      <c r="BJ176" s="23">
        <f>VLOOKUP(AL176,POINTS_TABLE!$D$25:$E$27,2,FALSE)</f>
        <v>1.063873591300236</v>
      </c>
      <c r="BK176" s="23">
        <f>VLOOKUP(AM176,POINTS_TABLE!$D$28:$E$33,2,FALSE)</f>
        <v>21.135674984953837</v>
      </c>
      <c r="BL176" s="23">
        <f>VLOOKUP(AN176,POINTS_TABLE!$D$34:$E$37,2,FALSE)</f>
        <v>8.180994321130628</v>
      </c>
      <c r="BM176" s="23">
        <f>VLOOKUP(AO176,POINTS_TABLE!$D$38:$E$41,2,FALSE)</f>
        <v>-7.9935582413174426</v>
      </c>
      <c r="BN176" s="23">
        <f>VLOOKUP(AP176,POINTS_TABLE!$D$42:$E$44,2,FALSE)</f>
        <v>13.840093530703253</v>
      </c>
      <c r="BO176" s="23">
        <f>VLOOKUP(AQ176,POINTS_TABLE!$D$45:$E$48,2,FALSE)</f>
        <v>2.6738283855727758</v>
      </c>
      <c r="BP176" s="23">
        <f>VLOOKUP(AR176,POINTS_TABLE!$D$49:$E$50,2,FALSE)</f>
        <v>14.582867019977442</v>
      </c>
      <c r="BQ176" s="23">
        <f>VLOOKUP(AS176,POINTS_TABLE!$D$51:$E$52,2,FALSE)</f>
        <v>-3.8353326132213157</v>
      </c>
      <c r="BR176" s="39">
        <f>ROUND(SCORECARD_SCALLING!$C$6-SUM(BF176:BQ176)-TRAIN_SUMMARY!$C$2*SCORECARD_SCALLING!$C$5,0)</f>
        <v>476</v>
      </c>
      <c r="BS176" t="str">
        <f t="shared" si="35"/>
        <v>Reject</v>
      </c>
      <c r="BT176">
        <f t="shared" si="36"/>
        <v>1</v>
      </c>
    </row>
    <row r="177" spans="1:72">
      <c r="A177" s="2" t="s">
        <v>21</v>
      </c>
      <c r="B177" s="2">
        <v>24</v>
      </c>
      <c r="C177" s="2" t="s">
        <v>33</v>
      </c>
      <c r="D177" s="2" t="s">
        <v>41</v>
      </c>
      <c r="E177" s="2">
        <v>2996</v>
      </c>
      <c r="F177" s="2" t="s">
        <v>24</v>
      </c>
      <c r="G177" s="2" t="s">
        <v>35</v>
      </c>
      <c r="H177" s="2">
        <v>2</v>
      </c>
      <c r="I177" s="2" t="s">
        <v>56</v>
      </c>
      <c r="J177" s="2" t="s">
        <v>27</v>
      </c>
      <c r="K177" s="2">
        <v>4</v>
      </c>
      <c r="L177" s="2" t="s">
        <v>50</v>
      </c>
      <c r="M177" s="2">
        <v>20</v>
      </c>
      <c r="N177" s="2" t="s">
        <v>27</v>
      </c>
      <c r="O177" s="2" t="s">
        <v>29</v>
      </c>
      <c r="P177" s="2">
        <v>1</v>
      </c>
      <c r="Q177" s="2" t="s">
        <v>30</v>
      </c>
      <c r="R177" s="2">
        <v>1</v>
      </c>
      <c r="S177" s="2" t="s">
        <v>27</v>
      </c>
      <c r="T177" s="2" t="s">
        <v>31</v>
      </c>
      <c r="U177" s="2">
        <v>1</v>
      </c>
      <c r="V177">
        <f>_xlfn.XLOOKUP(B177,Binning_WOE_IV!$C$2:$C$6,Binning_WOE_IV!$I$2:$I$6,"not found",-1)</f>
        <v>-0.12917431193202994</v>
      </c>
      <c r="W177">
        <f>_xlfn.XLOOKUP(E177,Binning_WOE_IV!$C$7:$C$12,Binning_WOE_IV!$I$7:$I$12,"not found",-1)</f>
        <v>0.12361395596717682</v>
      </c>
      <c r="X177">
        <f>_xlfn.XLOOKUP(M177,Binning_WOE_IV!$C$13:$C$18,Binning_WOE_IV!$I$13:$I$18,"not found",-1)</f>
        <v>-0.40221483439086264</v>
      </c>
      <c r="Y177">
        <f>_xlfn.XLOOKUP(A177,Binning_WOE_IV!$B$32:$B$35,Binning_WOE_IV!$G$32:$G$35,"not found",0)</f>
        <v>-0.67859154491044971</v>
      </c>
      <c r="Z177" s="23">
        <f>_xlfn.XLOOKUP(_xlfn.XLOOKUP(C177,Binning_WOE_IV!$AF$2:$AF$6,Binning_WOE_IV!$AG$2:$AG$6,"not found",0),Binning_WOE_IV!$R$36:$R$38,Binning_WOE_IV!$G$36:$G$38,"not found",0)</f>
        <v>-4.4726268044255127E-2</v>
      </c>
      <c r="AA177" cm="1">
        <f t="array" ref="AA177">_xlfn.SWITCH(D177,"radio/tv",Binning_WOE_IV!$G$39,"other",Binning_WOE_IV!$G$39,"education",Binning_WOE_IV!$G$40,"retraining",Binning_WOE_IV!$G$40,"furniture/equipment",Binning_WOE_IV!$G$41,"domestic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77">
        <f>_xlfn.LET(_xlpm.b,_xlfn.XLOOKUP(F177,Binning_WOE_IV!$AJ$2:$AJ$6,Binning_WOE_IV!$AK$2:$AK$6,"not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77">
        <f>_xlfn.LET(_xlpm.b,_xlfn.XLOOKUP(G177,Binning_WOE_IV!$AL$2:$AL$6,Binning_WOE_IV!$AM$2:$AM$6,"not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77">
        <f>_xlfn.XLOOKUP(_xlfn.XLOOKUP(I177,Binning_WOE_IV!$AN$2:$AN$5,Binning_WOE_IV!$AO$2:$AO$5,"not found",0),Binning_WOE_IV!$R$53:$R$55,Binning_WOE_IV!$G$53:$G$55,"not found",0)</f>
        <v>-0.2698954162208389</v>
      </c>
      <c r="AE177">
        <f>_xlfn.LET(_xlpm.b,_xlfn.XLOOKUP(L177,Binning_WOE_IV!$AQ$2:$AQ$5,Binning_WOE_IV!$AR$2:$AR$5,"not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77">
        <f>_xlfn.XLOOKUP(_xlfn.XLOOKUP(N177,Binning_WOE_IV!$AS$2:$AS$4,Binning_WOE_IV!$AT$2:$AT$4,"not found",0),Binning_WOE_IV!$R$62:$R$63,Binning_WOE_IV!$G$62:$G$63,"not found",0)</f>
        <v>0.12957806221905885</v>
      </c>
      <c r="AG177">
        <f>_xlfn.XLOOKUP(_xlfn.XLOOKUP(O177,Binning_WOE_IV!$AU$2:$AU$4,Binning_WOE_IV!$AV$2:$AV$4,"not found",0),Binning_WOE_IV!$R$64:$R$65,Binning_WOE_IV!$G$64:$G$65,"not found",0)</f>
        <v>0.23435622685305388</v>
      </c>
      <c r="AH177">
        <f>V177*TRAIN_SUMMARY!$C$3</f>
        <v>0.10186434668464488</v>
      </c>
      <c r="AI177">
        <f>W177*TRAIN_SUMMARY!$C$4</f>
        <v>-6.1692557392340606E-2</v>
      </c>
      <c r="AJ177">
        <f>X177*TRAIN_SUMMARY!$C$5</f>
        <v>0.25616502952357967</v>
      </c>
      <c r="AK177">
        <f>Y177*TRAIN_SUMMARY!$C$6</f>
        <v>0.53190423215968441</v>
      </c>
      <c r="AL177">
        <f>Z177*TRAIN_SUMMARY!$C$7</f>
        <v>2.4580699342731407E-2</v>
      </c>
      <c r="AM177">
        <f>AA177*TRAIN_SUMMARY!$C$8</f>
        <v>5.9194073638088991E-2</v>
      </c>
      <c r="AN177">
        <f>AB177*TRAIN_SUMMARY!$C$9</f>
        <v>-0.49611293003523665</v>
      </c>
      <c r="AO177">
        <f>AC177*TRAIN_SUMMARY!$C$10</f>
        <v>4.7923621110280083E-2</v>
      </c>
      <c r="AP177">
        <f>AD177*TRAIN_SUMMARY!$C$11</f>
        <v>0.31977406031642996</v>
      </c>
      <c r="AQ177">
        <f>AE177*TRAIN_SUMMARY!$C$12</f>
        <v>6.1778553558697331E-2</v>
      </c>
      <c r="AR177">
        <f>AF177*TRAIN_SUMMARY!$C$13</f>
        <v>-7.9424741749105313E-2</v>
      </c>
      <c r="AS177">
        <f>AG177*TRAIN_SUMMARY!$C$14</f>
        <v>-8.8614999578798745E-2</v>
      </c>
      <c r="AT177">
        <f>TRAIN_SUMMARY!$C$2+SUM(AH177:AS177)</f>
        <v>-0.14406142718346759</v>
      </c>
      <c r="AU177">
        <f t="shared" si="26"/>
        <v>0.46404680184875996</v>
      </c>
      <c r="AV177">
        <f t="shared" si="27"/>
        <v>0.76776986578915807</v>
      </c>
      <c r="AW177">
        <f t="shared" si="28"/>
        <v>0</v>
      </c>
      <c r="AX177">
        <f t="shared" si="29"/>
        <v>1</v>
      </c>
      <c r="AY177">
        <f t="shared" si="37"/>
        <v>66</v>
      </c>
      <c r="AZ177">
        <f t="shared" si="38"/>
        <v>110</v>
      </c>
      <c r="BA177" s="35">
        <f t="shared" si="30"/>
        <v>0.13608247422680411</v>
      </c>
      <c r="BB177" s="35">
        <f t="shared" si="31"/>
        <v>0.51162790697674421</v>
      </c>
      <c r="BC177" s="35">
        <f t="shared" si="32"/>
        <v>0.37554543274994012</v>
      </c>
      <c r="BD177" s="35">
        <f t="shared" si="33"/>
        <v>0.51162790697674421</v>
      </c>
      <c r="BE177" s="35">
        <f t="shared" si="34"/>
        <v>0.13608247422680411</v>
      </c>
      <c r="BF177" s="23">
        <f>VLOOKUP(AH177,POINTS_TABLE!$D$2:$E$6,2,FALSE)</f>
        <v>4.4087756341599382</v>
      </c>
      <c r="BG177" s="23">
        <f>VLOOKUP(AI177,POINTS_TABLE!$D$7:$E$12,2,FALSE)</f>
        <v>-2.6701063982906263</v>
      </c>
      <c r="BH177" s="23">
        <f>VLOOKUP(AJ177,POINTS_TABLE!$D$13:$E$18,2,FALSE)</f>
        <v>11.087040532285299</v>
      </c>
      <c r="BI177" s="23">
        <f>VLOOKUP(AK177,POINTS_TABLE!$D$21:$E$24,2,FALSE)</f>
        <v>23.021267938938855</v>
      </c>
      <c r="BJ177" s="23">
        <f>VLOOKUP(AL177,POINTS_TABLE!$D$25:$E$27,2,FALSE)</f>
        <v>1.063873591300236</v>
      </c>
      <c r="BK177" s="23">
        <f>VLOOKUP(AM177,POINTS_TABLE!$D$28:$E$33,2,FALSE)</f>
        <v>2.5619698946306131</v>
      </c>
      <c r="BL177" s="23">
        <f>VLOOKUP(AN177,POINTS_TABLE!$D$34:$E$37,2,FALSE)</f>
        <v>-21.472189916481874</v>
      </c>
      <c r="BM177" s="23">
        <f>VLOOKUP(AO177,POINTS_TABLE!$D$38:$E$41,2,FALSE)</f>
        <v>2.0741751155172814</v>
      </c>
      <c r="BN177" s="23">
        <f>VLOOKUP(AP177,POINTS_TABLE!$D$42:$E$44,2,FALSE)</f>
        <v>13.840093530703253</v>
      </c>
      <c r="BO177" s="23">
        <f>VLOOKUP(AQ177,POINTS_TABLE!$D$45:$E$48,2,FALSE)</f>
        <v>2.6738283855727758</v>
      </c>
      <c r="BP177" s="23">
        <f>VLOOKUP(AR177,POINTS_TABLE!$D$49:$E$50,2,FALSE)</f>
        <v>-3.4375704313596254</v>
      </c>
      <c r="BQ177" s="23">
        <f>VLOOKUP(AS177,POINTS_TABLE!$D$51:$E$52,2,FALSE)</f>
        <v>-3.8353326132213157</v>
      </c>
      <c r="BR177" s="39">
        <f>ROUND(SCORECARD_SCALLING!$C$6-SUM(BF177:BQ177)-TRAIN_SUMMARY!$C$2*SCORECARD_SCALLING!$C$5,0)</f>
        <v>477</v>
      </c>
      <c r="BS177" t="str">
        <f t="shared" si="35"/>
        <v>Reject</v>
      </c>
      <c r="BT177">
        <f t="shared" si="36"/>
        <v>1</v>
      </c>
    </row>
    <row r="178" spans="1:72">
      <c r="A178" s="2" t="s">
        <v>21</v>
      </c>
      <c r="B178" s="2">
        <v>36</v>
      </c>
      <c r="C178" s="2" t="s">
        <v>33</v>
      </c>
      <c r="D178" s="2" t="s">
        <v>49</v>
      </c>
      <c r="E178" s="2">
        <v>5493</v>
      </c>
      <c r="F178" s="2" t="s">
        <v>34</v>
      </c>
      <c r="G178" s="2" t="s">
        <v>25</v>
      </c>
      <c r="H178" s="2">
        <v>2</v>
      </c>
      <c r="I178" s="2" t="s">
        <v>26</v>
      </c>
      <c r="J178" s="2" t="s">
        <v>27</v>
      </c>
      <c r="K178" s="2">
        <v>4</v>
      </c>
      <c r="L178" s="2" t="s">
        <v>47</v>
      </c>
      <c r="M178" s="2">
        <v>42</v>
      </c>
      <c r="N178" s="2" t="s">
        <v>27</v>
      </c>
      <c r="O178" s="2" t="s">
        <v>44</v>
      </c>
      <c r="P178" s="2">
        <v>1</v>
      </c>
      <c r="Q178" s="2" t="s">
        <v>30</v>
      </c>
      <c r="R178" s="2">
        <v>2</v>
      </c>
      <c r="S178" s="2" t="s">
        <v>27</v>
      </c>
      <c r="T178" s="2" t="s">
        <v>31</v>
      </c>
      <c r="U178" s="2">
        <v>0</v>
      </c>
      <c r="V178">
        <f>_xlfn.XLOOKUP(B178,Binning_WOE_IV!$C$2:$C$6,Binning_WOE_IV!$I$2:$I$6,"not found",-1)</f>
        <v>-0.672432264549915</v>
      </c>
      <c r="W178">
        <f>_xlfn.XLOOKUP(E178,Binning_WOE_IV!$C$7:$C$12,Binning_WOE_IV!$I$7:$I$12,"not found",-1)</f>
        <v>-0.1020145435816787</v>
      </c>
      <c r="X178">
        <f>_xlfn.XLOOKUP(M178,Binning_WOE_IV!$C$13:$C$18,Binning_WOE_IV!$I$13:$I$18,"not found",-1)</f>
        <v>0.27579903319597576</v>
      </c>
      <c r="Y178">
        <f>_xlfn.XLOOKUP(A178,Binning_WOE_IV!$B$32:$B$35,Binning_WOE_IV!$G$32:$G$35,"not found",0)</f>
        <v>-0.67859154491044971</v>
      </c>
      <c r="Z178" s="23">
        <f>_xlfn.XLOOKUP(_xlfn.XLOOKUP(C178,Binning_WOE_IV!$AF$2:$AF$6,Binning_WOE_IV!$AG$2:$AG$6,"not found",0),Binning_WOE_IV!$R$36:$R$38,Binning_WOE_IV!$G$36:$G$38,"not found",0)</f>
        <v>-4.4726268044255127E-2</v>
      </c>
      <c r="AA178" cm="1">
        <f t="array" ref="AA178">_xlfn.SWITCH(D178,"radio/tv",Binning_WOE_IV!$G$39,"other",Binning_WOE_IV!$G$39,"education",Binning_WOE_IV!$G$40,"retraining",Binning_WOE_IV!$G$40,"furniture/equipment",Binning_WOE_IV!$G$41,"domestic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178">
        <f>_xlfn.LET(_xlpm.b,_xlfn.XLOOKUP(F178,Binning_WOE_IV!$AJ$2:$AJ$6,Binning_WOE_IV!$AK$2:$AK$6,"not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78">
        <f>_xlfn.LET(_xlpm.b,_xlfn.XLOOKUP(G178,Binning_WOE_IV!$AL$2:$AL$6,Binning_WOE_IV!$AM$2:$AM$6,"not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78">
        <f>_xlfn.XLOOKUP(_xlfn.XLOOKUP(I178,Binning_WOE_IV!$AN$2:$AN$5,Binning_WOE_IV!$AO$2:$AO$5,"not found",0),Binning_WOE_IV!$R$53:$R$55,Binning_WOE_IV!$G$53:$G$55,"not found",0)</f>
        <v>0.1811117123342415</v>
      </c>
      <c r="AE178">
        <f>_xlfn.LET(_xlpm.b,_xlfn.XLOOKUP(L178,Binning_WOE_IV!$AQ$2:$AQ$5,Binning_WOE_IV!$AR$2:$AR$5,"not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78">
        <f>_xlfn.XLOOKUP(_xlfn.XLOOKUP(N178,Binning_WOE_IV!$AS$2:$AS$4,Binning_WOE_IV!$AT$2:$AT$4,"not found",0),Binning_WOE_IV!$R$62:$R$63,Binning_WOE_IV!$G$62:$G$63,"not found",0)</f>
        <v>0.12957806221905885</v>
      </c>
      <c r="AG178">
        <f>_xlfn.XLOOKUP(_xlfn.XLOOKUP(O178,Binning_WOE_IV!$AU$2:$AU$4,Binning_WOE_IV!$AV$2:$AV$4,"not found",0),Binning_WOE_IV!$R$64:$R$65,Binning_WOE_IV!$G$64:$G$65,"not found",0)</f>
        <v>-0.4919272386823581</v>
      </c>
      <c r="AH178">
        <f>V178*TRAIN_SUMMARY!$C$3</f>
        <v>0.53026698802232175</v>
      </c>
      <c r="AI178">
        <f>W178*TRAIN_SUMMARY!$C$4</f>
        <v>5.0912844229637523E-2</v>
      </c>
      <c r="AJ178">
        <f>X178*TRAIN_SUMMARY!$C$5</f>
        <v>-0.1756525653466223</v>
      </c>
      <c r="AK178">
        <f>Y178*TRAIN_SUMMARY!$C$6</f>
        <v>0.53190423215968441</v>
      </c>
      <c r="AL178">
        <f>Z178*TRAIN_SUMMARY!$C$7</f>
        <v>2.4580699342731407E-2</v>
      </c>
      <c r="AM178">
        <f>AA178*TRAIN_SUMMARY!$C$8</f>
        <v>-0.46936907902687153</v>
      </c>
      <c r="AN178">
        <f>AB178*TRAIN_SUMMARY!$C$9</f>
        <v>0.17108448609736249</v>
      </c>
      <c r="AO178">
        <f>AC178*TRAIN_SUMMARY!$C$10</f>
        <v>-0.18469041192036334</v>
      </c>
      <c r="AP178">
        <f>AD178*TRAIN_SUMMARY!$C$11</f>
        <v>-0.21458247952085815</v>
      </c>
      <c r="AQ178">
        <f>AE178*TRAIN_SUMMARY!$C$12</f>
        <v>0.30495501300893796</v>
      </c>
      <c r="AR178">
        <f>AF178*TRAIN_SUMMARY!$C$13</f>
        <v>-7.9424741749105313E-2</v>
      </c>
      <c r="AS178">
        <f>AG178*TRAIN_SUMMARY!$C$14</f>
        <v>0.18600799575071647</v>
      </c>
      <c r="AT178">
        <f>TRAIN_SUMMARY!$C$2+SUM(AH178:AS178)</f>
        <v>-0.14540783371455179</v>
      </c>
      <c r="AU178">
        <f t="shared" si="26"/>
        <v>0.46371195688440392</v>
      </c>
      <c r="AV178">
        <f t="shared" si="27"/>
        <v>0.62308386838333052</v>
      </c>
      <c r="AW178">
        <f t="shared" si="28"/>
        <v>1</v>
      </c>
      <c r="AX178">
        <f t="shared" si="29"/>
        <v>0</v>
      </c>
      <c r="AY178">
        <f t="shared" si="37"/>
        <v>67</v>
      </c>
      <c r="AZ178">
        <f t="shared" si="38"/>
        <v>110</v>
      </c>
      <c r="BA178" s="35">
        <f t="shared" si="30"/>
        <v>0.13814432989690723</v>
      </c>
      <c r="BB178" s="35">
        <f t="shared" si="31"/>
        <v>0.51162790697674421</v>
      </c>
      <c r="BC178" s="35">
        <f t="shared" si="32"/>
        <v>0.37348357707983698</v>
      </c>
      <c r="BD178" s="35">
        <f t="shared" si="33"/>
        <v>0.51162790697674421</v>
      </c>
      <c r="BE178" s="35">
        <f t="shared" si="34"/>
        <v>0.13814432989690723</v>
      </c>
      <c r="BF178" s="23">
        <f>VLOOKUP(AH178,POINTS_TABLE!$D$2:$E$6,2,FALSE)</f>
        <v>22.950406619007929</v>
      </c>
      <c r="BG178" s="23">
        <f>VLOOKUP(AI178,POINTS_TABLE!$D$7:$E$12,2,FALSE)</f>
        <v>2.2035512366295098</v>
      </c>
      <c r="BH178" s="23">
        <f>VLOOKUP(AJ178,POINTS_TABLE!$D$13:$E$18,2,FALSE)</f>
        <v>-7.6023925483498971</v>
      </c>
      <c r="BI178" s="23">
        <f>VLOOKUP(AK178,POINTS_TABLE!$D$21:$E$24,2,FALSE)</f>
        <v>23.021267938938855</v>
      </c>
      <c r="BJ178" s="23">
        <f>VLOOKUP(AL178,POINTS_TABLE!$D$25:$E$27,2,FALSE)</f>
        <v>1.063873591300236</v>
      </c>
      <c r="BK178" s="23">
        <f>VLOOKUP(AM178,POINTS_TABLE!$D$28:$E$33,2,FALSE)</f>
        <v>-20.314693279760625</v>
      </c>
      <c r="BL178" s="23">
        <f>VLOOKUP(AN178,POINTS_TABLE!$D$34:$E$37,2,FALSE)</f>
        <v>7.4046821899710498</v>
      </c>
      <c r="BM178" s="23">
        <f>VLOOKUP(AO178,POINTS_TABLE!$D$38:$E$41,2,FALSE)</f>
        <v>-7.9935582413174426</v>
      </c>
      <c r="BN178" s="23">
        <f>VLOOKUP(AP178,POINTS_TABLE!$D$42:$E$44,2,FALSE)</f>
        <v>-9.2873123719919874</v>
      </c>
      <c r="BO178" s="23">
        <f>VLOOKUP(AQ178,POINTS_TABLE!$D$45:$E$48,2,FALSE)</f>
        <v>13.198712548866723</v>
      </c>
      <c r="BP178" s="23">
        <f>VLOOKUP(AR178,POINTS_TABLE!$D$49:$E$50,2,FALSE)</f>
        <v>-3.4375704313596254</v>
      </c>
      <c r="BQ178" s="23">
        <f>VLOOKUP(AS178,POINTS_TABLE!$D$51:$E$52,2,FALSE)</f>
        <v>8.0505843910576207</v>
      </c>
      <c r="BR178" s="39">
        <f>ROUND(SCORECARD_SCALLING!$C$6-SUM(BF178:BQ178)-TRAIN_SUMMARY!$C$2*SCORECARD_SCALLING!$C$5,0)</f>
        <v>477</v>
      </c>
      <c r="BS178" t="str">
        <f t="shared" si="35"/>
        <v>Reject</v>
      </c>
      <c r="BT178">
        <f t="shared" si="36"/>
        <v>1</v>
      </c>
    </row>
    <row r="179" spans="1:72">
      <c r="A179" s="2" t="s">
        <v>21</v>
      </c>
      <c r="B179" s="2">
        <v>12</v>
      </c>
      <c r="C179" s="2" t="s">
        <v>33</v>
      </c>
      <c r="D179" s="2" t="s">
        <v>46</v>
      </c>
      <c r="E179" s="2">
        <v>2579</v>
      </c>
      <c r="F179" s="2" t="s">
        <v>34</v>
      </c>
      <c r="G179" s="2" t="s">
        <v>57</v>
      </c>
      <c r="H179" s="2">
        <v>4</v>
      </c>
      <c r="I179" s="2" t="s">
        <v>26</v>
      </c>
      <c r="J179" s="2" t="s">
        <v>27</v>
      </c>
      <c r="K179" s="2">
        <v>1</v>
      </c>
      <c r="L179" s="2" t="s">
        <v>28</v>
      </c>
      <c r="M179" s="2">
        <v>33</v>
      </c>
      <c r="N179" s="2" t="s">
        <v>27</v>
      </c>
      <c r="O179" s="2" t="s">
        <v>29</v>
      </c>
      <c r="P179" s="2">
        <v>1</v>
      </c>
      <c r="Q179" s="2" t="s">
        <v>40</v>
      </c>
      <c r="R179" s="2">
        <v>2</v>
      </c>
      <c r="S179" s="2" t="s">
        <v>27</v>
      </c>
      <c r="T179" s="2" t="s">
        <v>31</v>
      </c>
      <c r="U179" s="2">
        <v>1</v>
      </c>
      <c r="V179">
        <f>_xlfn.XLOOKUP(B179,Binning_WOE_IV!$C$2:$C$6,Binning_WOE_IV!$I$2:$I$6,"not found",-1)</f>
        <v>7.0953437452657447E-2</v>
      </c>
      <c r="W179">
        <f>_xlfn.XLOOKUP(E179,Binning_WOE_IV!$C$7:$C$12,Binning_WOE_IV!$I$7:$I$12,"not found",-1)</f>
        <v>0.12361395596717682</v>
      </c>
      <c r="X179">
        <f>_xlfn.XLOOKUP(M179,Binning_WOE_IV!$C$13:$C$18,Binning_WOE_IV!$I$13:$I$18,"not found",-1)</f>
        <v>-9.0210644079187538E-2</v>
      </c>
      <c r="Y179">
        <f>_xlfn.XLOOKUP(A179,Binning_WOE_IV!$B$32:$B$35,Binning_WOE_IV!$G$32:$G$35,"not found",0)</f>
        <v>-0.67859154491044971</v>
      </c>
      <c r="Z179" s="23">
        <f>_xlfn.XLOOKUP(_xlfn.XLOOKUP(C179,Binning_WOE_IV!$AF$2:$AF$6,Binning_WOE_IV!$AG$2:$AG$6,"not found",0),Binning_WOE_IV!$R$36:$R$38,Binning_WOE_IV!$G$36:$G$38,"not found",0)</f>
        <v>-4.4726268044255127E-2</v>
      </c>
      <c r="AA179" cm="1">
        <f t="array" ref="AA179">_xlfn.SWITCH(D179,"radio/tv",Binning_WOE_IV!$G$39,"other",Binning_WOE_IV!$G$39,"education",Binning_WOE_IV!$G$40,"retraining",Binning_WOE_IV!$G$40,"furniture/equipment",Binning_WOE_IV!$G$41,"domestic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79">
        <f>_xlfn.LET(_xlpm.b,_xlfn.XLOOKUP(F179,Binning_WOE_IV!$AJ$2:$AJ$6,Binning_WOE_IV!$AK$2:$AK$6,"not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79">
        <f>_xlfn.LET(_xlpm.b,_xlfn.XLOOKUP(G179,Binning_WOE_IV!$AL$2:$AL$6,Binning_WOE_IV!$AM$2:$AM$6,"not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79">
        <f>_xlfn.XLOOKUP(_xlfn.XLOOKUP(I179,Binning_WOE_IV!$AN$2:$AN$5,Binning_WOE_IV!$AO$2:$AO$5,"not found",0),Binning_WOE_IV!$R$53:$R$55,Binning_WOE_IV!$G$53:$G$55,"not found",0)</f>
        <v>0.1811117123342415</v>
      </c>
      <c r="AE179">
        <f>_xlfn.LET(_xlpm.b,_xlfn.XLOOKUP(L179,Binning_WOE_IV!$AQ$2:$AQ$5,Binning_WOE_IV!$AR$2:$AR$5,"not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79">
        <f>_xlfn.XLOOKUP(_xlfn.XLOOKUP(N179,Binning_WOE_IV!$AS$2:$AS$4,Binning_WOE_IV!$AT$2:$AT$4,"not found",0),Binning_WOE_IV!$R$62:$R$63,Binning_WOE_IV!$G$62:$G$63,"not found",0)</f>
        <v>0.12957806221905885</v>
      </c>
      <c r="AG179">
        <f>_xlfn.XLOOKUP(_xlfn.XLOOKUP(O179,Binning_WOE_IV!$AU$2:$AU$4,Binning_WOE_IV!$AV$2:$AV$4,"not found",0),Binning_WOE_IV!$R$64:$R$65,Binning_WOE_IV!$G$64:$G$65,"not found",0)</f>
        <v>0.23435622685305388</v>
      </c>
      <c r="AH179">
        <f>V179*TRAIN_SUMMARY!$C$3</f>
        <v>-5.5952498937620498E-2</v>
      </c>
      <c r="AI179">
        <f>W179*TRAIN_SUMMARY!$C$4</f>
        <v>-6.1692557392340606E-2</v>
      </c>
      <c r="AJ179">
        <f>X179*TRAIN_SUMMARY!$C$5</f>
        <v>5.7453903556002682E-2</v>
      </c>
      <c r="AK179">
        <f>Y179*TRAIN_SUMMARY!$C$6</f>
        <v>0.53190423215968441</v>
      </c>
      <c r="AL179">
        <f>Z179*TRAIN_SUMMARY!$C$7</f>
        <v>2.4580699342731407E-2</v>
      </c>
      <c r="AM179">
        <f>AA179*TRAIN_SUMMARY!$C$8</f>
        <v>0.38352631329769549</v>
      </c>
      <c r="AN179">
        <f>AB179*TRAIN_SUMMARY!$C$9</f>
        <v>0.17108448609736249</v>
      </c>
      <c r="AO179">
        <f>AC179*TRAIN_SUMMARY!$C$10</f>
        <v>0.2867089209985732</v>
      </c>
      <c r="AP179">
        <f>AD179*TRAIN_SUMMARY!$C$11</f>
        <v>-0.21458247952085815</v>
      </c>
      <c r="AQ179">
        <f>AE179*TRAIN_SUMMARY!$C$12</f>
        <v>-0.28008206528227803</v>
      </c>
      <c r="AR179">
        <f>AF179*TRAIN_SUMMARY!$C$13</f>
        <v>-7.9424741749105313E-2</v>
      </c>
      <c r="AS179">
        <f>AG179*TRAIN_SUMMARY!$C$14</f>
        <v>-8.8614999578798745E-2</v>
      </c>
      <c r="AT179">
        <f>TRAIN_SUMMARY!$C$2+SUM(AH179:AS179)</f>
        <v>-0.14649160177107479</v>
      </c>
      <c r="AU179">
        <f t="shared" si="26"/>
        <v>0.46344245262536665</v>
      </c>
      <c r="AV179">
        <f t="shared" si="27"/>
        <v>0.76907305999008124</v>
      </c>
      <c r="AW179">
        <f t="shared" si="28"/>
        <v>0</v>
      </c>
      <c r="AX179">
        <f t="shared" si="29"/>
        <v>1</v>
      </c>
      <c r="AY179">
        <f t="shared" si="37"/>
        <v>67</v>
      </c>
      <c r="AZ179">
        <f t="shared" si="38"/>
        <v>111</v>
      </c>
      <c r="BA179" s="35">
        <f t="shared" si="30"/>
        <v>0.13814432989690723</v>
      </c>
      <c r="BB179" s="35">
        <f t="shared" si="31"/>
        <v>0.51627906976744187</v>
      </c>
      <c r="BC179" s="35">
        <f t="shared" si="32"/>
        <v>0.37813473987053464</v>
      </c>
      <c r="BD179" s="35">
        <f t="shared" si="33"/>
        <v>0.51627906976744187</v>
      </c>
      <c r="BE179" s="35">
        <f t="shared" si="34"/>
        <v>0.13814432989690723</v>
      </c>
      <c r="BF179" s="23">
        <f>VLOOKUP(AH179,POINTS_TABLE!$D$2:$E$6,2,FALSE)</f>
        <v>-2.4216717822795024</v>
      </c>
      <c r="BG179" s="23">
        <f>VLOOKUP(AI179,POINTS_TABLE!$D$7:$E$12,2,FALSE)</f>
        <v>-2.6701063982906263</v>
      </c>
      <c r="BH179" s="23">
        <f>VLOOKUP(AJ179,POINTS_TABLE!$D$13:$E$18,2,FALSE)</f>
        <v>2.4866538521987356</v>
      </c>
      <c r="BI179" s="23">
        <f>VLOOKUP(AK179,POINTS_TABLE!$D$21:$E$24,2,FALSE)</f>
        <v>23.021267938938855</v>
      </c>
      <c r="BJ179" s="23">
        <f>VLOOKUP(AL179,POINTS_TABLE!$D$25:$E$27,2,FALSE)</f>
        <v>1.063873591300236</v>
      </c>
      <c r="BK179" s="23">
        <f>VLOOKUP(AM179,POINTS_TABLE!$D$28:$E$33,2,FALSE)</f>
        <v>16.599345307350365</v>
      </c>
      <c r="BL179" s="23">
        <f>VLOOKUP(AN179,POINTS_TABLE!$D$34:$E$37,2,FALSE)</f>
        <v>7.4046821899710498</v>
      </c>
      <c r="BM179" s="23">
        <f>VLOOKUP(AO179,POINTS_TABLE!$D$38:$E$41,2,FALSE)</f>
        <v>12.409006155098014</v>
      </c>
      <c r="BN179" s="23">
        <f>VLOOKUP(AP179,POINTS_TABLE!$D$42:$E$44,2,FALSE)</f>
        <v>-9.2873123719919874</v>
      </c>
      <c r="BO179" s="23">
        <f>VLOOKUP(AQ179,POINTS_TABLE!$D$45:$E$48,2,FALSE)</f>
        <v>-12.122190198740443</v>
      </c>
      <c r="BP179" s="23">
        <f>VLOOKUP(AR179,POINTS_TABLE!$D$49:$E$50,2,FALSE)</f>
        <v>-3.4375704313596254</v>
      </c>
      <c r="BQ179" s="23">
        <f>VLOOKUP(AS179,POINTS_TABLE!$D$51:$E$52,2,FALSE)</f>
        <v>-3.8353326132213157</v>
      </c>
      <c r="BR179" s="39">
        <f>ROUND(SCORECARD_SCALLING!$C$6-SUM(BF179:BQ179)-TRAIN_SUMMARY!$C$2*SCORECARD_SCALLING!$C$5,0)</f>
        <v>477</v>
      </c>
      <c r="BS179" t="str">
        <f t="shared" si="35"/>
        <v>Reject</v>
      </c>
      <c r="BT179">
        <f t="shared" si="36"/>
        <v>1</v>
      </c>
    </row>
    <row r="180" spans="1:72">
      <c r="A180" s="2" t="s">
        <v>21</v>
      </c>
      <c r="B180" s="2">
        <v>18</v>
      </c>
      <c r="C180" s="2" t="s">
        <v>33</v>
      </c>
      <c r="D180" s="2" t="s">
        <v>41</v>
      </c>
      <c r="E180" s="2">
        <v>2473</v>
      </c>
      <c r="F180" s="2" t="s">
        <v>34</v>
      </c>
      <c r="G180" s="2" t="s">
        <v>55</v>
      </c>
      <c r="H180" s="2">
        <v>4</v>
      </c>
      <c r="I180" s="2" t="s">
        <v>26</v>
      </c>
      <c r="J180" s="2" t="s">
        <v>27</v>
      </c>
      <c r="K180" s="2">
        <v>1</v>
      </c>
      <c r="L180" s="2" t="s">
        <v>50</v>
      </c>
      <c r="M180" s="2">
        <v>25</v>
      </c>
      <c r="N180" s="2" t="s">
        <v>27</v>
      </c>
      <c r="O180" s="2" t="s">
        <v>29</v>
      </c>
      <c r="P180" s="2">
        <v>1</v>
      </c>
      <c r="Q180" s="2" t="s">
        <v>69</v>
      </c>
      <c r="R180" s="2">
        <v>1</v>
      </c>
      <c r="S180" s="2" t="s">
        <v>27</v>
      </c>
      <c r="T180" s="2" t="s">
        <v>31</v>
      </c>
      <c r="U180" s="2">
        <v>1</v>
      </c>
      <c r="V180">
        <f>_xlfn.XLOOKUP(B180,Binning_WOE_IV!$C$2:$C$6,Binning_WOE_IV!$I$2:$I$6,"not found",-1)</f>
        <v>7.0953437452657447E-2</v>
      </c>
      <c r="W180">
        <f>_xlfn.XLOOKUP(E180,Binning_WOE_IV!$C$7:$C$12,Binning_WOE_IV!$I$7:$I$12,"not found",-1)</f>
        <v>0.12361395596717682</v>
      </c>
      <c r="X180">
        <f>_xlfn.XLOOKUP(M180,Binning_WOE_IV!$C$13:$C$18,Binning_WOE_IV!$I$13:$I$18,"not found",-1)</f>
        <v>-0.40221483439086264</v>
      </c>
      <c r="Y180">
        <f>_xlfn.XLOOKUP(A180,Binning_WOE_IV!$B$32:$B$35,Binning_WOE_IV!$G$32:$G$35,"not found",0)</f>
        <v>-0.67859154491044971</v>
      </c>
      <c r="Z180" s="23">
        <f>_xlfn.XLOOKUP(_xlfn.XLOOKUP(C180,Binning_WOE_IV!$AF$2:$AF$6,Binning_WOE_IV!$AG$2:$AG$6,"not found",0),Binning_WOE_IV!$R$36:$R$38,Binning_WOE_IV!$G$36:$G$38,"not found",0)</f>
        <v>-4.4726268044255127E-2</v>
      </c>
      <c r="AA180" cm="1">
        <f t="array" ref="AA180">_xlfn.SWITCH(D180,"radio/tv",Binning_WOE_IV!$G$39,"other",Binning_WOE_IV!$G$39,"education",Binning_WOE_IV!$G$40,"retraining",Binning_WOE_IV!$G$40,"furniture/equipment",Binning_WOE_IV!$G$41,"domestic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80">
        <f>_xlfn.LET(_xlpm.b,_xlfn.XLOOKUP(F180,Binning_WOE_IV!$AJ$2:$AJ$6,Binning_WOE_IV!$AK$2:$AK$6,"not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80">
        <f>_xlfn.LET(_xlpm.b,_xlfn.XLOOKUP(G180,Binning_WOE_IV!$AL$2:$AL$6,Binning_WOE_IV!$AM$2:$AM$6,"not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180">
        <f>_xlfn.XLOOKUP(_xlfn.XLOOKUP(I180,Binning_WOE_IV!$AN$2:$AN$5,Binning_WOE_IV!$AO$2:$AO$5,"not found",0),Binning_WOE_IV!$R$53:$R$55,Binning_WOE_IV!$G$53:$G$55,"not found",0)</f>
        <v>0.1811117123342415</v>
      </c>
      <c r="AE180">
        <f>_xlfn.LET(_xlpm.b,_xlfn.XLOOKUP(L180,Binning_WOE_IV!$AQ$2:$AQ$5,Binning_WOE_IV!$AR$2:$AR$5,"not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80">
        <f>_xlfn.XLOOKUP(_xlfn.XLOOKUP(N180,Binning_WOE_IV!$AS$2:$AS$4,Binning_WOE_IV!$AT$2:$AT$4,"not found",0),Binning_WOE_IV!$R$62:$R$63,Binning_WOE_IV!$G$62:$G$63,"not found",0)</f>
        <v>0.12957806221905885</v>
      </c>
      <c r="AG180">
        <f>_xlfn.XLOOKUP(_xlfn.XLOOKUP(O180,Binning_WOE_IV!$AU$2:$AU$4,Binning_WOE_IV!$AV$2:$AV$4,"not found",0),Binning_WOE_IV!$R$64:$R$65,Binning_WOE_IV!$G$64:$G$65,"not found",0)</f>
        <v>0.23435622685305388</v>
      </c>
      <c r="AH180">
        <f>V180*TRAIN_SUMMARY!$C$3</f>
        <v>-5.5952498937620498E-2</v>
      </c>
      <c r="AI180">
        <f>W180*TRAIN_SUMMARY!$C$4</f>
        <v>-6.1692557392340606E-2</v>
      </c>
      <c r="AJ180">
        <f>X180*TRAIN_SUMMARY!$C$5</f>
        <v>0.25616502952357967</v>
      </c>
      <c r="AK180">
        <f>Y180*TRAIN_SUMMARY!$C$6</f>
        <v>0.53190423215968441</v>
      </c>
      <c r="AL180">
        <f>Z180*TRAIN_SUMMARY!$C$7</f>
        <v>2.4580699342731407E-2</v>
      </c>
      <c r="AM180">
        <f>AA180*TRAIN_SUMMARY!$C$8</f>
        <v>5.9194073638088991E-2</v>
      </c>
      <c r="AN180">
        <f>AB180*TRAIN_SUMMARY!$C$9</f>
        <v>0.17108448609736249</v>
      </c>
      <c r="AO180">
        <f>AC180*TRAIN_SUMMARY!$C$10</f>
        <v>7.0222669754522044E-2</v>
      </c>
      <c r="AP180">
        <f>AD180*TRAIN_SUMMARY!$C$11</f>
        <v>-0.21458247952085815</v>
      </c>
      <c r="AQ180">
        <f>AE180*TRAIN_SUMMARY!$C$12</f>
        <v>6.1778553558697331E-2</v>
      </c>
      <c r="AR180">
        <f>AF180*TRAIN_SUMMARY!$C$13</f>
        <v>-7.9424741749105313E-2</v>
      </c>
      <c r="AS180">
        <f>AG180*TRAIN_SUMMARY!$C$14</f>
        <v>-8.8614999578798745E-2</v>
      </c>
      <c r="AT180">
        <f>TRAIN_SUMMARY!$C$2+SUM(AH180:AS180)</f>
        <v>-0.14673834786618001</v>
      </c>
      <c r="AU180">
        <f t="shared" si="26"/>
        <v>0.46338109642023351</v>
      </c>
      <c r="AV180">
        <f t="shared" si="27"/>
        <v>0.76920546103942</v>
      </c>
      <c r="AW180">
        <f t="shared" si="28"/>
        <v>0</v>
      </c>
      <c r="AX180">
        <f t="shared" si="29"/>
        <v>1</v>
      </c>
      <c r="AY180">
        <f t="shared" si="37"/>
        <v>67</v>
      </c>
      <c r="AZ180">
        <f t="shared" si="38"/>
        <v>112</v>
      </c>
      <c r="BA180" s="35">
        <f t="shared" si="30"/>
        <v>0.13814432989690723</v>
      </c>
      <c r="BB180" s="35">
        <f t="shared" si="31"/>
        <v>0.52093023255813953</v>
      </c>
      <c r="BC180" s="35">
        <f t="shared" si="32"/>
        <v>0.3827859026612323</v>
      </c>
      <c r="BD180" s="35">
        <f t="shared" si="33"/>
        <v>0.52093023255813953</v>
      </c>
      <c r="BE180" s="35">
        <f t="shared" si="34"/>
        <v>0.13814432989690723</v>
      </c>
      <c r="BF180" s="23">
        <f>VLOOKUP(AH180,POINTS_TABLE!$D$2:$E$6,2,FALSE)</f>
        <v>-2.4216717822795024</v>
      </c>
      <c r="BG180" s="23">
        <f>VLOOKUP(AI180,POINTS_TABLE!$D$7:$E$12,2,FALSE)</f>
        <v>-2.6701063982906263</v>
      </c>
      <c r="BH180" s="23">
        <f>VLOOKUP(AJ180,POINTS_TABLE!$D$13:$E$18,2,FALSE)</f>
        <v>11.087040532285299</v>
      </c>
      <c r="BI180" s="23">
        <f>VLOOKUP(AK180,POINTS_TABLE!$D$21:$E$24,2,FALSE)</f>
        <v>23.021267938938855</v>
      </c>
      <c r="BJ180" s="23">
        <f>VLOOKUP(AL180,POINTS_TABLE!$D$25:$E$27,2,FALSE)</f>
        <v>1.063873591300236</v>
      </c>
      <c r="BK180" s="23">
        <f>VLOOKUP(AM180,POINTS_TABLE!$D$28:$E$33,2,FALSE)</f>
        <v>2.5619698946306131</v>
      </c>
      <c r="BL180" s="23">
        <f>VLOOKUP(AN180,POINTS_TABLE!$D$34:$E$37,2,FALSE)</f>
        <v>7.4046821899710498</v>
      </c>
      <c r="BM180" s="23">
        <f>VLOOKUP(AO180,POINTS_TABLE!$D$38:$E$41,2,FALSE)</f>
        <v>3.0392969223849704</v>
      </c>
      <c r="BN180" s="23">
        <f>VLOOKUP(AP180,POINTS_TABLE!$D$42:$E$44,2,FALSE)</f>
        <v>-9.2873123719919874</v>
      </c>
      <c r="BO180" s="23">
        <f>VLOOKUP(AQ180,POINTS_TABLE!$D$45:$E$48,2,FALSE)</f>
        <v>2.6738283855727758</v>
      </c>
      <c r="BP180" s="23">
        <f>VLOOKUP(AR180,POINTS_TABLE!$D$49:$E$50,2,FALSE)</f>
        <v>-3.4375704313596254</v>
      </c>
      <c r="BQ180" s="23">
        <f>VLOOKUP(AS180,POINTS_TABLE!$D$51:$E$52,2,FALSE)</f>
        <v>-3.8353326132213157</v>
      </c>
      <c r="BR180" s="39">
        <f>ROUND(SCORECARD_SCALLING!$C$6-SUM(BF180:BQ180)-TRAIN_SUMMARY!$C$2*SCORECARD_SCALLING!$C$5,0)</f>
        <v>477</v>
      </c>
      <c r="BS180" t="str">
        <f t="shared" si="35"/>
        <v>Reject</v>
      </c>
      <c r="BT180">
        <f t="shared" si="36"/>
        <v>1</v>
      </c>
    </row>
    <row r="181" spans="1:72">
      <c r="A181" s="2" t="s">
        <v>32</v>
      </c>
      <c r="B181" s="2">
        <v>27</v>
      </c>
      <c r="C181" s="2" t="s">
        <v>33</v>
      </c>
      <c r="D181" s="2" t="s">
        <v>58</v>
      </c>
      <c r="E181" s="2">
        <v>3915</v>
      </c>
      <c r="F181" s="2" t="s">
        <v>34</v>
      </c>
      <c r="G181" s="2" t="s">
        <v>35</v>
      </c>
      <c r="H181" s="2">
        <v>4</v>
      </c>
      <c r="I181" s="2" t="s">
        <v>26</v>
      </c>
      <c r="J181" s="2" t="s">
        <v>27</v>
      </c>
      <c r="K181" s="2">
        <v>2</v>
      </c>
      <c r="L181" s="2" t="s">
        <v>50</v>
      </c>
      <c r="M181" s="2">
        <v>36</v>
      </c>
      <c r="N181" s="2" t="s">
        <v>27</v>
      </c>
      <c r="O181" s="2" t="s">
        <v>29</v>
      </c>
      <c r="P181" s="2">
        <v>1</v>
      </c>
      <c r="Q181" s="2" t="s">
        <v>30</v>
      </c>
      <c r="R181" s="2">
        <v>2</v>
      </c>
      <c r="S181" s="2" t="s">
        <v>31</v>
      </c>
      <c r="T181" s="2" t="s">
        <v>31</v>
      </c>
      <c r="U181" s="2">
        <v>1</v>
      </c>
      <c r="V181">
        <f>_xlfn.XLOOKUP(B181,Binning_WOE_IV!$C$2:$C$6,Binning_WOE_IV!$I$2:$I$6,"not found",-1)</f>
        <v>-0.12917431193202994</v>
      </c>
      <c r="W181">
        <f>_xlfn.XLOOKUP(E181,Binning_WOE_IV!$C$7:$C$12,Binning_WOE_IV!$I$7:$I$12,"not found",-1)</f>
        <v>4.3939369041401284E-2</v>
      </c>
      <c r="X181">
        <f>_xlfn.XLOOKUP(M181,Binning_WOE_IV!$C$13:$C$18,Binning_WOE_IV!$I$13:$I$18,"not found",-1)</f>
        <v>0.27579903319597576</v>
      </c>
      <c r="Y181">
        <f>_xlfn.XLOOKUP(A181,Binning_WOE_IV!$B$32:$B$35,Binning_WOE_IV!$G$32:$G$35,"not found",0)</f>
        <v>-0.45557089656450134</v>
      </c>
      <c r="Z181" s="23">
        <f>_xlfn.XLOOKUP(_xlfn.XLOOKUP(C181,Binning_WOE_IV!$AF$2:$AF$6,Binning_WOE_IV!$AG$2:$AG$6,"not found",0),Binning_WOE_IV!$R$36:$R$38,Binning_WOE_IV!$G$36:$G$38,"not found",0)</f>
        <v>-4.4726268044255127E-2</v>
      </c>
      <c r="AA181" cm="1">
        <f t="array" ref="AA181">_xlfn.SWITCH(D181,"radio/tv",Binning_WOE_IV!$G$39,"other",Binning_WOE_IV!$G$39,"education",Binning_WOE_IV!$G$40,"retraining",Binning_WOE_IV!$G$40,"furniture/equipment",Binning_WOE_IV!$G$41,"domestic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81">
        <f>_xlfn.LET(_xlpm.b,_xlfn.XLOOKUP(F181,Binning_WOE_IV!$AJ$2:$AJ$6,Binning_WOE_IV!$AK$2:$AK$6,"not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81">
        <f>_xlfn.LET(_xlpm.b,_xlfn.XLOOKUP(G181,Binning_WOE_IV!$AL$2:$AL$6,Binning_WOE_IV!$AM$2:$AM$6,"not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81">
        <f>_xlfn.XLOOKUP(_xlfn.XLOOKUP(I181,Binning_WOE_IV!$AN$2:$AN$5,Binning_WOE_IV!$AO$2:$AO$5,"not found",0),Binning_WOE_IV!$R$53:$R$55,Binning_WOE_IV!$G$53:$G$55,"not found",0)</f>
        <v>0.1811117123342415</v>
      </c>
      <c r="AE181">
        <f>_xlfn.LET(_xlpm.b,_xlfn.XLOOKUP(L181,Binning_WOE_IV!$AQ$2:$AQ$5,Binning_WOE_IV!$AR$2:$AR$5,"not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81">
        <f>_xlfn.XLOOKUP(_xlfn.XLOOKUP(N181,Binning_WOE_IV!$AS$2:$AS$4,Binning_WOE_IV!$AT$2:$AT$4,"not found",0),Binning_WOE_IV!$R$62:$R$63,Binning_WOE_IV!$G$62:$G$63,"not found",0)</f>
        <v>0.12957806221905885</v>
      </c>
      <c r="AG181">
        <f>_xlfn.XLOOKUP(_xlfn.XLOOKUP(O181,Binning_WOE_IV!$AU$2:$AU$4,Binning_WOE_IV!$AV$2:$AV$4,"not found",0),Binning_WOE_IV!$R$64:$R$65,Binning_WOE_IV!$G$64:$G$65,"not found",0)</f>
        <v>0.23435622685305388</v>
      </c>
      <c r="AH181">
        <f>V181*TRAIN_SUMMARY!$C$3</f>
        <v>0.10186434668464488</v>
      </c>
      <c r="AI181">
        <f>W181*TRAIN_SUMMARY!$C$4</f>
        <v>-2.1929012991782761E-2</v>
      </c>
      <c r="AJ181">
        <f>X181*TRAIN_SUMMARY!$C$5</f>
        <v>-0.1756525653466223</v>
      </c>
      <c r="AK181">
        <f>Y181*TRAIN_SUMMARY!$C$6</f>
        <v>0.35709270141793154</v>
      </c>
      <c r="AL181">
        <f>Z181*TRAIN_SUMMARY!$C$7</f>
        <v>2.4580699342731407E-2</v>
      </c>
      <c r="AM181">
        <f>AA181*TRAIN_SUMMARY!$C$8</f>
        <v>0.4883377841684039</v>
      </c>
      <c r="AN181">
        <f>AB181*TRAIN_SUMMARY!$C$9</f>
        <v>0.17108448609736249</v>
      </c>
      <c r="AO181">
        <f>AC181*TRAIN_SUMMARY!$C$10</f>
        <v>4.7923621110280083E-2</v>
      </c>
      <c r="AP181">
        <f>AD181*TRAIN_SUMMARY!$C$11</f>
        <v>-0.21458247952085815</v>
      </c>
      <c r="AQ181">
        <f>AE181*TRAIN_SUMMARY!$C$12</f>
        <v>6.1778553558697331E-2</v>
      </c>
      <c r="AR181">
        <f>AF181*TRAIN_SUMMARY!$C$13</f>
        <v>-7.9424741749105313E-2</v>
      </c>
      <c r="AS181">
        <f>AG181*TRAIN_SUMMARY!$C$14</f>
        <v>-8.8614999578798745E-2</v>
      </c>
      <c r="AT181">
        <f>TRAIN_SUMMARY!$C$2+SUM(AH181:AS181)</f>
        <v>-0.14894242156923887</v>
      </c>
      <c r="AU181">
        <f t="shared" si="26"/>
        <v>0.46283307798693457</v>
      </c>
      <c r="AV181">
        <f t="shared" si="27"/>
        <v>0.77038881260624281</v>
      </c>
      <c r="AW181">
        <f t="shared" si="28"/>
        <v>0</v>
      </c>
      <c r="AX181">
        <f t="shared" si="29"/>
        <v>1</v>
      </c>
      <c r="AY181">
        <f t="shared" si="37"/>
        <v>67</v>
      </c>
      <c r="AZ181">
        <f t="shared" si="38"/>
        <v>113</v>
      </c>
      <c r="BA181" s="35">
        <f t="shared" si="30"/>
        <v>0.13814432989690723</v>
      </c>
      <c r="BB181" s="35">
        <f t="shared" si="31"/>
        <v>0.52558139534883719</v>
      </c>
      <c r="BC181" s="35">
        <f t="shared" si="32"/>
        <v>0.38743706545192996</v>
      </c>
      <c r="BD181" s="35">
        <f t="shared" si="33"/>
        <v>0.52558139534883719</v>
      </c>
      <c r="BE181" s="35">
        <f t="shared" si="34"/>
        <v>0.13814432989690723</v>
      </c>
      <c r="BF181" s="23">
        <f>VLOOKUP(AH181,POINTS_TABLE!$D$2:$E$6,2,FALSE)</f>
        <v>4.4087756341599382</v>
      </c>
      <c r="BG181" s="23">
        <f>VLOOKUP(AI181,POINTS_TABLE!$D$7:$E$12,2,FALSE)</f>
        <v>-0.94910634884503919</v>
      </c>
      <c r="BH181" s="23">
        <f>VLOOKUP(AJ181,POINTS_TABLE!$D$13:$E$18,2,FALSE)</f>
        <v>-7.6023925483498971</v>
      </c>
      <c r="BI181" s="23">
        <f>VLOOKUP(AK181,POINTS_TABLE!$D$21:$E$24,2,FALSE)</f>
        <v>15.455276084198793</v>
      </c>
      <c r="BJ181" s="23">
        <f>VLOOKUP(AL181,POINTS_TABLE!$D$25:$E$27,2,FALSE)</f>
        <v>1.063873591300236</v>
      </c>
      <c r="BK181" s="23">
        <f>VLOOKUP(AM181,POINTS_TABLE!$D$28:$E$33,2,FALSE)</f>
        <v>21.135674984953837</v>
      </c>
      <c r="BL181" s="23">
        <f>VLOOKUP(AN181,POINTS_TABLE!$D$34:$E$37,2,FALSE)</f>
        <v>7.4046821899710498</v>
      </c>
      <c r="BM181" s="23">
        <f>VLOOKUP(AO181,POINTS_TABLE!$D$38:$E$41,2,FALSE)</f>
        <v>2.0741751155172814</v>
      </c>
      <c r="BN181" s="23">
        <f>VLOOKUP(AP181,POINTS_TABLE!$D$42:$E$44,2,FALSE)</f>
        <v>-9.2873123719919874</v>
      </c>
      <c r="BO181" s="23">
        <f>VLOOKUP(AQ181,POINTS_TABLE!$D$45:$E$48,2,FALSE)</f>
        <v>2.6738283855727758</v>
      </c>
      <c r="BP181" s="23">
        <f>VLOOKUP(AR181,POINTS_TABLE!$D$49:$E$50,2,FALSE)</f>
        <v>-3.4375704313596254</v>
      </c>
      <c r="BQ181" s="23">
        <f>VLOOKUP(AS181,POINTS_TABLE!$D$51:$E$52,2,FALSE)</f>
        <v>-3.8353326132213157</v>
      </c>
      <c r="BR181" s="39">
        <f>ROUND(SCORECARD_SCALLING!$C$6-SUM(BF181:BQ181)-TRAIN_SUMMARY!$C$2*SCORECARD_SCALLING!$C$5,0)</f>
        <v>477</v>
      </c>
      <c r="BS181" t="str">
        <f t="shared" si="35"/>
        <v>Reject</v>
      </c>
      <c r="BT181">
        <f t="shared" si="36"/>
        <v>1</v>
      </c>
    </row>
    <row r="182" spans="1:72">
      <c r="A182" s="2" t="s">
        <v>32</v>
      </c>
      <c r="B182" s="2">
        <v>12</v>
      </c>
      <c r="C182" s="2" t="s">
        <v>33</v>
      </c>
      <c r="D182" s="2" t="s">
        <v>23</v>
      </c>
      <c r="E182" s="2">
        <v>1534</v>
      </c>
      <c r="F182" s="2" t="s">
        <v>34</v>
      </c>
      <c r="G182" s="2" t="s">
        <v>57</v>
      </c>
      <c r="H182" s="2">
        <v>1</v>
      </c>
      <c r="I182" s="2" t="s">
        <v>56</v>
      </c>
      <c r="J182" s="2" t="s">
        <v>27</v>
      </c>
      <c r="K182" s="2">
        <v>1</v>
      </c>
      <c r="L182" s="2" t="s">
        <v>28</v>
      </c>
      <c r="M182" s="2">
        <v>23</v>
      </c>
      <c r="N182" s="2" t="s">
        <v>27</v>
      </c>
      <c r="O182" s="2" t="s">
        <v>51</v>
      </c>
      <c r="P182" s="2">
        <v>1</v>
      </c>
      <c r="Q182" s="2" t="s">
        <v>30</v>
      </c>
      <c r="R182" s="2">
        <v>1</v>
      </c>
      <c r="S182" s="2" t="s">
        <v>27</v>
      </c>
      <c r="T182" s="2" t="s">
        <v>31</v>
      </c>
      <c r="U182" s="2">
        <v>1</v>
      </c>
      <c r="V182">
        <f>_xlfn.XLOOKUP(B182,Binning_WOE_IV!$C$2:$C$6,Binning_WOE_IV!$I$2:$I$6,"not found",-1)</f>
        <v>7.0953437452657447E-2</v>
      </c>
      <c r="W182">
        <f>_xlfn.XLOOKUP(E182,Binning_WOE_IV!$C$7:$C$12,Binning_WOE_IV!$I$7:$I$12,"not found",-1)</f>
        <v>0.16104877718831048</v>
      </c>
      <c r="X182">
        <f>_xlfn.XLOOKUP(M182,Binning_WOE_IV!$C$13:$C$18,Binning_WOE_IV!$I$13:$I$18,"not found",-1)</f>
        <v>-0.40221483439086264</v>
      </c>
      <c r="Y182">
        <f>_xlfn.XLOOKUP(A182,Binning_WOE_IV!$B$32:$B$35,Binning_WOE_IV!$G$32:$G$35,"not found",0)</f>
        <v>-0.45557089656450134</v>
      </c>
      <c r="Z182" s="23">
        <f>_xlfn.XLOOKUP(_xlfn.XLOOKUP(C182,Binning_WOE_IV!$AF$2:$AF$6,Binning_WOE_IV!$AG$2:$AG$6,"not found",0),Binning_WOE_IV!$R$36:$R$38,Binning_WOE_IV!$G$36:$G$38,"not found",0)</f>
        <v>-4.4726268044255127E-2</v>
      </c>
      <c r="AA182" cm="1">
        <f t="array" ref="AA182">_xlfn.SWITCH(D182,"radio/tv",Binning_WOE_IV!$G$39,"other",Binning_WOE_IV!$G$39,"education",Binning_WOE_IV!$G$40,"retraining",Binning_WOE_IV!$G$40,"furniture/equipment",Binning_WOE_IV!$G$41,"domestic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82">
        <f>_xlfn.LET(_xlpm.b,_xlfn.XLOOKUP(F182,Binning_WOE_IV!$AJ$2:$AJ$6,Binning_WOE_IV!$AK$2:$AK$6,"not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82">
        <f>_xlfn.LET(_xlpm.b,_xlfn.XLOOKUP(G182,Binning_WOE_IV!$AL$2:$AL$6,Binning_WOE_IV!$AM$2:$AM$6,"not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82">
        <f>_xlfn.XLOOKUP(_xlfn.XLOOKUP(I182,Binning_WOE_IV!$AN$2:$AN$5,Binning_WOE_IV!$AO$2:$AO$5,"not found",0),Binning_WOE_IV!$R$53:$R$55,Binning_WOE_IV!$G$53:$G$55,"not found",0)</f>
        <v>-0.2698954162208389</v>
      </c>
      <c r="AE182">
        <f>_xlfn.LET(_xlpm.b,_xlfn.XLOOKUP(L182,Binning_WOE_IV!$AQ$2:$AQ$5,Binning_WOE_IV!$AR$2:$AR$5,"not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82">
        <f>_xlfn.XLOOKUP(_xlfn.XLOOKUP(N182,Binning_WOE_IV!$AS$2:$AS$4,Binning_WOE_IV!$AT$2:$AT$4,"not found",0),Binning_WOE_IV!$R$62:$R$63,Binning_WOE_IV!$G$62:$G$63,"not found",0)</f>
        <v>0.12957806221905885</v>
      </c>
      <c r="AG182">
        <f>_xlfn.XLOOKUP(_xlfn.XLOOKUP(O182,Binning_WOE_IV!$AU$2:$AU$4,Binning_WOE_IV!$AV$2:$AV$4,"not found",0),Binning_WOE_IV!$R$64:$R$65,Binning_WOE_IV!$G$64:$G$65,"not found",0)</f>
        <v>-0.4919272386823581</v>
      </c>
      <c r="AH182">
        <f>V182*TRAIN_SUMMARY!$C$3</f>
        <v>-5.5952498937620498E-2</v>
      </c>
      <c r="AI182">
        <f>W182*TRAIN_SUMMARY!$C$4</f>
        <v>-8.037531726833734E-2</v>
      </c>
      <c r="AJ182">
        <f>X182*TRAIN_SUMMARY!$C$5</f>
        <v>0.25616502952357967</v>
      </c>
      <c r="AK182">
        <f>Y182*TRAIN_SUMMARY!$C$6</f>
        <v>0.35709270141793154</v>
      </c>
      <c r="AL182">
        <f>Z182*TRAIN_SUMMARY!$C$7</f>
        <v>2.4580699342731407E-2</v>
      </c>
      <c r="AM182">
        <f>AA182*TRAIN_SUMMARY!$C$8</f>
        <v>-0.43521580803835686</v>
      </c>
      <c r="AN182">
        <f>AB182*TRAIN_SUMMARY!$C$9</f>
        <v>0.17108448609736249</v>
      </c>
      <c r="AO182">
        <f>AC182*TRAIN_SUMMARY!$C$10</f>
        <v>0.2867089209985732</v>
      </c>
      <c r="AP182">
        <f>AD182*TRAIN_SUMMARY!$C$11</f>
        <v>0.31977406031642996</v>
      </c>
      <c r="AQ182">
        <f>AE182*TRAIN_SUMMARY!$C$12</f>
        <v>-0.28008206528227803</v>
      </c>
      <c r="AR182">
        <f>AF182*TRAIN_SUMMARY!$C$13</f>
        <v>-7.9424741749105313E-2</v>
      </c>
      <c r="AS182">
        <f>AG182*TRAIN_SUMMARY!$C$14</f>
        <v>0.18600799575071647</v>
      </c>
      <c r="AT182">
        <f>TRAIN_SUMMARY!$C$2+SUM(AH182:AS182)</f>
        <v>-0.15103735259049633</v>
      </c>
      <c r="AU182">
        <f t="shared" si="26"/>
        <v>0.46231227986855222</v>
      </c>
      <c r="AV182">
        <f t="shared" si="27"/>
        <v>0.77151468578708604</v>
      </c>
      <c r="AW182">
        <f t="shared" si="28"/>
        <v>0</v>
      </c>
      <c r="AX182">
        <f t="shared" si="29"/>
        <v>1</v>
      </c>
      <c r="AY182">
        <f t="shared" si="37"/>
        <v>67</v>
      </c>
      <c r="AZ182">
        <f t="shared" si="38"/>
        <v>114</v>
      </c>
      <c r="BA182" s="35">
        <f t="shared" si="30"/>
        <v>0.13814432989690723</v>
      </c>
      <c r="BB182" s="35">
        <f t="shared" si="31"/>
        <v>0.53023255813953485</v>
      </c>
      <c r="BC182" s="35">
        <f t="shared" si="32"/>
        <v>0.39208822824262762</v>
      </c>
      <c r="BD182" s="35">
        <f t="shared" si="33"/>
        <v>0.53023255813953485</v>
      </c>
      <c r="BE182" s="35">
        <f t="shared" si="34"/>
        <v>0.13814432989690723</v>
      </c>
      <c r="BF182" s="23">
        <f>VLOOKUP(AH182,POINTS_TABLE!$D$2:$E$6,2,FALSE)</f>
        <v>-2.4216717822795024</v>
      </c>
      <c r="BG182" s="23">
        <f>VLOOKUP(AI182,POINTS_TABLE!$D$7:$E$12,2,FALSE)</f>
        <v>-3.4787121489872201</v>
      </c>
      <c r="BH182" s="23">
        <f>VLOOKUP(AJ182,POINTS_TABLE!$D$13:$E$18,2,FALSE)</f>
        <v>11.087040532285299</v>
      </c>
      <c r="BI182" s="23">
        <f>VLOOKUP(AK182,POINTS_TABLE!$D$21:$E$24,2,FALSE)</f>
        <v>15.455276084198793</v>
      </c>
      <c r="BJ182" s="23">
        <f>VLOOKUP(AL182,POINTS_TABLE!$D$25:$E$27,2,FALSE)</f>
        <v>1.063873591300236</v>
      </c>
      <c r="BK182" s="23">
        <f>VLOOKUP(AM182,POINTS_TABLE!$D$28:$E$33,2,FALSE)</f>
        <v>-18.836510639202615</v>
      </c>
      <c r="BL182" s="23">
        <f>VLOOKUP(AN182,POINTS_TABLE!$D$34:$E$37,2,FALSE)</f>
        <v>7.4046821899710498</v>
      </c>
      <c r="BM182" s="23">
        <f>VLOOKUP(AO182,POINTS_TABLE!$D$38:$E$41,2,FALSE)</f>
        <v>12.409006155098014</v>
      </c>
      <c r="BN182" s="23">
        <f>VLOOKUP(AP182,POINTS_TABLE!$D$42:$E$44,2,FALSE)</f>
        <v>13.840093530703253</v>
      </c>
      <c r="BO182" s="23">
        <f>VLOOKUP(AQ182,POINTS_TABLE!$D$45:$E$48,2,FALSE)</f>
        <v>-12.122190198740443</v>
      </c>
      <c r="BP182" s="23">
        <f>VLOOKUP(AR182,POINTS_TABLE!$D$49:$E$50,2,FALSE)</f>
        <v>-3.4375704313596254</v>
      </c>
      <c r="BQ182" s="23">
        <f>VLOOKUP(AS182,POINTS_TABLE!$D$51:$E$52,2,FALSE)</f>
        <v>8.0505843910576207</v>
      </c>
      <c r="BR182" s="39">
        <f>ROUND(SCORECARD_SCALLING!$C$6-SUM(BF182:BQ182)-TRAIN_SUMMARY!$C$2*SCORECARD_SCALLING!$C$5,0)</f>
        <v>477</v>
      </c>
      <c r="BS182" t="str">
        <f t="shared" si="35"/>
        <v>Reject</v>
      </c>
      <c r="BT182">
        <f t="shared" si="36"/>
        <v>1</v>
      </c>
    </row>
    <row r="183" spans="1:72">
      <c r="A183" s="2" t="s">
        <v>21</v>
      </c>
      <c r="B183" s="2">
        <v>24</v>
      </c>
      <c r="C183" s="2" t="s">
        <v>33</v>
      </c>
      <c r="D183" s="2" t="s">
        <v>46</v>
      </c>
      <c r="E183" s="2">
        <v>4817</v>
      </c>
      <c r="F183" s="2" t="s">
        <v>34</v>
      </c>
      <c r="G183" s="2" t="s">
        <v>39</v>
      </c>
      <c r="H183" s="2">
        <v>2</v>
      </c>
      <c r="I183" s="2" t="s">
        <v>26</v>
      </c>
      <c r="J183" s="2" t="s">
        <v>66</v>
      </c>
      <c r="K183" s="2">
        <v>3</v>
      </c>
      <c r="L183" s="2" t="s">
        <v>43</v>
      </c>
      <c r="M183" s="2">
        <v>31</v>
      </c>
      <c r="N183" s="2" t="s">
        <v>27</v>
      </c>
      <c r="O183" s="2" t="s">
        <v>29</v>
      </c>
      <c r="P183" s="2">
        <v>1</v>
      </c>
      <c r="Q183" s="2" t="s">
        <v>30</v>
      </c>
      <c r="R183" s="2">
        <v>1</v>
      </c>
      <c r="S183" s="2" t="s">
        <v>31</v>
      </c>
      <c r="T183" s="2" t="s">
        <v>31</v>
      </c>
      <c r="U183" s="2">
        <v>1</v>
      </c>
      <c r="V183">
        <f>_xlfn.XLOOKUP(B183,Binning_WOE_IV!$C$2:$C$6,Binning_WOE_IV!$I$2:$I$6,"not found",-1)</f>
        <v>-0.12917431193202994</v>
      </c>
      <c r="W183">
        <f>_xlfn.XLOOKUP(E183,Binning_WOE_IV!$C$7:$C$12,Binning_WOE_IV!$I$7:$I$12,"not found",-1)</f>
        <v>4.3939369041401284E-2</v>
      </c>
      <c r="X183">
        <f>_xlfn.XLOOKUP(M183,Binning_WOE_IV!$C$13:$C$18,Binning_WOE_IV!$I$13:$I$18,"not found",-1)</f>
        <v>-9.0210644079187538E-2</v>
      </c>
      <c r="Y183">
        <f>_xlfn.XLOOKUP(A183,Binning_WOE_IV!$B$32:$B$35,Binning_WOE_IV!$G$32:$G$35,"not found",0)</f>
        <v>-0.67859154491044971</v>
      </c>
      <c r="Z183" s="23">
        <f>_xlfn.XLOOKUP(_xlfn.XLOOKUP(C183,Binning_WOE_IV!$AF$2:$AF$6,Binning_WOE_IV!$AG$2:$AG$6,"not found",0),Binning_WOE_IV!$R$36:$R$38,Binning_WOE_IV!$G$36:$G$38,"not found",0)</f>
        <v>-4.4726268044255127E-2</v>
      </c>
      <c r="AA183" cm="1">
        <f t="array" ref="AA183">_xlfn.SWITCH(D183,"radio/tv",Binning_WOE_IV!$G$39,"other",Binning_WOE_IV!$G$39,"education",Binning_WOE_IV!$G$40,"retraining",Binning_WOE_IV!$G$40,"furniture/equipment",Binning_WOE_IV!$G$41,"domestic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83">
        <f>_xlfn.LET(_xlpm.b,_xlfn.XLOOKUP(F183,Binning_WOE_IV!$AJ$2:$AJ$6,Binning_WOE_IV!$AK$2:$AK$6,"not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83">
        <f>_xlfn.LET(_xlpm.b,_xlfn.XLOOKUP(G183,Binning_WOE_IV!$AL$2:$AL$6,Binning_WOE_IV!$AM$2:$AM$6,"not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83">
        <f>_xlfn.XLOOKUP(_xlfn.XLOOKUP(I183,Binning_WOE_IV!$AN$2:$AN$5,Binning_WOE_IV!$AO$2:$AO$5,"not found",0),Binning_WOE_IV!$R$53:$R$55,Binning_WOE_IV!$G$53:$G$55,"not found",0)</f>
        <v>0.1811117123342415</v>
      </c>
      <c r="AE183">
        <f>_xlfn.LET(_xlpm.b,_xlfn.XLOOKUP(L183,Binning_WOE_IV!$AQ$2:$AQ$5,Binning_WOE_IV!$AR$2:$AR$5,"not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83">
        <f>_xlfn.XLOOKUP(_xlfn.XLOOKUP(N183,Binning_WOE_IV!$AS$2:$AS$4,Binning_WOE_IV!$AT$2:$AT$4,"not found",0),Binning_WOE_IV!$R$62:$R$63,Binning_WOE_IV!$G$62:$G$63,"not found",0)</f>
        <v>0.12957806221905885</v>
      </c>
      <c r="AG183">
        <f>_xlfn.XLOOKUP(_xlfn.XLOOKUP(O183,Binning_WOE_IV!$AU$2:$AU$4,Binning_WOE_IV!$AV$2:$AV$4,"not found",0),Binning_WOE_IV!$R$64:$R$65,Binning_WOE_IV!$G$64:$G$65,"not found",0)</f>
        <v>0.23435622685305388</v>
      </c>
      <c r="AH183">
        <f>V183*TRAIN_SUMMARY!$C$3</f>
        <v>0.10186434668464488</v>
      </c>
      <c r="AI183">
        <f>W183*TRAIN_SUMMARY!$C$4</f>
        <v>-2.1929012991782761E-2</v>
      </c>
      <c r="AJ183">
        <f>X183*TRAIN_SUMMARY!$C$5</f>
        <v>5.7453903556002682E-2</v>
      </c>
      <c r="AK183">
        <f>Y183*TRAIN_SUMMARY!$C$6</f>
        <v>0.53190423215968441</v>
      </c>
      <c r="AL183">
        <f>Z183*TRAIN_SUMMARY!$C$7</f>
        <v>2.4580699342731407E-2</v>
      </c>
      <c r="AM183">
        <f>AA183*TRAIN_SUMMARY!$C$8</f>
        <v>0.38352631329769549</v>
      </c>
      <c r="AN183">
        <f>AB183*TRAIN_SUMMARY!$C$9</f>
        <v>0.17108448609736249</v>
      </c>
      <c r="AO183">
        <f>AC183*TRAIN_SUMMARY!$C$10</f>
        <v>-0.18469041192036334</v>
      </c>
      <c r="AP183">
        <f>AD183*TRAIN_SUMMARY!$C$11</f>
        <v>-0.21458247952085815</v>
      </c>
      <c r="AQ183">
        <f>AE183*TRAIN_SUMMARY!$C$12</f>
        <v>-1.8327249432625072E-2</v>
      </c>
      <c r="AR183">
        <f>AF183*TRAIN_SUMMARY!$C$13</f>
        <v>-7.9424741749105313E-2</v>
      </c>
      <c r="AS183">
        <f>AG183*TRAIN_SUMMARY!$C$14</f>
        <v>-8.8614999578798745E-2</v>
      </c>
      <c r="AT183">
        <f>TRAIN_SUMMARY!$C$2+SUM(AH183:AS183)</f>
        <v>-0.15855572881753521</v>
      </c>
      <c r="AU183">
        <f t="shared" si="26"/>
        <v>0.46044390285105807</v>
      </c>
      <c r="AV183">
        <f t="shared" si="27"/>
        <v>0.77556424862019191</v>
      </c>
      <c r="AW183">
        <f t="shared" si="28"/>
        <v>0</v>
      </c>
      <c r="AX183">
        <f t="shared" si="29"/>
        <v>1</v>
      </c>
      <c r="AY183">
        <f t="shared" si="37"/>
        <v>67</v>
      </c>
      <c r="AZ183">
        <f t="shared" si="38"/>
        <v>115</v>
      </c>
      <c r="BA183" s="35">
        <f t="shared" si="30"/>
        <v>0.13814432989690723</v>
      </c>
      <c r="BB183" s="35">
        <f t="shared" si="31"/>
        <v>0.53488372093023251</v>
      </c>
      <c r="BC183" s="35">
        <f t="shared" si="32"/>
        <v>0.39673939103332528</v>
      </c>
      <c r="BD183" s="35">
        <f t="shared" si="33"/>
        <v>0.53488372093023251</v>
      </c>
      <c r="BE183" s="35">
        <f t="shared" si="34"/>
        <v>0.13814432989690723</v>
      </c>
      <c r="BF183" s="23">
        <f>VLOOKUP(AH183,POINTS_TABLE!$D$2:$E$6,2,FALSE)</f>
        <v>4.4087756341599382</v>
      </c>
      <c r="BG183" s="23">
        <f>VLOOKUP(AI183,POINTS_TABLE!$D$7:$E$12,2,FALSE)</f>
        <v>-0.94910634884503919</v>
      </c>
      <c r="BH183" s="23">
        <f>VLOOKUP(AJ183,POINTS_TABLE!$D$13:$E$18,2,FALSE)</f>
        <v>2.4866538521987356</v>
      </c>
      <c r="BI183" s="23">
        <f>VLOOKUP(AK183,POINTS_TABLE!$D$21:$E$24,2,FALSE)</f>
        <v>23.021267938938855</v>
      </c>
      <c r="BJ183" s="23">
        <f>VLOOKUP(AL183,POINTS_TABLE!$D$25:$E$27,2,FALSE)</f>
        <v>1.063873591300236</v>
      </c>
      <c r="BK183" s="23">
        <f>VLOOKUP(AM183,POINTS_TABLE!$D$28:$E$33,2,FALSE)</f>
        <v>16.599345307350365</v>
      </c>
      <c r="BL183" s="23">
        <f>VLOOKUP(AN183,POINTS_TABLE!$D$34:$E$37,2,FALSE)</f>
        <v>7.4046821899710498</v>
      </c>
      <c r="BM183" s="23">
        <f>VLOOKUP(AO183,POINTS_TABLE!$D$38:$E$41,2,FALSE)</f>
        <v>-7.9935582413174426</v>
      </c>
      <c r="BN183" s="23">
        <f>VLOOKUP(AP183,POINTS_TABLE!$D$42:$E$44,2,FALSE)</f>
        <v>-9.2873123719919874</v>
      </c>
      <c r="BO183" s="23">
        <f>VLOOKUP(AQ183,POINTS_TABLE!$D$45:$E$48,2,FALSE)</f>
        <v>-0.79321895608749771</v>
      </c>
      <c r="BP183" s="23">
        <f>VLOOKUP(AR183,POINTS_TABLE!$D$49:$E$50,2,FALSE)</f>
        <v>-3.4375704313596254</v>
      </c>
      <c r="BQ183" s="23">
        <f>VLOOKUP(AS183,POINTS_TABLE!$D$51:$E$52,2,FALSE)</f>
        <v>-3.8353326132213157</v>
      </c>
      <c r="BR183" s="39">
        <f>ROUND(SCORECARD_SCALLING!$C$6-SUM(BF183:BQ183)-TRAIN_SUMMARY!$C$2*SCORECARD_SCALLING!$C$5,0)</f>
        <v>477</v>
      </c>
      <c r="BS183" t="str">
        <f t="shared" si="35"/>
        <v>Reject</v>
      </c>
      <c r="BT183">
        <f t="shared" si="36"/>
        <v>1</v>
      </c>
    </row>
    <row r="184" spans="1:72">
      <c r="A184" s="2" t="s">
        <v>21</v>
      </c>
      <c r="B184" s="2">
        <v>15</v>
      </c>
      <c r="C184" s="2" t="s">
        <v>45</v>
      </c>
      <c r="D184" s="2" t="s">
        <v>41</v>
      </c>
      <c r="E184" s="2">
        <v>3643</v>
      </c>
      <c r="F184" s="2" t="s">
        <v>34</v>
      </c>
      <c r="G184" s="2" t="s">
        <v>25</v>
      </c>
      <c r="H184" s="2">
        <v>1</v>
      </c>
      <c r="I184" s="2" t="s">
        <v>36</v>
      </c>
      <c r="J184" s="2" t="s">
        <v>27</v>
      </c>
      <c r="K184" s="2">
        <v>4</v>
      </c>
      <c r="L184" s="2" t="s">
        <v>43</v>
      </c>
      <c r="M184" s="2">
        <v>27</v>
      </c>
      <c r="N184" s="2" t="s">
        <v>27</v>
      </c>
      <c r="O184" s="2" t="s">
        <v>29</v>
      </c>
      <c r="P184" s="2">
        <v>2</v>
      </c>
      <c r="Q184" s="2" t="s">
        <v>40</v>
      </c>
      <c r="R184" s="2">
        <v>1</v>
      </c>
      <c r="S184" s="2" t="s">
        <v>27</v>
      </c>
      <c r="T184" s="2" t="s">
        <v>31</v>
      </c>
      <c r="U184" s="2">
        <v>0</v>
      </c>
      <c r="V184">
        <f>_xlfn.XLOOKUP(B184,Binning_WOE_IV!$C$2:$C$6,Binning_WOE_IV!$I$2:$I$6,"not found",-1)</f>
        <v>7.0953437452657447E-2</v>
      </c>
      <c r="W184">
        <f>_xlfn.XLOOKUP(E184,Binning_WOE_IV!$C$7:$C$12,Binning_WOE_IV!$I$7:$I$12,"not found",-1)</f>
        <v>4.3939369041401284E-2</v>
      </c>
      <c r="X184">
        <f>_xlfn.XLOOKUP(M184,Binning_WOE_IV!$C$13:$C$18,Binning_WOE_IV!$I$13:$I$18,"not found",-1)</f>
        <v>-0.13233987329659078</v>
      </c>
      <c r="Y184">
        <f>_xlfn.XLOOKUP(A184,Binning_WOE_IV!$B$32:$B$35,Binning_WOE_IV!$G$32:$G$35,"not found",0)</f>
        <v>-0.67859154491044971</v>
      </c>
      <c r="Z184" s="23">
        <f>_xlfn.XLOOKUP(_xlfn.XLOOKUP(C184,Binning_WOE_IV!$AF$2:$AF$6,Binning_WOE_IV!$AG$2:$AG$6,"not found",0),Binning_WOE_IV!$R$36:$R$38,Binning_WOE_IV!$G$36:$G$38,"not found",0)</f>
        <v>-4.4726268044255127E-2</v>
      </c>
      <c r="AA184" cm="1">
        <f t="array" ref="AA184">_xlfn.SWITCH(D184,"radio/tv",Binning_WOE_IV!$G$39,"other",Binning_WOE_IV!$G$39,"education",Binning_WOE_IV!$G$40,"retraining",Binning_WOE_IV!$G$40,"furniture/equipment",Binning_WOE_IV!$G$41,"domestic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84">
        <f>_xlfn.LET(_xlpm.b,_xlfn.XLOOKUP(F184,Binning_WOE_IV!$AJ$2:$AJ$6,Binning_WOE_IV!$AK$2:$AK$6,"not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84">
        <f>_xlfn.LET(_xlpm.b,_xlfn.XLOOKUP(G184,Binning_WOE_IV!$AL$2:$AL$6,Binning_WOE_IV!$AM$2:$AM$6,"not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84">
        <f>_xlfn.XLOOKUP(_xlfn.XLOOKUP(I184,Binning_WOE_IV!$AN$2:$AN$5,Binning_WOE_IV!$AO$2:$AO$5,"not found",0),Binning_WOE_IV!$R$53:$R$55,Binning_WOE_IV!$G$53:$G$55,"not found",0)</f>
        <v>-0.20099341664998441</v>
      </c>
      <c r="AE184">
        <f>_xlfn.LET(_xlpm.b,_xlfn.XLOOKUP(L184,Binning_WOE_IV!$AQ$2:$AQ$5,Binning_WOE_IV!$AR$2:$AR$5,"not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84">
        <f>_xlfn.XLOOKUP(_xlfn.XLOOKUP(N184,Binning_WOE_IV!$AS$2:$AS$4,Binning_WOE_IV!$AT$2:$AT$4,"not found",0),Binning_WOE_IV!$R$62:$R$63,Binning_WOE_IV!$G$62:$G$63,"not found",0)</f>
        <v>0.12957806221905885</v>
      </c>
      <c r="AG184">
        <f>_xlfn.XLOOKUP(_xlfn.XLOOKUP(O184,Binning_WOE_IV!$AU$2:$AU$4,Binning_WOE_IV!$AV$2:$AV$4,"not found",0),Binning_WOE_IV!$R$64:$R$65,Binning_WOE_IV!$G$64:$G$65,"not found",0)</f>
        <v>0.23435622685305388</v>
      </c>
      <c r="AH184">
        <f>V184*TRAIN_SUMMARY!$C$3</f>
        <v>-5.5952498937620498E-2</v>
      </c>
      <c r="AI184">
        <f>W184*TRAIN_SUMMARY!$C$4</f>
        <v>-2.1929012991782761E-2</v>
      </c>
      <c r="AJ184">
        <f>X184*TRAIN_SUMMARY!$C$5</f>
        <v>8.428542324031725E-2</v>
      </c>
      <c r="AK184">
        <f>Y184*TRAIN_SUMMARY!$C$6</f>
        <v>0.53190423215968441</v>
      </c>
      <c r="AL184">
        <f>Z184*TRAIN_SUMMARY!$C$7</f>
        <v>2.4580699342731407E-2</v>
      </c>
      <c r="AM184">
        <f>AA184*TRAIN_SUMMARY!$C$8</f>
        <v>5.9194073638088991E-2</v>
      </c>
      <c r="AN184">
        <f>AB184*TRAIN_SUMMARY!$C$9</f>
        <v>0.17108448609736249</v>
      </c>
      <c r="AO184">
        <f>AC184*TRAIN_SUMMARY!$C$10</f>
        <v>-0.18469041192036334</v>
      </c>
      <c r="AP184">
        <f>AD184*TRAIN_SUMMARY!$C$11</f>
        <v>0.23813846799994265</v>
      </c>
      <c r="AQ184">
        <f>AE184*TRAIN_SUMMARY!$C$12</f>
        <v>-1.8327249432625072E-2</v>
      </c>
      <c r="AR184">
        <f>AF184*TRAIN_SUMMARY!$C$13</f>
        <v>-7.9424741749105313E-2</v>
      </c>
      <c r="AS184">
        <f>AG184*TRAIN_SUMMARY!$C$14</f>
        <v>-8.8614999578798745E-2</v>
      </c>
      <c r="AT184">
        <f>TRAIN_SUMMARY!$C$2+SUM(AH184:AS184)</f>
        <v>-0.16115234689429159</v>
      </c>
      <c r="AU184">
        <f t="shared" si="26"/>
        <v>0.4597988778350397</v>
      </c>
      <c r="AV184">
        <f t="shared" si="27"/>
        <v>0.61581376031189516</v>
      </c>
      <c r="AW184">
        <f t="shared" si="28"/>
        <v>1</v>
      </c>
      <c r="AX184">
        <f t="shared" si="29"/>
        <v>0</v>
      </c>
      <c r="AY184">
        <f t="shared" si="37"/>
        <v>68</v>
      </c>
      <c r="AZ184">
        <f t="shared" si="38"/>
        <v>115</v>
      </c>
      <c r="BA184" s="35">
        <f t="shared" si="30"/>
        <v>0.14020618556701031</v>
      </c>
      <c r="BB184" s="35">
        <f t="shared" si="31"/>
        <v>0.53488372093023251</v>
      </c>
      <c r="BC184" s="35">
        <f t="shared" si="32"/>
        <v>0.3946775353632222</v>
      </c>
      <c r="BD184" s="35">
        <f t="shared" si="33"/>
        <v>0.53488372093023251</v>
      </c>
      <c r="BE184" s="35">
        <f t="shared" si="34"/>
        <v>0.14020618556701031</v>
      </c>
      <c r="BF184" s="23">
        <f>VLOOKUP(AH184,POINTS_TABLE!$D$2:$E$6,2,FALSE)</f>
        <v>-2.4216717822795024</v>
      </c>
      <c r="BG184" s="23">
        <f>VLOOKUP(AI184,POINTS_TABLE!$D$7:$E$12,2,FALSE)</f>
        <v>-0.94910634884503919</v>
      </c>
      <c r="BH184" s="23">
        <f>VLOOKUP(AJ184,POINTS_TABLE!$D$13:$E$18,2,FALSE)</f>
        <v>3.6479448638409924</v>
      </c>
      <c r="BI184" s="23">
        <f>VLOOKUP(AK184,POINTS_TABLE!$D$21:$E$24,2,FALSE)</f>
        <v>23.021267938938855</v>
      </c>
      <c r="BJ184" s="23">
        <f>VLOOKUP(AL184,POINTS_TABLE!$D$25:$E$27,2,FALSE)</f>
        <v>1.063873591300236</v>
      </c>
      <c r="BK184" s="23">
        <f>VLOOKUP(AM184,POINTS_TABLE!$D$28:$E$33,2,FALSE)</f>
        <v>2.5619698946306131</v>
      </c>
      <c r="BL184" s="23">
        <f>VLOOKUP(AN184,POINTS_TABLE!$D$34:$E$37,2,FALSE)</f>
        <v>7.4046821899710498</v>
      </c>
      <c r="BM184" s="23">
        <f>VLOOKUP(AO184,POINTS_TABLE!$D$38:$E$41,2,FALSE)</f>
        <v>-7.9935582413174426</v>
      </c>
      <c r="BN184" s="23">
        <f>VLOOKUP(AP184,POINTS_TABLE!$D$42:$E$44,2,FALSE)</f>
        <v>10.30683560485237</v>
      </c>
      <c r="BO184" s="23">
        <f>VLOOKUP(AQ184,POINTS_TABLE!$D$45:$E$48,2,FALSE)</f>
        <v>-0.79321895608749771</v>
      </c>
      <c r="BP184" s="23">
        <f>VLOOKUP(AR184,POINTS_TABLE!$D$49:$E$50,2,FALSE)</f>
        <v>-3.4375704313596254</v>
      </c>
      <c r="BQ184" s="23">
        <f>VLOOKUP(AS184,POINTS_TABLE!$D$51:$E$52,2,FALSE)</f>
        <v>-3.8353326132213157</v>
      </c>
      <c r="BR184" s="39">
        <f>ROUND(SCORECARD_SCALLING!$C$6-SUM(BF184:BQ184)-TRAIN_SUMMARY!$C$2*SCORECARD_SCALLING!$C$5,0)</f>
        <v>477</v>
      </c>
      <c r="BS184" t="str">
        <f t="shared" si="35"/>
        <v>Reject</v>
      </c>
      <c r="BT184">
        <f t="shared" si="36"/>
        <v>1</v>
      </c>
    </row>
    <row r="185" spans="1:72">
      <c r="A185" s="2" t="s">
        <v>32</v>
      </c>
      <c r="B185" s="2">
        <v>12</v>
      </c>
      <c r="C185" s="2" t="s">
        <v>33</v>
      </c>
      <c r="D185" s="2" t="s">
        <v>46</v>
      </c>
      <c r="E185" s="2">
        <v>7472</v>
      </c>
      <c r="F185" s="2" t="s">
        <v>24</v>
      </c>
      <c r="G185" s="2" t="s">
        <v>55</v>
      </c>
      <c r="H185" s="2">
        <v>1</v>
      </c>
      <c r="I185" s="2" t="s">
        <v>36</v>
      </c>
      <c r="J185" s="2" t="s">
        <v>27</v>
      </c>
      <c r="K185" s="2">
        <v>2</v>
      </c>
      <c r="L185" s="2" t="s">
        <v>28</v>
      </c>
      <c r="M185" s="2">
        <v>24</v>
      </c>
      <c r="N185" s="2" t="s">
        <v>27</v>
      </c>
      <c r="O185" s="2" t="s">
        <v>51</v>
      </c>
      <c r="P185" s="2">
        <v>1</v>
      </c>
      <c r="Q185" s="2" t="s">
        <v>69</v>
      </c>
      <c r="R185" s="2">
        <v>1</v>
      </c>
      <c r="S185" s="2" t="s">
        <v>27</v>
      </c>
      <c r="T185" s="2" t="s">
        <v>31</v>
      </c>
      <c r="U185" s="2">
        <v>0</v>
      </c>
      <c r="V185">
        <f>_xlfn.XLOOKUP(B185,Binning_WOE_IV!$C$2:$C$6,Binning_WOE_IV!$I$2:$I$6,"not found",-1)</f>
        <v>7.0953437452657447E-2</v>
      </c>
      <c r="W185">
        <f>_xlfn.XLOOKUP(E185,Binning_WOE_IV!$C$7:$C$12,Binning_WOE_IV!$I$7:$I$12,"not found",-1)</f>
        <v>-0.1020145435816787</v>
      </c>
      <c r="X185">
        <f>_xlfn.XLOOKUP(M185,Binning_WOE_IV!$C$13:$C$18,Binning_WOE_IV!$I$13:$I$18,"not found",-1)</f>
        <v>-0.40221483439086264</v>
      </c>
      <c r="Y185">
        <f>_xlfn.XLOOKUP(A185,Binning_WOE_IV!$B$32:$B$35,Binning_WOE_IV!$G$32:$G$35,"not found",0)</f>
        <v>-0.45557089656450134</v>
      </c>
      <c r="Z185" s="23">
        <f>_xlfn.XLOOKUP(_xlfn.XLOOKUP(C185,Binning_WOE_IV!$AF$2:$AF$6,Binning_WOE_IV!$AG$2:$AG$6,"not found",0),Binning_WOE_IV!$R$36:$R$38,Binning_WOE_IV!$G$36:$G$38,"not found",0)</f>
        <v>-4.4726268044255127E-2</v>
      </c>
      <c r="AA185" cm="1">
        <f t="array" ref="AA185">_xlfn.SWITCH(D185,"radio/tv",Binning_WOE_IV!$G$39,"other",Binning_WOE_IV!$G$39,"education",Binning_WOE_IV!$G$40,"retraining",Binning_WOE_IV!$G$40,"furniture/equipment",Binning_WOE_IV!$G$41,"domestic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85">
        <f>_xlfn.LET(_xlpm.b,_xlfn.XLOOKUP(F185,Binning_WOE_IV!$AJ$2:$AJ$6,Binning_WOE_IV!$AK$2:$AK$6,"not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85">
        <f>_xlfn.LET(_xlpm.b,_xlfn.XLOOKUP(G185,Binning_WOE_IV!$AL$2:$AL$6,Binning_WOE_IV!$AM$2:$AM$6,"not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185">
        <f>_xlfn.XLOOKUP(_xlfn.XLOOKUP(I185,Binning_WOE_IV!$AN$2:$AN$5,Binning_WOE_IV!$AO$2:$AO$5,"not found",0),Binning_WOE_IV!$R$53:$R$55,Binning_WOE_IV!$G$53:$G$55,"not found",0)</f>
        <v>-0.20099341664998441</v>
      </c>
      <c r="AE185">
        <f>_xlfn.LET(_xlpm.b,_xlfn.XLOOKUP(L185,Binning_WOE_IV!$AQ$2:$AQ$5,Binning_WOE_IV!$AR$2:$AR$5,"not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85">
        <f>_xlfn.XLOOKUP(_xlfn.XLOOKUP(N185,Binning_WOE_IV!$AS$2:$AS$4,Binning_WOE_IV!$AT$2:$AT$4,"not found",0),Binning_WOE_IV!$R$62:$R$63,Binning_WOE_IV!$G$62:$G$63,"not found",0)</f>
        <v>0.12957806221905885</v>
      </c>
      <c r="AG185">
        <f>_xlfn.XLOOKUP(_xlfn.XLOOKUP(O185,Binning_WOE_IV!$AU$2:$AU$4,Binning_WOE_IV!$AV$2:$AV$4,"not found",0),Binning_WOE_IV!$R$64:$R$65,Binning_WOE_IV!$G$64:$G$65,"not found",0)</f>
        <v>-0.4919272386823581</v>
      </c>
      <c r="AH185">
        <f>V185*TRAIN_SUMMARY!$C$3</f>
        <v>-5.5952498937620498E-2</v>
      </c>
      <c r="AI185">
        <f>W185*TRAIN_SUMMARY!$C$4</f>
        <v>5.0912844229637523E-2</v>
      </c>
      <c r="AJ185">
        <f>X185*TRAIN_SUMMARY!$C$5</f>
        <v>0.25616502952357967</v>
      </c>
      <c r="AK185">
        <f>Y185*TRAIN_SUMMARY!$C$6</f>
        <v>0.35709270141793154</v>
      </c>
      <c r="AL185">
        <f>Z185*TRAIN_SUMMARY!$C$7</f>
        <v>2.4580699342731407E-2</v>
      </c>
      <c r="AM185">
        <f>AA185*TRAIN_SUMMARY!$C$8</f>
        <v>0.38352631329769549</v>
      </c>
      <c r="AN185">
        <f>AB185*TRAIN_SUMMARY!$C$9</f>
        <v>-0.49611293003523665</v>
      </c>
      <c r="AO185">
        <f>AC185*TRAIN_SUMMARY!$C$10</f>
        <v>7.0222669754522044E-2</v>
      </c>
      <c r="AP185">
        <f>AD185*TRAIN_SUMMARY!$C$11</f>
        <v>0.23813846799994265</v>
      </c>
      <c r="AQ185">
        <f>AE185*TRAIN_SUMMARY!$C$12</f>
        <v>-0.28008206528227803</v>
      </c>
      <c r="AR185">
        <f>AF185*TRAIN_SUMMARY!$C$13</f>
        <v>-7.9424741749105313E-2</v>
      </c>
      <c r="AS185">
        <f>AG185*TRAIN_SUMMARY!$C$14</f>
        <v>0.18600799575071647</v>
      </c>
      <c r="AT185">
        <f>TRAIN_SUMMARY!$C$2+SUM(AH185:AS185)</f>
        <v>-0.16632632944960679</v>
      </c>
      <c r="AU185">
        <f t="shared" si="26"/>
        <v>0.45851401414364473</v>
      </c>
      <c r="AV185">
        <f t="shared" si="27"/>
        <v>0.61343809310432817</v>
      </c>
      <c r="AW185">
        <f t="shared" si="28"/>
        <v>1</v>
      </c>
      <c r="AX185">
        <f t="shared" si="29"/>
        <v>0</v>
      </c>
      <c r="AY185">
        <f t="shared" si="37"/>
        <v>69</v>
      </c>
      <c r="AZ185">
        <f t="shared" si="38"/>
        <v>115</v>
      </c>
      <c r="BA185" s="35">
        <f t="shared" si="30"/>
        <v>0.1422680412371134</v>
      </c>
      <c r="BB185" s="35">
        <f t="shared" si="31"/>
        <v>0.53488372093023251</v>
      </c>
      <c r="BC185" s="35">
        <f t="shared" si="32"/>
        <v>0.39261567969311911</v>
      </c>
      <c r="BD185" s="35">
        <f t="shared" si="33"/>
        <v>0.53488372093023251</v>
      </c>
      <c r="BE185" s="35">
        <f t="shared" si="34"/>
        <v>0.1422680412371134</v>
      </c>
      <c r="BF185" s="23">
        <f>VLOOKUP(AH185,POINTS_TABLE!$D$2:$E$6,2,FALSE)</f>
        <v>-2.4216717822795024</v>
      </c>
      <c r="BG185" s="23">
        <f>VLOOKUP(AI185,POINTS_TABLE!$D$7:$E$12,2,FALSE)</f>
        <v>2.2035512366295098</v>
      </c>
      <c r="BH185" s="23">
        <f>VLOOKUP(AJ185,POINTS_TABLE!$D$13:$E$18,2,FALSE)</f>
        <v>11.087040532285299</v>
      </c>
      <c r="BI185" s="23">
        <f>VLOOKUP(AK185,POINTS_TABLE!$D$21:$E$24,2,FALSE)</f>
        <v>15.455276084198793</v>
      </c>
      <c r="BJ185" s="23">
        <f>VLOOKUP(AL185,POINTS_TABLE!$D$25:$E$27,2,FALSE)</f>
        <v>1.063873591300236</v>
      </c>
      <c r="BK185" s="23">
        <f>VLOOKUP(AM185,POINTS_TABLE!$D$28:$E$33,2,FALSE)</f>
        <v>16.599345307350365</v>
      </c>
      <c r="BL185" s="23">
        <f>VLOOKUP(AN185,POINTS_TABLE!$D$34:$E$37,2,FALSE)</f>
        <v>-21.472189916481874</v>
      </c>
      <c r="BM185" s="23">
        <f>VLOOKUP(AO185,POINTS_TABLE!$D$38:$E$41,2,FALSE)</f>
        <v>3.0392969223849704</v>
      </c>
      <c r="BN185" s="23">
        <f>VLOOKUP(AP185,POINTS_TABLE!$D$42:$E$44,2,FALSE)</f>
        <v>10.30683560485237</v>
      </c>
      <c r="BO185" s="23">
        <f>VLOOKUP(AQ185,POINTS_TABLE!$D$45:$E$48,2,FALSE)</f>
        <v>-12.122190198740443</v>
      </c>
      <c r="BP185" s="23">
        <f>VLOOKUP(AR185,POINTS_TABLE!$D$49:$E$50,2,FALSE)</f>
        <v>-3.4375704313596254</v>
      </c>
      <c r="BQ185" s="23">
        <f>VLOOKUP(AS185,POINTS_TABLE!$D$51:$E$52,2,FALSE)</f>
        <v>8.0505843910576207</v>
      </c>
      <c r="BR185" s="39">
        <f>ROUND(SCORECARD_SCALLING!$C$6-SUM(BF185:BQ185)-TRAIN_SUMMARY!$C$2*SCORECARD_SCALLING!$C$5,0)</f>
        <v>478</v>
      </c>
      <c r="BS185" t="str">
        <f t="shared" si="35"/>
        <v>Reject</v>
      </c>
      <c r="BT185">
        <f t="shared" si="36"/>
        <v>1</v>
      </c>
    </row>
    <row r="186" spans="1:72">
      <c r="A186" s="2" t="s">
        <v>21</v>
      </c>
      <c r="B186" s="2">
        <v>18</v>
      </c>
      <c r="C186" s="2" t="s">
        <v>33</v>
      </c>
      <c r="D186" s="2" t="s">
        <v>41</v>
      </c>
      <c r="E186" s="2">
        <v>2462</v>
      </c>
      <c r="F186" s="2" t="s">
        <v>34</v>
      </c>
      <c r="G186" s="2" t="s">
        <v>35</v>
      </c>
      <c r="H186" s="2">
        <v>2</v>
      </c>
      <c r="I186" s="2" t="s">
        <v>26</v>
      </c>
      <c r="J186" s="2" t="s">
        <v>27</v>
      </c>
      <c r="K186" s="2">
        <v>2</v>
      </c>
      <c r="L186" s="2" t="s">
        <v>50</v>
      </c>
      <c r="M186" s="2">
        <v>22</v>
      </c>
      <c r="N186" s="2" t="s">
        <v>27</v>
      </c>
      <c r="O186" s="2" t="s">
        <v>29</v>
      </c>
      <c r="P186" s="2">
        <v>1</v>
      </c>
      <c r="Q186" s="2" t="s">
        <v>30</v>
      </c>
      <c r="R186" s="2">
        <v>1</v>
      </c>
      <c r="S186" s="2" t="s">
        <v>27</v>
      </c>
      <c r="T186" s="2" t="s">
        <v>31</v>
      </c>
      <c r="U186" s="2">
        <v>1</v>
      </c>
      <c r="V186">
        <f>_xlfn.XLOOKUP(B186,Binning_WOE_IV!$C$2:$C$6,Binning_WOE_IV!$I$2:$I$6,"not found",-1)</f>
        <v>7.0953437452657447E-2</v>
      </c>
      <c r="W186">
        <f>_xlfn.XLOOKUP(E186,Binning_WOE_IV!$C$7:$C$12,Binning_WOE_IV!$I$7:$I$12,"not found",-1)</f>
        <v>0.12361395596717682</v>
      </c>
      <c r="X186">
        <f>_xlfn.XLOOKUP(M186,Binning_WOE_IV!$C$13:$C$18,Binning_WOE_IV!$I$13:$I$18,"not found",-1)</f>
        <v>-0.40221483439086264</v>
      </c>
      <c r="Y186">
        <f>_xlfn.XLOOKUP(A186,Binning_WOE_IV!$B$32:$B$35,Binning_WOE_IV!$G$32:$G$35,"not found",0)</f>
        <v>-0.67859154491044971</v>
      </c>
      <c r="Z186" s="23">
        <f>_xlfn.XLOOKUP(_xlfn.XLOOKUP(C186,Binning_WOE_IV!$AF$2:$AF$6,Binning_WOE_IV!$AG$2:$AG$6,"not found",0),Binning_WOE_IV!$R$36:$R$38,Binning_WOE_IV!$G$36:$G$38,"not found",0)</f>
        <v>-4.4726268044255127E-2</v>
      </c>
      <c r="AA186" cm="1">
        <f t="array" ref="AA186">_xlfn.SWITCH(D186,"radio/tv",Binning_WOE_IV!$G$39,"other",Binning_WOE_IV!$G$39,"education",Binning_WOE_IV!$G$40,"retraining",Binning_WOE_IV!$G$40,"furniture/equipment",Binning_WOE_IV!$G$41,"domestic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86">
        <f>_xlfn.LET(_xlpm.b,_xlfn.XLOOKUP(F186,Binning_WOE_IV!$AJ$2:$AJ$6,Binning_WOE_IV!$AK$2:$AK$6,"not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86">
        <f>_xlfn.LET(_xlpm.b,_xlfn.XLOOKUP(G186,Binning_WOE_IV!$AL$2:$AL$6,Binning_WOE_IV!$AM$2:$AM$6,"not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86">
        <f>_xlfn.XLOOKUP(_xlfn.XLOOKUP(I186,Binning_WOE_IV!$AN$2:$AN$5,Binning_WOE_IV!$AO$2:$AO$5,"not found",0),Binning_WOE_IV!$R$53:$R$55,Binning_WOE_IV!$G$53:$G$55,"not found",0)</f>
        <v>0.1811117123342415</v>
      </c>
      <c r="AE186">
        <f>_xlfn.LET(_xlpm.b,_xlfn.XLOOKUP(L186,Binning_WOE_IV!$AQ$2:$AQ$5,Binning_WOE_IV!$AR$2:$AR$5,"not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86">
        <f>_xlfn.XLOOKUP(_xlfn.XLOOKUP(N186,Binning_WOE_IV!$AS$2:$AS$4,Binning_WOE_IV!$AT$2:$AT$4,"not found",0),Binning_WOE_IV!$R$62:$R$63,Binning_WOE_IV!$G$62:$G$63,"not found",0)</f>
        <v>0.12957806221905885</v>
      </c>
      <c r="AG186">
        <f>_xlfn.XLOOKUP(_xlfn.XLOOKUP(O186,Binning_WOE_IV!$AU$2:$AU$4,Binning_WOE_IV!$AV$2:$AV$4,"not found",0),Binning_WOE_IV!$R$64:$R$65,Binning_WOE_IV!$G$64:$G$65,"not found",0)</f>
        <v>0.23435622685305388</v>
      </c>
      <c r="AH186">
        <f>V186*TRAIN_SUMMARY!$C$3</f>
        <v>-5.5952498937620498E-2</v>
      </c>
      <c r="AI186">
        <f>W186*TRAIN_SUMMARY!$C$4</f>
        <v>-6.1692557392340606E-2</v>
      </c>
      <c r="AJ186">
        <f>X186*TRAIN_SUMMARY!$C$5</f>
        <v>0.25616502952357967</v>
      </c>
      <c r="AK186">
        <f>Y186*TRAIN_SUMMARY!$C$6</f>
        <v>0.53190423215968441</v>
      </c>
      <c r="AL186">
        <f>Z186*TRAIN_SUMMARY!$C$7</f>
        <v>2.4580699342731407E-2</v>
      </c>
      <c r="AM186">
        <f>AA186*TRAIN_SUMMARY!$C$8</f>
        <v>5.9194073638088991E-2</v>
      </c>
      <c r="AN186">
        <f>AB186*TRAIN_SUMMARY!$C$9</f>
        <v>0.17108448609736249</v>
      </c>
      <c r="AO186">
        <f>AC186*TRAIN_SUMMARY!$C$10</f>
        <v>4.7923621110280083E-2</v>
      </c>
      <c r="AP186">
        <f>AD186*TRAIN_SUMMARY!$C$11</f>
        <v>-0.21458247952085815</v>
      </c>
      <c r="AQ186">
        <f>AE186*TRAIN_SUMMARY!$C$12</f>
        <v>6.1778553558697331E-2</v>
      </c>
      <c r="AR186">
        <f>AF186*TRAIN_SUMMARY!$C$13</f>
        <v>-7.9424741749105313E-2</v>
      </c>
      <c r="AS186">
        <f>AG186*TRAIN_SUMMARY!$C$14</f>
        <v>-8.8614999578798745E-2</v>
      </c>
      <c r="AT186">
        <f>TRAIN_SUMMARY!$C$2+SUM(AH186:AS186)</f>
        <v>-0.16903739651042204</v>
      </c>
      <c r="AU186">
        <f t="shared" si="26"/>
        <v>0.45784098946895063</v>
      </c>
      <c r="AV186">
        <f t="shared" si="27"/>
        <v>0.78123333971607656</v>
      </c>
      <c r="AW186">
        <f t="shared" si="28"/>
        <v>0</v>
      </c>
      <c r="AX186">
        <f t="shared" si="29"/>
        <v>1</v>
      </c>
      <c r="AY186">
        <f t="shared" si="37"/>
        <v>69</v>
      </c>
      <c r="AZ186">
        <f t="shared" si="38"/>
        <v>116</v>
      </c>
      <c r="BA186" s="35">
        <f t="shared" si="30"/>
        <v>0.1422680412371134</v>
      </c>
      <c r="BB186" s="35">
        <f t="shared" si="31"/>
        <v>0.53953488372093028</v>
      </c>
      <c r="BC186" s="35">
        <f t="shared" si="32"/>
        <v>0.39726684248381688</v>
      </c>
      <c r="BD186" s="35">
        <f t="shared" si="33"/>
        <v>0.53953488372093028</v>
      </c>
      <c r="BE186" s="35">
        <f t="shared" si="34"/>
        <v>0.1422680412371134</v>
      </c>
      <c r="BF186" s="23">
        <f>VLOOKUP(AH186,POINTS_TABLE!$D$2:$E$6,2,FALSE)</f>
        <v>-2.4216717822795024</v>
      </c>
      <c r="BG186" s="23">
        <f>VLOOKUP(AI186,POINTS_TABLE!$D$7:$E$12,2,FALSE)</f>
        <v>-2.6701063982906263</v>
      </c>
      <c r="BH186" s="23">
        <f>VLOOKUP(AJ186,POINTS_TABLE!$D$13:$E$18,2,FALSE)</f>
        <v>11.087040532285299</v>
      </c>
      <c r="BI186" s="23">
        <f>VLOOKUP(AK186,POINTS_TABLE!$D$21:$E$24,2,FALSE)</f>
        <v>23.021267938938855</v>
      </c>
      <c r="BJ186" s="23">
        <f>VLOOKUP(AL186,POINTS_TABLE!$D$25:$E$27,2,FALSE)</f>
        <v>1.063873591300236</v>
      </c>
      <c r="BK186" s="23">
        <f>VLOOKUP(AM186,POINTS_TABLE!$D$28:$E$33,2,FALSE)</f>
        <v>2.5619698946306131</v>
      </c>
      <c r="BL186" s="23">
        <f>VLOOKUP(AN186,POINTS_TABLE!$D$34:$E$37,2,FALSE)</f>
        <v>7.4046821899710498</v>
      </c>
      <c r="BM186" s="23">
        <f>VLOOKUP(AO186,POINTS_TABLE!$D$38:$E$41,2,FALSE)</f>
        <v>2.0741751155172814</v>
      </c>
      <c r="BN186" s="23">
        <f>VLOOKUP(AP186,POINTS_TABLE!$D$42:$E$44,2,FALSE)</f>
        <v>-9.2873123719919874</v>
      </c>
      <c r="BO186" s="23">
        <f>VLOOKUP(AQ186,POINTS_TABLE!$D$45:$E$48,2,FALSE)</f>
        <v>2.6738283855727758</v>
      </c>
      <c r="BP186" s="23">
        <f>VLOOKUP(AR186,POINTS_TABLE!$D$49:$E$50,2,FALSE)</f>
        <v>-3.4375704313596254</v>
      </c>
      <c r="BQ186" s="23">
        <f>VLOOKUP(AS186,POINTS_TABLE!$D$51:$E$52,2,FALSE)</f>
        <v>-3.8353326132213157</v>
      </c>
      <c r="BR186" s="39">
        <f>ROUND(SCORECARD_SCALLING!$C$6-SUM(BF186:BQ186)-TRAIN_SUMMARY!$C$2*SCORECARD_SCALLING!$C$5,0)</f>
        <v>478</v>
      </c>
      <c r="BS186" t="str">
        <f t="shared" si="35"/>
        <v>Reject</v>
      </c>
      <c r="BT186">
        <f t="shared" si="36"/>
        <v>1</v>
      </c>
    </row>
    <row r="187" spans="1:72">
      <c r="A187" s="2" t="s">
        <v>21</v>
      </c>
      <c r="B187" s="2">
        <v>28</v>
      </c>
      <c r="C187" s="2" t="s">
        <v>33</v>
      </c>
      <c r="D187" s="2" t="s">
        <v>46</v>
      </c>
      <c r="E187" s="2">
        <v>4006</v>
      </c>
      <c r="F187" s="2" t="s">
        <v>34</v>
      </c>
      <c r="G187" s="2" t="s">
        <v>35</v>
      </c>
      <c r="H187" s="2">
        <v>3</v>
      </c>
      <c r="I187" s="2" t="s">
        <v>26</v>
      </c>
      <c r="J187" s="2" t="s">
        <v>27</v>
      </c>
      <c r="K187" s="2">
        <v>2</v>
      </c>
      <c r="L187" s="2" t="s">
        <v>50</v>
      </c>
      <c r="M187" s="2">
        <v>45</v>
      </c>
      <c r="N187" s="2" t="s">
        <v>27</v>
      </c>
      <c r="O187" s="2" t="s">
        <v>29</v>
      </c>
      <c r="P187" s="2">
        <v>1</v>
      </c>
      <c r="Q187" s="2" t="s">
        <v>40</v>
      </c>
      <c r="R187" s="2">
        <v>1</v>
      </c>
      <c r="S187" s="2" t="s">
        <v>27</v>
      </c>
      <c r="T187" s="2" t="s">
        <v>31</v>
      </c>
      <c r="U187" s="2">
        <v>1</v>
      </c>
      <c r="V187">
        <f>_xlfn.XLOOKUP(B187,Binning_WOE_IV!$C$2:$C$6,Binning_WOE_IV!$I$2:$I$6,"not found",-1)</f>
        <v>-0.12917431193202994</v>
      </c>
      <c r="W187">
        <f>_xlfn.XLOOKUP(E187,Binning_WOE_IV!$C$7:$C$12,Binning_WOE_IV!$I$7:$I$12,"not found",-1)</f>
        <v>4.3939369041401284E-2</v>
      </c>
      <c r="X187">
        <f>_xlfn.XLOOKUP(M187,Binning_WOE_IV!$C$13:$C$18,Binning_WOE_IV!$I$13:$I$18,"not found",-1)</f>
        <v>0.42044277372805144</v>
      </c>
      <c r="Y187">
        <f>_xlfn.XLOOKUP(A187,Binning_WOE_IV!$B$32:$B$35,Binning_WOE_IV!$G$32:$G$35,"not found",0)</f>
        <v>-0.67859154491044971</v>
      </c>
      <c r="Z187" s="23">
        <f>_xlfn.XLOOKUP(_xlfn.XLOOKUP(C187,Binning_WOE_IV!$AF$2:$AF$6,Binning_WOE_IV!$AG$2:$AG$6,"not found",0),Binning_WOE_IV!$R$36:$R$38,Binning_WOE_IV!$G$36:$G$38,"not found",0)</f>
        <v>-4.4726268044255127E-2</v>
      </c>
      <c r="AA187" cm="1">
        <f t="array" ref="AA187">_xlfn.SWITCH(D187,"radio/tv",Binning_WOE_IV!$G$39,"other",Binning_WOE_IV!$G$39,"education",Binning_WOE_IV!$G$40,"retraining",Binning_WOE_IV!$G$40,"furniture/equipment",Binning_WOE_IV!$G$41,"domestic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87">
        <f>_xlfn.LET(_xlpm.b,_xlfn.XLOOKUP(F187,Binning_WOE_IV!$AJ$2:$AJ$6,Binning_WOE_IV!$AK$2:$AK$6,"not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87">
        <f>_xlfn.LET(_xlpm.b,_xlfn.XLOOKUP(G187,Binning_WOE_IV!$AL$2:$AL$6,Binning_WOE_IV!$AM$2:$AM$6,"not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87">
        <f>_xlfn.XLOOKUP(_xlfn.XLOOKUP(I187,Binning_WOE_IV!$AN$2:$AN$5,Binning_WOE_IV!$AO$2:$AO$5,"not found",0),Binning_WOE_IV!$R$53:$R$55,Binning_WOE_IV!$G$53:$G$55,"not found",0)</f>
        <v>0.1811117123342415</v>
      </c>
      <c r="AE187">
        <f>_xlfn.LET(_xlpm.b,_xlfn.XLOOKUP(L187,Binning_WOE_IV!$AQ$2:$AQ$5,Binning_WOE_IV!$AR$2:$AR$5,"not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87">
        <f>_xlfn.XLOOKUP(_xlfn.XLOOKUP(N187,Binning_WOE_IV!$AS$2:$AS$4,Binning_WOE_IV!$AT$2:$AT$4,"not found",0),Binning_WOE_IV!$R$62:$R$63,Binning_WOE_IV!$G$62:$G$63,"not found",0)</f>
        <v>0.12957806221905885</v>
      </c>
      <c r="AG187">
        <f>_xlfn.XLOOKUP(_xlfn.XLOOKUP(O187,Binning_WOE_IV!$AU$2:$AU$4,Binning_WOE_IV!$AV$2:$AV$4,"not found",0),Binning_WOE_IV!$R$64:$R$65,Binning_WOE_IV!$G$64:$G$65,"not found",0)</f>
        <v>0.23435622685305388</v>
      </c>
      <c r="AH187">
        <f>V187*TRAIN_SUMMARY!$C$3</f>
        <v>0.10186434668464488</v>
      </c>
      <c r="AI187">
        <f>W187*TRAIN_SUMMARY!$C$4</f>
        <v>-2.1929012991782761E-2</v>
      </c>
      <c r="AJ187">
        <f>X187*TRAIN_SUMMARY!$C$5</f>
        <v>-0.26777415036949909</v>
      </c>
      <c r="AK187">
        <f>Y187*TRAIN_SUMMARY!$C$6</f>
        <v>0.53190423215968441</v>
      </c>
      <c r="AL187">
        <f>Z187*TRAIN_SUMMARY!$C$7</f>
        <v>2.4580699342731407E-2</v>
      </c>
      <c r="AM187">
        <f>AA187*TRAIN_SUMMARY!$C$8</f>
        <v>0.38352631329769549</v>
      </c>
      <c r="AN187">
        <f>AB187*TRAIN_SUMMARY!$C$9</f>
        <v>0.17108448609736249</v>
      </c>
      <c r="AO187">
        <f>AC187*TRAIN_SUMMARY!$C$10</f>
        <v>4.7923621110280083E-2</v>
      </c>
      <c r="AP187">
        <f>AD187*TRAIN_SUMMARY!$C$11</f>
        <v>-0.21458247952085815</v>
      </c>
      <c r="AQ187">
        <f>AE187*TRAIN_SUMMARY!$C$12</f>
        <v>6.1778553558697331E-2</v>
      </c>
      <c r="AR187">
        <f>AF187*TRAIN_SUMMARY!$C$13</f>
        <v>-7.9424741749105313E-2</v>
      </c>
      <c r="AS187">
        <f>AG187*TRAIN_SUMMARY!$C$14</f>
        <v>-8.8614999578798745E-2</v>
      </c>
      <c r="AT187">
        <f>TRAIN_SUMMARY!$C$2+SUM(AH187:AS187)</f>
        <v>-0.17106394672107117</v>
      </c>
      <c r="AU187">
        <f t="shared" si="26"/>
        <v>0.45733799701698546</v>
      </c>
      <c r="AV187">
        <f t="shared" si="27"/>
        <v>0.78233256185740485</v>
      </c>
      <c r="AW187">
        <f t="shared" si="28"/>
        <v>0</v>
      </c>
      <c r="AX187">
        <f t="shared" si="29"/>
        <v>1</v>
      </c>
      <c r="AY187">
        <f t="shared" si="37"/>
        <v>69</v>
      </c>
      <c r="AZ187">
        <f t="shared" si="38"/>
        <v>117</v>
      </c>
      <c r="BA187" s="35">
        <f t="shared" si="30"/>
        <v>0.1422680412371134</v>
      </c>
      <c r="BB187" s="35">
        <f t="shared" si="31"/>
        <v>0.54418604651162794</v>
      </c>
      <c r="BC187" s="35">
        <f t="shared" si="32"/>
        <v>0.40191800527451454</v>
      </c>
      <c r="BD187" s="35">
        <f t="shared" si="33"/>
        <v>0.54418604651162794</v>
      </c>
      <c r="BE187" s="35">
        <f t="shared" si="34"/>
        <v>0.1422680412371134</v>
      </c>
      <c r="BF187" s="23">
        <f>VLOOKUP(AH187,POINTS_TABLE!$D$2:$E$6,2,FALSE)</f>
        <v>4.4087756341599382</v>
      </c>
      <c r="BG187" s="23">
        <f>VLOOKUP(AI187,POINTS_TABLE!$D$7:$E$12,2,FALSE)</f>
        <v>-0.94910634884503919</v>
      </c>
      <c r="BH187" s="23">
        <f>VLOOKUP(AJ187,POINTS_TABLE!$D$13:$E$18,2,FALSE)</f>
        <v>-11.589493164489957</v>
      </c>
      <c r="BI187" s="23">
        <f>VLOOKUP(AK187,POINTS_TABLE!$D$21:$E$24,2,FALSE)</f>
        <v>23.021267938938855</v>
      </c>
      <c r="BJ187" s="23">
        <f>VLOOKUP(AL187,POINTS_TABLE!$D$25:$E$27,2,FALSE)</f>
        <v>1.063873591300236</v>
      </c>
      <c r="BK187" s="23">
        <f>VLOOKUP(AM187,POINTS_TABLE!$D$28:$E$33,2,FALSE)</f>
        <v>16.599345307350365</v>
      </c>
      <c r="BL187" s="23">
        <f>VLOOKUP(AN187,POINTS_TABLE!$D$34:$E$37,2,FALSE)</f>
        <v>7.4046821899710498</v>
      </c>
      <c r="BM187" s="23">
        <f>VLOOKUP(AO187,POINTS_TABLE!$D$38:$E$41,2,FALSE)</f>
        <v>2.0741751155172814</v>
      </c>
      <c r="BN187" s="23">
        <f>VLOOKUP(AP187,POINTS_TABLE!$D$42:$E$44,2,FALSE)</f>
        <v>-9.2873123719919874</v>
      </c>
      <c r="BO187" s="23">
        <f>VLOOKUP(AQ187,POINTS_TABLE!$D$45:$E$48,2,FALSE)</f>
        <v>2.6738283855727758</v>
      </c>
      <c r="BP187" s="23">
        <f>VLOOKUP(AR187,POINTS_TABLE!$D$49:$E$50,2,FALSE)</f>
        <v>-3.4375704313596254</v>
      </c>
      <c r="BQ187" s="23">
        <f>VLOOKUP(AS187,POINTS_TABLE!$D$51:$E$52,2,FALSE)</f>
        <v>-3.8353326132213157</v>
      </c>
      <c r="BR187" s="39">
        <f>ROUND(SCORECARD_SCALLING!$C$6-SUM(BF187:BQ187)-TRAIN_SUMMARY!$C$2*SCORECARD_SCALLING!$C$5,0)</f>
        <v>478</v>
      </c>
      <c r="BS187" t="str">
        <f t="shared" si="35"/>
        <v>Reject</v>
      </c>
      <c r="BT187">
        <f t="shared" si="36"/>
        <v>1</v>
      </c>
    </row>
    <row r="188" spans="1:72">
      <c r="A188" s="2" t="s">
        <v>21</v>
      </c>
      <c r="B188" s="2">
        <v>24</v>
      </c>
      <c r="C188" s="2" t="s">
        <v>45</v>
      </c>
      <c r="D188" s="2" t="s">
        <v>46</v>
      </c>
      <c r="E188" s="2">
        <v>1333</v>
      </c>
      <c r="F188" s="2" t="s">
        <v>34</v>
      </c>
      <c r="G188" s="2" t="s">
        <v>55</v>
      </c>
      <c r="H188" s="2">
        <v>4</v>
      </c>
      <c r="I188" s="2" t="s">
        <v>26</v>
      </c>
      <c r="J188" s="2" t="s">
        <v>27</v>
      </c>
      <c r="K188" s="2">
        <v>2</v>
      </c>
      <c r="L188" s="2" t="s">
        <v>28</v>
      </c>
      <c r="M188" s="2">
        <v>43</v>
      </c>
      <c r="N188" s="2" t="s">
        <v>27</v>
      </c>
      <c r="O188" s="2" t="s">
        <v>44</v>
      </c>
      <c r="P188" s="2">
        <v>2</v>
      </c>
      <c r="Q188" s="2" t="s">
        <v>30</v>
      </c>
      <c r="R188" s="2">
        <v>2</v>
      </c>
      <c r="S188" s="2" t="s">
        <v>27</v>
      </c>
      <c r="T188" s="2" t="s">
        <v>31</v>
      </c>
      <c r="U188" s="2">
        <v>1</v>
      </c>
      <c r="V188">
        <f>_xlfn.XLOOKUP(B188,Binning_WOE_IV!$C$2:$C$6,Binning_WOE_IV!$I$2:$I$6,"not found",-1)</f>
        <v>-0.12917431193202994</v>
      </c>
      <c r="W188">
        <f>_xlfn.XLOOKUP(E188,Binning_WOE_IV!$C$7:$C$12,Binning_WOE_IV!$I$7:$I$12,"not found",-1)</f>
        <v>0.16104877718831048</v>
      </c>
      <c r="X188">
        <f>_xlfn.XLOOKUP(M188,Binning_WOE_IV!$C$13:$C$18,Binning_WOE_IV!$I$13:$I$18,"not found",-1)</f>
        <v>0.27579903319597576</v>
      </c>
      <c r="Y188">
        <f>_xlfn.XLOOKUP(A188,Binning_WOE_IV!$B$32:$B$35,Binning_WOE_IV!$G$32:$G$35,"not found",0)</f>
        <v>-0.67859154491044971</v>
      </c>
      <c r="Z188" s="23">
        <f>_xlfn.XLOOKUP(_xlfn.XLOOKUP(C188,Binning_WOE_IV!$AF$2:$AF$6,Binning_WOE_IV!$AG$2:$AG$6,"not found",0),Binning_WOE_IV!$R$36:$R$38,Binning_WOE_IV!$G$36:$G$38,"not found",0)</f>
        <v>-4.4726268044255127E-2</v>
      </c>
      <c r="AA188" cm="1">
        <f t="array" ref="AA188">_xlfn.SWITCH(D188,"radio/tv",Binning_WOE_IV!$G$39,"other",Binning_WOE_IV!$G$39,"education",Binning_WOE_IV!$G$40,"retraining",Binning_WOE_IV!$G$40,"furniture/equipment",Binning_WOE_IV!$G$41,"domestic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88">
        <f>_xlfn.LET(_xlpm.b,_xlfn.XLOOKUP(F188,Binning_WOE_IV!$AJ$2:$AJ$6,Binning_WOE_IV!$AK$2:$AK$6,"not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88">
        <f>_xlfn.LET(_xlpm.b,_xlfn.XLOOKUP(G188,Binning_WOE_IV!$AL$2:$AL$6,Binning_WOE_IV!$AM$2:$AM$6,"not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188">
        <f>_xlfn.XLOOKUP(_xlfn.XLOOKUP(I188,Binning_WOE_IV!$AN$2:$AN$5,Binning_WOE_IV!$AO$2:$AO$5,"not found",0),Binning_WOE_IV!$R$53:$R$55,Binning_WOE_IV!$G$53:$G$55,"not found",0)</f>
        <v>0.1811117123342415</v>
      </c>
      <c r="AE188">
        <f>_xlfn.LET(_xlpm.b,_xlfn.XLOOKUP(L188,Binning_WOE_IV!$AQ$2:$AQ$5,Binning_WOE_IV!$AR$2:$AR$5,"not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88">
        <f>_xlfn.XLOOKUP(_xlfn.XLOOKUP(N188,Binning_WOE_IV!$AS$2:$AS$4,Binning_WOE_IV!$AT$2:$AT$4,"not found",0),Binning_WOE_IV!$R$62:$R$63,Binning_WOE_IV!$G$62:$G$63,"not found",0)</f>
        <v>0.12957806221905885</v>
      </c>
      <c r="AG188">
        <f>_xlfn.XLOOKUP(_xlfn.XLOOKUP(O188,Binning_WOE_IV!$AU$2:$AU$4,Binning_WOE_IV!$AV$2:$AV$4,"not found",0),Binning_WOE_IV!$R$64:$R$65,Binning_WOE_IV!$G$64:$G$65,"not found",0)</f>
        <v>-0.4919272386823581</v>
      </c>
      <c r="AH188">
        <f>V188*TRAIN_SUMMARY!$C$3</f>
        <v>0.10186434668464488</v>
      </c>
      <c r="AI188">
        <f>W188*TRAIN_SUMMARY!$C$4</f>
        <v>-8.037531726833734E-2</v>
      </c>
      <c r="AJ188">
        <f>X188*TRAIN_SUMMARY!$C$5</f>
        <v>-0.1756525653466223</v>
      </c>
      <c r="AK188">
        <f>Y188*TRAIN_SUMMARY!$C$6</f>
        <v>0.53190423215968441</v>
      </c>
      <c r="AL188">
        <f>Z188*TRAIN_SUMMARY!$C$7</f>
        <v>2.4580699342731407E-2</v>
      </c>
      <c r="AM188">
        <f>AA188*TRAIN_SUMMARY!$C$8</f>
        <v>0.38352631329769549</v>
      </c>
      <c r="AN188">
        <f>AB188*TRAIN_SUMMARY!$C$9</f>
        <v>0.17108448609736249</v>
      </c>
      <c r="AO188">
        <f>AC188*TRAIN_SUMMARY!$C$10</f>
        <v>7.0222669754522044E-2</v>
      </c>
      <c r="AP188">
        <f>AD188*TRAIN_SUMMARY!$C$11</f>
        <v>-0.21458247952085815</v>
      </c>
      <c r="AQ188">
        <f>AE188*TRAIN_SUMMARY!$C$12</f>
        <v>-0.28008206528227803</v>
      </c>
      <c r="AR188">
        <f>AF188*TRAIN_SUMMARY!$C$13</f>
        <v>-7.9424741749105313E-2</v>
      </c>
      <c r="AS188">
        <f>AG188*TRAIN_SUMMARY!$C$14</f>
        <v>0.18600799575071647</v>
      </c>
      <c r="AT188">
        <f>TRAIN_SUMMARY!$C$2+SUM(AH188:AS188)</f>
        <v>-0.18232724084196705</v>
      </c>
      <c r="AU188">
        <f t="shared" si="26"/>
        <v>0.45454404527771636</v>
      </c>
      <c r="AV188">
        <f t="shared" si="27"/>
        <v>0.78846046075810039</v>
      </c>
      <c r="AW188">
        <f t="shared" si="28"/>
        <v>0</v>
      </c>
      <c r="AX188">
        <f t="shared" si="29"/>
        <v>1</v>
      </c>
      <c r="AY188">
        <f t="shared" si="37"/>
        <v>69</v>
      </c>
      <c r="AZ188">
        <f t="shared" si="38"/>
        <v>118</v>
      </c>
      <c r="BA188" s="35">
        <f t="shared" si="30"/>
        <v>0.1422680412371134</v>
      </c>
      <c r="BB188" s="35">
        <f t="shared" si="31"/>
        <v>0.5488372093023256</v>
      </c>
      <c r="BC188" s="35">
        <f t="shared" si="32"/>
        <v>0.40656916806521221</v>
      </c>
      <c r="BD188" s="35">
        <f t="shared" si="33"/>
        <v>0.5488372093023256</v>
      </c>
      <c r="BE188" s="35">
        <f t="shared" si="34"/>
        <v>0.1422680412371134</v>
      </c>
      <c r="BF188" s="23">
        <f>VLOOKUP(AH188,POINTS_TABLE!$D$2:$E$6,2,FALSE)</f>
        <v>4.4087756341599382</v>
      </c>
      <c r="BG188" s="23">
        <f>VLOOKUP(AI188,POINTS_TABLE!$D$7:$E$12,2,FALSE)</f>
        <v>-3.4787121489872201</v>
      </c>
      <c r="BH188" s="23">
        <f>VLOOKUP(AJ188,POINTS_TABLE!$D$13:$E$18,2,FALSE)</f>
        <v>-7.6023925483498971</v>
      </c>
      <c r="BI188" s="23">
        <f>VLOOKUP(AK188,POINTS_TABLE!$D$21:$E$24,2,FALSE)</f>
        <v>23.021267938938855</v>
      </c>
      <c r="BJ188" s="23">
        <f>VLOOKUP(AL188,POINTS_TABLE!$D$25:$E$27,2,FALSE)</f>
        <v>1.063873591300236</v>
      </c>
      <c r="BK188" s="23">
        <f>VLOOKUP(AM188,POINTS_TABLE!$D$28:$E$33,2,FALSE)</f>
        <v>16.599345307350365</v>
      </c>
      <c r="BL188" s="23">
        <f>VLOOKUP(AN188,POINTS_TABLE!$D$34:$E$37,2,FALSE)</f>
        <v>7.4046821899710498</v>
      </c>
      <c r="BM188" s="23">
        <f>VLOOKUP(AO188,POINTS_TABLE!$D$38:$E$41,2,FALSE)</f>
        <v>3.0392969223849704</v>
      </c>
      <c r="BN188" s="23">
        <f>VLOOKUP(AP188,POINTS_TABLE!$D$42:$E$44,2,FALSE)</f>
        <v>-9.2873123719919874</v>
      </c>
      <c r="BO188" s="23">
        <f>VLOOKUP(AQ188,POINTS_TABLE!$D$45:$E$48,2,FALSE)</f>
        <v>-12.122190198740443</v>
      </c>
      <c r="BP188" s="23">
        <f>VLOOKUP(AR188,POINTS_TABLE!$D$49:$E$50,2,FALSE)</f>
        <v>-3.4375704313596254</v>
      </c>
      <c r="BQ188" s="23">
        <f>VLOOKUP(AS188,POINTS_TABLE!$D$51:$E$52,2,FALSE)</f>
        <v>8.0505843910576207</v>
      </c>
      <c r="BR188" s="39">
        <f>ROUND(SCORECARD_SCALLING!$C$6-SUM(BF188:BQ188)-TRAIN_SUMMARY!$C$2*SCORECARD_SCALLING!$C$5,0)</f>
        <v>478</v>
      </c>
      <c r="BS188" t="str">
        <f t="shared" si="35"/>
        <v>Reject</v>
      </c>
      <c r="BT188">
        <f t="shared" si="36"/>
        <v>1</v>
      </c>
    </row>
    <row r="189" spans="1:72">
      <c r="A189" s="2" t="s">
        <v>21</v>
      </c>
      <c r="B189" s="2">
        <v>24</v>
      </c>
      <c r="C189" s="2" t="s">
        <v>33</v>
      </c>
      <c r="D189" s="2" t="s">
        <v>23</v>
      </c>
      <c r="E189" s="2">
        <v>3660</v>
      </c>
      <c r="F189" s="2" t="s">
        <v>34</v>
      </c>
      <c r="G189" s="2" t="s">
        <v>35</v>
      </c>
      <c r="H189" s="2">
        <v>2</v>
      </c>
      <c r="I189" s="2" t="s">
        <v>36</v>
      </c>
      <c r="J189" s="2" t="s">
        <v>27</v>
      </c>
      <c r="K189" s="2">
        <v>4</v>
      </c>
      <c r="L189" s="2" t="s">
        <v>50</v>
      </c>
      <c r="M189" s="2">
        <v>28</v>
      </c>
      <c r="N189" s="2" t="s">
        <v>27</v>
      </c>
      <c r="O189" s="2" t="s">
        <v>29</v>
      </c>
      <c r="P189" s="2">
        <v>1</v>
      </c>
      <c r="Q189" s="2" t="s">
        <v>30</v>
      </c>
      <c r="R189" s="2">
        <v>1</v>
      </c>
      <c r="S189" s="2" t="s">
        <v>27</v>
      </c>
      <c r="T189" s="2" t="s">
        <v>31</v>
      </c>
      <c r="U189" s="2">
        <v>0</v>
      </c>
      <c r="V189">
        <f>_xlfn.XLOOKUP(B189,Binning_WOE_IV!$C$2:$C$6,Binning_WOE_IV!$I$2:$I$6,"not found",-1)</f>
        <v>-0.12917431193202994</v>
      </c>
      <c r="W189">
        <f>_xlfn.XLOOKUP(E189,Binning_WOE_IV!$C$7:$C$12,Binning_WOE_IV!$I$7:$I$12,"not found",-1)</f>
        <v>4.3939369041401284E-2</v>
      </c>
      <c r="X189">
        <f>_xlfn.XLOOKUP(M189,Binning_WOE_IV!$C$13:$C$18,Binning_WOE_IV!$I$13:$I$18,"not found",-1)</f>
        <v>-0.13233987329659078</v>
      </c>
      <c r="Y189">
        <f>_xlfn.XLOOKUP(A189,Binning_WOE_IV!$B$32:$B$35,Binning_WOE_IV!$G$32:$G$35,"not found",0)</f>
        <v>-0.67859154491044971</v>
      </c>
      <c r="Z189" s="23">
        <f>_xlfn.XLOOKUP(_xlfn.XLOOKUP(C189,Binning_WOE_IV!$AF$2:$AF$6,Binning_WOE_IV!$AG$2:$AG$6,"not found",0),Binning_WOE_IV!$R$36:$R$38,Binning_WOE_IV!$G$36:$G$38,"not found",0)</f>
        <v>-4.4726268044255127E-2</v>
      </c>
      <c r="AA189" cm="1">
        <f t="array" ref="AA189">_xlfn.SWITCH(D189,"radio/tv",Binning_WOE_IV!$G$39,"other",Binning_WOE_IV!$G$39,"education",Binning_WOE_IV!$G$40,"retraining",Binning_WOE_IV!$G$40,"furniture/equipment",Binning_WOE_IV!$G$41,"domestic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89">
        <f>_xlfn.LET(_xlpm.b,_xlfn.XLOOKUP(F189,Binning_WOE_IV!$AJ$2:$AJ$6,Binning_WOE_IV!$AK$2:$AK$6,"not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89">
        <f>_xlfn.LET(_xlpm.b,_xlfn.XLOOKUP(G189,Binning_WOE_IV!$AL$2:$AL$6,Binning_WOE_IV!$AM$2:$AM$6,"not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89">
        <f>_xlfn.XLOOKUP(_xlfn.XLOOKUP(I189,Binning_WOE_IV!$AN$2:$AN$5,Binning_WOE_IV!$AO$2:$AO$5,"not found",0),Binning_WOE_IV!$R$53:$R$55,Binning_WOE_IV!$G$53:$G$55,"not found",0)</f>
        <v>-0.20099341664998441</v>
      </c>
      <c r="AE189">
        <f>_xlfn.LET(_xlpm.b,_xlfn.XLOOKUP(L189,Binning_WOE_IV!$AQ$2:$AQ$5,Binning_WOE_IV!$AR$2:$AR$5,"not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89">
        <f>_xlfn.XLOOKUP(_xlfn.XLOOKUP(N189,Binning_WOE_IV!$AS$2:$AS$4,Binning_WOE_IV!$AT$2:$AT$4,"not found",0),Binning_WOE_IV!$R$62:$R$63,Binning_WOE_IV!$G$62:$G$63,"not found",0)</f>
        <v>0.12957806221905885</v>
      </c>
      <c r="AG189">
        <f>_xlfn.XLOOKUP(_xlfn.XLOOKUP(O189,Binning_WOE_IV!$AU$2:$AU$4,Binning_WOE_IV!$AV$2:$AV$4,"not found",0),Binning_WOE_IV!$R$64:$R$65,Binning_WOE_IV!$G$64:$G$65,"not found",0)</f>
        <v>0.23435622685305388</v>
      </c>
      <c r="AH189">
        <f>V189*TRAIN_SUMMARY!$C$3</f>
        <v>0.10186434668464488</v>
      </c>
      <c r="AI189">
        <f>W189*TRAIN_SUMMARY!$C$4</f>
        <v>-2.1929012991782761E-2</v>
      </c>
      <c r="AJ189">
        <f>X189*TRAIN_SUMMARY!$C$5</f>
        <v>8.428542324031725E-2</v>
      </c>
      <c r="AK189">
        <f>Y189*TRAIN_SUMMARY!$C$6</f>
        <v>0.53190423215968441</v>
      </c>
      <c r="AL189">
        <f>Z189*TRAIN_SUMMARY!$C$7</f>
        <v>2.4580699342731407E-2</v>
      </c>
      <c r="AM189">
        <f>AA189*TRAIN_SUMMARY!$C$8</f>
        <v>-0.43521580803835686</v>
      </c>
      <c r="AN189">
        <f>AB189*TRAIN_SUMMARY!$C$9</f>
        <v>0.17108448609736249</v>
      </c>
      <c r="AO189">
        <f>AC189*TRAIN_SUMMARY!$C$10</f>
        <v>4.7923621110280083E-2</v>
      </c>
      <c r="AP189">
        <f>AD189*TRAIN_SUMMARY!$C$11</f>
        <v>0.23813846799994265</v>
      </c>
      <c r="AQ189">
        <f>AE189*TRAIN_SUMMARY!$C$12</f>
        <v>6.1778553558697331E-2</v>
      </c>
      <c r="AR189">
        <f>AF189*TRAIN_SUMMARY!$C$13</f>
        <v>-7.9424741749105313E-2</v>
      </c>
      <c r="AS189">
        <f>AG189*TRAIN_SUMMARY!$C$14</f>
        <v>-8.8614999578798745E-2</v>
      </c>
      <c r="AT189">
        <f>TRAIN_SUMMARY!$C$2+SUM(AH189:AS189)</f>
        <v>-0.18502554692650619</v>
      </c>
      <c r="AU189">
        <f t="shared" si="26"/>
        <v>0.45387512656631945</v>
      </c>
      <c r="AV189">
        <f t="shared" si="27"/>
        <v>0.60490762346395277</v>
      </c>
      <c r="AW189">
        <f t="shared" si="28"/>
        <v>1</v>
      </c>
      <c r="AX189">
        <f t="shared" si="29"/>
        <v>0</v>
      </c>
      <c r="AY189">
        <f t="shared" si="37"/>
        <v>70</v>
      </c>
      <c r="AZ189">
        <f t="shared" si="38"/>
        <v>118</v>
      </c>
      <c r="BA189" s="35">
        <f t="shared" si="30"/>
        <v>0.14432989690721648</v>
      </c>
      <c r="BB189" s="35">
        <f t="shared" si="31"/>
        <v>0.5488372093023256</v>
      </c>
      <c r="BC189" s="35">
        <f t="shared" si="32"/>
        <v>0.40450731239510912</v>
      </c>
      <c r="BD189" s="35">
        <f t="shared" si="33"/>
        <v>0.5488372093023256</v>
      </c>
      <c r="BE189" s="35">
        <f t="shared" si="34"/>
        <v>0.14432989690721648</v>
      </c>
      <c r="BF189" s="23">
        <f>VLOOKUP(AH189,POINTS_TABLE!$D$2:$E$6,2,FALSE)</f>
        <v>4.4087756341599382</v>
      </c>
      <c r="BG189" s="23">
        <f>VLOOKUP(AI189,POINTS_TABLE!$D$7:$E$12,2,FALSE)</f>
        <v>-0.94910634884503919</v>
      </c>
      <c r="BH189" s="23">
        <f>VLOOKUP(AJ189,POINTS_TABLE!$D$13:$E$18,2,FALSE)</f>
        <v>3.6479448638409924</v>
      </c>
      <c r="BI189" s="23">
        <f>VLOOKUP(AK189,POINTS_TABLE!$D$21:$E$24,2,FALSE)</f>
        <v>23.021267938938855</v>
      </c>
      <c r="BJ189" s="23">
        <f>VLOOKUP(AL189,POINTS_TABLE!$D$25:$E$27,2,FALSE)</f>
        <v>1.063873591300236</v>
      </c>
      <c r="BK189" s="23">
        <f>VLOOKUP(AM189,POINTS_TABLE!$D$28:$E$33,2,FALSE)</f>
        <v>-18.836510639202615</v>
      </c>
      <c r="BL189" s="23">
        <f>VLOOKUP(AN189,POINTS_TABLE!$D$34:$E$37,2,FALSE)</f>
        <v>7.4046821899710498</v>
      </c>
      <c r="BM189" s="23">
        <f>VLOOKUP(AO189,POINTS_TABLE!$D$38:$E$41,2,FALSE)</f>
        <v>2.0741751155172814</v>
      </c>
      <c r="BN189" s="23">
        <f>VLOOKUP(AP189,POINTS_TABLE!$D$42:$E$44,2,FALSE)</f>
        <v>10.30683560485237</v>
      </c>
      <c r="BO189" s="23">
        <f>VLOOKUP(AQ189,POINTS_TABLE!$D$45:$E$48,2,FALSE)</f>
        <v>2.6738283855727758</v>
      </c>
      <c r="BP189" s="23">
        <f>VLOOKUP(AR189,POINTS_TABLE!$D$49:$E$50,2,FALSE)</f>
        <v>-3.4375704313596254</v>
      </c>
      <c r="BQ189" s="23">
        <f>VLOOKUP(AS189,POINTS_TABLE!$D$51:$E$52,2,FALSE)</f>
        <v>-3.8353326132213157</v>
      </c>
      <c r="BR189" s="39">
        <f>ROUND(SCORECARD_SCALLING!$C$6-SUM(BF189:BQ189)-TRAIN_SUMMARY!$C$2*SCORECARD_SCALLING!$C$5,0)</f>
        <v>478</v>
      </c>
      <c r="BS189" t="str">
        <f t="shared" si="35"/>
        <v>Reject</v>
      </c>
      <c r="BT189">
        <f t="shared" si="36"/>
        <v>1</v>
      </c>
    </row>
    <row r="190" spans="1:72">
      <c r="A190" s="2" t="s">
        <v>21</v>
      </c>
      <c r="B190" s="2">
        <v>18</v>
      </c>
      <c r="C190" s="2" t="s">
        <v>22</v>
      </c>
      <c r="D190" s="2" t="s">
        <v>41</v>
      </c>
      <c r="E190" s="2">
        <v>2124</v>
      </c>
      <c r="F190" s="2" t="s">
        <v>34</v>
      </c>
      <c r="G190" s="2" t="s">
        <v>35</v>
      </c>
      <c r="H190" s="2">
        <v>4</v>
      </c>
      <c r="I190" s="2" t="s">
        <v>36</v>
      </c>
      <c r="J190" s="2" t="s">
        <v>27</v>
      </c>
      <c r="K190" s="2">
        <v>4</v>
      </c>
      <c r="L190" s="2" t="s">
        <v>28</v>
      </c>
      <c r="M190" s="2">
        <v>24</v>
      </c>
      <c r="N190" s="2" t="s">
        <v>27</v>
      </c>
      <c r="O190" s="2" t="s">
        <v>51</v>
      </c>
      <c r="P190" s="2">
        <v>2</v>
      </c>
      <c r="Q190" s="2" t="s">
        <v>30</v>
      </c>
      <c r="R190" s="2">
        <v>1</v>
      </c>
      <c r="S190" s="2" t="s">
        <v>27</v>
      </c>
      <c r="T190" s="2" t="s">
        <v>31</v>
      </c>
      <c r="U190" s="2">
        <v>1</v>
      </c>
      <c r="V190">
        <f>_xlfn.XLOOKUP(B190,Binning_WOE_IV!$C$2:$C$6,Binning_WOE_IV!$I$2:$I$6,"not found",-1)</f>
        <v>7.0953437452657447E-2</v>
      </c>
      <c r="W190">
        <f>_xlfn.XLOOKUP(E190,Binning_WOE_IV!$C$7:$C$12,Binning_WOE_IV!$I$7:$I$12,"not found",-1)</f>
        <v>0.12361395596717682</v>
      </c>
      <c r="X190">
        <f>_xlfn.XLOOKUP(M190,Binning_WOE_IV!$C$13:$C$18,Binning_WOE_IV!$I$13:$I$18,"not found",-1)</f>
        <v>-0.40221483439086264</v>
      </c>
      <c r="Y190">
        <f>_xlfn.XLOOKUP(A190,Binning_WOE_IV!$B$32:$B$35,Binning_WOE_IV!$G$32:$G$35,"not found",0)</f>
        <v>-0.67859154491044971</v>
      </c>
      <c r="Z190" s="23">
        <f>_xlfn.XLOOKUP(_xlfn.XLOOKUP(C190,Binning_WOE_IV!$AF$2:$AF$6,Binning_WOE_IV!$AG$2:$AG$6,"not found",0),Binning_WOE_IV!$R$36:$R$38,Binning_WOE_IV!$G$36:$G$38,"not found",0)</f>
        <v>0.68738688104907397</v>
      </c>
      <c r="AA190" cm="1">
        <f t="array" ref="AA190">_xlfn.SWITCH(D190,"radio/tv",Binning_WOE_IV!$G$39,"other",Binning_WOE_IV!$G$39,"education",Binning_WOE_IV!$G$40,"retraining",Binning_WOE_IV!$G$40,"furniture/equipment",Binning_WOE_IV!$G$41,"domestic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90">
        <f>_xlfn.LET(_xlpm.b,_xlfn.XLOOKUP(F190,Binning_WOE_IV!$AJ$2:$AJ$6,Binning_WOE_IV!$AK$2:$AK$6,"not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90">
        <f>_xlfn.LET(_xlpm.b,_xlfn.XLOOKUP(G190,Binning_WOE_IV!$AL$2:$AL$6,Binning_WOE_IV!$AM$2:$AM$6,"not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90">
        <f>_xlfn.XLOOKUP(_xlfn.XLOOKUP(I190,Binning_WOE_IV!$AN$2:$AN$5,Binning_WOE_IV!$AO$2:$AO$5,"not found",0),Binning_WOE_IV!$R$53:$R$55,Binning_WOE_IV!$G$53:$G$55,"not found",0)</f>
        <v>-0.20099341664998441</v>
      </c>
      <c r="AE190">
        <f>_xlfn.LET(_xlpm.b,_xlfn.XLOOKUP(L190,Binning_WOE_IV!$AQ$2:$AQ$5,Binning_WOE_IV!$AR$2:$AR$5,"not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90">
        <f>_xlfn.XLOOKUP(_xlfn.XLOOKUP(N190,Binning_WOE_IV!$AS$2:$AS$4,Binning_WOE_IV!$AT$2:$AT$4,"not found",0),Binning_WOE_IV!$R$62:$R$63,Binning_WOE_IV!$G$62:$G$63,"not found",0)</f>
        <v>0.12957806221905885</v>
      </c>
      <c r="AG190">
        <f>_xlfn.XLOOKUP(_xlfn.XLOOKUP(O190,Binning_WOE_IV!$AU$2:$AU$4,Binning_WOE_IV!$AV$2:$AV$4,"not found",0),Binning_WOE_IV!$R$64:$R$65,Binning_WOE_IV!$G$64:$G$65,"not found",0)</f>
        <v>-0.4919272386823581</v>
      </c>
      <c r="AH190">
        <f>V190*TRAIN_SUMMARY!$C$3</f>
        <v>-5.5952498937620498E-2</v>
      </c>
      <c r="AI190">
        <f>W190*TRAIN_SUMMARY!$C$4</f>
        <v>-6.1692557392340606E-2</v>
      </c>
      <c r="AJ190">
        <f>X190*TRAIN_SUMMARY!$C$5</f>
        <v>0.25616502952357967</v>
      </c>
      <c r="AK190">
        <f>Y190*TRAIN_SUMMARY!$C$6</f>
        <v>0.53190423215968441</v>
      </c>
      <c r="AL190">
        <f>Z190*TRAIN_SUMMARY!$C$7</f>
        <v>-0.37777464997720578</v>
      </c>
      <c r="AM190">
        <f>AA190*TRAIN_SUMMARY!$C$8</f>
        <v>5.9194073638088991E-2</v>
      </c>
      <c r="AN190">
        <f>AB190*TRAIN_SUMMARY!$C$9</f>
        <v>0.17108448609736249</v>
      </c>
      <c r="AO190">
        <f>AC190*TRAIN_SUMMARY!$C$10</f>
        <v>4.7923621110280083E-2</v>
      </c>
      <c r="AP190">
        <f>AD190*TRAIN_SUMMARY!$C$11</f>
        <v>0.23813846799994265</v>
      </c>
      <c r="AQ190">
        <f>AE190*TRAIN_SUMMARY!$C$12</f>
        <v>-0.28008206528227803</v>
      </c>
      <c r="AR190">
        <f>AF190*TRAIN_SUMMARY!$C$13</f>
        <v>-7.9424741749105313E-2</v>
      </c>
      <c r="AS190">
        <f>AG190*TRAIN_SUMMARY!$C$14</f>
        <v>0.18600799575071647</v>
      </c>
      <c r="AT190">
        <f>TRAIN_SUMMARY!$C$2+SUM(AH190:AS190)</f>
        <v>-0.18590942182101877</v>
      </c>
      <c r="AU190">
        <f t="shared" si="26"/>
        <v>0.45365604723584418</v>
      </c>
      <c r="AV190">
        <f t="shared" si="27"/>
        <v>0.79041597327603474</v>
      </c>
      <c r="AW190">
        <f t="shared" si="28"/>
        <v>0</v>
      </c>
      <c r="AX190">
        <f t="shared" si="29"/>
        <v>1</v>
      </c>
      <c r="AY190">
        <f t="shared" si="37"/>
        <v>70</v>
      </c>
      <c r="AZ190">
        <f t="shared" si="38"/>
        <v>119</v>
      </c>
      <c r="BA190" s="35">
        <f t="shared" si="30"/>
        <v>0.14432989690721648</v>
      </c>
      <c r="BB190" s="35">
        <f t="shared" si="31"/>
        <v>0.55348837209302326</v>
      </c>
      <c r="BC190" s="35">
        <f t="shared" si="32"/>
        <v>0.40915847518580678</v>
      </c>
      <c r="BD190" s="35">
        <f t="shared" si="33"/>
        <v>0.55348837209302326</v>
      </c>
      <c r="BE190" s="35">
        <f t="shared" si="34"/>
        <v>0.14432989690721648</v>
      </c>
      <c r="BF190" s="23">
        <f>VLOOKUP(AH190,POINTS_TABLE!$D$2:$E$6,2,FALSE)</f>
        <v>-2.4216717822795024</v>
      </c>
      <c r="BG190" s="23">
        <f>VLOOKUP(AI190,POINTS_TABLE!$D$7:$E$12,2,FALSE)</f>
        <v>-2.6701063982906263</v>
      </c>
      <c r="BH190" s="23">
        <f>VLOOKUP(AJ190,POINTS_TABLE!$D$13:$E$18,2,FALSE)</f>
        <v>11.087040532285299</v>
      </c>
      <c r="BI190" s="23">
        <f>VLOOKUP(AK190,POINTS_TABLE!$D$21:$E$24,2,FALSE)</f>
        <v>23.021267938938855</v>
      </c>
      <c r="BJ190" s="23">
        <f>VLOOKUP(AL190,POINTS_TABLE!$D$25:$E$27,2,FALSE)</f>
        <v>-16.350408422870363</v>
      </c>
      <c r="BK190" s="23">
        <f>VLOOKUP(AM190,POINTS_TABLE!$D$28:$E$33,2,FALSE)</f>
        <v>2.5619698946306131</v>
      </c>
      <c r="BL190" s="23">
        <f>VLOOKUP(AN190,POINTS_TABLE!$D$34:$E$37,2,FALSE)</f>
        <v>7.4046821899710498</v>
      </c>
      <c r="BM190" s="23">
        <f>VLOOKUP(AO190,POINTS_TABLE!$D$38:$E$41,2,FALSE)</f>
        <v>2.0741751155172814</v>
      </c>
      <c r="BN190" s="23">
        <f>VLOOKUP(AP190,POINTS_TABLE!$D$42:$E$44,2,FALSE)</f>
        <v>10.30683560485237</v>
      </c>
      <c r="BO190" s="23">
        <f>VLOOKUP(AQ190,POINTS_TABLE!$D$45:$E$48,2,FALSE)</f>
        <v>-12.122190198740443</v>
      </c>
      <c r="BP190" s="23">
        <f>VLOOKUP(AR190,POINTS_TABLE!$D$49:$E$50,2,FALSE)</f>
        <v>-3.4375704313596254</v>
      </c>
      <c r="BQ190" s="23">
        <f>VLOOKUP(AS190,POINTS_TABLE!$D$51:$E$52,2,FALSE)</f>
        <v>8.0505843910576207</v>
      </c>
      <c r="BR190" s="39">
        <f>ROUND(SCORECARD_SCALLING!$C$6-SUM(BF190:BQ190)-TRAIN_SUMMARY!$C$2*SCORECARD_SCALLING!$C$5,0)</f>
        <v>478</v>
      </c>
      <c r="BS190" t="str">
        <f t="shared" si="35"/>
        <v>Reject</v>
      </c>
      <c r="BT190">
        <f t="shared" si="36"/>
        <v>1</v>
      </c>
    </row>
    <row r="191" spans="1:72">
      <c r="A191" s="2" t="s">
        <v>32</v>
      </c>
      <c r="B191" s="2">
        <v>18</v>
      </c>
      <c r="C191" s="2" t="s">
        <v>33</v>
      </c>
      <c r="D191" s="2" t="s">
        <v>58</v>
      </c>
      <c r="E191" s="2">
        <v>1913</v>
      </c>
      <c r="F191" s="2" t="s">
        <v>53</v>
      </c>
      <c r="G191" s="2" t="s">
        <v>57</v>
      </c>
      <c r="H191" s="2">
        <v>3</v>
      </c>
      <c r="I191" s="2" t="s">
        <v>56</v>
      </c>
      <c r="J191" s="2" t="s">
        <v>27</v>
      </c>
      <c r="K191" s="2">
        <v>3</v>
      </c>
      <c r="L191" s="2" t="s">
        <v>28</v>
      </c>
      <c r="M191" s="2">
        <v>36</v>
      </c>
      <c r="N191" s="2" t="s">
        <v>61</v>
      </c>
      <c r="O191" s="2" t="s">
        <v>29</v>
      </c>
      <c r="P191" s="2">
        <v>1</v>
      </c>
      <c r="Q191" s="2" t="s">
        <v>30</v>
      </c>
      <c r="R191" s="2">
        <v>1</v>
      </c>
      <c r="S191" s="2" t="s">
        <v>31</v>
      </c>
      <c r="T191" s="2" t="s">
        <v>31</v>
      </c>
      <c r="U191" s="2">
        <v>0</v>
      </c>
      <c r="V191">
        <f>_xlfn.XLOOKUP(B191,Binning_WOE_IV!$C$2:$C$6,Binning_WOE_IV!$I$2:$I$6,"not found",-1)</f>
        <v>7.0953437452657447E-2</v>
      </c>
      <c r="W191">
        <f>_xlfn.XLOOKUP(E191,Binning_WOE_IV!$C$7:$C$12,Binning_WOE_IV!$I$7:$I$12,"not found",-1)</f>
        <v>0.16104877718831048</v>
      </c>
      <c r="X191">
        <f>_xlfn.XLOOKUP(M191,Binning_WOE_IV!$C$13:$C$18,Binning_WOE_IV!$I$13:$I$18,"not found",-1)</f>
        <v>0.27579903319597576</v>
      </c>
      <c r="Y191">
        <f>_xlfn.XLOOKUP(A191,Binning_WOE_IV!$B$32:$B$35,Binning_WOE_IV!$G$32:$G$35,"not found",0)</f>
        <v>-0.45557089656450134</v>
      </c>
      <c r="Z191" s="23">
        <f>_xlfn.XLOOKUP(_xlfn.XLOOKUP(C191,Binning_WOE_IV!$AF$2:$AF$6,Binning_WOE_IV!$AG$2:$AG$6,"not found",0),Binning_WOE_IV!$R$36:$R$38,Binning_WOE_IV!$G$36:$G$38,"not found",0)</f>
        <v>-4.4726268044255127E-2</v>
      </c>
      <c r="AA191" cm="1">
        <f t="array" ref="AA191">_xlfn.SWITCH(D191,"radio/tv",Binning_WOE_IV!$G$39,"other",Binning_WOE_IV!$G$39,"education",Binning_WOE_IV!$G$40,"retraining",Binning_WOE_IV!$G$40,"furniture/equipment",Binning_WOE_IV!$G$41,"domestic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91">
        <f>_xlfn.LET(_xlpm.b,_xlfn.XLOOKUP(F191,Binning_WOE_IV!$AJ$2:$AJ$6,Binning_WOE_IV!$AK$2:$AK$6,"not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191">
        <f>_xlfn.LET(_xlpm.b,_xlfn.XLOOKUP(G191,Binning_WOE_IV!$AL$2:$AL$6,Binning_WOE_IV!$AM$2:$AM$6,"not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91">
        <f>_xlfn.XLOOKUP(_xlfn.XLOOKUP(I191,Binning_WOE_IV!$AN$2:$AN$5,Binning_WOE_IV!$AO$2:$AO$5,"not found",0),Binning_WOE_IV!$R$53:$R$55,Binning_WOE_IV!$G$53:$G$55,"not found",0)</f>
        <v>-0.2698954162208389</v>
      </c>
      <c r="AE191">
        <f>_xlfn.LET(_xlpm.b,_xlfn.XLOOKUP(L191,Binning_WOE_IV!$AQ$2:$AQ$5,Binning_WOE_IV!$AR$2:$AR$5,"not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91">
        <f>_xlfn.XLOOKUP(_xlfn.XLOOKUP(N191,Binning_WOE_IV!$AS$2:$AS$4,Binning_WOE_IV!$AT$2:$AT$4,"not found",0),Binning_WOE_IV!$R$62:$R$63,Binning_WOE_IV!$G$62:$G$63,"not found",0)</f>
        <v>-0.54969627176468283</v>
      </c>
      <c r="AG191">
        <f>_xlfn.XLOOKUP(_xlfn.XLOOKUP(O191,Binning_WOE_IV!$AU$2:$AU$4,Binning_WOE_IV!$AV$2:$AV$4,"not found",0),Binning_WOE_IV!$R$64:$R$65,Binning_WOE_IV!$G$64:$G$65,"not found",0)</f>
        <v>0.23435622685305388</v>
      </c>
      <c r="AH191">
        <f>V191*TRAIN_SUMMARY!$C$3</f>
        <v>-5.5952498937620498E-2</v>
      </c>
      <c r="AI191">
        <f>W191*TRAIN_SUMMARY!$C$4</f>
        <v>-8.037531726833734E-2</v>
      </c>
      <c r="AJ191">
        <f>X191*TRAIN_SUMMARY!$C$5</f>
        <v>-0.1756525653466223</v>
      </c>
      <c r="AK191">
        <f>Y191*TRAIN_SUMMARY!$C$6</f>
        <v>0.35709270141793154</v>
      </c>
      <c r="AL191">
        <f>Z191*TRAIN_SUMMARY!$C$7</f>
        <v>2.4580699342731407E-2</v>
      </c>
      <c r="AM191">
        <f>AA191*TRAIN_SUMMARY!$C$8</f>
        <v>0.4883377841684039</v>
      </c>
      <c r="AN191">
        <f>AB191*TRAIN_SUMMARY!$C$9</f>
        <v>-0.49793991054548797</v>
      </c>
      <c r="AO191">
        <f>AC191*TRAIN_SUMMARY!$C$10</f>
        <v>0.2867089209985732</v>
      </c>
      <c r="AP191">
        <f>AD191*TRAIN_SUMMARY!$C$11</f>
        <v>0.31977406031642996</v>
      </c>
      <c r="AQ191">
        <f>AE191*TRAIN_SUMMARY!$C$12</f>
        <v>-0.28008206528227803</v>
      </c>
      <c r="AR191">
        <f>AF191*TRAIN_SUMMARY!$C$13</f>
        <v>0.33693577197926589</v>
      </c>
      <c r="AS191">
        <f>AG191*TRAIN_SUMMARY!$C$14</f>
        <v>-8.8614999578798745E-2</v>
      </c>
      <c r="AT191">
        <f>TRAIN_SUMMARY!$C$2+SUM(AH191:AS191)</f>
        <v>-0.18658823349793208</v>
      </c>
      <c r="AU191">
        <f t="shared" si="26"/>
        <v>0.4534878075415939</v>
      </c>
      <c r="AV191">
        <f t="shared" si="27"/>
        <v>0.60419866153498436</v>
      </c>
      <c r="AW191">
        <f t="shared" si="28"/>
        <v>1</v>
      </c>
      <c r="AX191">
        <f t="shared" si="29"/>
        <v>0</v>
      </c>
      <c r="AY191">
        <f t="shared" si="37"/>
        <v>71</v>
      </c>
      <c r="AZ191">
        <f t="shared" si="38"/>
        <v>119</v>
      </c>
      <c r="BA191" s="35">
        <f t="shared" si="30"/>
        <v>0.14639175257731959</v>
      </c>
      <c r="BB191" s="35">
        <f t="shared" si="31"/>
        <v>0.55348837209302326</v>
      </c>
      <c r="BC191" s="35">
        <f t="shared" si="32"/>
        <v>0.40709661951570364</v>
      </c>
      <c r="BD191" s="35">
        <f t="shared" si="33"/>
        <v>0.55348837209302326</v>
      </c>
      <c r="BE191" s="35">
        <f t="shared" si="34"/>
        <v>0.14639175257731959</v>
      </c>
      <c r="BF191" s="23">
        <f>VLOOKUP(AH191,POINTS_TABLE!$D$2:$E$6,2,FALSE)</f>
        <v>-2.4216717822795024</v>
      </c>
      <c r="BG191" s="23">
        <f>VLOOKUP(AI191,POINTS_TABLE!$D$7:$E$12,2,FALSE)</f>
        <v>-3.4787121489872201</v>
      </c>
      <c r="BH191" s="23">
        <f>VLOOKUP(AJ191,POINTS_TABLE!$D$13:$E$18,2,FALSE)</f>
        <v>-7.6023925483498971</v>
      </c>
      <c r="BI191" s="23">
        <f>VLOOKUP(AK191,POINTS_TABLE!$D$21:$E$24,2,FALSE)</f>
        <v>15.455276084198793</v>
      </c>
      <c r="BJ191" s="23">
        <f>VLOOKUP(AL191,POINTS_TABLE!$D$25:$E$27,2,FALSE)</f>
        <v>1.063873591300236</v>
      </c>
      <c r="BK191" s="23">
        <f>VLOOKUP(AM191,POINTS_TABLE!$D$28:$E$33,2,FALSE)</f>
        <v>21.135674984953837</v>
      </c>
      <c r="BL191" s="23">
        <f>VLOOKUP(AN191,POINTS_TABLE!$D$34:$E$37,2,FALSE)</f>
        <v>-21.551263188140087</v>
      </c>
      <c r="BM191" s="23">
        <f>VLOOKUP(AO191,POINTS_TABLE!$D$38:$E$41,2,FALSE)</f>
        <v>12.409006155098014</v>
      </c>
      <c r="BN191" s="23">
        <f>VLOOKUP(AP191,POINTS_TABLE!$D$42:$E$44,2,FALSE)</f>
        <v>13.840093530703253</v>
      </c>
      <c r="BO191" s="23">
        <f>VLOOKUP(AQ191,POINTS_TABLE!$D$45:$E$48,2,FALSE)</f>
        <v>-12.122190198740443</v>
      </c>
      <c r="BP191" s="23">
        <f>VLOOKUP(AR191,POINTS_TABLE!$D$49:$E$50,2,FALSE)</f>
        <v>14.582867019977442</v>
      </c>
      <c r="BQ191" s="23">
        <f>VLOOKUP(AS191,POINTS_TABLE!$D$51:$E$52,2,FALSE)</f>
        <v>-3.8353326132213157</v>
      </c>
      <c r="BR191" s="39">
        <f>ROUND(SCORECARD_SCALLING!$C$6-SUM(BF191:BQ191)-TRAIN_SUMMARY!$C$2*SCORECARD_SCALLING!$C$5,0)</f>
        <v>478</v>
      </c>
      <c r="BS191" t="str">
        <f t="shared" si="35"/>
        <v>Reject</v>
      </c>
      <c r="BT191">
        <f t="shared" si="36"/>
        <v>1</v>
      </c>
    </row>
    <row r="192" spans="1:72">
      <c r="A192" s="2" t="s">
        <v>32</v>
      </c>
      <c r="B192" s="2">
        <v>18</v>
      </c>
      <c r="C192" s="2" t="s">
        <v>45</v>
      </c>
      <c r="D192" s="2" t="s">
        <v>41</v>
      </c>
      <c r="E192" s="2">
        <v>4297</v>
      </c>
      <c r="F192" s="2" t="s">
        <v>34</v>
      </c>
      <c r="G192" s="2" t="s">
        <v>25</v>
      </c>
      <c r="H192" s="2">
        <v>4</v>
      </c>
      <c r="I192" s="2" t="s">
        <v>54</v>
      </c>
      <c r="J192" s="2" t="s">
        <v>27</v>
      </c>
      <c r="K192" s="2">
        <v>3</v>
      </c>
      <c r="L192" s="2" t="s">
        <v>47</v>
      </c>
      <c r="M192" s="2">
        <v>40</v>
      </c>
      <c r="N192" s="2" t="s">
        <v>27</v>
      </c>
      <c r="O192" s="2" t="s">
        <v>29</v>
      </c>
      <c r="P192" s="2">
        <v>1</v>
      </c>
      <c r="Q192" s="2" t="s">
        <v>52</v>
      </c>
      <c r="R192" s="2">
        <v>1</v>
      </c>
      <c r="S192" s="2" t="s">
        <v>31</v>
      </c>
      <c r="T192" s="2" t="s">
        <v>31</v>
      </c>
      <c r="U192" s="2">
        <v>1</v>
      </c>
      <c r="V192">
        <f>_xlfn.XLOOKUP(B192,Binning_WOE_IV!$C$2:$C$6,Binning_WOE_IV!$I$2:$I$6,"not found",-1)</f>
        <v>7.0953437452657447E-2</v>
      </c>
      <c r="W192">
        <f>_xlfn.XLOOKUP(E192,Binning_WOE_IV!$C$7:$C$12,Binning_WOE_IV!$I$7:$I$12,"not found",-1)</f>
        <v>4.3939369041401284E-2</v>
      </c>
      <c r="X192">
        <f>_xlfn.XLOOKUP(M192,Binning_WOE_IV!$C$13:$C$18,Binning_WOE_IV!$I$13:$I$18,"not found",-1)</f>
        <v>0.27579903319597576</v>
      </c>
      <c r="Y192">
        <f>_xlfn.XLOOKUP(A192,Binning_WOE_IV!$B$32:$B$35,Binning_WOE_IV!$G$32:$G$35,"not found",0)</f>
        <v>-0.45557089656450134</v>
      </c>
      <c r="Z192" s="23">
        <f>_xlfn.XLOOKUP(_xlfn.XLOOKUP(C192,Binning_WOE_IV!$AF$2:$AF$6,Binning_WOE_IV!$AG$2:$AG$6,"not found",0),Binning_WOE_IV!$R$36:$R$38,Binning_WOE_IV!$G$36:$G$38,"not found",0)</f>
        <v>-4.4726268044255127E-2</v>
      </c>
      <c r="AA192" cm="1">
        <f t="array" ref="AA192">_xlfn.SWITCH(D192,"radio/tv",Binning_WOE_IV!$G$39,"other",Binning_WOE_IV!$G$39,"education",Binning_WOE_IV!$G$40,"retraining",Binning_WOE_IV!$G$40,"furniture/equipment",Binning_WOE_IV!$G$41,"domestic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92">
        <f>_xlfn.LET(_xlpm.b,_xlfn.XLOOKUP(F192,Binning_WOE_IV!$AJ$2:$AJ$6,Binning_WOE_IV!$AK$2:$AK$6,"not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92">
        <f>_xlfn.LET(_xlpm.b,_xlfn.XLOOKUP(G192,Binning_WOE_IV!$AL$2:$AL$6,Binning_WOE_IV!$AM$2:$AM$6,"not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92">
        <f>_xlfn.XLOOKUP(_xlfn.XLOOKUP(I192,Binning_WOE_IV!$AN$2:$AN$5,Binning_WOE_IV!$AO$2:$AO$5,"not found",0),Binning_WOE_IV!$R$53:$R$55,Binning_WOE_IV!$G$53:$G$55,"not found",0)</f>
        <v>-0.2698954162208389</v>
      </c>
      <c r="AE192">
        <f>_xlfn.LET(_xlpm.b,_xlfn.XLOOKUP(L192,Binning_WOE_IV!$AQ$2:$AQ$5,Binning_WOE_IV!$AR$2:$AR$5,"not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92">
        <f>_xlfn.XLOOKUP(_xlfn.XLOOKUP(N192,Binning_WOE_IV!$AS$2:$AS$4,Binning_WOE_IV!$AT$2:$AT$4,"not found",0),Binning_WOE_IV!$R$62:$R$63,Binning_WOE_IV!$G$62:$G$63,"not found",0)</f>
        <v>0.12957806221905885</v>
      </c>
      <c r="AG192">
        <f>_xlfn.XLOOKUP(_xlfn.XLOOKUP(O192,Binning_WOE_IV!$AU$2:$AU$4,Binning_WOE_IV!$AV$2:$AV$4,"not found",0),Binning_WOE_IV!$R$64:$R$65,Binning_WOE_IV!$G$64:$G$65,"not found",0)</f>
        <v>0.23435622685305388</v>
      </c>
      <c r="AH192">
        <f>V192*TRAIN_SUMMARY!$C$3</f>
        <v>-5.5952498937620498E-2</v>
      </c>
      <c r="AI192">
        <f>W192*TRAIN_SUMMARY!$C$4</f>
        <v>-2.1929012991782761E-2</v>
      </c>
      <c r="AJ192">
        <f>X192*TRAIN_SUMMARY!$C$5</f>
        <v>-0.1756525653466223</v>
      </c>
      <c r="AK192">
        <f>Y192*TRAIN_SUMMARY!$C$6</f>
        <v>0.35709270141793154</v>
      </c>
      <c r="AL192">
        <f>Z192*TRAIN_SUMMARY!$C$7</f>
        <v>2.4580699342731407E-2</v>
      </c>
      <c r="AM192">
        <f>AA192*TRAIN_SUMMARY!$C$8</f>
        <v>5.9194073638088991E-2</v>
      </c>
      <c r="AN192">
        <f>AB192*TRAIN_SUMMARY!$C$9</f>
        <v>0.17108448609736249</v>
      </c>
      <c r="AO192">
        <f>AC192*TRAIN_SUMMARY!$C$10</f>
        <v>-0.18469041192036334</v>
      </c>
      <c r="AP192">
        <f>AD192*TRAIN_SUMMARY!$C$11</f>
        <v>0.31977406031642996</v>
      </c>
      <c r="AQ192">
        <f>AE192*TRAIN_SUMMARY!$C$12</f>
        <v>0.30495501300893796</v>
      </c>
      <c r="AR192">
        <f>AF192*TRAIN_SUMMARY!$C$13</f>
        <v>-7.9424741749105313E-2</v>
      </c>
      <c r="AS192">
        <f>AG192*TRAIN_SUMMARY!$C$14</f>
        <v>-8.8614999578798745E-2</v>
      </c>
      <c r="AT192">
        <f>TRAIN_SUMMARY!$C$2+SUM(AH192:AS192)</f>
        <v>-0.19098401146493371</v>
      </c>
      <c r="AU192">
        <f t="shared" si="26"/>
        <v>0.45239859725662285</v>
      </c>
      <c r="AV192">
        <f t="shared" si="27"/>
        <v>0.79319163541557369</v>
      </c>
      <c r="AW192">
        <f t="shared" si="28"/>
        <v>0</v>
      </c>
      <c r="AX192">
        <f t="shared" si="29"/>
        <v>1</v>
      </c>
      <c r="AY192">
        <f t="shared" si="37"/>
        <v>71</v>
      </c>
      <c r="AZ192">
        <f t="shared" si="38"/>
        <v>120</v>
      </c>
      <c r="BA192" s="35">
        <f t="shared" si="30"/>
        <v>0.14639175257731959</v>
      </c>
      <c r="BB192" s="35">
        <f t="shared" si="31"/>
        <v>0.55813953488372092</v>
      </c>
      <c r="BC192" s="35">
        <f t="shared" si="32"/>
        <v>0.4117477823064013</v>
      </c>
      <c r="BD192" s="35">
        <f t="shared" si="33"/>
        <v>0.55813953488372092</v>
      </c>
      <c r="BE192" s="35">
        <f t="shared" si="34"/>
        <v>0.14639175257731959</v>
      </c>
      <c r="BF192" s="23">
        <f>VLOOKUP(AH192,POINTS_TABLE!$D$2:$E$6,2,FALSE)</f>
        <v>-2.4216717822795024</v>
      </c>
      <c r="BG192" s="23">
        <f>VLOOKUP(AI192,POINTS_TABLE!$D$7:$E$12,2,FALSE)</f>
        <v>-0.94910634884503919</v>
      </c>
      <c r="BH192" s="23">
        <f>VLOOKUP(AJ192,POINTS_TABLE!$D$13:$E$18,2,FALSE)</f>
        <v>-7.6023925483498971</v>
      </c>
      <c r="BI192" s="23">
        <f>VLOOKUP(AK192,POINTS_TABLE!$D$21:$E$24,2,FALSE)</f>
        <v>15.455276084198793</v>
      </c>
      <c r="BJ192" s="23">
        <f>VLOOKUP(AL192,POINTS_TABLE!$D$25:$E$27,2,FALSE)</f>
        <v>1.063873591300236</v>
      </c>
      <c r="BK192" s="23">
        <f>VLOOKUP(AM192,POINTS_TABLE!$D$28:$E$33,2,FALSE)</f>
        <v>2.5619698946306131</v>
      </c>
      <c r="BL192" s="23">
        <f>VLOOKUP(AN192,POINTS_TABLE!$D$34:$E$37,2,FALSE)</f>
        <v>7.4046821899710498</v>
      </c>
      <c r="BM192" s="23">
        <f>VLOOKUP(AO192,POINTS_TABLE!$D$38:$E$41,2,FALSE)</f>
        <v>-7.9935582413174426</v>
      </c>
      <c r="BN192" s="23">
        <f>VLOOKUP(AP192,POINTS_TABLE!$D$42:$E$44,2,FALSE)</f>
        <v>13.840093530703253</v>
      </c>
      <c r="BO192" s="23">
        <f>VLOOKUP(AQ192,POINTS_TABLE!$D$45:$E$48,2,FALSE)</f>
        <v>13.198712548866723</v>
      </c>
      <c r="BP192" s="23">
        <f>VLOOKUP(AR192,POINTS_TABLE!$D$49:$E$50,2,FALSE)</f>
        <v>-3.4375704313596254</v>
      </c>
      <c r="BQ192" s="23">
        <f>VLOOKUP(AS192,POINTS_TABLE!$D$51:$E$52,2,FALSE)</f>
        <v>-3.8353326132213157</v>
      </c>
      <c r="BR192" s="39">
        <f>ROUND(SCORECARD_SCALLING!$C$6-SUM(BF192:BQ192)-TRAIN_SUMMARY!$C$2*SCORECARD_SCALLING!$C$5,0)</f>
        <v>479</v>
      </c>
      <c r="BS192" t="str">
        <f t="shared" si="35"/>
        <v>Reject</v>
      </c>
      <c r="BT192">
        <f t="shared" si="36"/>
        <v>1</v>
      </c>
    </row>
    <row r="193" spans="1:72">
      <c r="A193" s="2" t="s">
        <v>21</v>
      </c>
      <c r="B193" s="2">
        <v>36</v>
      </c>
      <c r="C193" s="2" t="s">
        <v>22</v>
      </c>
      <c r="D193" s="2" t="s">
        <v>49</v>
      </c>
      <c r="E193" s="2">
        <v>9629</v>
      </c>
      <c r="F193" s="2" t="s">
        <v>34</v>
      </c>
      <c r="G193" s="2" t="s">
        <v>39</v>
      </c>
      <c r="H193" s="2">
        <v>4</v>
      </c>
      <c r="I193" s="2" t="s">
        <v>26</v>
      </c>
      <c r="J193" s="2" t="s">
        <v>27</v>
      </c>
      <c r="K193" s="2">
        <v>4</v>
      </c>
      <c r="L193" s="2" t="s">
        <v>50</v>
      </c>
      <c r="M193" s="2">
        <v>24</v>
      </c>
      <c r="N193" s="2" t="s">
        <v>27</v>
      </c>
      <c r="O193" s="2" t="s">
        <v>29</v>
      </c>
      <c r="P193" s="2">
        <v>2</v>
      </c>
      <c r="Q193" s="2" t="s">
        <v>30</v>
      </c>
      <c r="R193" s="2">
        <v>1</v>
      </c>
      <c r="S193" s="2" t="s">
        <v>31</v>
      </c>
      <c r="T193" s="2" t="s">
        <v>31</v>
      </c>
      <c r="U193" s="2">
        <v>1</v>
      </c>
      <c r="V193">
        <f>_xlfn.XLOOKUP(B193,Binning_WOE_IV!$C$2:$C$6,Binning_WOE_IV!$I$2:$I$6,"not found",-1)</f>
        <v>-0.672432264549915</v>
      </c>
      <c r="W193">
        <f>_xlfn.XLOOKUP(E193,Binning_WOE_IV!$C$7:$C$12,Binning_WOE_IV!$I$7:$I$12,"not found",-1)</f>
        <v>-0.98786424995459821</v>
      </c>
      <c r="X193">
        <f>_xlfn.XLOOKUP(M193,Binning_WOE_IV!$C$13:$C$18,Binning_WOE_IV!$I$13:$I$18,"not found",-1)</f>
        <v>-0.40221483439086264</v>
      </c>
      <c r="Y193">
        <f>_xlfn.XLOOKUP(A193,Binning_WOE_IV!$B$32:$B$35,Binning_WOE_IV!$G$32:$G$35,"not found",0)</f>
        <v>-0.67859154491044971</v>
      </c>
      <c r="Z193" s="23">
        <f>_xlfn.XLOOKUP(_xlfn.XLOOKUP(C193,Binning_WOE_IV!$AF$2:$AF$6,Binning_WOE_IV!$AG$2:$AG$6,"not found",0),Binning_WOE_IV!$R$36:$R$38,Binning_WOE_IV!$G$36:$G$38,"not found",0)</f>
        <v>0.68738688104907397</v>
      </c>
      <c r="AA193" cm="1">
        <f t="array" ref="AA193">_xlfn.SWITCH(D193,"radio/tv",Binning_WOE_IV!$G$39,"other",Binning_WOE_IV!$G$39,"education",Binning_WOE_IV!$G$40,"retraining",Binning_WOE_IV!$G$40,"furniture/equipment",Binning_WOE_IV!$G$41,"domestic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193">
        <f>_xlfn.LET(_xlpm.b,_xlfn.XLOOKUP(F193,Binning_WOE_IV!$AJ$2:$AJ$6,Binning_WOE_IV!$AK$2:$AK$6,"not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93">
        <f>_xlfn.LET(_xlpm.b,_xlfn.XLOOKUP(G193,Binning_WOE_IV!$AL$2:$AL$6,Binning_WOE_IV!$AM$2:$AM$6,"not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93">
        <f>_xlfn.XLOOKUP(_xlfn.XLOOKUP(I193,Binning_WOE_IV!$AN$2:$AN$5,Binning_WOE_IV!$AO$2:$AO$5,"not found",0),Binning_WOE_IV!$R$53:$R$55,Binning_WOE_IV!$G$53:$G$55,"not found",0)</f>
        <v>0.1811117123342415</v>
      </c>
      <c r="AE193">
        <f>_xlfn.LET(_xlpm.b,_xlfn.XLOOKUP(L193,Binning_WOE_IV!$AQ$2:$AQ$5,Binning_WOE_IV!$AR$2:$AR$5,"not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93">
        <f>_xlfn.XLOOKUP(_xlfn.XLOOKUP(N193,Binning_WOE_IV!$AS$2:$AS$4,Binning_WOE_IV!$AT$2:$AT$4,"not found",0),Binning_WOE_IV!$R$62:$R$63,Binning_WOE_IV!$G$62:$G$63,"not found",0)</f>
        <v>0.12957806221905885</v>
      </c>
      <c r="AG193">
        <f>_xlfn.XLOOKUP(_xlfn.XLOOKUP(O193,Binning_WOE_IV!$AU$2:$AU$4,Binning_WOE_IV!$AV$2:$AV$4,"not found",0),Binning_WOE_IV!$R$64:$R$65,Binning_WOE_IV!$G$64:$G$65,"not found",0)</f>
        <v>0.23435622685305388</v>
      </c>
      <c r="AH193">
        <f>V193*TRAIN_SUMMARY!$C$3</f>
        <v>0.53026698802232175</v>
      </c>
      <c r="AI193">
        <f>W193*TRAIN_SUMMARY!$C$4</f>
        <v>0.49301772974847569</v>
      </c>
      <c r="AJ193">
        <f>X193*TRAIN_SUMMARY!$C$5</f>
        <v>0.25616502952357967</v>
      </c>
      <c r="AK193">
        <f>Y193*TRAIN_SUMMARY!$C$6</f>
        <v>0.53190423215968441</v>
      </c>
      <c r="AL193">
        <f>Z193*TRAIN_SUMMARY!$C$7</f>
        <v>-0.37777464997720578</v>
      </c>
      <c r="AM193">
        <f>AA193*TRAIN_SUMMARY!$C$8</f>
        <v>-0.46936907902687153</v>
      </c>
      <c r="AN193">
        <f>AB193*TRAIN_SUMMARY!$C$9</f>
        <v>0.17108448609736249</v>
      </c>
      <c r="AO193">
        <f>AC193*TRAIN_SUMMARY!$C$10</f>
        <v>-0.18469041192036334</v>
      </c>
      <c r="AP193">
        <f>AD193*TRAIN_SUMMARY!$C$11</f>
        <v>-0.21458247952085815</v>
      </c>
      <c r="AQ193">
        <f>AE193*TRAIN_SUMMARY!$C$12</f>
        <v>6.1778553558697331E-2</v>
      </c>
      <c r="AR193">
        <f>AF193*TRAIN_SUMMARY!$C$13</f>
        <v>-7.9424741749105313E-2</v>
      </c>
      <c r="AS193">
        <f>AG193*TRAIN_SUMMARY!$C$14</f>
        <v>-8.8614999578798745E-2</v>
      </c>
      <c r="AT193">
        <f>TRAIN_SUMMARY!$C$2+SUM(AH193:AS193)</f>
        <v>-0.1916401574252049</v>
      </c>
      <c r="AU193">
        <f t="shared" si="26"/>
        <v>0.4522360526061146</v>
      </c>
      <c r="AV193">
        <f t="shared" si="27"/>
        <v>0.79355099519088668</v>
      </c>
      <c r="AW193">
        <f t="shared" si="28"/>
        <v>0</v>
      </c>
      <c r="AX193">
        <f t="shared" si="29"/>
        <v>1</v>
      </c>
      <c r="AY193">
        <f t="shared" si="37"/>
        <v>71</v>
      </c>
      <c r="AZ193">
        <f t="shared" si="38"/>
        <v>121</v>
      </c>
      <c r="BA193" s="35">
        <f t="shared" si="30"/>
        <v>0.14639175257731959</v>
      </c>
      <c r="BB193" s="35">
        <f t="shared" si="31"/>
        <v>0.56279069767441858</v>
      </c>
      <c r="BC193" s="35">
        <f t="shared" si="32"/>
        <v>0.41639894509709896</v>
      </c>
      <c r="BD193" s="35">
        <f t="shared" si="33"/>
        <v>0.56279069767441858</v>
      </c>
      <c r="BE193" s="35">
        <f t="shared" si="34"/>
        <v>0.14639175257731959</v>
      </c>
      <c r="BF193" s="23">
        <f>VLOOKUP(AH193,POINTS_TABLE!$D$2:$E$6,2,FALSE)</f>
        <v>22.950406619007929</v>
      </c>
      <c r="BG193" s="23">
        <f>VLOOKUP(AI193,POINTS_TABLE!$D$7:$E$12,2,FALSE)</f>
        <v>21.33822701335383</v>
      </c>
      <c r="BH193" s="23">
        <f>VLOOKUP(AJ193,POINTS_TABLE!$D$13:$E$18,2,FALSE)</f>
        <v>11.087040532285299</v>
      </c>
      <c r="BI193" s="23">
        <f>VLOOKUP(AK193,POINTS_TABLE!$D$21:$E$24,2,FALSE)</f>
        <v>23.021267938938855</v>
      </c>
      <c r="BJ193" s="23">
        <f>VLOOKUP(AL193,POINTS_TABLE!$D$25:$E$27,2,FALSE)</f>
        <v>-16.350408422870363</v>
      </c>
      <c r="BK193" s="23">
        <f>VLOOKUP(AM193,POINTS_TABLE!$D$28:$E$33,2,FALSE)</f>
        <v>-20.314693279760625</v>
      </c>
      <c r="BL193" s="23">
        <f>VLOOKUP(AN193,POINTS_TABLE!$D$34:$E$37,2,FALSE)</f>
        <v>7.4046821899710498</v>
      </c>
      <c r="BM193" s="23">
        <f>VLOOKUP(AO193,POINTS_TABLE!$D$38:$E$41,2,FALSE)</f>
        <v>-7.9935582413174426</v>
      </c>
      <c r="BN193" s="23">
        <f>VLOOKUP(AP193,POINTS_TABLE!$D$42:$E$44,2,FALSE)</f>
        <v>-9.2873123719919874</v>
      </c>
      <c r="BO193" s="23">
        <f>VLOOKUP(AQ193,POINTS_TABLE!$D$45:$E$48,2,FALSE)</f>
        <v>2.6738283855727758</v>
      </c>
      <c r="BP193" s="23">
        <f>VLOOKUP(AR193,POINTS_TABLE!$D$49:$E$50,2,FALSE)</f>
        <v>-3.4375704313596254</v>
      </c>
      <c r="BQ193" s="23">
        <f>VLOOKUP(AS193,POINTS_TABLE!$D$51:$E$52,2,FALSE)</f>
        <v>-3.8353326132213157</v>
      </c>
      <c r="BR193" s="39">
        <f>ROUND(SCORECARD_SCALLING!$C$6-SUM(BF193:BQ193)-TRAIN_SUMMARY!$C$2*SCORECARD_SCALLING!$C$5,0)</f>
        <v>479</v>
      </c>
      <c r="BS193" t="str">
        <f t="shared" si="35"/>
        <v>Reject</v>
      </c>
      <c r="BT193">
        <f t="shared" si="36"/>
        <v>1</v>
      </c>
    </row>
    <row r="194" spans="1:72">
      <c r="A194" s="2" t="s">
        <v>21</v>
      </c>
      <c r="B194" s="2">
        <v>24</v>
      </c>
      <c r="C194" s="2" t="s">
        <v>33</v>
      </c>
      <c r="D194" s="2" t="s">
        <v>46</v>
      </c>
      <c r="E194" s="2">
        <v>1381</v>
      </c>
      <c r="F194" s="2" t="s">
        <v>24</v>
      </c>
      <c r="G194" s="2" t="s">
        <v>35</v>
      </c>
      <c r="H194" s="2">
        <v>4</v>
      </c>
      <c r="I194" s="2" t="s">
        <v>36</v>
      </c>
      <c r="J194" s="2" t="s">
        <v>27</v>
      </c>
      <c r="K194" s="2">
        <v>2</v>
      </c>
      <c r="L194" s="2" t="s">
        <v>43</v>
      </c>
      <c r="M194" s="2">
        <v>35</v>
      </c>
      <c r="N194" s="2" t="s">
        <v>27</v>
      </c>
      <c r="O194" s="2" t="s">
        <v>29</v>
      </c>
      <c r="P194" s="2">
        <v>1</v>
      </c>
      <c r="Q194" s="2" t="s">
        <v>30</v>
      </c>
      <c r="R194" s="2">
        <v>1</v>
      </c>
      <c r="S194" s="2" t="s">
        <v>27</v>
      </c>
      <c r="T194" s="2" t="s">
        <v>31</v>
      </c>
      <c r="U194" s="2">
        <v>1</v>
      </c>
      <c r="V194">
        <f>_xlfn.XLOOKUP(B194,Binning_WOE_IV!$C$2:$C$6,Binning_WOE_IV!$I$2:$I$6,"not found",-1)</f>
        <v>-0.12917431193202994</v>
      </c>
      <c r="W194">
        <f>_xlfn.XLOOKUP(E194,Binning_WOE_IV!$C$7:$C$12,Binning_WOE_IV!$I$7:$I$12,"not found",-1)</f>
        <v>0.16104877718831048</v>
      </c>
      <c r="X194">
        <f>_xlfn.XLOOKUP(M194,Binning_WOE_IV!$C$13:$C$18,Binning_WOE_IV!$I$13:$I$18,"not found",-1)</f>
        <v>-9.0210644079187538E-2</v>
      </c>
      <c r="Y194">
        <f>_xlfn.XLOOKUP(A194,Binning_WOE_IV!$B$32:$B$35,Binning_WOE_IV!$G$32:$G$35,"not found",0)</f>
        <v>-0.67859154491044971</v>
      </c>
      <c r="Z194" s="23">
        <f>_xlfn.XLOOKUP(_xlfn.XLOOKUP(C194,Binning_WOE_IV!$AF$2:$AF$6,Binning_WOE_IV!$AG$2:$AG$6,"not found",0),Binning_WOE_IV!$R$36:$R$38,Binning_WOE_IV!$G$36:$G$38,"not found",0)</f>
        <v>-4.4726268044255127E-2</v>
      </c>
      <c r="AA194" cm="1">
        <f t="array" ref="AA194">_xlfn.SWITCH(D194,"radio/tv",Binning_WOE_IV!$G$39,"other",Binning_WOE_IV!$G$39,"education",Binning_WOE_IV!$G$40,"retraining",Binning_WOE_IV!$G$40,"furniture/equipment",Binning_WOE_IV!$G$41,"domestic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94">
        <f>_xlfn.LET(_xlpm.b,_xlfn.XLOOKUP(F194,Binning_WOE_IV!$AJ$2:$AJ$6,Binning_WOE_IV!$AK$2:$AK$6,"not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94">
        <f>_xlfn.LET(_xlpm.b,_xlfn.XLOOKUP(G194,Binning_WOE_IV!$AL$2:$AL$6,Binning_WOE_IV!$AM$2:$AM$6,"not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94">
        <f>_xlfn.XLOOKUP(_xlfn.XLOOKUP(I194,Binning_WOE_IV!$AN$2:$AN$5,Binning_WOE_IV!$AO$2:$AO$5,"not found",0),Binning_WOE_IV!$R$53:$R$55,Binning_WOE_IV!$G$53:$G$55,"not found",0)</f>
        <v>-0.20099341664998441</v>
      </c>
      <c r="AE194">
        <f>_xlfn.LET(_xlpm.b,_xlfn.XLOOKUP(L194,Binning_WOE_IV!$AQ$2:$AQ$5,Binning_WOE_IV!$AR$2:$AR$5,"not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94">
        <f>_xlfn.XLOOKUP(_xlfn.XLOOKUP(N194,Binning_WOE_IV!$AS$2:$AS$4,Binning_WOE_IV!$AT$2:$AT$4,"not found",0),Binning_WOE_IV!$R$62:$R$63,Binning_WOE_IV!$G$62:$G$63,"not found",0)</f>
        <v>0.12957806221905885</v>
      </c>
      <c r="AG194">
        <f>_xlfn.XLOOKUP(_xlfn.XLOOKUP(O194,Binning_WOE_IV!$AU$2:$AU$4,Binning_WOE_IV!$AV$2:$AV$4,"not found",0),Binning_WOE_IV!$R$64:$R$65,Binning_WOE_IV!$G$64:$G$65,"not found",0)</f>
        <v>0.23435622685305388</v>
      </c>
      <c r="AH194">
        <f>V194*TRAIN_SUMMARY!$C$3</f>
        <v>0.10186434668464488</v>
      </c>
      <c r="AI194">
        <f>W194*TRAIN_SUMMARY!$C$4</f>
        <v>-8.037531726833734E-2</v>
      </c>
      <c r="AJ194">
        <f>X194*TRAIN_SUMMARY!$C$5</f>
        <v>5.7453903556002682E-2</v>
      </c>
      <c r="AK194">
        <f>Y194*TRAIN_SUMMARY!$C$6</f>
        <v>0.53190423215968441</v>
      </c>
      <c r="AL194">
        <f>Z194*TRAIN_SUMMARY!$C$7</f>
        <v>2.4580699342731407E-2</v>
      </c>
      <c r="AM194">
        <f>AA194*TRAIN_SUMMARY!$C$8</f>
        <v>0.38352631329769549</v>
      </c>
      <c r="AN194">
        <f>AB194*TRAIN_SUMMARY!$C$9</f>
        <v>-0.49611293003523665</v>
      </c>
      <c r="AO194">
        <f>AC194*TRAIN_SUMMARY!$C$10</f>
        <v>4.7923621110280083E-2</v>
      </c>
      <c r="AP194">
        <f>AD194*TRAIN_SUMMARY!$C$11</f>
        <v>0.23813846799994265</v>
      </c>
      <c r="AQ194">
        <f>AE194*TRAIN_SUMMARY!$C$12</f>
        <v>-1.8327249432625072E-2</v>
      </c>
      <c r="AR194">
        <f>AF194*TRAIN_SUMMARY!$C$13</f>
        <v>-7.9424741749105313E-2</v>
      </c>
      <c r="AS194">
        <f>AG194*TRAIN_SUMMARY!$C$14</f>
        <v>-8.8614999578798745E-2</v>
      </c>
      <c r="AT194">
        <f>TRAIN_SUMMARY!$C$2+SUM(AH194:AS194)</f>
        <v>-0.19886446867524465</v>
      </c>
      <c r="AU194">
        <f t="shared" ref="AU194:AU257" si="39">1/(1+EXP(-AT194))</f>
        <v>0.4504470813847295</v>
      </c>
      <c r="AV194">
        <f t="shared" ref="AV194:AV257" si="40">-((U194*LN(AU194))+(1-U194)*LN(1-AU194))</f>
        <v>0.79751467523805886</v>
      </c>
      <c r="AW194">
        <f t="shared" ref="AW194:AW257" si="41">IF(U194=0,1,0)</f>
        <v>0</v>
      </c>
      <c r="AX194">
        <f t="shared" ref="AX194:AX257" si="42">IF(U194=1,1,0)</f>
        <v>1</v>
      </c>
      <c r="AY194">
        <f t="shared" si="37"/>
        <v>71</v>
      </c>
      <c r="AZ194">
        <f t="shared" si="38"/>
        <v>122</v>
      </c>
      <c r="BA194" s="35">
        <f t="shared" ref="BA194:BA257" si="43">AY194/SUM($AW$2:$AW$701)</f>
        <v>0.14639175257731959</v>
      </c>
      <c r="BB194" s="35">
        <f t="shared" ref="BB194:BB257" si="44">AZ194/SUM($AX$2:$AX$701)</f>
        <v>0.56744186046511624</v>
      </c>
      <c r="BC194" s="35">
        <f t="shared" ref="BC194:BC257" si="45">ABS(BA194-BB194)</f>
        <v>0.42105010788779662</v>
      </c>
      <c r="BD194" s="35">
        <f t="shared" ref="BD194:BD257" si="46">BB194</f>
        <v>0.56744186046511624</v>
      </c>
      <c r="BE194" s="35">
        <f t="shared" ref="BE194:BE257" si="47">BA194</f>
        <v>0.14639175257731959</v>
      </c>
      <c r="BF194" s="23">
        <f>VLOOKUP(AH194,POINTS_TABLE!$D$2:$E$6,2,FALSE)</f>
        <v>4.4087756341599382</v>
      </c>
      <c r="BG194" s="23">
        <f>VLOOKUP(AI194,POINTS_TABLE!$D$7:$E$12,2,FALSE)</f>
        <v>-3.4787121489872201</v>
      </c>
      <c r="BH194" s="23">
        <f>VLOOKUP(AJ194,POINTS_TABLE!$D$13:$E$18,2,FALSE)</f>
        <v>2.4866538521987356</v>
      </c>
      <c r="BI194" s="23">
        <f>VLOOKUP(AK194,POINTS_TABLE!$D$21:$E$24,2,FALSE)</f>
        <v>23.021267938938855</v>
      </c>
      <c r="BJ194" s="23">
        <f>VLOOKUP(AL194,POINTS_TABLE!$D$25:$E$27,2,FALSE)</f>
        <v>1.063873591300236</v>
      </c>
      <c r="BK194" s="23">
        <f>VLOOKUP(AM194,POINTS_TABLE!$D$28:$E$33,2,FALSE)</f>
        <v>16.599345307350365</v>
      </c>
      <c r="BL194" s="23">
        <f>VLOOKUP(AN194,POINTS_TABLE!$D$34:$E$37,2,FALSE)</f>
        <v>-21.472189916481874</v>
      </c>
      <c r="BM194" s="23">
        <f>VLOOKUP(AO194,POINTS_TABLE!$D$38:$E$41,2,FALSE)</f>
        <v>2.0741751155172814</v>
      </c>
      <c r="BN194" s="23">
        <f>VLOOKUP(AP194,POINTS_TABLE!$D$42:$E$44,2,FALSE)</f>
        <v>10.30683560485237</v>
      </c>
      <c r="BO194" s="23">
        <f>VLOOKUP(AQ194,POINTS_TABLE!$D$45:$E$48,2,FALSE)</f>
        <v>-0.79321895608749771</v>
      </c>
      <c r="BP194" s="23">
        <f>VLOOKUP(AR194,POINTS_TABLE!$D$49:$E$50,2,FALSE)</f>
        <v>-3.4375704313596254</v>
      </c>
      <c r="BQ194" s="23">
        <f>VLOOKUP(AS194,POINTS_TABLE!$D$51:$E$52,2,FALSE)</f>
        <v>-3.8353326132213157</v>
      </c>
      <c r="BR194" s="39">
        <f>ROUND(SCORECARD_SCALLING!$C$6-SUM(BF194:BQ194)-TRAIN_SUMMARY!$C$2*SCORECARD_SCALLING!$C$5,0)</f>
        <v>479</v>
      </c>
      <c r="BS194" t="str">
        <f t="shared" si="35"/>
        <v>Reject</v>
      </c>
      <c r="BT194">
        <f t="shared" si="36"/>
        <v>1</v>
      </c>
    </row>
    <row r="195" spans="1:72">
      <c r="A195" s="2" t="s">
        <v>32</v>
      </c>
      <c r="B195" s="2">
        <v>12</v>
      </c>
      <c r="C195" s="2" t="s">
        <v>33</v>
      </c>
      <c r="D195" s="2" t="s">
        <v>23</v>
      </c>
      <c r="E195" s="2">
        <v>1331</v>
      </c>
      <c r="F195" s="2" t="s">
        <v>34</v>
      </c>
      <c r="G195" s="2" t="s">
        <v>57</v>
      </c>
      <c r="H195" s="2">
        <v>2</v>
      </c>
      <c r="I195" s="2" t="s">
        <v>26</v>
      </c>
      <c r="J195" s="2" t="s">
        <v>27</v>
      </c>
      <c r="K195" s="2">
        <v>1</v>
      </c>
      <c r="L195" s="2" t="s">
        <v>50</v>
      </c>
      <c r="M195" s="2">
        <v>22</v>
      </c>
      <c r="N195" s="2" t="s">
        <v>65</v>
      </c>
      <c r="O195" s="2" t="s">
        <v>29</v>
      </c>
      <c r="P195" s="2">
        <v>1</v>
      </c>
      <c r="Q195" s="2" t="s">
        <v>30</v>
      </c>
      <c r="R195" s="2">
        <v>1</v>
      </c>
      <c r="S195" s="2" t="s">
        <v>27</v>
      </c>
      <c r="T195" s="2" t="s">
        <v>31</v>
      </c>
      <c r="U195" s="2">
        <v>1</v>
      </c>
      <c r="V195">
        <f>_xlfn.XLOOKUP(B195,Binning_WOE_IV!$C$2:$C$6,Binning_WOE_IV!$I$2:$I$6,"not found",-1)</f>
        <v>7.0953437452657447E-2</v>
      </c>
      <c r="W195">
        <f>_xlfn.XLOOKUP(E195,Binning_WOE_IV!$C$7:$C$12,Binning_WOE_IV!$I$7:$I$12,"not found",-1)</f>
        <v>0.16104877718831048</v>
      </c>
      <c r="X195">
        <f>_xlfn.XLOOKUP(M195,Binning_WOE_IV!$C$13:$C$18,Binning_WOE_IV!$I$13:$I$18,"not found",-1)</f>
        <v>-0.40221483439086264</v>
      </c>
      <c r="Y195">
        <f>_xlfn.XLOOKUP(A195,Binning_WOE_IV!$B$32:$B$35,Binning_WOE_IV!$G$32:$G$35,"not found",0)</f>
        <v>-0.45557089656450134</v>
      </c>
      <c r="Z195" s="23">
        <f>_xlfn.XLOOKUP(_xlfn.XLOOKUP(C195,Binning_WOE_IV!$AF$2:$AF$6,Binning_WOE_IV!$AG$2:$AG$6,"not found",0),Binning_WOE_IV!$R$36:$R$38,Binning_WOE_IV!$G$36:$G$38,"not found",0)</f>
        <v>-4.4726268044255127E-2</v>
      </c>
      <c r="AA195" cm="1">
        <f t="array" ref="AA195">_xlfn.SWITCH(D195,"radio/tv",Binning_WOE_IV!$G$39,"other",Binning_WOE_IV!$G$39,"education",Binning_WOE_IV!$G$40,"retraining",Binning_WOE_IV!$G$40,"furniture/equipment",Binning_WOE_IV!$G$41,"domestic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95">
        <f>_xlfn.LET(_xlpm.b,_xlfn.XLOOKUP(F195,Binning_WOE_IV!$AJ$2:$AJ$6,Binning_WOE_IV!$AK$2:$AK$6,"not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95">
        <f>_xlfn.LET(_xlpm.b,_xlfn.XLOOKUP(G195,Binning_WOE_IV!$AL$2:$AL$6,Binning_WOE_IV!$AM$2:$AM$6,"not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95">
        <f>_xlfn.XLOOKUP(_xlfn.XLOOKUP(I195,Binning_WOE_IV!$AN$2:$AN$5,Binning_WOE_IV!$AO$2:$AO$5,"not found",0),Binning_WOE_IV!$R$53:$R$55,Binning_WOE_IV!$G$53:$G$55,"not found",0)</f>
        <v>0.1811117123342415</v>
      </c>
      <c r="AE195">
        <f>_xlfn.LET(_xlpm.b,_xlfn.XLOOKUP(L195,Binning_WOE_IV!$AQ$2:$AQ$5,Binning_WOE_IV!$AR$2:$AR$5,"not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95">
        <f>_xlfn.XLOOKUP(_xlfn.XLOOKUP(N195,Binning_WOE_IV!$AS$2:$AS$4,Binning_WOE_IV!$AT$2:$AT$4,"not found",0),Binning_WOE_IV!$R$62:$R$63,Binning_WOE_IV!$G$62:$G$63,"not found",0)</f>
        <v>-0.54969627176468283</v>
      </c>
      <c r="AG195">
        <f>_xlfn.XLOOKUP(_xlfn.XLOOKUP(O195,Binning_WOE_IV!$AU$2:$AU$4,Binning_WOE_IV!$AV$2:$AV$4,"not found",0),Binning_WOE_IV!$R$64:$R$65,Binning_WOE_IV!$G$64:$G$65,"not found",0)</f>
        <v>0.23435622685305388</v>
      </c>
      <c r="AH195">
        <f>V195*TRAIN_SUMMARY!$C$3</f>
        <v>-5.5952498937620498E-2</v>
      </c>
      <c r="AI195">
        <f>W195*TRAIN_SUMMARY!$C$4</f>
        <v>-8.037531726833734E-2</v>
      </c>
      <c r="AJ195">
        <f>X195*TRAIN_SUMMARY!$C$5</f>
        <v>0.25616502952357967</v>
      </c>
      <c r="AK195">
        <f>Y195*TRAIN_SUMMARY!$C$6</f>
        <v>0.35709270141793154</v>
      </c>
      <c r="AL195">
        <f>Z195*TRAIN_SUMMARY!$C$7</f>
        <v>2.4580699342731407E-2</v>
      </c>
      <c r="AM195">
        <f>AA195*TRAIN_SUMMARY!$C$8</f>
        <v>-0.43521580803835686</v>
      </c>
      <c r="AN195">
        <f>AB195*TRAIN_SUMMARY!$C$9</f>
        <v>0.17108448609736249</v>
      </c>
      <c r="AO195">
        <f>AC195*TRAIN_SUMMARY!$C$10</f>
        <v>0.2867089209985732</v>
      </c>
      <c r="AP195">
        <f>AD195*TRAIN_SUMMARY!$C$11</f>
        <v>-0.21458247952085815</v>
      </c>
      <c r="AQ195">
        <f>AE195*TRAIN_SUMMARY!$C$12</f>
        <v>6.1778553558697331E-2</v>
      </c>
      <c r="AR195">
        <f>AF195*TRAIN_SUMMARY!$C$13</f>
        <v>0.33693577197926589</v>
      </c>
      <c r="AS195">
        <f>AG195*TRAIN_SUMMARY!$C$14</f>
        <v>-8.8614999578798745E-2</v>
      </c>
      <c r="AT195">
        <f>TRAIN_SUMMARY!$C$2+SUM(AH195:AS195)</f>
        <v>-0.20179575518795323</v>
      </c>
      <c r="AU195">
        <f t="shared" si="39"/>
        <v>0.44972156341012309</v>
      </c>
      <c r="AV195">
        <f t="shared" si="40"/>
        <v>0.79912663569880471</v>
      </c>
      <c r="AW195">
        <f t="shared" si="41"/>
        <v>0</v>
      </c>
      <c r="AX195">
        <f t="shared" si="42"/>
        <v>1</v>
      </c>
      <c r="AY195">
        <f t="shared" si="37"/>
        <v>71</v>
      </c>
      <c r="AZ195">
        <f t="shared" si="38"/>
        <v>123</v>
      </c>
      <c r="BA195" s="35">
        <f t="shared" si="43"/>
        <v>0.14639175257731959</v>
      </c>
      <c r="BB195" s="35">
        <f t="shared" si="44"/>
        <v>0.5720930232558139</v>
      </c>
      <c r="BC195" s="35">
        <f t="shared" si="45"/>
        <v>0.42570127067849428</v>
      </c>
      <c r="BD195" s="35">
        <f t="shared" si="46"/>
        <v>0.5720930232558139</v>
      </c>
      <c r="BE195" s="35">
        <f t="shared" si="47"/>
        <v>0.14639175257731959</v>
      </c>
      <c r="BF195" s="23">
        <f>VLOOKUP(AH195,POINTS_TABLE!$D$2:$E$6,2,FALSE)</f>
        <v>-2.4216717822795024</v>
      </c>
      <c r="BG195" s="23">
        <f>VLOOKUP(AI195,POINTS_TABLE!$D$7:$E$12,2,FALSE)</f>
        <v>-3.4787121489872201</v>
      </c>
      <c r="BH195" s="23">
        <f>VLOOKUP(AJ195,POINTS_TABLE!$D$13:$E$18,2,FALSE)</f>
        <v>11.087040532285299</v>
      </c>
      <c r="BI195" s="23">
        <f>VLOOKUP(AK195,POINTS_TABLE!$D$21:$E$24,2,FALSE)</f>
        <v>15.455276084198793</v>
      </c>
      <c r="BJ195" s="23">
        <f>VLOOKUP(AL195,POINTS_TABLE!$D$25:$E$27,2,FALSE)</f>
        <v>1.063873591300236</v>
      </c>
      <c r="BK195" s="23">
        <f>VLOOKUP(AM195,POINTS_TABLE!$D$28:$E$33,2,FALSE)</f>
        <v>-18.836510639202615</v>
      </c>
      <c r="BL195" s="23">
        <f>VLOOKUP(AN195,POINTS_TABLE!$D$34:$E$37,2,FALSE)</f>
        <v>7.4046821899710498</v>
      </c>
      <c r="BM195" s="23">
        <f>VLOOKUP(AO195,POINTS_TABLE!$D$38:$E$41,2,FALSE)</f>
        <v>12.409006155098014</v>
      </c>
      <c r="BN195" s="23">
        <f>VLOOKUP(AP195,POINTS_TABLE!$D$42:$E$44,2,FALSE)</f>
        <v>-9.2873123719919874</v>
      </c>
      <c r="BO195" s="23">
        <f>VLOOKUP(AQ195,POINTS_TABLE!$D$45:$E$48,2,FALSE)</f>
        <v>2.6738283855727758</v>
      </c>
      <c r="BP195" s="23">
        <f>VLOOKUP(AR195,POINTS_TABLE!$D$49:$E$50,2,FALSE)</f>
        <v>14.582867019977442</v>
      </c>
      <c r="BQ195" s="23">
        <f>VLOOKUP(AS195,POINTS_TABLE!$D$51:$E$52,2,FALSE)</f>
        <v>-3.8353326132213157</v>
      </c>
      <c r="BR195" s="39">
        <f>ROUND(SCORECARD_SCALLING!$C$6-SUM(BF195:BQ195)-TRAIN_SUMMARY!$C$2*SCORECARD_SCALLING!$C$5,0)</f>
        <v>479</v>
      </c>
      <c r="BS195" t="str">
        <f t="shared" ref="BS195:BS258" si="48">IF(BR195&gt;=580,"Accept",IF(AND(BR195&gt;=500,BR195&lt;580),"Manual review","Reject"))</f>
        <v>Reject</v>
      </c>
      <c r="BT195">
        <f t="shared" ref="BT195:BT258" si="49">IF(BS195="Reject",1,IF(BS195="Manual review",2,3))</f>
        <v>1</v>
      </c>
    </row>
    <row r="196" spans="1:72">
      <c r="A196" s="2" t="s">
        <v>21</v>
      </c>
      <c r="B196" s="2">
        <v>36</v>
      </c>
      <c r="C196" s="2" t="s">
        <v>33</v>
      </c>
      <c r="D196" s="2" t="s">
        <v>41</v>
      </c>
      <c r="E196" s="2">
        <v>3446</v>
      </c>
      <c r="F196" s="2" t="s">
        <v>34</v>
      </c>
      <c r="G196" s="2" t="s">
        <v>25</v>
      </c>
      <c r="H196" s="2">
        <v>4</v>
      </c>
      <c r="I196" s="2" t="s">
        <v>26</v>
      </c>
      <c r="J196" s="2" t="s">
        <v>27</v>
      </c>
      <c r="K196" s="2">
        <v>2</v>
      </c>
      <c r="L196" s="2" t="s">
        <v>50</v>
      </c>
      <c r="M196" s="2">
        <v>42</v>
      </c>
      <c r="N196" s="2" t="s">
        <v>27</v>
      </c>
      <c r="O196" s="2" t="s">
        <v>29</v>
      </c>
      <c r="P196" s="2">
        <v>1</v>
      </c>
      <c r="Q196" s="2" t="s">
        <v>30</v>
      </c>
      <c r="R196" s="2">
        <v>2</v>
      </c>
      <c r="S196" s="2" t="s">
        <v>27</v>
      </c>
      <c r="T196" s="2" t="s">
        <v>31</v>
      </c>
      <c r="U196" s="2">
        <v>1</v>
      </c>
      <c r="V196">
        <f>_xlfn.XLOOKUP(B196,Binning_WOE_IV!$C$2:$C$6,Binning_WOE_IV!$I$2:$I$6,"not found",-1)</f>
        <v>-0.672432264549915</v>
      </c>
      <c r="W196">
        <f>_xlfn.XLOOKUP(E196,Binning_WOE_IV!$C$7:$C$12,Binning_WOE_IV!$I$7:$I$12,"not found",-1)</f>
        <v>4.3939369041401284E-2</v>
      </c>
      <c r="X196">
        <f>_xlfn.XLOOKUP(M196,Binning_WOE_IV!$C$13:$C$18,Binning_WOE_IV!$I$13:$I$18,"not found",-1)</f>
        <v>0.27579903319597576</v>
      </c>
      <c r="Y196">
        <f>_xlfn.XLOOKUP(A196,Binning_WOE_IV!$B$32:$B$35,Binning_WOE_IV!$G$32:$G$35,"not found",0)</f>
        <v>-0.67859154491044971</v>
      </c>
      <c r="Z196" s="23">
        <f>_xlfn.XLOOKUP(_xlfn.XLOOKUP(C196,Binning_WOE_IV!$AF$2:$AF$6,Binning_WOE_IV!$AG$2:$AG$6,"not found",0),Binning_WOE_IV!$R$36:$R$38,Binning_WOE_IV!$G$36:$G$38,"not found",0)</f>
        <v>-4.4726268044255127E-2</v>
      </c>
      <c r="AA196" cm="1">
        <f t="array" ref="AA196">_xlfn.SWITCH(D196,"radio/tv",Binning_WOE_IV!$G$39,"other",Binning_WOE_IV!$G$39,"education",Binning_WOE_IV!$G$40,"retraining",Binning_WOE_IV!$G$40,"furniture/equipment",Binning_WOE_IV!$G$41,"domestic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96">
        <f>_xlfn.LET(_xlpm.b,_xlfn.XLOOKUP(F196,Binning_WOE_IV!$AJ$2:$AJ$6,Binning_WOE_IV!$AK$2:$AK$6,"not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96">
        <f>_xlfn.LET(_xlpm.b,_xlfn.XLOOKUP(G196,Binning_WOE_IV!$AL$2:$AL$6,Binning_WOE_IV!$AM$2:$AM$6,"not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96">
        <f>_xlfn.XLOOKUP(_xlfn.XLOOKUP(I196,Binning_WOE_IV!$AN$2:$AN$5,Binning_WOE_IV!$AO$2:$AO$5,"not found",0),Binning_WOE_IV!$R$53:$R$55,Binning_WOE_IV!$G$53:$G$55,"not found",0)</f>
        <v>0.1811117123342415</v>
      </c>
      <c r="AE196">
        <f>_xlfn.LET(_xlpm.b,_xlfn.XLOOKUP(L196,Binning_WOE_IV!$AQ$2:$AQ$5,Binning_WOE_IV!$AR$2:$AR$5,"not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96">
        <f>_xlfn.XLOOKUP(_xlfn.XLOOKUP(N196,Binning_WOE_IV!$AS$2:$AS$4,Binning_WOE_IV!$AT$2:$AT$4,"not found",0),Binning_WOE_IV!$R$62:$R$63,Binning_WOE_IV!$G$62:$G$63,"not found",0)</f>
        <v>0.12957806221905885</v>
      </c>
      <c r="AG196">
        <f>_xlfn.XLOOKUP(_xlfn.XLOOKUP(O196,Binning_WOE_IV!$AU$2:$AU$4,Binning_WOE_IV!$AV$2:$AV$4,"not found",0),Binning_WOE_IV!$R$64:$R$65,Binning_WOE_IV!$G$64:$G$65,"not found",0)</f>
        <v>0.23435622685305388</v>
      </c>
      <c r="AH196">
        <f>V196*TRAIN_SUMMARY!$C$3</f>
        <v>0.53026698802232175</v>
      </c>
      <c r="AI196">
        <f>W196*TRAIN_SUMMARY!$C$4</f>
        <v>-2.1929012991782761E-2</v>
      </c>
      <c r="AJ196">
        <f>X196*TRAIN_SUMMARY!$C$5</f>
        <v>-0.1756525653466223</v>
      </c>
      <c r="AK196">
        <f>Y196*TRAIN_SUMMARY!$C$6</f>
        <v>0.53190423215968441</v>
      </c>
      <c r="AL196">
        <f>Z196*TRAIN_SUMMARY!$C$7</f>
        <v>2.4580699342731407E-2</v>
      </c>
      <c r="AM196">
        <f>AA196*TRAIN_SUMMARY!$C$8</f>
        <v>5.9194073638088991E-2</v>
      </c>
      <c r="AN196">
        <f>AB196*TRAIN_SUMMARY!$C$9</f>
        <v>0.17108448609736249</v>
      </c>
      <c r="AO196">
        <f>AC196*TRAIN_SUMMARY!$C$10</f>
        <v>-0.18469041192036334</v>
      </c>
      <c r="AP196">
        <f>AD196*TRAIN_SUMMARY!$C$11</f>
        <v>-0.21458247952085815</v>
      </c>
      <c r="AQ196">
        <f>AE196*TRAIN_SUMMARY!$C$12</f>
        <v>6.1778553558697331E-2</v>
      </c>
      <c r="AR196">
        <f>AF196*TRAIN_SUMMARY!$C$13</f>
        <v>-7.9424741749105313E-2</v>
      </c>
      <c r="AS196">
        <f>AG196*TRAIN_SUMMARY!$C$14</f>
        <v>-8.8614999578798745E-2</v>
      </c>
      <c r="AT196">
        <f>TRAIN_SUMMARY!$C$2+SUM(AH196:AS196)</f>
        <v>-0.20748599305076731</v>
      </c>
      <c r="AU196">
        <f t="shared" si="39"/>
        <v>0.4483137949730423</v>
      </c>
      <c r="AV196">
        <f t="shared" si="40"/>
        <v>0.80226185654972171</v>
      </c>
      <c r="AW196">
        <f t="shared" si="41"/>
        <v>0</v>
      </c>
      <c r="AX196">
        <f t="shared" si="42"/>
        <v>1</v>
      </c>
      <c r="AY196">
        <f t="shared" ref="AY196:AY259" si="50">AY195+AW196</f>
        <v>71</v>
      </c>
      <c r="AZ196">
        <f t="shared" ref="AZ196:AZ259" si="51">AZ195+AX196</f>
        <v>124</v>
      </c>
      <c r="BA196" s="35">
        <f t="shared" si="43"/>
        <v>0.14639175257731959</v>
      </c>
      <c r="BB196" s="35">
        <f t="shared" si="44"/>
        <v>0.57674418604651168</v>
      </c>
      <c r="BC196" s="35">
        <f t="shared" si="45"/>
        <v>0.43035243346919205</v>
      </c>
      <c r="BD196" s="35">
        <f t="shared" si="46"/>
        <v>0.57674418604651168</v>
      </c>
      <c r="BE196" s="35">
        <f t="shared" si="47"/>
        <v>0.14639175257731959</v>
      </c>
      <c r="BF196" s="23">
        <f>VLOOKUP(AH196,POINTS_TABLE!$D$2:$E$6,2,FALSE)</f>
        <v>22.950406619007929</v>
      </c>
      <c r="BG196" s="23">
        <f>VLOOKUP(AI196,POINTS_TABLE!$D$7:$E$12,2,FALSE)</f>
        <v>-0.94910634884503919</v>
      </c>
      <c r="BH196" s="23">
        <f>VLOOKUP(AJ196,POINTS_TABLE!$D$13:$E$18,2,FALSE)</f>
        <v>-7.6023925483498971</v>
      </c>
      <c r="BI196" s="23">
        <f>VLOOKUP(AK196,POINTS_TABLE!$D$21:$E$24,2,FALSE)</f>
        <v>23.021267938938855</v>
      </c>
      <c r="BJ196" s="23">
        <f>VLOOKUP(AL196,POINTS_TABLE!$D$25:$E$27,2,FALSE)</f>
        <v>1.063873591300236</v>
      </c>
      <c r="BK196" s="23">
        <f>VLOOKUP(AM196,POINTS_TABLE!$D$28:$E$33,2,FALSE)</f>
        <v>2.5619698946306131</v>
      </c>
      <c r="BL196" s="23">
        <f>VLOOKUP(AN196,POINTS_TABLE!$D$34:$E$37,2,FALSE)</f>
        <v>7.4046821899710498</v>
      </c>
      <c r="BM196" s="23">
        <f>VLOOKUP(AO196,POINTS_TABLE!$D$38:$E$41,2,FALSE)</f>
        <v>-7.9935582413174426</v>
      </c>
      <c r="BN196" s="23">
        <f>VLOOKUP(AP196,POINTS_TABLE!$D$42:$E$44,2,FALSE)</f>
        <v>-9.2873123719919874</v>
      </c>
      <c r="BO196" s="23">
        <f>VLOOKUP(AQ196,POINTS_TABLE!$D$45:$E$48,2,FALSE)</f>
        <v>2.6738283855727758</v>
      </c>
      <c r="BP196" s="23">
        <f>VLOOKUP(AR196,POINTS_TABLE!$D$49:$E$50,2,FALSE)</f>
        <v>-3.4375704313596254</v>
      </c>
      <c r="BQ196" s="23">
        <f>VLOOKUP(AS196,POINTS_TABLE!$D$51:$E$52,2,FALSE)</f>
        <v>-3.8353326132213157</v>
      </c>
      <c r="BR196" s="39">
        <f>ROUND(SCORECARD_SCALLING!$C$6-SUM(BF196:BQ196)-TRAIN_SUMMARY!$C$2*SCORECARD_SCALLING!$C$5,0)</f>
        <v>479</v>
      </c>
      <c r="BS196" t="str">
        <f t="shared" si="48"/>
        <v>Reject</v>
      </c>
      <c r="BT196">
        <f t="shared" si="49"/>
        <v>1</v>
      </c>
    </row>
    <row r="197" spans="1:72">
      <c r="A197" s="2" t="s">
        <v>21</v>
      </c>
      <c r="B197" s="2">
        <v>24</v>
      </c>
      <c r="C197" s="2" t="s">
        <v>33</v>
      </c>
      <c r="D197" s="2" t="s">
        <v>41</v>
      </c>
      <c r="E197" s="2">
        <v>4169</v>
      </c>
      <c r="F197" s="2" t="s">
        <v>34</v>
      </c>
      <c r="G197" s="2" t="s">
        <v>35</v>
      </c>
      <c r="H197" s="2">
        <v>4</v>
      </c>
      <c r="I197" s="2" t="s">
        <v>26</v>
      </c>
      <c r="J197" s="2" t="s">
        <v>27</v>
      </c>
      <c r="K197" s="2">
        <v>4</v>
      </c>
      <c r="L197" s="2" t="s">
        <v>43</v>
      </c>
      <c r="M197" s="2">
        <v>28</v>
      </c>
      <c r="N197" s="2" t="s">
        <v>27</v>
      </c>
      <c r="O197" s="2" t="s">
        <v>29</v>
      </c>
      <c r="P197" s="2">
        <v>1</v>
      </c>
      <c r="Q197" s="2" t="s">
        <v>30</v>
      </c>
      <c r="R197" s="2">
        <v>1</v>
      </c>
      <c r="S197" s="2" t="s">
        <v>27</v>
      </c>
      <c r="T197" s="2" t="s">
        <v>31</v>
      </c>
      <c r="U197" s="2">
        <v>0</v>
      </c>
      <c r="V197">
        <f>_xlfn.XLOOKUP(B197,Binning_WOE_IV!$C$2:$C$6,Binning_WOE_IV!$I$2:$I$6,"not found",-1)</f>
        <v>-0.12917431193202994</v>
      </c>
      <c r="W197">
        <f>_xlfn.XLOOKUP(E197,Binning_WOE_IV!$C$7:$C$12,Binning_WOE_IV!$I$7:$I$12,"not found",-1)</f>
        <v>4.3939369041401284E-2</v>
      </c>
      <c r="X197">
        <f>_xlfn.XLOOKUP(M197,Binning_WOE_IV!$C$13:$C$18,Binning_WOE_IV!$I$13:$I$18,"not found",-1)</f>
        <v>-0.13233987329659078</v>
      </c>
      <c r="Y197">
        <f>_xlfn.XLOOKUP(A197,Binning_WOE_IV!$B$32:$B$35,Binning_WOE_IV!$G$32:$G$35,"not found",0)</f>
        <v>-0.67859154491044971</v>
      </c>
      <c r="Z197" s="23">
        <f>_xlfn.XLOOKUP(_xlfn.XLOOKUP(C197,Binning_WOE_IV!$AF$2:$AF$6,Binning_WOE_IV!$AG$2:$AG$6,"not found",0),Binning_WOE_IV!$R$36:$R$38,Binning_WOE_IV!$G$36:$G$38,"not found",0)</f>
        <v>-4.4726268044255127E-2</v>
      </c>
      <c r="AA197" cm="1">
        <f t="array" ref="AA197">_xlfn.SWITCH(D197,"radio/tv",Binning_WOE_IV!$G$39,"other",Binning_WOE_IV!$G$39,"education",Binning_WOE_IV!$G$40,"retraining",Binning_WOE_IV!$G$40,"furniture/equipment",Binning_WOE_IV!$G$41,"domestic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97">
        <f>_xlfn.LET(_xlpm.b,_xlfn.XLOOKUP(F197,Binning_WOE_IV!$AJ$2:$AJ$6,Binning_WOE_IV!$AK$2:$AK$6,"not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97">
        <f>_xlfn.LET(_xlpm.b,_xlfn.XLOOKUP(G197,Binning_WOE_IV!$AL$2:$AL$6,Binning_WOE_IV!$AM$2:$AM$6,"not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97">
        <f>_xlfn.XLOOKUP(_xlfn.XLOOKUP(I197,Binning_WOE_IV!$AN$2:$AN$5,Binning_WOE_IV!$AO$2:$AO$5,"not found",0),Binning_WOE_IV!$R$53:$R$55,Binning_WOE_IV!$G$53:$G$55,"not found",0)</f>
        <v>0.1811117123342415</v>
      </c>
      <c r="AE197">
        <f>_xlfn.LET(_xlpm.b,_xlfn.XLOOKUP(L197,Binning_WOE_IV!$AQ$2:$AQ$5,Binning_WOE_IV!$AR$2:$AR$5,"not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97">
        <f>_xlfn.XLOOKUP(_xlfn.XLOOKUP(N197,Binning_WOE_IV!$AS$2:$AS$4,Binning_WOE_IV!$AT$2:$AT$4,"not found",0),Binning_WOE_IV!$R$62:$R$63,Binning_WOE_IV!$G$62:$G$63,"not found",0)</f>
        <v>0.12957806221905885</v>
      </c>
      <c r="AG197">
        <f>_xlfn.XLOOKUP(_xlfn.XLOOKUP(O197,Binning_WOE_IV!$AU$2:$AU$4,Binning_WOE_IV!$AV$2:$AV$4,"not found",0),Binning_WOE_IV!$R$64:$R$65,Binning_WOE_IV!$G$64:$G$65,"not found",0)</f>
        <v>0.23435622685305388</v>
      </c>
      <c r="AH197">
        <f>V197*TRAIN_SUMMARY!$C$3</f>
        <v>0.10186434668464488</v>
      </c>
      <c r="AI197">
        <f>W197*TRAIN_SUMMARY!$C$4</f>
        <v>-2.1929012991782761E-2</v>
      </c>
      <c r="AJ197">
        <f>X197*TRAIN_SUMMARY!$C$5</f>
        <v>8.428542324031725E-2</v>
      </c>
      <c r="AK197">
        <f>Y197*TRAIN_SUMMARY!$C$6</f>
        <v>0.53190423215968441</v>
      </c>
      <c r="AL197">
        <f>Z197*TRAIN_SUMMARY!$C$7</f>
        <v>2.4580699342731407E-2</v>
      </c>
      <c r="AM197">
        <f>AA197*TRAIN_SUMMARY!$C$8</f>
        <v>5.9194073638088991E-2</v>
      </c>
      <c r="AN197">
        <f>AB197*TRAIN_SUMMARY!$C$9</f>
        <v>0.17108448609736249</v>
      </c>
      <c r="AO197">
        <f>AC197*TRAIN_SUMMARY!$C$10</f>
        <v>4.7923621110280083E-2</v>
      </c>
      <c r="AP197">
        <f>AD197*TRAIN_SUMMARY!$C$11</f>
        <v>-0.21458247952085815</v>
      </c>
      <c r="AQ197">
        <f>AE197*TRAIN_SUMMARY!$C$12</f>
        <v>-1.8327249432625072E-2</v>
      </c>
      <c r="AR197">
        <f>AF197*TRAIN_SUMMARY!$C$13</f>
        <v>-7.9424741749105313E-2</v>
      </c>
      <c r="AS197">
        <f>AG197*TRAIN_SUMMARY!$C$14</f>
        <v>-8.8614999578798745E-2</v>
      </c>
      <c r="AT197">
        <f>TRAIN_SUMMARY!$C$2+SUM(AH197:AS197)</f>
        <v>-0.2234424157621836</v>
      </c>
      <c r="AU197">
        <f t="shared" si="39"/>
        <v>0.44437065197935516</v>
      </c>
      <c r="AV197">
        <f t="shared" si="40"/>
        <v>0.58765384728560832</v>
      </c>
      <c r="AW197">
        <f t="shared" si="41"/>
        <v>1</v>
      </c>
      <c r="AX197">
        <f t="shared" si="42"/>
        <v>0</v>
      </c>
      <c r="AY197">
        <f t="shared" si="50"/>
        <v>72</v>
      </c>
      <c r="AZ197">
        <f t="shared" si="51"/>
        <v>124</v>
      </c>
      <c r="BA197" s="35">
        <f t="shared" si="43"/>
        <v>0.14845360824742268</v>
      </c>
      <c r="BB197" s="35">
        <f t="shared" si="44"/>
        <v>0.57674418604651168</v>
      </c>
      <c r="BC197" s="35">
        <f t="shared" si="45"/>
        <v>0.42829057779908897</v>
      </c>
      <c r="BD197" s="35">
        <f t="shared" si="46"/>
        <v>0.57674418604651168</v>
      </c>
      <c r="BE197" s="35">
        <f t="shared" si="47"/>
        <v>0.14845360824742268</v>
      </c>
      <c r="BF197" s="23">
        <f>VLOOKUP(AH197,POINTS_TABLE!$D$2:$E$6,2,FALSE)</f>
        <v>4.4087756341599382</v>
      </c>
      <c r="BG197" s="23">
        <f>VLOOKUP(AI197,POINTS_TABLE!$D$7:$E$12,2,FALSE)</f>
        <v>-0.94910634884503919</v>
      </c>
      <c r="BH197" s="23">
        <f>VLOOKUP(AJ197,POINTS_TABLE!$D$13:$E$18,2,FALSE)</f>
        <v>3.6479448638409924</v>
      </c>
      <c r="BI197" s="23">
        <f>VLOOKUP(AK197,POINTS_TABLE!$D$21:$E$24,2,FALSE)</f>
        <v>23.021267938938855</v>
      </c>
      <c r="BJ197" s="23">
        <f>VLOOKUP(AL197,POINTS_TABLE!$D$25:$E$27,2,FALSE)</f>
        <v>1.063873591300236</v>
      </c>
      <c r="BK197" s="23">
        <f>VLOOKUP(AM197,POINTS_TABLE!$D$28:$E$33,2,FALSE)</f>
        <v>2.5619698946306131</v>
      </c>
      <c r="BL197" s="23">
        <f>VLOOKUP(AN197,POINTS_TABLE!$D$34:$E$37,2,FALSE)</f>
        <v>7.4046821899710498</v>
      </c>
      <c r="BM197" s="23">
        <f>VLOOKUP(AO197,POINTS_TABLE!$D$38:$E$41,2,FALSE)</f>
        <v>2.0741751155172814</v>
      </c>
      <c r="BN197" s="23">
        <f>VLOOKUP(AP197,POINTS_TABLE!$D$42:$E$44,2,FALSE)</f>
        <v>-9.2873123719919874</v>
      </c>
      <c r="BO197" s="23">
        <f>VLOOKUP(AQ197,POINTS_TABLE!$D$45:$E$48,2,FALSE)</f>
        <v>-0.79321895608749771</v>
      </c>
      <c r="BP197" s="23">
        <f>VLOOKUP(AR197,POINTS_TABLE!$D$49:$E$50,2,FALSE)</f>
        <v>-3.4375704313596254</v>
      </c>
      <c r="BQ197" s="23">
        <f>VLOOKUP(AS197,POINTS_TABLE!$D$51:$E$52,2,FALSE)</f>
        <v>-3.8353326132213157</v>
      </c>
      <c r="BR197" s="39">
        <f>ROUND(SCORECARD_SCALLING!$C$6-SUM(BF197:BQ197)-TRAIN_SUMMARY!$C$2*SCORECARD_SCALLING!$C$5,0)</f>
        <v>480</v>
      </c>
      <c r="BS197" t="str">
        <f t="shared" si="48"/>
        <v>Reject</v>
      </c>
      <c r="BT197">
        <f t="shared" si="49"/>
        <v>1</v>
      </c>
    </row>
    <row r="198" spans="1:72">
      <c r="A198" s="2" t="s">
        <v>32</v>
      </c>
      <c r="B198" s="2">
        <v>21</v>
      </c>
      <c r="C198" s="2" t="s">
        <v>33</v>
      </c>
      <c r="D198" s="2" t="s">
        <v>58</v>
      </c>
      <c r="E198" s="2">
        <v>1188</v>
      </c>
      <c r="F198" s="2" t="s">
        <v>34</v>
      </c>
      <c r="G198" s="2" t="s">
        <v>25</v>
      </c>
      <c r="H198" s="2">
        <v>2</v>
      </c>
      <c r="I198" s="2" t="s">
        <v>36</v>
      </c>
      <c r="J198" s="2" t="s">
        <v>27</v>
      </c>
      <c r="K198" s="2">
        <v>4</v>
      </c>
      <c r="L198" s="2" t="s">
        <v>43</v>
      </c>
      <c r="M198" s="2">
        <v>39</v>
      </c>
      <c r="N198" s="2" t="s">
        <v>27</v>
      </c>
      <c r="O198" s="2" t="s">
        <v>29</v>
      </c>
      <c r="P198" s="2">
        <v>1</v>
      </c>
      <c r="Q198" s="2" t="s">
        <v>30</v>
      </c>
      <c r="R198" s="2">
        <v>2</v>
      </c>
      <c r="S198" s="2" t="s">
        <v>27</v>
      </c>
      <c r="T198" s="2" t="s">
        <v>31</v>
      </c>
      <c r="U198" s="2">
        <v>1</v>
      </c>
      <c r="V198">
        <f>_xlfn.XLOOKUP(B198,Binning_WOE_IV!$C$2:$C$6,Binning_WOE_IV!$I$2:$I$6,"not found",-1)</f>
        <v>7.0953437452657447E-2</v>
      </c>
      <c r="W198">
        <f>_xlfn.XLOOKUP(E198,Binning_WOE_IV!$C$7:$C$12,Binning_WOE_IV!$I$7:$I$12,"not found",-1)</f>
        <v>0.16104877718831048</v>
      </c>
      <c r="X198">
        <f>_xlfn.XLOOKUP(M198,Binning_WOE_IV!$C$13:$C$18,Binning_WOE_IV!$I$13:$I$18,"not found",-1)</f>
        <v>0.27579903319597576</v>
      </c>
      <c r="Y198">
        <f>_xlfn.XLOOKUP(A198,Binning_WOE_IV!$B$32:$B$35,Binning_WOE_IV!$G$32:$G$35,"not found",0)</f>
        <v>-0.45557089656450134</v>
      </c>
      <c r="Z198" s="23">
        <f>_xlfn.XLOOKUP(_xlfn.XLOOKUP(C198,Binning_WOE_IV!$AF$2:$AF$6,Binning_WOE_IV!$AG$2:$AG$6,"not found",0),Binning_WOE_IV!$R$36:$R$38,Binning_WOE_IV!$G$36:$G$38,"not found",0)</f>
        <v>-4.4726268044255127E-2</v>
      </c>
      <c r="AA198" cm="1">
        <f t="array" ref="AA198">_xlfn.SWITCH(D198,"radio/tv",Binning_WOE_IV!$G$39,"other",Binning_WOE_IV!$G$39,"education",Binning_WOE_IV!$G$40,"retraining",Binning_WOE_IV!$G$40,"furniture/equipment",Binning_WOE_IV!$G$41,"domestic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98">
        <f>_xlfn.LET(_xlpm.b,_xlfn.XLOOKUP(F198,Binning_WOE_IV!$AJ$2:$AJ$6,Binning_WOE_IV!$AK$2:$AK$6,"not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98">
        <f>_xlfn.LET(_xlpm.b,_xlfn.XLOOKUP(G198,Binning_WOE_IV!$AL$2:$AL$6,Binning_WOE_IV!$AM$2:$AM$6,"not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98">
        <f>_xlfn.XLOOKUP(_xlfn.XLOOKUP(I198,Binning_WOE_IV!$AN$2:$AN$5,Binning_WOE_IV!$AO$2:$AO$5,"not found",0),Binning_WOE_IV!$R$53:$R$55,Binning_WOE_IV!$G$53:$G$55,"not found",0)</f>
        <v>-0.20099341664998441</v>
      </c>
      <c r="AE198">
        <f>_xlfn.LET(_xlpm.b,_xlfn.XLOOKUP(L198,Binning_WOE_IV!$AQ$2:$AQ$5,Binning_WOE_IV!$AR$2:$AR$5,"not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98">
        <f>_xlfn.XLOOKUP(_xlfn.XLOOKUP(N198,Binning_WOE_IV!$AS$2:$AS$4,Binning_WOE_IV!$AT$2:$AT$4,"not found",0),Binning_WOE_IV!$R$62:$R$63,Binning_WOE_IV!$G$62:$G$63,"not found",0)</f>
        <v>0.12957806221905885</v>
      </c>
      <c r="AG198">
        <f>_xlfn.XLOOKUP(_xlfn.XLOOKUP(O198,Binning_WOE_IV!$AU$2:$AU$4,Binning_WOE_IV!$AV$2:$AV$4,"not found",0),Binning_WOE_IV!$R$64:$R$65,Binning_WOE_IV!$G$64:$G$65,"not found",0)</f>
        <v>0.23435622685305388</v>
      </c>
      <c r="AH198">
        <f>V198*TRAIN_SUMMARY!$C$3</f>
        <v>-5.5952498937620498E-2</v>
      </c>
      <c r="AI198">
        <f>W198*TRAIN_SUMMARY!$C$4</f>
        <v>-8.037531726833734E-2</v>
      </c>
      <c r="AJ198">
        <f>X198*TRAIN_SUMMARY!$C$5</f>
        <v>-0.1756525653466223</v>
      </c>
      <c r="AK198">
        <f>Y198*TRAIN_SUMMARY!$C$6</f>
        <v>0.35709270141793154</v>
      </c>
      <c r="AL198">
        <f>Z198*TRAIN_SUMMARY!$C$7</f>
        <v>2.4580699342731407E-2</v>
      </c>
      <c r="AM198">
        <f>AA198*TRAIN_SUMMARY!$C$8</f>
        <v>0.4883377841684039</v>
      </c>
      <c r="AN198">
        <f>AB198*TRAIN_SUMMARY!$C$9</f>
        <v>0.17108448609736249</v>
      </c>
      <c r="AO198">
        <f>AC198*TRAIN_SUMMARY!$C$10</f>
        <v>-0.18469041192036334</v>
      </c>
      <c r="AP198">
        <f>AD198*TRAIN_SUMMARY!$C$11</f>
        <v>0.23813846799994265</v>
      </c>
      <c r="AQ198">
        <f>AE198*TRAIN_SUMMARY!$C$12</f>
        <v>-1.8327249432625072E-2</v>
      </c>
      <c r="AR198">
        <f>AF198*TRAIN_SUMMARY!$C$13</f>
        <v>-7.9424741749105313E-2</v>
      </c>
      <c r="AS198">
        <f>AG198*TRAIN_SUMMARY!$C$14</f>
        <v>-8.8614999578798745E-2</v>
      </c>
      <c r="AT198">
        <f>TRAIN_SUMMARY!$C$2+SUM(AH198:AS198)</f>
        <v>-0.22520445996922367</v>
      </c>
      <c r="AU198">
        <f t="shared" si="39"/>
        <v>0.44393563654588564</v>
      </c>
      <c r="AV198">
        <f t="shared" si="40"/>
        <v>0.81207568979251687</v>
      </c>
      <c r="AW198">
        <f t="shared" si="41"/>
        <v>0</v>
      </c>
      <c r="AX198">
        <f t="shared" si="42"/>
        <v>1</v>
      </c>
      <c r="AY198">
        <f t="shared" si="50"/>
        <v>72</v>
      </c>
      <c r="AZ198">
        <f t="shared" si="51"/>
        <v>125</v>
      </c>
      <c r="BA198" s="35">
        <f t="shared" si="43"/>
        <v>0.14845360824742268</v>
      </c>
      <c r="BB198" s="35">
        <f t="shared" si="44"/>
        <v>0.58139534883720934</v>
      </c>
      <c r="BC198" s="35">
        <f t="shared" si="45"/>
        <v>0.43294174058978663</v>
      </c>
      <c r="BD198" s="35">
        <f t="shared" si="46"/>
        <v>0.58139534883720934</v>
      </c>
      <c r="BE198" s="35">
        <f t="shared" si="47"/>
        <v>0.14845360824742268</v>
      </c>
      <c r="BF198" s="23">
        <f>VLOOKUP(AH198,POINTS_TABLE!$D$2:$E$6,2,FALSE)</f>
        <v>-2.4216717822795024</v>
      </c>
      <c r="BG198" s="23">
        <f>VLOOKUP(AI198,POINTS_TABLE!$D$7:$E$12,2,FALSE)</f>
        <v>-3.4787121489872201</v>
      </c>
      <c r="BH198" s="23">
        <f>VLOOKUP(AJ198,POINTS_TABLE!$D$13:$E$18,2,FALSE)</f>
        <v>-7.6023925483498971</v>
      </c>
      <c r="BI198" s="23">
        <f>VLOOKUP(AK198,POINTS_TABLE!$D$21:$E$24,2,FALSE)</f>
        <v>15.455276084198793</v>
      </c>
      <c r="BJ198" s="23">
        <f>VLOOKUP(AL198,POINTS_TABLE!$D$25:$E$27,2,FALSE)</f>
        <v>1.063873591300236</v>
      </c>
      <c r="BK198" s="23">
        <f>VLOOKUP(AM198,POINTS_TABLE!$D$28:$E$33,2,FALSE)</f>
        <v>21.135674984953837</v>
      </c>
      <c r="BL198" s="23">
        <f>VLOOKUP(AN198,POINTS_TABLE!$D$34:$E$37,2,FALSE)</f>
        <v>7.4046821899710498</v>
      </c>
      <c r="BM198" s="23">
        <f>VLOOKUP(AO198,POINTS_TABLE!$D$38:$E$41,2,FALSE)</f>
        <v>-7.9935582413174426</v>
      </c>
      <c r="BN198" s="23">
        <f>VLOOKUP(AP198,POINTS_TABLE!$D$42:$E$44,2,FALSE)</f>
        <v>10.30683560485237</v>
      </c>
      <c r="BO198" s="23">
        <f>VLOOKUP(AQ198,POINTS_TABLE!$D$45:$E$48,2,FALSE)</f>
        <v>-0.79321895608749771</v>
      </c>
      <c r="BP198" s="23">
        <f>VLOOKUP(AR198,POINTS_TABLE!$D$49:$E$50,2,FALSE)</f>
        <v>-3.4375704313596254</v>
      </c>
      <c r="BQ198" s="23">
        <f>VLOOKUP(AS198,POINTS_TABLE!$D$51:$E$52,2,FALSE)</f>
        <v>-3.8353326132213157</v>
      </c>
      <c r="BR198" s="39">
        <f>ROUND(SCORECARD_SCALLING!$C$6-SUM(BF198:BQ198)-TRAIN_SUMMARY!$C$2*SCORECARD_SCALLING!$C$5,0)</f>
        <v>480</v>
      </c>
      <c r="BS198" t="str">
        <f t="shared" si="48"/>
        <v>Reject</v>
      </c>
      <c r="BT198">
        <f t="shared" si="49"/>
        <v>1</v>
      </c>
    </row>
    <row r="199" spans="1:72">
      <c r="A199" s="2" t="s">
        <v>32</v>
      </c>
      <c r="B199" s="2">
        <v>13</v>
      </c>
      <c r="C199" s="2" t="s">
        <v>33</v>
      </c>
      <c r="D199" s="2" t="s">
        <v>23</v>
      </c>
      <c r="E199" s="2">
        <v>2101</v>
      </c>
      <c r="F199" s="2" t="s">
        <v>34</v>
      </c>
      <c r="G199" s="2" t="s">
        <v>57</v>
      </c>
      <c r="H199" s="2">
        <v>2</v>
      </c>
      <c r="I199" s="2" t="s">
        <v>36</v>
      </c>
      <c r="J199" s="2" t="s">
        <v>42</v>
      </c>
      <c r="K199" s="2">
        <v>4</v>
      </c>
      <c r="L199" s="2" t="s">
        <v>43</v>
      </c>
      <c r="M199" s="2">
        <v>23</v>
      </c>
      <c r="N199" s="2" t="s">
        <v>27</v>
      </c>
      <c r="O199" s="2" t="s">
        <v>29</v>
      </c>
      <c r="P199" s="2">
        <v>1</v>
      </c>
      <c r="Q199" s="2" t="s">
        <v>40</v>
      </c>
      <c r="R199" s="2">
        <v>1</v>
      </c>
      <c r="S199" s="2" t="s">
        <v>27</v>
      </c>
      <c r="T199" s="2" t="s">
        <v>31</v>
      </c>
      <c r="U199" s="2">
        <v>0</v>
      </c>
      <c r="V199">
        <f>_xlfn.XLOOKUP(B199,Binning_WOE_IV!$C$2:$C$6,Binning_WOE_IV!$I$2:$I$6,"not found",-1)</f>
        <v>7.0953437452657447E-2</v>
      </c>
      <c r="W199">
        <f>_xlfn.XLOOKUP(E199,Binning_WOE_IV!$C$7:$C$12,Binning_WOE_IV!$I$7:$I$12,"not found",-1)</f>
        <v>0.12361395596717682</v>
      </c>
      <c r="X199">
        <f>_xlfn.XLOOKUP(M199,Binning_WOE_IV!$C$13:$C$18,Binning_WOE_IV!$I$13:$I$18,"not found",-1)</f>
        <v>-0.40221483439086264</v>
      </c>
      <c r="Y199">
        <f>_xlfn.XLOOKUP(A199,Binning_WOE_IV!$B$32:$B$35,Binning_WOE_IV!$G$32:$G$35,"not found",0)</f>
        <v>-0.45557089656450134</v>
      </c>
      <c r="Z199" s="23">
        <f>_xlfn.XLOOKUP(_xlfn.XLOOKUP(C199,Binning_WOE_IV!$AF$2:$AF$6,Binning_WOE_IV!$AG$2:$AG$6,"not found",0),Binning_WOE_IV!$R$36:$R$38,Binning_WOE_IV!$G$36:$G$38,"not found",0)</f>
        <v>-4.4726268044255127E-2</v>
      </c>
      <c r="AA199" cm="1">
        <f t="array" ref="AA199">_xlfn.SWITCH(D199,"radio/tv",Binning_WOE_IV!$G$39,"other",Binning_WOE_IV!$G$39,"education",Binning_WOE_IV!$G$40,"retraining",Binning_WOE_IV!$G$40,"furniture/equipment",Binning_WOE_IV!$G$41,"domestic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99">
        <f>_xlfn.LET(_xlpm.b,_xlfn.XLOOKUP(F199,Binning_WOE_IV!$AJ$2:$AJ$6,Binning_WOE_IV!$AK$2:$AK$6,"not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99">
        <f>_xlfn.LET(_xlpm.b,_xlfn.XLOOKUP(G199,Binning_WOE_IV!$AL$2:$AL$6,Binning_WOE_IV!$AM$2:$AM$6,"not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99">
        <f>_xlfn.XLOOKUP(_xlfn.XLOOKUP(I199,Binning_WOE_IV!$AN$2:$AN$5,Binning_WOE_IV!$AO$2:$AO$5,"not found",0),Binning_WOE_IV!$R$53:$R$55,Binning_WOE_IV!$G$53:$G$55,"not found",0)</f>
        <v>-0.20099341664998441</v>
      </c>
      <c r="AE199">
        <f>_xlfn.LET(_xlpm.b,_xlfn.XLOOKUP(L199,Binning_WOE_IV!$AQ$2:$AQ$5,Binning_WOE_IV!$AR$2:$AR$5,"not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99">
        <f>_xlfn.XLOOKUP(_xlfn.XLOOKUP(N199,Binning_WOE_IV!$AS$2:$AS$4,Binning_WOE_IV!$AT$2:$AT$4,"not found",0),Binning_WOE_IV!$R$62:$R$63,Binning_WOE_IV!$G$62:$G$63,"not found",0)</f>
        <v>0.12957806221905885</v>
      </c>
      <c r="AG199">
        <f>_xlfn.XLOOKUP(_xlfn.XLOOKUP(O199,Binning_WOE_IV!$AU$2:$AU$4,Binning_WOE_IV!$AV$2:$AV$4,"not found",0),Binning_WOE_IV!$R$64:$R$65,Binning_WOE_IV!$G$64:$G$65,"not found",0)</f>
        <v>0.23435622685305388</v>
      </c>
      <c r="AH199">
        <f>V199*TRAIN_SUMMARY!$C$3</f>
        <v>-5.5952498937620498E-2</v>
      </c>
      <c r="AI199">
        <f>W199*TRAIN_SUMMARY!$C$4</f>
        <v>-6.1692557392340606E-2</v>
      </c>
      <c r="AJ199">
        <f>X199*TRAIN_SUMMARY!$C$5</f>
        <v>0.25616502952357967</v>
      </c>
      <c r="AK199">
        <f>Y199*TRAIN_SUMMARY!$C$6</f>
        <v>0.35709270141793154</v>
      </c>
      <c r="AL199">
        <f>Z199*TRAIN_SUMMARY!$C$7</f>
        <v>2.4580699342731407E-2</v>
      </c>
      <c r="AM199">
        <f>AA199*TRAIN_SUMMARY!$C$8</f>
        <v>-0.43521580803835686</v>
      </c>
      <c r="AN199">
        <f>AB199*TRAIN_SUMMARY!$C$9</f>
        <v>0.17108448609736249</v>
      </c>
      <c r="AO199">
        <f>AC199*TRAIN_SUMMARY!$C$10</f>
        <v>0.2867089209985732</v>
      </c>
      <c r="AP199">
        <f>AD199*TRAIN_SUMMARY!$C$11</f>
        <v>0.23813846799994265</v>
      </c>
      <c r="AQ199">
        <f>AE199*TRAIN_SUMMARY!$C$12</f>
        <v>-1.8327249432625072E-2</v>
      </c>
      <c r="AR199">
        <f>AF199*TRAIN_SUMMARY!$C$13</f>
        <v>-7.9424741749105313E-2</v>
      </c>
      <c r="AS199">
        <f>AG199*TRAIN_SUMMARY!$C$14</f>
        <v>-8.8614999578798745E-2</v>
      </c>
      <c r="AT199">
        <f>TRAIN_SUMMARY!$C$2+SUM(AH199:AS199)</f>
        <v>-0.22685836451084918</v>
      </c>
      <c r="AU199">
        <f t="shared" si="39"/>
        <v>0.44352739693160587</v>
      </c>
      <c r="AV199">
        <f t="shared" si="40"/>
        <v>0.58613734026296904</v>
      </c>
      <c r="AW199">
        <f t="shared" si="41"/>
        <v>1</v>
      </c>
      <c r="AX199">
        <f t="shared" si="42"/>
        <v>0</v>
      </c>
      <c r="AY199">
        <f t="shared" si="50"/>
        <v>73</v>
      </c>
      <c r="AZ199">
        <f t="shared" si="51"/>
        <v>125</v>
      </c>
      <c r="BA199" s="35">
        <f t="shared" si="43"/>
        <v>0.15051546391752577</v>
      </c>
      <c r="BB199" s="35">
        <f t="shared" si="44"/>
        <v>0.58139534883720934</v>
      </c>
      <c r="BC199" s="35">
        <f t="shared" si="45"/>
        <v>0.43087988491968354</v>
      </c>
      <c r="BD199" s="35">
        <f t="shared" si="46"/>
        <v>0.58139534883720934</v>
      </c>
      <c r="BE199" s="35">
        <f t="shared" si="47"/>
        <v>0.15051546391752577</v>
      </c>
      <c r="BF199" s="23">
        <f>VLOOKUP(AH199,POINTS_TABLE!$D$2:$E$6,2,FALSE)</f>
        <v>-2.4216717822795024</v>
      </c>
      <c r="BG199" s="23">
        <f>VLOOKUP(AI199,POINTS_TABLE!$D$7:$E$12,2,FALSE)</f>
        <v>-2.6701063982906263</v>
      </c>
      <c r="BH199" s="23">
        <f>VLOOKUP(AJ199,POINTS_TABLE!$D$13:$E$18,2,FALSE)</f>
        <v>11.087040532285299</v>
      </c>
      <c r="BI199" s="23">
        <f>VLOOKUP(AK199,POINTS_TABLE!$D$21:$E$24,2,FALSE)</f>
        <v>15.455276084198793</v>
      </c>
      <c r="BJ199" s="23">
        <f>VLOOKUP(AL199,POINTS_TABLE!$D$25:$E$27,2,FALSE)</f>
        <v>1.063873591300236</v>
      </c>
      <c r="BK199" s="23">
        <f>VLOOKUP(AM199,POINTS_TABLE!$D$28:$E$33,2,FALSE)</f>
        <v>-18.836510639202615</v>
      </c>
      <c r="BL199" s="23">
        <f>VLOOKUP(AN199,POINTS_TABLE!$D$34:$E$37,2,FALSE)</f>
        <v>7.4046821899710498</v>
      </c>
      <c r="BM199" s="23">
        <f>VLOOKUP(AO199,POINTS_TABLE!$D$38:$E$41,2,FALSE)</f>
        <v>12.409006155098014</v>
      </c>
      <c r="BN199" s="23">
        <f>VLOOKUP(AP199,POINTS_TABLE!$D$42:$E$44,2,FALSE)</f>
        <v>10.30683560485237</v>
      </c>
      <c r="BO199" s="23">
        <f>VLOOKUP(AQ199,POINTS_TABLE!$D$45:$E$48,2,FALSE)</f>
        <v>-0.79321895608749771</v>
      </c>
      <c r="BP199" s="23">
        <f>VLOOKUP(AR199,POINTS_TABLE!$D$49:$E$50,2,FALSE)</f>
        <v>-3.4375704313596254</v>
      </c>
      <c r="BQ199" s="23">
        <f>VLOOKUP(AS199,POINTS_TABLE!$D$51:$E$52,2,FALSE)</f>
        <v>-3.8353326132213157</v>
      </c>
      <c r="BR199" s="39">
        <f>ROUND(SCORECARD_SCALLING!$C$6-SUM(BF199:BQ199)-TRAIN_SUMMARY!$C$2*SCORECARD_SCALLING!$C$5,0)</f>
        <v>480</v>
      </c>
      <c r="BS199" t="str">
        <f t="shared" si="48"/>
        <v>Reject</v>
      </c>
      <c r="BT199">
        <f t="shared" si="49"/>
        <v>1</v>
      </c>
    </row>
    <row r="200" spans="1:72">
      <c r="A200" s="2" t="s">
        <v>21</v>
      </c>
      <c r="B200" s="2">
        <v>30</v>
      </c>
      <c r="C200" s="2" t="s">
        <v>22</v>
      </c>
      <c r="D200" s="2" t="s">
        <v>49</v>
      </c>
      <c r="E200" s="2">
        <v>6187</v>
      </c>
      <c r="F200" s="2" t="s">
        <v>59</v>
      </c>
      <c r="G200" s="2" t="s">
        <v>39</v>
      </c>
      <c r="H200" s="2">
        <v>1</v>
      </c>
      <c r="I200" s="2" t="s">
        <v>56</v>
      </c>
      <c r="J200" s="2" t="s">
        <v>27</v>
      </c>
      <c r="K200" s="2">
        <v>4</v>
      </c>
      <c r="L200" s="2" t="s">
        <v>50</v>
      </c>
      <c r="M200" s="2">
        <v>24</v>
      </c>
      <c r="N200" s="2" t="s">
        <v>27</v>
      </c>
      <c r="O200" s="2" t="s">
        <v>51</v>
      </c>
      <c r="P200" s="2">
        <v>2</v>
      </c>
      <c r="Q200" s="2" t="s">
        <v>30</v>
      </c>
      <c r="R200" s="2">
        <v>1</v>
      </c>
      <c r="S200" s="2" t="s">
        <v>27</v>
      </c>
      <c r="T200" s="2" t="s">
        <v>31</v>
      </c>
      <c r="U200" s="2">
        <v>0</v>
      </c>
      <c r="V200">
        <f>_xlfn.XLOOKUP(B200,Binning_WOE_IV!$C$2:$C$6,Binning_WOE_IV!$I$2:$I$6,"not found",-1)</f>
        <v>-0.12917431193202994</v>
      </c>
      <c r="W200">
        <f>_xlfn.XLOOKUP(E200,Binning_WOE_IV!$C$7:$C$12,Binning_WOE_IV!$I$7:$I$12,"not found",-1)</f>
        <v>-0.1020145435816787</v>
      </c>
      <c r="X200">
        <f>_xlfn.XLOOKUP(M200,Binning_WOE_IV!$C$13:$C$18,Binning_WOE_IV!$I$13:$I$18,"not found",-1)</f>
        <v>-0.40221483439086264</v>
      </c>
      <c r="Y200">
        <f>_xlfn.XLOOKUP(A200,Binning_WOE_IV!$B$32:$B$35,Binning_WOE_IV!$G$32:$G$35,"not found",0)</f>
        <v>-0.67859154491044971</v>
      </c>
      <c r="Z200" s="23">
        <f>_xlfn.XLOOKUP(_xlfn.XLOOKUP(C200,Binning_WOE_IV!$AF$2:$AF$6,Binning_WOE_IV!$AG$2:$AG$6,"not found",0),Binning_WOE_IV!$R$36:$R$38,Binning_WOE_IV!$G$36:$G$38,"not found",0)</f>
        <v>0.68738688104907397</v>
      </c>
      <c r="AA200" cm="1">
        <f t="array" ref="AA200">_xlfn.SWITCH(D200,"radio/tv",Binning_WOE_IV!$G$39,"other",Binning_WOE_IV!$G$39,"education",Binning_WOE_IV!$G$40,"retraining",Binning_WOE_IV!$G$40,"furniture/equipment",Binning_WOE_IV!$G$41,"domestic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00">
        <f>_xlfn.LET(_xlpm.b,_xlfn.XLOOKUP(F200,Binning_WOE_IV!$AJ$2:$AJ$6,Binning_WOE_IV!$AK$2:$AK$6,"not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200">
        <f>_xlfn.LET(_xlpm.b,_xlfn.XLOOKUP(G200,Binning_WOE_IV!$AL$2:$AL$6,Binning_WOE_IV!$AM$2:$AM$6,"not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00">
        <f>_xlfn.XLOOKUP(_xlfn.XLOOKUP(I200,Binning_WOE_IV!$AN$2:$AN$5,Binning_WOE_IV!$AO$2:$AO$5,"not found",0),Binning_WOE_IV!$R$53:$R$55,Binning_WOE_IV!$G$53:$G$55,"not found",0)</f>
        <v>-0.2698954162208389</v>
      </c>
      <c r="AE200">
        <f>_xlfn.LET(_xlpm.b,_xlfn.XLOOKUP(L200,Binning_WOE_IV!$AQ$2:$AQ$5,Binning_WOE_IV!$AR$2:$AR$5,"not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00">
        <f>_xlfn.XLOOKUP(_xlfn.XLOOKUP(N200,Binning_WOE_IV!$AS$2:$AS$4,Binning_WOE_IV!$AT$2:$AT$4,"not found",0),Binning_WOE_IV!$R$62:$R$63,Binning_WOE_IV!$G$62:$G$63,"not found",0)</f>
        <v>0.12957806221905885</v>
      </c>
      <c r="AG200">
        <f>_xlfn.XLOOKUP(_xlfn.XLOOKUP(O200,Binning_WOE_IV!$AU$2:$AU$4,Binning_WOE_IV!$AV$2:$AV$4,"not found",0),Binning_WOE_IV!$R$64:$R$65,Binning_WOE_IV!$G$64:$G$65,"not found",0)</f>
        <v>-0.4919272386823581</v>
      </c>
      <c r="AH200">
        <f>V200*TRAIN_SUMMARY!$C$3</f>
        <v>0.10186434668464488</v>
      </c>
      <c r="AI200">
        <f>W200*TRAIN_SUMMARY!$C$4</f>
        <v>5.0912844229637523E-2</v>
      </c>
      <c r="AJ200">
        <f>X200*TRAIN_SUMMARY!$C$5</f>
        <v>0.25616502952357967</v>
      </c>
      <c r="AK200">
        <f>Y200*TRAIN_SUMMARY!$C$6</f>
        <v>0.53190423215968441</v>
      </c>
      <c r="AL200">
        <f>Z200*TRAIN_SUMMARY!$C$7</f>
        <v>-0.37777464997720578</v>
      </c>
      <c r="AM200">
        <f>AA200*TRAIN_SUMMARY!$C$8</f>
        <v>-0.46936907902687153</v>
      </c>
      <c r="AN200">
        <f>AB200*TRAIN_SUMMARY!$C$9</f>
        <v>0.18902110492895396</v>
      </c>
      <c r="AO200">
        <f>AC200*TRAIN_SUMMARY!$C$10</f>
        <v>-0.18469041192036334</v>
      </c>
      <c r="AP200">
        <f>AD200*TRAIN_SUMMARY!$C$11</f>
        <v>0.31977406031642996</v>
      </c>
      <c r="AQ200">
        <f>AE200*TRAIN_SUMMARY!$C$12</f>
        <v>6.1778553558697331E-2</v>
      </c>
      <c r="AR200">
        <f>AF200*TRAIN_SUMMARY!$C$13</f>
        <v>-7.9424741749105313E-2</v>
      </c>
      <c r="AS200">
        <f>AG200*TRAIN_SUMMARY!$C$14</f>
        <v>0.18600799575071647</v>
      </c>
      <c r="AT200">
        <f>TRAIN_SUMMARY!$C$2+SUM(AH200:AS200)</f>
        <v>-0.23523153028332489</v>
      </c>
      <c r="AU200">
        <f t="shared" si="39"/>
        <v>0.44146179760721765</v>
      </c>
      <c r="AV200">
        <f t="shared" si="40"/>
        <v>0.58243226103458967</v>
      </c>
      <c r="AW200">
        <f t="shared" si="41"/>
        <v>1</v>
      </c>
      <c r="AX200">
        <f t="shared" si="42"/>
        <v>0</v>
      </c>
      <c r="AY200">
        <f t="shared" si="50"/>
        <v>74</v>
      </c>
      <c r="AZ200">
        <f t="shared" si="51"/>
        <v>125</v>
      </c>
      <c r="BA200" s="35">
        <f t="shared" si="43"/>
        <v>0.15257731958762888</v>
      </c>
      <c r="BB200" s="35">
        <f t="shared" si="44"/>
        <v>0.58139534883720934</v>
      </c>
      <c r="BC200" s="35">
        <f t="shared" si="45"/>
        <v>0.42881802924958046</v>
      </c>
      <c r="BD200" s="35">
        <f t="shared" si="46"/>
        <v>0.58139534883720934</v>
      </c>
      <c r="BE200" s="35">
        <f t="shared" si="47"/>
        <v>0.15257731958762888</v>
      </c>
      <c r="BF200" s="23">
        <f>VLOOKUP(AH200,POINTS_TABLE!$D$2:$E$6,2,FALSE)</f>
        <v>4.4087756341599382</v>
      </c>
      <c r="BG200" s="23">
        <f>VLOOKUP(AI200,POINTS_TABLE!$D$7:$E$12,2,FALSE)</f>
        <v>2.2035512366295098</v>
      </c>
      <c r="BH200" s="23">
        <f>VLOOKUP(AJ200,POINTS_TABLE!$D$13:$E$18,2,FALSE)</f>
        <v>11.087040532285299</v>
      </c>
      <c r="BI200" s="23">
        <f>VLOOKUP(AK200,POINTS_TABLE!$D$21:$E$24,2,FALSE)</f>
        <v>23.021267938938855</v>
      </c>
      <c r="BJ200" s="23">
        <f>VLOOKUP(AL200,POINTS_TABLE!$D$25:$E$27,2,FALSE)</f>
        <v>-16.350408422870363</v>
      </c>
      <c r="BK200" s="23">
        <f>VLOOKUP(AM200,POINTS_TABLE!$D$28:$E$33,2,FALSE)</f>
        <v>-20.314693279760625</v>
      </c>
      <c r="BL200" s="23">
        <f>VLOOKUP(AN200,POINTS_TABLE!$D$34:$E$37,2,FALSE)</f>
        <v>8.180994321130628</v>
      </c>
      <c r="BM200" s="23">
        <f>VLOOKUP(AO200,POINTS_TABLE!$D$38:$E$41,2,FALSE)</f>
        <v>-7.9935582413174426</v>
      </c>
      <c r="BN200" s="23">
        <f>VLOOKUP(AP200,POINTS_TABLE!$D$42:$E$44,2,FALSE)</f>
        <v>13.840093530703253</v>
      </c>
      <c r="BO200" s="23">
        <f>VLOOKUP(AQ200,POINTS_TABLE!$D$45:$E$48,2,FALSE)</f>
        <v>2.6738283855727758</v>
      </c>
      <c r="BP200" s="23">
        <f>VLOOKUP(AR200,POINTS_TABLE!$D$49:$E$50,2,FALSE)</f>
        <v>-3.4375704313596254</v>
      </c>
      <c r="BQ200" s="23">
        <f>VLOOKUP(AS200,POINTS_TABLE!$D$51:$E$52,2,FALSE)</f>
        <v>8.0505843910576207</v>
      </c>
      <c r="BR200" s="39">
        <f>ROUND(SCORECARD_SCALLING!$C$6-SUM(BF200:BQ200)-TRAIN_SUMMARY!$C$2*SCORECARD_SCALLING!$C$5,0)</f>
        <v>481</v>
      </c>
      <c r="BS200" t="str">
        <f t="shared" si="48"/>
        <v>Reject</v>
      </c>
      <c r="BT200">
        <f t="shared" si="49"/>
        <v>1</v>
      </c>
    </row>
    <row r="201" spans="1:72">
      <c r="A201" s="2" t="s">
        <v>21</v>
      </c>
      <c r="B201" s="2">
        <v>18</v>
      </c>
      <c r="C201" s="2" t="s">
        <v>33</v>
      </c>
      <c r="D201" s="2" t="s">
        <v>23</v>
      </c>
      <c r="E201" s="2">
        <v>1345</v>
      </c>
      <c r="F201" s="2" t="s">
        <v>34</v>
      </c>
      <c r="G201" s="2" t="s">
        <v>35</v>
      </c>
      <c r="H201" s="2">
        <v>4</v>
      </c>
      <c r="I201" s="2" t="s">
        <v>56</v>
      </c>
      <c r="J201" s="2" t="s">
        <v>27</v>
      </c>
      <c r="K201" s="2">
        <v>3</v>
      </c>
      <c r="L201" s="2" t="s">
        <v>28</v>
      </c>
      <c r="M201" s="2">
        <v>26</v>
      </c>
      <c r="N201" s="2" t="s">
        <v>61</v>
      </c>
      <c r="O201" s="2" t="s">
        <v>29</v>
      </c>
      <c r="P201" s="2">
        <v>1</v>
      </c>
      <c r="Q201" s="2" t="s">
        <v>30</v>
      </c>
      <c r="R201" s="2">
        <v>1</v>
      </c>
      <c r="S201" s="2" t="s">
        <v>27</v>
      </c>
      <c r="T201" s="2" t="s">
        <v>31</v>
      </c>
      <c r="U201" s="2">
        <v>1</v>
      </c>
      <c r="V201">
        <f>_xlfn.XLOOKUP(B201,Binning_WOE_IV!$C$2:$C$6,Binning_WOE_IV!$I$2:$I$6,"not found",-1)</f>
        <v>7.0953437452657447E-2</v>
      </c>
      <c r="W201">
        <f>_xlfn.XLOOKUP(E201,Binning_WOE_IV!$C$7:$C$12,Binning_WOE_IV!$I$7:$I$12,"not found",-1)</f>
        <v>0.16104877718831048</v>
      </c>
      <c r="X201">
        <f>_xlfn.XLOOKUP(M201,Binning_WOE_IV!$C$13:$C$18,Binning_WOE_IV!$I$13:$I$18,"not found",-1)</f>
        <v>-0.13233987329659078</v>
      </c>
      <c r="Y201">
        <f>_xlfn.XLOOKUP(A201,Binning_WOE_IV!$B$32:$B$35,Binning_WOE_IV!$G$32:$G$35,"not found",0)</f>
        <v>-0.67859154491044971</v>
      </c>
      <c r="Z201" s="23">
        <f>_xlfn.XLOOKUP(_xlfn.XLOOKUP(C201,Binning_WOE_IV!$AF$2:$AF$6,Binning_WOE_IV!$AG$2:$AG$6,"not found",0),Binning_WOE_IV!$R$36:$R$38,Binning_WOE_IV!$G$36:$G$38,"not found",0)</f>
        <v>-4.4726268044255127E-2</v>
      </c>
      <c r="AA201" cm="1">
        <f t="array" ref="AA201">_xlfn.SWITCH(D201,"radio/tv",Binning_WOE_IV!$G$39,"other",Binning_WOE_IV!$G$39,"education",Binning_WOE_IV!$G$40,"retraining",Binning_WOE_IV!$G$40,"furniture/equipment",Binning_WOE_IV!$G$41,"domestic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01">
        <f>_xlfn.LET(_xlpm.b,_xlfn.XLOOKUP(F201,Binning_WOE_IV!$AJ$2:$AJ$6,Binning_WOE_IV!$AK$2:$AK$6,"not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01">
        <f>_xlfn.LET(_xlpm.b,_xlfn.XLOOKUP(G201,Binning_WOE_IV!$AL$2:$AL$6,Binning_WOE_IV!$AM$2:$AM$6,"not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01">
        <f>_xlfn.XLOOKUP(_xlfn.XLOOKUP(I201,Binning_WOE_IV!$AN$2:$AN$5,Binning_WOE_IV!$AO$2:$AO$5,"not found",0),Binning_WOE_IV!$R$53:$R$55,Binning_WOE_IV!$G$53:$G$55,"not found",0)</f>
        <v>-0.2698954162208389</v>
      </c>
      <c r="AE201">
        <f>_xlfn.LET(_xlpm.b,_xlfn.XLOOKUP(L201,Binning_WOE_IV!$AQ$2:$AQ$5,Binning_WOE_IV!$AR$2:$AR$5,"not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01">
        <f>_xlfn.XLOOKUP(_xlfn.XLOOKUP(N201,Binning_WOE_IV!$AS$2:$AS$4,Binning_WOE_IV!$AT$2:$AT$4,"not found",0),Binning_WOE_IV!$R$62:$R$63,Binning_WOE_IV!$G$62:$G$63,"not found",0)</f>
        <v>-0.54969627176468283</v>
      </c>
      <c r="AG201">
        <f>_xlfn.XLOOKUP(_xlfn.XLOOKUP(O201,Binning_WOE_IV!$AU$2:$AU$4,Binning_WOE_IV!$AV$2:$AV$4,"not found",0),Binning_WOE_IV!$R$64:$R$65,Binning_WOE_IV!$G$64:$G$65,"not found",0)</f>
        <v>0.23435622685305388</v>
      </c>
      <c r="AH201">
        <f>V201*TRAIN_SUMMARY!$C$3</f>
        <v>-5.5952498937620498E-2</v>
      </c>
      <c r="AI201">
        <f>W201*TRAIN_SUMMARY!$C$4</f>
        <v>-8.037531726833734E-2</v>
      </c>
      <c r="AJ201">
        <f>X201*TRAIN_SUMMARY!$C$5</f>
        <v>8.428542324031725E-2</v>
      </c>
      <c r="AK201">
        <f>Y201*TRAIN_SUMMARY!$C$6</f>
        <v>0.53190423215968441</v>
      </c>
      <c r="AL201">
        <f>Z201*TRAIN_SUMMARY!$C$7</f>
        <v>2.4580699342731407E-2</v>
      </c>
      <c r="AM201">
        <f>AA201*TRAIN_SUMMARY!$C$8</f>
        <v>-0.43521580803835686</v>
      </c>
      <c r="AN201">
        <f>AB201*TRAIN_SUMMARY!$C$9</f>
        <v>0.17108448609736249</v>
      </c>
      <c r="AO201">
        <f>AC201*TRAIN_SUMMARY!$C$10</f>
        <v>4.7923621110280083E-2</v>
      </c>
      <c r="AP201">
        <f>AD201*TRAIN_SUMMARY!$C$11</f>
        <v>0.31977406031642996</v>
      </c>
      <c r="AQ201">
        <f>AE201*TRAIN_SUMMARY!$C$12</f>
        <v>-0.28008206528227803</v>
      </c>
      <c r="AR201">
        <f>AF201*TRAIN_SUMMARY!$C$13</f>
        <v>0.33693577197926589</v>
      </c>
      <c r="AS201">
        <f>AG201*TRAIN_SUMMARY!$C$14</f>
        <v>-8.8614999578798745E-2</v>
      </c>
      <c r="AT201">
        <f>TRAIN_SUMMARY!$C$2+SUM(AH201:AS201)</f>
        <v>-0.24515320962144305</v>
      </c>
      <c r="AU201">
        <f t="shared" si="39"/>
        <v>0.43901681669616383</v>
      </c>
      <c r="AV201">
        <f t="shared" si="40"/>
        <v>0.82321755981567879</v>
      </c>
      <c r="AW201">
        <f t="shared" si="41"/>
        <v>0</v>
      </c>
      <c r="AX201">
        <f t="shared" si="42"/>
        <v>1</v>
      </c>
      <c r="AY201">
        <f t="shared" si="50"/>
        <v>74</v>
      </c>
      <c r="AZ201">
        <f t="shared" si="51"/>
        <v>126</v>
      </c>
      <c r="BA201" s="35">
        <f t="shared" si="43"/>
        <v>0.15257731958762888</v>
      </c>
      <c r="BB201" s="35">
        <f t="shared" si="44"/>
        <v>0.586046511627907</v>
      </c>
      <c r="BC201" s="35">
        <f t="shared" si="45"/>
        <v>0.43346919204027812</v>
      </c>
      <c r="BD201" s="35">
        <f t="shared" si="46"/>
        <v>0.586046511627907</v>
      </c>
      <c r="BE201" s="35">
        <f t="shared" si="47"/>
        <v>0.15257731958762888</v>
      </c>
      <c r="BF201" s="23">
        <f>VLOOKUP(AH201,POINTS_TABLE!$D$2:$E$6,2,FALSE)</f>
        <v>-2.4216717822795024</v>
      </c>
      <c r="BG201" s="23">
        <f>VLOOKUP(AI201,POINTS_TABLE!$D$7:$E$12,2,FALSE)</f>
        <v>-3.4787121489872201</v>
      </c>
      <c r="BH201" s="23">
        <f>VLOOKUP(AJ201,POINTS_TABLE!$D$13:$E$18,2,FALSE)</f>
        <v>3.6479448638409924</v>
      </c>
      <c r="BI201" s="23">
        <f>VLOOKUP(AK201,POINTS_TABLE!$D$21:$E$24,2,FALSE)</f>
        <v>23.021267938938855</v>
      </c>
      <c r="BJ201" s="23">
        <f>VLOOKUP(AL201,POINTS_TABLE!$D$25:$E$27,2,FALSE)</f>
        <v>1.063873591300236</v>
      </c>
      <c r="BK201" s="23">
        <f>VLOOKUP(AM201,POINTS_TABLE!$D$28:$E$33,2,FALSE)</f>
        <v>-18.836510639202615</v>
      </c>
      <c r="BL201" s="23">
        <f>VLOOKUP(AN201,POINTS_TABLE!$D$34:$E$37,2,FALSE)</f>
        <v>7.4046821899710498</v>
      </c>
      <c r="BM201" s="23">
        <f>VLOOKUP(AO201,POINTS_TABLE!$D$38:$E$41,2,FALSE)</f>
        <v>2.0741751155172814</v>
      </c>
      <c r="BN201" s="23">
        <f>VLOOKUP(AP201,POINTS_TABLE!$D$42:$E$44,2,FALSE)</f>
        <v>13.840093530703253</v>
      </c>
      <c r="BO201" s="23">
        <f>VLOOKUP(AQ201,POINTS_TABLE!$D$45:$E$48,2,FALSE)</f>
        <v>-12.122190198740443</v>
      </c>
      <c r="BP201" s="23">
        <f>VLOOKUP(AR201,POINTS_TABLE!$D$49:$E$50,2,FALSE)</f>
        <v>14.582867019977442</v>
      </c>
      <c r="BQ201" s="23">
        <f>VLOOKUP(AS201,POINTS_TABLE!$D$51:$E$52,2,FALSE)</f>
        <v>-3.8353326132213157</v>
      </c>
      <c r="BR201" s="39">
        <f>ROUND(SCORECARD_SCALLING!$C$6-SUM(BF201:BQ201)-TRAIN_SUMMARY!$C$2*SCORECARD_SCALLING!$C$5,0)</f>
        <v>481</v>
      </c>
      <c r="BS201" t="str">
        <f t="shared" si="48"/>
        <v>Reject</v>
      </c>
      <c r="BT201">
        <f t="shared" si="49"/>
        <v>1</v>
      </c>
    </row>
    <row r="202" spans="1:72">
      <c r="A202" s="2" t="s">
        <v>32</v>
      </c>
      <c r="B202" s="2">
        <v>9</v>
      </c>
      <c r="C202" s="2" t="s">
        <v>64</v>
      </c>
      <c r="D202" s="2" t="s">
        <v>49</v>
      </c>
      <c r="E202" s="2">
        <v>5129</v>
      </c>
      <c r="F202" s="2" t="s">
        <v>34</v>
      </c>
      <c r="G202" s="2" t="s">
        <v>25</v>
      </c>
      <c r="H202" s="2">
        <v>2</v>
      </c>
      <c r="I202" s="2" t="s">
        <v>36</v>
      </c>
      <c r="J202" s="2" t="s">
        <v>27</v>
      </c>
      <c r="K202" s="2">
        <v>4</v>
      </c>
      <c r="L202" s="2" t="s">
        <v>47</v>
      </c>
      <c r="M202" s="2">
        <v>74</v>
      </c>
      <c r="N202" s="2" t="s">
        <v>61</v>
      </c>
      <c r="O202" s="2" t="s">
        <v>44</v>
      </c>
      <c r="P202" s="2">
        <v>1</v>
      </c>
      <c r="Q202" s="2" t="s">
        <v>52</v>
      </c>
      <c r="R202" s="2">
        <v>2</v>
      </c>
      <c r="S202" s="2" t="s">
        <v>31</v>
      </c>
      <c r="T202" s="2" t="s">
        <v>31</v>
      </c>
      <c r="U202" s="2">
        <v>1</v>
      </c>
      <c r="V202">
        <f>_xlfn.XLOOKUP(B202,Binning_WOE_IV!$C$2:$C$6,Binning_WOE_IV!$I$2:$I$6,"not found",-1)</f>
        <v>1.0146162505891094</v>
      </c>
      <c r="W202">
        <f>_xlfn.XLOOKUP(E202,Binning_WOE_IV!$C$7:$C$12,Binning_WOE_IV!$I$7:$I$12,"not found",-1)</f>
        <v>-0.1020145435816787</v>
      </c>
      <c r="X202">
        <f>_xlfn.XLOOKUP(M202,Binning_WOE_IV!$C$13:$C$18,Binning_WOE_IV!$I$13:$I$18,"not found",-1)</f>
        <v>0.47434342549681774</v>
      </c>
      <c r="Y202">
        <f>_xlfn.XLOOKUP(A202,Binning_WOE_IV!$B$32:$B$35,Binning_WOE_IV!$G$32:$G$35,"not found",0)</f>
        <v>-0.45557089656450134</v>
      </c>
      <c r="Z202" s="23">
        <f>_xlfn.XLOOKUP(_xlfn.XLOOKUP(C202,Binning_WOE_IV!$AF$2:$AF$6,Binning_WOE_IV!$AG$2:$AG$6,"not found",0),Binning_WOE_IV!$R$36:$R$38,Binning_WOE_IV!$G$36:$G$38,"not found",0)</f>
        <v>-1.2442937789022748</v>
      </c>
      <c r="AA202" cm="1">
        <f t="array" ref="AA202">_xlfn.SWITCH(D202,"radio/tv",Binning_WOE_IV!$G$39,"other",Binning_WOE_IV!$G$39,"education",Binning_WOE_IV!$G$40,"retraining",Binning_WOE_IV!$G$40,"furniture/equipment",Binning_WOE_IV!$G$41,"domestic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02">
        <f>_xlfn.LET(_xlpm.b,_xlfn.XLOOKUP(F202,Binning_WOE_IV!$AJ$2:$AJ$6,Binning_WOE_IV!$AK$2:$AK$6,"not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02">
        <f>_xlfn.LET(_xlpm.b,_xlfn.XLOOKUP(G202,Binning_WOE_IV!$AL$2:$AL$6,Binning_WOE_IV!$AM$2:$AM$6,"not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02">
        <f>_xlfn.XLOOKUP(_xlfn.XLOOKUP(I202,Binning_WOE_IV!$AN$2:$AN$5,Binning_WOE_IV!$AO$2:$AO$5,"not found",0),Binning_WOE_IV!$R$53:$R$55,Binning_WOE_IV!$G$53:$G$55,"not found",0)</f>
        <v>-0.20099341664998441</v>
      </c>
      <c r="AE202">
        <f>_xlfn.LET(_xlpm.b,_xlfn.XLOOKUP(L202,Binning_WOE_IV!$AQ$2:$AQ$5,Binning_WOE_IV!$AR$2:$AR$5,"not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02">
        <f>_xlfn.XLOOKUP(_xlfn.XLOOKUP(N202,Binning_WOE_IV!$AS$2:$AS$4,Binning_WOE_IV!$AT$2:$AT$4,"not found",0),Binning_WOE_IV!$R$62:$R$63,Binning_WOE_IV!$G$62:$G$63,"not found",0)</f>
        <v>-0.54969627176468283</v>
      </c>
      <c r="AG202">
        <f>_xlfn.XLOOKUP(_xlfn.XLOOKUP(O202,Binning_WOE_IV!$AU$2:$AU$4,Binning_WOE_IV!$AV$2:$AV$4,"not found",0),Binning_WOE_IV!$R$64:$R$65,Binning_WOE_IV!$G$64:$G$65,"not found",0)</f>
        <v>-0.4919272386823581</v>
      </c>
      <c r="AH202">
        <f>V202*TRAIN_SUMMARY!$C$3</f>
        <v>-0.80010661528638027</v>
      </c>
      <c r="AI202">
        <f>W202*TRAIN_SUMMARY!$C$4</f>
        <v>5.0912844229637523E-2</v>
      </c>
      <c r="AJ202">
        <f>X202*TRAIN_SUMMARY!$C$5</f>
        <v>-0.30210272522824844</v>
      </c>
      <c r="AK202">
        <f>Y202*TRAIN_SUMMARY!$C$6</f>
        <v>0.35709270141793154</v>
      </c>
      <c r="AL202">
        <f>Z202*TRAIN_SUMMARY!$C$7</f>
        <v>0.68384000299252556</v>
      </c>
      <c r="AM202">
        <f>AA202*TRAIN_SUMMARY!$C$8</f>
        <v>-0.46936907902687153</v>
      </c>
      <c r="AN202">
        <f>AB202*TRAIN_SUMMARY!$C$9</f>
        <v>0.17108448609736249</v>
      </c>
      <c r="AO202">
        <f>AC202*TRAIN_SUMMARY!$C$10</f>
        <v>-0.18469041192036334</v>
      </c>
      <c r="AP202">
        <f>AD202*TRAIN_SUMMARY!$C$11</f>
        <v>0.23813846799994265</v>
      </c>
      <c r="AQ202">
        <f>AE202*TRAIN_SUMMARY!$C$12</f>
        <v>0.30495501300893796</v>
      </c>
      <c r="AR202">
        <f>AF202*TRAIN_SUMMARY!$C$13</f>
        <v>0.33693577197926589</v>
      </c>
      <c r="AS202">
        <f>AG202*TRAIN_SUMMARY!$C$14</f>
        <v>0.18600799575071647</v>
      </c>
      <c r="AT202">
        <f>TRAIN_SUMMARY!$C$2+SUM(AH202:AS202)</f>
        <v>-0.24870236274766666</v>
      </c>
      <c r="AU202">
        <f t="shared" si="39"/>
        <v>0.43814291759570528</v>
      </c>
      <c r="AV202">
        <f t="shared" si="40"/>
        <v>0.8252101259480088</v>
      </c>
      <c r="AW202">
        <f t="shared" si="41"/>
        <v>0</v>
      </c>
      <c r="AX202">
        <f t="shared" si="42"/>
        <v>1</v>
      </c>
      <c r="AY202">
        <f t="shared" si="50"/>
        <v>74</v>
      </c>
      <c r="AZ202">
        <f t="shared" si="51"/>
        <v>127</v>
      </c>
      <c r="BA202" s="35">
        <f t="shared" si="43"/>
        <v>0.15257731958762888</v>
      </c>
      <c r="BB202" s="35">
        <f t="shared" si="44"/>
        <v>0.59069767441860466</v>
      </c>
      <c r="BC202" s="35">
        <f t="shared" si="45"/>
        <v>0.43812035483097578</v>
      </c>
      <c r="BD202" s="35">
        <f t="shared" si="46"/>
        <v>0.59069767441860466</v>
      </c>
      <c r="BE202" s="35">
        <f t="shared" si="47"/>
        <v>0.15257731958762888</v>
      </c>
      <c r="BF202" s="23">
        <f>VLOOKUP(AH202,POINTS_TABLE!$D$2:$E$6,2,FALSE)</f>
        <v>-34.629295381683434</v>
      </c>
      <c r="BG202" s="23">
        <f>VLOOKUP(AI202,POINTS_TABLE!$D$7:$E$12,2,FALSE)</f>
        <v>2.2035512366295098</v>
      </c>
      <c r="BH202" s="23">
        <f>VLOOKUP(AJ202,POINTS_TABLE!$D$13:$E$18,2,FALSE)</f>
        <v>-13.075263105775054</v>
      </c>
      <c r="BI202" s="23">
        <f>VLOOKUP(AK202,POINTS_TABLE!$D$21:$E$24,2,FALSE)</f>
        <v>15.455276084198793</v>
      </c>
      <c r="BJ202" s="23">
        <f>VLOOKUP(AL202,POINTS_TABLE!$D$25:$E$27,2,FALSE)</f>
        <v>29.597177432364315</v>
      </c>
      <c r="BK202" s="23">
        <f>VLOOKUP(AM202,POINTS_TABLE!$D$28:$E$33,2,FALSE)</f>
        <v>-20.314693279760625</v>
      </c>
      <c r="BL202" s="23">
        <f>VLOOKUP(AN202,POINTS_TABLE!$D$34:$E$37,2,FALSE)</f>
        <v>7.4046821899710498</v>
      </c>
      <c r="BM202" s="23">
        <f>VLOOKUP(AO202,POINTS_TABLE!$D$38:$E$41,2,FALSE)</f>
        <v>-7.9935582413174426</v>
      </c>
      <c r="BN202" s="23">
        <f>VLOOKUP(AP202,POINTS_TABLE!$D$42:$E$44,2,FALSE)</f>
        <v>10.30683560485237</v>
      </c>
      <c r="BO202" s="23">
        <f>VLOOKUP(AQ202,POINTS_TABLE!$D$45:$E$48,2,FALSE)</f>
        <v>13.198712548866723</v>
      </c>
      <c r="BP202" s="23">
        <f>VLOOKUP(AR202,POINTS_TABLE!$D$49:$E$50,2,FALSE)</f>
        <v>14.582867019977442</v>
      </c>
      <c r="BQ202" s="23">
        <f>VLOOKUP(AS202,POINTS_TABLE!$D$51:$E$52,2,FALSE)</f>
        <v>8.0505843910576207</v>
      </c>
      <c r="BR202" s="39">
        <f>ROUND(SCORECARD_SCALLING!$C$6-SUM(BF202:BQ202)-TRAIN_SUMMARY!$C$2*SCORECARD_SCALLING!$C$5,0)</f>
        <v>481</v>
      </c>
      <c r="BS202" t="str">
        <f t="shared" si="48"/>
        <v>Reject</v>
      </c>
      <c r="BT202">
        <f t="shared" si="49"/>
        <v>1</v>
      </c>
    </row>
    <row r="203" spans="1:72">
      <c r="A203" s="2" t="s">
        <v>32</v>
      </c>
      <c r="B203" s="2">
        <v>10</v>
      </c>
      <c r="C203" s="2" t="s">
        <v>33</v>
      </c>
      <c r="D203" s="2" t="s">
        <v>46</v>
      </c>
      <c r="E203" s="2">
        <v>7308</v>
      </c>
      <c r="F203" s="2" t="s">
        <v>34</v>
      </c>
      <c r="G203" s="2" t="s">
        <v>55</v>
      </c>
      <c r="H203" s="2">
        <v>2</v>
      </c>
      <c r="I203" s="2" t="s">
        <v>26</v>
      </c>
      <c r="J203" s="2" t="s">
        <v>27</v>
      </c>
      <c r="K203" s="2">
        <v>4</v>
      </c>
      <c r="L203" s="2" t="s">
        <v>47</v>
      </c>
      <c r="M203" s="2">
        <v>70</v>
      </c>
      <c r="N203" s="2" t="s">
        <v>61</v>
      </c>
      <c r="O203" s="2" t="s">
        <v>44</v>
      </c>
      <c r="P203" s="2">
        <v>1</v>
      </c>
      <c r="Q203" s="2" t="s">
        <v>52</v>
      </c>
      <c r="R203" s="2">
        <v>1</v>
      </c>
      <c r="S203" s="2" t="s">
        <v>31</v>
      </c>
      <c r="T203" s="2" t="s">
        <v>31</v>
      </c>
      <c r="U203" s="2">
        <v>0</v>
      </c>
      <c r="V203">
        <f>_xlfn.XLOOKUP(B203,Binning_WOE_IV!$C$2:$C$6,Binning_WOE_IV!$I$2:$I$6,"not found",-1)</f>
        <v>1.0146162505891094</v>
      </c>
      <c r="W203">
        <f>_xlfn.XLOOKUP(E203,Binning_WOE_IV!$C$7:$C$12,Binning_WOE_IV!$I$7:$I$12,"not found",-1)</f>
        <v>-0.1020145435816787</v>
      </c>
      <c r="X203">
        <f>_xlfn.XLOOKUP(M203,Binning_WOE_IV!$C$13:$C$18,Binning_WOE_IV!$I$13:$I$18,"not found",-1)</f>
        <v>0.47434342549681774</v>
      </c>
      <c r="Y203">
        <f>_xlfn.XLOOKUP(A203,Binning_WOE_IV!$B$32:$B$35,Binning_WOE_IV!$G$32:$G$35,"not found",0)</f>
        <v>-0.45557089656450134</v>
      </c>
      <c r="Z203" s="23">
        <f>_xlfn.XLOOKUP(_xlfn.XLOOKUP(C203,Binning_WOE_IV!$AF$2:$AF$6,Binning_WOE_IV!$AG$2:$AG$6,"not found",0),Binning_WOE_IV!$R$36:$R$38,Binning_WOE_IV!$G$36:$G$38,"not found",0)</f>
        <v>-4.4726268044255127E-2</v>
      </c>
      <c r="AA203" cm="1">
        <f t="array" ref="AA203">_xlfn.SWITCH(D203,"radio/tv",Binning_WOE_IV!$G$39,"other",Binning_WOE_IV!$G$39,"education",Binning_WOE_IV!$G$40,"retraining",Binning_WOE_IV!$G$40,"furniture/equipment",Binning_WOE_IV!$G$41,"domestic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03">
        <f>_xlfn.LET(_xlpm.b,_xlfn.XLOOKUP(F203,Binning_WOE_IV!$AJ$2:$AJ$6,Binning_WOE_IV!$AK$2:$AK$6,"not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03">
        <f>_xlfn.LET(_xlpm.b,_xlfn.XLOOKUP(G203,Binning_WOE_IV!$AL$2:$AL$6,Binning_WOE_IV!$AM$2:$AM$6,"not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203">
        <f>_xlfn.XLOOKUP(_xlfn.XLOOKUP(I203,Binning_WOE_IV!$AN$2:$AN$5,Binning_WOE_IV!$AO$2:$AO$5,"not found",0),Binning_WOE_IV!$R$53:$R$55,Binning_WOE_IV!$G$53:$G$55,"not found",0)</f>
        <v>0.1811117123342415</v>
      </c>
      <c r="AE203">
        <f>_xlfn.LET(_xlpm.b,_xlfn.XLOOKUP(L203,Binning_WOE_IV!$AQ$2:$AQ$5,Binning_WOE_IV!$AR$2:$AR$5,"not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03">
        <f>_xlfn.XLOOKUP(_xlfn.XLOOKUP(N203,Binning_WOE_IV!$AS$2:$AS$4,Binning_WOE_IV!$AT$2:$AT$4,"not found",0),Binning_WOE_IV!$R$62:$R$63,Binning_WOE_IV!$G$62:$G$63,"not found",0)</f>
        <v>-0.54969627176468283</v>
      </c>
      <c r="AG203">
        <f>_xlfn.XLOOKUP(_xlfn.XLOOKUP(O203,Binning_WOE_IV!$AU$2:$AU$4,Binning_WOE_IV!$AV$2:$AV$4,"not found",0),Binning_WOE_IV!$R$64:$R$65,Binning_WOE_IV!$G$64:$G$65,"not found",0)</f>
        <v>-0.4919272386823581</v>
      </c>
      <c r="AH203">
        <f>V203*TRAIN_SUMMARY!$C$3</f>
        <v>-0.80010661528638027</v>
      </c>
      <c r="AI203">
        <f>W203*TRAIN_SUMMARY!$C$4</f>
        <v>5.0912844229637523E-2</v>
      </c>
      <c r="AJ203">
        <f>X203*TRAIN_SUMMARY!$C$5</f>
        <v>-0.30210272522824844</v>
      </c>
      <c r="AK203">
        <f>Y203*TRAIN_SUMMARY!$C$6</f>
        <v>0.35709270141793154</v>
      </c>
      <c r="AL203">
        <f>Z203*TRAIN_SUMMARY!$C$7</f>
        <v>2.4580699342731407E-2</v>
      </c>
      <c r="AM203">
        <f>AA203*TRAIN_SUMMARY!$C$8</f>
        <v>0.38352631329769549</v>
      </c>
      <c r="AN203">
        <f>AB203*TRAIN_SUMMARY!$C$9</f>
        <v>0.17108448609736249</v>
      </c>
      <c r="AO203">
        <f>AC203*TRAIN_SUMMARY!$C$10</f>
        <v>7.0222669754522044E-2</v>
      </c>
      <c r="AP203">
        <f>AD203*TRAIN_SUMMARY!$C$11</f>
        <v>-0.21458247952085815</v>
      </c>
      <c r="AQ203">
        <f>AE203*TRAIN_SUMMARY!$C$12</f>
        <v>0.30495501300893796</v>
      </c>
      <c r="AR203">
        <f>AF203*TRAIN_SUMMARY!$C$13</f>
        <v>0.33693577197926589</v>
      </c>
      <c r="AS203">
        <f>AG203*TRAIN_SUMMARY!$C$14</f>
        <v>0.18600799575071647</v>
      </c>
      <c r="AT203">
        <f>TRAIN_SUMMARY!$C$2+SUM(AH203:AS203)</f>
        <v>-0.25287413991880914</v>
      </c>
      <c r="AU203">
        <f t="shared" si="39"/>
        <v>0.43711620220528319</v>
      </c>
      <c r="AV203">
        <f t="shared" si="40"/>
        <v>0.57468207037867847</v>
      </c>
      <c r="AW203">
        <f t="shared" si="41"/>
        <v>1</v>
      </c>
      <c r="AX203">
        <f t="shared" si="42"/>
        <v>0</v>
      </c>
      <c r="AY203">
        <f t="shared" si="50"/>
        <v>75</v>
      </c>
      <c r="AZ203">
        <f t="shared" si="51"/>
        <v>127</v>
      </c>
      <c r="BA203" s="35">
        <f t="shared" si="43"/>
        <v>0.15463917525773196</v>
      </c>
      <c r="BB203" s="35">
        <f t="shared" si="44"/>
        <v>0.59069767441860466</v>
      </c>
      <c r="BC203" s="35">
        <f t="shared" si="45"/>
        <v>0.43605849916087269</v>
      </c>
      <c r="BD203" s="35">
        <f t="shared" si="46"/>
        <v>0.59069767441860466</v>
      </c>
      <c r="BE203" s="35">
        <f t="shared" si="47"/>
        <v>0.15463917525773196</v>
      </c>
      <c r="BF203" s="23">
        <f>VLOOKUP(AH203,POINTS_TABLE!$D$2:$E$6,2,FALSE)</f>
        <v>-34.629295381683434</v>
      </c>
      <c r="BG203" s="23">
        <f>VLOOKUP(AI203,POINTS_TABLE!$D$7:$E$12,2,FALSE)</f>
        <v>2.2035512366295098</v>
      </c>
      <c r="BH203" s="23">
        <f>VLOOKUP(AJ203,POINTS_TABLE!$D$13:$E$18,2,FALSE)</f>
        <v>-13.075263105775054</v>
      </c>
      <c r="BI203" s="23">
        <f>VLOOKUP(AK203,POINTS_TABLE!$D$21:$E$24,2,FALSE)</f>
        <v>15.455276084198793</v>
      </c>
      <c r="BJ203" s="23">
        <f>VLOOKUP(AL203,POINTS_TABLE!$D$25:$E$27,2,FALSE)</f>
        <v>1.063873591300236</v>
      </c>
      <c r="BK203" s="23">
        <f>VLOOKUP(AM203,POINTS_TABLE!$D$28:$E$33,2,FALSE)</f>
        <v>16.599345307350365</v>
      </c>
      <c r="BL203" s="23">
        <f>VLOOKUP(AN203,POINTS_TABLE!$D$34:$E$37,2,FALSE)</f>
        <v>7.4046821899710498</v>
      </c>
      <c r="BM203" s="23">
        <f>VLOOKUP(AO203,POINTS_TABLE!$D$38:$E$41,2,FALSE)</f>
        <v>3.0392969223849704</v>
      </c>
      <c r="BN203" s="23">
        <f>VLOOKUP(AP203,POINTS_TABLE!$D$42:$E$44,2,FALSE)</f>
        <v>-9.2873123719919874</v>
      </c>
      <c r="BO203" s="23">
        <f>VLOOKUP(AQ203,POINTS_TABLE!$D$45:$E$48,2,FALSE)</f>
        <v>13.198712548866723</v>
      </c>
      <c r="BP203" s="23">
        <f>VLOOKUP(AR203,POINTS_TABLE!$D$49:$E$50,2,FALSE)</f>
        <v>14.582867019977442</v>
      </c>
      <c r="BQ203" s="23">
        <f>VLOOKUP(AS203,POINTS_TABLE!$D$51:$E$52,2,FALSE)</f>
        <v>8.0505843910576207</v>
      </c>
      <c r="BR203" s="39">
        <f>ROUND(SCORECARD_SCALLING!$C$6-SUM(BF203:BQ203)-TRAIN_SUMMARY!$C$2*SCORECARD_SCALLING!$C$5,0)</f>
        <v>481</v>
      </c>
      <c r="BS203" t="str">
        <f t="shared" si="48"/>
        <v>Reject</v>
      </c>
      <c r="BT203">
        <f t="shared" si="49"/>
        <v>1</v>
      </c>
    </row>
    <row r="204" spans="1:72">
      <c r="A204" s="2" t="s">
        <v>32</v>
      </c>
      <c r="B204" s="2">
        <v>9</v>
      </c>
      <c r="C204" s="2" t="s">
        <v>33</v>
      </c>
      <c r="D204" s="2" t="s">
        <v>46</v>
      </c>
      <c r="E204" s="2">
        <v>276</v>
      </c>
      <c r="F204" s="2" t="s">
        <v>34</v>
      </c>
      <c r="G204" s="2" t="s">
        <v>35</v>
      </c>
      <c r="H204" s="2">
        <v>4</v>
      </c>
      <c r="I204" s="2" t="s">
        <v>56</v>
      </c>
      <c r="J204" s="2" t="s">
        <v>27</v>
      </c>
      <c r="K204" s="2">
        <v>4</v>
      </c>
      <c r="L204" s="2" t="s">
        <v>28</v>
      </c>
      <c r="M204" s="2">
        <v>22</v>
      </c>
      <c r="N204" s="2" t="s">
        <v>27</v>
      </c>
      <c r="O204" s="2" t="s">
        <v>51</v>
      </c>
      <c r="P204" s="2">
        <v>1</v>
      </c>
      <c r="Q204" s="2" t="s">
        <v>40</v>
      </c>
      <c r="R204" s="2">
        <v>1</v>
      </c>
      <c r="S204" s="2" t="s">
        <v>27</v>
      </c>
      <c r="T204" s="2" t="s">
        <v>31</v>
      </c>
      <c r="U204" s="2">
        <v>0</v>
      </c>
      <c r="V204">
        <f>_xlfn.XLOOKUP(B204,Binning_WOE_IV!$C$2:$C$6,Binning_WOE_IV!$I$2:$I$6,"not found",-1)</f>
        <v>1.0146162505891094</v>
      </c>
      <c r="W204">
        <f>_xlfn.XLOOKUP(E204,Binning_WOE_IV!$C$7:$C$12,Binning_WOE_IV!$I$7:$I$12,"not found",-1)</f>
        <v>3.9978967825304385E-2</v>
      </c>
      <c r="X204">
        <f>_xlfn.XLOOKUP(M204,Binning_WOE_IV!$C$13:$C$18,Binning_WOE_IV!$I$13:$I$18,"not found",-1)</f>
        <v>-0.40221483439086264</v>
      </c>
      <c r="Y204">
        <f>_xlfn.XLOOKUP(A204,Binning_WOE_IV!$B$32:$B$35,Binning_WOE_IV!$G$32:$G$35,"not found",0)</f>
        <v>-0.45557089656450134</v>
      </c>
      <c r="Z204" s="23">
        <f>_xlfn.XLOOKUP(_xlfn.XLOOKUP(C204,Binning_WOE_IV!$AF$2:$AF$6,Binning_WOE_IV!$AG$2:$AG$6,"not found",0),Binning_WOE_IV!$R$36:$R$38,Binning_WOE_IV!$G$36:$G$38,"not found",0)</f>
        <v>-4.4726268044255127E-2</v>
      </c>
      <c r="AA204" cm="1">
        <f t="array" ref="AA204">_xlfn.SWITCH(D204,"radio/tv",Binning_WOE_IV!$G$39,"other",Binning_WOE_IV!$G$39,"education",Binning_WOE_IV!$G$40,"retraining",Binning_WOE_IV!$G$40,"furniture/equipment",Binning_WOE_IV!$G$41,"domestic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04">
        <f>_xlfn.LET(_xlpm.b,_xlfn.XLOOKUP(F204,Binning_WOE_IV!$AJ$2:$AJ$6,Binning_WOE_IV!$AK$2:$AK$6,"not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04">
        <f>_xlfn.LET(_xlpm.b,_xlfn.XLOOKUP(G204,Binning_WOE_IV!$AL$2:$AL$6,Binning_WOE_IV!$AM$2:$AM$6,"not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04">
        <f>_xlfn.XLOOKUP(_xlfn.XLOOKUP(I204,Binning_WOE_IV!$AN$2:$AN$5,Binning_WOE_IV!$AO$2:$AO$5,"not found",0),Binning_WOE_IV!$R$53:$R$55,Binning_WOE_IV!$G$53:$G$55,"not found",0)</f>
        <v>-0.2698954162208389</v>
      </c>
      <c r="AE204">
        <f>_xlfn.LET(_xlpm.b,_xlfn.XLOOKUP(L204,Binning_WOE_IV!$AQ$2:$AQ$5,Binning_WOE_IV!$AR$2:$AR$5,"not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04">
        <f>_xlfn.XLOOKUP(_xlfn.XLOOKUP(N204,Binning_WOE_IV!$AS$2:$AS$4,Binning_WOE_IV!$AT$2:$AT$4,"not found",0),Binning_WOE_IV!$R$62:$R$63,Binning_WOE_IV!$G$62:$G$63,"not found",0)</f>
        <v>0.12957806221905885</v>
      </c>
      <c r="AG204">
        <f>_xlfn.XLOOKUP(_xlfn.XLOOKUP(O204,Binning_WOE_IV!$AU$2:$AU$4,Binning_WOE_IV!$AV$2:$AV$4,"not found",0),Binning_WOE_IV!$R$64:$R$65,Binning_WOE_IV!$G$64:$G$65,"not found",0)</f>
        <v>-0.4919272386823581</v>
      </c>
      <c r="AH204">
        <f>V204*TRAIN_SUMMARY!$C$3</f>
        <v>-0.80010661528638027</v>
      </c>
      <c r="AI204">
        <f>W204*TRAIN_SUMMARY!$C$4</f>
        <v>-1.9952478243670423E-2</v>
      </c>
      <c r="AJ204">
        <f>X204*TRAIN_SUMMARY!$C$5</f>
        <v>0.25616502952357967</v>
      </c>
      <c r="AK204">
        <f>Y204*TRAIN_SUMMARY!$C$6</f>
        <v>0.35709270141793154</v>
      </c>
      <c r="AL204">
        <f>Z204*TRAIN_SUMMARY!$C$7</f>
        <v>2.4580699342731407E-2</v>
      </c>
      <c r="AM204">
        <f>AA204*TRAIN_SUMMARY!$C$8</f>
        <v>0.38352631329769549</v>
      </c>
      <c r="AN204">
        <f>AB204*TRAIN_SUMMARY!$C$9</f>
        <v>0.17108448609736249</v>
      </c>
      <c r="AO204">
        <f>AC204*TRAIN_SUMMARY!$C$10</f>
        <v>4.7923621110280083E-2</v>
      </c>
      <c r="AP204">
        <f>AD204*TRAIN_SUMMARY!$C$11</f>
        <v>0.31977406031642996</v>
      </c>
      <c r="AQ204">
        <f>AE204*TRAIN_SUMMARY!$C$12</f>
        <v>-0.28008206528227803</v>
      </c>
      <c r="AR204">
        <f>AF204*TRAIN_SUMMARY!$C$13</f>
        <v>-7.9424741749105313E-2</v>
      </c>
      <c r="AS204">
        <f>AG204*TRAIN_SUMMARY!$C$14</f>
        <v>0.18600799575071647</v>
      </c>
      <c r="AT204">
        <f>TRAIN_SUMMARY!$C$2+SUM(AH204:AS204)</f>
        <v>-0.25481180846682994</v>
      </c>
      <c r="AU204">
        <f t="shared" si="39"/>
        <v>0.43663950556423881</v>
      </c>
      <c r="AV204">
        <f t="shared" si="40"/>
        <v>0.57383554592070807</v>
      </c>
      <c r="AW204">
        <f t="shared" si="41"/>
        <v>1</v>
      </c>
      <c r="AX204">
        <f t="shared" si="42"/>
        <v>0</v>
      </c>
      <c r="AY204">
        <f t="shared" si="50"/>
        <v>76</v>
      </c>
      <c r="AZ204">
        <f t="shared" si="51"/>
        <v>127</v>
      </c>
      <c r="BA204" s="35">
        <f t="shared" si="43"/>
        <v>0.15670103092783505</v>
      </c>
      <c r="BB204" s="35">
        <f t="shared" si="44"/>
        <v>0.59069767441860466</v>
      </c>
      <c r="BC204" s="35">
        <f t="shared" si="45"/>
        <v>0.43399664349076961</v>
      </c>
      <c r="BD204" s="35">
        <f t="shared" si="46"/>
        <v>0.59069767441860466</v>
      </c>
      <c r="BE204" s="35">
        <f t="shared" si="47"/>
        <v>0.15670103092783505</v>
      </c>
      <c r="BF204" s="23">
        <f>VLOOKUP(AH204,POINTS_TABLE!$D$2:$E$6,2,FALSE)</f>
        <v>-34.629295381683434</v>
      </c>
      <c r="BG204" s="23">
        <f>VLOOKUP(AI204,POINTS_TABLE!$D$7:$E$12,2,FALSE)</f>
        <v>-0.86356024246764762</v>
      </c>
      <c r="BH204" s="23">
        <f>VLOOKUP(AJ204,POINTS_TABLE!$D$13:$E$18,2,FALSE)</f>
        <v>11.087040532285299</v>
      </c>
      <c r="BI204" s="23">
        <f>VLOOKUP(AK204,POINTS_TABLE!$D$21:$E$24,2,FALSE)</f>
        <v>15.455276084198793</v>
      </c>
      <c r="BJ204" s="23">
        <f>VLOOKUP(AL204,POINTS_TABLE!$D$25:$E$27,2,FALSE)</f>
        <v>1.063873591300236</v>
      </c>
      <c r="BK204" s="23">
        <f>VLOOKUP(AM204,POINTS_TABLE!$D$28:$E$33,2,FALSE)</f>
        <v>16.599345307350365</v>
      </c>
      <c r="BL204" s="23">
        <f>VLOOKUP(AN204,POINTS_TABLE!$D$34:$E$37,2,FALSE)</f>
        <v>7.4046821899710498</v>
      </c>
      <c r="BM204" s="23">
        <f>VLOOKUP(AO204,POINTS_TABLE!$D$38:$E$41,2,FALSE)</f>
        <v>2.0741751155172814</v>
      </c>
      <c r="BN204" s="23">
        <f>VLOOKUP(AP204,POINTS_TABLE!$D$42:$E$44,2,FALSE)</f>
        <v>13.840093530703253</v>
      </c>
      <c r="BO204" s="23">
        <f>VLOOKUP(AQ204,POINTS_TABLE!$D$45:$E$48,2,FALSE)</f>
        <v>-12.122190198740443</v>
      </c>
      <c r="BP204" s="23">
        <f>VLOOKUP(AR204,POINTS_TABLE!$D$49:$E$50,2,FALSE)</f>
        <v>-3.4375704313596254</v>
      </c>
      <c r="BQ204" s="23">
        <f>VLOOKUP(AS204,POINTS_TABLE!$D$51:$E$52,2,FALSE)</f>
        <v>8.0505843910576207</v>
      </c>
      <c r="BR204" s="39">
        <f>ROUND(SCORECARD_SCALLING!$C$6-SUM(BF204:BQ204)-TRAIN_SUMMARY!$C$2*SCORECARD_SCALLING!$C$5,0)</f>
        <v>481</v>
      </c>
      <c r="BS204" t="str">
        <f t="shared" si="48"/>
        <v>Reject</v>
      </c>
      <c r="BT204">
        <f t="shared" si="49"/>
        <v>1</v>
      </c>
    </row>
    <row r="205" spans="1:72">
      <c r="A205" s="2" t="s">
        <v>32</v>
      </c>
      <c r="B205" s="2">
        <v>12</v>
      </c>
      <c r="C205" s="2" t="s">
        <v>33</v>
      </c>
      <c r="D205" s="2" t="s">
        <v>46</v>
      </c>
      <c r="E205" s="2">
        <v>2002</v>
      </c>
      <c r="F205" s="2" t="s">
        <v>34</v>
      </c>
      <c r="G205" s="2" t="s">
        <v>39</v>
      </c>
      <c r="H205" s="2">
        <v>3</v>
      </c>
      <c r="I205" s="2" t="s">
        <v>26</v>
      </c>
      <c r="J205" s="2" t="s">
        <v>27</v>
      </c>
      <c r="K205" s="2">
        <v>4</v>
      </c>
      <c r="L205" s="2" t="s">
        <v>43</v>
      </c>
      <c r="M205" s="2">
        <v>30</v>
      </c>
      <c r="N205" s="2" t="s">
        <v>27</v>
      </c>
      <c r="O205" s="2" t="s">
        <v>51</v>
      </c>
      <c r="P205" s="2">
        <v>1</v>
      </c>
      <c r="Q205" s="2" t="s">
        <v>30</v>
      </c>
      <c r="R205" s="2">
        <v>2</v>
      </c>
      <c r="S205" s="2" t="s">
        <v>31</v>
      </c>
      <c r="T205" s="2" t="s">
        <v>31</v>
      </c>
      <c r="U205" s="2">
        <v>0</v>
      </c>
      <c r="V205">
        <f>_xlfn.XLOOKUP(B205,Binning_WOE_IV!$C$2:$C$6,Binning_WOE_IV!$I$2:$I$6,"not found",-1)</f>
        <v>7.0953437452657447E-2</v>
      </c>
      <c r="W205">
        <f>_xlfn.XLOOKUP(E205,Binning_WOE_IV!$C$7:$C$12,Binning_WOE_IV!$I$7:$I$12,"not found",-1)</f>
        <v>0.12361395596717682</v>
      </c>
      <c r="X205">
        <f>_xlfn.XLOOKUP(M205,Binning_WOE_IV!$C$13:$C$18,Binning_WOE_IV!$I$13:$I$18,"not found",-1)</f>
        <v>-9.0210644079187538E-2</v>
      </c>
      <c r="Y205">
        <f>_xlfn.XLOOKUP(A205,Binning_WOE_IV!$B$32:$B$35,Binning_WOE_IV!$G$32:$G$35,"not found",0)</f>
        <v>-0.45557089656450134</v>
      </c>
      <c r="Z205" s="23">
        <f>_xlfn.XLOOKUP(_xlfn.XLOOKUP(C205,Binning_WOE_IV!$AF$2:$AF$6,Binning_WOE_IV!$AG$2:$AG$6,"not found",0),Binning_WOE_IV!$R$36:$R$38,Binning_WOE_IV!$G$36:$G$38,"not found",0)</f>
        <v>-4.4726268044255127E-2</v>
      </c>
      <c r="AA205" cm="1">
        <f t="array" ref="AA205">_xlfn.SWITCH(D205,"radio/tv",Binning_WOE_IV!$G$39,"other",Binning_WOE_IV!$G$39,"education",Binning_WOE_IV!$G$40,"retraining",Binning_WOE_IV!$G$40,"furniture/equipment",Binning_WOE_IV!$G$41,"domestic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05">
        <f>_xlfn.LET(_xlpm.b,_xlfn.XLOOKUP(F205,Binning_WOE_IV!$AJ$2:$AJ$6,Binning_WOE_IV!$AK$2:$AK$6,"not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05">
        <f>_xlfn.LET(_xlpm.b,_xlfn.XLOOKUP(G205,Binning_WOE_IV!$AL$2:$AL$6,Binning_WOE_IV!$AM$2:$AM$6,"not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05">
        <f>_xlfn.XLOOKUP(_xlfn.XLOOKUP(I205,Binning_WOE_IV!$AN$2:$AN$5,Binning_WOE_IV!$AO$2:$AO$5,"not found",0),Binning_WOE_IV!$R$53:$R$55,Binning_WOE_IV!$G$53:$G$55,"not found",0)</f>
        <v>0.1811117123342415</v>
      </c>
      <c r="AE205">
        <f>_xlfn.LET(_xlpm.b,_xlfn.XLOOKUP(L205,Binning_WOE_IV!$AQ$2:$AQ$5,Binning_WOE_IV!$AR$2:$AR$5,"not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05">
        <f>_xlfn.XLOOKUP(_xlfn.XLOOKUP(N205,Binning_WOE_IV!$AS$2:$AS$4,Binning_WOE_IV!$AT$2:$AT$4,"not found",0),Binning_WOE_IV!$R$62:$R$63,Binning_WOE_IV!$G$62:$G$63,"not found",0)</f>
        <v>0.12957806221905885</v>
      </c>
      <c r="AG205">
        <f>_xlfn.XLOOKUP(_xlfn.XLOOKUP(O205,Binning_WOE_IV!$AU$2:$AU$4,Binning_WOE_IV!$AV$2:$AV$4,"not found",0),Binning_WOE_IV!$R$64:$R$65,Binning_WOE_IV!$G$64:$G$65,"not found",0)</f>
        <v>-0.4919272386823581</v>
      </c>
      <c r="AH205">
        <f>V205*TRAIN_SUMMARY!$C$3</f>
        <v>-5.5952498937620498E-2</v>
      </c>
      <c r="AI205">
        <f>W205*TRAIN_SUMMARY!$C$4</f>
        <v>-6.1692557392340606E-2</v>
      </c>
      <c r="AJ205">
        <f>X205*TRAIN_SUMMARY!$C$5</f>
        <v>5.7453903556002682E-2</v>
      </c>
      <c r="AK205">
        <f>Y205*TRAIN_SUMMARY!$C$6</f>
        <v>0.35709270141793154</v>
      </c>
      <c r="AL205">
        <f>Z205*TRAIN_SUMMARY!$C$7</f>
        <v>2.4580699342731407E-2</v>
      </c>
      <c r="AM205">
        <f>AA205*TRAIN_SUMMARY!$C$8</f>
        <v>0.38352631329769549</v>
      </c>
      <c r="AN205">
        <f>AB205*TRAIN_SUMMARY!$C$9</f>
        <v>0.17108448609736249</v>
      </c>
      <c r="AO205">
        <f>AC205*TRAIN_SUMMARY!$C$10</f>
        <v>-0.18469041192036334</v>
      </c>
      <c r="AP205">
        <f>AD205*TRAIN_SUMMARY!$C$11</f>
        <v>-0.21458247952085815</v>
      </c>
      <c r="AQ205">
        <f>AE205*TRAIN_SUMMARY!$C$12</f>
        <v>-1.8327249432625072E-2</v>
      </c>
      <c r="AR205">
        <f>AF205*TRAIN_SUMMARY!$C$13</f>
        <v>-7.9424741749105313E-2</v>
      </c>
      <c r="AS205">
        <f>AG205*TRAIN_SUMMARY!$C$14</f>
        <v>0.18600799575071647</v>
      </c>
      <c r="AT205">
        <f>TRAIN_SUMMARY!$C$2+SUM(AH205:AS205)</f>
        <v>-0.2563246542525961</v>
      </c>
      <c r="AU205">
        <f t="shared" si="39"/>
        <v>0.43626740325496677</v>
      </c>
      <c r="AV205">
        <f t="shared" si="40"/>
        <v>0.57317525916054113</v>
      </c>
      <c r="AW205">
        <f t="shared" si="41"/>
        <v>1</v>
      </c>
      <c r="AX205">
        <f t="shared" si="42"/>
        <v>0</v>
      </c>
      <c r="AY205">
        <f t="shared" si="50"/>
        <v>77</v>
      </c>
      <c r="AZ205">
        <f t="shared" si="51"/>
        <v>127</v>
      </c>
      <c r="BA205" s="35">
        <f t="shared" si="43"/>
        <v>0.15876288659793814</v>
      </c>
      <c r="BB205" s="35">
        <f t="shared" si="44"/>
        <v>0.59069767441860466</v>
      </c>
      <c r="BC205" s="35">
        <f t="shared" si="45"/>
        <v>0.43193478782066652</v>
      </c>
      <c r="BD205" s="35">
        <f t="shared" si="46"/>
        <v>0.59069767441860466</v>
      </c>
      <c r="BE205" s="35">
        <f t="shared" si="47"/>
        <v>0.15876288659793814</v>
      </c>
      <c r="BF205" s="23">
        <f>VLOOKUP(AH205,POINTS_TABLE!$D$2:$E$6,2,FALSE)</f>
        <v>-2.4216717822795024</v>
      </c>
      <c r="BG205" s="23">
        <f>VLOOKUP(AI205,POINTS_TABLE!$D$7:$E$12,2,FALSE)</f>
        <v>-2.6701063982906263</v>
      </c>
      <c r="BH205" s="23">
        <f>VLOOKUP(AJ205,POINTS_TABLE!$D$13:$E$18,2,FALSE)</f>
        <v>2.4866538521987356</v>
      </c>
      <c r="BI205" s="23">
        <f>VLOOKUP(AK205,POINTS_TABLE!$D$21:$E$24,2,FALSE)</f>
        <v>15.455276084198793</v>
      </c>
      <c r="BJ205" s="23">
        <f>VLOOKUP(AL205,POINTS_TABLE!$D$25:$E$27,2,FALSE)</f>
        <v>1.063873591300236</v>
      </c>
      <c r="BK205" s="23">
        <f>VLOOKUP(AM205,POINTS_TABLE!$D$28:$E$33,2,FALSE)</f>
        <v>16.599345307350365</v>
      </c>
      <c r="BL205" s="23">
        <f>VLOOKUP(AN205,POINTS_TABLE!$D$34:$E$37,2,FALSE)</f>
        <v>7.4046821899710498</v>
      </c>
      <c r="BM205" s="23">
        <f>VLOOKUP(AO205,POINTS_TABLE!$D$38:$E$41,2,FALSE)</f>
        <v>-7.9935582413174426</v>
      </c>
      <c r="BN205" s="23">
        <f>VLOOKUP(AP205,POINTS_TABLE!$D$42:$E$44,2,FALSE)</f>
        <v>-9.2873123719919874</v>
      </c>
      <c r="BO205" s="23">
        <f>VLOOKUP(AQ205,POINTS_TABLE!$D$45:$E$48,2,FALSE)</f>
        <v>-0.79321895608749771</v>
      </c>
      <c r="BP205" s="23">
        <f>VLOOKUP(AR205,POINTS_TABLE!$D$49:$E$50,2,FALSE)</f>
        <v>-3.4375704313596254</v>
      </c>
      <c r="BQ205" s="23">
        <f>VLOOKUP(AS205,POINTS_TABLE!$D$51:$E$52,2,FALSE)</f>
        <v>8.0505843910576207</v>
      </c>
      <c r="BR205" s="39">
        <f>ROUND(SCORECARD_SCALLING!$C$6-SUM(BF205:BQ205)-TRAIN_SUMMARY!$C$2*SCORECARD_SCALLING!$C$5,0)</f>
        <v>481</v>
      </c>
      <c r="BS205" t="str">
        <f t="shared" si="48"/>
        <v>Reject</v>
      </c>
      <c r="BT205">
        <f t="shared" si="49"/>
        <v>1</v>
      </c>
    </row>
    <row r="206" spans="1:72">
      <c r="A206" s="2" t="s">
        <v>21</v>
      </c>
      <c r="B206" s="2">
        <v>18</v>
      </c>
      <c r="C206" s="2" t="s">
        <v>33</v>
      </c>
      <c r="D206" s="2" t="s">
        <v>46</v>
      </c>
      <c r="E206" s="2">
        <v>2249</v>
      </c>
      <c r="F206" s="2" t="s">
        <v>59</v>
      </c>
      <c r="G206" s="2" t="s">
        <v>39</v>
      </c>
      <c r="H206" s="2">
        <v>4</v>
      </c>
      <c r="I206" s="2" t="s">
        <v>26</v>
      </c>
      <c r="J206" s="2" t="s">
        <v>27</v>
      </c>
      <c r="K206" s="2">
        <v>3</v>
      </c>
      <c r="L206" s="2" t="s">
        <v>50</v>
      </c>
      <c r="M206" s="2">
        <v>30</v>
      </c>
      <c r="N206" s="2" t="s">
        <v>27</v>
      </c>
      <c r="O206" s="2" t="s">
        <v>29</v>
      </c>
      <c r="P206" s="2">
        <v>1</v>
      </c>
      <c r="Q206" s="2" t="s">
        <v>52</v>
      </c>
      <c r="R206" s="2">
        <v>2</v>
      </c>
      <c r="S206" s="2" t="s">
        <v>31</v>
      </c>
      <c r="T206" s="2" t="s">
        <v>31</v>
      </c>
      <c r="U206" s="2">
        <v>0</v>
      </c>
      <c r="V206">
        <f>_xlfn.XLOOKUP(B206,Binning_WOE_IV!$C$2:$C$6,Binning_WOE_IV!$I$2:$I$6,"not found",-1)</f>
        <v>7.0953437452657447E-2</v>
      </c>
      <c r="W206">
        <f>_xlfn.XLOOKUP(E206,Binning_WOE_IV!$C$7:$C$12,Binning_WOE_IV!$I$7:$I$12,"not found",-1)</f>
        <v>0.12361395596717682</v>
      </c>
      <c r="X206">
        <f>_xlfn.XLOOKUP(M206,Binning_WOE_IV!$C$13:$C$18,Binning_WOE_IV!$I$13:$I$18,"not found",-1)</f>
        <v>-9.0210644079187538E-2</v>
      </c>
      <c r="Y206">
        <f>_xlfn.XLOOKUP(A206,Binning_WOE_IV!$B$32:$B$35,Binning_WOE_IV!$G$32:$G$35,"not found",0)</f>
        <v>-0.67859154491044971</v>
      </c>
      <c r="Z206" s="23">
        <f>_xlfn.XLOOKUP(_xlfn.XLOOKUP(C206,Binning_WOE_IV!$AF$2:$AF$6,Binning_WOE_IV!$AG$2:$AG$6,"not found",0),Binning_WOE_IV!$R$36:$R$38,Binning_WOE_IV!$G$36:$G$38,"not found",0)</f>
        <v>-4.4726268044255127E-2</v>
      </c>
      <c r="AA206" cm="1">
        <f t="array" ref="AA206">_xlfn.SWITCH(D206,"radio/tv",Binning_WOE_IV!$G$39,"other",Binning_WOE_IV!$G$39,"education",Binning_WOE_IV!$G$40,"retraining",Binning_WOE_IV!$G$40,"furniture/equipment",Binning_WOE_IV!$G$41,"domestic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06">
        <f>_xlfn.LET(_xlpm.b,_xlfn.XLOOKUP(F206,Binning_WOE_IV!$AJ$2:$AJ$6,Binning_WOE_IV!$AK$2:$AK$6,"not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206">
        <f>_xlfn.LET(_xlpm.b,_xlfn.XLOOKUP(G206,Binning_WOE_IV!$AL$2:$AL$6,Binning_WOE_IV!$AM$2:$AM$6,"not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06">
        <f>_xlfn.XLOOKUP(_xlfn.XLOOKUP(I206,Binning_WOE_IV!$AN$2:$AN$5,Binning_WOE_IV!$AO$2:$AO$5,"not found",0),Binning_WOE_IV!$R$53:$R$55,Binning_WOE_IV!$G$53:$G$55,"not found",0)</f>
        <v>0.1811117123342415</v>
      </c>
      <c r="AE206">
        <f>_xlfn.LET(_xlpm.b,_xlfn.XLOOKUP(L206,Binning_WOE_IV!$AQ$2:$AQ$5,Binning_WOE_IV!$AR$2:$AR$5,"not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06">
        <f>_xlfn.XLOOKUP(_xlfn.XLOOKUP(N206,Binning_WOE_IV!$AS$2:$AS$4,Binning_WOE_IV!$AT$2:$AT$4,"not found",0),Binning_WOE_IV!$R$62:$R$63,Binning_WOE_IV!$G$62:$G$63,"not found",0)</f>
        <v>0.12957806221905885</v>
      </c>
      <c r="AG206">
        <f>_xlfn.XLOOKUP(_xlfn.XLOOKUP(O206,Binning_WOE_IV!$AU$2:$AU$4,Binning_WOE_IV!$AV$2:$AV$4,"not found",0),Binning_WOE_IV!$R$64:$R$65,Binning_WOE_IV!$G$64:$G$65,"not found",0)</f>
        <v>0.23435622685305388</v>
      </c>
      <c r="AH206">
        <f>V206*TRAIN_SUMMARY!$C$3</f>
        <v>-5.5952498937620498E-2</v>
      </c>
      <c r="AI206">
        <f>W206*TRAIN_SUMMARY!$C$4</f>
        <v>-6.1692557392340606E-2</v>
      </c>
      <c r="AJ206">
        <f>X206*TRAIN_SUMMARY!$C$5</f>
        <v>5.7453903556002682E-2</v>
      </c>
      <c r="AK206">
        <f>Y206*TRAIN_SUMMARY!$C$6</f>
        <v>0.53190423215968441</v>
      </c>
      <c r="AL206">
        <f>Z206*TRAIN_SUMMARY!$C$7</f>
        <v>2.4580699342731407E-2</v>
      </c>
      <c r="AM206">
        <f>AA206*TRAIN_SUMMARY!$C$8</f>
        <v>0.38352631329769549</v>
      </c>
      <c r="AN206">
        <f>AB206*TRAIN_SUMMARY!$C$9</f>
        <v>0.18902110492895396</v>
      </c>
      <c r="AO206">
        <f>AC206*TRAIN_SUMMARY!$C$10</f>
        <v>-0.18469041192036334</v>
      </c>
      <c r="AP206">
        <f>AD206*TRAIN_SUMMARY!$C$11</f>
        <v>-0.21458247952085815</v>
      </c>
      <c r="AQ206">
        <f>AE206*TRAIN_SUMMARY!$C$12</f>
        <v>6.1778553558697331E-2</v>
      </c>
      <c r="AR206">
        <f>AF206*TRAIN_SUMMARY!$C$13</f>
        <v>-7.9424741749105313E-2</v>
      </c>
      <c r="AS206">
        <f>AG206*TRAIN_SUMMARY!$C$14</f>
        <v>-8.8614999578798745E-2</v>
      </c>
      <c r="AT206">
        <f>TRAIN_SUMMARY!$C$2+SUM(AH206:AS206)</f>
        <v>-0.25809369701744456</v>
      </c>
      <c r="AU206">
        <f t="shared" si="39"/>
        <v>0.43583237730004903</v>
      </c>
      <c r="AV206">
        <f t="shared" si="40"/>
        <v>0.57240386827154321</v>
      </c>
      <c r="AW206">
        <f t="shared" si="41"/>
        <v>1</v>
      </c>
      <c r="AX206">
        <f t="shared" si="42"/>
        <v>0</v>
      </c>
      <c r="AY206">
        <f t="shared" si="50"/>
        <v>78</v>
      </c>
      <c r="AZ206">
        <f t="shared" si="51"/>
        <v>127</v>
      </c>
      <c r="BA206" s="35">
        <f t="shared" si="43"/>
        <v>0.16082474226804125</v>
      </c>
      <c r="BB206" s="35">
        <f t="shared" si="44"/>
        <v>0.59069767441860466</v>
      </c>
      <c r="BC206" s="35">
        <f t="shared" si="45"/>
        <v>0.42987293215056344</v>
      </c>
      <c r="BD206" s="35">
        <f t="shared" si="46"/>
        <v>0.59069767441860466</v>
      </c>
      <c r="BE206" s="35">
        <f t="shared" si="47"/>
        <v>0.16082474226804125</v>
      </c>
      <c r="BF206" s="23">
        <f>VLOOKUP(AH206,POINTS_TABLE!$D$2:$E$6,2,FALSE)</f>
        <v>-2.4216717822795024</v>
      </c>
      <c r="BG206" s="23">
        <f>VLOOKUP(AI206,POINTS_TABLE!$D$7:$E$12,2,FALSE)</f>
        <v>-2.6701063982906263</v>
      </c>
      <c r="BH206" s="23">
        <f>VLOOKUP(AJ206,POINTS_TABLE!$D$13:$E$18,2,FALSE)</f>
        <v>2.4866538521987356</v>
      </c>
      <c r="BI206" s="23">
        <f>VLOOKUP(AK206,POINTS_TABLE!$D$21:$E$24,2,FALSE)</f>
        <v>23.021267938938855</v>
      </c>
      <c r="BJ206" s="23">
        <f>VLOOKUP(AL206,POINTS_TABLE!$D$25:$E$27,2,FALSE)</f>
        <v>1.063873591300236</v>
      </c>
      <c r="BK206" s="23">
        <f>VLOOKUP(AM206,POINTS_TABLE!$D$28:$E$33,2,FALSE)</f>
        <v>16.599345307350365</v>
      </c>
      <c r="BL206" s="23">
        <f>VLOOKUP(AN206,POINTS_TABLE!$D$34:$E$37,2,FALSE)</f>
        <v>8.180994321130628</v>
      </c>
      <c r="BM206" s="23">
        <f>VLOOKUP(AO206,POINTS_TABLE!$D$38:$E$41,2,FALSE)</f>
        <v>-7.9935582413174426</v>
      </c>
      <c r="BN206" s="23">
        <f>VLOOKUP(AP206,POINTS_TABLE!$D$42:$E$44,2,FALSE)</f>
        <v>-9.2873123719919874</v>
      </c>
      <c r="BO206" s="23">
        <f>VLOOKUP(AQ206,POINTS_TABLE!$D$45:$E$48,2,FALSE)</f>
        <v>2.6738283855727758</v>
      </c>
      <c r="BP206" s="23">
        <f>VLOOKUP(AR206,POINTS_TABLE!$D$49:$E$50,2,FALSE)</f>
        <v>-3.4375704313596254</v>
      </c>
      <c r="BQ206" s="23">
        <f>VLOOKUP(AS206,POINTS_TABLE!$D$51:$E$52,2,FALSE)</f>
        <v>-3.8353326132213157</v>
      </c>
      <c r="BR206" s="39">
        <f>ROUND(SCORECARD_SCALLING!$C$6-SUM(BF206:BQ206)-TRAIN_SUMMARY!$C$2*SCORECARD_SCALLING!$C$5,0)</f>
        <v>482</v>
      </c>
      <c r="BS206" t="str">
        <f t="shared" si="48"/>
        <v>Reject</v>
      </c>
      <c r="BT206">
        <f t="shared" si="49"/>
        <v>1</v>
      </c>
    </row>
    <row r="207" spans="1:72">
      <c r="A207" s="2" t="s">
        <v>37</v>
      </c>
      <c r="B207" s="2">
        <v>36</v>
      </c>
      <c r="C207" s="2" t="s">
        <v>33</v>
      </c>
      <c r="D207" s="2" t="s">
        <v>38</v>
      </c>
      <c r="E207" s="2">
        <v>1819</v>
      </c>
      <c r="F207" s="2" t="s">
        <v>34</v>
      </c>
      <c r="G207" s="2" t="s">
        <v>35</v>
      </c>
      <c r="H207" s="2">
        <v>4</v>
      </c>
      <c r="I207" s="2" t="s">
        <v>26</v>
      </c>
      <c r="J207" s="2" t="s">
        <v>27</v>
      </c>
      <c r="K207" s="2">
        <v>4</v>
      </c>
      <c r="L207" s="2" t="s">
        <v>47</v>
      </c>
      <c r="M207" s="2">
        <v>37</v>
      </c>
      <c r="N207" s="2" t="s">
        <v>65</v>
      </c>
      <c r="O207" s="2" t="s">
        <v>44</v>
      </c>
      <c r="P207" s="2">
        <v>1</v>
      </c>
      <c r="Q207" s="2" t="s">
        <v>30</v>
      </c>
      <c r="R207" s="2">
        <v>1</v>
      </c>
      <c r="S207" s="2" t="s">
        <v>31</v>
      </c>
      <c r="T207" s="2" t="s">
        <v>31</v>
      </c>
      <c r="U207" s="2">
        <v>1</v>
      </c>
      <c r="V207">
        <f>_xlfn.XLOOKUP(B207,Binning_WOE_IV!$C$2:$C$6,Binning_WOE_IV!$I$2:$I$6,"not found",-1)</f>
        <v>-0.672432264549915</v>
      </c>
      <c r="W207">
        <f>_xlfn.XLOOKUP(E207,Binning_WOE_IV!$C$7:$C$12,Binning_WOE_IV!$I$7:$I$12,"not found",-1)</f>
        <v>0.16104877718831048</v>
      </c>
      <c r="X207">
        <f>_xlfn.XLOOKUP(M207,Binning_WOE_IV!$C$13:$C$18,Binning_WOE_IV!$I$13:$I$18,"not found",-1)</f>
        <v>0.27579903319597576</v>
      </c>
      <c r="Y207">
        <f>_xlfn.XLOOKUP(A207,Binning_WOE_IV!$B$32:$B$35,Binning_WOE_IV!$G$32:$G$35,"not found",0)</f>
        <v>1.1281887537091495</v>
      </c>
      <c r="Z207" s="23">
        <f>_xlfn.XLOOKUP(_xlfn.XLOOKUP(C207,Binning_WOE_IV!$AF$2:$AF$6,Binning_WOE_IV!$AG$2:$AG$6,"not found",0),Binning_WOE_IV!$R$36:$R$38,Binning_WOE_IV!$G$36:$G$38,"not found",0)</f>
        <v>-4.4726268044255127E-2</v>
      </c>
      <c r="AA207" cm="1">
        <f t="array" ref="AA207">_xlfn.SWITCH(D207,"radio/tv",Binning_WOE_IV!$G$39,"other",Binning_WOE_IV!$G$39,"education",Binning_WOE_IV!$G$40,"retraining",Binning_WOE_IV!$G$40,"furniture/equipment",Binning_WOE_IV!$G$41,"domestic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207">
        <f>_xlfn.LET(_xlpm.b,_xlfn.XLOOKUP(F207,Binning_WOE_IV!$AJ$2:$AJ$6,Binning_WOE_IV!$AK$2:$AK$6,"not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07">
        <f>_xlfn.LET(_xlpm.b,_xlfn.XLOOKUP(G207,Binning_WOE_IV!$AL$2:$AL$6,Binning_WOE_IV!$AM$2:$AM$6,"not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07">
        <f>_xlfn.XLOOKUP(_xlfn.XLOOKUP(I207,Binning_WOE_IV!$AN$2:$AN$5,Binning_WOE_IV!$AO$2:$AO$5,"not found",0),Binning_WOE_IV!$R$53:$R$55,Binning_WOE_IV!$G$53:$G$55,"not found",0)</f>
        <v>0.1811117123342415</v>
      </c>
      <c r="AE207">
        <f>_xlfn.LET(_xlpm.b,_xlfn.XLOOKUP(L207,Binning_WOE_IV!$AQ$2:$AQ$5,Binning_WOE_IV!$AR$2:$AR$5,"not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07">
        <f>_xlfn.XLOOKUP(_xlfn.XLOOKUP(N207,Binning_WOE_IV!$AS$2:$AS$4,Binning_WOE_IV!$AT$2:$AT$4,"not found",0),Binning_WOE_IV!$R$62:$R$63,Binning_WOE_IV!$G$62:$G$63,"not found",0)</f>
        <v>-0.54969627176468283</v>
      </c>
      <c r="AG207">
        <f>_xlfn.XLOOKUP(_xlfn.XLOOKUP(O207,Binning_WOE_IV!$AU$2:$AU$4,Binning_WOE_IV!$AV$2:$AV$4,"not found",0),Binning_WOE_IV!$R$64:$R$65,Binning_WOE_IV!$G$64:$G$65,"not found",0)</f>
        <v>-0.4919272386823581</v>
      </c>
      <c r="AH207">
        <f>V207*TRAIN_SUMMARY!$C$3</f>
        <v>0.53026698802232175</v>
      </c>
      <c r="AI207">
        <f>W207*TRAIN_SUMMARY!$C$4</f>
        <v>-8.037531726833734E-2</v>
      </c>
      <c r="AJ207">
        <f>X207*TRAIN_SUMMARY!$C$5</f>
        <v>-0.1756525653466223</v>
      </c>
      <c r="AK207">
        <f>Y207*TRAIN_SUMMARY!$C$6</f>
        <v>-0.88431454425511169</v>
      </c>
      <c r="AL207">
        <f>Z207*TRAIN_SUMMARY!$C$7</f>
        <v>2.4580699342731407E-2</v>
      </c>
      <c r="AM207">
        <f>AA207*TRAIN_SUMMARY!$C$8</f>
        <v>0.31332064462344805</v>
      </c>
      <c r="AN207">
        <f>AB207*TRAIN_SUMMARY!$C$9</f>
        <v>0.17108448609736249</v>
      </c>
      <c r="AO207">
        <f>AC207*TRAIN_SUMMARY!$C$10</f>
        <v>4.7923621110280083E-2</v>
      </c>
      <c r="AP207">
        <f>AD207*TRAIN_SUMMARY!$C$11</f>
        <v>-0.21458247952085815</v>
      </c>
      <c r="AQ207">
        <f>AE207*TRAIN_SUMMARY!$C$12</f>
        <v>0.30495501300893796</v>
      </c>
      <c r="AR207">
        <f>AF207*TRAIN_SUMMARY!$C$13</f>
        <v>0.33693577197926589</v>
      </c>
      <c r="AS207">
        <f>AG207*TRAIN_SUMMARY!$C$14</f>
        <v>0.18600799575071647</v>
      </c>
      <c r="AT207">
        <f>TRAIN_SUMMARY!$C$2+SUM(AH207:AS207)</f>
        <v>-0.26125050121798854</v>
      </c>
      <c r="AU207">
        <f t="shared" si="39"/>
        <v>0.43505633218383011</v>
      </c>
      <c r="AV207">
        <f t="shared" si="40"/>
        <v>0.83227975700458734</v>
      </c>
      <c r="AW207">
        <f t="shared" si="41"/>
        <v>0</v>
      </c>
      <c r="AX207">
        <f t="shared" si="42"/>
        <v>1</v>
      </c>
      <c r="AY207">
        <f t="shared" si="50"/>
        <v>78</v>
      </c>
      <c r="AZ207">
        <f t="shared" si="51"/>
        <v>128</v>
      </c>
      <c r="BA207" s="35">
        <f t="shared" si="43"/>
        <v>0.16082474226804125</v>
      </c>
      <c r="BB207" s="35">
        <f t="shared" si="44"/>
        <v>0.59534883720930232</v>
      </c>
      <c r="BC207" s="35">
        <f t="shared" si="45"/>
        <v>0.4345240949412611</v>
      </c>
      <c r="BD207" s="35">
        <f t="shared" si="46"/>
        <v>0.59534883720930232</v>
      </c>
      <c r="BE207" s="35">
        <f t="shared" si="47"/>
        <v>0.16082474226804125</v>
      </c>
      <c r="BF207" s="23">
        <f>VLOOKUP(AH207,POINTS_TABLE!$D$2:$E$6,2,FALSE)</f>
        <v>22.950406619007929</v>
      </c>
      <c r="BG207" s="23">
        <f>VLOOKUP(AI207,POINTS_TABLE!$D$7:$E$12,2,FALSE)</f>
        <v>-3.4787121489872201</v>
      </c>
      <c r="BH207" s="23">
        <f>VLOOKUP(AJ207,POINTS_TABLE!$D$13:$E$18,2,FALSE)</f>
        <v>-7.6023925483498971</v>
      </c>
      <c r="BI207" s="23">
        <f>VLOOKUP(AK207,POINTS_TABLE!$D$21:$E$24,2,FALSE)</f>
        <v>-38.273886227485001</v>
      </c>
      <c r="BJ207" s="23">
        <f>VLOOKUP(AL207,POINTS_TABLE!$D$25:$E$27,2,FALSE)</f>
        <v>1.063873591300236</v>
      </c>
      <c r="BK207" s="23">
        <f>VLOOKUP(AM207,POINTS_TABLE!$D$28:$E$33,2,FALSE)</f>
        <v>13.560784206191453</v>
      </c>
      <c r="BL207" s="23">
        <f>VLOOKUP(AN207,POINTS_TABLE!$D$34:$E$37,2,FALSE)</f>
        <v>7.4046821899710498</v>
      </c>
      <c r="BM207" s="23">
        <f>VLOOKUP(AO207,POINTS_TABLE!$D$38:$E$41,2,FALSE)</f>
        <v>2.0741751155172814</v>
      </c>
      <c r="BN207" s="23">
        <f>VLOOKUP(AP207,POINTS_TABLE!$D$42:$E$44,2,FALSE)</f>
        <v>-9.2873123719919874</v>
      </c>
      <c r="BO207" s="23">
        <f>VLOOKUP(AQ207,POINTS_TABLE!$D$45:$E$48,2,FALSE)</f>
        <v>13.198712548866723</v>
      </c>
      <c r="BP207" s="23">
        <f>VLOOKUP(AR207,POINTS_TABLE!$D$49:$E$50,2,FALSE)</f>
        <v>14.582867019977442</v>
      </c>
      <c r="BQ207" s="23">
        <f>VLOOKUP(AS207,POINTS_TABLE!$D$51:$E$52,2,FALSE)</f>
        <v>8.0505843910576207</v>
      </c>
      <c r="BR207" s="39">
        <f>ROUND(SCORECARD_SCALLING!$C$6-SUM(BF207:BQ207)-TRAIN_SUMMARY!$C$2*SCORECARD_SCALLING!$C$5,0)</f>
        <v>482</v>
      </c>
      <c r="BS207" t="str">
        <f t="shared" si="48"/>
        <v>Reject</v>
      </c>
      <c r="BT207">
        <f t="shared" si="49"/>
        <v>1</v>
      </c>
    </row>
    <row r="208" spans="1:72">
      <c r="A208" s="2" t="s">
        <v>32</v>
      </c>
      <c r="B208" s="2">
        <v>9</v>
      </c>
      <c r="C208" s="2" t="s">
        <v>64</v>
      </c>
      <c r="D208" s="2" t="s">
        <v>46</v>
      </c>
      <c r="E208" s="2">
        <v>1437</v>
      </c>
      <c r="F208" s="2" t="s">
        <v>59</v>
      </c>
      <c r="G208" s="2" t="s">
        <v>39</v>
      </c>
      <c r="H208" s="2">
        <v>2</v>
      </c>
      <c r="I208" s="2" t="s">
        <v>26</v>
      </c>
      <c r="J208" s="2" t="s">
        <v>27</v>
      </c>
      <c r="K208" s="2">
        <v>3</v>
      </c>
      <c r="L208" s="2" t="s">
        <v>47</v>
      </c>
      <c r="M208" s="2">
        <v>29</v>
      </c>
      <c r="N208" s="2" t="s">
        <v>27</v>
      </c>
      <c r="O208" s="2" t="s">
        <v>29</v>
      </c>
      <c r="P208" s="2">
        <v>1</v>
      </c>
      <c r="Q208" s="2" t="s">
        <v>30</v>
      </c>
      <c r="R208" s="2">
        <v>1</v>
      </c>
      <c r="S208" s="2" t="s">
        <v>27</v>
      </c>
      <c r="T208" s="2" t="s">
        <v>31</v>
      </c>
      <c r="U208" s="2">
        <v>1</v>
      </c>
      <c r="V208">
        <f>_xlfn.XLOOKUP(B208,Binning_WOE_IV!$C$2:$C$6,Binning_WOE_IV!$I$2:$I$6,"not found",-1)</f>
        <v>1.0146162505891094</v>
      </c>
      <c r="W208">
        <f>_xlfn.XLOOKUP(E208,Binning_WOE_IV!$C$7:$C$12,Binning_WOE_IV!$I$7:$I$12,"not found",-1)</f>
        <v>0.16104877718831048</v>
      </c>
      <c r="X208">
        <f>_xlfn.XLOOKUP(M208,Binning_WOE_IV!$C$13:$C$18,Binning_WOE_IV!$I$13:$I$18,"not found",-1)</f>
        <v>-0.13233987329659078</v>
      </c>
      <c r="Y208">
        <f>_xlfn.XLOOKUP(A208,Binning_WOE_IV!$B$32:$B$35,Binning_WOE_IV!$G$32:$G$35,"not found",0)</f>
        <v>-0.45557089656450134</v>
      </c>
      <c r="Z208" s="23">
        <f>_xlfn.XLOOKUP(_xlfn.XLOOKUP(C208,Binning_WOE_IV!$AF$2:$AF$6,Binning_WOE_IV!$AG$2:$AG$6,"not found",0),Binning_WOE_IV!$R$36:$R$38,Binning_WOE_IV!$G$36:$G$38,"not found",0)</f>
        <v>-1.2442937789022748</v>
      </c>
      <c r="AA208" cm="1">
        <f t="array" ref="AA208">_xlfn.SWITCH(D208,"radio/tv",Binning_WOE_IV!$G$39,"other",Binning_WOE_IV!$G$39,"education",Binning_WOE_IV!$G$40,"retraining",Binning_WOE_IV!$G$40,"furniture/equipment",Binning_WOE_IV!$G$41,"domestic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08">
        <f>_xlfn.LET(_xlpm.b,_xlfn.XLOOKUP(F208,Binning_WOE_IV!$AJ$2:$AJ$6,Binning_WOE_IV!$AK$2:$AK$6,"not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208">
        <f>_xlfn.LET(_xlpm.b,_xlfn.XLOOKUP(G208,Binning_WOE_IV!$AL$2:$AL$6,Binning_WOE_IV!$AM$2:$AM$6,"not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08">
        <f>_xlfn.XLOOKUP(_xlfn.XLOOKUP(I208,Binning_WOE_IV!$AN$2:$AN$5,Binning_WOE_IV!$AO$2:$AO$5,"not found",0),Binning_WOE_IV!$R$53:$R$55,Binning_WOE_IV!$G$53:$G$55,"not found",0)</f>
        <v>0.1811117123342415</v>
      </c>
      <c r="AE208">
        <f>_xlfn.LET(_xlpm.b,_xlfn.XLOOKUP(L208,Binning_WOE_IV!$AQ$2:$AQ$5,Binning_WOE_IV!$AR$2:$AR$5,"not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08">
        <f>_xlfn.XLOOKUP(_xlfn.XLOOKUP(N208,Binning_WOE_IV!$AS$2:$AS$4,Binning_WOE_IV!$AT$2:$AT$4,"not found",0),Binning_WOE_IV!$R$62:$R$63,Binning_WOE_IV!$G$62:$G$63,"not found",0)</f>
        <v>0.12957806221905885</v>
      </c>
      <c r="AG208">
        <f>_xlfn.XLOOKUP(_xlfn.XLOOKUP(O208,Binning_WOE_IV!$AU$2:$AU$4,Binning_WOE_IV!$AV$2:$AV$4,"not found",0),Binning_WOE_IV!$R$64:$R$65,Binning_WOE_IV!$G$64:$G$65,"not found",0)</f>
        <v>0.23435622685305388</v>
      </c>
      <c r="AH208">
        <f>V208*TRAIN_SUMMARY!$C$3</f>
        <v>-0.80010661528638027</v>
      </c>
      <c r="AI208">
        <f>W208*TRAIN_SUMMARY!$C$4</f>
        <v>-8.037531726833734E-2</v>
      </c>
      <c r="AJ208">
        <f>X208*TRAIN_SUMMARY!$C$5</f>
        <v>8.428542324031725E-2</v>
      </c>
      <c r="AK208">
        <f>Y208*TRAIN_SUMMARY!$C$6</f>
        <v>0.35709270141793154</v>
      </c>
      <c r="AL208">
        <f>Z208*TRAIN_SUMMARY!$C$7</f>
        <v>0.68384000299252556</v>
      </c>
      <c r="AM208">
        <f>AA208*TRAIN_SUMMARY!$C$8</f>
        <v>0.38352631329769549</v>
      </c>
      <c r="AN208">
        <f>AB208*TRAIN_SUMMARY!$C$9</f>
        <v>0.18902110492895396</v>
      </c>
      <c r="AO208">
        <f>AC208*TRAIN_SUMMARY!$C$10</f>
        <v>-0.18469041192036334</v>
      </c>
      <c r="AP208">
        <f>AD208*TRAIN_SUMMARY!$C$11</f>
        <v>-0.21458247952085815</v>
      </c>
      <c r="AQ208">
        <f>AE208*TRAIN_SUMMARY!$C$12</f>
        <v>0.30495501300893796</v>
      </c>
      <c r="AR208">
        <f>AF208*TRAIN_SUMMARY!$C$13</f>
        <v>-7.9424741749105313E-2</v>
      </c>
      <c r="AS208">
        <f>AG208*TRAIN_SUMMARY!$C$14</f>
        <v>-8.8614999578798745E-2</v>
      </c>
      <c r="AT208">
        <f>TRAIN_SUMMARY!$C$2+SUM(AH208:AS208)</f>
        <v>-0.26647482119960431</v>
      </c>
      <c r="AU208">
        <f t="shared" si="39"/>
        <v>0.43377272512832948</v>
      </c>
      <c r="AV208">
        <f t="shared" si="40"/>
        <v>0.83523455686679671</v>
      </c>
      <c r="AW208">
        <f t="shared" si="41"/>
        <v>0</v>
      </c>
      <c r="AX208">
        <f t="shared" si="42"/>
        <v>1</v>
      </c>
      <c r="AY208">
        <f t="shared" si="50"/>
        <v>78</v>
      </c>
      <c r="AZ208">
        <f t="shared" si="51"/>
        <v>129</v>
      </c>
      <c r="BA208" s="35">
        <f t="shared" si="43"/>
        <v>0.16082474226804125</v>
      </c>
      <c r="BB208" s="35">
        <f t="shared" si="44"/>
        <v>0.6</v>
      </c>
      <c r="BC208" s="35">
        <f t="shared" si="45"/>
        <v>0.43917525773195876</v>
      </c>
      <c r="BD208" s="35">
        <f t="shared" si="46"/>
        <v>0.6</v>
      </c>
      <c r="BE208" s="35">
        <f t="shared" si="47"/>
        <v>0.16082474226804125</v>
      </c>
      <c r="BF208" s="23">
        <f>VLOOKUP(AH208,POINTS_TABLE!$D$2:$E$6,2,FALSE)</f>
        <v>-34.629295381683434</v>
      </c>
      <c r="BG208" s="23">
        <f>VLOOKUP(AI208,POINTS_TABLE!$D$7:$E$12,2,FALSE)</f>
        <v>-3.4787121489872201</v>
      </c>
      <c r="BH208" s="23">
        <f>VLOOKUP(AJ208,POINTS_TABLE!$D$13:$E$18,2,FALSE)</f>
        <v>3.6479448638409924</v>
      </c>
      <c r="BI208" s="23">
        <f>VLOOKUP(AK208,POINTS_TABLE!$D$21:$E$24,2,FALSE)</f>
        <v>15.455276084198793</v>
      </c>
      <c r="BJ208" s="23">
        <f>VLOOKUP(AL208,POINTS_TABLE!$D$25:$E$27,2,FALSE)</f>
        <v>29.597177432364315</v>
      </c>
      <c r="BK208" s="23">
        <f>VLOOKUP(AM208,POINTS_TABLE!$D$28:$E$33,2,FALSE)</f>
        <v>16.599345307350365</v>
      </c>
      <c r="BL208" s="23">
        <f>VLOOKUP(AN208,POINTS_TABLE!$D$34:$E$37,2,FALSE)</f>
        <v>8.180994321130628</v>
      </c>
      <c r="BM208" s="23">
        <f>VLOOKUP(AO208,POINTS_TABLE!$D$38:$E$41,2,FALSE)</f>
        <v>-7.9935582413174426</v>
      </c>
      <c r="BN208" s="23">
        <f>VLOOKUP(AP208,POINTS_TABLE!$D$42:$E$44,2,FALSE)</f>
        <v>-9.2873123719919874</v>
      </c>
      <c r="BO208" s="23">
        <f>VLOOKUP(AQ208,POINTS_TABLE!$D$45:$E$48,2,FALSE)</f>
        <v>13.198712548866723</v>
      </c>
      <c r="BP208" s="23">
        <f>VLOOKUP(AR208,POINTS_TABLE!$D$49:$E$50,2,FALSE)</f>
        <v>-3.4375704313596254</v>
      </c>
      <c r="BQ208" s="23">
        <f>VLOOKUP(AS208,POINTS_TABLE!$D$51:$E$52,2,FALSE)</f>
        <v>-3.8353326132213157</v>
      </c>
      <c r="BR208" s="39">
        <f>ROUND(SCORECARD_SCALLING!$C$6-SUM(BF208:BQ208)-TRAIN_SUMMARY!$C$2*SCORECARD_SCALLING!$C$5,0)</f>
        <v>482</v>
      </c>
      <c r="BS208" t="str">
        <f t="shared" si="48"/>
        <v>Reject</v>
      </c>
      <c r="BT208">
        <f t="shared" si="49"/>
        <v>1</v>
      </c>
    </row>
    <row r="209" spans="1:72">
      <c r="A209" s="2" t="s">
        <v>32</v>
      </c>
      <c r="B209" s="2">
        <v>24</v>
      </c>
      <c r="C209" s="2" t="s">
        <v>45</v>
      </c>
      <c r="D209" s="2" t="s">
        <v>23</v>
      </c>
      <c r="E209" s="2">
        <v>1553</v>
      </c>
      <c r="F209" s="2" t="s">
        <v>59</v>
      </c>
      <c r="G209" s="2" t="s">
        <v>39</v>
      </c>
      <c r="H209" s="2">
        <v>3</v>
      </c>
      <c r="I209" s="2" t="s">
        <v>36</v>
      </c>
      <c r="J209" s="2" t="s">
        <v>27</v>
      </c>
      <c r="K209" s="2">
        <v>2</v>
      </c>
      <c r="L209" s="2" t="s">
        <v>43</v>
      </c>
      <c r="M209" s="2">
        <v>23</v>
      </c>
      <c r="N209" s="2" t="s">
        <v>27</v>
      </c>
      <c r="O209" s="2" t="s">
        <v>51</v>
      </c>
      <c r="P209" s="2">
        <v>2</v>
      </c>
      <c r="Q209" s="2" t="s">
        <v>30</v>
      </c>
      <c r="R209" s="2">
        <v>1</v>
      </c>
      <c r="S209" s="2" t="s">
        <v>31</v>
      </c>
      <c r="T209" s="2" t="s">
        <v>31</v>
      </c>
      <c r="U209" s="2">
        <v>0</v>
      </c>
      <c r="V209">
        <f>_xlfn.XLOOKUP(B209,Binning_WOE_IV!$C$2:$C$6,Binning_WOE_IV!$I$2:$I$6,"not found",-1)</f>
        <v>-0.12917431193202994</v>
      </c>
      <c r="W209">
        <f>_xlfn.XLOOKUP(E209,Binning_WOE_IV!$C$7:$C$12,Binning_WOE_IV!$I$7:$I$12,"not found",-1)</f>
        <v>0.16104877718831048</v>
      </c>
      <c r="X209">
        <f>_xlfn.XLOOKUP(M209,Binning_WOE_IV!$C$13:$C$18,Binning_WOE_IV!$I$13:$I$18,"not found",-1)</f>
        <v>-0.40221483439086264</v>
      </c>
      <c r="Y209">
        <f>_xlfn.XLOOKUP(A209,Binning_WOE_IV!$B$32:$B$35,Binning_WOE_IV!$G$32:$G$35,"not found",0)</f>
        <v>-0.45557089656450134</v>
      </c>
      <c r="Z209" s="23">
        <f>_xlfn.XLOOKUP(_xlfn.XLOOKUP(C209,Binning_WOE_IV!$AF$2:$AF$6,Binning_WOE_IV!$AG$2:$AG$6,"not found",0),Binning_WOE_IV!$R$36:$R$38,Binning_WOE_IV!$G$36:$G$38,"not found",0)</f>
        <v>-4.4726268044255127E-2</v>
      </c>
      <c r="AA209" cm="1">
        <f t="array" ref="AA209">_xlfn.SWITCH(D209,"radio/tv",Binning_WOE_IV!$G$39,"other",Binning_WOE_IV!$G$39,"education",Binning_WOE_IV!$G$40,"retraining",Binning_WOE_IV!$G$40,"furniture/equipment",Binning_WOE_IV!$G$41,"domestic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09">
        <f>_xlfn.LET(_xlpm.b,_xlfn.XLOOKUP(F209,Binning_WOE_IV!$AJ$2:$AJ$6,Binning_WOE_IV!$AK$2:$AK$6,"not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209">
        <f>_xlfn.LET(_xlpm.b,_xlfn.XLOOKUP(G209,Binning_WOE_IV!$AL$2:$AL$6,Binning_WOE_IV!$AM$2:$AM$6,"not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09">
        <f>_xlfn.XLOOKUP(_xlfn.XLOOKUP(I209,Binning_WOE_IV!$AN$2:$AN$5,Binning_WOE_IV!$AO$2:$AO$5,"not found",0),Binning_WOE_IV!$R$53:$R$55,Binning_WOE_IV!$G$53:$G$55,"not found",0)</f>
        <v>-0.20099341664998441</v>
      </c>
      <c r="AE209">
        <f>_xlfn.LET(_xlpm.b,_xlfn.XLOOKUP(L209,Binning_WOE_IV!$AQ$2:$AQ$5,Binning_WOE_IV!$AR$2:$AR$5,"not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09">
        <f>_xlfn.XLOOKUP(_xlfn.XLOOKUP(N209,Binning_WOE_IV!$AS$2:$AS$4,Binning_WOE_IV!$AT$2:$AT$4,"not found",0),Binning_WOE_IV!$R$62:$R$63,Binning_WOE_IV!$G$62:$G$63,"not found",0)</f>
        <v>0.12957806221905885</v>
      </c>
      <c r="AG209">
        <f>_xlfn.XLOOKUP(_xlfn.XLOOKUP(O209,Binning_WOE_IV!$AU$2:$AU$4,Binning_WOE_IV!$AV$2:$AV$4,"not found",0),Binning_WOE_IV!$R$64:$R$65,Binning_WOE_IV!$G$64:$G$65,"not found",0)</f>
        <v>-0.4919272386823581</v>
      </c>
      <c r="AH209">
        <f>V209*TRAIN_SUMMARY!$C$3</f>
        <v>0.10186434668464488</v>
      </c>
      <c r="AI209">
        <f>W209*TRAIN_SUMMARY!$C$4</f>
        <v>-8.037531726833734E-2</v>
      </c>
      <c r="AJ209">
        <f>X209*TRAIN_SUMMARY!$C$5</f>
        <v>0.25616502952357967</v>
      </c>
      <c r="AK209">
        <f>Y209*TRAIN_SUMMARY!$C$6</f>
        <v>0.35709270141793154</v>
      </c>
      <c r="AL209">
        <f>Z209*TRAIN_SUMMARY!$C$7</f>
        <v>2.4580699342731407E-2</v>
      </c>
      <c r="AM209">
        <f>AA209*TRAIN_SUMMARY!$C$8</f>
        <v>-0.43521580803835686</v>
      </c>
      <c r="AN209">
        <f>AB209*TRAIN_SUMMARY!$C$9</f>
        <v>0.18902110492895396</v>
      </c>
      <c r="AO209">
        <f>AC209*TRAIN_SUMMARY!$C$10</f>
        <v>-0.18469041192036334</v>
      </c>
      <c r="AP209">
        <f>AD209*TRAIN_SUMMARY!$C$11</f>
        <v>0.23813846799994265</v>
      </c>
      <c r="AQ209">
        <f>AE209*TRAIN_SUMMARY!$C$12</f>
        <v>-1.8327249432625072E-2</v>
      </c>
      <c r="AR209">
        <f>AF209*TRAIN_SUMMARY!$C$13</f>
        <v>-7.9424741749105313E-2</v>
      </c>
      <c r="AS209">
        <f>AG209*TRAIN_SUMMARY!$C$14</f>
        <v>0.18600799575071647</v>
      </c>
      <c r="AT209">
        <f>TRAIN_SUMMARY!$C$2+SUM(AH209:AS209)</f>
        <v>-0.26656399752241045</v>
      </c>
      <c r="AU209">
        <f t="shared" si="39"/>
        <v>0.43375082230898188</v>
      </c>
      <c r="AV209">
        <f t="shared" si="40"/>
        <v>0.56872105438724019</v>
      </c>
      <c r="AW209">
        <f t="shared" si="41"/>
        <v>1</v>
      </c>
      <c r="AX209">
        <f t="shared" si="42"/>
        <v>0</v>
      </c>
      <c r="AY209">
        <f t="shared" si="50"/>
        <v>79</v>
      </c>
      <c r="AZ209">
        <f t="shared" si="51"/>
        <v>129</v>
      </c>
      <c r="BA209" s="35">
        <f t="shared" si="43"/>
        <v>0.16288659793814433</v>
      </c>
      <c r="BB209" s="35">
        <f t="shared" si="44"/>
        <v>0.6</v>
      </c>
      <c r="BC209" s="35">
        <f t="shared" si="45"/>
        <v>0.43711340206185567</v>
      </c>
      <c r="BD209" s="35">
        <f t="shared" si="46"/>
        <v>0.6</v>
      </c>
      <c r="BE209" s="35">
        <f t="shared" si="47"/>
        <v>0.16288659793814433</v>
      </c>
      <c r="BF209" s="23">
        <f>VLOOKUP(AH209,POINTS_TABLE!$D$2:$E$6,2,FALSE)</f>
        <v>4.4087756341599382</v>
      </c>
      <c r="BG209" s="23">
        <f>VLOOKUP(AI209,POINTS_TABLE!$D$7:$E$12,2,FALSE)</f>
        <v>-3.4787121489872201</v>
      </c>
      <c r="BH209" s="23">
        <f>VLOOKUP(AJ209,POINTS_TABLE!$D$13:$E$18,2,FALSE)</f>
        <v>11.087040532285299</v>
      </c>
      <c r="BI209" s="23">
        <f>VLOOKUP(AK209,POINTS_TABLE!$D$21:$E$24,2,FALSE)</f>
        <v>15.455276084198793</v>
      </c>
      <c r="BJ209" s="23">
        <f>VLOOKUP(AL209,POINTS_TABLE!$D$25:$E$27,2,FALSE)</f>
        <v>1.063873591300236</v>
      </c>
      <c r="BK209" s="23">
        <f>VLOOKUP(AM209,POINTS_TABLE!$D$28:$E$33,2,FALSE)</f>
        <v>-18.836510639202615</v>
      </c>
      <c r="BL209" s="23">
        <f>VLOOKUP(AN209,POINTS_TABLE!$D$34:$E$37,2,FALSE)</f>
        <v>8.180994321130628</v>
      </c>
      <c r="BM209" s="23">
        <f>VLOOKUP(AO209,POINTS_TABLE!$D$38:$E$41,2,FALSE)</f>
        <v>-7.9935582413174426</v>
      </c>
      <c r="BN209" s="23">
        <f>VLOOKUP(AP209,POINTS_TABLE!$D$42:$E$44,2,FALSE)</f>
        <v>10.30683560485237</v>
      </c>
      <c r="BO209" s="23">
        <f>VLOOKUP(AQ209,POINTS_TABLE!$D$45:$E$48,2,FALSE)</f>
        <v>-0.79321895608749771</v>
      </c>
      <c r="BP209" s="23">
        <f>VLOOKUP(AR209,POINTS_TABLE!$D$49:$E$50,2,FALSE)</f>
        <v>-3.4375704313596254</v>
      </c>
      <c r="BQ209" s="23">
        <f>VLOOKUP(AS209,POINTS_TABLE!$D$51:$E$52,2,FALSE)</f>
        <v>8.0505843910576207</v>
      </c>
      <c r="BR209" s="39">
        <f>ROUND(SCORECARD_SCALLING!$C$6-SUM(BF209:BQ209)-TRAIN_SUMMARY!$C$2*SCORECARD_SCALLING!$C$5,0)</f>
        <v>482</v>
      </c>
      <c r="BS209" t="str">
        <f t="shared" si="48"/>
        <v>Reject</v>
      </c>
      <c r="BT209">
        <f t="shared" si="49"/>
        <v>1</v>
      </c>
    </row>
    <row r="210" spans="1:72">
      <c r="A210" s="2" t="s">
        <v>21</v>
      </c>
      <c r="B210" s="2">
        <v>12</v>
      </c>
      <c r="C210" s="2" t="s">
        <v>33</v>
      </c>
      <c r="D210" s="2" t="s">
        <v>41</v>
      </c>
      <c r="E210" s="2">
        <v>1289</v>
      </c>
      <c r="F210" s="2" t="s">
        <v>34</v>
      </c>
      <c r="G210" s="2" t="s">
        <v>35</v>
      </c>
      <c r="H210" s="2">
        <v>4</v>
      </c>
      <c r="I210" s="2" t="s">
        <v>26</v>
      </c>
      <c r="J210" s="2" t="s">
        <v>42</v>
      </c>
      <c r="K210" s="2">
        <v>1</v>
      </c>
      <c r="L210" s="2" t="s">
        <v>43</v>
      </c>
      <c r="M210" s="2">
        <v>21</v>
      </c>
      <c r="N210" s="2" t="s">
        <v>27</v>
      </c>
      <c r="O210" s="2" t="s">
        <v>29</v>
      </c>
      <c r="P210" s="2">
        <v>1</v>
      </c>
      <c r="Q210" s="2" t="s">
        <v>40</v>
      </c>
      <c r="R210" s="2">
        <v>1</v>
      </c>
      <c r="S210" s="2" t="s">
        <v>27</v>
      </c>
      <c r="T210" s="2" t="s">
        <v>31</v>
      </c>
      <c r="U210" s="2">
        <v>0</v>
      </c>
      <c r="V210">
        <f>_xlfn.XLOOKUP(B210,Binning_WOE_IV!$C$2:$C$6,Binning_WOE_IV!$I$2:$I$6,"not found",-1)</f>
        <v>7.0953437452657447E-2</v>
      </c>
      <c r="W210">
        <f>_xlfn.XLOOKUP(E210,Binning_WOE_IV!$C$7:$C$12,Binning_WOE_IV!$I$7:$I$12,"not found",-1)</f>
        <v>0.16104877718831048</v>
      </c>
      <c r="X210">
        <f>_xlfn.XLOOKUP(M210,Binning_WOE_IV!$C$13:$C$18,Binning_WOE_IV!$I$13:$I$18,"not found",-1)</f>
        <v>-0.40221483439086264</v>
      </c>
      <c r="Y210">
        <f>_xlfn.XLOOKUP(A210,Binning_WOE_IV!$B$32:$B$35,Binning_WOE_IV!$G$32:$G$35,"not found",0)</f>
        <v>-0.67859154491044971</v>
      </c>
      <c r="Z210" s="23">
        <f>_xlfn.XLOOKUP(_xlfn.XLOOKUP(C210,Binning_WOE_IV!$AF$2:$AF$6,Binning_WOE_IV!$AG$2:$AG$6,"not found",0),Binning_WOE_IV!$R$36:$R$38,Binning_WOE_IV!$G$36:$G$38,"not found",0)</f>
        <v>-4.4726268044255127E-2</v>
      </c>
      <c r="AA210" cm="1">
        <f t="array" ref="AA210">_xlfn.SWITCH(D210,"radio/tv",Binning_WOE_IV!$G$39,"other",Binning_WOE_IV!$G$39,"education",Binning_WOE_IV!$G$40,"retraining",Binning_WOE_IV!$G$40,"furniture/equipment",Binning_WOE_IV!$G$41,"domestic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10">
        <f>_xlfn.LET(_xlpm.b,_xlfn.XLOOKUP(F210,Binning_WOE_IV!$AJ$2:$AJ$6,Binning_WOE_IV!$AK$2:$AK$6,"not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10">
        <f>_xlfn.LET(_xlpm.b,_xlfn.XLOOKUP(G210,Binning_WOE_IV!$AL$2:$AL$6,Binning_WOE_IV!$AM$2:$AM$6,"not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10">
        <f>_xlfn.XLOOKUP(_xlfn.XLOOKUP(I210,Binning_WOE_IV!$AN$2:$AN$5,Binning_WOE_IV!$AO$2:$AO$5,"not found",0),Binning_WOE_IV!$R$53:$R$55,Binning_WOE_IV!$G$53:$G$55,"not found",0)</f>
        <v>0.1811117123342415</v>
      </c>
      <c r="AE210">
        <f>_xlfn.LET(_xlpm.b,_xlfn.XLOOKUP(L210,Binning_WOE_IV!$AQ$2:$AQ$5,Binning_WOE_IV!$AR$2:$AR$5,"not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10">
        <f>_xlfn.XLOOKUP(_xlfn.XLOOKUP(N210,Binning_WOE_IV!$AS$2:$AS$4,Binning_WOE_IV!$AT$2:$AT$4,"not found",0),Binning_WOE_IV!$R$62:$R$63,Binning_WOE_IV!$G$62:$G$63,"not found",0)</f>
        <v>0.12957806221905885</v>
      </c>
      <c r="AG210">
        <f>_xlfn.XLOOKUP(_xlfn.XLOOKUP(O210,Binning_WOE_IV!$AU$2:$AU$4,Binning_WOE_IV!$AV$2:$AV$4,"not found",0),Binning_WOE_IV!$R$64:$R$65,Binning_WOE_IV!$G$64:$G$65,"not found",0)</f>
        <v>0.23435622685305388</v>
      </c>
      <c r="AH210">
        <f>V210*TRAIN_SUMMARY!$C$3</f>
        <v>-5.5952498937620498E-2</v>
      </c>
      <c r="AI210">
        <f>W210*TRAIN_SUMMARY!$C$4</f>
        <v>-8.037531726833734E-2</v>
      </c>
      <c r="AJ210">
        <f>X210*TRAIN_SUMMARY!$C$5</f>
        <v>0.25616502952357967</v>
      </c>
      <c r="AK210">
        <f>Y210*TRAIN_SUMMARY!$C$6</f>
        <v>0.53190423215968441</v>
      </c>
      <c r="AL210">
        <f>Z210*TRAIN_SUMMARY!$C$7</f>
        <v>2.4580699342731407E-2</v>
      </c>
      <c r="AM210">
        <f>AA210*TRAIN_SUMMARY!$C$8</f>
        <v>5.9194073638088991E-2</v>
      </c>
      <c r="AN210">
        <f>AB210*TRAIN_SUMMARY!$C$9</f>
        <v>0.17108448609736249</v>
      </c>
      <c r="AO210">
        <f>AC210*TRAIN_SUMMARY!$C$10</f>
        <v>4.7923621110280083E-2</v>
      </c>
      <c r="AP210">
        <f>AD210*TRAIN_SUMMARY!$C$11</f>
        <v>-0.21458247952085815</v>
      </c>
      <c r="AQ210">
        <f>AE210*TRAIN_SUMMARY!$C$12</f>
        <v>-1.8327249432625072E-2</v>
      </c>
      <c r="AR210">
        <f>AF210*TRAIN_SUMMARY!$C$13</f>
        <v>-7.9424741749105313E-2</v>
      </c>
      <c r="AS210">
        <f>AG210*TRAIN_SUMMARY!$C$14</f>
        <v>-8.8614999578798745E-2</v>
      </c>
      <c r="AT210">
        <f>TRAIN_SUMMARY!$C$2+SUM(AH210:AS210)</f>
        <v>-0.26782595937774112</v>
      </c>
      <c r="AU210">
        <f t="shared" si="39"/>
        <v>0.4334408964892566</v>
      </c>
      <c r="AV210">
        <f t="shared" si="40"/>
        <v>0.56817387295751187</v>
      </c>
      <c r="AW210">
        <f t="shared" si="41"/>
        <v>1</v>
      </c>
      <c r="AX210">
        <f t="shared" si="42"/>
        <v>0</v>
      </c>
      <c r="AY210">
        <f t="shared" si="50"/>
        <v>80</v>
      </c>
      <c r="AZ210">
        <f t="shared" si="51"/>
        <v>129</v>
      </c>
      <c r="BA210" s="35">
        <f t="shared" si="43"/>
        <v>0.16494845360824742</v>
      </c>
      <c r="BB210" s="35">
        <f t="shared" si="44"/>
        <v>0.6</v>
      </c>
      <c r="BC210" s="35">
        <f t="shared" si="45"/>
        <v>0.43505154639175259</v>
      </c>
      <c r="BD210" s="35">
        <f t="shared" si="46"/>
        <v>0.6</v>
      </c>
      <c r="BE210" s="35">
        <f t="shared" si="47"/>
        <v>0.16494845360824742</v>
      </c>
      <c r="BF210" s="23">
        <f>VLOOKUP(AH210,POINTS_TABLE!$D$2:$E$6,2,FALSE)</f>
        <v>-2.4216717822795024</v>
      </c>
      <c r="BG210" s="23">
        <f>VLOOKUP(AI210,POINTS_TABLE!$D$7:$E$12,2,FALSE)</f>
        <v>-3.4787121489872201</v>
      </c>
      <c r="BH210" s="23">
        <f>VLOOKUP(AJ210,POINTS_TABLE!$D$13:$E$18,2,FALSE)</f>
        <v>11.087040532285299</v>
      </c>
      <c r="BI210" s="23">
        <f>VLOOKUP(AK210,POINTS_TABLE!$D$21:$E$24,2,FALSE)</f>
        <v>23.021267938938855</v>
      </c>
      <c r="BJ210" s="23">
        <f>VLOOKUP(AL210,POINTS_TABLE!$D$25:$E$27,2,FALSE)</f>
        <v>1.063873591300236</v>
      </c>
      <c r="BK210" s="23">
        <f>VLOOKUP(AM210,POINTS_TABLE!$D$28:$E$33,2,FALSE)</f>
        <v>2.5619698946306131</v>
      </c>
      <c r="BL210" s="23">
        <f>VLOOKUP(AN210,POINTS_TABLE!$D$34:$E$37,2,FALSE)</f>
        <v>7.4046821899710498</v>
      </c>
      <c r="BM210" s="23">
        <f>VLOOKUP(AO210,POINTS_TABLE!$D$38:$E$41,2,FALSE)</f>
        <v>2.0741751155172814</v>
      </c>
      <c r="BN210" s="23">
        <f>VLOOKUP(AP210,POINTS_TABLE!$D$42:$E$44,2,FALSE)</f>
        <v>-9.2873123719919874</v>
      </c>
      <c r="BO210" s="23">
        <f>VLOOKUP(AQ210,POINTS_TABLE!$D$45:$E$48,2,FALSE)</f>
        <v>-0.79321895608749771</v>
      </c>
      <c r="BP210" s="23">
        <f>VLOOKUP(AR210,POINTS_TABLE!$D$49:$E$50,2,FALSE)</f>
        <v>-3.4375704313596254</v>
      </c>
      <c r="BQ210" s="23">
        <f>VLOOKUP(AS210,POINTS_TABLE!$D$51:$E$52,2,FALSE)</f>
        <v>-3.8353326132213157</v>
      </c>
      <c r="BR210" s="39">
        <f>ROUND(SCORECARD_SCALLING!$C$6-SUM(BF210:BQ210)-TRAIN_SUMMARY!$C$2*SCORECARD_SCALLING!$C$5,0)</f>
        <v>482</v>
      </c>
      <c r="BS210" t="str">
        <f t="shared" si="48"/>
        <v>Reject</v>
      </c>
      <c r="BT210">
        <f t="shared" si="49"/>
        <v>1</v>
      </c>
    </row>
    <row r="211" spans="1:72">
      <c r="A211" s="2" t="s">
        <v>21</v>
      </c>
      <c r="B211" s="2">
        <v>12</v>
      </c>
      <c r="C211" s="2" t="s">
        <v>22</v>
      </c>
      <c r="D211" s="2" t="s">
        <v>46</v>
      </c>
      <c r="E211" s="2">
        <v>3499</v>
      </c>
      <c r="F211" s="2" t="s">
        <v>34</v>
      </c>
      <c r="G211" s="2" t="s">
        <v>35</v>
      </c>
      <c r="H211" s="2">
        <v>3</v>
      </c>
      <c r="I211" s="2" t="s">
        <v>36</v>
      </c>
      <c r="J211" s="2" t="s">
        <v>66</v>
      </c>
      <c r="K211" s="2">
        <v>2</v>
      </c>
      <c r="L211" s="2" t="s">
        <v>28</v>
      </c>
      <c r="M211" s="2">
        <v>29</v>
      </c>
      <c r="N211" s="2" t="s">
        <v>27</v>
      </c>
      <c r="O211" s="2" t="s">
        <v>29</v>
      </c>
      <c r="P211" s="2">
        <v>2</v>
      </c>
      <c r="Q211" s="2" t="s">
        <v>30</v>
      </c>
      <c r="R211" s="2">
        <v>1</v>
      </c>
      <c r="S211" s="2" t="s">
        <v>27</v>
      </c>
      <c r="T211" s="2" t="s">
        <v>31</v>
      </c>
      <c r="U211" s="2">
        <v>1</v>
      </c>
      <c r="V211">
        <f>_xlfn.XLOOKUP(B211,Binning_WOE_IV!$C$2:$C$6,Binning_WOE_IV!$I$2:$I$6,"not found",-1)</f>
        <v>7.0953437452657447E-2</v>
      </c>
      <c r="W211">
        <f>_xlfn.XLOOKUP(E211,Binning_WOE_IV!$C$7:$C$12,Binning_WOE_IV!$I$7:$I$12,"not found",-1)</f>
        <v>4.3939369041401284E-2</v>
      </c>
      <c r="X211">
        <f>_xlfn.XLOOKUP(M211,Binning_WOE_IV!$C$13:$C$18,Binning_WOE_IV!$I$13:$I$18,"not found",-1)</f>
        <v>-0.13233987329659078</v>
      </c>
      <c r="Y211">
        <f>_xlfn.XLOOKUP(A211,Binning_WOE_IV!$B$32:$B$35,Binning_WOE_IV!$G$32:$G$35,"not found",0)</f>
        <v>-0.67859154491044971</v>
      </c>
      <c r="Z211" s="23">
        <f>_xlfn.XLOOKUP(_xlfn.XLOOKUP(C211,Binning_WOE_IV!$AF$2:$AF$6,Binning_WOE_IV!$AG$2:$AG$6,"not found",0),Binning_WOE_IV!$R$36:$R$38,Binning_WOE_IV!$G$36:$G$38,"not found",0)</f>
        <v>0.68738688104907397</v>
      </c>
      <c r="AA211" cm="1">
        <f t="array" ref="AA211">_xlfn.SWITCH(D211,"radio/tv",Binning_WOE_IV!$G$39,"other",Binning_WOE_IV!$G$39,"education",Binning_WOE_IV!$G$40,"retraining",Binning_WOE_IV!$G$40,"furniture/equipment",Binning_WOE_IV!$G$41,"domestic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11">
        <f>_xlfn.LET(_xlpm.b,_xlfn.XLOOKUP(F211,Binning_WOE_IV!$AJ$2:$AJ$6,Binning_WOE_IV!$AK$2:$AK$6,"not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11">
        <f>_xlfn.LET(_xlpm.b,_xlfn.XLOOKUP(G211,Binning_WOE_IV!$AL$2:$AL$6,Binning_WOE_IV!$AM$2:$AM$6,"not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11">
        <f>_xlfn.XLOOKUP(_xlfn.XLOOKUP(I211,Binning_WOE_IV!$AN$2:$AN$5,Binning_WOE_IV!$AO$2:$AO$5,"not found",0),Binning_WOE_IV!$R$53:$R$55,Binning_WOE_IV!$G$53:$G$55,"not found",0)</f>
        <v>-0.20099341664998441</v>
      </c>
      <c r="AE211">
        <f>_xlfn.LET(_xlpm.b,_xlfn.XLOOKUP(L211,Binning_WOE_IV!$AQ$2:$AQ$5,Binning_WOE_IV!$AR$2:$AR$5,"not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11">
        <f>_xlfn.XLOOKUP(_xlfn.XLOOKUP(N211,Binning_WOE_IV!$AS$2:$AS$4,Binning_WOE_IV!$AT$2:$AT$4,"not found",0),Binning_WOE_IV!$R$62:$R$63,Binning_WOE_IV!$G$62:$G$63,"not found",0)</f>
        <v>0.12957806221905885</v>
      </c>
      <c r="AG211">
        <f>_xlfn.XLOOKUP(_xlfn.XLOOKUP(O211,Binning_WOE_IV!$AU$2:$AU$4,Binning_WOE_IV!$AV$2:$AV$4,"not found",0),Binning_WOE_IV!$R$64:$R$65,Binning_WOE_IV!$G$64:$G$65,"not found",0)</f>
        <v>0.23435622685305388</v>
      </c>
      <c r="AH211">
        <f>V211*TRAIN_SUMMARY!$C$3</f>
        <v>-5.5952498937620498E-2</v>
      </c>
      <c r="AI211">
        <f>W211*TRAIN_SUMMARY!$C$4</f>
        <v>-2.1929012991782761E-2</v>
      </c>
      <c r="AJ211">
        <f>X211*TRAIN_SUMMARY!$C$5</f>
        <v>8.428542324031725E-2</v>
      </c>
      <c r="AK211">
        <f>Y211*TRAIN_SUMMARY!$C$6</f>
        <v>0.53190423215968441</v>
      </c>
      <c r="AL211">
        <f>Z211*TRAIN_SUMMARY!$C$7</f>
        <v>-0.37777464997720578</v>
      </c>
      <c r="AM211">
        <f>AA211*TRAIN_SUMMARY!$C$8</f>
        <v>0.38352631329769549</v>
      </c>
      <c r="AN211">
        <f>AB211*TRAIN_SUMMARY!$C$9</f>
        <v>0.17108448609736249</v>
      </c>
      <c r="AO211">
        <f>AC211*TRAIN_SUMMARY!$C$10</f>
        <v>4.7923621110280083E-2</v>
      </c>
      <c r="AP211">
        <f>AD211*TRAIN_SUMMARY!$C$11</f>
        <v>0.23813846799994265</v>
      </c>
      <c r="AQ211">
        <f>AE211*TRAIN_SUMMARY!$C$12</f>
        <v>-0.28008206528227803</v>
      </c>
      <c r="AR211">
        <f>AF211*TRAIN_SUMMARY!$C$13</f>
        <v>-7.9424741749105313E-2</v>
      </c>
      <c r="AS211">
        <f>AG211*TRAIN_SUMMARY!$C$14</f>
        <v>-8.8614999578798745E-2</v>
      </c>
      <c r="AT211">
        <f>TRAIN_SUMMARY!$C$2+SUM(AH211:AS211)</f>
        <v>-0.26831623937363169</v>
      </c>
      <c r="AU211">
        <f t="shared" si="39"/>
        <v>0.43332050241786807</v>
      </c>
      <c r="AV211">
        <f t="shared" si="40"/>
        <v>0.83627763444391745</v>
      </c>
      <c r="AW211">
        <f t="shared" si="41"/>
        <v>0</v>
      </c>
      <c r="AX211">
        <f t="shared" si="42"/>
        <v>1</v>
      </c>
      <c r="AY211">
        <f t="shared" si="50"/>
        <v>80</v>
      </c>
      <c r="AZ211">
        <f t="shared" si="51"/>
        <v>130</v>
      </c>
      <c r="BA211" s="35">
        <f t="shared" si="43"/>
        <v>0.16494845360824742</v>
      </c>
      <c r="BB211" s="35">
        <f t="shared" si="44"/>
        <v>0.60465116279069764</v>
      </c>
      <c r="BC211" s="35">
        <f t="shared" si="45"/>
        <v>0.43970270918245025</v>
      </c>
      <c r="BD211" s="35">
        <f t="shared" si="46"/>
        <v>0.60465116279069764</v>
      </c>
      <c r="BE211" s="35">
        <f t="shared" si="47"/>
        <v>0.16494845360824742</v>
      </c>
      <c r="BF211" s="23">
        <f>VLOOKUP(AH211,POINTS_TABLE!$D$2:$E$6,2,FALSE)</f>
        <v>-2.4216717822795024</v>
      </c>
      <c r="BG211" s="23">
        <f>VLOOKUP(AI211,POINTS_TABLE!$D$7:$E$12,2,FALSE)</f>
        <v>-0.94910634884503919</v>
      </c>
      <c r="BH211" s="23">
        <f>VLOOKUP(AJ211,POINTS_TABLE!$D$13:$E$18,2,FALSE)</f>
        <v>3.6479448638409924</v>
      </c>
      <c r="BI211" s="23">
        <f>VLOOKUP(AK211,POINTS_TABLE!$D$21:$E$24,2,FALSE)</f>
        <v>23.021267938938855</v>
      </c>
      <c r="BJ211" s="23">
        <f>VLOOKUP(AL211,POINTS_TABLE!$D$25:$E$27,2,FALSE)</f>
        <v>-16.350408422870363</v>
      </c>
      <c r="BK211" s="23">
        <f>VLOOKUP(AM211,POINTS_TABLE!$D$28:$E$33,2,FALSE)</f>
        <v>16.599345307350365</v>
      </c>
      <c r="BL211" s="23">
        <f>VLOOKUP(AN211,POINTS_TABLE!$D$34:$E$37,2,FALSE)</f>
        <v>7.4046821899710498</v>
      </c>
      <c r="BM211" s="23">
        <f>VLOOKUP(AO211,POINTS_TABLE!$D$38:$E$41,2,FALSE)</f>
        <v>2.0741751155172814</v>
      </c>
      <c r="BN211" s="23">
        <f>VLOOKUP(AP211,POINTS_TABLE!$D$42:$E$44,2,FALSE)</f>
        <v>10.30683560485237</v>
      </c>
      <c r="BO211" s="23">
        <f>VLOOKUP(AQ211,POINTS_TABLE!$D$45:$E$48,2,FALSE)</f>
        <v>-12.122190198740443</v>
      </c>
      <c r="BP211" s="23">
        <f>VLOOKUP(AR211,POINTS_TABLE!$D$49:$E$50,2,FALSE)</f>
        <v>-3.4375704313596254</v>
      </c>
      <c r="BQ211" s="23">
        <f>VLOOKUP(AS211,POINTS_TABLE!$D$51:$E$52,2,FALSE)</f>
        <v>-3.8353326132213157</v>
      </c>
      <c r="BR211" s="39">
        <f>ROUND(SCORECARD_SCALLING!$C$6-SUM(BF211:BQ211)-TRAIN_SUMMARY!$C$2*SCORECARD_SCALLING!$C$5,0)</f>
        <v>482</v>
      </c>
      <c r="BS211" t="str">
        <f t="shared" si="48"/>
        <v>Reject</v>
      </c>
      <c r="BT211">
        <f t="shared" si="49"/>
        <v>1</v>
      </c>
    </row>
    <row r="212" spans="1:72">
      <c r="A212" s="2" t="s">
        <v>21</v>
      </c>
      <c r="B212" s="2">
        <v>18</v>
      </c>
      <c r="C212" s="2" t="s">
        <v>22</v>
      </c>
      <c r="D212" s="2" t="s">
        <v>46</v>
      </c>
      <c r="E212" s="2">
        <v>5302</v>
      </c>
      <c r="F212" s="2" t="s">
        <v>34</v>
      </c>
      <c r="G212" s="2" t="s">
        <v>25</v>
      </c>
      <c r="H212" s="2">
        <v>2</v>
      </c>
      <c r="I212" s="2" t="s">
        <v>26</v>
      </c>
      <c r="J212" s="2" t="s">
        <v>27</v>
      </c>
      <c r="K212" s="2">
        <v>4</v>
      </c>
      <c r="L212" s="2" t="s">
        <v>47</v>
      </c>
      <c r="M212" s="2">
        <v>36</v>
      </c>
      <c r="N212" s="2" t="s">
        <v>27</v>
      </c>
      <c r="O212" s="2" t="s">
        <v>44</v>
      </c>
      <c r="P212" s="2">
        <v>3</v>
      </c>
      <c r="Q212" s="2" t="s">
        <v>52</v>
      </c>
      <c r="R212" s="2">
        <v>1</v>
      </c>
      <c r="S212" s="2" t="s">
        <v>31</v>
      </c>
      <c r="T212" s="2" t="s">
        <v>31</v>
      </c>
      <c r="U212" s="2">
        <v>0</v>
      </c>
      <c r="V212">
        <f>_xlfn.XLOOKUP(B212,Binning_WOE_IV!$C$2:$C$6,Binning_WOE_IV!$I$2:$I$6,"not found",-1)</f>
        <v>7.0953437452657447E-2</v>
      </c>
      <c r="W212">
        <f>_xlfn.XLOOKUP(E212,Binning_WOE_IV!$C$7:$C$12,Binning_WOE_IV!$I$7:$I$12,"not found",-1)</f>
        <v>-0.1020145435816787</v>
      </c>
      <c r="X212">
        <f>_xlfn.XLOOKUP(M212,Binning_WOE_IV!$C$13:$C$18,Binning_WOE_IV!$I$13:$I$18,"not found",-1)</f>
        <v>0.27579903319597576</v>
      </c>
      <c r="Y212">
        <f>_xlfn.XLOOKUP(A212,Binning_WOE_IV!$B$32:$B$35,Binning_WOE_IV!$G$32:$G$35,"not found",0)</f>
        <v>-0.67859154491044971</v>
      </c>
      <c r="Z212" s="23">
        <f>_xlfn.XLOOKUP(_xlfn.XLOOKUP(C212,Binning_WOE_IV!$AF$2:$AF$6,Binning_WOE_IV!$AG$2:$AG$6,"not found",0),Binning_WOE_IV!$R$36:$R$38,Binning_WOE_IV!$G$36:$G$38,"not found",0)</f>
        <v>0.68738688104907397</v>
      </c>
      <c r="AA212" cm="1">
        <f t="array" ref="AA212">_xlfn.SWITCH(D212,"radio/tv",Binning_WOE_IV!$G$39,"other",Binning_WOE_IV!$G$39,"education",Binning_WOE_IV!$G$40,"retraining",Binning_WOE_IV!$G$40,"furniture/equipment",Binning_WOE_IV!$G$41,"domestic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12">
        <f>_xlfn.LET(_xlpm.b,_xlfn.XLOOKUP(F212,Binning_WOE_IV!$AJ$2:$AJ$6,Binning_WOE_IV!$AK$2:$AK$6,"not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12">
        <f>_xlfn.LET(_xlpm.b,_xlfn.XLOOKUP(G212,Binning_WOE_IV!$AL$2:$AL$6,Binning_WOE_IV!$AM$2:$AM$6,"not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12">
        <f>_xlfn.XLOOKUP(_xlfn.XLOOKUP(I212,Binning_WOE_IV!$AN$2:$AN$5,Binning_WOE_IV!$AO$2:$AO$5,"not found",0),Binning_WOE_IV!$R$53:$R$55,Binning_WOE_IV!$G$53:$G$55,"not found",0)</f>
        <v>0.1811117123342415</v>
      </c>
      <c r="AE212">
        <f>_xlfn.LET(_xlpm.b,_xlfn.XLOOKUP(L212,Binning_WOE_IV!$AQ$2:$AQ$5,Binning_WOE_IV!$AR$2:$AR$5,"not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12">
        <f>_xlfn.XLOOKUP(_xlfn.XLOOKUP(N212,Binning_WOE_IV!$AS$2:$AS$4,Binning_WOE_IV!$AT$2:$AT$4,"not found",0),Binning_WOE_IV!$R$62:$R$63,Binning_WOE_IV!$G$62:$G$63,"not found",0)</f>
        <v>0.12957806221905885</v>
      </c>
      <c r="AG212">
        <f>_xlfn.XLOOKUP(_xlfn.XLOOKUP(O212,Binning_WOE_IV!$AU$2:$AU$4,Binning_WOE_IV!$AV$2:$AV$4,"not found",0),Binning_WOE_IV!$R$64:$R$65,Binning_WOE_IV!$G$64:$G$65,"not found",0)</f>
        <v>-0.4919272386823581</v>
      </c>
      <c r="AH212">
        <f>V212*TRAIN_SUMMARY!$C$3</f>
        <v>-5.5952498937620498E-2</v>
      </c>
      <c r="AI212">
        <f>W212*TRAIN_SUMMARY!$C$4</f>
        <v>5.0912844229637523E-2</v>
      </c>
      <c r="AJ212">
        <f>X212*TRAIN_SUMMARY!$C$5</f>
        <v>-0.1756525653466223</v>
      </c>
      <c r="AK212">
        <f>Y212*TRAIN_SUMMARY!$C$6</f>
        <v>0.53190423215968441</v>
      </c>
      <c r="AL212">
        <f>Z212*TRAIN_SUMMARY!$C$7</f>
        <v>-0.37777464997720578</v>
      </c>
      <c r="AM212">
        <f>AA212*TRAIN_SUMMARY!$C$8</f>
        <v>0.38352631329769549</v>
      </c>
      <c r="AN212">
        <f>AB212*TRAIN_SUMMARY!$C$9</f>
        <v>0.17108448609736249</v>
      </c>
      <c r="AO212">
        <f>AC212*TRAIN_SUMMARY!$C$10</f>
        <v>-0.18469041192036334</v>
      </c>
      <c r="AP212">
        <f>AD212*TRAIN_SUMMARY!$C$11</f>
        <v>-0.21458247952085815</v>
      </c>
      <c r="AQ212">
        <f>AE212*TRAIN_SUMMARY!$C$12</f>
        <v>0.30495501300893796</v>
      </c>
      <c r="AR212">
        <f>AF212*TRAIN_SUMMARY!$C$13</f>
        <v>-7.9424741749105313E-2</v>
      </c>
      <c r="AS212">
        <f>AG212*TRAIN_SUMMARY!$C$14</f>
        <v>0.18600799575071647</v>
      </c>
      <c r="AT212">
        <f>TRAIN_SUMMARY!$C$2+SUM(AH212:AS212)</f>
        <v>-0.28108727766986419</v>
      </c>
      <c r="AU212">
        <f t="shared" si="39"/>
        <v>0.43018723563548456</v>
      </c>
      <c r="AV212">
        <f t="shared" si="40"/>
        <v>0.56244745568711252</v>
      </c>
      <c r="AW212">
        <f t="shared" si="41"/>
        <v>1</v>
      </c>
      <c r="AX212">
        <f t="shared" si="42"/>
        <v>0</v>
      </c>
      <c r="AY212">
        <f t="shared" si="50"/>
        <v>81</v>
      </c>
      <c r="AZ212">
        <f t="shared" si="51"/>
        <v>130</v>
      </c>
      <c r="BA212" s="35">
        <f t="shared" si="43"/>
        <v>0.1670103092783505</v>
      </c>
      <c r="BB212" s="35">
        <f t="shared" si="44"/>
        <v>0.60465116279069764</v>
      </c>
      <c r="BC212" s="35">
        <f t="shared" si="45"/>
        <v>0.43764085351234716</v>
      </c>
      <c r="BD212" s="35">
        <f t="shared" si="46"/>
        <v>0.60465116279069764</v>
      </c>
      <c r="BE212" s="35">
        <f t="shared" si="47"/>
        <v>0.1670103092783505</v>
      </c>
      <c r="BF212" s="23">
        <f>VLOOKUP(AH212,POINTS_TABLE!$D$2:$E$6,2,FALSE)</f>
        <v>-2.4216717822795024</v>
      </c>
      <c r="BG212" s="23">
        <f>VLOOKUP(AI212,POINTS_TABLE!$D$7:$E$12,2,FALSE)</f>
        <v>2.2035512366295098</v>
      </c>
      <c r="BH212" s="23">
        <f>VLOOKUP(AJ212,POINTS_TABLE!$D$13:$E$18,2,FALSE)</f>
        <v>-7.6023925483498971</v>
      </c>
      <c r="BI212" s="23">
        <f>VLOOKUP(AK212,POINTS_TABLE!$D$21:$E$24,2,FALSE)</f>
        <v>23.021267938938855</v>
      </c>
      <c r="BJ212" s="23">
        <f>VLOOKUP(AL212,POINTS_TABLE!$D$25:$E$27,2,FALSE)</f>
        <v>-16.350408422870363</v>
      </c>
      <c r="BK212" s="23">
        <f>VLOOKUP(AM212,POINTS_TABLE!$D$28:$E$33,2,FALSE)</f>
        <v>16.599345307350365</v>
      </c>
      <c r="BL212" s="23">
        <f>VLOOKUP(AN212,POINTS_TABLE!$D$34:$E$37,2,FALSE)</f>
        <v>7.4046821899710498</v>
      </c>
      <c r="BM212" s="23">
        <f>VLOOKUP(AO212,POINTS_TABLE!$D$38:$E$41,2,FALSE)</f>
        <v>-7.9935582413174426</v>
      </c>
      <c r="BN212" s="23">
        <f>VLOOKUP(AP212,POINTS_TABLE!$D$42:$E$44,2,FALSE)</f>
        <v>-9.2873123719919874</v>
      </c>
      <c r="BO212" s="23">
        <f>VLOOKUP(AQ212,POINTS_TABLE!$D$45:$E$48,2,FALSE)</f>
        <v>13.198712548866723</v>
      </c>
      <c r="BP212" s="23">
        <f>VLOOKUP(AR212,POINTS_TABLE!$D$49:$E$50,2,FALSE)</f>
        <v>-3.4375704313596254</v>
      </c>
      <c r="BQ212" s="23">
        <f>VLOOKUP(AS212,POINTS_TABLE!$D$51:$E$52,2,FALSE)</f>
        <v>8.0505843910576207</v>
      </c>
      <c r="BR212" s="39">
        <f>ROUND(SCORECARD_SCALLING!$C$6-SUM(BF212:BQ212)-TRAIN_SUMMARY!$C$2*SCORECARD_SCALLING!$C$5,0)</f>
        <v>483</v>
      </c>
      <c r="BS212" t="str">
        <f t="shared" si="48"/>
        <v>Reject</v>
      </c>
      <c r="BT212">
        <f t="shared" si="49"/>
        <v>1</v>
      </c>
    </row>
    <row r="213" spans="1:72">
      <c r="A213" s="2" t="s">
        <v>21</v>
      </c>
      <c r="B213" s="2">
        <v>24</v>
      </c>
      <c r="C213" s="2" t="s">
        <v>33</v>
      </c>
      <c r="D213" s="2" t="s">
        <v>23</v>
      </c>
      <c r="E213" s="2">
        <v>1823</v>
      </c>
      <c r="F213" s="2" t="s">
        <v>34</v>
      </c>
      <c r="G213" s="2" t="s">
        <v>55</v>
      </c>
      <c r="H213" s="2">
        <v>4</v>
      </c>
      <c r="I213" s="2" t="s">
        <v>26</v>
      </c>
      <c r="J213" s="2" t="s">
        <v>27</v>
      </c>
      <c r="K213" s="2">
        <v>2</v>
      </c>
      <c r="L213" s="2" t="s">
        <v>50</v>
      </c>
      <c r="M213" s="2">
        <v>30</v>
      </c>
      <c r="N213" s="2" t="s">
        <v>65</v>
      </c>
      <c r="O213" s="2" t="s">
        <v>29</v>
      </c>
      <c r="P213" s="2">
        <v>1</v>
      </c>
      <c r="Q213" s="2" t="s">
        <v>52</v>
      </c>
      <c r="R213" s="2">
        <v>2</v>
      </c>
      <c r="S213" s="2" t="s">
        <v>27</v>
      </c>
      <c r="T213" s="2" t="s">
        <v>31</v>
      </c>
      <c r="U213" s="2">
        <v>1</v>
      </c>
      <c r="V213">
        <f>_xlfn.XLOOKUP(B213,Binning_WOE_IV!$C$2:$C$6,Binning_WOE_IV!$I$2:$I$6,"not found",-1)</f>
        <v>-0.12917431193202994</v>
      </c>
      <c r="W213">
        <f>_xlfn.XLOOKUP(E213,Binning_WOE_IV!$C$7:$C$12,Binning_WOE_IV!$I$7:$I$12,"not found",-1)</f>
        <v>0.16104877718831048</v>
      </c>
      <c r="X213">
        <f>_xlfn.XLOOKUP(M213,Binning_WOE_IV!$C$13:$C$18,Binning_WOE_IV!$I$13:$I$18,"not found",-1)</f>
        <v>-9.0210644079187538E-2</v>
      </c>
      <c r="Y213">
        <f>_xlfn.XLOOKUP(A213,Binning_WOE_IV!$B$32:$B$35,Binning_WOE_IV!$G$32:$G$35,"not found",0)</f>
        <v>-0.67859154491044971</v>
      </c>
      <c r="Z213" s="23">
        <f>_xlfn.XLOOKUP(_xlfn.XLOOKUP(C213,Binning_WOE_IV!$AF$2:$AF$6,Binning_WOE_IV!$AG$2:$AG$6,"not found",0),Binning_WOE_IV!$R$36:$R$38,Binning_WOE_IV!$G$36:$G$38,"not found",0)</f>
        <v>-4.4726268044255127E-2</v>
      </c>
      <c r="AA213" cm="1">
        <f t="array" ref="AA213">_xlfn.SWITCH(D213,"radio/tv",Binning_WOE_IV!$G$39,"other",Binning_WOE_IV!$G$39,"education",Binning_WOE_IV!$G$40,"retraining",Binning_WOE_IV!$G$40,"furniture/equipment",Binning_WOE_IV!$G$41,"domestic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13">
        <f>_xlfn.LET(_xlpm.b,_xlfn.XLOOKUP(F213,Binning_WOE_IV!$AJ$2:$AJ$6,Binning_WOE_IV!$AK$2:$AK$6,"not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13">
        <f>_xlfn.LET(_xlpm.b,_xlfn.XLOOKUP(G213,Binning_WOE_IV!$AL$2:$AL$6,Binning_WOE_IV!$AM$2:$AM$6,"not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213">
        <f>_xlfn.XLOOKUP(_xlfn.XLOOKUP(I213,Binning_WOE_IV!$AN$2:$AN$5,Binning_WOE_IV!$AO$2:$AO$5,"not found",0),Binning_WOE_IV!$R$53:$R$55,Binning_WOE_IV!$G$53:$G$55,"not found",0)</f>
        <v>0.1811117123342415</v>
      </c>
      <c r="AE213">
        <f>_xlfn.LET(_xlpm.b,_xlfn.XLOOKUP(L213,Binning_WOE_IV!$AQ$2:$AQ$5,Binning_WOE_IV!$AR$2:$AR$5,"not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13">
        <f>_xlfn.XLOOKUP(_xlfn.XLOOKUP(N213,Binning_WOE_IV!$AS$2:$AS$4,Binning_WOE_IV!$AT$2:$AT$4,"not found",0),Binning_WOE_IV!$R$62:$R$63,Binning_WOE_IV!$G$62:$G$63,"not found",0)</f>
        <v>-0.54969627176468283</v>
      </c>
      <c r="AG213">
        <f>_xlfn.XLOOKUP(_xlfn.XLOOKUP(O213,Binning_WOE_IV!$AU$2:$AU$4,Binning_WOE_IV!$AV$2:$AV$4,"not found",0),Binning_WOE_IV!$R$64:$R$65,Binning_WOE_IV!$G$64:$G$65,"not found",0)</f>
        <v>0.23435622685305388</v>
      </c>
      <c r="AH213">
        <f>V213*TRAIN_SUMMARY!$C$3</f>
        <v>0.10186434668464488</v>
      </c>
      <c r="AI213">
        <f>W213*TRAIN_SUMMARY!$C$4</f>
        <v>-8.037531726833734E-2</v>
      </c>
      <c r="AJ213">
        <f>X213*TRAIN_SUMMARY!$C$5</f>
        <v>5.7453903556002682E-2</v>
      </c>
      <c r="AK213">
        <f>Y213*TRAIN_SUMMARY!$C$6</f>
        <v>0.53190423215968441</v>
      </c>
      <c r="AL213">
        <f>Z213*TRAIN_SUMMARY!$C$7</f>
        <v>2.4580699342731407E-2</v>
      </c>
      <c r="AM213">
        <f>AA213*TRAIN_SUMMARY!$C$8</f>
        <v>-0.43521580803835686</v>
      </c>
      <c r="AN213">
        <f>AB213*TRAIN_SUMMARY!$C$9</f>
        <v>0.17108448609736249</v>
      </c>
      <c r="AO213">
        <f>AC213*TRAIN_SUMMARY!$C$10</f>
        <v>7.0222669754522044E-2</v>
      </c>
      <c r="AP213">
        <f>AD213*TRAIN_SUMMARY!$C$11</f>
        <v>-0.21458247952085815</v>
      </c>
      <c r="AQ213">
        <f>AE213*TRAIN_SUMMARY!$C$12</f>
        <v>6.1778553558697331E-2</v>
      </c>
      <c r="AR213">
        <f>AF213*TRAIN_SUMMARY!$C$13</f>
        <v>0.33693577197926589</v>
      </c>
      <c r="AS213">
        <f>AG213*TRAIN_SUMMARY!$C$14</f>
        <v>-8.8614999578798745E-2</v>
      </c>
      <c r="AT213">
        <f>TRAIN_SUMMARY!$C$2+SUM(AH213:AS213)</f>
        <v>-0.28436475603556299</v>
      </c>
      <c r="AU213">
        <f t="shared" si="39"/>
        <v>0.4293840243920693</v>
      </c>
      <c r="AV213">
        <f t="shared" si="40"/>
        <v>0.8454035987193852</v>
      </c>
      <c r="AW213">
        <f t="shared" si="41"/>
        <v>0</v>
      </c>
      <c r="AX213">
        <f t="shared" si="42"/>
        <v>1</v>
      </c>
      <c r="AY213">
        <f t="shared" si="50"/>
        <v>81</v>
      </c>
      <c r="AZ213">
        <f t="shared" si="51"/>
        <v>131</v>
      </c>
      <c r="BA213" s="35">
        <f t="shared" si="43"/>
        <v>0.1670103092783505</v>
      </c>
      <c r="BB213" s="35">
        <f t="shared" si="44"/>
        <v>0.6093023255813953</v>
      </c>
      <c r="BC213" s="35">
        <f t="shared" si="45"/>
        <v>0.44229201630304482</v>
      </c>
      <c r="BD213" s="35">
        <f t="shared" si="46"/>
        <v>0.6093023255813953</v>
      </c>
      <c r="BE213" s="35">
        <f t="shared" si="47"/>
        <v>0.1670103092783505</v>
      </c>
      <c r="BF213" s="23">
        <f>VLOOKUP(AH213,POINTS_TABLE!$D$2:$E$6,2,FALSE)</f>
        <v>4.4087756341599382</v>
      </c>
      <c r="BG213" s="23">
        <f>VLOOKUP(AI213,POINTS_TABLE!$D$7:$E$12,2,FALSE)</f>
        <v>-3.4787121489872201</v>
      </c>
      <c r="BH213" s="23">
        <f>VLOOKUP(AJ213,POINTS_TABLE!$D$13:$E$18,2,FALSE)</f>
        <v>2.4866538521987356</v>
      </c>
      <c r="BI213" s="23">
        <f>VLOOKUP(AK213,POINTS_TABLE!$D$21:$E$24,2,FALSE)</f>
        <v>23.021267938938855</v>
      </c>
      <c r="BJ213" s="23">
        <f>VLOOKUP(AL213,POINTS_TABLE!$D$25:$E$27,2,FALSE)</f>
        <v>1.063873591300236</v>
      </c>
      <c r="BK213" s="23">
        <f>VLOOKUP(AM213,POINTS_TABLE!$D$28:$E$33,2,FALSE)</f>
        <v>-18.836510639202615</v>
      </c>
      <c r="BL213" s="23">
        <f>VLOOKUP(AN213,POINTS_TABLE!$D$34:$E$37,2,FALSE)</f>
        <v>7.4046821899710498</v>
      </c>
      <c r="BM213" s="23">
        <f>VLOOKUP(AO213,POINTS_TABLE!$D$38:$E$41,2,FALSE)</f>
        <v>3.0392969223849704</v>
      </c>
      <c r="BN213" s="23">
        <f>VLOOKUP(AP213,POINTS_TABLE!$D$42:$E$44,2,FALSE)</f>
        <v>-9.2873123719919874</v>
      </c>
      <c r="BO213" s="23">
        <f>VLOOKUP(AQ213,POINTS_TABLE!$D$45:$E$48,2,FALSE)</f>
        <v>2.6738283855727758</v>
      </c>
      <c r="BP213" s="23">
        <f>VLOOKUP(AR213,POINTS_TABLE!$D$49:$E$50,2,FALSE)</f>
        <v>14.582867019977442</v>
      </c>
      <c r="BQ213" s="23">
        <f>VLOOKUP(AS213,POINTS_TABLE!$D$51:$E$52,2,FALSE)</f>
        <v>-3.8353326132213157</v>
      </c>
      <c r="BR213" s="39">
        <f>ROUND(SCORECARD_SCALLING!$C$6-SUM(BF213:BQ213)-TRAIN_SUMMARY!$C$2*SCORECARD_SCALLING!$C$5,0)</f>
        <v>483</v>
      </c>
      <c r="BS213" t="str">
        <f t="shared" si="48"/>
        <v>Reject</v>
      </c>
      <c r="BT213">
        <f t="shared" si="49"/>
        <v>1</v>
      </c>
    </row>
    <row r="214" spans="1:72">
      <c r="A214" s="2" t="s">
        <v>63</v>
      </c>
      <c r="B214" s="2">
        <v>18</v>
      </c>
      <c r="C214" s="2" t="s">
        <v>33</v>
      </c>
      <c r="D214" s="2" t="s">
        <v>41</v>
      </c>
      <c r="E214" s="2">
        <v>3049</v>
      </c>
      <c r="F214" s="2" t="s">
        <v>34</v>
      </c>
      <c r="G214" s="2" t="s">
        <v>57</v>
      </c>
      <c r="H214" s="2">
        <v>1</v>
      </c>
      <c r="I214" s="2" t="s">
        <v>36</v>
      </c>
      <c r="J214" s="2" t="s">
        <v>27</v>
      </c>
      <c r="K214" s="2">
        <v>1</v>
      </c>
      <c r="L214" s="2" t="s">
        <v>43</v>
      </c>
      <c r="M214" s="2">
        <v>45</v>
      </c>
      <c r="N214" s="2" t="s">
        <v>65</v>
      </c>
      <c r="O214" s="2" t="s">
        <v>29</v>
      </c>
      <c r="P214" s="2">
        <v>1</v>
      </c>
      <c r="Q214" s="2" t="s">
        <v>40</v>
      </c>
      <c r="R214" s="2">
        <v>1</v>
      </c>
      <c r="S214" s="2" t="s">
        <v>27</v>
      </c>
      <c r="T214" s="2" t="s">
        <v>31</v>
      </c>
      <c r="U214" s="2">
        <v>0</v>
      </c>
      <c r="V214">
        <f>_xlfn.XLOOKUP(B214,Binning_WOE_IV!$C$2:$C$6,Binning_WOE_IV!$I$2:$I$6,"not found",-1)</f>
        <v>7.0953437452657447E-2</v>
      </c>
      <c r="W214">
        <f>_xlfn.XLOOKUP(E214,Binning_WOE_IV!$C$7:$C$12,Binning_WOE_IV!$I$7:$I$12,"not found",-1)</f>
        <v>4.3939369041401284E-2</v>
      </c>
      <c r="X214">
        <f>_xlfn.XLOOKUP(M214,Binning_WOE_IV!$C$13:$C$18,Binning_WOE_IV!$I$13:$I$18,"not found",-1)</f>
        <v>0.42044277372805144</v>
      </c>
      <c r="Y214">
        <f>_xlfn.XLOOKUP(A214,Binning_WOE_IV!$B$32:$B$35,Binning_WOE_IV!$G$32:$G$35,"not found",0)</f>
        <v>0.16731839020190586</v>
      </c>
      <c r="Z214" s="23">
        <f>_xlfn.XLOOKUP(_xlfn.XLOOKUP(C214,Binning_WOE_IV!$AF$2:$AF$6,Binning_WOE_IV!$AG$2:$AG$6,"not found",0),Binning_WOE_IV!$R$36:$R$38,Binning_WOE_IV!$G$36:$G$38,"not found",0)</f>
        <v>-4.4726268044255127E-2</v>
      </c>
      <c r="AA214" cm="1">
        <f t="array" ref="AA214">_xlfn.SWITCH(D214,"radio/tv",Binning_WOE_IV!$G$39,"other",Binning_WOE_IV!$G$39,"education",Binning_WOE_IV!$G$40,"retraining",Binning_WOE_IV!$G$40,"furniture/equipment",Binning_WOE_IV!$G$41,"domestic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14">
        <f>_xlfn.LET(_xlpm.b,_xlfn.XLOOKUP(F214,Binning_WOE_IV!$AJ$2:$AJ$6,Binning_WOE_IV!$AK$2:$AK$6,"not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14">
        <f>_xlfn.LET(_xlpm.b,_xlfn.XLOOKUP(G214,Binning_WOE_IV!$AL$2:$AL$6,Binning_WOE_IV!$AM$2:$AM$6,"not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14">
        <f>_xlfn.XLOOKUP(_xlfn.XLOOKUP(I214,Binning_WOE_IV!$AN$2:$AN$5,Binning_WOE_IV!$AO$2:$AO$5,"not found",0),Binning_WOE_IV!$R$53:$R$55,Binning_WOE_IV!$G$53:$G$55,"not found",0)</f>
        <v>-0.20099341664998441</v>
      </c>
      <c r="AE214">
        <f>_xlfn.LET(_xlpm.b,_xlfn.XLOOKUP(L214,Binning_WOE_IV!$AQ$2:$AQ$5,Binning_WOE_IV!$AR$2:$AR$5,"not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14">
        <f>_xlfn.XLOOKUP(_xlfn.XLOOKUP(N214,Binning_WOE_IV!$AS$2:$AS$4,Binning_WOE_IV!$AT$2:$AT$4,"not found",0),Binning_WOE_IV!$R$62:$R$63,Binning_WOE_IV!$G$62:$G$63,"not found",0)</f>
        <v>-0.54969627176468283</v>
      </c>
      <c r="AG214">
        <f>_xlfn.XLOOKUP(_xlfn.XLOOKUP(O214,Binning_WOE_IV!$AU$2:$AU$4,Binning_WOE_IV!$AV$2:$AV$4,"not found",0),Binning_WOE_IV!$R$64:$R$65,Binning_WOE_IV!$G$64:$G$65,"not found",0)</f>
        <v>0.23435622685305388</v>
      </c>
      <c r="AH214">
        <f>V214*TRAIN_SUMMARY!$C$3</f>
        <v>-5.5952498937620498E-2</v>
      </c>
      <c r="AI214">
        <f>W214*TRAIN_SUMMARY!$C$4</f>
        <v>-2.1929012991782761E-2</v>
      </c>
      <c r="AJ214">
        <f>X214*TRAIN_SUMMARY!$C$5</f>
        <v>-0.26777415036949909</v>
      </c>
      <c r="AK214">
        <f>Y214*TRAIN_SUMMARY!$C$6</f>
        <v>-0.13115011605145144</v>
      </c>
      <c r="AL214">
        <f>Z214*TRAIN_SUMMARY!$C$7</f>
        <v>2.4580699342731407E-2</v>
      </c>
      <c r="AM214">
        <f>AA214*TRAIN_SUMMARY!$C$8</f>
        <v>5.9194073638088991E-2</v>
      </c>
      <c r="AN214">
        <f>AB214*TRAIN_SUMMARY!$C$9</f>
        <v>0.17108448609736249</v>
      </c>
      <c r="AO214">
        <f>AC214*TRAIN_SUMMARY!$C$10</f>
        <v>0.2867089209985732</v>
      </c>
      <c r="AP214">
        <f>AD214*TRAIN_SUMMARY!$C$11</f>
        <v>0.23813846799994265</v>
      </c>
      <c r="AQ214">
        <f>AE214*TRAIN_SUMMARY!$C$12</f>
        <v>-1.8327249432625072E-2</v>
      </c>
      <c r="AR214">
        <f>AF214*TRAIN_SUMMARY!$C$13</f>
        <v>0.33693577197926589</v>
      </c>
      <c r="AS214">
        <f>AG214*TRAIN_SUMMARY!$C$14</f>
        <v>-8.8614999578798745E-2</v>
      </c>
      <c r="AT214">
        <f>TRAIN_SUMMARY!$C$2+SUM(AH214:AS214)</f>
        <v>-0.28850642206793609</v>
      </c>
      <c r="AU214">
        <f t="shared" si="39"/>
        <v>0.42836955893072159</v>
      </c>
      <c r="AV214">
        <f t="shared" si="40"/>
        <v>0.5592625784500006</v>
      </c>
      <c r="AW214">
        <f t="shared" si="41"/>
        <v>1</v>
      </c>
      <c r="AX214">
        <f t="shared" si="42"/>
        <v>0</v>
      </c>
      <c r="AY214">
        <f t="shared" si="50"/>
        <v>82</v>
      </c>
      <c r="AZ214">
        <f t="shared" si="51"/>
        <v>131</v>
      </c>
      <c r="BA214" s="35">
        <f t="shared" si="43"/>
        <v>0.16907216494845362</v>
      </c>
      <c r="BB214" s="35">
        <f t="shared" si="44"/>
        <v>0.6093023255813953</v>
      </c>
      <c r="BC214" s="35">
        <f t="shared" si="45"/>
        <v>0.44023016063294168</v>
      </c>
      <c r="BD214" s="35">
        <f t="shared" si="46"/>
        <v>0.6093023255813953</v>
      </c>
      <c r="BE214" s="35">
        <f t="shared" si="47"/>
        <v>0.16907216494845362</v>
      </c>
      <c r="BF214" s="23">
        <f>VLOOKUP(AH214,POINTS_TABLE!$D$2:$E$6,2,FALSE)</f>
        <v>-2.4216717822795024</v>
      </c>
      <c r="BG214" s="23">
        <f>VLOOKUP(AI214,POINTS_TABLE!$D$7:$E$12,2,FALSE)</f>
        <v>-0.94910634884503919</v>
      </c>
      <c r="BH214" s="23">
        <f>VLOOKUP(AJ214,POINTS_TABLE!$D$13:$E$18,2,FALSE)</f>
        <v>-11.589493164489957</v>
      </c>
      <c r="BI214" s="23">
        <f>VLOOKUP(AK214,POINTS_TABLE!$D$21:$E$24,2,FALSE)</f>
        <v>-5.6762886611832304</v>
      </c>
      <c r="BJ214" s="23">
        <f>VLOOKUP(AL214,POINTS_TABLE!$D$25:$E$27,2,FALSE)</f>
        <v>1.063873591300236</v>
      </c>
      <c r="BK214" s="23">
        <f>VLOOKUP(AM214,POINTS_TABLE!$D$28:$E$33,2,FALSE)</f>
        <v>2.5619698946306131</v>
      </c>
      <c r="BL214" s="23">
        <f>VLOOKUP(AN214,POINTS_TABLE!$D$34:$E$37,2,FALSE)</f>
        <v>7.4046821899710498</v>
      </c>
      <c r="BM214" s="23">
        <f>VLOOKUP(AO214,POINTS_TABLE!$D$38:$E$41,2,FALSE)</f>
        <v>12.409006155098014</v>
      </c>
      <c r="BN214" s="23">
        <f>VLOOKUP(AP214,POINTS_TABLE!$D$42:$E$44,2,FALSE)</f>
        <v>10.30683560485237</v>
      </c>
      <c r="BO214" s="23">
        <f>VLOOKUP(AQ214,POINTS_TABLE!$D$45:$E$48,2,FALSE)</f>
        <v>-0.79321895608749771</v>
      </c>
      <c r="BP214" s="23">
        <f>VLOOKUP(AR214,POINTS_TABLE!$D$49:$E$50,2,FALSE)</f>
        <v>14.582867019977442</v>
      </c>
      <c r="BQ214" s="23">
        <f>VLOOKUP(AS214,POINTS_TABLE!$D$51:$E$52,2,FALSE)</f>
        <v>-3.8353326132213157</v>
      </c>
      <c r="BR214" s="39">
        <f>ROUND(SCORECARD_SCALLING!$C$6-SUM(BF214:BQ214)-TRAIN_SUMMARY!$C$2*SCORECARD_SCALLING!$C$5,0)</f>
        <v>483</v>
      </c>
      <c r="BS214" t="str">
        <f t="shared" si="48"/>
        <v>Reject</v>
      </c>
      <c r="BT214">
        <f t="shared" si="49"/>
        <v>1</v>
      </c>
    </row>
    <row r="215" spans="1:72">
      <c r="A215" s="2" t="s">
        <v>21</v>
      </c>
      <c r="B215" s="2">
        <v>16</v>
      </c>
      <c r="C215" s="2" t="s">
        <v>22</v>
      </c>
      <c r="D215" s="2" t="s">
        <v>46</v>
      </c>
      <c r="E215" s="2">
        <v>2625</v>
      </c>
      <c r="F215" s="2" t="s">
        <v>34</v>
      </c>
      <c r="G215" s="2" t="s">
        <v>25</v>
      </c>
      <c r="H215" s="2">
        <v>2</v>
      </c>
      <c r="I215" s="2" t="s">
        <v>26</v>
      </c>
      <c r="J215" s="2" t="s">
        <v>42</v>
      </c>
      <c r="K215" s="2">
        <v>4</v>
      </c>
      <c r="L215" s="2" t="s">
        <v>43</v>
      </c>
      <c r="M215" s="2">
        <v>43</v>
      </c>
      <c r="N215" s="2" t="s">
        <v>61</v>
      </c>
      <c r="O215" s="2" t="s">
        <v>51</v>
      </c>
      <c r="P215" s="2">
        <v>1</v>
      </c>
      <c r="Q215" s="2" t="s">
        <v>30</v>
      </c>
      <c r="R215" s="2">
        <v>1</v>
      </c>
      <c r="S215" s="2" t="s">
        <v>31</v>
      </c>
      <c r="T215" s="2" t="s">
        <v>31</v>
      </c>
      <c r="U215" s="2">
        <v>1</v>
      </c>
      <c r="V215">
        <f>_xlfn.XLOOKUP(B215,Binning_WOE_IV!$C$2:$C$6,Binning_WOE_IV!$I$2:$I$6,"not found",-1)</f>
        <v>7.0953437452657447E-2</v>
      </c>
      <c r="W215">
        <f>_xlfn.XLOOKUP(E215,Binning_WOE_IV!$C$7:$C$12,Binning_WOE_IV!$I$7:$I$12,"not found",-1)</f>
        <v>0.12361395596717682</v>
      </c>
      <c r="X215">
        <f>_xlfn.XLOOKUP(M215,Binning_WOE_IV!$C$13:$C$18,Binning_WOE_IV!$I$13:$I$18,"not found",-1)</f>
        <v>0.27579903319597576</v>
      </c>
      <c r="Y215">
        <f>_xlfn.XLOOKUP(A215,Binning_WOE_IV!$B$32:$B$35,Binning_WOE_IV!$G$32:$G$35,"not found",0)</f>
        <v>-0.67859154491044971</v>
      </c>
      <c r="Z215" s="23">
        <f>_xlfn.XLOOKUP(_xlfn.XLOOKUP(C215,Binning_WOE_IV!$AF$2:$AF$6,Binning_WOE_IV!$AG$2:$AG$6,"not found",0),Binning_WOE_IV!$R$36:$R$38,Binning_WOE_IV!$G$36:$G$38,"not found",0)</f>
        <v>0.68738688104907397</v>
      </c>
      <c r="AA215" cm="1">
        <f t="array" ref="AA215">_xlfn.SWITCH(D215,"radio/tv",Binning_WOE_IV!$G$39,"other",Binning_WOE_IV!$G$39,"education",Binning_WOE_IV!$G$40,"retraining",Binning_WOE_IV!$G$40,"furniture/equipment",Binning_WOE_IV!$G$41,"domestic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15">
        <f>_xlfn.LET(_xlpm.b,_xlfn.XLOOKUP(F215,Binning_WOE_IV!$AJ$2:$AJ$6,Binning_WOE_IV!$AK$2:$AK$6,"not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15">
        <f>_xlfn.LET(_xlpm.b,_xlfn.XLOOKUP(G215,Binning_WOE_IV!$AL$2:$AL$6,Binning_WOE_IV!$AM$2:$AM$6,"not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15">
        <f>_xlfn.XLOOKUP(_xlfn.XLOOKUP(I215,Binning_WOE_IV!$AN$2:$AN$5,Binning_WOE_IV!$AO$2:$AO$5,"not found",0),Binning_WOE_IV!$R$53:$R$55,Binning_WOE_IV!$G$53:$G$55,"not found",0)</f>
        <v>0.1811117123342415</v>
      </c>
      <c r="AE215">
        <f>_xlfn.LET(_xlpm.b,_xlfn.XLOOKUP(L215,Binning_WOE_IV!$AQ$2:$AQ$5,Binning_WOE_IV!$AR$2:$AR$5,"not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15">
        <f>_xlfn.XLOOKUP(_xlfn.XLOOKUP(N215,Binning_WOE_IV!$AS$2:$AS$4,Binning_WOE_IV!$AT$2:$AT$4,"not found",0),Binning_WOE_IV!$R$62:$R$63,Binning_WOE_IV!$G$62:$G$63,"not found",0)</f>
        <v>-0.54969627176468283</v>
      </c>
      <c r="AG215">
        <f>_xlfn.XLOOKUP(_xlfn.XLOOKUP(O215,Binning_WOE_IV!$AU$2:$AU$4,Binning_WOE_IV!$AV$2:$AV$4,"not found",0),Binning_WOE_IV!$R$64:$R$65,Binning_WOE_IV!$G$64:$G$65,"not found",0)</f>
        <v>-0.4919272386823581</v>
      </c>
      <c r="AH215">
        <f>V215*TRAIN_SUMMARY!$C$3</f>
        <v>-5.5952498937620498E-2</v>
      </c>
      <c r="AI215">
        <f>W215*TRAIN_SUMMARY!$C$4</f>
        <v>-6.1692557392340606E-2</v>
      </c>
      <c r="AJ215">
        <f>X215*TRAIN_SUMMARY!$C$5</f>
        <v>-0.1756525653466223</v>
      </c>
      <c r="AK215">
        <f>Y215*TRAIN_SUMMARY!$C$6</f>
        <v>0.53190423215968441</v>
      </c>
      <c r="AL215">
        <f>Z215*TRAIN_SUMMARY!$C$7</f>
        <v>-0.37777464997720578</v>
      </c>
      <c r="AM215">
        <f>AA215*TRAIN_SUMMARY!$C$8</f>
        <v>0.38352631329769549</v>
      </c>
      <c r="AN215">
        <f>AB215*TRAIN_SUMMARY!$C$9</f>
        <v>0.17108448609736249</v>
      </c>
      <c r="AO215">
        <f>AC215*TRAIN_SUMMARY!$C$10</f>
        <v>-0.18469041192036334</v>
      </c>
      <c r="AP215">
        <f>AD215*TRAIN_SUMMARY!$C$11</f>
        <v>-0.21458247952085815</v>
      </c>
      <c r="AQ215">
        <f>AE215*TRAIN_SUMMARY!$C$12</f>
        <v>-1.8327249432625072E-2</v>
      </c>
      <c r="AR215">
        <f>AF215*TRAIN_SUMMARY!$C$13</f>
        <v>0.33693577197926589</v>
      </c>
      <c r="AS215">
        <f>AG215*TRAIN_SUMMARY!$C$14</f>
        <v>0.18600799575071647</v>
      </c>
      <c r="AT215">
        <f>TRAIN_SUMMARY!$C$2+SUM(AH215:AS215)</f>
        <v>-0.30061442800503413</v>
      </c>
      <c r="AU215">
        <f t="shared" si="39"/>
        <v>0.42540728803016153</v>
      </c>
      <c r="AV215">
        <f t="shared" si="40"/>
        <v>0.85470824418089841</v>
      </c>
      <c r="AW215">
        <f t="shared" si="41"/>
        <v>0</v>
      </c>
      <c r="AX215">
        <f t="shared" si="42"/>
        <v>1</v>
      </c>
      <c r="AY215">
        <f t="shared" si="50"/>
        <v>82</v>
      </c>
      <c r="AZ215">
        <f t="shared" si="51"/>
        <v>132</v>
      </c>
      <c r="BA215" s="35">
        <f t="shared" si="43"/>
        <v>0.16907216494845362</v>
      </c>
      <c r="BB215" s="35">
        <f t="shared" si="44"/>
        <v>0.61395348837209307</v>
      </c>
      <c r="BC215" s="35">
        <f t="shared" si="45"/>
        <v>0.44488132342363945</v>
      </c>
      <c r="BD215" s="35">
        <f t="shared" si="46"/>
        <v>0.61395348837209307</v>
      </c>
      <c r="BE215" s="35">
        <f t="shared" si="47"/>
        <v>0.16907216494845362</v>
      </c>
      <c r="BF215" s="23">
        <f>VLOOKUP(AH215,POINTS_TABLE!$D$2:$E$6,2,FALSE)</f>
        <v>-2.4216717822795024</v>
      </c>
      <c r="BG215" s="23">
        <f>VLOOKUP(AI215,POINTS_TABLE!$D$7:$E$12,2,FALSE)</f>
        <v>-2.6701063982906263</v>
      </c>
      <c r="BH215" s="23">
        <f>VLOOKUP(AJ215,POINTS_TABLE!$D$13:$E$18,2,FALSE)</f>
        <v>-7.6023925483498971</v>
      </c>
      <c r="BI215" s="23">
        <f>VLOOKUP(AK215,POINTS_TABLE!$D$21:$E$24,2,FALSE)</f>
        <v>23.021267938938855</v>
      </c>
      <c r="BJ215" s="23">
        <f>VLOOKUP(AL215,POINTS_TABLE!$D$25:$E$27,2,FALSE)</f>
        <v>-16.350408422870363</v>
      </c>
      <c r="BK215" s="23">
        <f>VLOOKUP(AM215,POINTS_TABLE!$D$28:$E$33,2,FALSE)</f>
        <v>16.599345307350365</v>
      </c>
      <c r="BL215" s="23">
        <f>VLOOKUP(AN215,POINTS_TABLE!$D$34:$E$37,2,FALSE)</f>
        <v>7.4046821899710498</v>
      </c>
      <c r="BM215" s="23">
        <f>VLOOKUP(AO215,POINTS_TABLE!$D$38:$E$41,2,FALSE)</f>
        <v>-7.9935582413174426</v>
      </c>
      <c r="BN215" s="23">
        <f>VLOOKUP(AP215,POINTS_TABLE!$D$42:$E$44,2,FALSE)</f>
        <v>-9.2873123719919874</v>
      </c>
      <c r="BO215" s="23">
        <f>VLOOKUP(AQ215,POINTS_TABLE!$D$45:$E$48,2,FALSE)</f>
        <v>-0.79321895608749771</v>
      </c>
      <c r="BP215" s="23">
        <f>VLOOKUP(AR215,POINTS_TABLE!$D$49:$E$50,2,FALSE)</f>
        <v>14.582867019977442</v>
      </c>
      <c r="BQ215" s="23">
        <f>VLOOKUP(AS215,POINTS_TABLE!$D$51:$E$52,2,FALSE)</f>
        <v>8.0505843910576207</v>
      </c>
      <c r="BR215" s="39">
        <f>ROUND(SCORECARD_SCALLING!$C$6-SUM(BF215:BQ215)-TRAIN_SUMMARY!$C$2*SCORECARD_SCALLING!$C$5,0)</f>
        <v>483</v>
      </c>
      <c r="BS215" t="str">
        <f t="shared" si="48"/>
        <v>Reject</v>
      </c>
      <c r="BT215">
        <f t="shared" si="49"/>
        <v>1</v>
      </c>
    </row>
    <row r="216" spans="1:72">
      <c r="A216" s="2" t="s">
        <v>63</v>
      </c>
      <c r="B216" s="2">
        <v>18</v>
      </c>
      <c r="C216" s="2" t="s">
        <v>33</v>
      </c>
      <c r="D216" s="2" t="s">
        <v>46</v>
      </c>
      <c r="E216" s="2">
        <v>1961</v>
      </c>
      <c r="F216" s="2" t="s">
        <v>34</v>
      </c>
      <c r="G216" s="2" t="s">
        <v>25</v>
      </c>
      <c r="H216" s="2">
        <v>3</v>
      </c>
      <c r="I216" s="2" t="s">
        <v>36</v>
      </c>
      <c r="J216" s="2" t="s">
        <v>27</v>
      </c>
      <c r="K216" s="2">
        <v>2</v>
      </c>
      <c r="L216" s="2" t="s">
        <v>50</v>
      </c>
      <c r="M216" s="2">
        <v>23</v>
      </c>
      <c r="N216" s="2" t="s">
        <v>27</v>
      </c>
      <c r="O216" s="2" t="s">
        <v>29</v>
      </c>
      <c r="P216" s="2">
        <v>1</v>
      </c>
      <c r="Q216" s="2" t="s">
        <v>52</v>
      </c>
      <c r="R216" s="2">
        <v>1</v>
      </c>
      <c r="S216" s="2" t="s">
        <v>27</v>
      </c>
      <c r="T216" s="2" t="s">
        <v>31</v>
      </c>
      <c r="U216" s="2">
        <v>0</v>
      </c>
      <c r="V216">
        <f>_xlfn.XLOOKUP(B216,Binning_WOE_IV!$C$2:$C$6,Binning_WOE_IV!$I$2:$I$6,"not found",-1)</f>
        <v>7.0953437452657447E-2</v>
      </c>
      <c r="W216">
        <f>_xlfn.XLOOKUP(E216,Binning_WOE_IV!$C$7:$C$12,Binning_WOE_IV!$I$7:$I$12,"not found",-1)</f>
        <v>0.16104877718831048</v>
      </c>
      <c r="X216">
        <f>_xlfn.XLOOKUP(M216,Binning_WOE_IV!$C$13:$C$18,Binning_WOE_IV!$I$13:$I$18,"not found",-1)</f>
        <v>-0.40221483439086264</v>
      </c>
      <c r="Y216">
        <f>_xlfn.XLOOKUP(A216,Binning_WOE_IV!$B$32:$B$35,Binning_WOE_IV!$G$32:$G$35,"not found",0)</f>
        <v>0.16731839020190586</v>
      </c>
      <c r="Z216" s="23">
        <f>_xlfn.XLOOKUP(_xlfn.XLOOKUP(C216,Binning_WOE_IV!$AF$2:$AF$6,Binning_WOE_IV!$AG$2:$AG$6,"not found",0),Binning_WOE_IV!$R$36:$R$38,Binning_WOE_IV!$G$36:$G$38,"not found",0)</f>
        <v>-4.4726268044255127E-2</v>
      </c>
      <c r="AA216" cm="1">
        <f t="array" ref="AA216">_xlfn.SWITCH(D216,"radio/tv",Binning_WOE_IV!$G$39,"other",Binning_WOE_IV!$G$39,"education",Binning_WOE_IV!$G$40,"retraining",Binning_WOE_IV!$G$40,"furniture/equipment",Binning_WOE_IV!$G$41,"domestic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16">
        <f>_xlfn.LET(_xlpm.b,_xlfn.XLOOKUP(F216,Binning_WOE_IV!$AJ$2:$AJ$6,Binning_WOE_IV!$AK$2:$AK$6,"not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16">
        <f>_xlfn.LET(_xlpm.b,_xlfn.XLOOKUP(G216,Binning_WOE_IV!$AL$2:$AL$6,Binning_WOE_IV!$AM$2:$AM$6,"not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16">
        <f>_xlfn.XLOOKUP(_xlfn.XLOOKUP(I216,Binning_WOE_IV!$AN$2:$AN$5,Binning_WOE_IV!$AO$2:$AO$5,"not found",0),Binning_WOE_IV!$R$53:$R$55,Binning_WOE_IV!$G$53:$G$55,"not found",0)</f>
        <v>-0.20099341664998441</v>
      </c>
      <c r="AE216">
        <f>_xlfn.LET(_xlpm.b,_xlfn.XLOOKUP(L216,Binning_WOE_IV!$AQ$2:$AQ$5,Binning_WOE_IV!$AR$2:$AR$5,"not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16">
        <f>_xlfn.XLOOKUP(_xlfn.XLOOKUP(N216,Binning_WOE_IV!$AS$2:$AS$4,Binning_WOE_IV!$AT$2:$AT$4,"not found",0),Binning_WOE_IV!$R$62:$R$63,Binning_WOE_IV!$G$62:$G$63,"not found",0)</f>
        <v>0.12957806221905885</v>
      </c>
      <c r="AG216">
        <f>_xlfn.XLOOKUP(_xlfn.XLOOKUP(O216,Binning_WOE_IV!$AU$2:$AU$4,Binning_WOE_IV!$AV$2:$AV$4,"not found",0),Binning_WOE_IV!$R$64:$R$65,Binning_WOE_IV!$G$64:$G$65,"not found",0)</f>
        <v>0.23435622685305388</v>
      </c>
      <c r="AH216">
        <f>V216*TRAIN_SUMMARY!$C$3</f>
        <v>-5.5952498937620498E-2</v>
      </c>
      <c r="AI216">
        <f>W216*TRAIN_SUMMARY!$C$4</f>
        <v>-8.037531726833734E-2</v>
      </c>
      <c r="AJ216">
        <f>X216*TRAIN_SUMMARY!$C$5</f>
        <v>0.25616502952357967</v>
      </c>
      <c r="AK216">
        <f>Y216*TRAIN_SUMMARY!$C$6</f>
        <v>-0.13115011605145144</v>
      </c>
      <c r="AL216">
        <f>Z216*TRAIN_SUMMARY!$C$7</f>
        <v>2.4580699342731407E-2</v>
      </c>
      <c r="AM216">
        <f>AA216*TRAIN_SUMMARY!$C$8</f>
        <v>0.38352631329769549</v>
      </c>
      <c r="AN216">
        <f>AB216*TRAIN_SUMMARY!$C$9</f>
        <v>0.17108448609736249</v>
      </c>
      <c r="AO216">
        <f>AC216*TRAIN_SUMMARY!$C$10</f>
        <v>-0.18469041192036334</v>
      </c>
      <c r="AP216">
        <f>AD216*TRAIN_SUMMARY!$C$11</f>
        <v>0.23813846799994265</v>
      </c>
      <c r="AQ216">
        <f>AE216*TRAIN_SUMMARY!$C$12</f>
        <v>6.1778553558697331E-2</v>
      </c>
      <c r="AR216">
        <f>AF216*TRAIN_SUMMARY!$C$13</f>
        <v>-7.9424741749105313E-2</v>
      </c>
      <c r="AS216">
        <f>AG216*TRAIN_SUMMARY!$C$14</f>
        <v>-8.8614999578798745E-2</v>
      </c>
      <c r="AT216">
        <f>TRAIN_SUMMARY!$C$2+SUM(AH216:AS216)</f>
        <v>-0.30633535044779081</v>
      </c>
      <c r="AU216">
        <f t="shared" si="39"/>
        <v>0.4240094893554831</v>
      </c>
      <c r="AV216">
        <f t="shared" si="40"/>
        <v>0.55166409299744468</v>
      </c>
      <c r="AW216">
        <f t="shared" si="41"/>
        <v>1</v>
      </c>
      <c r="AX216">
        <f t="shared" si="42"/>
        <v>0</v>
      </c>
      <c r="AY216">
        <f t="shared" si="50"/>
        <v>83</v>
      </c>
      <c r="AZ216">
        <f t="shared" si="51"/>
        <v>132</v>
      </c>
      <c r="BA216" s="35">
        <f t="shared" si="43"/>
        <v>0.1711340206185567</v>
      </c>
      <c r="BB216" s="35">
        <f t="shared" si="44"/>
        <v>0.61395348837209307</v>
      </c>
      <c r="BC216" s="35">
        <f t="shared" si="45"/>
        <v>0.44281946775353637</v>
      </c>
      <c r="BD216" s="35">
        <f t="shared" si="46"/>
        <v>0.61395348837209307</v>
      </c>
      <c r="BE216" s="35">
        <f t="shared" si="47"/>
        <v>0.1711340206185567</v>
      </c>
      <c r="BF216" s="23">
        <f>VLOOKUP(AH216,POINTS_TABLE!$D$2:$E$6,2,FALSE)</f>
        <v>-2.4216717822795024</v>
      </c>
      <c r="BG216" s="23">
        <f>VLOOKUP(AI216,POINTS_TABLE!$D$7:$E$12,2,FALSE)</f>
        <v>-3.4787121489872201</v>
      </c>
      <c r="BH216" s="23">
        <f>VLOOKUP(AJ216,POINTS_TABLE!$D$13:$E$18,2,FALSE)</f>
        <v>11.087040532285299</v>
      </c>
      <c r="BI216" s="23">
        <f>VLOOKUP(AK216,POINTS_TABLE!$D$21:$E$24,2,FALSE)</f>
        <v>-5.6762886611832304</v>
      </c>
      <c r="BJ216" s="23">
        <f>VLOOKUP(AL216,POINTS_TABLE!$D$25:$E$27,2,FALSE)</f>
        <v>1.063873591300236</v>
      </c>
      <c r="BK216" s="23">
        <f>VLOOKUP(AM216,POINTS_TABLE!$D$28:$E$33,2,FALSE)</f>
        <v>16.599345307350365</v>
      </c>
      <c r="BL216" s="23">
        <f>VLOOKUP(AN216,POINTS_TABLE!$D$34:$E$37,2,FALSE)</f>
        <v>7.4046821899710498</v>
      </c>
      <c r="BM216" s="23">
        <f>VLOOKUP(AO216,POINTS_TABLE!$D$38:$E$41,2,FALSE)</f>
        <v>-7.9935582413174426</v>
      </c>
      <c r="BN216" s="23">
        <f>VLOOKUP(AP216,POINTS_TABLE!$D$42:$E$44,2,FALSE)</f>
        <v>10.30683560485237</v>
      </c>
      <c r="BO216" s="23">
        <f>VLOOKUP(AQ216,POINTS_TABLE!$D$45:$E$48,2,FALSE)</f>
        <v>2.6738283855727758</v>
      </c>
      <c r="BP216" s="23">
        <f>VLOOKUP(AR216,POINTS_TABLE!$D$49:$E$50,2,FALSE)</f>
        <v>-3.4375704313596254</v>
      </c>
      <c r="BQ216" s="23">
        <f>VLOOKUP(AS216,POINTS_TABLE!$D$51:$E$52,2,FALSE)</f>
        <v>-3.8353326132213157</v>
      </c>
      <c r="BR216" s="39">
        <f>ROUND(SCORECARD_SCALLING!$C$6-SUM(BF216:BQ216)-TRAIN_SUMMARY!$C$2*SCORECARD_SCALLING!$C$5,0)</f>
        <v>484</v>
      </c>
      <c r="BS216" t="str">
        <f t="shared" si="48"/>
        <v>Reject</v>
      </c>
      <c r="BT216">
        <f t="shared" si="49"/>
        <v>1</v>
      </c>
    </row>
    <row r="217" spans="1:72">
      <c r="A217" s="2" t="s">
        <v>32</v>
      </c>
      <c r="B217" s="2">
        <v>24</v>
      </c>
      <c r="C217" s="2" t="s">
        <v>33</v>
      </c>
      <c r="D217" s="2" t="s">
        <v>23</v>
      </c>
      <c r="E217" s="2">
        <v>3758</v>
      </c>
      <c r="F217" s="2" t="s">
        <v>48</v>
      </c>
      <c r="G217" s="2" t="s">
        <v>55</v>
      </c>
      <c r="H217" s="2">
        <v>1</v>
      </c>
      <c r="I217" s="2" t="s">
        <v>36</v>
      </c>
      <c r="J217" s="2" t="s">
        <v>27</v>
      </c>
      <c r="K217" s="2">
        <v>4</v>
      </c>
      <c r="L217" s="2" t="s">
        <v>47</v>
      </c>
      <c r="M217" s="2">
        <v>23</v>
      </c>
      <c r="N217" s="2" t="s">
        <v>27</v>
      </c>
      <c r="O217" s="2" t="s">
        <v>51</v>
      </c>
      <c r="P217" s="2">
        <v>1</v>
      </c>
      <c r="Q217" s="2" t="s">
        <v>69</v>
      </c>
      <c r="R217" s="2">
        <v>1</v>
      </c>
      <c r="S217" s="2" t="s">
        <v>27</v>
      </c>
      <c r="T217" s="2" t="s">
        <v>31</v>
      </c>
      <c r="U217" s="2">
        <v>0</v>
      </c>
      <c r="V217">
        <f>_xlfn.XLOOKUP(B217,Binning_WOE_IV!$C$2:$C$6,Binning_WOE_IV!$I$2:$I$6,"not found",-1)</f>
        <v>-0.12917431193202994</v>
      </c>
      <c r="W217">
        <f>_xlfn.XLOOKUP(E217,Binning_WOE_IV!$C$7:$C$12,Binning_WOE_IV!$I$7:$I$12,"not found",-1)</f>
        <v>4.3939369041401284E-2</v>
      </c>
      <c r="X217">
        <f>_xlfn.XLOOKUP(M217,Binning_WOE_IV!$C$13:$C$18,Binning_WOE_IV!$I$13:$I$18,"not found",-1)</f>
        <v>-0.40221483439086264</v>
      </c>
      <c r="Y217">
        <f>_xlfn.XLOOKUP(A217,Binning_WOE_IV!$B$32:$B$35,Binning_WOE_IV!$G$32:$G$35,"not found",0)</f>
        <v>-0.45557089656450134</v>
      </c>
      <c r="Z217" s="23">
        <f>_xlfn.XLOOKUP(_xlfn.XLOOKUP(C217,Binning_WOE_IV!$AF$2:$AF$6,Binning_WOE_IV!$AG$2:$AG$6,"not found",0),Binning_WOE_IV!$R$36:$R$38,Binning_WOE_IV!$G$36:$G$38,"not found",0)</f>
        <v>-4.4726268044255127E-2</v>
      </c>
      <c r="AA217" cm="1">
        <f t="array" ref="AA217">_xlfn.SWITCH(D217,"radio/tv",Binning_WOE_IV!$G$39,"other",Binning_WOE_IV!$G$39,"education",Binning_WOE_IV!$G$40,"retraining",Binning_WOE_IV!$G$40,"furniture/equipment",Binning_WOE_IV!$G$41,"domestic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17">
        <f>_xlfn.LET(_xlpm.b,_xlfn.XLOOKUP(F217,Binning_WOE_IV!$AJ$2:$AJ$6,Binning_WOE_IV!$AK$2:$AK$6,"not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17">
        <f>_xlfn.LET(_xlpm.b,_xlfn.XLOOKUP(G217,Binning_WOE_IV!$AL$2:$AL$6,Binning_WOE_IV!$AM$2:$AM$6,"not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217">
        <f>_xlfn.XLOOKUP(_xlfn.XLOOKUP(I217,Binning_WOE_IV!$AN$2:$AN$5,Binning_WOE_IV!$AO$2:$AO$5,"not found",0),Binning_WOE_IV!$R$53:$R$55,Binning_WOE_IV!$G$53:$G$55,"not found",0)</f>
        <v>-0.20099341664998441</v>
      </c>
      <c r="AE217">
        <f>_xlfn.LET(_xlpm.b,_xlfn.XLOOKUP(L217,Binning_WOE_IV!$AQ$2:$AQ$5,Binning_WOE_IV!$AR$2:$AR$5,"not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17">
        <f>_xlfn.XLOOKUP(_xlfn.XLOOKUP(N217,Binning_WOE_IV!$AS$2:$AS$4,Binning_WOE_IV!$AT$2:$AT$4,"not found",0),Binning_WOE_IV!$R$62:$R$63,Binning_WOE_IV!$G$62:$G$63,"not found",0)</f>
        <v>0.12957806221905885</v>
      </c>
      <c r="AG217">
        <f>_xlfn.XLOOKUP(_xlfn.XLOOKUP(O217,Binning_WOE_IV!$AU$2:$AU$4,Binning_WOE_IV!$AV$2:$AV$4,"not found",0),Binning_WOE_IV!$R$64:$R$65,Binning_WOE_IV!$G$64:$G$65,"not found",0)</f>
        <v>-0.4919272386823581</v>
      </c>
      <c r="AH217">
        <f>V217*TRAIN_SUMMARY!$C$3</f>
        <v>0.10186434668464488</v>
      </c>
      <c r="AI217">
        <f>W217*TRAIN_SUMMARY!$C$4</f>
        <v>-2.1929012991782761E-2</v>
      </c>
      <c r="AJ217">
        <f>X217*TRAIN_SUMMARY!$C$5</f>
        <v>0.25616502952357967</v>
      </c>
      <c r="AK217">
        <f>Y217*TRAIN_SUMMARY!$C$6</f>
        <v>0.35709270141793154</v>
      </c>
      <c r="AL217">
        <f>Z217*TRAIN_SUMMARY!$C$7</f>
        <v>2.4580699342731407E-2</v>
      </c>
      <c r="AM217">
        <f>AA217*TRAIN_SUMMARY!$C$8</f>
        <v>-0.43521580803835686</v>
      </c>
      <c r="AN217">
        <f>AB217*TRAIN_SUMMARY!$C$9</f>
        <v>-0.49793991054548797</v>
      </c>
      <c r="AO217">
        <f>AC217*TRAIN_SUMMARY!$C$10</f>
        <v>7.0222669754522044E-2</v>
      </c>
      <c r="AP217">
        <f>AD217*TRAIN_SUMMARY!$C$11</f>
        <v>0.23813846799994265</v>
      </c>
      <c r="AQ217">
        <f>AE217*TRAIN_SUMMARY!$C$12</f>
        <v>0.30495501300893796</v>
      </c>
      <c r="AR217">
        <f>AF217*TRAIN_SUMMARY!$C$13</f>
        <v>-7.9424741749105313E-2</v>
      </c>
      <c r="AS217">
        <f>AG217*TRAIN_SUMMARY!$C$14</f>
        <v>0.18600799575071647</v>
      </c>
      <c r="AT217">
        <f>TRAIN_SUMMARY!$C$2+SUM(AH217:AS217)</f>
        <v>-0.31688336460384936</v>
      </c>
      <c r="AU217">
        <f t="shared" si="39"/>
        <v>0.42143548299051314</v>
      </c>
      <c r="AV217">
        <f t="shared" si="40"/>
        <v>0.54720521391774735</v>
      </c>
      <c r="AW217">
        <f t="shared" si="41"/>
        <v>1</v>
      </c>
      <c r="AX217">
        <f t="shared" si="42"/>
        <v>0</v>
      </c>
      <c r="AY217">
        <f t="shared" si="50"/>
        <v>84</v>
      </c>
      <c r="AZ217">
        <f t="shared" si="51"/>
        <v>132</v>
      </c>
      <c r="BA217" s="35">
        <f t="shared" si="43"/>
        <v>0.17319587628865979</v>
      </c>
      <c r="BB217" s="35">
        <f t="shared" si="44"/>
        <v>0.61395348837209307</v>
      </c>
      <c r="BC217" s="35">
        <f t="shared" si="45"/>
        <v>0.44075761208343328</v>
      </c>
      <c r="BD217" s="35">
        <f t="shared" si="46"/>
        <v>0.61395348837209307</v>
      </c>
      <c r="BE217" s="35">
        <f t="shared" si="47"/>
        <v>0.17319587628865979</v>
      </c>
      <c r="BF217" s="23">
        <f>VLOOKUP(AH217,POINTS_TABLE!$D$2:$E$6,2,FALSE)</f>
        <v>4.4087756341599382</v>
      </c>
      <c r="BG217" s="23">
        <f>VLOOKUP(AI217,POINTS_TABLE!$D$7:$E$12,2,FALSE)</f>
        <v>-0.94910634884503919</v>
      </c>
      <c r="BH217" s="23">
        <f>VLOOKUP(AJ217,POINTS_TABLE!$D$13:$E$18,2,FALSE)</f>
        <v>11.087040532285299</v>
      </c>
      <c r="BI217" s="23">
        <f>VLOOKUP(AK217,POINTS_TABLE!$D$21:$E$24,2,FALSE)</f>
        <v>15.455276084198793</v>
      </c>
      <c r="BJ217" s="23">
        <f>VLOOKUP(AL217,POINTS_TABLE!$D$25:$E$27,2,FALSE)</f>
        <v>1.063873591300236</v>
      </c>
      <c r="BK217" s="23">
        <f>VLOOKUP(AM217,POINTS_TABLE!$D$28:$E$33,2,FALSE)</f>
        <v>-18.836510639202615</v>
      </c>
      <c r="BL217" s="23">
        <f>VLOOKUP(AN217,POINTS_TABLE!$D$34:$E$37,2,FALSE)</f>
        <v>-21.551263188140087</v>
      </c>
      <c r="BM217" s="23">
        <f>VLOOKUP(AO217,POINTS_TABLE!$D$38:$E$41,2,FALSE)</f>
        <v>3.0392969223849704</v>
      </c>
      <c r="BN217" s="23">
        <f>VLOOKUP(AP217,POINTS_TABLE!$D$42:$E$44,2,FALSE)</f>
        <v>10.30683560485237</v>
      </c>
      <c r="BO217" s="23">
        <f>VLOOKUP(AQ217,POINTS_TABLE!$D$45:$E$48,2,FALSE)</f>
        <v>13.198712548866723</v>
      </c>
      <c r="BP217" s="23">
        <f>VLOOKUP(AR217,POINTS_TABLE!$D$49:$E$50,2,FALSE)</f>
        <v>-3.4375704313596254</v>
      </c>
      <c r="BQ217" s="23">
        <f>VLOOKUP(AS217,POINTS_TABLE!$D$51:$E$52,2,FALSE)</f>
        <v>8.0505843910576207</v>
      </c>
      <c r="BR217" s="39">
        <f>ROUND(SCORECARD_SCALLING!$C$6-SUM(BF217:BQ217)-TRAIN_SUMMARY!$C$2*SCORECARD_SCALLING!$C$5,0)</f>
        <v>484</v>
      </c>
      <c r="BS217" t="str">
        <f t="shared" si="48"/>
        <v>Reject</v>
      </c>
      <c r="BT217">
        <f t="shared" si="49"/>
        <v>1</v>
      </c>
    </row>
    <row r="218" spans="1:72">
      <c r="A218" s="2" t="s">
        <v>32</v>
      </c>
      <c r="B218" s="2">
        <v>18</v>
      </c>
      <c r="C218" s="2" t="s">
        <v>22</v>
      </c>
      <c r="D218" s="2" t="s">
        <v>41</v>
      </c>
      <c r="E218" s="2">
        <v>1295</v>
      </c>
      <c r="F218" s="2" t="s">
        <v>34</v>
      </c>
      <c r="G218" s="2" t="s">
        <v>57</v>
      </c>
      <c r="H218" s="2">
        <v>4</v>
      </c>
      <c r="I218" s="2" t="s">
        <v>36</v>
      </c>
      <c r="J218" s="2" t="s">
        <v>27</v>
      </c>
      <c r="K218" s="2">
        <v>1</v>
      </c>
      <c r="L218" s="2" t="s">
        <v>43</v>
      </c>
      <c r="M218" s="2">
        <v>27</v>
      </c>
      <c r="N218" s="2" t="s">
        <v>27</v>
      </c>
      <c r="O218" s="2" t="s">
        <v>29</v>
      </c>
      <c r="P218" s="2">
        <v>2</v>
      </c>
      <c r="Q218" s="2" t="s">
        <v>30</v>
      </c>
      <c r="R218" s="2">
        <v>1</v>
      </c>
      <c r="S218" s="2" t="s">
        <v>27</v>
      </c>
      <c r="T218" s="2" t="s">
        <v>31</v>
      </c>
      <c r="U218" s="2">
        <v>0</v>
      </c>
      <c r="V218">
        <f>_xlfn.XLOOKUP(B218,Binning_WOE_IV!$C$2:$C$6,Binning_WOE_IV!$I$2:$I$6,"not found",-1)</f>
        <v>7.0953437452657447E-2</v>
      </c>
      <c r="W218">
        <f>_xlfn.XLOOKUP(E218,Binning_WOE_IV!$C$7:$C$12,Binning_WOE_IV!$I$7:$I$12,"not found",-1)</f>
        <v>0.16104877718831048</v>
      </c>
      <c r="X218">
        <f>_xlfn.XLOOKUP(M218,Binning_WOE_IV!$C$13:$C$18,Binning_WOE_IV!$I$13:$I$18,"not found",-1)</f>
        <v>-0.13233987329659078</v>
      </c>
      <c r="Y218">
        <f>_xlfn.XLOOKUP(A218,Binning_WOE_IV!$B$32:$B$35,Binning_WOE_IV!$G$32:$G$35,"not found",0)</f>
        <v>-0.45557089656450134</v>
      </c>
      <c r="Z218" s="23">
        <f>_xlfn.XLOOKUP(_xlfn.XLOOKUP(C218,Binning_WOE_IV!$AF$2:$AF$6,Binning_WOE_IV!$AG$2:$AG$6,"not found",0),Binning_WOE_IV!$R$36:$R$38,Binning_WOE_IV!$G$36:$G$38,"not found",0)</f>
        <v>0.68738688104907397</v>
      </c>
      <c r="AA218" cm="1">
        <f t="array" ref="AA218">_xlfn.SWITCH(D218,"radio/tv",Binning_WOE_IV!$G$39,"other",Binning_WOE_IV!$G$39,"education",Binning_WOE_IV!$G$40,"retraining",Binning_WOE_IV!$G$40,"furniture/equipment",Binning_WOE_IV!$G$41,"domestic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18">
        <f>_xlfn.LET(_xlpm.b,_xlfn.XLOOKUP(F218,Binning_WOE_IV!$AJ$2:$AJ$6,Binning_WOE_IV!$AK$2:$AK$6,"not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18">
        <f>_xlfn.LET(_xlpm.b,_xlfn.XLOOKUP(G218,Binning_WOE_IV!$AL$2:$AL$6,Binning_WOE_IV!$AM$2:$AM$6,"not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18">
        <f>_xlfn.XLOOKUP(_xlfn.XLOOKUP(I218,Binning_WOE_IV!$AN$2:$AN$5,Binning_WOE_IV!$AO$2:$AO$5,"not found",0),Binning_WOE_IV!$R$53:$R$55,Binning_WOE_IV!$G$53:$G$55,"not found",0)</f>
        <v>-0.20099341664998441</v>
      </c>
      <c r="AE218">
        <f>_xlfn.LET(_xlpm.b,_xlfn.XLOOKUP(L218,Binning_WOE_IV!$AQ$2:$AQ$5,Binning_WOE_IV!$AR$2:$AR$5,"not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18">
        <f>_xlfn.XLOOKUP(_xlfn.XLOOKUP(N218,Binning_WOE_IV!$AS$2:$AS$4,Binning_WOE_IV!$AT$2:$AT$4,"not found",0),Binning_WOE_IV!$R$62:$R$63,Binning_WOE_IV!$G$62:$G$63,"not found",0)</f>
        <v>0.12957806221905885</v>
      </c>
      <c r="AG218">
        <f>_xlfn.XLOOKUP(_xlfn.XLOOKUP(O218,Binning_WOE_IV!$AU$2:$AU$4,Binning_WOE_IV!$AV$2:$AV$4,"not found",0),Binning_WOE_IV!$R$64:$R$65,Binning_WOE_IV!$G$64:$G$65,"not found",0)</f>
        <v>0.23435622685305388</v>
      </c>
      <c r="AH218">
        <f>V218*TRAIN_SUMMARY!$C$3</f>
        <v>-5.5952498937620498E-2</v>
      </c>
      <c r="AI218">
        <f>W218*TRAIN_SUMMARY!$C$4</f>
        <v>-8.037531726833734E-2</v>
      </c>
      <c r="AJ218">
        <f>X218*TRAIN_SUMMARY!$C$5</f>
        <v>8.428542324031725E-2</v>
      </c>
      <c r="AK218">
        <f>Y218*TRAIN_SUMMARY!$C$6</f>
        <v>0.35709270141793154</v>
      </c>
      <c r="AL218">
        <f>Z218*TRAIN_SUMMARY!$C$7</f>
        <v>-0.37777464997720578</v>
      </c>
      <c r="AM218">
        <f>AA218*TRAIN_SUMMARY!$C$8</f>
        <v>5.9194073638088991E-2</v>
      </c>
      <c r="AN218">
        <f>AB218*TRAIN_SUMMARY!$C$9</f>
        <v>0.17108448609736249</v>
      </c>
      <c r="AO218">
        <f>AC218*TRAIN_SUMMARY!$C$10</f>
        <v>0.2867089209985732</v>
      </c>
      <c r="AP218">
        <f>AD218*TRAIN_SUMMARY!$C$11</f>
        <v>0.23813846799994265</v>
      </c>
      <c r="AQ218">
        <f>AE218*TRAIN_SUMMARY!$C$12</f>
        <v>-1.8327249432625072E-2</v>
      </c>
      <c r="AR218">
        <f>AF218*TRAIN_SUMMARY!$C$13</f>
        <v>-7.9424741749105313E-2</v>
      </c>
      <c r="AS218">
        <f>AG218*TRAIN_SUMMARY!$C$14</f>
        <v>-8.8614999578798745E-2</v>
      </c>
      <c r="AT218">
        <f>TRAIN_SUMMARY!$C$2+SUM(AH218:AS218)</f>
        <v>-0.32536619831359986</v>
      </c>
      <c r="AU218">
        <f t="shared" si="39"/>
        <v>0.41936852378348044</v>
      </c>
      <c r="AV218">
        <f t="shared" si="40"/>
        <v>0.54363901560494499</v>
      </c>
      <c r="AW218">
        <f t="shared" si="41"/>
        <v>1</v>
      </c>
      <c r="AX218">
        <f t="shared" si="42"/>
        <v>0</v>
      </c>
      <c r="AY218">
        <f t="shared" si="50"/>
        <v>85</v>
      </c>
      <c r="AZ218">
        <f t="shared" si="51"/>
        <v>132</v>
      </c>
      <c r="BA218" s="35">
        <f t="shared" si="43"/>
        <v>0.17525773195876287</v>
      </c>
      <c r="BB218" s="35">
        <f t="shared" si="44"/>
        <v>0.61395348837209307</v>
      </c>
      <c r="BC218" s="35">
        <f t="shared" si="45"/>
        <v>0.4386957564133302</v>
      </c>
      <c r="BD218" s="35">
        <f t="shared" si="46"/>
        <v>0.61395348837209307</v>
      </c>
      <c r="BE218" s="35">
        <f t="shared" si="47"/>
        <v>0.17525773195876287</v>
      </c>
      <c r="BF218" s="23">
        <f>VLOOKUP(AH218,POINTS_TABLE!$D$2:$E$6,2,FALSE)</f>
        <v>-2.4216717822795024</v>
      </c>
      <c r="BG218" s="23">
        <f>VLOOKUP(AI218,POINTS_TABLE!$D$7:$E$12,2,FALSE)</f>
        <v>-3.4787121489872201</v>
      </c>
      <c r="BH218" s="23">
        <f>VLOOKUP(AJ218,POINTS_TABLE!$D$13:$E$18,2,FALSE)</f>
        <v>3.6479448638409924</v>
      </c>
      <c r="BI218" s="23">
        <f>VLOOKUP(AK218,POINTS_TABLE!$D$21:$E$24,2,FALSE)</f>
        <v>15.455276084198793</v>
      </c>
      <c r="BJ218" s="23">
        <f>VLOOKUP(AL218,POINTS_TABLE!$D$25:$E$27,2,FALSE)</f>
        <v>-16.350408422870363</v>
      </c>
      <c r="BK218" s="23">
        <f>VLOOKUP(AM218,POINTS_TABLE!$D$28:$E$33,2,FALSE)</f>
        <v>2.5619698946306131</v>
      </c>
      <c r="BL218" s="23">
        <f>VLOOKUP(AN218,POINTS_TABLE!$D$34:$E$37,2,FALSE)</f>
        <v>7.4046821899710498</v>
      </c>
      <c r="BM218" s="23">
        <f>VLOOKUP(AO218,POINTS_TABLE!$D$38:$E$41,2,FALSE)</f>
        <v>12.409006155098014</v>
      </c>
      <c r="BN218" s="23">
        <f>VLOOKUP(AP218,POINTS_TABLE!$D$42:$E$44,2,FALSE)</f>
        <v>10.30683560485237</v>
      </c>
      <c r="BO218" s="23">
        <f>VLOOKUP(AQ218,POINTS_TABLE!$D$45:$E$48,2,FALSE)</f>
        <v>-0.79321895608749771</v>
      </c>
      <c r="BP218" s="23">
        <f>VLOOKUP(AR218,POINTS_TABLE!$D$49:$E$50,2,FALSE)</f>
        <v>-3.4375704313596254</v>
      </c>
      <c r="BQ218" s="23">
        <f>VLOOKUP(AS218,POINTS_TABLE!$D$51:$E$52,2,FALSE)</f>
        <v>-3.8353326132213157</v>
      </c>
      <c r="BR218" s="39">
        <f>ROUND(SCORECARD_SCALLING!$C$6-SUM(BF218:BQ218)-TRAIN_SUMMARY!$C$2*SCORECARD_SCALLING!$C$5,0)</f>
        <v>484</v>
      </c>
      <c r="BS218" t="str">
        <f t="shared" si="48"/>
        <v>Reject</v>
      </c>
      <c r="BT218">
        <f t="shared" si="49"/>
        <v>1</v>
      </c>
    </row>
    <row r="219" spans="1:72">
      <c r="A219" s="2" t="s">
        <v>32</v>
      </c>
      <c r="B219" s="2">
        <v>12</v>
      </c>
      <c r="C219" s="2" t="s">
        <v>33</v>
      </c>
      <c r="D219" s="2" t="s">
        <v>46</v>
      </c>
      <c r="E219" s="2">
        <v>1223</v>
      </c>
      <c r="F219" s="2" t="s">
        <v>34</v>
      </c>
      <c r="G219" s="2" t="s">
        <v>25</v>
      </c>
      <c r="H219" s="2">
        <v>1</v>
      </c>
      <c r="I219" s="2" t="s">
        <v>54</v>
      </c>
      <c r="J219" s="2" t="s">
        <v>27</v>
      </c>
      <c r="K219" s="2">
        <v>1</v>
      </c>
      <c r="L219" s="2" t="s">
        <v>28</v>
      </c>
      <c r="M219" s="2">
        <v>46</v>
      </c>
      <c r="N219" s="2" t="s">
        <v>27</v>
      </c>
      <c r="O219" s="2" t="s">
        <v>51</v>
      </c>
      <c r="P219" s="2">
        <v>2</v>
      </c>
      <c r="Q219" s="2" t="s">
        <v>30</v>
      </c>
      <c r="R219" s="2">
        <v>1</v>
      </c>
      <c r="S219" s="2" t="s">
        <v>27</v>
      </c>
      <c r="T219" s="2" t="s">
        <v>31</v>
      </c>
      <c r="U219" s="2">
        <v>1</v>
      </c>
      <c r="V219">
        <f>_xlfn.XLOOKUP(B219,Binning_WOE_IV!$C$2:$C$6,Binning_WOE_IV!$I$2:$I$6,"not found",-1)</f>
        <v>7.0953437452657447E-2</v>
      </c>
      <c r="W219">
        <f>_xlfn.XLOOKUP(E219,Binning_WOE_IV!$C$7:$C$12,Binning_WOE_IV!$I$7:$I$12,"not found",-1)</f>
        <v>0.16104877718831048</v>
      </c>
      <c r="X219">
        <f>_xlfn.XLOOKUP(M219,Binning_WOE_IV!$C$13:$C$18,Binning_WOE_IV!$I$13:$I$18,"not found",-1)</f>
        <v>0.42044277372805144</v>
      </c>
      <c r="Y219">
        <f>_xlfn.XLOOKUP(A219,Binning_WOE_IV!$B$32:$B$35,Binning_WOE_IV!$G$32:$G$35,"not found",0)</f>
        <v>-0.45557089656450134</v>
      </c>
      <c r="Z219" s="23">
        <f>_xlfn.XLOOKUP(_xlfn.XLOOKUP(C219,Binning_WOE_IV!$AF$2:$AF$6,Binning_WOE_IV!$AG$2:$AG$6,"not found",0),Binning_WOE_IV!$R$36:$R$38,Binning_WOE_IV!$G$36:$G$38,"not found",0)</f>
        <v>-4.4726268044255127E-2</v>
      </c>
      <c r="AA219" cm="1">
        <f t="array" ref="AA219">_xlfn.SWITCH(D219,"radio/tv",Binning_WOE_IV!$G$39,"other",Binning_WOE_IV!$G$39,"education",Binning_WOE_IV!$G$40,"retraining",Binning_WOE_IV!$G$40,"furniture/equipment",Binning_WOE_IV!$G$41,"domestic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19">
        <f>_xlfn.LET(_xlpm.b,_xlfn.XLOOKUP(F219,Binning_WOE_IV!$AJ$2:$AJ$6,Binning_WOE_IV!$AK$2:$AK$6,"not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19">
        <f>_xlfn.LET(_xlpm.b,_xlfn.XLOOKUP(G219,Binning_WOE_IV!$AL$2:$AL$6,Binning_WOE_IV!$AM$2:$AM$6,"not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19">
        <f>_xlfn.XLOOKUP(_xlfn.XLOOKUP(I219,Binning_WOE_IV!$AN$2:$AN$5,Binning_WOE_IV!$AO$2:$AO$5,"not found",0),Binning_WOE_IV!$R$53:$R$55,Binning_WOE_IV!$G$53:$G$55,"not found",0)</f>
        <v>-0.2698954162208389</v>
      </c>
      <c r="AE219">
        <f>_xlfn.LET(_xlpm.b,_xlfn.XLOOKUP(L219,Binning_WOE_IV!$AQ$2:$AQ$5,Binning_WOE_IV!$AR$2:$AR$5,"not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19">
        <f>_xlfn.XLOOKUP(_xlfn.XLOOKUP(N219,Binning_WOE_IV!$AS$2:$AS$4,Binning_WOE_IV!$AT$2:$AT$4,"not found",0),Binning_WOE_IV!$R$62:$R$63,Binning_WOE_IV!$G$62:$G$63,"not found",0)</f>
        <v>0.12957806221905885</v>
      </c>
      <c r="AG219">
        <f>_xlfn.XLOOKUP(_xlfn.XLOOKUP(O219,Binning_WOE_IV!$AU$2:$AU$4,Binning_WOE_IV!$AV$2:$AV$4,"not found",0),Binning_WOE_IV!$R$64:$R$65,Binning_WOE_IV!$G$64:$G$65,"not found",0)</f>
        <v>-0.4919272386823581</v>
      </c>
      <c r="AH219">
        <f>V219*TRAIN_SUMMARY!$C$3</f>
        <v>-5.5952498937620498E-2</v>
      </c>
      <c r="AI219">
        <f>W219*TRAIN_SUMMARY!$C$4</f>
        <v>-8.037531726833734E-2</v>
      </c>
      <c r="AJ219">
        <f>X219*TRAIN_SUMMARY!$C$5</f>
        <v>-0.26777415036949909</v>
      </c>
      <c r="AK219">
        <f>Y219*TRAIN_SUMMARY!$C$6</f>
        <v>0.35709270141793154</v>
      </c>
      <c r="AL219">
        <f>Z219*TRAIN_SUMMARY!$C$7</f>
        <v>2.4580699342731407E-2</v>
      </c>
      <c r="AM219">
        <f>AA219*TRAIN_SUMMARY!$C$8</f>
        <v>0.38352631329769549</v>
      </c>
      <c r="AN219">
        <f>AB219*TRAIN_SUMMARY!$C$9</f>
        <v>0.17108448609736249</v>
      </c>
      <c r="AO219">
        <f>AC219*TRAIN_SUMMARY!$C$10</f>
        <v>-0.18469041192036334</v>
      </c>
      <c r="AP219">
        <f>AD219*TRAIN_SUMMARY!$C$11</f>
        <v>0.31977406031642996</v>
      </c>
      <c r="AQ219">
        <f>AE219*TRAIN_SUMMARY!$C$12</f>
        <v>-0.28008206528227803</v>
      </c>
      <c r="AR219">
        <f>AF219*TRAIN_SUMMARY!$C$13</f>
        <v>-7.9424741749105313E-2</v>
      </c>
      <c r="AS219">
        <f>AG219*TRAIN_SUMMARY!$C$14</f>
        <v>0.18600799575071647</v>
      </c>
      <c r="AT219">
        <f>TRAIN_SUMMARY!$C$2+SUM(AH219:AS219)</f>
        <v>-0.32763374406645934</v>
      </c>
      <c r="AU219">
        <f t="shared" si="39"/>
        <v>0.41881648081611483</v>
      </c>
      <c r="AV219">
        <f t="shared" si="40"/>
        <v>0.87032244828603489</v>
      </c>
      <c r="AW219">
        <f t="shared" si="41"/>
        <v>0</v>
      </c>
      <c r="AX219">
        <f t="shared" si="42"/>
        <v>1</v>
      </c>
      <c r="AY219">
        <f t="shared" si="50"/>
        <v>85</v>
      </c>
      <c r="AZ219">
        <f t="shared" si="51"/>
        <v>133</v>
      </c>
      <c r="BA219" s="35">
        <f t="shared" si="43"/>
        <v>0.17525773195876287</v>
      </c>
      <c r="BB219" s="35">
        <f t="shared" si="44"/>
        <v>0.61860465116279073</v>
      </c>
      <c r="BC219" s="35">
        <f t="shared" si="45"/>
        <v>0.44334691920402786</v>
      </c>
      <c r="BD219" s="35">
        <f t="shared" si="46"/>
        <v>0.61860465116279073</v>
      </c>
      <c r="BE219" s="35">
        <f t="shared" si="47"/>
        <v>0.17525773195876287</v>
      </c>
      <c r="BF219" s="23">
        <f>VLOOKUP(AH219,POINTS_TABLE!$D$2:$E$6,2,FALSE)</f>
        <v>-2.4216717822795024</v>
      </c>
      <c r="BG219" s="23">
        <f>VLOOKUP(AI219,POINTS_TABLE!$D$7:$E$12,2,FALSE)</f>
        <v>-3.4787121489872201</v>
      </c>
      <c r="BH219" s="23">
        <f>VLOOKUP(AJ219,POINTS_TABLE!$D$13:$E$18,2,FALSE)</f>
        <v>-11.589493164489957</v>
      </c>
      <c r="BI219" s="23">
        <f>VLOOKUP(AK219,POINTS_TABLE!$D$21:$E$24,2,FALSE)</f>
        <v>15.455276084198793</v>
      </c>
      <c r="BJ219" s="23">
        <f>VLOOKUP(AL219,POINTS_TABLE!$D$25:$E$27,2,FALSE)</f>
        <v>1.063873591300236</v>
      </c>
      <c r="BK219" s="23">
        <f>VLOOKUP(AM219,POINTS_TABLE!$D$28:$E$33,2,FALSE)</f>
        <v>16.599345307350365</v>
      </c>
      <c r="BL219" s="23">
        <f>VLOOKUP(AN219,POINTS_TABLE!$D$34:$E$37,2,FALSE)</f>
        <v>7.4046821899710498</v>
      </c>
      <c r="BM219" s="23">
        <f>VLOOKUP(AO219,POINTS_TABLE!$D$38:$E$41,2,FALSE)</f>
        <v>-7.9935582413174426</v>
      </c>
      <c r="BN219" s="23">
        <f>VLOOKUP(AP219,POINTS_TABLE!$D$42:$E$44,2,FALSE)</f>
        <v>13.840093530703253</v>
      </c>
      <c r="BO219" s="23">
        <f>VLOOKUP(AQ219,POINTS_TABLE!$D$45:$E$48,2,FALSE)</f>
        <v>-12.122190198740443</v>
      </c>
      <c r="BP219" s="23">
        <f>VLOOKUP(AR219,POINTS_TABLE!$D$49:$E$50,2,FALSE)</f>
        <v>-3.4375704313596254</v>
      </c>
      <c r="BQ219" s="23">
        <f>VLOOKUP(AS219,POINTS_TABLE!$D$51:$E$52,2,FALSE)</f>
        <v>8.0505843910576207</v>
      </c>
      <c r="BR219" s="39">
        <f>ROUND(SCORECARD_SCALLING!$C$6-SUM(BF219:BQ219)-TRAIN_SUMMARY!$C$2*SCORECARD_SCALLING!$C$5,0)</f>
        <v>485</v>
      </c>
      <c r="BS219" t="str">
        <f t="shared" si="48"/>
        <v>Reject</v>
      </c>
      <c r="BT219">
        <f t="shared" si="49"/>
        <v>1</v>
      </c>
    </row>
    <row r="220" spans="1:72">
      <c r="A220" s="2" t="s">
        <v>21</v>
      </c>
      <c r="B220" s="2">
        <v>48</v>
      </c>
      <c r="C220" s="2" t="s">
        <v>33</v>
      </c>
      <c r="D220" s="2" t="s">
        <v>49</v>
      </c>
      <c r="E220" s="2">
        <v>4788</v>
      </c>
      <c r="F220" s="2" t="s">
        <v>34</v>
      </c>
      <c r="G220" s="2" t="s">
        <v>39</v>
      </c>
      <c r="H220" s="2">
        <v>4</v>
      </c>
      <c r="I220" s="2" t="s">
        <v>26</v>
      </c>
      <c r="J220" s="2" t="s">
        <v>27</v>
      </c>
      <c r="K220" s="2">
        <v>3</v>
      </c>
      <c r="L220" s="2" t="s">
        <v>43</v>
      </c>
      <c r="M220" s="2">
        <v>26</v>
      </c>
      <c r="N220" s="2" t="s">
        <v>27</v>
      </c>
      <c r="O220" s="2" t="s">
        <v>29</v>
      </c>
      <c r="P220" s="2">
        <v>1</v>
      </c>
      <c r="Q220" s="2" t="s">
        <v>30</v>
      </c>
      <c r="R220" s="2">
        <v>2</v>
      </c>
      <c r="S220" s="2" t="s">
        <v>27</v>
      </c>
      <c r="T220" s="2" t="s">
        <v>31</v>
      </c>
      <c r="U220" s="2">
        <v>0</v>
      </c>
      <c r="V220">
        <f>_xlfn.XLOOKUP(B220,Binning_WOE_IV!$C$2:$C$6,Binning_WOE_IV!$I$2:$I$6,"not found",-1)</f>
        <v>-0.94704225543434295</v>
      </c>
      <c r="W220">
        <f>_xlfn.XLOOKUP(E220,Binning_WOE_IV!$C$7:$C$12,Binning_WOE_IV!$I$7:$I$12,"not found",-1)</f>
        <v>4.3939369041401284E-2</v>
      </c>
      <c r="X220">
        <f>_xlfn.XLOOKUP(M220,Binning_WOE_IV!$C$13:$C$18,Binning_WOE_IV!$I$13:$I$18,"not found",-1)</f>
        <v>-0.13233987329659078</v>
      </c>
      <c r="Y220">
        <f>_xlfn.XLOOKUP(A220,Binning_WOE_IV!$B$32:$B$35,Binning_WOE_IV!$G$32:$G$35,"not found",0)</f>
        <v>-0.67859154491044971</v>
      </c>
      <c r="Z220" s="23">
        <f>_xlfn.XLOOKUP(_xlfn.XLOOKUP(C220,Binning_WOE_IV!$AF$2:$AF$6,Binning_WOE_IV!$AG$2:$AG$6,"not found",0),Binning_WOE_IV!$R$36:$R$38,Binning_WOE_IV!$G$36:$G$38,"not found",0)</f>
        <v>-4.4726268044255127E-2</v>
      </c>
      <c r="AA220" cm="1">
        <f t="array" ref="AA220">_xlfn.SWITCH(D220,"radio/tv",Binning_WOE_IV!$G$39,"other",Binning_WOE_IV!$G$39,"education",Binning_WOE_IV!$G$40,"retraining",Binning_WOE_IV!$G$40,"furniture/equipment",Binning_WOE_IV!$G$41,"domestic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20">
        <f>_xlfn.LET(_xlpm.b,_xlfn.XLOOKUP(F220,Binning_WOE_IV!$AJ$2:$AJ$6,Binning_WOE_IV!$AK$2:$AK$6,"not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20">
        <f>_xlfn.LET(_xlpm.b,_xlfn.XLOOKUP(G220,Binning_WOE_IV!$AL$2:$AL$6,Binning_WOE_IV!$AM$2:$AM$6,"not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20">
        <f>_xlfn.XLOOKUP(_xlfn.XLOOKUP(I220,Binning_WOE_IV!$AN$2:$AN$5,Binning_WOE_IV!$AO$2:$AO$5,"not found",0),Binning_WOE_IV!$R$53:$R$55,Binning_WOE_IV!$G$53:$G$55,"not found",0)</f>
        <v>0.1811117123342415</v>
      </c>
      <c r="AE220">
        <f>_xlfn.LET(_xlpm.b,_xlfn.XLOOKUP(L220,Binning_WOE_IV!$AQ$2:$AQ$5,Binning_WOE_IV!$AR$2:$AR$5,"not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20">
        <f>_xlfn.XLOOKUP(_xlfn.XLOOKUP(N220,Binning_WOE_IV!$AS$2:$AS$4,Binning_WOE_IV!$AT$2:$AT$4,"not found",0),Binning_WOE_IV!$R$62:$R$63,Binning_WOE_IV!$G$62:$G$63,"not found",0)</f>
        <v>0.12957806221905885</v>
      </c>
      <c r="AG220">
        <f>_xlfn.XLOOKUP(_xlfn.XLOOKUP(O220,Binning_WOE_IV!$AU$2:$AU$4,Binning_WOE_IV!$AV$2:$AV$4,"not found",0),Binning_WOE_IV!$R$64:$R$65,Binning_WOE_IV!$G$64:$G$65,"not found",0)</f>
        <v>0.23435622685305388</v>
      </c>
      <c r="AH220">
        <f>V220*TRAIN_SUMMARY!$C$3</f>
        <v>0.74681907872931619</v>
      </c>
      <c r="AI220">
        <f>W220*TRAIN_SUMMARY!$C$4</f>
        <v>-2.1929012991782761E-2</v>
      </c>
      <c r="AJ220">
        <f>X220*TRAIN_SUMMARY!$C$5</f>
        <v>8.428542324031725E-2</v>
      </c>
      <c r="AK220">
        <f>Y220*TRAIN_SUMMARY!$C$6</f>
        <v>0.53190423215968441</v>
      </c>
      <c r="AL220">
        <f>Z220*TRAIN_SUMMARY!$C$7</f>
        <v>2.4580699342731407E-2</v>
      </c>
      <c r="AM220">
        <f>AA220*TRAIN_SUMMARY!$C$8</f>
        <v>-0.46936907902687153</v>
      </c>
      <c r="AN220">
        <f>AB220*TRAIN_SUMMARY!$C$9</f>
        <v>0.17108448609736249</v>
      </c>
      <c r="AO220">
        <f>AC220*TRAIN_SUMMARY!$C$10</f>
        <v>-0.18469041192036334</v>
      </c>
      <c r="AP220">
        <f>AD220*TRAIN_SUMMARY!$C$11</f>
        <v>-0.21458247952085815</v>
      </c>
      <c r="AQ220">
        <f>AE220*TRAIN_SUMMARY!$C$12</f>
        <v>-1.8327249432625072E-2</v>
      </c>
      <c r="AR220">
        <f>AF220*TRAIN_SUMMARY!$C$13</f>
        <v>-7.9424741749105313E-2</v>
      </c>
      <c r="AS220">
        <f>AG220*TRAIN_SUMMARY!$C$14</f>
        <v>-8.8614999578798745E-2</v>
      </c>
      <c r="AT220">
        <f>TRAIN_SUMMARY!$C$2+SUM(AH220:AS220)</f>
        <v>-0.33966486941311641</v>
      </c>
      <c r="AU220">
        <f t="shared" si="39"/>
        <v>0.41589088658711004</v>
      </c>
      <c r="AV220">
        <f t="shared" si="40"/>
        <v>0.53766747557019157</v>
      </c>
      <c r="AW220">
        <f t="shared" si="41"/>
        <v>1</v>
      </c>
      <c r="AX220">
        <f t="shared" si="42"/>
        <v>0</v>
      </c>
      <c r="AY220">
        <f t="shared" si="50"/>
        <v>86</v>
      </c>
      <c r="AZ220">
        <f t="shared" si="51"/>
        <v>133</v>
      </c>
      <c r="BA220" s="35">
        <f t="shared" si="43"/>
        <v>0.17731958762886599</v>
      </c>
      <c r="BB220" s="35">
        <f t="shared" si="44"/>
        <v>0.61860465116279073</v>
      </c>
      <c r="BC220" s="35">
        <f t="shared" si="45"/>
        <v>0.44128506353392472</v>
      </c>
      <c r="BD220" s="35">
        <f t="shared" si="46"/>
        <v>0.61860465116279073</v>
      </c>
      <c r="BE220" s="35">
        <f t="shared" si="47"/>
        <v>0.17731958762886599</v>
      </c>
      <c r="BF220" s="23">
        <f>VLOOKUP(AH220,POINTS_TABLE!$D$2:$E$6,2,FALSE)</f>
        <v>32.322965439721465</v>
      </c>
      <c r="BG220" s="23">
        <f>VLOOKUP(AI220,POINTS_TABLE!$D$7:$E$12,2,FALSE)</f>
        <v>-0.94910634884503919</v>
      </c>
      <c r="BH220" s="23">
        <f>VLOOKUP(AJ220,POINTS_TABLE!$D$13:$E$18,2,FALSE)</f>
        <v>3.6479448638409924</v>
      </c>
      <c r="BI220" s="23">
        <f>VLOOKUP(AK220,POINTS_TABLE!$D$21:$E$24,2,FALSE)</f>
        <v>23.021267938938855</v>
      </c>
      <c r="BJ220" s="23">
        <f>VLOOKUP(AL220,POINTS_TABLE!$D$25:$E$27,2,FALSE)</f>
        <v>1.063873591300236</v>
      </c>
      <c r="BK220" s="23">
        <f>VLOOKUP(AM220,POINTS_TABLE!$D$28:$E$33,2,FALSE)</f>
        <v>-20.314693279760625</v>
      </c>
      <c r="BL220" s="23">
        <f>VLOOKUP(AN220,POINTS_TABLE!$D$34:$E$37,2,FALSE)</f>
        <v>7.4046821899710498</v>
      </c>
      <c r="BM220" s="23">
        <f>VLOOKUP(AO220,POINTS_TABLE!$D$38:$E$41,2,FALSE)</f>
        <v>-7.9935582413174426</v>
      </c>
      <c r="BN220" s="23">
        <f>VLOOKUP(AP220,POINTS_TABLE!$D$42:$E$44,2,FALSE)</f>
        <v>-9.2873123719919874</v>
      </c>
      <c r="BO220" s="23">
        <f>VLOOKUP(AQ220,POINTS_TABLE!$D$45:$E$48,2,FALSE)</f>
        <v>-0.79321895608749771</v>
      </c>
      <c r="BP220" s="23">
        <f>VLOOKUP(AR220,POINTS_TABLE!$D$49:$E$50,2,FALSE)</f>
        <v>-3.4375704313596254</v>
      </c>
      <c r="BQ220" s="23">
        <f>VLOOKUP(AS220,POINTS_TABLE!$D$51:$E$52,2,FALSE)</f>
        <v>-3.8353326132213157</v>
      </c>
      <c r="BR220" s="39">
        <f>ROUND(SCORECARD_SCALLING!$C$6-SUM(BF220:BQ220)-TRAIN_SUMMARY!$C$2*SCORECARD_SCALLING!$C$5,0)</f>
        <v>485</v>
      </c>
      <c r="BS220" t="str">
        <f t="shared" si="48"/>
        <v>Reject</v>
      </c>
      <c r="BT220">
        <f t="shared" si="49"/>
        <v>1</v>
      </c>
    </row>
    <row r="221" spans="1:72">
      <c r="A221" s="2" t="s">
        <v>21</v>
      </c>
      <c r="B221" s="2">
        <v>12</v>
      </c>
      <c r="C221" s="2" t="s">
        <v>22</v>
      </c>
      <c r="D221" s="2" t="s">
        <v>46</v>
      </c>
      <c r="E221" s="2">
        <v>2171</v>
      </c>
      <c r="F221" s="2" t="s">
        <v>34</v>
      </c>
      <c r="G221" s="2" t="s">
        <v>35</v>
      </c>
      <c r="H221" s="2">
        <v>4</v>
      </c>
      <c r="I221" s="2" t="s">
        <v>26</v>
      </c>
      <c r="J221" s="2" t="s">
        <v>27</v>
      </c>
      <c r="K221" s="2">
        <v>4</v>
      </c>
      <c r="L221" s="2" t="s">
        <v>43</v>
      </c>
      <c r="M221" s="2">
        <v>38</v>
      </c>
      <c r="N221" s="2" t="s">
        <v>61</v>
      </c>
      <c r="O221" s="2" t="s">
        <v>29</v>
      </c>
      <c r="P221" s="2">
        <v>2</v>
      </c>
      <c r="Q221" s="2" t="s">
        <v>40</v>
      </c>
      <c r="R221" s="2">
        <v>1</v>
      </c>
      <c r="S221" s="2" t="s">
        <v>27</v>
      </c>
      <c r="T221" s="2" t="s">
        <v>62</v>
      </c>
      <c r="U221" s="2">
        <v>0</v>
      </c>
      <c r="V221">
        <f>_xlfn.XLOOKUP(B221,Binning_WOE_IV!$C$2:$C$6,Binning_WOE_IV!$I$2:$I$6,"not found",-1)</f>
        <v>7.0953437452657447E-2</v>
      </c>
      <c r="W221">
        <f>_xlfn.XLOOKUP(E221,Binning_WOE_IV!$C$7:$C$12,Binning_WOE_IV!$I$7:$I$12,"not found",-1)</f>
        <v>0.12361395596717682</v>
      </c>
      <c r="X221">
        <f>_xlfn.XLOOKUP(M221,Binning_WOE_IV!$C$13:$C$18,Binning_WOE_IV!$I$13:$I$18,"not found",-1)</f>
        <v>0.27579903319597576</v>
      </c>
      <c r="Y221">
        <f>_xlfn.XLOOKUP(A221,Binning_WOE_IV!$B$32:$B$35,Binning_WOE_IV!$G$32:$G$35,"not found",0)</f>
        <v>-0.67859154491044971</v>
      </c>
      <c r="Z221" s="23">
        <f>_xlfn.XLOOKUP(_xlfn.XLOOKUP(C221,Binning_WOE_IV!$AF$2:$AF$6,Binning_WOE_IV!$AG$2:$AG$6,"not found",0),Binning_WOE_IV!$R$36:$R$38,Binning_WOE_IV!$G$36:$G$38,"not found",0)</f>
        <v>0.68738688104907397</v>
      </c>
      <c r="AA221" cm="1">
        <f t="array" ref="AA221">_xlfn.SWITCH(D221,"radio/tv",Binning_WOE_IV!$G$39,"other",Binning_WOE_IV!$G$39,"education",Binning_WOE_IV!$G$40,"retraining",Binning_WOE_IV!$G$40,"furniture/equipment",Binning_WOE_IV!$G$41,"domestic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21">
        <f>_xlfn.LET(_xlpm.b,_xlfn.XLOOKUP(F221,Binning_WOE_IV!$AJ$2:$AJ$6,Binning_WOE_IV!$AK$2:$AK$6,"not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21">
        <f>_xlfn.LET(_xlpm.b,_xlfn.XLOOKUP(G221,Binning_WOE_IV!$AL$2:$AL$6,Binning_WOE_IV!$AM$2:$AM$6,"not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21">
        <f>_xlfn.XLOOKUP(_xlfn.XLOOKUP(I221,Binning_WOE_IV!$AN$2:$AN$5,Binning_WOE_IV!$AO$2:$AO$5,"not found",0),Binning_WOE_IV!$R$53:$R$55,Binning_WOE_IV!$G$53:$G$55,"not found",0)</f>
        <v>0.1811117123342415</v>
      </c>
      <c r="AE221">
        <f>_xlfn.LET(_xlpm.b,_xlfn.XLOOKUP(L221,Binning_WOE_IV!$AQ$2:$AQ$5,Binning_WOE_IV!$AR$2:$AR$5,"not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21">
        <f>_xlfn.XLOOKUP(_xlfn.XLOOKUP(N221,Binning_WOE_IV!$AS$2:$AS$4,Binning_WOE_IV!$AT$2:$AT$4,"not found",0),Binning_WOE_IV!$R$62:$R$63,Binning_WOE_IV!$G$62:$G$63,"not found",0)</f>
        <v>-0.54969627176468283</v>
      </c>
      <c r="AG221">
        <f>_xlfn.XLOOKUP(_xlfn.XLOOKUP(O221,Binning_WOE_IV!$AU$2:$AU$4,Binning_WOE_IV!$AV$2:$AV$4,"not found",0),Binning_WOE_IV!$R$64:$R$65,Binning_WOE_IV!$G$64:$G$65,"not found",0)</f>
        <v>0.23435622685305388</v>
      </c>
      <c r="AH221">
        <f>V221*TRAIN_SUMMARY!$C$3</f>
        <v>-5.5952498937620498E-2</v>
      </c>
      <c r="AI221">
        <f>W221*TRAIN_SUMMARY!$C$4</f>
        <v>-6.1692557392340606E-2</v>
      </c>
      <c r="AJ221">
        <f>X221*TRAIN_SUMMARY!$C$5</f>
        <v>-0.1756525653466223</v>
      </c>
      <c r="AK221">
        <f>Y221*TRAIN_SUMMARY!$C$6</f>
        <v>0.53190423215968441</v>
      </c>
      <c r="AL221">
        <f>Z221*TRAIN_SUMMARY!$C$7</f>
        <v>-0.37777464997720578</v>
      </c>
      <c r="AM221">
        <f>AA221*TRAIN_SUMMARY!$C$8</f>
        <v>0.38352631329769549</v>
      </c>
      <c r="AN221">
        <f>AB221*TRAIN_SUMMARY!$C$9</f>
        <v>0.17108448609736249</v>
      </c>
      <c r="AO221">
        <f>AC221*TRAIN_SUMMARY!$C$10</f>
        <v>4.7923621110280083E-2</v>
      </c>
      <c r="AP221">
        <f>AD221*TRAIN_SUMMARY!$C$11</f>
        <v>-0.21458247952085815</v>
      </c>
      <c r="AQ221">
        <f>AE221*TRAIN_SUMMARY!$C$12</f>
        <v>-1.8327249432625072E-2</v>
      </c>
      <c r="AR221">
        <f>AF221*TRAIN_SUMMARY!$C$13</f>
        <v>0.33693577197926589</v>
      </c>
      <c r="AS221">
        <f>AG221*TRAIN_SUMMARY!$C$14</f>
        <v>-8.8614999578798745E-2</v>
      </c>
      <c r="AT221">
        <f>TRAIN_SUMMARY!$C$2+SUM(AH221:AS221)</f>
        <v>-0.34262339030390593</v>
      </c>
      <c r="AU221">
        <f t="shared" si="39"/>
        <v>0.41517236527575285</v>
      </c>
      <c r="AV221">
        <f t="shared" si="40"/>
        <v>0.53643811666262808</v>
      </c>
      <c r="AW221">
        <f t="shared" si="41"/>
        <v>1</v>
      </c>
      <c r="AX221">
        <f t="shared" si="42"/>
        <v>0</v>
      </c>
      <c r="AY221">
        <f t="shared" si="50"/>
        <v>87</v>
      </c>
      <c r="AZ221">
        <f t="shared" si="51"/>
        <v>133</v>
      </c>
      <c r="BA221" s="35">
        <f t="shared" si="43"/>
        <v>0.17938144329896907</v>
      </c>
      <c r="BB221" s="35">
        <f t="shared" si="44"/>
        <v>0.61860465116279073</v>
      </c>
      <c r="BC221" s="35">
        <f t="shared" si="45"/>
        <v>0.43922320786382163</v>
      </c>
      <c r="BD221" s="35">
        <f t="shared" si="46"/>
        <v>0.61860465116279073</v>
      </c>
      <c r="BE221" s="35">
        <f t="shared" si="47"/>
        <v>0.17938144329896907</v>
      </c>
      <c r="BF221" s="23">
        <f>VLOOKUP(AH221,POINTS_TABLE!$D$2:$E$6,2,FALSE)</f>
        <v>-2.4216717822795024</v>
      </c>
      <c r="BG221" s="23">
        <f>VLOOKUP(AI221,POINTS_TABLE!$D$7:$E$12,2,FALSE)</f>
        <v>-2.6701063982906263</v>
      </c>
      <c r="BH221" s="23">
        <f>VLOOKUP(AJ221,POINTS_TABLE!$D$13:$E$18,2,FALSE)</f>
        <v>-7.6023925483498971</v>
      </c>
      <c r="BI221" s="23">
        <f>VLOOKUP(AK221,POINTS_TABLE!$D$21:$E$24,2,FALSE)</f>
        <v>23.021267938938855</v>
      </c>
      <c r="BJ221" s="23">
        <f>VLOOKUP(AL221,POINTS_TABLE!$D$25:$E$27,2,FALSE)</f>
        <v>-16.350408422870363</v>
      </c>
      <c r="BK221" s="23">
        <f>VLOOKUP(AM221,POINTS_TABLE!$D$28:$E$33,2,FALSE)</f>
        <v>16.599345307350365</v>
      </c>
      <c r="BL221" s="23">
        <f>VLOOKUP(AN221,POINTS_TABLE!$D$34:$E$37,2,FALSE)</f>
        <v>7.4046821899710498</v>
      </c>
      <c r="BM221" s="23">
        <f>VLOOKUP(AO221,POINTS_TABLE!$D$38:$E$41,2,FALSE)</f>
        <v>2.0741751155172814</v>
      </c>
      <c r="BN221" s="23">
        <f>VLOOKUP(AP221,POINTS_TABLE!$D$42:$E$44,2,FALSE)</f>
        <v>-9.2873123719919874</v>
      </c>
      <c r="BO221" s="23">
        <f>VLOOKUP(AQ221,POINTS_TABLE!$D$45:$E$48,2,FALSE)</f>
        <v>-0.79321895608749771</v>
      </c>
      <c r="BP221" s="23">
        <f>VLOOKUP(AR221,POINTS_TABLE!$D$49:$E$50,2,FALSE)</f>
        <v>14.582867019977442</v>
      </c>
      <c r="BQ221" s="23">
        <f>VLOOKUP(AS221,POINTS_TABLE!$D$51:$E$52,2,FALSE)</f>
        <v>-3.8353326132213157</v>
      </c>
      <c r="BR221" s="39">
        <f>ROUND(SCORECARD_SCALLING!$C$6-SUM(BF221:BQ221)-TRAIN_SUMMARY!$C$2*SCORECARD_SCALLING!$C$5,0)</f>
        <v>485</v>
      </c>
      <c r="BS221" t="str">
        <f t="shared" si="48"/>
        <v>Reject</v>
      </c>
      <c r="BT221">
        <f t="shared" si="49"/>
        <v>1</v>
      </c>
    </row>
    <row r="222" spans="1:72">
      <c r="A222" s="2" t="s">
        <v>32</v>
      </c>
      <c r="B222" s="2">
        <v>12</v>
      </c>
      <c r="C222" s="2" t="s">
        <v>33</v>
      </c>
      <c r="D222" s="2" t="s">
        <v>41</v>
      </c>
      <c r="E222" s="2">
        <v>983</v>
      </c>
      <c r="F222" s="2" t="s">
        <v>53</v>
      </c>
      <c r="G222" s="2" t="s">
        <v>57</v>
      </c>
      <c r="H222" s="2">
        <v>1</v>
      </c>
      <c r="I222" s="2" t="s">
        <v>36</v>
      </c>
      <c r="J222" s="2" t="s">
        <v>27</v>
      </c>
      <c r="K222" s="2">
        <v>4</v>
      </c>
      <c r="L222" s="2" t="s">
        <v>28</v>
      </c>
      <c r="M222" s="2">
        <v>19</v>
      </c>
      <c r="N222" s="2" t="s">
        <v>27</v>
      </c>
      <c r="O222" s="2" t="s">
        <v>51</v>
      </c>
      <c r="P222" s="2">
        <v>1</v>
      </c>
      <c r="Q222" s="2" t="s">
        <v>40</v>
      </c>
      <c r="R222" s="2">
        <v>1</v>
      </c>
      <c r="S222" s="2" t="s">
        <v>27</v>
      </c>
      <c r="T222" s="2" t="s">
        <v>31</v>
      </c>
      <c r="U222" s="2">
        <v>0</v>
      </c>
      <c r="V222">
        <f>_xlfn.XLOOKUP(B222,Binning_WOE_IV!$C$2:$C$6,Binning_WOE_IV!$I$2:$I$6,"not found",-1)</f>
        <v>7.0953437452657447E-2</v>
      </c>
      <c r="W222">
        <f>_xlfn.XLOOKUP(E222,Binning_WOE_IV!$C$7:$C$12,Binning_WOE_IV!$I$7:$I$12,"not found",-1)</f>
        <v>3.9978967825304385E-2</v>
      </c>
      <c r="X222">
        <f>_xlfn.XLOOKUP(M222,Binning_WOE_IV!$C$13:$C$18,Binning_WOE_IV!$I$13:$I$18,"not found",-1)</f>
        <v>-0.40221483439086264</v>
      </c>
      <c r="Y222">
        <f>_xlfn.XLOOKUP(A222,Binning_WOE_IV!$B$32:$B$35,Binning_WOE_IV!$G$32:$G$35,"not found",0)</f>
        <v>-0.45557089656450134</v>
      </c>
      <c r="Z222" s="23">
        <f>_xlfn.XLOOKUP(_xlfn.XLOOKUP(C222,Binning_WOE_IV!$AF$2:$AF$6,Binning_WOE_IV!$AG$2:$AG$6,"not found",0),Binning_WOE_IV!$R$36:$R$38,Binning_WOE_IV!$G$36:$G$38,"not found",0)</f>
        <v>-4.4726268044255127E-2</v>
      </c>
      <c r="AA222" cm="1">
        <f t="array" ref="AA222">_xlfn.SWITCH(D222,"radio/tv",Binning_WOE_IV!$G$39,"other",Binning_WOE_IV!$G$39,"education",Binning_WOE_IV!$G$40,"retraining",Binning_WOE_IV!$G$40,"furniture/equipment",Binning_WOE_IV!$G$41,"domestic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22">
        <f>_xlfn.LET(_xlpm.b,_xlfn.XLOOKUP(F222,Binning_WOE_IV!$AJ$2:$AJ$6,Binning_WOE_IV!$AK$2:$AK$6,"not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22">
        <f>_xlfn.LET(_xlpm.b,_xlfn.XLOOKUP(G222,Binning_WOE_IV!$AL$2:$AL$6,Binning_WOE_IV!$AM$2:$AM$6,"not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22">
        <f>_xlfn.XLOOKUP(_xlfn.XLOOKUP(I222,Binning_WOE_IV!$AN$2:$AN$5,Binning_WOE_IV!$AO$2:$AO$5,"not found",0),Binning_WOE_IV!$R$53:$R$55,Binning_WOE_IV!$G$53:$G$55,"not found",0)</f>
        <v>-0.20099341664998441</v>
      </c>
      <c r="AE222">
        <f>_xlfn.LET(_xlpm.b,_xlfn.XLOOKUP(L222,Binning_WOE_IV!$AQ$2:$AQ$5,Binning_WOE_IV!$AR$2:$AR$5,"not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22">
        <f>_xlfn.XLOOKUP(_xlfn.XLOOKUP(N222,Binning_WOE_IV!$AS$2:$AS$4,Binning_WOE_IV!$AT$2:$AT$4,"not found",0),Binning_WOE_IV!$R$62:$R$63,Binning_WOE_IV!$G$62:$G$63,"not found",0)</f>
        <v>0.12957806221905885</v>
      </c>
      <c r="AG222">
        <f>_xlfn.XLOOKUP(_xlfn.XLOOKUP(O222,Binning_WOE_IV!$AU$2:$AU$4,Binning_WOE_IV!$AV$2:$AV$4,"not found",0),Binning_WOE_IV!$R$64:$R$65,Binning_WOE_IV!$G$64:$G$65,"not found",0)</f>
        <v>-0.4919272386823581</v>
      </c>
      <c r="AH222">
        <f>V222*TRAIN_SUMMARY!$C$3</f>
        <v>-5.5952498937620498E-2</v>
      </c>
      <c r="AI222">
        <f>W222*TRAIN_SUMMARY!$C$4</f>
        <v>-1.9952478243670423E-2</v>
      </c>
      <c r="AJ222">
        <f>X222*TRAIN_SUMMARY!$C$5</f>
        <v>0.25616502952357967</v>
      </c>
      <c r="AK222">
        <f>Y222*TRAIN_SUMMARY!$C$6</f>
        <v>0.35709270141793154</v>
      </c>
      <c r="AL222">
        <f>Z222*TRAIN_SUMMARY!$C$7</f>
        <v>2.4580699342731407E-2</v>
      </c>
      <c r="AM222">
        <f>AA222*TRAIN_SUMMARY!$C$8</f>
        <v>5.9194073638088991E-2</v>
      </c>
      <c r="AN222">
        <f>AB222*TRAIN_SUMMARY!$C$9</f>
        <v>-0.49793991054548797</v>
      </c>
      <c r="AO222">
        <f>AC222*TRAIN_SUMMARY!$C$10</f>
        <v>0.2867089209985732</v>
      </c>
      <c r="AP222">
        <f>AD222*TRAIN_SUMMARY!$C$11</f>
        <v>0.23813846799994265</v>
      </c>
      <c r="AQ222">
        <f>AE222*TRAIN_SUMMARY!$C$12</f>
        <v>-0.28008206528227803</v>
      </c>
      <c r="AR222">
        <f>AF222*TRAIN_SUMMARY!$C$13</f>
        <v>-7.9424741749105313E-2</v>
      </c>
      <c r="AS222">
        <f>AG222*TRAIN_SUMMARY!$C$14</f>
        <v>0.18600799575071647</v>
      </c>
      <c r="AT222">
        <f>TRAIN_SUMMARY!$C$2+SUM(AH222:AS222)</f>
        <v>-0.34686462084872133</v>
      </c>
      <c r="AU222">
        <f t="shared" si="39"/>
        <v>0.41414294827940462</v>
      </c>
      <c r="AV222">
        <f t="shared" si="40"/>
        <v>0.53467945820644491</v>
      </c>
      <c r="AW222">
        <f t="shared" si="41"/>
        <v>1</v>
      </c>
      <c r="AX222">
        <f t="shared" si="42"/>
        <v>0</v>
      </c>
      <c r="AY222">
        <f t="shared" si="50"/>
        <v>88</v>
      </c>
      <c r="AZ222">
        <f t="shared" si="51"/>
        <v>133</v>
      </c>
      <c r="BA222" s="35">
        <f t="shared" si="43"/>
        <v>0.18144329896907216</v>
      </c>
      <c r="BB222" s="35">
        <f t="shared" si="44"/>
        <v>0.61860465116279073</v>
      </c>
      <c r="BC222" s="35">
        <f t="shared" si="45"/>
        <v>0.43716135219371854</v>
      </c>
      <c r="BD222" s="35">
        <f t="shared" si="46"/>
        <v>0.61860465116279073</v>
      </c>
      <c r="BE222" s="35">
        <f t="shared" si="47"/>
        <v>0.18144329896907216</v>
      </c>
      <c r="BF222" s="23">
        <f>VLOOKUP(AH222,POINTS_TABLE!$D$2:$E$6,2,FALSE)</f>
        <v>-2.4216717822795024</v>
      </c>
      <c r="BG222" s="23">
        <f>VLOOKUP(AI222,POINTS_TABLE!$D$7:$E$12,2,FALSE)</f>
        <v>-0.86356024246764762</v>
      </c>
      <c r="BH222" s="23">
        <f>VLOOKUP(AJ222,POINTS_TABLE!$D$13:$E$18,2,FALSE)</f>
        <v>11.087040532285299</v>
      </c>
      <c r="BI222" s="23">
        <f>VLOOKUP(AK222,POINTS_TABLE!$D$21:$E$24,2,FALSE)</f>
        <v>15.455276084198793</v>
      </c>
      <c r="BJ222" s="23">
        <f>VLOOKUP(AL222,POINTS_TABLE!$D$25:$E$27,2,FALSE)</f>
        <v>1.063873591300236</v>
      </c>
      <c r="BK222" s="23">
        <f>VLOOKUP(AM222,POINTS_TABLE!$D$28:$E$33,2,FALSE)</f>
        <v>2.5619698946306131</v>
      </c>
      <c r="BL222" s="23">
        <f>VLOOKUP(AN222,POINTS_TABLE!$D$34:$E$37,2,FALSE)</f>
        <v>-21.551263188140087</v>
      </c>
      <c r="BM222" s="23">
        <f>VLOOKUP(AO222,POINTS_TABLE!$D$38:$E$41,2,FALSE)</f>
        <v>12.409006155098014</v>
      </c>
      <c r="BN222" s="23">
        <f>VLOOKUP(AP222,POINTS_TABLE!$D$42:$E$44,2,FALSE)</f>
        <v>10.30683560485237</v>
      </c>
      <c r="BO222" s="23">
        <f>VLOOKUP(AQ222,POINTS_TABLE!$D$45:$E$48,2,FALSE)</f>
        <v>-12.122190198740443</v>
      </c>
      <c r="BP222" s="23">
        <f>VLOOKUP(AR222,POINTS_TABLE!$D$49:$E$50,2,FALSE)</f>
        <v>-3.4375704313596254</v>
      </c>
      <c r="BQ222" s="23">
        <f>VLOOKUP(AS222,POINTS_TABLE!$D$51:$E$52,2,FALSE)</f>
        <v>8.0505843910576207</v>
      </c>
      <c r="BR222" s="39">
        <f>ROUND(SCORECARD_SCALLING!$C$6-SUM(BF222:BQ222)-TRAIN_SUMMARY!$C$2*SCORECARD_SCALLING!$C$5,0)</f>
        <v>485</v>
      </c>
      <c r="BS222" t="str">
        <f t="shared" si="48"/>
        <v>Reject</v>
      </c>
      <c r="BT222">
        <f t="shared" si="49"/>
        <v>1</v>
      </c>
    </row>
    <row r="223" spans="1:72">
      <c r="A223" s="2" t="s">
        <v>32</v>
      </c>
      <c r="B223" s="2">
        <v>12</v>
      </c>
      <c r="C223" s="2" t="s">
        <v>22</v>
      </c>
      <c r="D223" s="2" t="s">
        <v>46</v>
      </c>
      <c r="E223" s="2">
        <v>1995</v>
      </c>
      <c r="F223" s="2" t="s">
        <v>59</v>
      </c>
      <c r="G223" s="2" t="s">
        <v>57</v>
      </c>
      <c r="H223" s="2">
        <v>4</v>
      </c>
      <c r="I223" s="2" t="s">
        <v>26</v>
      </c>
      <c r="J223" s="2" t="s">
        <v>27</v>
      </c>
      <c r="K223" s="2">
        <v>1</v>
      </c>
      <c r="L223" s="2" t="s">
        <v>50</v>
      </c>
      <c r="M223" s="2">
        <v>27</v>
      </c>
      <c r="N223" s="2" t="s">
        <v>27</v>
      </c>
      <c r="O223" s="2" t="s">
        <v>29</v>
      </c>
      <c r="P223" s="2">
        <v>1</v>
      </c>
      <c r="Q223" s="2" t="s">
        <v>30</v>
      </c>
      <c r="R223" s="2">
        <v>1</v>
      </c>
      <c r="S223" s="2" t="s">
        <v>27</v>
      </c>
      <c r="T223" s="2" t="s">
        <v>31</v>
      </c>
      <c r="U223" s="2">
        <v>0</v>
      </c>
      <c r="V223">
        <f>_xlfn.XLOOKUP(B223,Binning_WOE_IV!$C$2:$C$6,Binning_WOE_IV!$I$2:$I$6,"not found",-1)</f>
        <v>7.0953437452657447E-2</v>
      </c>
      <c r="W223">
        <f>_xlfn.XLOOKUP(E223,Binning_WOE_IV!$C$7:$C$12,Binning_WOE_IV!$I$7:$I$12,"not found",-1)</f>
        <v>0.16104877718831048</v>
      </c>
      <c r="X223">
        <f>_xlfn.XLOOKUP(M223,Binning_WOE_IV!$C$13:$C$18,Binning_WOE_IV!$I$13:$I$18,"not found",-1)</f>
        <v>-0.13233987329659078</v>
      </c>
      <c r="Y223">
        <f>_xlfn.XLOOKUP(A223,Binning_WOE_IV!$B$32:$B$35,Binning_WOE_IV!$G$32:$G$35,"not found",0)</f>
        <v>-0.45557089656450134</v>
      </c>
      <c r="Z223" s="23">
        <f>_xlfn.XLOOKUP(_xlfn.XLOOKUP(C223,Binning_WOE_IV!$AF$2:$AF$6,Binning_WOE_IV!$AG$2:$AG$6,"not found",0),Binning_WOE_IV!$R$36:$R$38,Binning_WOE_IV!$G$36:$G$38,"not found",0)</f>
        <v>0.68738688104907397</v>
      </c>
      <c r="AA223" cm="1">
        <f t="array" ref="AA223">_xlfn.SWITCH(D223,"radio/tv",Binning_WOE_IV!$G$39,"other",Binning_WOE_IV!$G$39,"education",Binning_WOE_IV!$G$40,"retraining",Binning_WOE_IV!$G$40,"furniture/equipment",Binning_WOE_IV!$G$41,"domestic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23">
        <f>_xlfn.LET(_xlpm.b,_xlfn.XLOOKUP(F223,Binning_WOE_IV!$AJ$2:$AJ$6,Binning_WOE_IV!$AK$2:$AK$6,"not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223">
        <f>_xlfn.LET(_xlpm.b,_xlfn.XLOOKUP(G223,Binning_WOE_IV!$AL$2:$AL$6,Binning_WOE_IV!$AM$2:$AM$6,"not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23">
        <f>_xlfn.XLOOKUP(_xlfn.XLOOKUP(I223,Binning_WOE_IV!$AN$2:$AN$5,Binning_WOE_IV!$AO$2:$AO$5,"not found",0),Binning_WOE_IV!$R$53:$R$55,Binning_WOE_IV!$G$53:$G$55,"not found",0)</f>
        <v>0.1811117123342415</v>
      </c>
      <c r="AE223">
        <f>_xlfn.LET(_xlpm.b,_xlfn.XLOOKUP(L223,Binning_WOE_IV!$AQ$2:$AQ$5,Binning_WOE_IV!$AR$2:$AR$5,"not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23">
        <f>_xlfn.XLOOKUP(_xlfn.XLOOKUP(N223,Binning_WOE_IV!$AS$2:$AS$4,Binning_WOE_IV!$AT$2:$AT$4,"not found",0),Binning_WOE_IV!$R$62:$R$63,Binning_WOE_IV!$G$62:$G$63,"not found",0)</f>
        <v>0.12957806221905885</v>
      </c>
      <c r="AG223">
        <f>_xlfn.XLOOKUP(_xlfn.XLOOKUP(O223,Binning_WOE_IV!$AU$2:$AU$4,Binning_WOE_IV!$AV$2:$AV$4,"not found",0),Binning_WOE_IV!$R$64:$R$65,Binning_WOE_IV!$G$64:$G$65,"not found",0)</f>
        <v>0.23435622685305388</v>
      </c>
      <c r="AH223">
        <f>V223*TRAIN_SUMMARY!$C$3</f>
        <v>-5.5952498937620498E-2</v>
      </c>
      <c r="AI223">
        <f>W223*TRAIN_SUMMARY!$C$4</f>
        <v>-8.037531726833734E-2</v>
      </c>
      <c r="AJ223">
        <f>X223*TRAIN_SUMMARY!$C$5</f>
        <v>8.428542324031725E-2</v>
      </c>
      <c r="AK223">
        <f>Y223*TRAIN_SUMMARY!$C$6</f>
        <v>0.35709270141793154</v>
      </c>
      <c r="AL223">
        <f>Z223*TRAIN_SUMMARY!$C$7</f>
        <v>-0.37777464997720578</v>
      </c>
      <c r="AM223">
        <f>AA223*TRAIN_SUMMARY!$C$8</f>
        <v>0.38352631329769549</v>
      </c>
      <c r="AN223">
        <f>AB223*TRAIN_SUMMARY!$C$9</f>
        <v>0.18902110492895396</v>
      </c>
      <c r="AO223">
        <f>AC223*TRAIN_SUMMARY!$C$10</f>
        <v>0.2867089209985732</v>
      </c>
      <c r="AP223">
        <f>AD223*TRAIN_SUMMARY!$C$11</f>
        <v>-0.21458247952085815</v>
      </c>
      <c r="AQ223">
        <f>AE223*TRAIN_SUMMARY!$C$12</f>
        <v>6.1778553558697331E-2</v>
      </c>
      <c r="AR223">
        <f>AF223*TRAIN_SUMMARY!$C$13</f>
        <v>-7.9424741749105313E-2</v>
      </c>
      <c r="AS223">
        <f>AG223*TRAIN_SUMMARY!$C$14</f>
        <v>-8.8614999578798745E-2</v>
      </c>
      <c r="AT223">
        <f>TRAIN_SUMMARY!$C$2+SUM(AH223:AS223)</f>
        <v>-0.35571248435188024</v>
      </c>
      <c r="AU223">
        <f t="shared" si="39"/>
        <v>0.41199784736264505</v>
      </c>
      <c r="AV223">
        <f t="shared" si="40"/>
        <v>0.5310246701423289</v>
      </c>
      <c r="AW223">
        <f t="shared" si="41"/>
        <v>1</v>
      </c>
      <c r="AX223">
        <f t="shared" si="42"/>
        <v>0</v>
      </c>
      <c r="AY223">
        <f t="shared" si="50"/>
        <v>89</v>
      </c>
      <c r="AZ223">
        <f t="shared" si="51"/>
        <v>133</v>
      </c>
      <c r="BA223" s="35">
        <f t="shared" si="43"/>
        <v>0.18350515463917524</v>
      </c>
      <c r="BB223" s="35">
        <f t="shared" si="44"/>
        <v>0.61860465116279073</v>
      </c>
      <c r="BC223" s="35">
        <f t="shared" si="45"/>
        <v>0.43509949652361546</v>
      </c>
      <c r="BD223" s="35">
        <f t="shared" si="46"/>
        <v>0.61860465116279073</v>
      </c>
      <c r="BE223" s="35">
        <f t="shared" si="47"/>
        <v>0.18350515463917524</v>
      </c>
      <c r="BF223" s="23">
        <f>VLOOKUP(AH223,POINTS_TABLE!$D$2:$E$6,2,FALSE)</f>
        <v>-2.4216717822795024</v>
      </c>
      <c r="BG223" s="23">
        <f>VLOOKUP(AI223,POINTS_TABLE!$D$7:$E$12,2,FALSE)</f>
        <v>-3.4787121489872201</v>
      </c>
      <c r="BH223" s="23">
        <f>VLOOKUP(AJ223,POINTS_TABLE!$D$13:$E$18,2,FALSE)</f>
        <v>3.6479448638409924</v>
      </c>
      <c r="BI223" s="23">
        <f>VLOOKUP(AK223,POINTS_TABLE!$D$21:$E$24,2,FALSE)</f>
        <v>15.455276084198793</v>
      </c>
      <c r="BJ223" s="23">
        <f>VLOOKUP(AL223,POINTS_TABLE!$D$25:$E$27,2,FALSE)</f>
        <v>-16.350408422870363</v>
      </c>
      <c r="BK223" s="23">
        <f>VLOOKUP(AM223,POINTS_TABLE!$D$28:$E$33,2,FALSE)</f>
        <v>16.599345307350365</v>
      </c>
      <c r="BL223" s="23">
        <f>VLOOKUP(AN223,POINTS_TABLE!$D$34:$E$37,2,FALSE)</f>
        <v>8.180994321130628</v>
      </c>
      <c r="BM223" s="23">
        <f>VLOOKUP(AO223,POINTS_TABLE!$D$38:$E$41,2,FALSE)</f>
        <v>12.409006155098014</v>
      </c>
      <c r="BN223" s="23">
        <f>VLOOKUP(AP223,POINTS_TABLE!$D$42:$E$44,2,FALSE)</f>
        <v>-9.2873123719919874</v>
      </c>
      <c r="BO223" s="23">
        <f>VLOOKUP(AQ223,POINTS_TABLE!$D$45:$E$48,2,FALSE)</f>
        <v>2.6738283855727758</v>
      </c>
      <c r="BP223" s="23">
        <f>VLOOKUP(AR223,POINTS_TABLE!$D$49:$E$50,2,FALSE)</f>
        <v>-3.4375704313596254</v>
      </c>
      <c r="BQ223" s="23">
        <f>VLOOKUP(AS223,POINTS_TABLE!$D$51:$E$52,2,FALSE)</f>
        <v>-3.8353326132213157</v>
      </c>
      <c r="BR223" s="39">
        <f>ROUND(SCORECARD_SCALLING!$C$6-SUM(BF223:BQ223)-TRAIN_SUMMARY!$C$2*SCORECARD_SCALLING!$C$5,0)</f>
        <v>486</v>
      </c>
      <c r="BS223" t="str">
        <f t="shared" si="48"/>
        <v>Reject</v>
      </c>
      <c r="BT223">
        <f t="shared" si="49"/>
        <v>1</v>
      </c>
    </row>
    <row r="224" spans="1:72">
      <c r="A224" s="2" t="s">
        <v>21</v>
      </c>
      <c r="B224" s="2">
        <v>21</v>
      </c>
      <c r="C224" s="2" t="s">
        <v>33</v>
      </c>
      <c r="D224" s="2" t="s">
        <v>23</v>
      </c>
      <c r="E224" s="2">
        <v>3357</v>
      </c>
      <c r="F224" s="2" t="s">
        <v>53</v>
      </c>
      <c r="G224" s="2" t="s">
        <v>57</v>
      </c>
      <c r="H224" s="2">
        <v>4</v>
      </c>
      <c r="I224" s="2" t="s">
        <v>36</v>
      </c>
      <c r="J224" s="2" t="s">
        <v>27</v>
      </c>
      <c r="K224" s="2">
        <v>2</v>
      </c>
      <c r="L224" s="2" t="s">
        <v>50</v>
      </c>
      <c r="M224" s="2">
        <v>29</v>
      </c>
      <c r="N224" s="2" t="s">
        <v>61</v>
      </c>
      <c r="O224" s="2" t="s">
        <v>29</v>
      </c>
      <c r="P224" s="2">
        <v>1</v>
      </c>
      <c r="Q224" s="2" t="s">
        <v>30</v>
      </c>
      <c r="R224" s="2">
        <v>1</v>
      </c>
      <c r="S224" s="2" t="s">
        <v>27</v>
      </c>
      <c r="T224" s="2" t="s">
        <v>31</v>
      </c>
      <c r="U224" s="2">
        <v>0</v>
      </c>
      <c r="V224">
        <f>_xlfn.XLOOKUP(B224,Binning_WOE_IV!$C$2:$C$6,Binning_WOE_IV!$I$2:$I$6,"not found",-1)</f>
        <v>7.0953437452657447E-2</v>
      </c>
      <c r="W224">
        <f>_xlfn.XLOOKUP(E224,Binning_WOE_IV!$C$7:$C$12,Binning_WOE_IV!$I$7:$I$12,"not found",-1)</f>
        <v>4.3939369041401284E-2</v>
      </c>
      <c r="X224">
        <f>_xlfn.XLOOKUP(M224,Binning_WOE_IV!$C$13:$C$18,Binning_WOE_IV!$I$13:$I$18,"not found",-1)</f>
        <v>-0.13233987329659078</v>
      </c>
      <c r="Y224">
        <f>_xlfn.XLOOKUP(A224,Binning_WOE_IV!$B$32:$B$35,Binning_WOE_IV!$G$32:$G$35,"not found",0)</f>
        <v>-0.67859154491044971</v>
      </c>
      <c r="Z224" s="23">
        <f>_xlfn.XLOOKUP(_xlfn.XLOOKUP(C224,Binning_WOE_IV!$AF$2:$AF$6,Binning_WOE_IV!$AG$2:$AG$6,"not found",0),Binning_WOE_IV!$R$36:$R$38,Binning_WOE_IV!$G$36:$G$38,"not found",0)</f>
        <v>-4.4726268044255127E-2</v>
      </c>
      <c r="AA224" cm="1">
        <f t="array" ref="AA224">_xlfn.SWITCH(D224,"radio/tv",Binning_WOE_IV!$G$39,"other",Binning_WOE_IV!$G$39,"education",Binning_WOE_IV!$G$40,"retraining",Binning_WOE_IV!$G$40,"furniture/equipment",Binning_WOE_IV!$G$41,"domestic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24">
        <f>_xlfn.LET(_xlpm.b,_xlfn.XLOOKUP(F224,Binning_WOE_IV!$AJ$2:$AJ$6,Binning_WOE_IV!$AK$2:$AK$6,"not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24">
        <f>_xlfn.LET(_xlpm.b,_xlfn.XLOOKUP(G224,Binning_WOE_IV!$AL$2:$AL$6,Binning_WOE_IV!$AM$2:$AM$6,"not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24">
        <f>_xlfn.XLOOKUP(_xlfn.XLOOKUP(I224,Binning_WOE_IV!$AN$2:$AN$5,Binning_WOE_IV!$AO$2:$AO$5,"not found",0),Binning_WOE_IV!$R$53:$R$55,Binning_WOE_IV!$G$53:$G$55,"not found",0)</f>
        <v>-0.20099341664998441</v>
      </c>
      <c r="AE224">
        <f>_xlfn.LET(_xlpm.b,_xlfn.XLOOKUP(L224,Binning_WOE_IV!$AQ$2:$AQ$5,Binning_WOE_IV!$AR$2:$AR$5,"not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24">
        <f>_xlfn.XLOOKUP(_xlfn.XLOOKUP(N224,Binning_WOE_IV!$AS$2:$AS$4,Binning_WOE_IV!$AT$2:$AT$4,"not found",0),Binning_WOE_IV!$R$62:$R$63,Binning_WOE_IV!$G$62:$G$63,"not found",0)</f>
        <v>-0.54969627176468283</v>
      </c>
      <c r="AG224">
        <f>_xlfn.XLOOKUP(_xlfn.XLOOKUP(O224,Binning_WOE_IV!$AU$2:$AU$4,Binning_WOE_IV!$AV$2:$AV$4,"not found",0),Binning_WOE_IV!$R$64:$R$65,Binning_WOE_IV!$G$64:$G$65,"not found",0)</f>
        <v>0.23435622685305388</v>
      </c>
      <c r="AH224">
        <f>V224*TRAIN_SUMMARY!$C$3</f>
        <v>-5.5952498937620498E-2</v>
      </c>
      <c r="AI224">
        <f>W224*TRAIN_SUMMARY!$C$4</f>
        <v>-2.1929012991782761E-2</v>
      </c>
      <c r="AJ224">
        <f>X224*TRAIN_SUMMARY!$C$5</f>
        <v>8.428542324031725E-2</v>
      </c>
      <c r="AK224">
        <f>Y224*TRAIN_SUMMARY!$C$6</f>
        <v>0.53190423215968441</v>
      </c>
      <c r="AL224">
        <f>Z224*TRAIN_SUMMARY!$C$7</f>
        <v>2.4580699342731407E-2</v>
      </c>
      <c r="AM224">
        <f>AA224*TRAIN_SUMMARY!$C$8</f>
        <v>-0.43521580803835686</v>
      </c>
      <c r="AN224">
        <f>AB224*TRAIN_SUMMARY!$C$9</f>
        <v>-0.49793991054548797</v>
      </c>
      <c r="AO224">
        <f>AC224*TRAIN_SUMMARY!$C$10</f>
        <v>0.2867089209985732</v>
      </c>
      <c r="AP224">
        <f>AD224*TRAIN_SUMMARY!$C$11</f>
        <v>0.23813846799994265</v>
      </c>
      <c r="AQ224">
        <f>AE224*TRAIN_SUMMARY!$C$12</f>
        <v>6.1778553558697331E-2</v>
      </c>
      <c r="AR224">
        <f>AF224*TRAIN_SUMMARY!$C$13</f>
        <v>0.33693577197926589</v>
      </c>
      <c r="AS224">
        <f>AG224*TRAIN_SUMMARY!$C$14</f>
        <v>-8.8614999578798745E-2</v>
      </c>
      <c r="AT224">
        <f>TRAIN_SUMMARY!$C$2+SUM(AH224:AS224)</f>
        <v>-0.3567209755749578</v>
      </c>
      <c r="AU224">
        <f t="shared" si="39"/>
        <v>0.41175355639637418</v>
      </c>
      <c r="AV224">
        <f t="shared" si="40"/>
        <v>0.53060929711563354</v>
      </c>
      <c r="AW224">
        <f t="shared" si="41"/>
        <v>1</v>
      </c>
      <c r="AX224">
        <f t="shared" si="42"/>
        <v>0</v>
      </c>
      <c r="AY224">
        <f t="shared" si="50"/>
        <v>90</v>
      </c>
      <c r="AZ224">
        <f t="shared" si="51"/>
        <v>133</v>
      </c>
      <c r="BA224" s="35">
        <f t="shared" si="43"/>
        <v>0.18556701030927836</v>
      </c>
      <c r="BB224" s="35">
        <f t="shared" si="44"/>
        <v>0.61860465116279073</v>
      </c>
      <c r="BC224" s="35">
        <f t="shared" si="45"/>
        <v>0.43303764085351237</v>
      </c>
      <c r="BD224" s="35">
        <f t="shared" si="46"/>
        <v>0.61860465116279073</v>
      </c>
      <c r="BE224" s="35">
        <f t="shared" si="47"/>
        <v>0.18556701030927836</v>
      </c>
      <c r="BF224" s="23">
        <f>VLOOKUP(AH224,POINTS_TABLE!$D$2:$E$6,2,FALSE)</f>
        <v>-2.4216717822795024</v>
      </c>
      <c r="BG224" s="23">
        <f>VLOOKUP(AI224,POINTS_TABLE!$D$7:$E$12,2,FALSE)</f>
        <v>-0.94910634884503919</v>
      </c>
      <c r="BH224" s="23">
        <f>VLOOKUP(AJ224,POINTS_TABLE!$D$13:$E$18,2,FALSE)</f>
        <v>3.6479448638409924</v>
      </c>
      <c r="BI224" s="23">
        <f>VLOOKUP(AK224,POINTS_TABLE!$D$21:$E$24,2,FALSE)</f>
        <v>23.021267938938855</v>
      </c>
      <c r="BJ224" s="23">
        <f>VLOOKUP(AL224,POINTS_TABLE!$D$25:$E$27,2,FALSE)</f>
        <v>1.063873591300236</v>
      </c>
      <c r="BK224" s="23">
        <f>VLOOKUP(AM224,POINTS_TABLE!$D$28:$E$33,2,FALSE)</f>
        <v>-18.836510639202615</v>
      </c>
      <c r="BL224" s="23">
        <f>VLOOKUP(AN224,POINTS_TABLE!$D$34:$E$37,2,FALSE)</f>
        <v>-21.551263188140087</v>
      </c>
      <c r="BM224" s="23">
        <f>VLOOKUP(AO224,POINTS_TABLE!$D$38:$E$41,2,FALSE)</f>
        <v>12.409006155098014</v>
      </c>
      <c r="BN224" s="23">
        <f>VLOOKUP(AP224,POINTS_TABLE!$D$42:$E$44,2,FALSE)</f>
        <v>10.30683560485237</v>
      </c>
      <c r="BO224" s="23">
        <f>VLOOKUP(AQ224,POINTS_TABLE!$D$45:$E$48,2,FALSE)</f>
        <v>2.6738283855727758</v>
      </c>
      <c r="BP224" s="23">
        <f>VLOOKUP(AR224,POINTS_TABLE!$D$49:$E$50,2,FALSE)</f>
        <v>14.582867019977442</v>
      </c>
      <c r="BQ224" s="23">
        <f>VLOOKUP(AS224,POINTS_TABLE!$D$51:$E$52,2,FALSE)</f>
        <v>-3.8353326132213157</v>
      </c>
      <c r="BR224" s="39">
        <f>ROUND(SCORECARD_SCALLING!$C$6-SUM(BF224:BQ224)-TRAIN_SUMMARY!$C$2*SCORECARD_SCALLING!$C$5,0)</f>
        <v>486</v>
      </c>
      <c r="BS224" t="str">
        <f t="shared" si="48"/>
        <v>Reject</v>
      </c>
      <c r="BT224">
        <f t="shared" si="49"/>
        <v>1</v>
      </c>
    </row>
    <row r="225" spans="1:72">
      <c r="A225" s="2" t="s">
        <v>32</v>
      </c>
      <c r="B225" s="2">
        <v>8</v>
      </c>
      <c r="C225" s="2" t="s">
        <v>33</v>
      </c>
      <c r="D225" s="2" t="s">
        <v>58</v>
      </c>
      <c r="E225" s="2">
        <v>907</v>
      </c>
      <c r="F225" s="2" t="s">
        <v>34</v>
      </c>
      <c r="G225" s="2" t="s">
        <v>57</v>
      </c>
      <c r="H225" s="2">
        <v>3</v>
      </c>
      <c r="I225" s="2" t="s">
        <v>56</v>
      </c>
      <c r="J225" s="2" t="s">
        <v>27</v>
      </c>
      <c r="K225" s="2">
        <v>2</v>
      </c>
      <c r="L225" s="2" t="s">
        <v>28</v>
      </c>
      <c r="M225" s="2">
        <v>26</v>
      </c>
      <c r="N225" s="2" t="s">
        <v>27</v>
      </c>
      <c r="O225" s="2" t="s">
        <v>29</v>
      </c>
      <c r="P225" s="2">
        <v>1</v>
      </c>
      <c r="Q225" s="2" t="s">
        <v>30</v>
      </c>
      <c r="R225" s="2">
        <v>1</v>
      </c>
      <c r="S225" s="2" t="s">
        <v>31</v>
      </c>
      <c r="T225" s="2" t="s">
        <v>31</v>
      </c>
      <c r="U225" s="2">
        <v>0</v>
      </c>
      <c r="V225">
        <f>_xlfn.XLOOKUP(B225,Binning_WOE_IV!$C$2:$C$6,Binning_WOE_IV!$I$2:$I$6,"not found",-1)</f>
        <v>1.0146162505891094</v>
      </c>
      <c r="W225">
        <f>_xlfn.XLOOKUP(E225,Binning_WOE_IV!$C$7:$C$12,Binning_WOE_IV!$I$7:$I$12,"not found",-1)</f>
        <v>3.9978967825304385E-2</v>
      </c>
      <c r="X225">
        <f>_xlfn.XLOOKUP(M225,Binning_WOE_IV!$C$13:$C$18,Binning_WOE_IV!$I$13:$I$18,"not found",-1)</f>
        <v>-0.13233987329659078</v>
      </c>
      <c r="Y225">
        <f>_xlfn.XLOOKUP(A225,Binning_WOE_IV!$B$32:$B$35,Binning_WOE_IV!$G$32:$G$35,"not found",0)</f>
        <v>-0.45557089656450134</v>
      </c>
      <c r="Z225" s="23">
        <f>_xlfn.XLOOKUP(_xlfn.XLOOKUP(C225,Binning_WOE_IV!$AF$2:$AF$6,Binning_WOE_IV!$AG$2:$AG$6,"not found",0),Binning_WOE_IV!$R$36:$R$38,Binning_WOE_IV!$G$36:$G$38,"not found",0)</f>
        <v>-4.4726268044255127E-2</v>
      </c>
      <c r="AA225" cm="1">
        <f t="array" ref="AA225">_xlfn.SWITCH(D225,"radio/tv",Binning_WOE_IV!$G$39,"other",Binning_WOE_IV!$G$39,"education",Binning_WOE_IV!$G$40,"retraining",Binning_WOE_IV!$G$40,"furniture/equipment",Binning_WOE_IV!$G$41,"domestic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225">
        <f>_xlfn.LET(_xlpm.b,_xlfn.XLOOKUP(F225,Binning_WOE_IV!$AJ$2:$AJ$6,Binning_WOE_IV!$AK$2:$AK$6,"not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25">
        <f>_xlfn.LET(_xlpm.b,_xlfn.XLOOKUP(G225,Binning_WOE_IV!$AL$2:$AL$6,Binning_WOE_IV!$AM$2:$AM$6,"not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25">
        <f>_xlfn.XLOOKUP(_xlfn.XLOOKUP(I225,Binning_WOE_IV!$AN$2:$AN$5,Binning_WOE_IV!$AO$2:$AO$5,"not found",0),Binning_WOE_IV!$R$53:$R$55,Binning_WOE_IV!$G$53:$G$55,"not found",0)</f>
        <v>-0.2698954162208389</v>
      </c>
      <c r="AE225">
        <f>_xlfn.LET(_xlpm.b,_xlfn.XLOOKUP(L225,Binning_WOE_IV!$AQ$2:$AQ$5,Binning_WOE_IV!$AR$2:$AR$5,"not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25">
        <f>_xlfn.XLOOKUP(_xlfn.XLOOKUP(N225,Binning_WOE_IV!$AS$2:$AS$4,Binning_WOE_IV!$AT$2:$AT$4,"not found",0),Binning_WOE_IV!$R$62:$R$63,Binning_WOE_IV!$G$62:$G$63,"not found",0)</f>
        <v>0.12957806221905885</v>
      </c>
      <c r="AG225">
        <f>_xlfn.XLOOKUP(_xlfn.XLOOKUP(O225,Binning_WOE_IV!$AU$2:$AU$4,Binning_WOE_IV!$AV$2:$AV$4,"not found",0),Binning_WOE_IV!$R$64:$R$65,Binning_WOE_IV!$G$64:$G$65,"not found",0)</f>
        <v>0.23435622685305388</v>
      </c>
      <c r="AH225">
        <f>V225*TRAIN_SUMMARY!$C$3</f>
        <v>-0.80010661528638027</v>
      </c>
      <c r="AI225">
        <f>W225*TRAIN_SUMMARY!$C$4</f>
        <v>-1.9952478243670423E-2</v>
      </c>
      <c r="AJ225">
        <f>X225*TRAIN_SUMMARY!$C$5</f>
        <v>8.428542324031725E-2</v>
      </c>
      <c r="AK225">
        <f>Y225*TRAIN_SUMMARY!$C$6</f>
        <v>0.35709270141793154</v>
      </c>
      <c r="AL225">
        <f>Z225*TRAIN_SUMMARY!$C$7</f>
        <v>2.4580699342731407E-2</v>
      </c>
      <c r="AM225">
        <f>AA225*TRAIN_SUMMARY!$C$8</f>
        <v>0.4883377841684039</v>
      </c>
      <c r="AN225">
        <f>AB225*TRAIN_SUMMARY!$C$9</f>
        <v>0.17108448609736249</v>
      </c>
      <c r="AO225">
        <f>AC225*TRAIN_SUMMARY!$C$10</f>
        <v>0.2867089209985732</v>
      </c>
      <c r="AP225">
        <f>AD225*TRAIN_SUMMARY!$C$11</f>
        <v>0.31977406031642996</v>
      </c>
      <c r="AQ225">
        <f>AE225*TRAIN_SUMMARY!$C$12</f>
        <v>-0.28008206528227803</v>
      </c>
      <c r="AR225">
        <f>AF225*TRAIN_SUMMARY!$C$13</f>
        <v>-7.9424741749105313E-2</v>
      </c>
      <c r="AS225">
        <f>AG225*TRAIN_SUMMARY!$C$14</f>
        <v>-8.8614999578798745E-2</v>
      </c>
      <c r="AT225">
        <f>TRAIN_SUMMARY!$C$2+SUM(AH225:AS225)</f>
        <v>-0.35771763932060624</v>
      </c>
      <c r="AU225">
        <f t="shared" si="39"/>
        <v>0.41151217316403432</v>
      </c>
      <c r="AV225">
        <f t="shared" si="40"/>
        <v>0.53019903756632125</v>
      </c>
      <c r="AW225">
        <f t="shared" si="41"/>
        <v>1</v>
      </c>
      <c r="AX225">
        <f t="shared" si="42"/>
        <v>0</v>
      </c>
      <c r="AY225">
        <f t="shared" si="50"/>
        <v>91</v>
      </c>
      <c r="AZ225">
        <f t="shared" si="51"/>
        <v>133</v>
      </c>
      <c r="BA225" s="35">
        <f t="shared" si="43"/>
        <v>0.18762886597938144</v>
      </c>
      <c r="BB225" s="35">
        <f t="shared" si="44"/>
        <v>0.61860465116279073</v>
      </c>
      <c r="BC225" s="35">
        <f t="shared" si="45"/>
        <v>0.43097578518340929</v>
      </c>
      <c r="BD225" s="35">
        <f t="shared" si="46"/>
        <v>0.61860465116279073</v>
      </c>
      <c r="BE225" s="35">
        <f t="shared" si="47"/>
        <v>0.18762886597938144</v>
      </c>
      <c r="BF225" s="23">
        <f>VLOOKUP(AH225,POINTS_TABLE!$D$2:$E$6,2,FALSE)</f>
        <v>-34.629295381683434</v>
      </c>
      <c r="BG225" s="23">
        <f>VLOOKUP(AI225,POINTS_TABLE!$D$7:$E$12,2,FALSE)</f>
        <v>-0.86356024246764762</v>
      </c>
      <c r="BH225" s="23">
        <f>VLOOKUP(AJ225,POINTS_TABLE!$D$13:$E$18,2,FALSE)</f>
        <v>3.6479448638409924</v>
      </c>
      <c r="BI225" s="23">
        <f>VLOOKUP(AK225,POINTS_TABLE!$D$21:$E$24,2,FALSE)</f>
        <v>15.455276084198793</v>
      </c>
      <c r="BJ225" s="23">
        <f>VLOOKUP(AL225,POINTS_TABLE!$D$25:$E$27,2,FALSE)</f>
        <v>1.063873591300236</v>
      </c>
      <c r="BK225" s="23">
        <f>VLOOKUP(AM225,POINTS_TABLE!$D$28:$E$33,2,FALSE)</f>
        <v>21.135674984953837</v>
      </c>
      <c r="BL225" s="23">
        <f>VLOOKUP(AN225,POINTS_TABLE!$D$34:$E$37,2,FALSE)</f>
        <v>7.4046821899710498</v>
      </c>
      <c r="BM225" s="23">
        <f>VLOOKUP(AO225,POINTS_TABLE!$D$38:$E$41,2,FALSE)</f>
        <v>12.409006155098014</v>
      </c>
      <c r="BN225" s="23">
        <f>VLOOKUP(AP225,POINTS_TABLE!$D$42:$E$44,2,FALSE)</f>
        <v>13.840093530703253</v>
      </c>
      <c r="BO225" s="23">
        <f>VLOOKUP(AQ225,POINTS_TABLE!$D$45:$E$48,2,FALSE)</f>
        <v>-12.122190198740443</v>
      </c>
      <c r="BP225" s="23">
        <f>VLOOKUP(AR225,POINTS_TABLE!$D$49:$E$50,2,FALSE)</f>
        <v>-3.4375704313596254</v>
      </c>
      <c r="BQ225" s="23">
        <f>VLOOKUP(AS225,POINTS_TABLE!$D$51:$E$52,2,FALSE)</f>
        <v>-3.8353326132213157</v>
      </c>
      <c r="BR225" s="39">
        <f>ROUND(SCORECARD_SCALLING!$C$6-SUM(BF225:BQ225)-TRAIN_SUMMARY!$C$2*SCORECARD_SCALLING!$C$5,0)</f>
        <v>486</v>
      </c>
      <c r="BS225" t="str">
        <f t="shared" si="48"/>
        <v>Reject</v>
      </c>
      <c r="BT225">
        <f t="shared" si="49"/>
        <v>1</v>
      </c>
    </row>
    <row r="226" spans="1:72">
      <c r="A226" s="2" t="s">
        <v>32</v>
      </c>
      <c r="B226" s="2">
        <v>18</v>
      </c>
      <c r="C226" s="2" t="s">
        <v>33</v>
      </c>
      <c r="D226" s="2" t="s">
        <v>46</v>
      </c>
      <c r="E226" s="2">
        <v>6260</v>
      </c>
      <c r="F226" s="2" t="s">
        <v>34</v>
      </c>
      <c r="G226" s="2" t="s">
        <v>39</v>
      </c>
      <c r="H226" s="2">
        <v>3</v>
      </c>
      <c r="I226" s="2" t="s">
        <v>26</v>
      </c>
      <c r="J226" s="2" t="s">
        <v>27</v>
      </c>
      <c r="K226" s="2">
        <v>3</v>
      </c>
      <c r="L226" s="2" t="s">
        <v>28</v>
      </c>
      <c r="M226" s="2">
        <v>28</v>
      </c>
      <c r="N226" s="2" t="s">
        <v>27</v>
      </c>
      <c r="O226" s="2" t="s">
        <v>51</v>
      </c>
      <c r="P226" s="2">
        <v>1</v>
      </c>
      <c r="Q226" s="2" t="s">
        <v>40</v>
      </c>
      <c r="R226" s="2">
        <v>1</v>
      </c>
      <c r="S226" s="2" t="s">
        <v>27</v>
      </c>
      <c r="T226" s="2" t="s">
        <v>31</v>
      </c>
      <c r="U226" s="2">
        <v>0</v>
      </c>
      <c r="V226">
        <f>_xlfn.XLOOKUP(B226,Binning_WOE_IV!$C$2:$C$6,Binning_WOE_IV!$I$2:$I$6,"not found",-1)</f>
        <v>7.0953437452657447E-2</v>
      </c>
      <c r="W226">
        <f>_xlfn.XLOOKUP(E226,Binning_WOE_IV!$C$7:$C$12,Binning_WOE_IV!$I$7:$I$12,"not found",-1)</f>
        <v>-0.1020145435816787</v>
      </c>
      <c r="X226">
        <f>_xlfn.XLOOKUP(M226,Binning_WOE_IV!$C$13:$C$18,Binning_WOE_IV!$I$13:$I$18,"not found",-1)</f>
        <v>-0.13233987329659078</v>
      </c>
      <c r="Y226">
        <f>_xlfn.XLOOKUP(A226,Binning_WOE_IV!$B$32:$B$35,Binning_WOE_IV!$G$32:$G$35,"not found",0)</f>
        <v>-0.45557089656450134</v>
      </c>
      <c r="Z226" s="23">
        <f>_xlfn.XLOOKUP(_xlfn.XLOOKUP(C226,Binning_WOE_IV!$AF$2:$AF$6,Binning_WOE_IV!$AG$2:$AG$6,"not found",0),Binning_WOE_IV!$R$36:$R$38,Binning_WOE_IV!$G$36:$G$38,"not found",0)</f>
        <v>-4.4726268044255127E-2</v>
      </c>
      <c r="AA226" cm="1">
        <f t="array" ref="AA226">_xlfn.SWITCH(D226,"radio/tv",Binning_WOE_IV!$G$39,"other",Binning_WOE_IV!$G$39,"education",Binning_WOE_IV!$G$40,"retraining",Binning_WOE_IV!$G$40,"furniture/equipment",Binning_WOE_IV!$G$41,"domestic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26">
        <f>_xlfn.LET(_xlpm.b,_xlfn.XLOOKUP(F226,Binning_WOE_IV!$AJ$2:$AJ$6,Binning_WOE_IV!$AK$2:$AK$6,"not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26">
        <f>_xlfn.LET(_xlpm.b,_xlfn.XLOOKUP(G226,Binning_WOE_IV!$AL$2:$AL$6,Binning_WOE_IV!$AM$2:$AM$6,"not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26">
        <f>_xlfn.XLOOKUP(_xlfn.XLOOKUP(I226,Binning_WOE_IV!$AN$2:$AN$5,Binning_WOE_IV!$AO$2:$AO$5,"not found",0),Binning_WOE_IV!$R$53:$R$55,Binning_WOE_IV!$G$53:$G$55,"not found",0)</f>
        <v>0.1811117123342415</v>
      </c>
      <c r="AE226">
        <f>_xlfn.LET(_xlpm.b,_xlfn.XLOOKUP(L226,Binning_WOE_IV!$AQ$2:$AQ$5,Binning_WOE_IV!$AR$2:$AR$5,"not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26">
        <f>_xlfn.XLOOKUP(_xlfn.XLOOKUP(N226,Binning_WOE_IV!$AS$2:$AS$4,Binning_WOE_IV!$AT$2:$AT$4,"not found",0),Binning_WOE_IV!$R$62:$R$63,Binning_WOE_IV!$G$62:$G$63,"not found",0)</f>
        <v>0.12957806221905885</v>
      </c>
      <c r="AG226">
        <f>_xlfn.XLOOKUP(_xlfn.XLOOKUP(O226,Binning_WOE_IV!$AU$2:$AU$4,Binning_WOE_IV!$AV$2:$AV$4,"not found",0),Binning_WOE_IV!$R$64:$R$65,Binning_WOE_IV!$G$64:$G$65,"not found",0)</f>
        <v>-0.4919272386823581</v>
      </c>
      <c r="AH226">
        <f>V226*TRAIN_SUMMARY!$C$3</f>
        <v>-5.5952498937620498E-2</v>
      </c>
      <c r="AI226">
        <f>W226*TRAIN_SUMMARY!$C$4</f>
        <v>5.0912844229637523E-2</v>
      </c>
      <c r="AJ226">
        <f>X226*TRAIN_SUMMARY!$C$5</f>
        <v>8.428542324031725E-2</v>
      </c>
      <c r="AK226">
        <f>Y226*TRAIN_SUMMARY!$C$6</f>
        <v>0.35709270141793154</v>
      </c>
      <c r="AL226">
        <f>Z226*TRAIN_SUMMARY!$C$7</f>
        <v>2.4580699342731407E-2</v>
      </c>
      <c r="AM226">
        <f>AA226*TRAIN_SUMMARY!$C$8</f>
        <v>0.38352631329769549</v>
      </c>
      <c r="AN226">
        <f>AB226*TRAIN_SUMMARY!$C$9</f>
        <v>0.17108448609736249</v>
      </c>
      <c r="AO226">
        <f>AC226*TRAIN_SUMMARY!$C$10</f>
        <v>-0.18469041192036334</v>
      </c>
      <c r="AP226">
        <f>AD226*TRAIN_SUMMARY!$C$11</f>
        <v>-0.21458247952085815</v>
      </c>
      <c r="AQ226">
        <f>AE226*TRAIN_SUMMARY!$C$12</f>
        <v>-0.28008206528227803</v>
      </c>
      <c r="AR226">
        <f>AF226*TRAIN_SUMMARY!$C$13</f>
        <v>-7.9424741749105313E-2</v>
      </c>
      <c r="AS226">
        <f>AG226*TRAIN_SUMMARY!$C$14</f>
        <v>0.18600799575071647</v>
      </c>
      <c r="AT226">
        <f>TRAIN_SUMMARY!$C$2+SUM(AH226:AS226)</f>
        <v>-0.37864254879595655</v>
      </c>
      <c r="AU226">
        <f t="shared" si="39"/>
        <v>0.40645433946550702</v>
      </c>
      <c r="AV226">
        <f t="shared" si="40"/>
        <v>0.52164113354547015</v>
      </c>
      <c r="AW226">
        <f t="shared" si="41"/>
        <v>1</v>
      </c>
      <c r="AX226">
        <f t="shared" si="42"/>
        <v>0</v>
      </c>
      <c r="AY226">
        <f t="shared" si="50"/>
        <v>92</v>
      </c>
      <c r="AZ226">
        <f t="shared" si="51"/>
        <v>133</v>
      </c>
      <c r="BA226" s="35">
        <f t="shared" si="43"/>
        <v>0.18969072164948453</v>
      </c>
      <c r="BB226" s="35">
        <f t="shared" si="44"/>
        <v>0.61860465116279073</v>
      </c>
      <c r="BC226" s="35">
        <f t="shared" si="45"/>
        <v>0.4289139295133062</v>
      </c>
      <c r="BD226" s="35">
        <f t="shared" si="46"/>
        <v>0.61860465116279073</v>
      </c>
      <c r="BE226" s="35">
        <f t="shared" si="47"/>
        <v>0.18969072164948453</v>
      </c>
      <c r="BF226" s="23">
        <f>VLOOKUP(AH226,POINTS_TABLE!$D$2:$E$6,2,FALSE)</f>
        <v>-2.4216717822795024</v>
      </c>
      <c r="BG226" s="23">
        <f>VLOOKUP(AI226,POINTS_TABLE!$D$7:$E$12,2,FALSE)</f>
        <v>2.2035512366295098</v>
      </c>
      <c r="BH226" s="23">
        <f>VLOOKUP(AJ226,POINTS_TABLE!$D$13:$E$18,2,FALSE)</f>
        <v>3.6479448638409924</v>
      </c>
      <c r="BI226" s="23">
        <f>VLOOKUP(AK226,POINTS_TABLE!$D$21:$E$24,2,FALSE)</f>
        <v>15.455276084198793</v>
      </c>
      <c r="BJ226" s="23">
        <f>VLOOKUP(AL226,POINTS_TABLE!$D$25:$E$27,2,FALSE)</f>
        <v>1.063873591300236</v>
      </c>
      <c r="BK226" s="23">
        <f>VLOOKUP(AM226,POINTS_TABLE!$D$28:$E$33,2,FALSE)</f>
        <v>16.599345307350365</v>
      </c>
      <c r="BL226" s="23">
        <f>VLOOKUP(AN226,POINTS_TABLE!$D$34:$E$37,2,FALSE)</f>
        <v>7.4046821899710498</v>
      </c>
      <c r="BM226" s="23">
        <f>VLOOKUP(AO226,POINTS_TABLE!$D$38:$E$41,2,FALSE)</f>
        <v>-7.9935582413174426</v>
      </c>
      <c r="BN226" s="23">
        <f>VLOOKUP(AP226,POINTS_TABLE!$D$42:$E$44,2,FALSE)</f>
        <v>-9.2873123719919874</v>
      </c>
      <c r="BO226" s="23">
        <f>VLOOKUP(AQ226,POINTS_TABLE!$D$45:$E$48,2,FALSE)</f>
        <v>-12.122190198740443</v>
      </c>
      <c r="BP226" s="23">
        <f>VLOOKUP(AR226,POINTS_TABLE!$D$49:$E$50,2,FALSE)</f>
        <v>-3.4375704313596254</v>
      </c>
      <c r="BQ226" s="23">
        <f>VLOOKUP(AS226,POINTS_TABLE!$D$51:$E$52,2,FALSE)</f>
        <v>8.0505843910576207</v>
      </c>
      <c r="BR226" s="39">
        <f>ROUND(SCORECARD_SCALLING!$C$6-SUM(BF226:BQ226)-TRAIN_SUMMARY!$C$2*SCORECARD_SCALLING!$C$5,0)</f>
        <v>487</v>
      </c>
      <c r="BS226" t="str">
        <f t="shared" si="48"/>
        <v>Reject</v>
      </c>
      <c r="BT226">
        <f t="shared" si="49"/>
        <v>1</v>
      </c>
    </row>
    <row r="227" spans="1:72">
      <c r="A227" s="2" t="s">
        <v>37</v>
      </c>
      <c r="B227" s="2">
        <v>36</v>
      </c>
      <c r="C227" s="2" t="s">
        <v>33</v>
      </c>
      <c r="D227" s="2" t="s">
        <v>49</v>
      </c>
      <c r="E227" s="2">
        <v>8133</v>
      </c>
      <c r="F227" s="2" t="s">
        <v>34</v>
      </c>
      <c r="G227" s="2" t="s">
        <v>35</v>
      </c>
      <c r="H227" s="2">
        <v>1</v>
      </c>
      <c r="I227" s="2" t="s">
        <v>36</v>
      </c>
      <c r="J227" s="2" t="s">
        <v>27</v>
      </c>
      <c r="K227" s="2">
        <v>2</v>
      </c>
      <c r="L227" s="2" t="s">
        <v>43</v>
      </c>
      <c r="M227" s="2">
        <v>30</v>
      </c>
      <c r="N227" s="2" t="s">
        <v>61</v>
      </c>
      <c r="O227" s="2" t="s">
        <v>29</v>
      </c>
      <c r="P227" s="2">
        <v>1</v>
      </c>
      <c r="Q227" s="2" t="s">
        <v>30</v>
      </c>
      <c r="R227" s="2">
        <v>1</v>
      </c>
      <c r="S227" s="2" t="s">
        <v>27</v>
      </c>
      <c r="T227" s="2" t="s">
        <v>31</v>
      </c>
      <c r="U227" s="2">
        <v>0</v>
      </c>
      <c r="V227">
        <f>_xlfn.XLOOKUP(B227,Binning_WOE_IV!$C$2:$C$6,Binning_WOE_IV!$I$2:$I$6,"not found",-1)</f>
        <v>-0.672432264549915</v>
      </c>
      <c r="W227">
        <f>_xlfn.XLOOKUP(E227,Binning_WOE_IV!$C$7:$C$12,Binning_WOE_IV!$I$7:$I$12,"not found",-1)</f>
        <v>-0.98786424995459821</v>
      </c>
      <c r="X227">
        <f>_xlfn.XLOOKUP(M227,Binning_WOE_IV!$C$13:$C$18,Binning_WOE_IV!$I$13:$I$18,"not found",-1)</f>
        <v>-9.0210644079187538E-2</v>
      </c>
      <c r="Y227">
        <f>_xlfn.XLOOKUP(A227,Binning_WOE_IV!$B$32:$B$35,Binning_WOE_IV!$G$32:$G$35,"not found",0)</f>
        <v>1.1281887537091495</v>
      </c>
      <c r="Z227" s="23">
        <f>_xlfn.XLOOKUP(_xlfn.XLOOKUP(C227,Binning_WOE_IV!$AF$2:$AF$6,Binning_WOE_IV!$AG$2:$AG$6,"not found",0),Binning_WOE_IV!$R$36:$R$38,Binning_WOE_IV!$G$36:$G$38,"not found",0)</f>
        <v>-4.4726268044255127E-2</v>
      </c>
      <c r="AA227" cm="1">
        <f t="array" ref="AA227">_xlfn.SWITCH(D227,"radio/tv",Binning_WOE_IV!$G$39,"other",Binning_WOE_IV!$G$39,"education",Binning_WOE_IV!$G$40,"retraining",Binning_WOE_IV!$G$40,"furniture/equipment",Binning_WOE_IV!$G$41,"domestic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27">
        <f>_xlfn.LET(_xlpm.b,_xlfn.XLOOKUP(F227,Binning_WOE_IV!$AJ$2:$AJ$6,Binning_WOE_IV!$AK$2:$AK$6,"not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27">
        <f>_xlfn.LET(_xlpm.b,_xlfn.XLOOKUP(G227,Binning_WOE_IV!$AL$2:$AL$6,Binning_WOE_IV!$AM$2:$AM$6,"not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27">
        <f>_xlfn.XLOOKUP(_xlfn.XLOOKUP(I227,Binning_WOE_IV!$AN$2:$AN$5,Binning_WOE_IV!$AO$2:$AO$5,"not found",0),Binning_WOE_IV!$R$53:$R$55,Binning_WOE_IV!$G$53:$G$55,"not found",0)</f>
        <v>-0.20099341664998441</v>
      </c>
      <c r="AE227">
        <f>_xlfn.LET(_xlpm.b,_xlfn.XLOOKUP(L227,Binning_WOE_IV!$AQ$2:$AQ$5,Binning_WOE_IV!$AR$2:$AR$5,"not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27">
        <f>_xlfn.XLOOKUP(_xlfn.XLOOKUP(N227,Binning_WOE_IV!$AS$2:$AS$4,Binning_WOE_IV!$AT$2:$AT$4,"not found",0),Binning_WOE_IV!$R$62:$R$63,Binning_WOE_IV!$G$62:$G$63,"not found",0)</f>
        <v>-0.54969627176468283</v>
      </c>
      <c r="AG227">
        <f>_xlfn.XLOOKUP(_xlfn.XLOOKUP(O227,Binning_WOE_IV!$AU$2:$AU$4,Binning_WOE_IV!$AV$2:$AV$4,"not found",0),Binning_WOE_IV!$R$64:$R$65,Binning_WOE_IV!$G$64:$G$65,"not found",0)</f>
        <v>0.23435622685305388</v>
      </c>
      <c r="AH227">
        <f>V227*TRAIN_SUMMARY!$C$3</f>
        <v>0.53026698802232175</v>
      </c>
      <c r="AI227">
        <f>W227*TRAIN_SUMMARY!$C$4</f>
        <v>0.49301772974847569</v>
      </c>
      <c r="AJ227">
        <f>X227*TRAIN_SUMMARY!$C$5</f>
        <v>5.7453903556002682E-2</v>
      </c>
      <c r="AK227">
        <f>Y227*TRAIN_SUMMARY!$C$6</f>
        <v>-0.88431454425511169</v>
      </c>
      <c r="AL227">
        <f>Z227*TRAIN_SUMMARY!$C$7</f>
        <v>2.4580699342731407E-2</v>
      </c>
      <c r="AM227">
        <f>AA227*TRAIN_SUMMARY!$C$8</f>
        <v>-0.46936907902687153</v>
      </c>
      <c r="AN227">
        <f>AB227*TRAIN_SUMMARY!$C$9</f>
        <v>0.17108448609736249</v>
      </c>
      <c r="AO227">
        <f>AC227*TRAIN_SUMMARY!$C$10</f>
        <v>4.7923621110280083E-2</v>
      </c>
      <c r="AP227">
        <f>AD227*TRAIN_SUMMARY!$C$11</f>
        <v>0.23813846799994265</v>
      </c>
      <c r="AQ227">
        <f>AE227*TRAIN_SUMMARY!$C$12</f>
        <v>-1.8327249432625072E-2</v>
      </c>
      <c r="AR227">
        <f>AF227*TRAIN_SUMMARY!$C$13</f>
        <v>0.33693577197926589</v>
      </c>
      <c r="AS227">
        <f>AG227*TRAIN_SUMMARY!$C$14</f>
        <v>-8.8614999578798745E-2</v>
      </c>
      <c r="AT227">
        <f>TRAIN_SUMMARY!$C$2+SUM(AH227:AS227)</f>
        <v>-0.38262501919914765</v>
      </c>
      <c r="AU227">
        <f t="shared" si="39"/>
        <v>0.40549393069204015</v>
      </c>
      <c r="AV227">
        <f t="shared" si="40"/>
        <v>0.52002435380676071</v>
      </c>
      <c r="AW227">
        <f t="shared" si="41"/>
        <v>1</v>
      </c>
      <c r="AX227">
        <f t="shared" si="42"/>
        <v>0</v>
      </c>
      <c r="AY227">
        <f t="shared" si="50"/>
        <v>93</v>
      </c>
      <c r="AZ227">
        <f t="shared" si="51"/>
        <v>133</v>
      </c>
      <c r="BA227" s="35">
        <f t="shared" si="43"/>
        <v>0.19175257731958764</v>
      </c>
      <c r="BB227" s="35">
        <f t="shared" si="44"/>
        <v>0.61860465116279073</v>
      </c>
      <c r="BC227" s="35">
        <f t="shared" si="45"/>
        <v>0.42685207384320312</v>
      </c>
      <c r="BD227" s="35">
        <f t="shared" si="46"/>
        <v>0.61860465116279073</v>
      </c>
      <c r="BE227" s="35">
        <f t="shared" si="47"/>
        <v>0.19175257731958764</v>
      </c>
      <c r="BF227" s="23">
        <f>VLOOKUP(AH227,POINTS_TABLE!$D$2:$E$6,2,FALSE)</f>
        <v>22.950406619007929</v>
      </c>
      <c r="BG227" s="23">
        <f>VLOOKUP(AI227,POINTS_TABLE!$D$7:$E$12,2,FALSE)</f>
        <v>21.33822701335383</v>
      </c>
      <c r="BH227" s="23">
        <f>VLOOKUP(AJ227,POINTS_TABLE!$D$13:$E$18,2,FALSE)</f>
        <v>2.4866538521987356</v>
      </c>
      <c r="BI227" s="23">
        <f>VLOOKUP(AK227,POINTS_TABLE!$D$21:$E$24,2,FALSE)</f>
        <v>-38.273886227485001</v>
      </c>
      <c r="BJ227" s="23">
        <f>VLOOKUP(AL227,POINTS_TABLE!$D$25:$E$27,2,FALSE)</f>
        <v>1.063873591300236</v>
      </c>
      <c r="BK227" s="23">
        <f>VLOOKUP(AM227,POINTS_TABLE!$D$28:$E$33,2,FALSE)</f>
        <v>-20.314693279760625</v>
      </c>
      <c r="BL227" s="23">
        <f>VLOOKUP(AN227,POINTS_TABLE!$D$34:$E$37,2,FALSE)</f>
        <v>7.4046821899710498</v>
      </c>
      <c r="BM227" s="23">
        <f>VLOOKUP(AO227,POINTS_TABLE!$D$38:$E$41,2,FALSE)</f>
        <v>2.0741751155172814</v>
      </c>
      <c r="BN227" s="23">
        <f>VLOOKUP(AP227,POINTS_TABLE!$D$42:$E$44,2,FALSE)</f>
        <v>10.30683560485237</v>
      </c>
      <c r="BO227" s="23">
        <f>VLOOKUP(AQ227,POINTS_TABLE!$D$45:$E$48,2,FALSE)</f>
        <v>-0.79321895608749771</v>
      </c>
      <c r="BP227" s="23">
        <f>VLOOKUP(AR227,POINTS_TABLE!$D$49:$E$50,2,FALSE)</f>
        <v>14.582867019977442</v>
      </c>
      <c r="BQ227" s="23">
        <f>VLOOKUP(AS227,POINTS_TABLE!$D$51:$E$52,2,FALSE)</f>
        <v>-3.8353326132213157</v>
      </c>
      <c r="BR227" s="39">
        <f>ROUND(SCORECARD_SCALLING!$C$6-SUM(BF227:BQ227)-TRAIN_SUMMARY!$C$2*SCORECARD_SCALLING!$C$5,0)</f>
        <v>487</v>
      </c>
      <c r="BS227" t="str">
        <f t="shared" si="48"/>
        <v>Reject</v>
      </c>
      <c r="BT227">
        <f t="shared" si="49"/>
        <v>1</v>
      </c>
    </row>
    <row r="228" spans="1:72">
      <c r="A228" s="2" t="s">
        <v>21</v>
      </c>
      <c r="B228" s="2">
        <v>20</v>
      </c>
      <c r="C228" s="2" t="s">
        <v>22</v>
      </c>
      <c r="D228" s="2" t="s">
        <v>41</v>
      </c>
      <c r="E228" s="2">
        <v>4272</v>
      </c>
      <c r="F228" s="2" t="s">
        <v>34</v>
      </c>
      <c r="G228" s="2" t="s">
        <v>25</v>
      </c>
      <c r="H228" s="2">
        <v>1</v>
      </c>
      <c r="I228" s="2" t="s">
        <v>36</v>
      </c>
      <c r="J228" s="2" t="s">
        <v>27</v>
      </c>
      <c r="K228" s="2">
        <v>4</v>
      </c>
      <c r="L228" s="2" t="s">
        <v>43</v>
      </c>
      <c r="M228" s="2">
        <v>24</v>
      </c>
      <c r="N228" s="2" t="s">
        <v>27</v>
      </c>
      <c r="O228" s="2" t="s">
        <v>29</v>
      </c>
      <c r="P228" s="2">
        <v>2</v>
      </c>
      <c r="Q228" s="2" t="s">
        <v>30</v>
      </c>
      <c r="R228" s="2">
        <v>1</v>
      </c>
      <c r="S228" s="2" t="s">
        <v>27</v>
      </c>
      <c r="T228" s="2" t="s">
        <v>31</v>
      </c>
      <c r="U228" s="2">
        <v>0</v>
      </c>
      <c r="V228">
        <f>_xlfn.XLOOKUP(B228,Binning_WOE_IV!$C$2:$C$6,Binning_WOE_IV!$I$2:$I$6,"not found",-1)</f>
        <v>7.0953437452657447E-2</v>
      </c>
      <c r="W228">
        <f>_xlfn.XLOOKUP(E228,Binning_WOE_IV!$C$7:$C$12,Binning_WOE_IV!$I$7:$I$12,"not found",-1)</f>
        <v>4.3939369041401284E-2</v>
      </c>
      <c r="X228">
        <f>_xlfn.XLOOKUP(M228,Binning_WOE_IV!$C$13:$C$18,Binning_WOE_IV!$I$13:$I$18,"not found",-1)</f>
        <v>-0.40221483439086264</v>
      </c>
      <c r="Y228">
        <f>_xlfn.XLOOKUP(A228,Binning_WOE_IV!$B$32:$B$35,Binning_WOE_IV!$G$32:$G$35,"not found",0)</f>
        <v>-0.67859154491044971</v>
      </c>
      <c r="Z228" s="23">
        <f>_xlfn.XLOOKUP(_xlfn.XLOOKUP(C228,Binning_WOE_IV!$AF$2:$AF$6,Binning_WOE_IV!$AG$2:$AG$6,"not found",0),Binning_WOE_IV!$R$36:$R$38,Binning_WOE_IV!$G$36:$G$38,"not found",0)</f>
        <v>0.68738688104907397</v>
      </c>
      <c r="AA228" cm="1">
        <f t="array" ref="AA228">_xlfn.SWITCH(D228,"radio/tv",Binning_WOE_IV!$G$39,"other",Binning_WOE_IV!$G$39,"education",Binning_WOE_IV!$G$40,"retraining",Binning_WOE_IV!$G$40,"furniture/equipment",Binning_WOE_IV!$G$41,"domestic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28">
        <f>_xlfn.LET(_xlpm.b,_xlfn.XLOOKUP(F228,Binning_WOE_IV!$AJ$2:$AJ$6,Binning_WOE_IV!$AK$2:$AK$6,"not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28">
        <f>_xlfn.LET(_xlpm.b,_xlfn.XLOOKUP(G228,Binning_WOE_IV!$AL$2:$AL$6,Binning_WOE_IV!$AM$2:$AM$6,"not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28">
        <f>_xlfn.XLOOKUP(_xlfn.XLOOKUP(I228,Binning_WOE_IV!$AN$2:$AN$5,Binning_WOE_IV!$AO$2:$AO$5,"not found",0),Binning_WOE_IV!$R$53:$R$55,Binning_WOE_IV!$G$53:$G$55,"not found",0)</f>
        <v>-0.20099341664998441</v>
      </c>
      <c r="AE228">
        <f>_xlfn.LET(_xlpm.b,_xlfn.XLOOKUP(L228,Binning_WOE_IV!$AQ$2:$AQ$5,Binning_WOE_IV!$AR$2:$AR$5,"not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28">
        <f>_xlfn.XLOOKUP(_xlfn.XLOOKUP(N228,Binning_WOE_IV!$AS$2:$AS$4,Binning_WOE_IV!$AT$2:$AT$4,"not found",0),Binning_WOE_IV!$R$62:$R$63,Binning_WOE_IV!$G$62:$G$63,"not found",0)</f>
        <v>0.12957806221905885</v>
      </c>
      <c r="AG228">
        <f>_xlfn.XLOOKUP(_xlfn.XLOOKUP(O228,Binning_WOE_IV!$AU$2:$AU$4,Binning_WOE_IV!$AV$2:$AV$4,"not found",0),Binning_WOE_IV!$R$64:$R$65,Binning_WOE_IV!$G$64:$G$65,"not found",0)</f>
        <v>0.23435622685305388</v>
      </c>
      <c r="AH228">
        <f>V228*TRAIN_SUMMARY!$C$3</f>
        <v>-5.5952498937620498E-2</v>
      </c>
      <c r="AI228">
        <f>W228*TRAIN_SUMMARY!$C$4</f>
        <v>-2.1929012991782761E-2</v>
      </c>
      <c r="AJ228">
        <f>X228*TRAIN_SUMMARY!$C$5</f>
        <v>0.25616502952357967</v>
      </c>
      <c r="AK228">
        <f>Y228*TRAIN_SUMMARY!$C$6</f>
        <v>0.53190423215968441</v>
      </c>
      <c r="AL228">
        <f>Z228*TRAIN_SUMMARY!$C$7</f>
        <v>-0.37777464997720578</v>
      </c>
      <c r="AM228">
        <f>AA228*TRAIN_SUMMARY!$C$8</f>
        <v>5.9194073638088991E-2</v>
      </c>
      <c r="AN228">
        <f>AB228*TRAIN_SUMMARY!$C$9</f>
        <v>0.17108448609736249</v>
      </c>
      <c r="AO228">
        <f>AC228*TRAIN_SUMMARY!$C$10</f>
        <v>-0.18469041192036334</v>
      </c>
      <c r="AP228">
        <f>AD228*TRAIN_SUMMARY!$C$11</f>
        <v>0.23813846799994265</v>
      </c>
      <c r="AQ228">
        <f>AE228*TRAIN_SUMMARY!$C$12</f>
        <v>-1.8327249432625072E-2</v>
      </c>
      <c r="AR228">
        <f>AF228*TRAIN_SUMMARY!$C$13</f>
        <v>-7.9424741749105313E-2</v>
      </c>
      <c r="AS228">
        <f>AG228*TRAIN_SUMMARY!$C$14</f>
        <v>-8.8614999578798745E-2</v>
      </c>
      <c r="AT228">
        <f>TRAIN_SUMMARY!$C$2+SUM(AH228:AS228)</f>
        <v>-0.39162808993096637</v>
      </c>
      <c r="AU228">
        <f t="shared" si="39"/>
        <v>0.40332543271185461</v>
      </c>
      <c r="AV228">
        <f t="shared" si="40"/>
        <v>0.51638342763806266</v>
      </c>
      <c r="AW228">
        <f t="shared" si="41"/>
        <v>1</v>
      </c>
      <c r="AX228">
        <f t="shared" si="42"/>
        <v>0</v>
      </c>
      <c r="AY228">
        <f t="shared" si="50"/>
        <v>94</v>
      </c>
      <c r="AZ228">
        <f t="shared" si="51"/>
        <v>133</v>
      </c>
      <c r="BA228" s="35">
        <f t="shared" si="43"/>
        <v>0.19381443298969073</v>
      </c>
      <c r="BB228" s="35">
        <f t="shared" si="44"/>
        <v>0.61860465116279073</v>
      </c>
      <c r="BC228" s="35">
        <f t="shared" si="45"/>
        <v>0.42479021817310003</v>
      </c>
      <c r="BD228" s="35">
        <f t="shared" si="46"/>
        <v>0.61860465116279073</v>
      </c>
      <c r="BE228" s="35">
        <f t="shared" si="47"/>
        <v>0.19381443298969073</v>
      </c>
      <c r="BF228" s="23">
        <f>VLOOKUP(AH228,POINTS_TABLE!$D$2:$E$6,2,FALSE)</f>
        <v>-2.4216717822795024</v>
      </c>
      <c r="BG228" s="23">
        <f>VLOOKUP(AI228,POINTS_TABLE!$D$7:$E$12,2,FALSE)</f>
        <v>-0.94910634884503919</v>
      </c>
      <c r="BH228" s="23">
        <f>VLOOKUP(AJ228,POINTS_TABLE!$D$13:$E$18,2,FALSE)</f>
        <v>11.087040532285299</v>
      </c>
      <c r="BI228" s="23">
        <f>VLOOKUP(AK228,POINTS_TABLE!$D$21:$E$24,2,FALSE)</f>
        <v>23.021267938938855</v>
      </c>
      <c r="BJ228" s="23">
        <f>VLOOKUP(AL228,POINTS_TABLE!$D$25:$E$27,2,FALSE)</f>
        <v>-16.350408422870363</v>
      </c>
      <c r="BK228" s="23">
        <f>VLOOKUP(AM228,POINTS_TABLE!$D$28:$E$33,2,FALSE)</f>
        <v>2.5619698946306131</v>
      </c>
      <c r="BL228" s="23">
        <f>VLOOKUP(AN228,POINTS_TABLE!$D$34:$E$37,2,FALSE)</f>
        <v>7.4046821899710498</v>
      </c>
      <c r="BM228" s="23">
        <f>VLOOKUP(AO228,POINTS_TABLE!$D$38:$E$41,2,FALSE)</f>
        <v>-7.9935582413174426</v>
      </c>
      <c r="BN228" s="23">
        <f>VLOOKUP(AP228,POINTS_TABLE!$D$42:$E$44,2,FALSE)</f>
        <v>10.30683560485237</v>
      </c>
      <c r="BO228" s="23">
        <f>VLOOKUP(AQ228,POINTS_TABLE!$D$45:$E$48,2,FALSE)</f>
        <v>-0.79321895608749771</v>
      </c>
      <c r="BP228" s="23">
        <f>VLOOKUP(AR228,POINTS_TABLE!$D$49:$E$50,2,FALSE)</f>
        <v>-3.4375704313596254</v>
      </c>
      <c r="BQ228" s="23">
        <f>VLOOKUP(AS228,POINTS_TABLE!$D$51:$E$52,2,FALSE)</f>
        <v>-3.8353326132213157</v>
      </c>
      <c r="BR228" s="39">
        <f>ROUND(SCORECARD_SCALLING!$C$6-SUM(BF228:BQ228)-TRAIN_SUMMARY!$C$2*SCORECARD_SCALLING!$C$5,0)</f>
        <v>487</v>
      </c>
      <c r="BS228" t="str">
        <f t="shared" si="48"/>
        <v>Reject</v>
      </c>
      <c r="BT228">
        <f t="shared" si="49"/>
        <v>1</v>
      </c>
    </row>
    <row r="229" spans="1:72">
      <c r="A229" s="2" t="s">
        <v>21</v>
      </c>
      <c r="B229" s="2">
        <v>15</v>
      </c>
      <c r="C229" s="2" t="s">
        <v>33</v>
      </c>
      <c r="D229" s="2" t="s">
        <v>46</v>
      </c>
      <c r="E229" s="2">
        <v>1721</v>
      </c>
      <c r="F229" s="2" t="s">
        <v>34</v>
      </c>
      <c r="G229" s="2" t="s">
        <v>57</v>
      </c>
      <c r="H229" s="2">
        <v>2</v>
      </c>
      <c r="I229" s="2" t="s">
        <v>26</v>
      </c>
      <c r="J229" s="2" t="s">
        <v>27</v>
      </c>
      <c r="K229" s="2">
        <v>3</v>
      </c>
      <c r="L229" s="2" t="s">
        <v>28</v>
      </c>
      <c r="M229" s="2">
        <v>36</v>
      </c>
      <c r="N229" s="2" t="s">
        <v>27</v>
      </c>
      <c r="O229" s="2" t="s">
        <v>29</v>
      </c>
      <c r="P229" s="2">
        <v>1</v>
      </c>
      <c r="Q229" s="2" t="s">
        <v>30</v>
      </c>
      <c r="R229" s="2">
        <v>1</v>
      </c>
      <c r="S229" s="2" t="s">
        <v>27</v>
      </c>
      <c r="T229" s="2" t="s">
        <v>31</v>
      </c>
      <c r="U229" s="2">
        <v>0</v>
      </c>
      <c r="V229">
        <f>_xlfn.XLOOKUP(B229,Binning_WOE_IV!$C$2:$C$6,Binning_WOE_IV!$I$2:$I$6,"not found",-1)</f>
        <v>7.0953437452657447E-2</v>
      </c>
      <c r="W229">
        <f>_xlfn.XLOOKUP(E229,Binning_WOE_IV!$C$7:$C$12,Binning_WOE_IV!$I$7:$I$12,"not found",-1)</f>
        <v>0.16104877718831048</v>
      </c>
      <c r="X229">
        <f>_xlfn.XLOOKUP(M229,Binning_WOE_IV!$C$13:$C$18,Binning_WOE_IV!$I$13:$I$18,"not found",-1)</f>
        <v>0.27579903319597576</v>
      </c>
      <c r="Y229">
        <f>_xlfn.XLOOKUP(A229,Binning_WOE_IV!$B$32:$B$35,Binning_WOE_IV!$G$32:$G$35,"not found",0)</f>
        <v>-0.67859154491044971</v>
      </c>
      <c r="Z229" s="23">
        <f>_xlfn.XLOOKUP(_xlfn.XLOOKUP(C229,Binning_WOE_IV!$AF$2:$AF$6,Binning_WOE_IV!$AG$2:$AG$6,"not found",0),Binning_WOE_IV!$R$36:$R$38,Binning_WOE_IV!$G$36:$G$38,"not found",0)</f>
        <v>-4.4726268044255127E-2</v>
      </c>
      <c r="AA229" cm="1">
        <f t="array" ref="AA229">_xlfn.SWITCH(D229,"radio/tv",Binning_WOE_IV!$G$39,"other",Binning_WOE_IV!$G$39,"education",Binning_WOE_IV!$G$40,"retraining",Binning_WOE_IV!$G$40,"furniture/equipment",Binning_WOE_IV!$G$41,"domestic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29">
        <f>_xlfn.LET(_xlpm.b,_xlfn.XLOOKUP(F229,Binning_WOE_IV!$AJ$2:$AJ$6,Binning_WOE_IV!$AK$2:$AK$6,"not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29">
        <f>_xlfn.LET(_xlpm.b,_xlfn.XLOOKUP(G229,Binning_WOE_IV!$AL$2:$AL$6,Binning_WOE_IV!$AM$2:$AM$6,"not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29">
        <f>_xlfn.XLOOKUP(_xlfn.XLOOKUP(I229,Binning_WOE_IV!$AN$2:$AN$5,Binning_WOE_IV!$AO$2:$AO$5,"not found",0),Binning_WOE_IV!$R$53:$R$55,Binning_WOE_IV!$G$53:$G$55,"not found",0)</f>
        <v>0.1811117123342415</v>
      </c>
      <c r="AE229">
        <f>_xlfn.LET(_xlpm.b,_xlfn.XLOOKUP(L229,Binning_WOE_IV!$AQ$2:$AQ$5,Binning_WOE_IV!$AR$2:$AR$5,"not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29">
        <f>_xlfn.XLOOKUP(_xlfn.XLOOKUP(N229,Binning_WOE_IV!$AS$2:$AS$4,Binning_WOE_IV!$AT$2:$AT$4,"not found",0),Binning_WOE_IV!$R$62:$R$63,Binning_WOE_IV!$G$62:$G$63,"not found",0)</f>
        <v>0.12957806221905885</v>
      </c>
      <c r="AG229">
        <f>_xlfn.XLOOKUP(_xlfn.XLOOKUP(O229,Binning_WOE_IV!$AU$2:$AU$4,Binning_WOE_IV!$AV$2:$AV$4,"not found",0),Binning_WOE_IV!$R$64:$R$65,Binning_WOE_IV!$G$64:$G$65,"not found",0)</f>
        <v>0.23435622685305388</v>
      </c>
      <c r="AH229">
        <f>V229*TRAIN_SUMMARY!$C$3</f>
        <v>-5.5952498937620498E-2</v>
      </c>
      <c r="AI229">
        <f>W229*TRAIN_SUMMARY!$C$4</f>
        <v>-8.037531726833734E-2</v>
      </c>
      <c r="AJ229">
        <f>X229*TRAIN_SUMMARY!$C$5</f>
        <v>-0.1756525653466223</v>
      </c>
      <c r="AK229">
        <f>Y229*TRAIN_SUMMARY!$C$6</f>
        <v>0.53190423215968441</v>
      </c>
      <c r="AL229">
        <f>Z229*TRAIN_SUMMARY!$C$7</f>
        <v>2.4580699342731407E-2</v>
      </c>
      <c r="AM229">
        <f>AA229*TRAIN_SUMMARY!$C$8</f>
        <v>0.38352631329769549</v>
      </c>
      <c r="AN229">
        <f>AB229*TRAIN_SUMMARY!$C$9</f>
        <v>0.17108448609736249</v>
      </c>
      <c r="AO229">
        <f>AC229*TRAIN_SUMMARY!$C$10</f>
        <v>0.2867089209985732</v>
      </c>
      <c r="AP229">
        <f>AD229*TRAIN_SUMMARY!$C$11</f>
        <v>-0.21458247952085815</v>
      </c>
      <c r="AQ229">
        <f>AE229*TRAIN_SUMMARY!$C$12</f>
        <v>-0.28008206528227803</v>
      </c>
      <c r="AR229">
        <f>AF229*TRAIN_SUMMARY!$C$13</f>
        <v>-7.9424741749105313E-2</v>
      </c>
      <c r="AS229">
        <f>AG229*TRAIN_SUMMARY!$C$14</f>
        <v>-8.8614999578798745E-2</v>
      </c>
      <c r="AT229">
        <f>TRAIN_SUMMARY!$C$2+SUM(AH229:AS229)</f>
        <v>-0.39828083054969649</v>
      </c>
      <c r="AU229">
        <f t="shared" si="39"/>
        <v>0.40172545881007599</v>
      </c>
      <c r="AV229">
        <f t="shared" si="40"/>
        <v>0.51370553140539199</v>
      </c>
      <c r="AW229">
        <f t="shared" si="41"/>
        <v>1</v>
      </c>
      <c r="AX229">
        <f t="shared" si="42"/>
        <v>0</v>
      </c>
      <c r="AY229">
        <f t="shared" si="50"/>
        <v>95</v>
      </c>
      <c r="AZ229">
        <f t="shared" si="51"/>
        <v>133</v>
      </c>
      <c r="BA229" s="35">
        <f t="shared" si="43"/>
        <v>0.19587628865979381</v>
      </c>
      <c r="BB229" s="35">
        <f t="shared" si="44"/>
        <v>0.61860465116279073</v>
      </c>
      <c r="BC229" s="35">
        <f t="shared" si="45"/>
        <v>0.42272836250299695</v>
      </c>
      <c r="BD229" s="35">
        <f t="shared" si="46"/>
        <v>0.61860465116279073</v>
      </c>
      <c r="BE229" s="35">
        <f t="shared" si="47"/>
        <v>0.19587628865979381</v>
      </c>
      <c r="BF229" s="23">
        <f>VLOOKUP(AH229,POINTS_TABLE!$D$2:$E$6,2,FALSE)</f>
        <v>-2.4216717822795024</v>
      </c>
      <c r="BG229" s="23">
        <f>VLOOKUP(AI229,POINTS_TABLE!$D$7:$E$12,2,FALSE)</f>
        <v>-3.4787121489872201</v>
      </c>
      <c r="BH229" s="23">
        <f>VLOOKUP(AJ229,POINTS_TABLE!$D$13:$E$18,2,FALSE)</f>
        <v>-7.6023925483498971</v>
      </c>
      <c r="BI229" s="23">
        <f>VLOOKUP(AK229,POINTS_TABLE!$D$21:$E$24,2,FALSE)</f>
        <v>23.021267938938855</v>
      </c>
      <c r="BJ229" s="23">
        <f>VLOOKUP(AL229,POINTS_TABLE!$D$25:$E$27,2,FALSE)</f>
        <v>1.063873591300236</v>
      </c>
      <c r="BK229" s="23">
        <f>VLOOKUP(AM229,POINTS_TABLE!$D$28:$E$33,2,FALSE)</f>
        <v>16.599345307350365</v>
      </c>
      <c r="BL229" s="23">
        <f>VLOOKUP(AN229,POINTS_TABLE!$D$34:$E$37,2,FALSE)</f>
        <v>7.4046821899710498</v>
      </c>
      <c r="BM229" s="23">
        <f>VLOOKUP(AO229,POINTS_TABLE!$D$38:$E$41,2,FALSE)</f>
        <v>12.409006155098014</v>
      </c>
      <c r="BN229" s="23">
        <f>VLOOKUP(AP229,POINTS_TABLE!$D$42:$E$44,2,FALSE)</f>
        <v>-9.2873123719919874</v>
      </c>
      <c r="BO229" s="23">
        <f>VLOOKUP(AQ229,POINTS_TABLE!$D$45:$E$48,2,FALSE)</f>
        <v>-12.122190198740443</v>
      </c>
      <c r="BP229" s="23">
        <f>VLOOKUP(AR229,POINTS_TABLE!$D$49:$E$50,2,FALSE)</f>
        <v>-3.4375704313596254</v>
      </c>
      <c r="BQ229" s="23">
        <f>VLOOKUP(AS229,POINTS_TABLE!$D$51:$E$52,2,FALSE)</f>
        <v>-3.8353326132213157</v>
      </c>
      <c r="BR229" s="39">
        <f>ROUND(SCORECARD_SCALLING!$C$6-SUM(BF229:BQ229)-TRAIN_SUMMARY!$C$2*SCORECARD_SCALLING!$C$5,0)</f>
        <v>488</v>
      </c>
      <c r="BS229" t="str">
        <f t="shared" si="48"/>
        <v>Reject</v>
      </c>
      <c r="BT229">
        <f t="shared" si="49"/>
        <v>1</v>
      </c>
    </row>
    <row r="230" spans="1:72">
      <c r="A230" s="2" t="s">
        <v>37</v>
      </c>
      <c r="B230" s="2">
        <v>36</v>
      </c>
      <c r="C230" s="2" t="s">
        <v>22</v>
      </c>
      <c r="D230" s="2" t="s">
        <v>41</v>
      </c>
      <c r="E230" s="2">
        <v>7127</v>
      </c>
      <c r="F230" s="2" t="s">
        <v>34</v>
      </c>
      <c r="G230" s="2" t="s">
        <v>57</v>
      </c>
      <c r="H230" s="2">
        <v>2</v>
      </c>
      <c r="I230" s="2" t="s">
        <v>36</v>
      </c>
      <c r="J230" s="2" t="s">
        <v>27</v>
      </c>
      <c r="K230" s="2">
        <v>4</v>
      </c>
      <c r="L230" s="2" t="s">
        <v>43</v>
      </c>
      <c r="M230" s="2">
        <v>23</v>
      </c>
      <c r="N230" s="2" t="s">
        <v>27</v>
      </c>
      <c r="O230" s="2" t="s">
        <v>51</v>
      </c>
      <c r="P230" s="2">
        <v>2</v>
      </c>
      <c r="Q230" s="2" t="s">
        <v>30</v>
      </c>
      <c r="R230" s="2">
        <v>1</v>
      </c>
      <c r="S230" s="2" t="s">
        <v>31</v>
      </c>
      <c r="T230" s="2" t="s">
        <v>31</v>
      </c>
      <c r="U230" s="2">
        <v>1</v>
      </c>
      <c r="V230">
        <f>_xlfn.XLOOKUP(B230,Binning_WOE_IV!$C$2:$C$6,Binning_WOE_IV!$I$2:$I$6,"not found",-1)</f>
        <v>-0.672432264549915</v>
      </c>
      <c r="W230">
        <f>_xlfn.XLOOKUP(E230,Binning_WOE_IV!$C$7:$C$12,Binning_WOE_IV!$I$7:$I$12,"not found",-1)</f>
        <v>-0.1020145435816787</v>
      </c>
      <c r="X230">
        <f>_xlfn.XLOOKUP(M230,Binning_WOE_IV!$C$13:$C$18,Binning_WOE_IV!$I$13:$I$18,"not found",-1)</f>
        <v>-0.40221483439086264</v>
      </c>
      <c r="Y230">
        <f>_xlfn.XLOOKUP(A230,Binning_WOE_IV!$B$32:$B$35,Binning_WOE_IV!$G$32:$G$35,"not found",0)</f>
        <v>1.1281887537091495</v>
      </c>
      <c r="Z230" s="23">
        <f>_xlfn.XLOOKUP(_xlfn.XLOOKUP(C230,Binning_WOE_IV!$AF$2:$AF$6,Binning_WOE_IV!$AG$2:$AG$6,"not found",0),Binning_WOE_IV!$R$36:$R$38,Binning_WOE_IV!$G$36:$G$38,"not found",0)</f>
        <v>0.68738688104907397</v>
      </c>
      <c r="AA230" cm="1">
        <f t="array" ref="AA230">_xlfn.SWITCH(D230,"radio/tv",Binning_WOE_IV!$G$39,"other",Binning_WOE_IV!$G$39,"education",Binning_WOE_IV!$G$40,"retraining",Binning_WOE_IV!$G$40,"furniture/equipment",Binning_WOE_IV!$G$41,"domestic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30">
        <f>_xlfn.LET(_xlpm.b,_xlfn.XLOOKUP(F230,Binning_WOE_IV!$AJ$2:$AJ$6,Binning_WOE_IV!$AK$2:$AK$6,"not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30">
        <f>_xlfn.LET(_xlpm.b,_xlfn.XLOOKUP(G230,Binning_WOE_IV!$AL$2:$AL$6,Binning_WOE_IV!$AM$2:$AM$6,"not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30">
        <f>_xlfn.XLOOKUP(_xlfn.XLOOKUP(I230,Binning_WOE_IV!$AN$2:$AN$5,Binning_WOE_IV!$AO$2:$AO$5,"not found",0),Binning_WOE_IV!$R$53:$R$55,Binning_WOE_IV!$G$53:$G$55,"not found",0)</f>
        <v>-0.20099341664998441</v>
      </c>
      <c r="AE230">
        <f>_xlfn.LET(_xlpm.b,_xlfn.XLOOKUP(L230,Binning_WOE_IV!$AQ$2:$AQ$5,Binning_WOE_IV!$AR$2:$AR$5,"not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30">
        <f>_xlfn.XLOOKUP(_xlfn.XLOOKUP(N230,Binning_WOE_IV!$AS$2:$AS$4,Binning_WOE_IV!$AT$2:$AT$4,"not found",0),Binning_WOE_IV!$R$62:$R$63,Binning_WOE_IV!$G$62:$G$63,"not found",0)</f>
        <v>0.12957806221905885</v>
      </c>
      <c r="AG230">
        <f>_xlfn.XLOOKUP(_xlfn.XLOOKUP(O230,Binning_WOE_IV!$AU$2:$AU$4,Binning_WOE_IV!$AV$2:$AV$4,"not found",0),Binning_WOE_IV!$R$64:$R$65,Binning_WOE_IV!$G$64:$G$65,"not found",0)</f>
        <v>-0.4919272386823581</v>
      </c>
      <c r="AH230">
        <f>V230*TRAIN_SUMMARY!$C$3</f>
        <v>0.53026698802232175</v>
      </c>
      <c r="AI230">
        <f>W230*TRAIN_SUMMARY!$C$4</f>
        <v>5.0912844229637523E-2</v>
      </c>
      <c r="AJ230">
        <f>X230*TRAIN_SUMMARY!$C$5</f>
        <v>0.25616502952357967</v>
      </c>
      <c r="AK230">
        <f>Y230*TRAIN_SUMMARY!$C$6</f>
        <v>-0.88431454425511169</v>
      </c>
      <c r="AL230">
        <f>Z230*TRAIN_SUMMARY!$C$7</f>
        <v>-0.37777464997720578</v>
      </c>
      <c r="AM230">
        <f>AA230*TRAIN_SUMMARY!$C$8</f>
        <v>5.9194073638088991E-2</v>
      </c>
      <c r="AN230">
        <f>AB230*TRAIN_SUMMARY!$C$9</f>
        <v>0.17108448609736249</v>
      </c>
      <c r="AO230">
        <f>AC230*TRAIN_SUMMARY!$C$10</f>
        <v>0.2867089209985732</v>
      </c>
      <c r="AP230">
        <f>AD230*TRAIN_SUMMARY!$C$11</f>
        <v>0.23813846799994265</v>
      </c>
      <c r="AQ230">
        <f>AE230*TRAIN_SUMMARY!$C$12</f>
        <v>-1.8327249432625072E-2</v>
      </c>
      <c r="AR230">
        <f>AF230*TRAIN_SUMMARY!$C$13</f>
        <v>-7.9424741749105313E-2</v>
      </c>
      <c r="AS230">
        <f>AG230*TRAIN_SUMMARY!$C$14</f>
        <v>0.18600799575071647</v>
      </c>
      <c r="AT230">
        <f>TRAIN_SUMMARY!$C$2+SUM(AH230:AS230)</f>
        <v>-0.40276319391594828</v>
      </c>
      <c r="AU230">
        <f t="shared" si="39"/>
        <v>0.40064863426694075</v>
      </c>
      <c r="AV230">
        <f t="shared" si="40"/>
        <v>0.91467045955722637</v>
      </c>
      <c r="AW230">
        <f t="shared" si="41"/>
        <v>0</v>
      </c>
      <c r="AX230">
        <f t="shared" si="42"/>
        <v>1</v>
      </c>
      <c r="AY230">
        <f t="shared" si="50"/>
        <v>95</v>
      </c>
      <c r="AZ230">
        <f t="shared" si="51"/>
        <v>134</v>
      </c>
      <c r="BA230" s="35">
        <f t="shared" si="43"/>
        <v>0.19587628865979381</v>
      </c>
      <c r="BB230" s="35">
        <f t="shared" si="44"/>
        <v>0.62325581395348839</v>
      </c>
      <c r="BC230" s="35">
        <f t="shared" si="45"/>
        <v>0.42737952529369461</v>
      </c>
      <c r="BD230" s="35">
        <f t="shared" si="46"/>
        <v>0.62325581395348839</v>
      </c>
      <c r="BE230" s="35">
        <f t="shared" si="47"/>
        <v>0.19587628865979381</v>
      </c>
      <c r="BF230" s="23">
        <f>VLOOKUP(AH230,POINTS_TABLE!$D$2:$E$6,2,FALSE)</f>
        <v>22.950406619007929</v>
      </c>
      <c r="BG230" s="23">
        <f>VLOOKUP(AI230,POINTS_TABLE!$D$7:$E$12,2,FALSE)</f>
        <v>2.2035512366295098</v>
      </c>
      <c r="BH230" s="23">
        <f>VLOOKUP(AJ230,POINTS_TABLE!$D$13:$E$18,2,FALSE)</f>
        <v>11.087040532285299</v>
      </c>
      <c r="BI230" s="23">
        <f>VLOOKUP(AK230,POINTS_TABLE!$D$21:$E$24,2,FALSE)</f>
        <v>-38.273886227485001</v>
      </c>
      <c r="BJ230" s="23">
        <f>VLOOKUP(AL230,POINTS_TABLE!$D$25:$E$27,2,FALSE)</f>
        <v>-16.350408422870363</v>
      </c>
      <c r="BK230" s="23">
        <f>VLOOKUP(AM230,POINTS_TABLE!$D$28:$E$33,2,FALSE)</f>
        <v>2.5619698946306131</v>
      </c>
      <c r="BL230" s="23">
        <f>VLOOKUP(AN230,POINTS_TABLE!$D$34:$E$37,2,FALSE)</f>
        <v>7.4046821899710498</v>
      </c>
      <c r="BM230" s="23">
        <f>VLOOKUP(AO230,POINTS_TABLE!$D$38:$E$41,2,FALSE)</f>
        <v>12.409006155098014</v>
      </c>
      <c r="BN230" s="23">
        <f>VLOOKUP(AP230,POINTS_TABLE!$D$42:$E$44,2,FALSE)</f>
        <v>10.30683560485237</v>
      </c>
      <c r="BO230" s="23">
        <f>VLOOKUP(AQ230,POINTS_TABLE!$D$45:$E$48,2,FALSE)</f>
        <v>-0.79321895608749771</v>
      </c>
      <c r="BP230" s="23">
        <f>VLOOKUP(AR230,POINTS_TABLE!$D$49:$E$50,2,FALSE)</f>
        <v>-3.4375704313596254</v>
      </c>
      <c r="BQ230" s="23">
        <f>VLOOKUP(AS230,POINTS_TABLE!$D$51:$E$52,2,FALSE)</f>
        <v>8.0505843910576207</v>
      </c>
      <c r="BR230" s="39">
        <f>ROUND(SCORECARD_SCALLING!$C$6-SUM(BF230:BQ230)-TRAIN_SUMMARY!$C$2*SCORECARD_SCALLING!$C$5,0)</f>
        <v>488</v>
      </c>
      <c r="BS230" t="str">
        <f t="shared" si="48"/>
        <v>Reject</v>
      </c>
      <c r="BT230">
        <f t="shared" si="49"/>
        <v>1</v>
      </c>
    </row>
    <row r="231" spans="1:72">
      <c r="A231" s="2" t="s">
        <v>32</v>
      </c>
      <c r="B231" s="2">
        <v>12</v>
      </c>
      <c r="C231" s="2" t="s">
        <v>33</v>
      </c>
      <c r="D231" s="2" t="s">
        <v>23</v>
      </c>
      <c r="E231" s="2">
        <v>1567</v>
      </c>
      <c r="F231" s="2" t="s">
        <v>34</v>
      </c>
      <c r="G231" s="2" t="s">
        <v>35</v>
      </c>
      <c r="H231" s="2">
        <v>1</v>
      </c>
      <c r="I231" s="2" t="s">
        <v>36</v>
      </c>
      <c r="J231" s="2" t="s">
        <v>27</v>
      </c>
      <c r="K231" s="2">
        <v>1</v>
      </c>
      <c r="L231" s="2" t="s">
        <v>50</v>
      </c>
      <c r="M231" s="2">
        <v>22</v>
      </c>
      <c r="N231" s="2" t="s">
        <v>27</v>
      </c>
      <c r="O231" s="2" t="s">
        <v>29</v>
      </c>
      <c r="P231" s="2">
        <v>1</v>
      </c>
      <c r="Q231" s="2" t="s">
        <v>30</v>
      </c>
      <c r="R231" s="2">
        <v>1</v>
      </c>
      <c r="S231" s="2" t="s">
        <v>31</v>
      </c>
      <c r="T231" s="2" t="s">
        <v>31</v>
      </c>
      <c r="U231" s="2">
        <v>0</v>
      </c>
      <c r="V231">
        <f>_xlfn.XLOOKUP(B231,Binning_WOE_IV!$C$2:$C$6,Binning_WOE_IV!$I$2:$I$6,"not found",-1)</f>
        <v>7.0953437452657447E-2</v>
      </c>
      <c r="W231">
        <f>_xlfn.XLOOKUP(E231,Binning_WOE_IV!$C$7:$C$12,Binning_WOE_IV!$I$7:$I$12,"not found",-1)</f>
        <v>0.16104877718831048</v>
      </c>
      <c r="X231">
        <f>_xlfn.XLOOKUP(M231,Binning_WOE_IV!$C$13:$C$18,Binning_WOE_IV!$I$13:$I$18,"not found",-1)</f>
        <v>-0.40221483439086264</v>
      </c>
      <c r="Y231">
        <f>_xlfn.XLOOKUP(A231,Binning_WOE_IV!$B$32:$B$35,Binning_WOE_IV!$G$32:$G$35,"not found",0)</f>
        <v>-0.45557089656450134</v>
      </c>
      <c r="Z231" s="23">
        <f>_xlfn.XLOOKUP(_xlfn.XLOOKUP(C231,Binning_WOE_IV!$AF$2:$AF$6,Binning_WOE_IV!$AG$2:$AG$6,"not found",0),Binning_WOE_IV!$R$36:$R$38,Binning_WOE_IV!$G$36:$G$38,"not found",0)</f>
        <v>-4.4726268044255127E-2</v>
      </c>
      <c r="AA231" cm="1">
        <f t="array" ref="AA231">_xlfn.SWITCH(D231,"radio/tv",Binning_WOE_IV!$G$39,"other",Binning_WOE_IV!$G$39,"education",Binning_WOE_IV!$G$40,"retraining",Binning_WOE_IV!$G$40,"furniture/equipment",Binning_WOE_IV!$G$41,"domestic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31">
        <f>_xlfn.LET(_xlpm.b,_xlfn.XLOOKUP(F231,Binning_WOE_IV!$AJ$2:$AJ$6,Binning_WOE_IV!$AK$2:$AK$6,"not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31">
        <f>_xlfn.LET(_xlpm.b,_xlfn.XLOOKUP(G231,Binning_WOE_IV!$AL$2:$AL$6,Binning_WOE_IV!$AM$2:$AM$6,"not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31">
        <f>_xlfn.XLOOKUP(_xlfn.XLOOKUP(I231,Binning_WOE_IV!$AN$2:$AN$5,Binning_WOE_IV!$AO$2:$AO$5,"not found",0),Binning_WOE_IV!$R$53:$R$55,Binning_WOE_IV!$G$53:$G$55,"not found",0)</f>
        <v>-0.20099341664998441</v>
      </c>
      <c r="AE231">
        <f>_xlfn.LET(_xlpm.b,_xlfn.XLOOKUP(L231,Binning_WOE_IV!$AQ$2:$AQ$5,Binning_WOE_IV!$AR$2:$AR$5,"not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31">
        <f>_xlfn.XLOOKUP(_xlfn.XLOOKUP(N231,Binning_WOE_IV!$AS$2:$AS$4,Binning_WOE_IV!$AT$2:$AT$4,"not found",0),Binning_WOE_IV!$R$62:$R$63,Binning_WOE_IV!$G$62:$G$63,"not found",0)</f>
        <v>0.12957806221905885</v>
      </c>
      <c r="AG231">
        <f>_xlfn.XLOOKUP(_xlfn.XLOOKUP(O231,Binning_WOE_IV!$AU$2:$AU$4,Binning_WOE_IV!$AV$2:$AV$4,"not found",0),Binning_WOE_IV!$R$64:$R$65,Binning_WOE_IV!$G$64:$G$65,"not found",0)</f>
        <v>0.23435622685305388</v>
      </c>
      <c r="AH231">
        <f>V231*TRAIN_SUMMARY!$C$3</f>
        <v>-5.5952498937620498E-2</v>
      </c>
      <c r="AI231">
        <f>W231*TRAIN_SUMMARY!$C$4</f>
        <v>-8.037531726833734E-2</v>
      </c>
      <c r="AJ231">
        <f>X231*TRAIN_SUMMARY!$C$5</f>
        <v>0.25616502952357967</v>
      </c>
      <c r="AK231">
        <f>Y231*TRAIN_SUMMARY!$C$6</f>
        <v>0.35709270141793154</v>
      </c>
      <c r="AL231">
        <f>Z231*TRAIN_SUMMARY!$C$7</f>
        <v>2.4580699342731407E-2</v>
      </c>
      <c r="AM231">
        <f>AA231*TRAIN_SUMMARY!$C$8</f>
        <v>-0.43521580803835686</v>
      </c>
      <c r="AN231">
        <f>AB231*TRAIN_SUMMARY!$C$9</f>
        <v>0.17108448609736249</v>
      </c>
      <c r="AO231">
        <f>AC231*TRAIN_SUMMARY!$C$10</f>
        <v>4.7923621110280083E-2</v>
      </c>
      <c r="AP231">
        <f>AD231*TRAIN_SUMMARY!$C$11</f>
        <v>0.23813846799994265</v>
      </c>
      <c r="AQ231">
        <f>AE231*TRAIN_SUMMARY!$C$12</f>
        <v>6.1778553558697331E-2</v>
      </c>
      <c r="AR231">
        <f>AF231*TRAIN_SUMMARY!$C$13</f>
        <v>-7.9424741749105313E-2</v>
      </c>
      <c r="AS231">
        <f>AG231*TRAIN_SUMMARY!$C$14</f>
        <v>-8.8614999578798745E-2</v>
      </c>
      <c r="AT231">
        <f>TRAIN_SUMMARY!$C$2+SUM(AH231:AS231)</f>
        <v>-0.40422062128381669</v>
      </c>
      <c r="AU231">
        <f t="shared" si="39"/>
        <v>0.40029871397385119</v>
      </c>
      <c r="AV231">
        <f t="shared" si="40"/>
        <v>0.51132360436083302</v>
      </c>
      <c r="AW231">
        <f t="shared" si="41"/>
        <v>1</v>
      </c>
      <c r="AX231">
        <f t="shared" si="42"/>
        <v>0</v>
      </c>
      <c r="AY231">
        <f t="shared" si="50"/>
        <v>96</v>
      </c>
      <c r="AZ231">
        <f t="shared" si="51"/>
        <v>134</v>
      </c>
      <c r="BA231" s="35">
        <f t="shared" si="43"/>
        <v>0.1979381443298969</v>
      </c>
      <c r="BB231" s="35">
        <f t="shared" si="44"/>
        <v>0.62325581395348839</v>
      </c>
      <c r="BC231" s="35">
        <f t="shared" si="45"/>
        <v>0.42531766962359152</v>
      </c>
      <c r="BD231" s="35">
        <f t="shared" si="46"/>
        <v>0.62325581395348839</v>
      </c>
      <c r="BE231" s="35">
        <f t="shared" si="47"/>
        <v>0.1979381443298969</v>
      </c>
      <c r="BF231" s="23">
        <f>VLOOKUP(AH231,POINTS_TABLE!$D$2:$E$6,2,FALSE)</f>
        <v>-2.4216717822795024</v>
      </c>
      <c r="BG231" s="23">
        <f>VLOOKUP(AI231,POINTS_TABLE!$D$7:$E$12,2,FALSE)</f>
        <v>-3.4787121489872201</v>
      </c>
      <c r="BH231" s="23">
        <f>VLOOKUP(AJ231,POINTS_TABLE!$D$13:$E$18,2,FALSE)</f>
        <v>11.087040532285299</v>
      </c>
      <c r="BI231" s="23">
        <f>VLOOKUP(AK231,POINTS_TABLE!$D$21:$E$24,2,FALSE)</f>
        <v>15.455276084198793</v>
      </c>
      <c r="BJ231" s="23">
        <f>VLOOKUP(AL231,POINTS_TABLE!$D$25:$E$27,2,FALSE)</f>
        <v>1.063873591300236</v>
      </c>
      <c r="BK231" s="23">
        <f>VLOOKUP(AM231,POINTS_TABLE!$D$28:$E$33,2,FALSE)</f>
        <v>-18.836510639202615</v>
      </c>
      <c r="BL231" s="23">
        <f>VLOOKUP(AN231,POINTS_TABLE!$D$34:$E$37,2,FALSE)</f>
        <v>7.4046821899710498</v>
      </c>
      <c r="BM231" s="23">
        <f>VLOOKUP(AO231,POINTS_TABLE!$D$38:$E$41,2,FALSE)</f>
        <v>2.0741751155172814</v>
      </c>
      <c r="BN231" s="23">
        <f>VLOOKUP(AP231,POINTS_TABLE!$D$42:$E$44,2,FALSE)</f>
        <v>10.30683560485237</v>
      </c>
      <c r="BO231" s="23">
        <f>VLOOKUP(AQ231,POINTS_TABLE!$D$45:$E$48,2,FALSE)</f>
        <v>2.6738283855727758</v>
      </c>
      <c r="BP231" s="23">
        <f>VLOOKUP(AR231,POINTS_TABLE!$D$49:$E$50,2,FALSE)</f>
        <v>-3.4375704313596254</v>
      </c>
      <c r="BQ231" s="23">
        <f>VLOOKUP(AS231,POINTS_TABLE!$D$51:$E$52,2,FALSE)</f>
        <v>-3.8353326132213157</v>
      </c>
      <c r="BR231" s="39">
        <f>ROUND(SCORECARD_SCALLING!$C$6-SUM(BF231:BQ231)-TRAIN_SUMMARY!$C$2*SCORECARD_SCALLING!$C$5,0)</f>
        <v>488</v>
      </c>
      <c r="BS231" t="str">
        <f t="shared" si="48"/>
        <v>Reject</v>
      </c>
      <c r="BT231">
        <f t="shared" si="49"/>
        <v>1</v>
      </c>
    </row>
    <row r="232" spans="1:72">
      <c r="A232" s="2" t="s">
        <v>32</v>
      </c>
      <c r="B232" s="2">
        <v>24</v>
      </c>
      <c r="C232" s="2" t="s">
        <v>22</v>
      </c>
      <c r="D232" s="2" t="s">
        <v>58</v>
      </c>
      <c r="E232" s="2">
        <v>1935</v>
      </c>
      <c r="F232" s="2" t="s">
        <v>34</v>
      </c>
      <c r="G232" s="2" t="s">
        <v>25</v>
      </c>
      <c r="H232" s="2">
        <v>4</v>
      </c>
      <c r="I232" s="2" t="s">
        <v>54</v>
      </c>
      <c r="J232" s="2" t="s">
        <v>27</v>
      </c>
      <c r="K232" s="2">
        <v>4</v>
      </c>
      <c r="L232" s="2" t="s">
        <v>28</v>
      </c>
      <c r="M232" s="2">
        <v>31</v>
      </c>
      <c r="N232" s="2" t="s">
        <v>27</v>
      </c>
      <c r="O232" s="2" t="s">
        <v>29</v>
      </c>
      <c r="P232" s="2">
        <v>2</v>
      </c>
      <c r="Q232" s="2" t="s">
        <v>30</v>
      </c>
      <c r="R232" s="2">
        <v>1</v>
      </c>
      <c r="S232" s="2" t="s">
        <v>31</v>
      </c>
      <c r="T232" s="2" t="s">
        <v>31</v>
      </c>
      <c r="U232" s="2">
        <v>1</v>
      </c>
      <c r="V232">
        <f>_xlfn.XLOOKUP(B232,Binning_WOE_IV!$C$2:$C$6,Binning_WOE_IV!$I$2:$I$6,"not found",-1)</f>
        <v>-0.12917431193202994</v>
      </c>
      <c r="W232">
        <f>_xlfn.XLOOKUP(E232,Binning_WOE_IV!$C$7:$C$12,Binning_WOE_IV!$I$7:$I$12,"not found",-1)</f>
        <v>0.16104877718831048</v>
      </c>
      <c r="X232">
        <f>_xlfn.XLOOKUP(M232,Binning_WOE_IV!$C$13:$C$18,Binning_WOE_IV!$I$13:$I$18,"not found",-1)</f>
        <v>-9.0210644079187538E-2</v>
      </c>
      <c r="Y232">
        <f>_xlfn.XLOOKUP(A232,Binning_WOE_IV!$B$32:$B$35,Binning_WOE_IV!$G$32:$G$35,"not found",0)</f>
        <v>-0.45557089656450134</v>
      </c>
      <c r="Z232" s="23">
        <f>_xlfn.XLOOKUP(_xlfn.XLOOKUP(C232,Binning_WOE_IV!$AF$2:$AF$6,Binning_WOE_IV!$AG$2:$AG$6,"not found",0),Binning_WOE_IV!$R$36:$R$38,Binning_WOE_IV!$G$36:$G$38,"not found",0)</f>
        <v>0.68738688104907397</v>
      </c>
      <c r="AA232" cm="1">
        <f t="array" ref="AA232">_xlfn.SWITCH(D232,"radio/tv",Binning_WOE_IV!$G$39,"other",Binning_WOE_IV!$G$39,"education",Binning_WOE_IV!$G$40,"retraining",Binning_WOE_IV!$G$40,"furniture/equipment",Binning_WOE_IV!$G$41,"domestic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232">
        <f>_xlfn.LET(_xlpm.b,_xlfn.XLOOKUP(F232,Binning_WOE_IV!$AJ$2:$AJ$6,Binning_WOE_IV!$AK$2:$AK$6,"not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32">
        <f>_xlfn.LET(_xlpm.b,_xlfn.XLOOKUP(G232,Binning_WOE_IV!$AL$2:$AL$6,Binning_WOE_IV!$AM$2:$AM$6,"not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32">
        <f>_xlfn.XLOOKUP(_xlfn.XLOOKUP(I232,Binning_WOE_IV!$AN$2:$AN$5,Binning_WOE_IV!$AO$2:$AO$5,"not found",0),Binning_WOE_IV!$R$53:$R$55,Binning_WOE_IV!$G$53:$G$55,"not found",0)</f>
        <v>-0.2698954162208389</v>
      </c>
      <c r="AE232">
        <f>_xlfn.LET(_xlpm.b,_xlfn.XLOOKUP(L232,Binning_WOE_IV!$AQ$2:$AQ$5,Binning_WOE_IV!$AR$2:$AR$5,"not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32">
        <f>_xlfn.XLOOKUP(_xlfn.XLOOKUP(N232,Binning_WOE_IV!$AS$2:$AS$4,Binning_WOE_IV!$AT$2:$AT$4,"not found",0),Binning_WOE_IV!$R$62:$R$63,Binning_WOE_IV!$G$62:$G$63,"not found",0)</f>
        <v>0.12957806221905885</v>
      </c>
      <c r="AG232">
        <f>_xlfn.XLOOKUP(_xlfn.XLOOKUP(O232,Binning_WOE_IV!$AU$2:$AU$4,Binning_WOE_IV!$AV$2:$AV$4,"not found",0),Binning_WOE_IV!$R$64:$R$65,Binning_WOE_IV!$G$64:$G$65,"not found",0)</f>
        <v>0.23435622685305388</v>
      </c>
      <c r="AH232">
        <f>V232*TRAIN_SUMMARY!$C$3</f>
        <v>0.10186434668464488</v>
      </c>
      <c r="AI232">
        <f>W232*TRAIN_SUMMARY!$C$4</f>
        <v>-8.037531726833734E-2</v>
      </c>
      <c r="AJ232">
        <f>X232*TRAIN_SUMMARY!$C$5</f>
        <v>5.7453903556002682E-2</v>
      </c>
      <c r="AK232">
        <f>Y232*TRAIN_SUMMARY!$C$6</f>
        <v>0.35709270141793154</v>
      </c>
      <c r="AL232">
        <f>Z232*TRAIN_SUMMARY!$C$7</f>
        <v>-0.37777464997720578</v>
      </c>
      <c r="AM232">
        <f>AA232*TRAIN_SUMMARY!$C$8</f>
        <v>0.4883377841684039</v>
      </c>
      <c r="AN232">
        <f>AB232*TRAIN_SUMMARY!$C$9</f>
        <v>0.17108448609736249</v>
      </c>
      <c r="AO232">
        <f>AC232*TRAIN_SUMMARY!$C$10</f>
        <v>-0.18469041192036334</v>
      </c>
      <c r="AP232">
        <f>AD232*TRAIN_SUMMARY!$C$11</f>
        <v>0.31977406031642996</v>
      </c>
      <c r="AQ232">
        <f>AE232*TRAIN_SUMMARY!$C$12</f>
        <v>-0.28008206528227803</v>
      </c>
      <c r="AR232">
        <f>AF232*TRAIN_SUMMARY!$C$13</f>
        <v>-7.9424741749105313E-2</v>
      </c>
      <c r="AS232">
        <f>AG232*TRAIN_SUMMARY!$C$14</f>
        <v>-8.8614999578798745E-2</v>
      </c>
      <c r="AT232">
        <f>TRAIN_SUMMARY!$C$2+SUM(AH232:AS232)</f>
        <v>-0.41675571829743635</v>
      </c>
      <c r="AU232">
        <f t="shared" si="39"/>
        <v>0.3972933382940283</v>
      </c>
      <c r="AV232">
        <f t="shared" si="40"/>
        <v>0.92308038374734325</v>
      </c>
      <c r="AW232">
        <f t="shared" si="41"/>
        <v>0</v>
      </c>
      <c r="AX232">
        <f t="shared" si="42"/>
        <v>1</v>
      </c>
      <c r="AY232">
        <f t="shared" si="50"/>
        <v>96</v>
      </c>
      <c r="AZ232">
        <f t="shared" si="51"/>
        <v>135</v>
      </c>
      <c r="BA232" s="35">
        <f t="shared" si="43"/>
        <v>0.1979381443298969</v>
      </c>
      <c r="BB232" s="35">
        <f t="shared" si="44"/>
        <v>0.62790697674418605</v>
      </c>
      <c r="BC232" s="35">
        <f t="shared" si="45"/>
        <v>0.42996883241428918</v>
      </c>
      <c r="BD232" s="35">
        <f t="shared" si="46"/>
        <v>0.62790697674418605</v>
      </c>
      <c r="BE232" s="35">
        <f t="shared" si="47"/>
        <v>0.1979381443298969</v>
      </c>
      <c r="BF232" s="23">
        <f>VLOOKUP(AH232,POINTS_TABLE!$D$2:$E$6,2,FALSE)</f>
        <v>4.4087756341599382</v>
      </c>
      <c r="BG232" s="23">
        <f>VLOOKUP(AI232,POINTS_TABLE!$D$7:$E$12,2,FALSE)</f>
        <v>-3.4787121489872201</v>
      </c>
      <c r="BH232" s="23">
        <f>VLOOKUP(AJ232,POINTS_TABLE!$D$13:$E$18,2,FALSE)</f>
        <v>2.4866538521987356</v>
      </c>
      <c r="BI232" s="23">
        <f>VLOOKUP(AK232,POINTS_TABLE!$D$21:$E$24,2,FALSE)</f>
        <v>15.455276084198793</v>
      </c>
      <c r="BJ232" s="23">
        <f>VLOOKUP(AL232,POINTS_TABLE!$D$25:$E$27,2,FALSE)</f>
        <v>-16.350408422870363</v>
      </c>
      <c r="BK232" s="23">
        <f>VLOOKUP(AM232,POINTS_TABLE!$D$28:$E$33,2,FALSE)</f>
        <v>21.135674984953837</v>
      </c>
      <c r="BL232" s="23">
        <f>VLOOKUP(AN232,POINTS_TABLE!$D$34:$E$37,2,FALSE)</f>
        <v>7.4046821899710498</v>
      </c>
      <c r="BM232" s="23">
        <f>VLOOKUP(AO232,POINTS_TABLE!$D$38:$E$41,2,FALSE)</f>
        <v>-7.9935582413174426</v>
      </c>
      <c r="BN232" s="23">
        <f>VLOOKUP(AP232,POINTS_TABLE!$D$42:$E$44,2,FALSE)</f>
        <v>13.840093530703253</v>
      </c>
      <c r="BO232" s="23">
        <f>VLOOKUP(AQ232,POINTS_TABLE!$D$45:$E$48,2,FALSE)</f>
        <v>-12.122190198740443</v>
      </c>
      <c r="BP232" s="23">
        <f>VLOOKUP(AR232,POINTS_TABLE!$D$49:$E$50,2,FALSE)</f>
        <v>-3.4375704313596254</v>
      </c>
      <c r="BQ232" s="23">
        <f>VLOOKUP(AS232,POINTS_TABLE!$D$51:$E$52,2,FALSE)</f>
        <v>-3.8353326132213157</v>
      </c>
      <c r="BR232" s="39">
        <f>ROUND(SCORECARD_SCALLING!$C$6-SUM(BF232:BQ232)-TRAIN_SUMMARY!$C$2*SCORECARD_SCALLING!$C$5,0)</f>
        <v>488</v>
      </c>
      <c r="BS232" t="str">
        <f t="shared" si="48"/>
        <v>Reject</v>
      </c>
      <c r="BT232">
        <f t="shared" si="49"/>
        <v>1</v>
      </c>
    </row>
    <row r="233" spans="1:72">
      <c r="A233" s="2" t="s">
        <v>21</v>
      </c>
      <c r="B233" s="2">
        <v>15</v>
      </c>
      <c r="C233" s="2" t="s">
        <v>33</v>
      </c>
      <c r="D233" s="2" t="s">
        <v>23</v>
      </c>
      <c r="E233" s="2">
        <v>1053</v>
      </c>
      <c r="F233" s="2" t="s">
        <v>34</v>
      </c>
      <c r="G233" s="2" t="s">
        <v>57</v>
      </c>
      <c r="H233" s="2">
        <v>4</v>
      </c>
      <c r="I233" s="2" t="s">
        <v>56</v>
      </c>
      <c r="J233" s="2" t="s">
        <v>27</v>
      </c>
      <c r="K233" s="2">
        <v>2</v>
      </c>
      <c r="L233" s="2" t="s">
        <v>28</v>
      </c>
      <c r="M233" s="2">
        <v>27</v>
      </c>
      <c r="N233" s="2" t="s">
        <v>27</v>
      </c>
      <c r="O233" s="2" t="s">
        <v>29</v>
      </c>
      <c r="P233" s="2">
        <v>1</v>
      </c>
      <c r="Q233" s="2" t="s">
        <v>30</v>
      </c>
      <c r="R233" s="2">
        <v>1</v>
      </c>
      <c r="S233" s="2" t="s">
        <v>27</v>
      </c>
      <c r="T233" s="2" t="s">
        <v>62</v>
      </c>
      <c r="U233" s="2">
        <v>0</v>
      </c>
      <c r="V233">
        <f>_xlfn.XLOOKUP(B233,Binning_WOE_IV!$C$2:$C$6,Binning_WOE_IV!$I$2:$I$6,"not found",-1)</f>
        <v>7.0953437452657447E-2</v>
      </c>
      <c r="W233">
        <f>_xlfn.XLOOKUP(E233,Binning_WOE_IV!$C$7:$C$12,Binning_WOE_IV!$I$7:$I$12,"not found",-1)</f>
        <v>0.16104877718831048</v>
      </c>
      <c r="X233">
        <f>_xlfn.XLOOKUP(M233,Binning_WOE_IV!$C$13:$C$18,Binning_WOE_IV!$I$13:$I$18,"not found",-1)</f>
        <v>-0.13233987329659078</v>
      </c>
      <c r="Y233">
        <f>_xlfn.XLOOKUP(A233,Binning_WOE_IV!$B$32:$B$35,Binning_WOE_IV!$G$32:$G$35,"not found",0)</f>
        <v>-0.67859154491044971</v>
      </c>
      <c r="Z233" s="23">
        <f>_xlfn.XLOOKUP(_xlfn.XLOOKUP(C233,Binning_WOE_IV!$AF$2:$AF$6,Binning_WOE_IV!$AG$2:$AG$6,"not found",0),Binning_WOE_IV!$R$36:$R$38,Binning_WOE_IV!$G$36:$G$38,"not found",0)</f>
        <v>-4.4726268044255127E-2</v>
      </c>
      <c r="AA233" cm="1">
        <f t="array" ref="AA233">_xlfn.SWITCH(D233,"radio/tv",Binning_WOE_IV!$G$39,"other",Binning_WOE_IV!$G$39,"education",Binning_WOE_IV!$G$40,"retraining",Binning_WOE_IV!$G$40,"furniture/equipment",Binning_WOE_IV!$G$41,"domestic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33">
        <f>_xlfn.LET(_xlpm.b,_xlfn.XLOOKUP(F233,Binning_WOE_IV!$AJ$2:$AJ$6,Binning_WOE_IV!$AK$2:$AK$6,"not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33">
        <f>_xlfn.LET(_xlpm.b,_xlfn.XLOOKUP(G233,Binning_WOE_IV!$AL$2:$AL$6,Binning_WOE_IV!$AM$2:$AM$6,"not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33">
        <f>_xlfn.XLOOKUP(_xlfn.XLOOKUP(I233,Binning_WOE_IV!$AN$2:$AN$5,Binning_WOE_IV!$AO$2:$AO$5,"not found",0),Binning_WOE_IV!$R$53:$R$55,Binning_WOE_IV!$G$53:$G$55,"not found",0)</f>
        <v>-0.2698954162208389</v>
      </c>
      <c r="AE233">
        <f>_xlfn.LET(_xlpm.b,_xlfn.XLOOKUP(L233,Binning_WOE_IV!$AQ$2:$AQ$5,Binning_WOE_IV!$AR$2:$AR$5,"not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33">
        <f>_xlfn.XLOOKUP(_xlfn.XLOOKUP(N233,Binning_WOE_IV!$AS$2:$AS$4,Binning_WOE_IV!$AT$2:$AT$4,"not found",0),Binning_WOE_IV!$R$62:$R$63,Binning_WOE_IV!$G$62:$G$63,"not found",0)</f>
        <v>0.12957806221905885</v>
      </c>
      <c r="AG233">
        <f>_xlfn.XLOOKUP(_xlfn.XLOOKUP(O233,Binning_WOE_IV!$AU$2:$AU$4,Binning_WOE_IV!$AV$2:$AV$4,"not found",0),Binning_WOE_IV!$R$64:$R$65,Binning_WOE_IV!$G$64:$G$65,"not found",0)</f>
        <v>0.23435622685305388</v>
      </c>
      <c r="AH233">
        <f>V233*TRAIN_SUMMARY!$C$3</f>
        <v>-5.5952498937620498E-2</v>
      </c>
      <c r="AI233">
        <f>W233*TRAIN_SUMMARY!$C$4</f>
        <v>-8.037531726833734E-2</v>
      </c>
      <c r="AJ233">
        <f>X233*TRAIN_SUMMARY!$C$5</f>
        <v>8.428542324031725E-2</v>
      </c>
      <c r="AK233">
        <f>Y233*TRAIN_SUMMARY!$C$6</f>
        <v>0.53190423215968441</v>
      </c>
      <c r="AL233">
        <f>Z233*TRAIN_SUMMARY!$C$7</f>
        <v>2.4580699342731407E-2</v>
      </c>
      <c r="AM233">
        <f>AA233*TRAIN_SUMMARY!$C$8</f>
        <v>-0.43521580803835686</v>
      </c>
      <c r="AN233">
        <f>AB233*TRAIN_SUMMARY!$C$9</f>
        <v>0.17108448609736249</v>
      </c>
      <c r="AO233">
        <f>AC233*TRAIN_SUMMARY!$C$10</f>
        <v>0.2867089209985732</v>
      </c>
      <c r="AP233">
        <f>AD233*TRAIN_SUMMARY!$C$11</f>
        <v>0.31977406031642996</v>
      </c>
      <c r="AQ233">
        <f>AE233*TRAIN_SUMMARY!$C$12</f>
        <v>-0.28008206528227803</v>
      </c>
      <c r="AR233">
        <f>AF233*TRAIN_SUMMARY!$C$13</f>
        <v>-7.9424741749105313E-2</v>
      </c>
      <c r="AS233">
        <f>AG233*TRAIN_SUMMARY!$C$14</f>
        <v>-8.8614999578798745E-2</v>
      </c>
      <c r="AT233">
        <f>TRAIN_SUMMARY!$C$2+SUM(AH233:AS233)</f>
        <v>-0.42272842346152112</v>
      </c>
      <c r="AU233">
        <f t="shared" si="39"/>
        <v>0.39586404705777728</v>
      </c>
      <c r="AV233">
        <f t="shared" si="40"/>
        <v>0.50395601872306039</v>
      </c>
      <c r="AW233">
        <f t="shared" si="41"/>
        <v>1</v>
      </c>
      <c r="AX233">
        <f t="shared" si="42"/>
        <v>0</v>
      </c>
      <c r="AY233">
        <f t="shared" si="50"/>
        <v>97</v>
      </c>
      <c r="AZ233">
        <f t="shared" si="51"/>
        <v>135</v>
      </c>
      <c r="BA233" s="35">
        <f t="shared" si="43"/>
        <v>0.2</v>
      </c>
      <c r="BB233" s="35">
        <f t="shared" si="44"/>
        <v>0.62790697674418605</v>
      </c>
      <c r="BC233" s="35">
        <f t="shared" si="45"/>
        <v>0.42790697674418604</v>
      </c>
      <c r="BD233" s="35">
        <f t="shared" si="46"/>
        <v>0.62790697674418605</v>
      </c>
      <c r="BE233" s="35">
        <f t="shared" si="47"/>
        <v>0.2</v>
      </c>
      <c r="BF233" s="23">
        <f>VLOOKUP(AH233,POINTS_TABLE!$D$2:$E$6,2,FALSE)</f>
        <v>-2.4216717822795024</v>
      </c>
      <c r="BG233" s="23">
        <f>VLOOKUP(AI233,POINTS_TABLE!$D$7:$E$12,2,FALSE)</f>
        <v>-3.4787121489872201</v>
      </c>
      <c r="BH233" s="23">
        <f>VLOOKUP(AJ233,POINTS_TABLE!$D$13:$E$18,2,FALSE)</f>
        <v>3.6479448638409924</v>
      </c>
      <c r="BI233" s="23">
        <f>VLOOKUP(AK233,POINTS_TABLE!$D$21:$E$24,2,FALSE)</f>
        <v>23.021267938938855</v>
      </c>
      <c r="BJ233" s="23">
        <f>VLOOKUP(AL233,POINTS_TABLE!$D$25:$E$27,2,FALSE)</f>
        <v>1.063873591300236</v>
      </c>
      <c r="BK233" s="23">
        <f>VLOOKUP(AM233,POINTS_TABLE!$D$28:$E$33,2,FALSE)</f>
        <v>-18.836510639202615</v>
      </c>
      <c r="BL233" s="23">
        <f>VLOOKUP(AN233,POINTS_TABLE!$D$34:$E$37,2,FALSE)</f>
        <v>7.4046821899710498</v>
      </c>
      <c r="BM233" s="23">
        <f>VLOOKUP(AO233,POINTS_TABLE!$D$38:$E$41,2,FALSE)</f>
        <v>12.409006155098014</v>
      </c>
      <c r="BN233" s="23">
        <f>VLOOKUP(AP233,POINTS_TABLE!$D$42:$E$44,2,FALSE)</f>
        <v>13.840093530703253</v>
      </c>
      <c r="BO233" s="23">
        <f>VLOOKUP(AQ233,POINTS_TABLE!$D$45:$E$48,2,FALSE)</f>
        <v>-12.122190198740443</v>
      </c>
      <c r="BP233" s="23">
        <f>VLOOKUP(AR233,POINTS_TABLE!$D$49:$E$50,2,FALSE)</f>
        <v>-3.4375704313596254</v>
      </c>
      <c r="BQ233" s="23">
        <f>VLOOKUP(AS233,POINTS_TABLE!$D$51:$E$52,2,FALSE)</f>
        <v>-3.8353326132213157</v>
      </c>
      <c r="BR233" s="39">
        <f>ROUND(SCORECARD_SCALLING!$C$6-SUM(BF233:BQ233)-TRAIN_SUMMARY!$C$2*SCORECARD_SCALLING!$C$5,0)</f>
        <v>489</v>
      </c>
      <c r="BS233" t="str">
        <f t="shared" si="48"/>
        <v>Reject</v>
      </c>
      <c r="BT233">
        <f t="shared" si="49"/>
        <v>1</v>
      </c>
    </row>
    <row r="234" spans="1:72">
      <c r="A234" s="2" t="s">
        <v>21</v>
      </c>
      <c r="B234" s="2">
        <v>36</v>
      </c>
      <c r="C234" s="2" t="s">
        <v>33</v>
      </c>
      <c r="D234" s="2" t="s">
        <v>38</v>
      </c>
      <c r="E234" s="2">
        <v>1977</v>
      </c>
      <c r="F234" s="2" t="s">
        <v>24</v>
      </c>
      <c r="G234" s="2" t="s">
        <v>25</v>
      </c>
      <c r="H234" s="2">
        <v>4</v>
      </c>
      <c r="I234" s="2" t="s">
        <v>26</v>
      </c>
      <c r="J234" s="2" t="s">
        <v>27</v>
      </c>
      <c r="K234" s="2">
        <v>4</v>
      </c>
      <c r="L234" s="2" t="s">
        <v>47</v>
      </c>
      <c r="M234" s="2">
        <v>40</v>
      </c>
      <c r="N234" s="2" t="s">
        <v>27</v>
      </c>
      <c r="O234" s="2" t="s">
        <v>29</v>
      </c>
      <c r="P234" s="2">
        <v>1</v>
      </c>
      <c r="Q234" s="2" t="s">
        <v>52</v>
      </c>
      <c r="R234" s="2">
        <v>1</v>
      </c>
      <c r="S234" s="2" t="s">
        <v>31</v>
      </c>
      <c r="T234" s="2" t="s">
        <v>31</v>
      </c>
      <c r="U234" s="2">
        <v>1</v>
      </c>
      <c r="V234">
        <f>_xlfn.XLOOKUP(B234,Binning_WOE_IV!$C$2:$C$6,Binning_WOE_IV!$I$2:$I$6,"not found",-1)</f>
        <v>-0.672432264549915</v>
      </c>
      <c r="W234">
        <f>_xlfn.XLOOKUP(E234,Binning_WOE_IV!$C$7:$C$12,Binning_WOE_IV!$I$7:$I$12,"not found",-1)</f>
        <v>0.16104877718831048</v>
      </c>
      <c r="X234">
        <f>_xlfn.XLOOKUP(M234,Binning_WOE_IV!$C$13:$C$18,Binning_WOE_IV!$I$13:$I$18,"not found",-1)</f>
        <v>0.27579903319597576</v>
      </c>
      <c r="Y234">
        <f>_xlfn.XLOOKUP(A234,Binning_WOE_IV!$B$32:$B$35,Binning_WOE_IV!$G$32:$G$35,"not found",0)</f>
        <v>-0.67859154491044971</v>
      </c>
      <c r="Z234" s="23">
        <f>_xlfn.XLOOKUP(_xlfn.XLOOKUP(C234,Binning_WOE_IV!$AF$2:$AF$6,Binning_WOE_IV!$AG$2:$AG$6,"not found",0),Binning_WOE_IV!$R$36:$R$38,Binning_WOE_IV!$G$36:$G$38,"not found",0)</f>
        <v>-4.4726268044255127E-2</v>
      </c>
      <c r="AA234" cm="1">
        <f t="array" ref="AA234">_xlfn.SWITCH(D234,"radio/tv",Binning_WOE_IV!$G$39,"other",Binning_WOE_IV!$G$39,"education",Binning_WOE_IV!$G$40,"retraining",Binning_WOE_IV!$G$40,"furniture/equipment",Binning_WOE_IV!$G$41,"domestic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234">
        <f>_xlfn.LET(_xlpm.b,_xlfn.XLOOKUP(F234,Binning_WOE_IV!$AJ$2:$AJ$6,Binning_WOE_IV!$AK$2:$AK$6,"not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34">
        <f>_xlfn.LET(_xlpm.b,_xlfn.XLOOKUP(G234,Binning_WOE_IV!$AL$2:$AL$6,Binning_WOE_IV!$AM$2:$AM$6,"not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34">
        <f>_xlfn.XLOOKUP(_xlfn.XLOOKUP(I234,Binning_WOE_IV!$AN$2:$AN$5,Binning_WOE_IV!$AO$2:$AO$5,"not found",0),Binning_WOE_IV!$R$53:$R$55,Binning_WOE_IV!$G$53:$G$55,"not found",0)</f>
        <v>0.1811117123342415</v>
      </c>
      <c r="AE234">
        <f>_xlfn.LET(_xlpm.b,_xlfn.XLOOKUP(L234,Binning_WOE_IV!$AQ$2:$AQ$5,Binning_WOE_IV!$AR$2:$AR$5,"not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34">
        <f>_xlfn.XLOOKUP(_xlfn.XLOOKUP(N234,Binning_WOE_IV!$AS$2:$AS$4,Binning_WOE_IV!$AT$2:$AT$4,"not found",0),Binning_WOE_IV!$R$62:$R$63,Binning_WOE_IV!$G$62:$G$63,"not found",0)</f>
        <v>0.12957806221905885</v>
      </c>
      <c r="AG234">
        <f>_xlfn.XLOOKUP(_xlfn.XLOOKUP(O234,Binning_WOE_IV!$AU$2:$AU$4,Binning_WOE_IV!$AV$2:$AV$4,"not found",0),Binning_WOE_IV!$R$64:$R$65,Binning_WOE_IV!$G$64:$G$65,"not found",0)</f>
        <v>0.23435622685305388</v>
      </c>
      <c r="AH234">
        <f>V234*TRAIN_SUMMARY!$C$3</f>
        <v>0.53026698802232175</v>
      </c>
      <c r="AI234">
        <f>W234*TRAIN_SUMMARY!$C$4</f>
        <v>-8.037531726833734E-2</v>
      </c>
      <c r="AJ234">
        <f>X234*TRAIN_SUMMARY!$C$5</f>
        <v>-0.1756525653466223</v>
      </c>
      <c r="AK234">
        <f>Y234*TRAIN_SUMMARY!$C$6</f>
        <v>0.53190423215968441</v>
      </c>
      <c r="AL234">
        <f>Z234*TRAIN_SUMMARY!$C$7</f>
        <v>2.4580699342731407E-2</v>
      </c>
      <c r="AM234">
        <f>AA234*TRAIN_SUMMARY!$C$8</f>
        <v>0.31332064462344805</v>
      </c>
      <c r="AN234">
        <f>AB234*TRAIN_SUMMARY!$C$9</f>
        <v>-0.49611293003523665</v>
      </c>
      <c r="AO234">
        <f>AC234*TRAIN_SUMMARY!$C$10</f>
        <v>-0.18469041192036334</v>
      </c>
      <c r="AP234">
        <f>AD234*TRAIN_SUMMARY!$C$11</f>
        <v>-0.21458247952085815</v>
      </c>
      <c r="AQ234">
        <f>AE234*TRAIN_SUMMARY!$C$12</f>
        <v>0.30495501300893796</v>
      </c>
      <c r="AR234">
        <f>AF234*TRAIN_SUMMARY!$C$13</f>
        <v>-7.9424741749105313E-2</v>
      </c>
      <c r="AS234">
        <f>AG234*TRAIN_SUMMARY!$C$14</f>
        <v>-8.8614999578798745E-2</v>
      </c>
      <c r="AT234">
        <f>TRAIN_SUMMARY!$C$2+SUM(AH234:AS234)</f>
        <v>-0.43582668302432154</v>
      </c>
      <c r="AU234">
        <f t="shared" si="39"/>
        <v>0.39273583518417599</v>
      </c>
      <c r="AV234">
        <f t="shared" si="40"/>
        <v>0.93461806822772386</v>
      </c>
      <c r="AW234">
        <f t="shared" si="41"/>
        <v>0</v>
      </c>
      <c r="AX234">
        <f t="shared" si="42"/>
        <v>1</v>
      </c>
      <c r="AY234">
        <f t="shared" si="50"/>
        <v>97</v>
      </c>
      <c r="AZ234">
        <f t="shared" si="51"/>
        <v>136</v>
      </c>
      <c r="BA234" s="35">
        <f t="shared" si="43"/>
        <v>0.2</v>
      </c>
      <c r="BB234" s="35">
        <f t="shared" si="44"/>
        <v>0.63255813953488371</v>
      </c>
      <c r="BC234" s="35">
        <f t="shared" si="45"/>
        <v>0.4325581395348837</v>
      </c>
      <c r="BD234" s="35">
        <f t="shared" si="46"/>
        <v>0.63255813953488371</v>
      </c>
      <c r="BE234" s="35">
        <f t="shared" si="47"/>
        <v>0.2</v>
      </c>
      <c r="BF234" s="23">
        <f>VLOOKUP(AH234,POINTS_TABLE!$D$2:$E$6,2,FALSE)</f>
        <v>22.950406619007929</v>
      </c>
      <c r="BG234" s="23">
        <f>VLOOKUP(AI234,POINTS_TABLE!$D$7:$E$12,2,FALSE)</f>
        <v>-3.4787121489872201</v>
      </c>
      <c r="BH234" s="23">
        <f>VLOOKUP(AJ234,POINTS_TABLE!$D$13:$E$18,2,FALSE)</f>
        <v>-7.6023925483498971</v>
      </c>
      <c r="BI234" s="23">
        <f>VLOOKUP(AK234,POINTS_TABLE!$D$21:$E$24,2,FALSE)</f>
        <v>23.021267938938855</v>
      </c>
      <c r="BJ234" s="23">
        <f>VLOOKUP(AL234,POINTS_TABLE!$D$25:$E$27,2,FALSE)</f>
        <v>1.063873591300236</v>
      </c>
      <c r="BK234" s="23">
        <f>VLOOKUP(AM234,POINTS_TABLE!$D$28:$E$33,2,FALSE)</f>
        <v>13.560784206191453</v>
      </c>
      <c r="BL234" s="23">
        <f>VLOOKUP(AN234,POINTS_TABLE!$D$34:$E$37,2,FALSE)</f>
        <v>-21.472189916481874</v>
      </c>
      <c r="BM234" s="23">
        <f>VLOOKUP(AO234,POINTS_TABLE!$D$38:$E$41,2,FALSE)</f>
        <v>-7.9935582413174426</v>
      </c>
      <c r="BN234" s="23">
        <f>VLOOKUP(AP234,POINTS_TABLE!$D$42:$E$44,2,FALSE)</f>
        <v>-9.2873123719919874</v>
      </c>
      <c r="BO234" s="23">
        <f>VLOOKUP(AQ234,POINTS_TABLE!$D$45:$E$48,2,FALSE)</f>
        <v>13.198712548866723</v>
      </c>
      <c r="BP234" s="23">
        <f>VLOOKUP(AR234,POINTS_TABLE!$D$49:$E$50,2,FALSE)</f>
        <v>-3.4375704313596254</v>
      </c>
      <c r="BQ234" s="23">
        <f>VLOOKUP(AS234,POINTS_TABLE!$D$51:$E$52,2,FALSE)</f>
        <v>-3.8353326132213157</v>
      </c>
      <c r="BR234" s="39">
        <f>ROUND(SCORECARD_SCALLING!$C$6-SUM(BF234:BQ234)-TRAIN_SUMMARY!$C$2*SCORECARD_SCALLING!$C$5,0)</f>
        <v>489</v>
      </c>
      <c r="BS234" t="str">
        <f t="shared" si="48"/>
        <v>Reject</v>
      </c>
      <c r="BT234">
        <f t="shared" si="49"/>
        <v>1</v>
      </c>
    </row>
    <row r="235" spans="1:72">
      <c r="A235" s="2" t="s">
        <v>21</v>
      </c>
      <c r="B235" s="2">
        <v>24</v>
      </c>
      <c r="C235" s="2" t="s">
        <v>33</v>
      </c>
      <c r="D235" s="2" t="s">
        <v>49</v>
      </c>
      <c r="E235" s="2">
        <v>2924</v>
      </c>
      <c r="F235" s="2" t="s">
        <v>34</v>
      </c>
      <c r="G235" s="2" t="s">
        <v>35</v>
      </c>
      <c r="H235" s="2">
        <v>3</v>
      </c>
      <c r="I235" s="2" t="s">
        <v>26</v>
      </c>
      <c r="J235" s="2" t="s">
        <v>42</v>
      </c>
      <c r="K235" s="2">
        <v>4</v>
      </c>
      <c r="L235" s="2" t="s">
        <v>47</v>
      </c>
      <c r="M235" s="2">
        <v>63</v>
      </c>
      <c r="N235" s="2" t="s">
        <v>61</v>
      </c>
      <c r="O235" s="2" t="s">
        <v>29</v>
      </c>
      <c r="P235" s="2">
        <v>1</v>
      </c>
      <c r="Q235" s="2" t="s">
        <v>30</v>
      </c>
      <c r="R235" s="2">
        <v>2</v>
      </c>
      <c r="S235" s="2" t="s">
        <v>31</v>
      </c>
      <c r="T235" s="2" t="s">
        <v>31</v>
      </c>
      <c r="U235" s="2">
        <v>0</v>
      </c>
      <c r="V235">
        <f>_xlfn.XLOOKUP(B235,Binning_WOE_IV!$C$2:$C$6,Binning_WOE_IV!$I$2:$I$6,"not found",-1)</f>
        <v>-0.12917431193202994</v>
      </c>
      <c r="W235">
        <f>_xlfn.XLOOKUP(E235,Binning_WOE_IV!$C$7:$C$12,Binning_WOE_IV!$I$7:$I$12,"not found",-1)</f>
        <v>0.12361395596717682</v>
      </c>
      <c r="X235">
        <f>_xlfn.XLOOKUP(M235,Binning_WOE_IV!$C$13:$C$18,Binning_WOE_IV!$I$13:$I$18,"not found",-1)</f>
        <v>0.47434342549681774</v>
      </c>
      <c r="Y235">
        <f>_xlfn.XLOOKUP(A235,Binning_WOE_IV!$B$32:$B$35,Binning_WOE_IV!$G$32:$G$35,"not found",0)</f>
        <v>-0.67859154491044971</v>
      </c>
      <c r="Z235" s="23">
        <f>_xlfn.XLOOKUP(_xlfn.XLOOKUP(C235,Binning_WOE_IV!$AF$2:$AF$6,Binning_WOE_IV!$AG$2:$AG$6,"not found",0),Binning_WOE_IV!$R$36:$R$38,Binning_WOE_IV!$G$36:$G$38,"not found",0)</f>
        <v>-4.4726268044255127E-2</v>
      </c>
      <c r="AA235" cm="1">
        <f t="array" ref="AA235">_xlfn.SWITCH(D235,"radio/tv",Binning_WOE_IV!$G$39,"other",Binning_WOE_IV!$G$39,"education",Binning_WOE_IV!$G$40,"retraining",Binning_WOE_IV!$G$40,"furniture/equipment",Binning_WOE_IV!$G$41,"domestic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35">
        <f>_xlfn.LET(_xlpm.b,_xlfn.XLOOKUP(F235,Binning_WOE_IV!$AJ$2:$AJ$6,Binning_WOE_IV!$AK$2:$AK$6,"not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35">
        <f>_xlfn.LET(_xlpm.b,_xlfn.XLOOKUP(G235,Binning_WOE_IV!$AL$2:$AL$6,Binning_WOE_IV!$AM$2:$AM$6,"not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35">
        <f>_xlfn.XLOOKUP(_xlfn.XLOOKUP(I235,Binning_WOE_IV!$AN$2:$AN$5,Binning_WOE_IV!$AO$2:$AO$5,"not found",0),Binning_WOE_IV!$R$53:$R$55,Binning_WOE_IV!$G$53:$G$55,"not found",0)</f>
        <v>0.1811117123342415</v>
      </c>
      <c r="AE235">
        <f>_xlfn.LET(_xlpm.b,_xlfn.XLOOKUP(L235,Binning_WOE_IV!$AQ$2:$AQ$5,Binning_WOE_IV!$AR$2:$AR$5,"not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35">
        <f>_xlfn.XLOOKUP(_xlfn.XLOOKUP(N235,Binning_WOE_IV!$AS$2:$AS$4,Binning_WOE_IV!$AT$2:$AT$4,"not found",0),Binning_WOE_IV!$R$62:$R$63,Binning_WOE_IV!$G$62:$G$63,"not found",0)</f>
        <v>-0.54969627176468283</v>
      </c>
      <c r="AG235">
        <f>_xlfn.XLOOKUP(_xlfn.XLOOKUP(O235,Binning_WOE_IV!$AU$2:$AU$4,Binning_WOE_IV!$AV$2:$AV$4,"not found",0),Binning_WOE_IV!$R$64:$R$65,Binning_WOE_IV!$G$64:$G$65,"not found",0)</f>
        <v>0.23435622685305388</v>
      </c>
      <c r="AH235">
        <f>V235*TRAIN_SUMMARY!$C$3</f>
        <v>0.10186434668464488</v>
      </c>
      <c r="AI235">
        <f>W235*TRAIN_SUMMARY!$C$4</f>
        <v>-6.1692557392340606E-2</v>
      </c>
      <c r="AJ235">
        <f>X235*TRAIN_SUMMARY!$C$5</f>
        <v>-0.30210272522824844</v>
      </c>
      <c r="AK235">
        <f>Y235*TRAIN_SUMMARY!$C$6</f>
        <v>0.53190423215968441</v>
      </c>
      <c r="AL235">
        <f>Z235*TRAIN_SUMMARY!$C$7</f>
        <v>2.4580699342731407E-2</v>
      </c>
      <c r="AM235">
        <f>AA235*TRAIN_SUMMARY!$C$8</f>
        <v>-0.46936907902687153</v>
      </c>
      <c r="AN235">
        <f>AB235*TRAIN_SUMMARY!$C$9</f>
        <v>0.17108448609736249</v>
      </c>
      <c r="AO235">
        <f>AC235*TRAIN_SUMMARY!$C$10</f>
        <v>4.7923621110280083E-2</v>
      </c>
      <c r="AP235">
        <f>AD235*TRAIN_SUMMARY!$C$11</f>
        <v>-0.21458247952085815</v>
      </c>
      <c r="AQ235">
        <f>AE235*TRAIN_SUMMARY!$C$12</f>
        <v>0.30495501300893796</v>
      </c>
      <c r="AR235">
        <f>AF235*TRAIN_SUMMARY!$C$13</f>
        <v>0.33693577197926589</v>
      </c>
      <c r="AS235">
        <f>AG235*TRAIN_SUMMARY!$C$14</f>
        <v>-8.8614999578798745E-2</v>
      </c>
      <c r="AT235">
        <f>TRAIN_SUMMARY!$C$2+SUM(AH235:AS235)</f>
        <v>-0.43851448512633356</v>
      </c>
      <c r="AU235">
        <f t="shared" si="39"/>
        <v>0.39209499458062341</v>
      </c>
      <c r="AV235">
        <f t="shared" si="40"/>
        <v>0.49773665030943171</v>
      </c>
      <c r="AW235">
        <f t="shared" si="41"/>
        <v>1</v>
      </c>
      <c r="AX235">
        <f t="shared" si="42"/>
        <v>0</v>
      </c>
      <c r="AY235">
        <f t="shared" si="50"/>
        <v>98</v>
      </c>
      <c r="AZ235">
        <f t="shared" si="51"/>
        <v>136</v>
      </c>
      <c r="BA235" s="35">
        <f t="shared" si="43"/>
        <v>0.2020618556701031</v>
      </c>
      <c r="BB235" s="35">
        <f t="shared" si="44"/>
        <v>0.63255813953488371</v>
      </c>
      <c r="BC235" s="35">
        <f t="shared" si="45"/>
        <v>0.43049628386478062</v>
      </c>
      <c r="BD235" s="35">
        <f t="shared" si="46"/>
        <v>0.63255813953488371</v>
      </c>
      <c r="BE235" s="35">
        <f t="shared" si="47"/>
        <v>0.2020618556701031</v>
      </c>
      <c r="BF235" s="23">
        <f>VLOOKUP(AH235,POINTS_TABLE!$D$2:$E$6,2,FALSE)</f>
        <v>4.4087756341599382</v>
      </c>
      <c r="BG235" s="23">
        <f>VLOOKUP(AI235,POINTS_TABLE!$D$7:$E$12,2,FALSE)</f>
        <v>-2.6701063982906263</v>
      </c>
      <c r="BH235" s="23">
        <f>VLOOKUP(AJ235,POINTS_TABLE!$D$13:$E$18,2,FALSE)</f>
        <v>-13.075263105775054</v>
      </c>
      <c r="BI235" s="23">
        <f>VLOOKUP(AK235,POINTS_TABLE!$D$21:$E$24,2,FALSE)</f>
        <v>23.021267938938855</v>
      </c>
      <c r="BJ235" s="23">
        <f>VLOOKUP(AL235,POINTS_TABLE!$D$25:$E$27,2,FALSE)</f>
        <v>1.063873591300236</v>
      </c>
      <c r="BK235" s="23">
        <f>VLOOKUP(AM235,POINTS_TABLE!$D$28:$E$33,2,FALSE)</f>
        <v>-20.314693279760625</v>
      </c>
      <c r="BL235" s="23">
        <f>VLOOKUP(AN235,POINTS_TABLE!$D$34:$E$37,2,FALSE)</f>
        <v>7.4046821899710498</v>
      </c>
      <c r="BM235" s="23">
        <f>VLOOKUP(AO235,POINTS_TABLE!$D$38:$E$41,2,FALSE)</f>
        <v>2.0741751155172814</v>
      </c>
      <c r="BN235" s="23">
        <f>VLOOKUP(AP235,POINTS_TABLE!$D$42:$E$44,2,FALSE)</f>
        <v>-9.2873123719919874</v>
      </c>
      <c r="BO235" s="23">
        <f>VLOOKUP(AQ235,POINTS_TABLE!$D$45:$E$48,2,FALSE)</f>
        <v>13.198712548866723</v>
      </c>
      <c r="BP235" s="23">
        <f>VLOOKUP(AR235,POINTS_TABLE!$D$49:$E$50,2,FALSE)</f>
        <v>14.582867019977442</v>
      </c>
      <c r="BQ235" s="23">
        <f>VLOOKUP(AS235,POINTS_TABLE!$D$51:$E$52,2,FALSE)</f>
        <v>-3.8353326132213157</v>
      </c>
      <c r="BR235" s="39">
        <f>ROUND(SCORECARD_SCALLING!$C$6-SUM(BF235:BQ235)-TRAIN_SUMMARY!$C$2*SCORECARD_SCALLING!$C$5,0)</f>
        <v>489</v>
      </c>
      <c r="BS235" t="str">
        <f t="shared" si="48"/>
        <v>Reject</v>
      </c>
      <c r="BT235">
        <f t="shared" si="49"/>
        <v>1</v>
      </c>
    </row>
    <row r="236" spans="1:72">
      <c r="A236" s="2" t="s">
        <v>21</v>
      </c>
      <c r="B236" s="2">
        <v>24</v>
      </c>
      <c r="C236" s="2" t="s">
        <v>33</v>
      </c>
      <c r="D236" s="2" t="s">
        <v>41</v>
      </c>
      <c r="E236" s="2">
        <v>3345</v>
      </c>
      <c r="F236" s="2" t="s">
        <v>34</v>
      </c>
      <c r="G236" s="2" t="s">
        <v>25</v>
      </c>
      <c r="H236" s="2">
        <v>4</v>
      </c>
      <c r="I236" s="2" t="s">
        <v>26</v>
      </c>
      <c r="J236" s="2" t="s">
        <v>27</v>
      </c>
      <c r="K236" s="2">
        <v>2</v>
      </c>
      <c r="L236" s="2" t="s">
        <v>43</v>
      </c>
      <c r="M236" s="2">
        <v>39</v>
      </c>
      <c r="N236" s="2" t="s">
        <v>27</v>
      </c>
      <c r="O236" s="2" t="s">
        <v>51</v>
      </c>
      <c r="P236" s="2">
        <v>1</v>
      </c>
      <c r="Q236" s="2" t="s">
        <v>52</v>
      </c>
      <c r="R236" s="2">
        <v>1</v>
      </c>
      <c r="S236" s="2" t="s">
        <v>31</v>
      </c>
      <c r="T236" s="2" t="s">
        <v>31</v>
      </c>
      <c r="U236" s="2">
        <v>1</v>
      </c>
      <c r="V236">
        <f>_xlfn.XLOOKUP(B236,Binning_WOE_IV!$C$2:$C$6,Binning_WOE_IV!$I$2:$I$6,"not found",-1)</f>
        <v>-0.12917431193202994</v>
      </c>
      <c r="W236">
        <f>_xlfn.XLOOKUP(E236,Binning_WOE_IV!$C$7:$C$12,Binning_WOE_IV!$I$7:$I$12,"not found",-1)</f>
        <v>4.3939369041401284E-2</v>
      </c>
      <c r="X236">
        <f>_xlfn.XLOOKUP(M236,Binning_WOE_IV!$C$13:$C$18,Binning_WOE_IV!$I$13:$I$18,"not found",-1)</f>
        <v>0.27579903319597576</v>
      </c>
      <c r="Y236">
        <f>_xlfn.XLOOKUP(A236,Binning_WOE_IV!$B$32:$B$35,Binning_WOE_IV!$G$32:$G$35,"not found",0)</f>
        <v>-0.67859154491044971</v>
      </c>
      <c r="Z236" s="23">
        <f>_xlfn.XLOOKUP(_xlfn.XLOOKUP(C236,Binning_WOE_IV!$AF$2:$AF$6,Binning_WOE_IV!$AG$2:$AG$6,"not found",0),Binning_WOE_IV!$R$36:$R$38,Binning_WOE_IV!$G$36:$G$38,"not found",0)</f>
        <v>-4.4726268044255127E-2</v>
      </c>
      <c r="AA236" cm="1">
        <f t="array" ref="AA236">_xlfn.SWITCH(D236,"radio/tv",Binning_WOE_IV!$G$39,"other",Binning_WOE_IV!$G$39,"education",Binning_WOE_IV!$G$40,"retraining",Binning_WOE_IV!$G$40,"furniture/equipment",Binning_WOE_IV!$G$41,"domestic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36">
        <f>_xlfn.LET(_xlpm.b,_xlfn.XLOOKUP(F236,Binning_WOE_IV!$AJ$2:$AJ$6,Binning_WOE_IV!$AK$2:$AK$6,"not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36">
        <f>_xlfn.LET(_xlpm.b,_xlfn.XLOOKUP(G236,Binning_WOE_IV!$AL$2:$AL$6,Binning_WOE_IV!$AM$2:$AM$6,"not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36">
        <f>_xlfn.XLOOKUP(_xlfn.XLOOKUP(I236,Binning_WOE_IV!$AN$2:$AN$5,Binning_WOE_IV!$AO$2:$AO$5,"not found",0),Binning_WOE_IV!$R$53:$R$55,Binning_WOE_IV!$G$53:$G$55,"not found",0)</f>
        <v>0.1811117123342415</v>
      </c>
      <c r="AE236">
        <f>_xlfn.LET(_xlpm.b,_xlfn.XLOOKUP(L236,Binning_WOE_IV!$AQ$2:$AQ$5,Binning_WOE_IV!$AR$2:$AR$5,"not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36">
        <f>_xlfn.XLOOKUP(_xlfn.XLOOKUP(N236,Binning_WOE_IV!$AS$2:$AS$4,Binning_WOE_IV!$AT$2:$AT$4,"not found",0),Binning_WOE_IV!$R$62:$R$63,Binning_WOE_IV!$G$62:$G$63,"not found",0)</f>
        <v>0.12957806221905885</v>
      </c>
      <c r="AG236">
        <f>_xlfn.XLOOKUP(_xlfn.XLOOKUP(O236,Binning_WOE_IV!$AU$2:$AU$4,Binning_WOE_IV!$AV$2:$AV$4,"not found",0),Binning_WOE_IV!$R$64:$R$65,Binning_WOE_IV!$G$64:$G$65,"not found",0)</f>
        <v>-0.4919272386823581</v>
      </c>
      <c r="AH236">
        <f>V236*TRAIN_SUMMARY!$C$3</f>
        <v>0.10186434668464488</v>
      </c>
      <c r="AI236">
        <f>W236*TRAIN_SUMMARY!$C$4</f>
        <v>-2.1929012991782761E-2</v>
      </c>
      <c r="AJ236">
        <f>X236*TRAIN_SUMMARY!$C$5</f>
        <v>-0.1756525653466223</v>
      </c>
      <c r="AK236">
        <f>Y236*TRAIN_SUMMARY!$C$6</f>
        <v>0.53190423215968441</v>
      </c>
      <c r="AL236">
        <f>Z236*TRAIN_SUMMARY!$C$7</f>
        <v>2.4580699342731407E-2</v>
      </c>
      <c r="AM236">
        <f>AA236*TRAIN_SUMMARY!$C$8</f>
        <v>5.9194073638088991E-2</v>
      </c>
      <c r="AN236">
        <f>AB236*TRAIN_SUMMARY!$C$9</f>
        <v>0.17108448609736249</v>
      </c>
      <c r="AO236">
        <f>AC236*TRAIN_SUMMARY!$C$10</f>
        <v>-0.18469041192036334</v>
      </c>
      <c r="AP236">
        <f>AD236*TRAIN_SUMMARY!$C$11</f>
        <v>-0.21458247952085815</v>
      </c>
      <c r="AQ236">
        <f>AE236*TRAIN_SUMMARY!$C$12</f>
        <v>-1.8327249432625072E-2</v>
      </c>
      <c r="AR236">
        <f>AF236*TRAIN_SUMMARY!$C$13</f>
        <v>-7.9424741749105313E-2</v>
      </c>
      <c r="AS236">
        <f>AG236*TRAIN_SUMMARY!$C$14</f>
        <v>0.18600799575071647</v>
      </c>
      <c r="AT236">
        <f>TRAIN_SUMMARY!$C$2+SUM(AH236:AS236)</f>
        <v>-0.44137144205025147</v>
      </c>
      <c r="AU236">
        <f t="shared" si="39"/>
        <v>0.39141423062849695</v>
      </c>
      <c r="AV236">
        <f t="shared" si="40"/>
        <v>0.93798886640697088</v>
      </c>
      <c r="AW236">
        <f t="shared" si="41"/>
        <v>0</v>
      </c>
      <c r="AX236">
        <f t="shared" si="42"/>
        <v>1</v>
      </c>
      <c r="AY236">
        <f t="shared" si="50"/>
        <v>98</v>
      </c>
      <c r="AZ236">
        <f t="shared" si="51"/>
        <v>137</v>
      </c>
      <c r="BA236" s="35">
        <f t="shared" si="43"/>
        <v>0.2020618556701031</v>
      </c>
      <c r="BB236" s="35">
        <f t="shared" si="44"/>
        <v>0.63720930232558137</v>
      </c>
      <c r="BC236" s="35">
        <f t="shared" si="45"/>
        <v>0.43514744665547828</v>
      </c>
      <c r="BD236" s="35">
        <f t="shared" si="46"/>
        <v>0.63720930232558137</v>
      </c>
      <c r="BE236" s="35">
        <f t="shared" si="47"/>
        <v>0.2020618556701031</v>
      </c>
      <c r="BF236" s="23">
        <f>VLOOKUP(AH236,POINTS_TABLE!$D$2:$E$6,2,FALSE)</f>
        <v>4.4087756341599382</v>
      </c>
      <c r="BG236" s="23">
        <f>VLOOKUP(AI236,POINTS_TABLE!$D$7:$E$12,2,FALSE)</f>
        <v>-0.94910634884503919</v>
      </c>
      <c r="BH236" s="23">
        <f>VLOOKUP(AJ236,POINTS_TABLE!$D$13:$E$18,2,FALSE)</f>
        <v>-7.6023925483498971</v>
      </c>
      <c r="BI236" s="23">
        <f>VLOOKUP(AK236,POINTS_TABLE!$D$21:$E$24,2,FALSE)</f>
        <v>23.021267938938855</v>
      </c>
      <c r="BJ236" s="23">
        <f>VLOOKUP(AL236,POINTS_TABLE!$D$25:$E$27,2,FALSE)</f>
        <v>1.063873591300236</v>
      </c>
      <c r="BK236" s="23">
        <f>VLOOKUP(AM236,POINTS_TABLE!$D$28:$E$33,2,FALSE)</f>
        <v>2.5619698946306131</v>
      </c>
      <c r="BL236" s="23">
        <f>VLOOKUP(AN236,POINTS_TABLE!$D$34:$E$37,2,FALSE)</f>
        <v>7.4046821899710498</v>
      </c>
      <c r="BM236" s="23">
        <f>VLOOKUP(AO236,POINTS_TABLE!$D$38:$E$41,2,FALSE)</f>
        <v>-7.9935582413174426</v>
      </c>
      <c r="BN236" s="23">
        <f>VLOOKUP(AP236,POINTS_TABLE!$D$42:$E$44,2,FALSE)</f>
        <v>-9.2873123719919874</v>
      </c>
      <c r="BO236" s="23">
        <f>VLOOKUP(AQ236,POINTS_TABLE!$D$45:$E$48,2,FALSE)</f>
        <v>-0.79321895608749771</v>
      </c>
      <c r="BP236" s="23">
        <f>VLOOKUP(AR236,POINTS_TABLE!$D$49:$E$50,2,FALSE)</f>
        <v>-3.4375704313596254</v>
      </c>
      <c r="BQ236" s="23">
        <f>VLOOKUP(AS236,POINTS_TABLE!$D$51:$E$52,2,FALSE)</f>
        <v>8.0505843910576207</v>
      </c>
      <c r="BR236" s="39">
        <f>ROUND(SCORECARD_SCALLING!$C$6-SUM(BF236:BQ236)-TRAIN_SUMMARY!$C$2*SCORECARD_SCALLING!$C$5,0)</f>
        <v>489</v>
      </c>
      <c r="BS236" t="str">
        <f t="shared" si="48"/>
        <v>Reject</v>
      </c>
      <c r="BT236">
        <f t="shared" si="49"/>
        <v>1</v>
      </c>
    </row>
    <row r="237" spans="1:72">
      <c r="A237" s="2" t="s">
        <v>32</v>
      </c>
      <c r="B237" s="2">
        <v>24</v>
      </c>
      <c r="C237" s="2" t="s">
        <v>45</v>
      </c>
      <c r="D237" s="2" t="s">
        <v>41</v>
      </c>
      <c r="E237" s="2">
        <v>2333</v>
      </c>
      <c r="F237" s="2" t="s">
        <v>24</v>
      </c>
      <c r="G237" s="2" t="s">
        <v>57</v>
      </c>
      <c r="H237" s="2">
        <v>4</v>
      </c>
      <c r="I237" s="2" t="s">
        <v>26</v>
      </c>
      <c r="J237" s="2" t="s">
        <v>27</v>
      </c>
      <c r="K237" s="2">
        <v>2</v>
      </c>
      <c r="L237" s="2" t="s">
        <v>43</v>
      </c>
      <c r="M237" s="2">
        <v>29</v>
      </c>
      <c r="N237" s="2" t="s">
        <v>61</v>
      </c>
      <c r="O237" s="2" t="s">
        <v>29</v>
      </c>
      <c r="P237" s="2">
        <v>1</v>
      </c>
      <c r="Q237" s="2" t="s">
        <v>40</v>
      </c>
      <c r="R237" s="2">
        <v>1</v>
      </c>
      <c r="S237" s="2" t="s">
        <v>27</v>
      </c>
      <c r="T237" s="2" t="s">
        <v>31</v>
      </c>
      <c r="U237" s="2">
        <v>0</v>
      </c>
      <c r="V237">
        <f>_xlfn.XLOOKUP(B237,Binning_WOE_IV!$C$2:$C$6,Binning_WOE_IV!$I$2:$I$6,"not found",-1)</f>
        <v>-0.12917431193202994</v>
      </c>
      <c r="W237">
        <f>_xlfn.XLOOKUP(E237,Binning_WOE_IV!$C$7:$C$12,Binning_WOE_IV!$I$7:$I$12,"not found",-1)</f>
        <v>0.12361395596717682</v>
      </c>
      <c r="X237">
        <f>_xlfn.XLOOKUP(M237,Binning_WOE_IV!$C$13:$C$18,Binning_WOE_IV!$I$13:$I$18,"not found",-1)</f>
        <v>-0.13233987329659078</v>
      </c>
      <c r="Y237">
        <f>_xlfn.XLOOKUP(A237,Binning_WOE_IV!$B$32:$B$35,Binning_WOE_IV!$G$32:$G$35,"not found",0)</f>
        <v>-0.45557089656450134</v>
      </c>
      <c r="Z237" s="23">
        <f>_xlfn.XLOOKUP(_xlfn.XLOOKUP(C237,Binning_WOE_IV!$AF$2:$AF$6,Binning_WOE_IV!$AG$2:$AG$6,"not found",0),Binning_WOE_IV!$R$36:$R$38,Binning_WOE_IV!$G$36:$G$38,"not found",0)</f>
        <v>-4.4726268044255127E-2</v>
      </c>
      <c r="AA237" cm="1">
        <f t="array" ref="AA237">_xlfn.SWITCH(D237,"radio/tv",Binning_WOE_IV!$G$39,"other",Binning_WOE_IV!$G$39,"education",Binning_WOE_IV!$G$40,"retraining",Binning_WOE_IV!$G$40,"furniture/equipment",Binning_WOE_IV!$G$41,"domestic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37">
        <f>_xlfn.LET(_xlpm.b,_xlfn.XLOOKUP(F237,Binning_WOE_IV!$AJ$2:$AJ$6,Binning_WOE_IV!$AK$2:$AK$6,"not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37">
        <f>_xlfn.LET(_xlpm.b,_xlfn.XLOOKUP(G237,Binning_WOE_IV!$AL$2:$AL$6,Binning_WOE_IV!$AM$2:$AM$6,"not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37">
        <f>_xlfn.XLOOKUP(_xlfn.XLOOKUP(I237,Binning_WOE_IV!$AN$2:$AN$5,Binning_WOE_IV!$AO$2:$AO$5,"not found",0),Binning_WOE_IV!$R$53:$R$55,Binning_WOE_IV!$G$53:$G$55,"not found",0)</f>
        <v>0.1811117123342415</v>
      </c>
      <c r="AE237">
        <f>_xlfn.LET(_xlpm.b,_xlfn.XLOOKUP(L237,Binning_WOE_IV!$AQ$2:$AQ$5,Binning_WOE_IV!$AR$2:$AR$5,"not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37">
        <f>_xlfn.XLOOKUP(_xlfn.XLOOKUP(N237,Binning_WOE_IV!$AS$2:$AS$4,Binning_WOE_IV!$AT$2:$AT$4,"not found",0),Binning_WOE_IV!$R$62:$R$63,Binning_WOE_IV!$G$62:$G$63,"not found",0)</f>
        <v>-0.54969627176468283</v>
      </c>
      <c r="AG237">
        <f>_xlfn.XLOOKUP(_xlfn.XLOOKUP(O237,Binning_WOE_IV!$AU$2:$AU$4,Binning_WOE_IV!$AV$2:$AV$4,"not found",0),Binning_WOE_IV!$R$64:$R$65,Binning_WOE_IV!$G$64:$G$65,"not found",0)</f>
        <v>0.23435622685305388</v>
      </c>
      <c r="AH237">
        <f>V237*TRAIN_SUMMARY!$C$3</f>
        <v>0.10186434668464488</v>
      </c>
      <c r="AI237">
        <f>W237*TRAIN_SUMMARY!$C$4</f>
        <v>-6.1692557392340606E-2</v>
      </c>
      <c r="AJ237">
        <f>X237*TRAIN_SUMMARY!$C$5</f>
        <v>8.428542324031725E-2</v>
      </c>
      <c r="AK237">
        <f>Y237*TRAIN_SUMMARY!$C$6</f>
        <v>0.35709270141793154</v>
      </c>
      <c r="AL237">
        <f>Z237*TRAIN_SUMMARY!$C$7</f>
        <v>2.4580699342731407E-2</v>
      </c>
      <c r="AM237">
        <f>AA237*TRAIN_SUMMARY!$C$8</f>
        <v>5.9194073638088991E-2</v>
      </c>
      <c r="AN237">
        <f>AB237*TRAIN_SUMMARY!$C$9</f>
        <v>-0.49611293003523665</v>
      </c>
      <c r="AO237">
        <f>AC237*TRAIN_SUMMARY!$C$10</f>
        <v>0.2867089209985732</v>
      </c>
      <c r="AP237">
        <f>AD237*TRAIN_SUMMARY!$C$11</f>
        <v>-0.21458247952085815</v>
      </c>
      <c r="AQ237">
        <f>AE237*TRAIN_SUMMARY!$C$12</f>
        <v>-1.8327249432625072E-2</v>
      </c>
      <c r="AR237">
        <f>AF237*TRAIN_SUMMARY!$C$13</f>
        <v>0.33693577197926589</v>
      </c>
      <c r="AS237">
        <f>AG237*TRAIN_SUMMARY!$C$14</f>
        <v>-8.8614999578798745E-2</v>
      </c>
      <c r="AT237">
        <f>TRAIN_SUMMARY!$C$2+SUM(AH237:AS237)</f>
        <v>-0.45006909342042917</v>
      </c>
      <c r="AU237">
        <f t="shared" si="39"/>
        <v>0.38934433859658535</v>
      </c>
      <c r="AV237">
        <f t="shared" si="40"/>
        <v>0.49322204429786343</v>
      </c>
      <c r="AW237">
        <f t="shared" si="41"/>
        <v>1</v>
      </c>
      <c r="AX237">
        <f t="shared" si="42"/>
        <v>0</v>
      </c>
      <c r="AY237">
        <f t="shared" si="50"/>
        <v>99</v>
      </c>
      <c r="AZ237">
        <f t="shared" si="51"/>
        <v>137</v>
      </c>
      <c r="BA237" s="35">
        <f t="shared" si="43"/>
        <v>0.20412371134020618</v>
      </c>
      <c r="BB237" s="35">
        <f t="shared" si="44"/>
        <v>0.63720930232558137</v>
      </c>
      <c r="BC237" s="35">
        <f t="shared" si="45"/>
        <v>0.43308559098537519</v>
      </c>
      <c r="BD237" s="35">
        <f t="shared" si="46"/>
        <v>0.63720930232558137</v>
      </c>
      <c r="BE237" s="35">
        <f t="shared" si="47"/>
        <v>0.20412371134020618</v>
      </c>
      <c r="BF237" s="23">
        <f>VLOOKUP(AH237,POINTS_TABLE!$D$2:$E$6,2,FALSE)</f>
        <v>4.4087756341599382</v>
      </c>
      <c r="BG237" s="23">
        <f>VLOOKUP(AI237,POINTS_TABLE!$D$7:$E$12,2,FALSE)</f>
        <v>-2.6701063982906263</v>
      </c>
      <c r="BH237" s="23">
        <f>VLOOKUP(AJ237,POINTS_TABLE!$D$13:$E$18,2,FALSE)</f>
        <v>3.6479448638409924</v>
      </c>
      <c r="BI237" s="23">
        <f>VLOOKUP(AK237,POINTS_TABLE!$D$21:$E$24,2,FALSE)</f>
        <v>15.455276084198793</v>
      </c>
      <c r="BJ237" s="23">
        <f>VLOOKUP(AL237,POINTS_TABLE!$D$25:$E$27,2,FALSE)</f>
        <v>1.063873591300236</v>
      </c>
      <c r="BK237" s="23">
        <f>VLOOKUP(AM237,POINTS_TABLE!$D$28:$E$33,2,FALSE)</f>
        <v>2.5619698946306131</v>
      </c>
      <c r="BL237" s="23">
        <f>VLOOKUP(AN237,POINTS_TABLE!$D$34:$E$37,2,FALSE)</f>
        <v>-21.472189916481874</v>
      </c>
      <c r="BM237" s="23">
        <f>VLOOKUP(AO237,POINTS_TABLE!$D$38:$E$41,2,FALSE)</f>
        <v>12.409006155098014</v>
      </c>
      <c r="BN237" s="23">
        <f>VLOOKUP(AP237,POINTS_TABLE!$D$42:$E$44,2,FALSE)</f>
        <v>-9.2873123719919874</v>
      </c>
      <c r="BO237" s="23">
        <f>VLOOKUP(AQ237,POINTS_TABLE!$D$45:$E$48,2,FALSE)</f>
        <v>-0.79321895608749771</v>
      </c>
      <c r="BP237" s="23">
        <f>VLOOKUP(AR237,POINTS_TABLE!$D$49:$E$50,2,FALSE)</f>
        <v>14.582867019977442</v>
      </c>
      <c r="BQ237" s="23">
        <f>VLOOKUP(AS237,POINTS_TABLE!$D$51:$E$52,2,FALSE)</f>
        <v>-3.8353326132213157</v>
      </c>
      <c r="BR237" s="39">
        <f>ROUND(SCORECARD_SCALLING!$C$6-SUM(BF237:BQ237)-TRAIN_SUMMARY!$C$2*SCORECARD_SCALLING!$C$5,0)</f>
        <v>490</v>
      </c>
      <c r="BS237" t="str">
        <f t="shared" si="48"/>
        <v>Reject</v>
      </c>
      <c r="BT237">
        <f t="shared" si="49"/>
        <v>1</v>
      </c>
    </row>
    <row r="238" spans="1:72">
      <c r="A238" s="2" t="s">
        <v>32</v>
      </c>
      <c r="B238" s="2">
        <v>12</v>
      </c>
      <c r="C238" s="2" t="s">
        <v>33</v>
      </c>
      <c r="D238" s="2" t="s">
        <v>41</v>
      </c>
      <c r="E238" s="2">
        <v>2762</v>
      </c>
      <c r="F238" s="2" t="s">
        <v>24</v>
      </c>
      <c r="G238" s="2" t="s">
        <v>25</v>
      </c>
      <c r="H238" s="2">
        <v>1</v>
      </c>
      <c r="I238" s="2" t="s">
        <v>36</v>
      </c>
      <c r="J238" s="2" t="s">
        <v>27</v>
      </c>
      <c r="K238" s="2">
        <v>2</v>
      </c>
      <c r="L238" s="2" t="s">
        <v>43</v>
      </c>
      <c r="M238" s="2">
        <v>25</v>
      </c>
      <c r="N238" s="2" t="s">
        <v>61</v>
      </c>
      <c r="O238" s="2" t="s">
        <v>29</v>
      </c>
      <c r="P238" s="2">
        <v>1</v>
      </c>
      <c r="Q238" s="2" t="s">
        <v>30</v>
      </c>
      <c r="R238" s="2">
        <v>1</v>
      </c>
      <c r="S238" s="2" t="s">
        <v>31</v>
      </c>
      <c r="T238" s="2" t="s">
        <v>31</v>
      </c>
      <c r="U238" s="2">
        <v>1</v>
      </c>
      <c r="V238">
        <f>_xlfn.XLOOKUP(B238,Binning_WOE_IV!$C$2:$C$6,Binning_WOE_IV!$I$2:$I$6,"not found",-1)</f>
        <v>7.0953437452657447E-2</v>
      </c>
      <c r="W238">
        <f>_xlfn.XLOOKUP(E238,Binning_WOE_IV!$C$7:$C$12,Binning_WOE_IV!$I$7:$I$12,"not found",-1)</f>
        <v>0.12361395596717682</v>
      </c>
      <c r="X238">
        <f>_xlfn.XLOOKUP(M238,Binning_WOE_IV!$C$13:$C$18,Binning_WOE_IV!$I$13:$I$18,"not found",-1)</f>
        <v>-0.40221483439086264</v>
      </c>
      <c r="Y238">
        <f>_xlfn.XLOOKUP(A238,Binning_WOE_IV!$B$32:$B$35,Binning_WOE_IV!$G$32:$G$35,"not found",0)</f>
        <v>-0.45557089656450134</v>
      </c>
      <c r="Z238" s="23">
        <f>_xlfn.XLOOKUP(_xlfn.XLOOKUP(C238,Binning_WOE_IV!$AF$2:$AF$6,Binning_WOE_IV!$AG$2:$AG$6,"not found",0),Binning_WOE_IV!$R$36:$R$38,Binning_WOE_IV!$G$36:$G$38,"not found",0)</f>
        <v>-4.4726268044255127E-2</v>
      </c>
      <c r="AA238" cm="1">
        <f t="array" ref="AA238">_xlfn.SWITCH(D238,"radio/tv",Binning_WOE_IV!$G$39,"other",Binning_WOE_IV!$G$39,"education",Binning_WOE_IV!$G$40,"retraining",Binning_WOE_IV!$G$40,"furniture/equipment",Binning_WOE_IV!$G$41,"domestic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38">
        <f>_xlfn.LET(_xlpm.b,_xlfn.XLOOKUP(F238,Binning_WOE_IV!$AJ$2:$AJ$6,Binning_WOE_IV!$AK$2:$AK$6,"not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38">
        <f>_xlfn.LET(_xlpm.b,_xlfn.XLOOKUP(G238,Binning_WOE_IV!$AL$2:$AL$6,Binning_WOE_IV!$AM$2:$AM$6,"not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38">
        <f>_xlfn.XLOOKUP(_xlfn.XLOOKUP(I238,Binning_WOE_IV!$AN$2:$AN$5,Binning_WOE_IV!$AO$2:$AO$5,"not found",0),Binning_WOE_IV!$R$53:$R$55,Binning_WOE_IV!$G$53:$G$55,"not found",0)</f>
        <v>-0.20099341664998441</v>
      </c>
      <c r="AE238">
        <f>_xlfn.LET(_xlpm.b,_xlfn.XLOOKUP(L238,Binning_WOE_IV!$AQ$2:$AQ$5,Binning_WOE_IV!$AR$2:$AR$5,"not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38">
        <f>_xlfn.XLOOKUP(_xlfn.XLOOKUP(N238,Binning_WOE_IV!$AS$2:$AS$4,Binning_WOE_IV!$AT$2:$AT$4,"not found",0),Binning_WOE_IV!$R$62:$R$63,Binning_WOE_IV!$G$62:$G$63,"not found",0)</f>
        <v>-0.54969627176468283</v>
      </c>
      <c r="AG238">
        <f>_xlfn.XLOOKUP(_xlfn.XLOOKUP(O238,Binning_WOE_IV!$AU$2:$AU$4,Binning_WOE_IV!$AV$2:$AV$4,"not found",0),Binning_WOE_IV!$R$64:$R$65,Binning_WOE_IV!$G$64:$G$65,"not found",0)</f>
        <v>0.23435622685305388</v>
      </c>
      <c r="AH238">
        <f>V238*TRAIN_SUMMARY!$C$3</f>
        <v>-5.5952498937620498E-2</v>
      </c>
      <c r="AI238">
        <f>W238*TRAIN_SUMMARY!$C$4</f>
        <v>-6.1692557392340606E-2</v>
      </c>
      <c r="AJ238">
        <f>X238*TRAIN_SUMMARY!$C$5</f>
        <v>0.25616502952357967</v>
      </c>
      <c r="AK238">
        <f>Y238*TRAIN_SUMMARY!$C$6</f>
        <v>0.35709270141793154</v>
      </c>
      <c r="AL238">
        <f>Z238*TRAIN_SUMMARY!$C$7</f>
        <v>2.4580699342731407E-2</v>
      </c>
      <c r="AM238">
        <f>AA238*TRAIN_SUMMARY!$C$8</f>
        <v>5.9194073638088991E-2</v>
      </c>
      <c r="AN238">
        <f>AB238*TRAIN_SUMMARY!$C$9</f>
        <v>-0.49611293003523665</v>
      </c>
      <c r="AO238">
        <f>AC238*TRAIN_SUMMARY!$C$10</f>
        <v>-0.18469041192036334</v>
      </c>
      <c r="AP238">
        <f>AD238*TRAIN_SUMMARY!$C$11</f>
        <v>0.23813846799994265</v>
      </c>
      <c r="AQ238">
        <f>AE238*TRAIN_SUMMARY!$C$12</f>
        <v>-1.8327249432625072E-2</v>
      </c>
      <c r="AR238">
        <f>AF238*TRAIN_SUMMARY!$C$13</f>
        <v>0.33693577197926589</v>
      </c>
      <c r="AS238">
        <f>AG238*TRAIN_SUMMARY!$C$14</f>
        <v>-8.8614999578798745E-2</v>
      </c>
      <c r="AT238">
        <f>TRAIN_SUMMARY!$C$2+SUM(AH238:AS238)</f>
        <v>-0.45468471815756778</v>
      </c>
      <c r="AU238">
        <f t="shared" si="39"/>
        <v>0.38824751138523345</v>
      </c>
      <c r="AV238">
        <f t="shared" si="40"/>
        <v>0.9461122267994253</v>
      </c>
      <c r="AW238">
        <f t="shared" si="41"/>
        <v>0</v>
      </c>
      <c r="AX238">
        <f t="shared" si="42"/>
        <v>1</v>
      </c>
      <c r="AY238">
        <f t="shared" si="50"/>
        <v>99</v>
      </c>
      <c r="AZ238">
        <f t="shared" si="51"/>
        <v>138</v>
      </c>
      <c r="BA238" s="35">
        <f t="shared" si="43"/>
        <v>0.20412371134020618</v>
      </c>
      <c r="BB238" s="35">
        <f t="shared" si="44"/>
        <v>0.64186046511627903</v>
      </c>
      <c r="BC238" s="35">
        <f t="shared" si="45"/>
        <v>0.43773675377607285</v>
      </c>
      <c r="BD238" s="35">
        <f t="shared" si="46"/>
        <v>0.64186046511627903</v>
      </c>
      <c r="BE238" s="35">
        <f t="shared" si="47"/>
        <v>0.20412371134020618</v>
      </c>
      <c r="BF238" s="23">
        <f>VLOOKUP(AH238,POINTS_TABLE!$D$2:$E$6,2,FALSE)</f>
        <v>-2.4216717822795024</v>
      </c>
      <c r="BG238" s="23">
        <f>VLOOKUP(AI238,POINTS_TABLE!$D$7:$E$12,2,FALSE)</f>
        <v>-2.6701063982906263</v>
      </c>
      <c r="BH238" s="23">
        <f>VLOOKUP(AJ238,POINTS_TABLE!$D$13:$E$18,2,FALSE)</f>
        <v>11.087040532285299</v>
      </c>
      <c r="BI238" s="23">
        <f>VLOOKUP(AK238,POINTS_TABLE!$D$21:$E$24,2,FALSE)</f>
        <v>15.455276084198793</v>
      </c>
      <c r="BJ238" s="23">
        <f>VLOOKUP(AL238,POINTS_TABLE!$D$25:$E$27,2,FALSE)</f>
        <v>1.063873591300236</v>
      </c>
      <c r="BK238" s="23">
        <f>VLOOKUP(AM238,POINTS_TABLE!$D$28:$E$33,2,FALSE)</f>
        <v>2.5619698946306131</v>
      </c>
      <c r="BL238" s="23">
        <f>VLOOKUP(AN238,POINTS_TABLE!$D$34:$E$37,2,FALSE)</f>
        <v>-21.472189916481874</v>
      </c>
      <c r="BM238" s="23">
        <f>VLOOKUP(AO238,POINTS_TABLE!$D$38:$E$41,2,FALSE)</f>
        <v>-7.9935582413174426</v>
      </c>
      <c r="BN238" s="23">
        <f>VLOOKUP(AP238,POINTS_TABLE!$D$42:$E$44,2,FALSE)</f>
        <v>10.30683560485237</v>
      </c>
      <c r="BO238" s="23">
        <f>VLOOKUP(AQ238,POINTS_TABLE!$D$45:$E$48,2,FALSE)</f>
        <v>-0.79321895608749771</v>
      </c>
      <c r="BP238" s="23">
        <f>VLOOKUP(AR238,POINTS_TABLE!$D$49:$E$50,2,FALSE)</f>
        <v>14.582867019977442</v>
      </c>
      <c r="BQ238" s="23">
        <f>VLOOKUP(AS238,POINTS_TABLE!$D$51:$E$52,2,FALSE)</f>
        <v>-3.8353326132213157</v>
      </c>
      <c r="BR238" s="39">
        <f>ROUND(SCORECARD_SCALLING!$C$6-SUM(BF238:BQ238)-TRAIN_SUMMARY!$C$2*SCORECARD_SCALLING!$C$5,0)</f>
        <v>490</v>
      </c>
      <c r="BS238" t="str">
        <f t="shared" si="48"/>
        <v>Reject</v>
      </c>
      <c r="BT238">
        <f t="shared" si="49"/>
        <v>1</v>
      </c>
    </row>
    <row r="239" spans="1:72">
      <c r="A239" s="2" t="s">
        <v>32</v>
      </c>
      <c r="B239" s="2">
        <v>45</v>
      </c>
      <c r="C239" s="2" t="s">
        <v>22</v>
      </c>
      <c r="D239" s="2" t="s">
        <v>23</v>
      </c>
      <c r="E239" s="2">
        <v>4746</v>
      </c>
      <c r="F239" s="2" t="s">
        <v>34</v>
      </c>
      <c r="G239" s="2" t="s">
        <v>57</v>
      </c>
      <c r="H239" s="2">
        <v>4</v>
      </c>
      <c r="I239" s="2" t="s">
        <v>26</v>
      </c>
      <c r="J239" s="2" t="s">
        <v>27</v>
      </c>
      <c r="K239" s="2">
        <v>2</v>
      </c>
      <c r="L239" s="2" t="s">
        <v>43</v>
      </c>
      <c r="M239" s="2">
        <v>25</v>
      </c>
      <c r="N239" s="2" t="s">
        <v>27</v>
      </c>
      <c r="O239" s="2" t="s">
        <v>29</v>
      </c>
      <c r="P239" s="2">
        <v>2</v>
      </c>
      <c r="Q239" s="2" t="s">
        <v>40</v>
      </c>
      <c r="R239" s="2">
        <v>1</v>
      </c>
      <c r="S239" s="2" t="s">
        <v>27</v>
      </c>
      <c r="T239" s="2" t="s">
        <v>31</v>
      </c>
      <c r="U239" s="2">
        <v>1</v>
      </c>
      <c r="V239">
        <f>_xlfn.XLOOKUP(B239,Binning_WOE_IV!$C$2:$C$6,Binning_WOE_IV!$I$2:$I$6,"not found",-1)</f>
        <v>-0.672432264549915</v>
      </c>
      <c r="W239">
        <f>_xlfn.XLOOKUP(E239,Binning_WOE_IV!$C$7:$C$12,Binning_WOE_IV!$I$7:$I$12,"not found",-1)</f>
        <v>4.3939369041401284E-2</v>
      </c>
      <c r="X239">
        <f>_xlfn.XLOOKUP(M239,Binning_WOE_IV!$C$13:$C$18,Binning_WOE_IV!$I$13:$I$18,"not found",-1)</f>
        <v>-0.40221483439086264</v>
      </c>
      <c r="Y239">
        <f>_xlfn.XLOOKUP(A239,Binning_WOE_IV!$B$32:$B$35,Binning_WOE_IV!$G$32:$G$35,"not found",0)</f>
        <v>-0.45557089656450134</v>
      </c>
      <c r="Z239" s="23">
        <f>_xlfn.XLOOKUP(_xlfn.XLOOKUP(C239,Binning_WOE_IV!$AF$2:$AF$6,Binning_WOE_IV!$AG$2:$AG$6,"not found",0),Binning_WOE_IV!$R$36:$R$38,Binning_WOE_IV!$G$36:$G$38,"not found",0)</f>
        <v>0.68738688104907397</v>
      </c>
      <c r="AA239" cm="1">
        <f t="array" ref="AA239">_xlfn.SWITCH(D239,"radio/tv",Binning_WOE_IV!$G$39,"other",Binning_WOE_IV!$G$39,"education",Binning_WOE_IV!$G$40,"retraining",Binning_WOE_IV!$G$40,"furniture/equipment",Binning_WOE_IV!$G$41,"domestic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39">
        <f>_xlfn.LET(_xlpm.b,_xlfn.XLOOKUP(F239,Binning_WOE_IV!$AJ$2:$AJ$6,Binning_WOE_IV!$AK$2:$AK$6,"not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39">
        <f>_xlfn.LET(_xlpm.b,_xlfn.XLOOKUP(G239,Binning_WOE_IV!$AL$2:$AL$6,Binning_WOE_IV!$AM$2:$AM$6,"not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39">
        <f>_xlfn.XLOOKUP(_xlfn.XLOOKUP(I239,Binning_WOE_IV!$AN$2:$AN$5,Binning_WOE_IV!$AO$2:$AO$5,"not found",0),Binning_WOE_IV!$R$53:$R$55,Binning_WOE_IV!$G$53:$G$55,"not found",0)</f>
        <v>0.1811117123342415</v>
      </c>
      <c r="AE239">
        <f>_xlfn.LET(_xlpm.b,_xlfn.XLOOKUP(L239,Binning_WOE_IV!$AQ$2:$AQ$5,Binning_WOE_IV!$AR$2:$AR$5,"not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39">
        <f>_xlfn.XLOOKUP(_xlfn.XLOOKUP(N239,Binning_WOE_IV!$AS$2:$AS$4,Binning_WOE_IV!$AT$2:$AT$4,"not found",0),Binning_WOE_IV!$R$62:$R$63,Binning_WOE_IV!$G$62:$G$63,"not found",0)</f>
        <v>0.12957806221905885</v>
      </c>
      <c r="AG239">
        <f>_xlfn.XLOOKUP(_xlfn.XLOOKUP(O239,Binning_WOE_IV!$AU$2:$AU$4,Binning_WOE_IV!$AV$2:$AV$4,"not found",0),Binning_WOE_IV!$R$64:$R$65,Binning_WOE_IV!$G$64:$G$65,"not found",0)</f>
        <v>0.23435622685305388</v>
      </c>
      <c r="AH239">
        <f>V239*TRAIN_SUMMARY!$C$3</f>
        <v>0.53026698802232175</v>
      </c>
      <c r="AI239">
        <f>W239*TRAIN_SUMMARY!$C$4</f>
        <v>-2.1929012991782761E-2</v>
      </c>
      <c r="AJ239">
        <f>X239*TRAIN_SUMMARY!$C$5</f>
        <v>0.25616502952357967</v>
      </c>
      <c r="AK239">
        <f>Y239*TRAIN_SUMMARY!$C$6</f>
        <v>0.35709270141793154</v>
      </c>
      <c r="AL239">
        <f>Z239*TRAIN_SUMMARY!$C$7</f>
        <v>-0.37777464997720578</v>
      </c>
      <c r="AM239">
        <f>AA239*TRAIN_SUMMARY!$C$8</f>
        <v>-0.43521580803835686</v>
      </c>
      <c r="AN239">
        <f>AB239*TRAIN_SUMMARY!$C$9</f>
        <v>0.17108448609736249</v>
      </c>
      <c r="AO239">
        <f>AC239*TRAIN_SUMMARY!$C$10</f>
        <v>0.2867089209985732</v>
      </c>
      <c r="AP239">
        <f>AD239*TRAIN_SUMMARY!$C$11</f>
        <v>-0.21458247952085815</v>
      </c>
      <c r="AQ239">
        <f>AE239*TRAIN_SUMMARY!$C$12</f>
        <v>-1.8327249432625072E-2</v>
      </c>
      <c r="AR239">
        <f>AF239*TRAIN_SUMMARY!$C$13</f>
        <v>-7.9424741749105313E-2</v>
      </c>
      <c r="AS239">
        <f>AG239*TRAIN_SUMMARY!$C$14</f>
        <v>-8.8614999578798745E-2</v>
      </c>
      <c r="AT239">
        <f>TRAIN_SUMMARY!$C$2+SUM(AH239:AS239)</f>
        <v>-0.45595162999108713</v>
      </c>
      <c r="AU239">
        <f t="shared" si="39"/>
        <v>0.38794664804232337</v>
      </c>
      <c r="AV239">
        <f t="shared" si="40"/>
        <v>0.94688745385910744</v>
      </c>
      <c r="AW239">
        <f t="shared" si="41"/>
        <v>0</v>
      </c>
      <c r="AX239">
        <f t="shared" si="42"/>
        <v>1</v>
      </c>
      <c r="AY239">
        <f t="shared" si="50"/>
        <v>99</v>
      </c>
      <c r="AZ239">
        <f t="shared" si="51"/>
        <v>139</v>
      </c>
      <c r="BA239" s="35">
        <f t="shared" si="43"/>
        <v>0.20412371134020618</v>
      </c>
      <c r="BB239" s="35">
        <f t="shared" si="44"/>
        <v>0.64651162790697669</v>
      </c>
      <c r="BC239" s="35">
        <f t="shared" si="45"/>
        <v>0.44238791656677051</v>
      </c>
      <c r="BD239" s="35">
        <f t="shared" si="46"/>
        <v>0.64651162790697669</v>
      </c>
      <c r="BE239" s="35">
        <f t="shared" si="47"/>
        <v>0.20412371134020618</v>
      </c>
      <c r="BF239" s="23">
        <f>VLOOKUP(AH239,POINTS_TABLE!$D$2:$E$6,2,FALSE)</f>
        <v>22.950406619007929</v>
      </c>
      <c r="BG239" s="23">
        <f>VLOOKUP(AI239,POINTS_TABLE!$D$7:$E$12,2,FALSE)</f>
        <v>-0.94910634884503919</v>
      </c>
      <c r="BH239" s="23">
        <f>VLOOKUP(AJ239,POINTS_TABLE!$D$13:$E$18,2,FALSE)</f>
        <v>11.087040532285299</v>
      </c>
      <c r="BI239" s="23">
        <f>VLOOKUP(AK239,POINTS_TABLE!$D$21:$E$24,2,FALSE)</f>
        <v>15.455276084198793</v>
      </c>
      <c r="BJ239" s="23">
        <f>VLOOKUP(AL239,POINTS_TABLE!$D$25:$E$27,2,FALSE)</f>
        <v>-16.350408422870363</v>
      </c>
      <c r="BK239" s="23">
        <f>VLOOKUP(AM239,POINTS_TABLE!$D$28:$E$33,2,FALSE)</f>
        <v>-18.836510639202615</v>
      </c>
      <c r="BL239" s="23">
        <f>VLOOKUP(AN239,POINTS_TABLE!$D$34:$E$37,2,FALSE)</f>
        <v>7.4046821899710498</v>
      </c>
      <c r="BM239" s="23">
        <f>VLOOKUP(AO239,POINTS_TABLE!$D$38:$E$41,2,FALSE)</f>
        <v>12.409006155098014</v>
      </c>
      <c r="BN239" s="23">
        <f>VLOOKUP(AP239,POINTS_TABLE!$D$42:$E$44,2,FALSE)</f>
        <v>-9.2873123719919874</v>
      </c>
      <c r="BO239" s="23">
        <f>VLOOKUP(AQ239,POINTS_TABLE!$D$45:$E$48,2,FALSE)</f>
        <v>-0.79321895608749771</v>
      </c>
      <c r="BP239" s="23">
        <f>VLOOKUP(AR239,POINTS_TABLE!$D$49:$E$50,2,FALSE)</f>
        <v>-3.4375704313596254</v>
      </c>
      <c r="BQ239" s="23">
        <f>VLOOKUP(AS239,POINTS_TABLE!$D$51:$E$52,2,FALSE)</f>
        <v>-3.8353326132213157</v>
      </c>
      <c r="BR239" s="39">
        <f>ROUND(SCORECARD_SCALLING!$C$6-SUM(BF239:BQ239)-TRAIN_SUMMARY!$C$2*SCORECARD_SCALLING!$C$5,0)</f>
        <v>490</v>
      </c>
      <c r="BS239" t="str">
        <f t="shared" si="48"/>
        <v>Reject</v>
      </c>
      <c r="BT239">
        <f t="shared" si="49"/>
        <v>1</v>
      </c>
    </row>
    <row r="240" spans="1:72">
      <c r="A240" s="2" t="s">
        <v>37</v>
      </c>
      <c r="B240" s="2">
        <v>18</v>
      </c>
      <c r="C240" s="2" t="s">
        <v>60</v>
      </c>
      <c r="D240" s="2" t="s">
        <v>58</v>
      </c>
      <c r="E240" s="2">
        <v>4165</v>
      </c>
      <c r="F240" s="2" t="s">
        <v>34</v>
      </c>
      <c r="G240" s="2" t="s">
        <v>35</v>
      </c>
      <c r="H240" s="2">
        <v>2</v>
      </c>
      <c r="I240" s="2" t="s">
        <v>26</v>
      </c>
      <c r="J240" s="2" t="s">
        <v>27</v>
      </c>
      <c r="K240" s="2">
        <v>2</v>
      </c>
      <c r="L240" s="2" t="s">
        <v>50</v>
      </c>
      <c r="M240" s="2">
        <v>36</v>
      </c>
      <c r="N240" s="2" t="s">
        <v>65</v>
      </c>
      <c r="O240" s="2" t="s">
        <v>29</v>
      </c>
      <c r="P240" s="2">
        <v>2</v>
      </c>
      <c r="Q240" s="2" t="s">
        <v>30</v>
      </c>
      <c r="R240" s="2">
        <v>2</v>
      </c>
      <c r="S240" s="2" t="s">
        <v>27</v>
      </c>
      <c r="T240" s="2" t="s">
        <v>31</v>
      </c>
      <c r="U240" s="2">
        <v>1</v>
      </c>
      <c r="V240">
        <f>_xlfn.XLOOKUP(B240,Binning_WOE_IV!$C$2:$C$6,Binning_WOE_IV!$I$2:$I$6,"not found",-1)</f>
        <v>7.0953437452657447E-2</v>
      </c>
      <c r="W240">
        <f>_xlfn.XLOOKUP(E240,Binning_WOE_IV!$C$7:$C$12,Binning_WOE_IV!$I$7:$I$12,"not found",-1)</f>
        <v>4.3939369041401284E-2</v>
      </c>
      <c r="X240">
        <f>_xlfn.XLOOKUP(M240,Binning_WOE_IV!$C$13:$C$18,Binning_WOE_IV!$I$13:$I$18,"not found",-1)</f>
        <v>0.27579903319597576</v>
      </c>
      <c r="Y240">
        <f>_xlfn.XLOOKUP(A240,Binning_WOE_IV!$B$32:$B$35,Binning_WOE_IV!$G$32:$G$35,"not found",0)</f>
        <v>1.1281887537091495</v>
      </c>
      <c r="Z240" s="23">
        <f>_xlfn.XLOOKUP(_xlfn.XLOOKUP(C240,Binning_WOE_IV!$AF$2:$AF$6,Binning_WOE_IV!$AG$2:$AG$6,"not found",0),Binning_WOE_IV!$R$36:$R$38,Binning_WOE_IV!$G$36:$G$38,"not found",0)</f>
        <v>-1.2442937789022748</v>
      </c>
      <c r="AA240" cm="1">
        <f t="array" ref="AA240">_xlfn.SWITCH(D240,"radio/tv",Binning_WOE_IV!$G$39,"other",Binning_WOE_IV!$G$39,"education",Binning_WOE_IV!$G$40,"retraining",Binning_WOE_IV!$G$40,"furniture/equipment",Binning_WOE_IV!$G$41,"domestic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240">
        <f>_xlfn.LET(_xlpm.b,_xlfn.XLOOKUP(F240,Binning_WOE_IV!$AJ$2:$AJ$6,Binning_WOE_IV!$AK$2:$AK$6,"not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40">
        <f>_xlfn.LET(_xlpm.b,_xlfn.XLOOKUP(G240,Binning_WOE_IV!$AL$2:$AL$6,Binning_WOE_IV!$AM$2:$AM$6,"not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40">
        <f>_xlfn.XLOOKUP(_xlfn.XLOOKUP(I240,Binning_WOE_IV!$AN$2:$AN$5,Binning_WOE_IV!$AO$2:$AO$5,"not found",0),Binning_WOE_IV!$R$53:$R$55,Binning_WOE_IV!$G$53:$G$55,"not found",0)</f>
        <v>0.1811117123342415</v>
      </c>
      <c r="AE240">
        <f>_xlfn.LET(_xlpm.b,_xlfn.XLOOKUP(L240,Binning_WOE_IV!$AQ$2:$AQ$5,Binning_WOE_IV!$AR$2:$AR$5,"not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40">
        <f>_xlfn.XLOOKUP(_xlfn.XLOOKUP(N240,Binning_WOE_IV!$AS$2:$AS$4,Binning_WOE_IV!$AT$2:$AT$4,"not found",0),Binning_WOE_IV!$R$62:$R$63,Binning_WOE_IV!$G$62:$G$63,"not found",0)</f>
        <v>-0.54969627176468283</v>
      </c>
      <c r="AG240">
        <f>_xlfn.XLOOKUP(_xlfn.XLOOKUP(O240,Binning_WOE_IV!$AU$2:$AU$4,Binning_WOE_IV!$AV$2:$AV$4,"not found",0),Binning_WOE_IV!$R$64:$R$65,Binning_WOE_IV!$G$64:$G$65,"not found",0)</f>
        <v>0.23435622685305388</v>
      </c>
      <c r="AH240">
        <f>V240*TRAIN_SUMMARY!$C$3</f>
        <v>-5.5952498937620498E-2</v>
      </c>
      <c r="AI240">
        <f>W240*TRAIN_SUMMARY!$C$4</f>
        <v>-2.1929012991782761E-2</v>
      </c>
      <c r="AJ240">
        <f>X240*TRAIN_SUMMARY!$C$5</f>
        <v>-0.1756525653466223</v>
      </c>
      <c r="AK240">
        <f>Y240*TRAIN_SUMMARY!$C$6</f>
        <v>-0.88431454425511169</v>
      </c>
      <c r="AL240">
        <f>Z240*TRAIN_SUMMARY!$C$7</f>
        <v>0.68384000299252556</v>
      </c>
      <c r="AM240">
        <f>AA240*TRAIN_SUMMARY!$C$8</f>
        <v>0.4883377841684039</v>
      </c>
      <c r="AN240">
        <f>AB240*TRAIN_SUMMARY!$C$9</f>
        <v>0.17108448609736249</v>
      </c>
      <c r="AO240">
        <f>AC240*TRAIN_SUMMARY!$C$10</f>
        <v>4.7923621110280083E-2</v>
      </c>
      <c r="AP240">
        <f>AD240*TRAIN_SUMMARY!$C$11</f>
        <v>-0.21458247952085815</v>
      </c>
      <c r="AQ240">
        <f>AE240*TRAIN_SUMMARY!$C$12</f>
        <v>6.1778553558697331E-2</v>
      </c>
      <c r="AR240">
        <f>AF240*TRAIN_SUMMARY!$C$13</f>
        <v>0.33693577197926589</v>
      </c>
      <c r="AS240">
        <f>AG240*TRAIN_SUMMARY!$C$14</f>
        <v>-8.8614999578798745E-2</v>
      </c>
      <c r="AT240">
        <f>TRAIN_SUMMARY!$C$2+SUM(AH240:AS240)</f>
        <v>-0.47254669548638201</v>
      </c>
      <c r="AU240">
        <f t="shared" si="39"/>
        <v>0.38401365233702939</v>
      </c>
      <c r="AV240">
        <f t="shared" si="40"/>
        <v>0.95707717406538773</v>
      </c>
      <c r="AW240">
        <f t="shared" si="41"/>
        <v>0</v>
      </c>
      <c r="AX240">
        <f t="shared" si="42"/>
        <v>1</v>
      </c>
      <c r="AY240">
        <f t="shared" si="50"/>
        <v>99</v>
      </c>
      <c r="AZ240">
        <f t="shared" si="51"/>
        <v>140</v>
      </c>
      <c r="BA240" s="35">
        <f t="shared" si="43"/>
        <v>0.20412371134020618</v>
      </c>
      <c r="BB240" s="35">
        <f t="shared" si="44"/>
        <v>0.65116279069767447</v>
      </c>
      <c r="BC240" s="35">
        <f t="shared" si="45"/>
        <v>0.44703907935746828</v>
      </c>
      <c r="BD240" s="35">
        <f t="shared" si="46"/>
        <v>0.65116279069767447</v>
      </c>
      <c r="BE240" s="35">
        <f t="shared" si="47"/>
        <v>0.20412371134020618</v>
      </c>
      <c r="BF240" s="23">
        <f>VLOOKUP(AH240,POINTS_TABLE!$D$2:$E$6,2,FALSE)</f>
        <v>-2.4216717822795024</v>
      </c>
      <c r="BG240" s="23">
        <f>VLOOKUP(AI240,POINTS_TABLE!$D$7:$E$12,2,FALSE)</f>
        <v>-0.94910634884503919</v>
      </c>
      <c r="BH240" s="23">
        <f>VLOOKUP(AJ240,POINTS_TABLE!$D$13:$E$18,2,FALSE)</f>
        <v>-7.6023925483498971</v>
      </c>
      <c r="BI240" s="23">
        <f>VLOOKUP(AK240,POINTS_TABLE!$D$21:$E$24,2,FALSE)</f>
        <v>-38.273886227485001</v>
      </c>
      <c r="BJ240" s="23">
        <f>VLOOKUP(AL240,POINTS_TABLE!$D$25:$E$27,2,FALSE)</f>
        <v>29.597177432364315</v>
      </c>
      <c r="BK240" s="23">
        <f>VLOOKUP(AM240,POINTS_TABLE!$D$28:$E$33,2,FALSE)</f>
        <v>21.135674984953837</v>
      </c>
      <c r="BL240" s="23">
        <f>VLOOKUP(AN240,POINTS_TABLE!$D$34:$E$37,2,FALSE)</f>
        <v>7.4046821899710498</v>
      </c>
      <c r="BM240" s="23">
        <f>VLOOKUP(AO240,POINTS_TABLE!$D$38:$E$41,2,FALSE)</f>
        <v>2.0741751155172814</v>
      </c>
      <c r="BN240" s="23">
        <f>VLOOKUP(AP240,POINTS_TABLE!$D$42:$E$44,2,FALSE)</f>
        <v>-9.2873123719919874</v>
      </c>
      <c r="BO240" s="23">
        <f>VLOOKUP(AQ240,POINTS_TABLE!$D$45:$E$48,2,FALSE)</f>
        <v>2.6738283855727758</v>
      </c>
      <c r="BP240" s="23">
        <f>VLOOKUP(AR240,POINTS_TABLE!$D$49:$E$50,2,FALSE)</f>
        <v>14.582867019977442</v>
      </c>
      <c r="BQ240" s="23">
        <f>VLOOKUP(AS240,POINTS_TABLE!$D$51:$E$52,2,FALSE)</f>
        <v>-3.8353326132213157</v>
      </c>
      <c r="BR240" s="39">
        <f>ROUND(SCORECARD_SCALLING!$C$6-SUM(BF240:BQ240)-TRAIN_SUMMARY!$C$2*SCORECARD_SCALLING!$C$5,0)</f>
        <v>491</v>
      </c>
      <c r="BS240" t="str">
        <f t="shared" si="48"/>
        <v>Reject</v>
      </c>
      <c r="BT240">
        <f t="shared" si="49"/>
        <v>1</v>
      </c>
    </row>
    <row r="241" spans="1:72">
      <c r="A241" s="2" t="s">
        <v>21</v>
      </c>
      <c r="B241" s="2">
        <v>30</v>
      </c>
      <c r="C241" s="2" t="s">
        <v>33</v>
      </c>
      <c r="D241" s="2" t="s">
        <v>49</v>
      </c>
      <c r="E241" s="2">
        <v>3857</v>
      </c>
      <c r="F241" s="2" t="s">
        <v>34</v>
      </c>
      <c r="G241" s="2" t="s">
        <v>35</v>
      </c>
      <c r="H241" s="2">
        <v>4</v>
      </c>
      <c r="I241" s="2" t="s">
        <v>54</v>
      </c>
      <c r="J241" s="2" t="s">
        <v>27</v>
      </c>
      <c r="K241" s="2">
        <v>4</v>
      </c>
      <c r="L241" s="2" t="s">
        <v>43</v>
      </c>
      <c r="M241" s="2">
        <v>40</v>
      </c>
      <c r="N241" s="2" t="s">
        <v>27</v>
      </c>
      <c r="O241" s="2" t="s">
        <v>29</v>
      </c>
      <c r="P241" s="2">
        <v>1</v>
      </c>
      <c r="Q241" s="2" t="s">
        <v>52</v>
      </c>
      <c r="R241" s="2">
        <v>1</v>
      </c>
      <c r="S241" s="2" t="s">
        <v>31</v>
      </c>
      <c r="T241" s="2" t="s">
        <v>31</v>
      </c>
      <c r="U241" s="2">
        <v>0</v>
      </c>
      <c r="V241">
        <f>_xlfn.XLOOKUP(B241,Binning_WOE_IV!$C$2:$C$6,Binning_WOE_IV!$I$2:$I$6,"not found",-1)</f>
        <v>-0.12917431193202994</v>
      </c>
      <c r="W241">
        <f>_xlfn.XLOOKUP(E241,Binning_WOE_IV!$C$7:$C$12,Binning_WOE_IV!$I$7:$I$12,"not found",-1)</f>
        <v>4.3939369041401284E-2</v>
      </c>
      <c r="X241">
        <f>_xlfn.XLOOKUP(M241,Binning_WOE_IV!$C$13:$C$18,Binning_WOE_IV!$I$13:$I$18,"not found",-1)</f>
        <v>0.27579903319597576</v>
      </c>
      <c r="Y241">
        <f>_xlfn.XLOOKUP(A241,Binning_WOE_IV!$B$32:$B$35,Binning_WOE_IV!$G$32:$G$35,"not found",0)</f>
        <v>-0.67859154491044971</v>
      </c>
      <c r="Z241" s="23">
        <f>_xlfn.XLOOKUP(_xlfn.XLOOKUP(C241,Binning_WOE_IV!$AF$2:$AF$6,Binning_WOE_IV!$AG$2:$AG$6,"not found",0),Binning_WOE_IV!$R$36:$R$38,Binning_WOE_IV!$G$36:$G$38,"not found",0)</f>
        <v>-4.4726268044255127E-2</v>
      </c>
      <c r="AA241" cm="1">
        <f t="array" ref="AA241">_xlfn.SWITCH(D241,"radio/tv",Binning_WOE_IV!$G$39,"other",Binning_WOE_IV!$G$39,"education",Binning_WOE_IV!$G$40,"retraining",Binning_WOE_IV!$G$40,"furniture/equipment",Binning_WOE_IV!$G$41,"domestic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41">
        <f>_xlfn.LET(_xlpm.b,_xlfn.XLOOKUP(F241,Binning_WOE_IV!$AJ$2:$AJ$6,Binning_WOE_IV!$AK$2:$AK$6,"not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41">
        <f>_xlfn.LET(_xlpm.b,_xlfn.XLOOKUP(G241,Binning_WOE_IV!$AL$2:$AL$6,Binning_WOE_IV!$AM$2:$AM$6,"not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41">
        <f>_xlfn.XLOOKUP(_xlfn.XLOOKUP(I241,Binning_WOE_IV!$AN$2:$AN$5,Binning_WOE_IV!$AO$2:$AO$5,"not found",0),Binning_WOE_IV!$R$53:$R$55,Binning_WOE_IV!$G$53:$G$55,"not found",0)</f>
        <v>-0.2698954162208389</v>
      </c>
      <c r="AE241">
        <f>_xlfn.LET(_xlpm.b,_xlfn.XLOOKUP(L241,Binning_WOE_IV!$AQ$2:$AQ$5,Binning_WOE_IV!$AR$2:$AR$5,"not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41">
        <f>_xlfn.XLOOKUP(_xlfn.XLOOKUP(N241,Binning_WOE_IV!$AS$2:$AS$4,Binning_WOE_IV!$AT$2:$AT$4,"not found",0),Binning_WOE_IV!$R$62:$R$63,Binning_WOE_IV!$G$62:$G$63,"not found",0)</f>
        <v>0.12957806221905885</v>
      </c>
      <c r="AG241">
        <f>_xlfn.XLOOKUP(_xlfn.XLOOKUP(O241,Binning_WOE_IV!$AU$2:$AU$4,Binning_WOE_IV!$AV$2:$AV$4,"not found",0),Binning_WOE_IV!$R$64:$R$65,Binning_WOE_IV!$G$64:$G$65,"not found",0)</f>
        <v>0.23435622685305388</v>
      </c>
      <c r="AH241">
        <f>V241*TRAIN_SUMMARY!$C$3</f>
        <v>0.10186434668464488</v>
      </c>
      <c r="AI241">
        <f>W241*TRAIN_SUMMARY!$C$4</f>
        <v>-2.1929012991782761E-2</v>
      </c>
      <c r="AJ241">
        <f>X241*TRAIN_SUMMARY!$C$5</f>
        <v>-0.1756525653466223</v>
      </c>
      <c r="AK241">
        <f>Y241*TRAIN_SUMMARY!$C$6</f>
        <v>0.53190423215968441</v>
      </c>
      <c r="AL241">
        <f>Z241*TRAIN_SUMMARY!$C$7</f>
        <v>2.4580699342731407E-2</v>
      </c>
      <c r="AM241">
        <f>AA241*TRAIN_SUMMARY!$C$8</f>
        <v>-0.46936907902687153</v>
      </c>
      <c r="AN241">
        <f>AB241*TRAIN_SUMMARY!$C$9</f>
        <v>0.17108448609736249</v>
      </c>
      <c r="AO241">
        <f>AC241*TRAIN_SUMMARY!$C$10</f>
        <v>4.7923621110280083E-2</v>
      </c>
      <c r="AP241">
        <f>AD241*TRAIN_SUMMARY!$C$11</f>
        <v>0.31977406031642996</v>
      </c>
      <c r="AQ241">
        <f>AE241*TRAIN_SUMMARY!$C$12</f>
        <v>-1.8327249432625072E-2</v>
      </c>
      <c r="AR241">
        <f>AF241*TRAIN_SUMMARY!$C$13</f>
        <v>-7.9424741749105313E-2</v>
      </c>
      <c r="AS241">
        <f>AG241*TRAIN_SUMMARY!$C$14</f>
        <v>-8.8614999578798745E-2</v>
      </c>
      <c r="AT241">
        <f>TRAIN_SUMMARY!$C$2+SUM(AH241:AS241)</f>
        <v>-0.47758701717679558</v>
      </c>
      <c r="AU241">
        <f t="shared" si="39"/>
        <v>0.38282207764695125</v>
      </c>
      <c r="AV241">
        <f t="shared" si="40"/>
        <v>0.48259792978578625</v>
      </c>
      <c r="AW241">
        <f t="shared" si="41"/>
        <v>1</v>
      </c>
      <c r="AX241">
        <f t="shared" si="42"/>
        <v>0</v>
      </c>
      <c r="AY241">
        <f t="shared" si="50"/>
        <v>100</v>
      </c>
      <c r="AZ241">
        <f t="shared" si="51"/>
        <v>140</v>
      </c>
      <c r="BA241" s="35">
        <f t="shared" si="43"/>
        <v>0.20618556701030927</v>
      </c>
      <c r="BB241" s="35">
        <f t="shared" si="44"/>
        <v>0.65116279069767447</v>
      </c>
      <c r="BC241" s="35">
        <f t="shared" si="45"/>
        <v>0.4449772236873652</v>
      </c>
      <c r="BD241" s="35">
        <f t="shared" si="46"/>
        <v>0.65116279069767447</v>
      </c>
      <c r="BE241" s="35">
        <f t="shared" si="47"/>
        <v>0.20618556701030927</v>
      </c>
      <c r="BF241" s="23">
        <f>VLOOKUP(AH241,POINTS_TABLE!$D$2:$E$6,2,FALSE)</f>
        <v>4.4087756341599382</v>
      </c>
      <c r="BG241" s="23">
        <f>VLOOKUP(AI241,POINTS_TABLE!$D$7:$E$12,2,FALSE)</f>
        <v>-0.94910634884503919</v>
      </c>
      <c r="BH241" s="23">
        <f>VLOOKUP(AJ241,POINTS_TABLE!$D$13:$E$18,2,FALSE)</f>
        <v>-7.6023925483498971</v>
      </c>
      <c r="BI241" s="23">
        <f>VLOOKUP(AK241,POINTS_TABLE!$D$21:$E$24,2,FALSE)</f>
        <v>23.021267938938855</v>
      </c>
      <c r="BJ241" s="23">
        <f>VLOOKUP(AL241,POINTS_TABLE!$D$25:$E$27,2,FALSE)</f>
        <v>1.063873591300236</v>
      </c>
      <c r="BK241" s="23">
        <f>VLOOKUP(AM241,POINTS_TABLE!$D$28:$E$33,2,FALSE)</f>
        <v>-20.314693279760625</v>
      </c>
      <c r="BL241" s="23">
        <f>VLOOKUP(AN241,POINTS_TABLE!$D$34:$E$37,2,FALSE)</f>
        <v>7.4046821899710498</v>
      </c>
      <c r="BM241" s="23">
        <f>VLOOKUP(AO241,POINTS_TABLE!$D$38:$E$41,2,FALSE)</f>
        <v>2.0741751155172814</v>
      </c>
      <c r="BN241" s="23">
        <f>VLOOKUP(AP241,POINTS_TABLE!$D$42:$E$44,2,FALSE)</f>
        <v>13.840093530703253</v>
      </c>
      <c r="BO241" s="23">
        <f>VLOOKUP(AQ241,POINTS_TABLE!$D$45:$E$48,2,FALSE)</f>
        <v>-0.79321895608749771</v>
      </c>
      <c r="BP241" s="23">
        <f>VLOOKUP(AR241,POINTS_TABLE!$D$49:$E$50,2,FALSE)</f>
        <v>-3.4375704313596254</v>
      </c>
      <c r="BQ241" s="23">
        <f>VLOOKUP(AS241,POINTS_TABLE!$D$51:$E$52,2,FALSE)</f>
        <v>-3.8353326132213157</v>
      </c>
      <c r="BR241" s="39">
        <f>ROUND(SCORECARD_SCALLING!$C$6-SUM(BF241:BQ241)-TRAIN_SUMMARY!$C$2*SCORECARD_SCALLING!$C$5,0)</f>
        <v>491</v>
      </c>
      <c r="BS241" t="str">
        <f t="shared" si="48"/>
        <v>Reject</v>
      </c>
      <c r="BT241">
        <f t="shared" si="49"/>
        <v>1</v>
      </c>
    </row>
    <row r="242" spans="1:72">
      <c r="A242" s="2" t="s">
        <v>32</v>
      </c>
      <c r="B242" s="2">
        <v>24</v>
      </c>
      <c r="C242" s="2" t="s">
        <v>33</v>
      </c>
      <c r="D242" s="2" t="s">
        <v>23</v>
      </c>
      <c r="E242" s="2">
        <v>1967</v>
      </c>
      <c r="F242" s="2" t="s">
        <v>34</v>
      </c>
      <c r="G242" s="2" t="s">
        <v>25</v>
      </c>
      <c r="H242" s="2">
        <v>4</v>
      </c>
      <c r="I242" s="2" t="s">
        <v>36</v>
      </c>
      <c r="J242" s="2" t="s">
        <v>27</v>
      </c>
      <c r="K242" s="2">
        <v>4</v>
      </c>
      <c r="L242" s="2" t="s">
        <v>50</v>
      </c>
      <c r="M242" s="2">
        <v>20</v>
      </c>
      <c r="N242" s="2" t="s">
        <v>27</v>
      </c>
      <c r="O242" s="2" t="s">
        <v>29</v>
      </c>
      <c r="P242" s="2">
        <v>1</v>
      </c>
      <c r="Q242" s="2" t="s">
        <v>30</v>
      </c>
      <c r="R242" s="2">
        <v>1</v>
      </c>
      <c r="S242" s="2" t="s">
        <v>31</v>
      </c>
      <c r="T242" s="2" t="s">
        <v>31</v>
      </c>
      <c r="U242" s="2">
        <v>0</v>
      </c>
      <c r="V242">
        <f>_xlfn.XLOOKUP(B242,Binning_WOE_IV!$C$2:$C$6,Binning_WOE_IV!$I$2:$I$6,"not found",-1)</f>
        <v>-0.12917431193202994</v>
      </c>
      <c r="W242">
        <f>_xlfn.XLOOKUP(E242,Binning_WOE_IV!$C$7:$C$12,Binning_WOE_IV!$I$7:$I$12,"not found",-1)</f>
        <v>0.16104877718831048</v>
      </c>
      <c r="X242">
        <f>_xlfn.XLOOKUP(M242,Binning_WOE_IV!$C$13:$C$18,Binning_WOE_IV!$I$13:$I$18,"not found",-1)</f>
        <v>-0.40221483439086264</v>
      </c>
      <c r="Y242">
        <f>_xlfn.XLOOKUP(A242,Binning_WOE_IV!$B$32:$B$35,Binning_WOE_IV!$G$32:$G$35,"not found",0)</f>
        <v>-0.45557089656450134</v>
      </c>
      <c r="Z242" s="23">
        <f>_xlfn.XLOOKUP(_xlfn.XLOOKUP(C242,Binning_WOE_IV!$AF$2:$AF$6,Binning_WOE_IV!$AG$2:$AG$6,"not found",0),Binning_WOE_IV!$R$36:$R$38,Binning_WOE_IV!$G$36:$G$38,"not found",0)</f>
        <v>-4.4726268044255127E-2</v>
      </c>
      <c r="AA242" cm="1">
        <f t="array" ref="AA242">_xlfn.SWITCH(D242,"radio/tv",Binning_WOE_IV!$G$39,"other",Binning_WOE_IV!$G$39,"education",Binning_WOE_IV!$G$40,"retraining",Binning_WOE_IV!$G$40,"furniture/equipment",Binning_WOE_IV!$G$41,"domestic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42">
        <f>_xlfn.LET(_xlpm.b,_xlfn.XLOOKUP(F242,Binning_WOE_IV!$AJ$2:$AJ$6,Binning_WOE_IV!$AK$2:$AK$6,"not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42">
        <f>_xlfn.LET(_xlpm.b,_xlfn.XLOOKUP(G242,Binning_WOE_IV!$AL$2:$AL$6,Binning_WOE_IV!$AM$2:$AM$6,"not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42">
        <f>_xlfn.XLOOKUP(_xlfn.XLOOKUP(I242,Binning_WOE_IV!$AN$2:$AN$5,Binning_WOE_IV!$AO$2:$AO$5,"not found",0),Binning_WOE_IV!$R$53:$R$55,Binning_WOE_IV!$G$53:$G$55,"not found",0)</f>
        <v>-0.20099341664998441</v>
      </c>
      <c r="AE242">
        <f>_xlfn.LET(_xlpm.b,_xlfn.XLOOKUP(L242,Binning_WOE_IV!$AQ$2:$AQ$5,Binning_WOE_IV!$AR$2:$AR$5,"not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42">
        <f>_xlfn.XLOOKUP(_xlfn.XLOOKUP(N242,Binning_WOE_IV!$AS$2:$AS$4,Binning_WOE_IV!$AT$2:$AT$4,"not found",0),Binning_WOE_IV!$R$62:$R$63,Binning_WOE_IV!$G$62:$G$63,"not found",0)</f>
        <v>0.12957806221905885</v>
      </c>
      <c r="AG242">
        <f>_xlfn.XLOOKUP(_xlfn.XLOOKUP(O242,Binning_WOE_IV!$AU$2:$AU$4,Binning_WOE_IV!$AV$2:$AV$4,"not found",0),Binning_WOE_IV!$R$64:$R$65,Binning_WOE_IV!$G$64:$G$65,"not found",0)</f>
        <v>0.23435622685305388</v>
      </c>
      <c r="AH242">
        <f>V242*TRAIN_SUMMARY!$C$3</f>
        <v>0.10186434668464488</v>
      </c>
      <c r="AI242">
        <f>W242*TRAIN_SUMMARY!$C$4</f>
        <v>-8.037531726833734E-2</v>
      </c>
      <c r="AJ242">
        <f>X242*TRAIN_SUMMARY!$C$5</f>
        <v>0.25616502952357967</v>
      </c>
      <c r="AK242">
        <f>Y242*TRAIN_SUMMARY!$C$6</f>
        <v>0.35709270141793154</v>
      </c>
      <c r="AL242">
        <f>Z242*TRAIN_SUMMARY!$C$7</f>
        <v>2.4580699342731407E-2</v>
      </c>
      <c r="AM242">
        <f>AA242*TRAIN_SUMMARY!$C$8</f>
        <v>-0.43521580803835686</v>
      </c>
      <c r="AN242">
        <f>AB242*TRAIN_SUMMARY!$C$9</f>
        <v>0.17108448609736249</v>
      </c>
      <c r="AO242">
        <f>AC242*TRAIN_SUMMARY!$C$10</f>
        <v>-0.18469041192036334</v>
      </c>
      <c r="AP242">
        <f>AD242*TRAIN_SUMMARY!$C$11</f>
        <v>0.23813846799994265</v>
      </c>
      <c r="AQ242">
        <f>AE242*TRAIN_SUMMARY!$C$12</f>
        <v>6.1778553558697331E-2</v>
      </c>
      <c r="AR242">
        <f>AF242*TRAIN_SUMMARY!$C$13</f>
        <v>-7.9424741749105313E-2</v>
      </c>
      <c r="AS242">
        <f>AG242*TRAIN_SUMMARY!$C$14</f>
        <v>-8.8614999578798745E-2</v>
      </c>
      <c r="AT242">
        <f>TRAIN_SUMMARY!$C$2+SUM(AH242:AS242)</f>
        <v>-0.47901780869219474</v>
      </c>
      <c r="AU242">
        <f t="shared" si="39"/>
        <v>0.38248408221280233</v>
      </c>
      <c r="AV242">
        <f t="shared" si="40"/>
        <v>0.4820504330192138</v>
      </c>
      <c r="AW242">
        <f t="shared" si="41"/>
        <v>1</v>
      </c>
      <c r="AX242">
        <f t="shared" si="42"/>
        <v>0</v>
      </c>
      <c r="AY242">
        <f t="shared" si="50"/>
        <v>101</v>
      </c>
      <c r="AZ242">
        <f t="shared" si="51"/>
        <v>140</v>
      </c>
      <c r="BA242" s="35">
        <f t="shared" si="43"/>
        <v>0.20824742268041238</v>
      </c>
      <c r="BB242" s="35">
        <f t="shared" si="44"/>
        <v>0.65116279069767447</v>
      </c>
      <c r="BC242" s="35">
        <f t="shared" si="45"/>
        <v>0.44291536801726206</v>
      </c>
      <c r="BD242" s="35">
        <f t="shared" si="46"/>
        <v>0.65116279069767447</v>
      </c>
      <c r="BE242" s="35">
        <f t="shared" si="47"/>
        <v>0.20824742268041238</v>
      </c>
      <c r="BF242" s="23">
        <f>VLOOKUP(AH242,POINTS_TABLE!$D$2:$E$6,2,FALSE)</f>
        <v>4.4087756341599382</v>
      </c>
      <c r="BG242" s="23">
        <f>VLOOKUP(AI242,POINTS_TABLE!$D$7:$E$12,2,FALSE)</f>
        <v>-3.4787121489872201</v>
      </c>
      <c r="BH242" s="23">
        <f>VLOOKUP(AJ242,POINTS_TABLE!$D$13:$E$18,2,FALSE)</f>
        <v>11.087040532285299</v>
      </c>
      <c r="BI242" s="23">
        <f>VLOOKUP(AK242,POINTS_TABLE!$D$21:$E$24,2,FALSE)</f>
        <v>15.455276084198793</v>
      </c>
      <c r="BJ242" s="23">
        <f>VLOOKUP(AL242,POINTS_TABLE!$D$25:$E$27,2,FALSE)</f>
        <v>1.063873591300236</v>
      </c>
      <c r="BK242" s="23">
        <f>VLOOKUP(AM242,POINTS_TABLE!$D$28:$E$33,2,FALSE)</f>
        <v>-18.836510639202615</v>
      </c>
      <c r="BL242" s="23">
        <f>VLOOKUP(AN242,POINTS_TABLE!$D$34:$E$37,2,FALSE)</f>
        <v>7.4046821899710498</v>
      </c>
      <c r="BM242" s="23">
        <f>VLOOKUP(AO242,POINTS_TABLE!$D$38:$E$41,2,FALSE)</f>
        <v>-7.9935582413174426</v>
      </c>
      <c r="BN242" s="23">
        <f>VLOOKUP(AP242,POINTS_TABLE!$D$42:$E$44,2,FALSE)</f>
        <v>10.30683560485237</v>
      </c>
      <c r="BO242" s="23">
        <f>VLOOKUP(AQ242,POINTS_TABLE!$D$45:$E$48,2,FALSE)</f>
        <v>2.6738283855727758</v>
      </c>
      <c r="BP242" s="23">
        <f>VLOOKUP(AR242,POINTS_TABLE!$D$49:$E$50,2,FALSE)</f>
        <v>-3.4375704313596254</v>
      </c>
      <c r="BQ242" s="23">
        <f>VLOOKUP(AS242,POINTS_TABLE!$D$51:$E$52,2,FALSE)</f>
        <v>-3.8353326132213157</v>
      </c>
      <c r="BR242" s="39">
        <f>ROUND(SCORECARD_SCALLING!$C$6-SUM(BF242:BQ242)-TRAIN_SUMMARY!$C$2*SCORECARD_SCALLING!$C$5,0)</f>
        <v>491</v>
      </c>
      <c r="BS242" t="str">
        <f t="shared" si="48"/>
        <v>Reject</v>
      </c>
      <c r="BT242">
        <f t="shared" si="49"/>
        <v>1</v>
      </c>
    </row>
    <row r="243" spans="1:72">
      <c r="A243" s="2" t="s">
        <v>32</v>
      </c>
      <c r="B243" s="2">
        <v>24</v>
      </c>
      <c r="C243" s="2" t="s">
        <v>45</v>
      </c>
      <c r="D243" s="2" t="s">
        <v>58</v>
      </c>
      <c r="E243" s="2">
        <v>4712</v>
      </c>
      <c r="F243" s="2" t="s">
        <v>24</v>
      </c>
      <c r="G243" s="2" t="s">
        <v>35</v>
      </c>
      <c r="H243" s="2">
        <v>4</v>
      </c>
      <c r="I243" s="2" t="s">
        <v>26</v>
      </c>
      <c r="J243" s="2" t="s">
        <v>27</v>
      </c>
      <c r="K243" s="2">
        <v>2</v>
      </c>
      <c r="L243" s="2" t="s">
        <v>43</v>
      </c>
      <c r="M243" s="2">
        <v>37</v>
      </c>
      <c r="N243" s="2" t="s">
        <v>61</v>
      </c>
      <c r="O243" s="2" t="s">
        <v>29</v>
      </c>
      <c r="P243" s="2">
        <v>2</v>
      </c>
      <c r="Q243" s="2" t="s">
        <v>52</v>
      </c>
      <c r="R243" s="2">
        <v>1</v>
      </c>
      <c r="S243" s="2" t="s">
        <v>31</v>
      </c>
      <c r="T243" s="2" t="s">
        <v>31</v>
      </c>
      <c r="U243" s="2">
        <v>0</v>
      </c>
      <c r="V243">
        <f>_xlfn.XLOOKUP(B243,Binning_WOE_IV!$C$2:$C$6,Binning_WOE_IV!$I$2:$I$6,"not found",-1)</f>
        <v>-0.12917431193202994</v>
      </c>
      <c r="W243">
        <f>_xlfn.XLOOKUP(E243,Binning_WOE_IV!$C$7:$C$12,Binning_WOE_IV!$I$7:$I$12,"not found",-1)</f>
        <v>4.3939369041401284E-2</v>
      </c>
      <c r="X243">
        <f>_xlfn.XLOOKUP(M243,Binning_WOE_IV!$C$13:$C$18,Binning_WOE_IV!$I$13:$I$18,"not found",-1)</f>
        <v>0.27579903319597576</v>
      </c>
      <c r="Y243">
        <f>_xlfn.XLOOKUP(A243,Binning_WOE_IV!$B$32:$B$35,Binning_WOE_IV!$G$32:$G$35,"not found",0)</f>
        <v>-0.45557089656450134</v>
      </c>
      <c r="Z243" s="23">
        <f>_xlfn.XLOOKUP(_xlfn.XLOOKUP(C243,Binning_WOE_IV!$AF$2:$AF$6,Binning_WOE_IV!$AG$2:$AG$6,"not found",0),Binning_WOE_IV!$R$36:$R$38,Binning_WOE_IV!$G$36:$G$38,"not found",0)</f>
        <v>-4.4726268044255127E-2</v>
      </c>
      <c r="AA243" cm="1">
        <f t="array" ref="AA243">_xlfn.SWITCH(D243,"radio/tv",Binning_WOE_IV!$G$39,"other",Binning_WOE_IV!$G$39,"education",Binning_WOE_IV!$G$40,"retraining",Binning_WOE_IV!$G$40,"furniture/equipment",Binning_WOE_IV!$G$41,"domestic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243">
        <f>_xlfn.LET(_xlpm.b,_xlfn.XLOOKUP(F243,Binning_WOE_IV!$AJ$2:$AJ$6,Binning_WOE_IV!$AK$2:$AK$6,"not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43">
        <f>_xlfn.LET(_xlpm.b,_xlfn.XLOOKUP(G243,Binning_WOE_IV!$AL$2:$AL$6,Binning_WOE_IV!$AM$2:$AM$6,"not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43">
        <f>_xlfn.XLOOKUP(_xlfn.XLOOKUP(I243,Binning_WOE_IV!$AN$2:$AN$5,Binning_WOE_IV!$AO$2:$AO$5,"not found",0),Binning_WOE_IV!$R$53:$R$55,Binning_WOE_IV!$G$53:$G$55,"not found",0)</f>
        <v>0.1811117123342415</v>
      </c>
      <c r="AE243">
        <f>_xlfn.LET(_xlpm.b,_xlfn.XLOOKUP(L243,Binning_WOE_IV!$AQ$2:$AQ$5,Binning_WOE_IV!$AR$2:$AR$5,"not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43">
        <f>_xlfn.XLOOKUP(_xlfn.XLOOKUP(N243,Binning_WOE_IV!$AS$2:$AS$4,Binning_WOE_IV!$AT$2:$AT$4,"not found",0),Binning_WOE_IV!$R$62:$R$63,Binning_WOE_IV!$G$62:$G$63,"not found",0)</f>
        <v>-0.54969627176468283</v>
      </c>
      <c r="AG243">
        <f>_xlfn.XLOOKUP(_xlfn.XLOOKUP(O243,Binning_WOE_IV!$AU$2:$AU$4,Binning_WOE_IV!$AV$2:$AV$4,"not found",0),Binning_WOE_IV!$R$64:$R$65,Binning_WOE_IV!$G$64:$G$65,"not found",0)</f>
        <v>0.23435622685305388</v>
      </c>
      <c r="AH243">
        <f>V243*TRAIN_SUMMARY!$C$3</f>
        <v>0.10186434668464488</v>
      </c>
      <c r="AI243">
        <f>W243*TRAIN_SUMMARY!$C$4</f>
        <v>-2.1929012991782761E-2</v>
      </c>
      <c r="AJ243">
        <f>X243*TRAIN_SUMMARY!$C$5</f>
        <v>-0.1756525653466223</v>
      </c>
      <c r="AK243">
        <f>Y243*TRAIN_SUMMARY!$C$6</f>
        <v>0.35709270141793154</v>
      </c>
      <c r="AL243">
        <f>Z243*TRAIN_SUMMARY!$C$7</f>
        <v>2.4580699342731407E-2</v>
      </c>
      <c r="AM243">
        <f>AA243*TRAIN_SUMMARY!$C$8</f>
        <v>0.4883377841684039</v>
      </c>
      <c r="AN243">
        <f>AB243*TRAIN_SUMMARY!$C$9</f>
        <v>-0.49611293003523665</v>
      </c>
      <c r="AO243">
        <f>AC243*TRAIN_SUMMARY!$C$10</f>
        <v>4.7923621110280083E-2</v>
      </c>
      <c r="AP243">
        <f>AD243*TRAIN_SUMMARY!$C$11</f>
        <v>-0.21458247952085815</v>
      </c>
      <c r="AQ243">
        <f>AE243*TRAIN_SUMMARY!$C$12</f>
        <v>-1.8327249432625072E-2</v>
      </c>
      <c r="AR243">
        <f>AF243*TRAIN_SUMMARY!$C$13</f>
        <v>0.33693577197926589</v>
      </c>
      <c r="AS243">
        <f>AG243*TRAIN_SUMMARY!$C$14</f>
        <v>-8.8614999578798745E-2</v>
      </c>
      <c r="AT243">
        <f>TRAIN_SUMMARY!$C$2+SUM(AH243:AS243)</f>
        <v>-0.47988512696478919</v>
      </c>
      <c r="AU243">
        <f t="shared" si="39"/>
        <v>0.38227925119211087</v>
      </c>
      <c r="AV243">
        <f t="shared" si="40"/>
        <v>0.48171878641559812</v>
      </c>
      <c r="AW243">
        <f t="shared" si="41"/>
        <v>1</v>
      </c>
      <c r="AX243">
        <f t="shared" si="42"/>
        <v>0</v>
      </c>
      <c r="AY243">
        <f t="shared" si="50"/>
        <v>102</v>
      </c>
      <c r="AZ243">
        <f t="shared" si="51"/>
        <v>140</v>
      </c>
      <c r="BA243" s="35">
        <f t="shared" si="43"/>
        <v>0.21030927835051547</v>
      </c>
      <c r="BB243" s="35">
        <f t="shared" si="44"/>
        <v>0.65116279069767447</v>
      </c>
      <c r="BC243" s="35">
        <f t="shared" si="45"/>
        <v>0.44085351234715897</v>
      </c>
      <c r="BD243" s="35">
        <f t="shared" si="46"/>
        <v>0.65116279069767447</v>
      </c>
      <c r="BE243" s="35">
        <f t="shared" si="47"/>
        <v>0.21030927835051547</v>
      </c>
      <c r="BF243" s="23">
        <f>VLOOKUP(AH243,POINTS_TABLE!$D$2:$E$6,2,FALSE)</f>
        <v>4.4087756341599382</v>
      </c>
      <c r="BG243" s="23">
        <f>VLOOKUP(AI243,POINTS_TABLE!$D$7:$E$12,2,FALSE)</f>
        <v>-0.94910634884503919</v>
      </c>
      <c r="BH243" s="23">
        <f>VLOOKUP(AJ243,POINTS_TABLE!$D$13:$E$18,2,FALSE)</f>
        <v>-7.6023925483498971</v>
      </c>
      <c r="BI243" s="23">
        <f>VLOOKUP(AK243,POINTS_TABLE!$D$21:$E$24,2,FALSE)</f>
        <v>15.455276084198793</v>
      </c>
      <c r="BJ243" s="23">
        <f>VLOOKUP(AL243,POINTS_TABLE!$D$25:$E$27,2,FALSE)</f>
        <v>1.063873591300236</v>
      </c>
      <c r="BK243" s="23">
        <f>VLOOKUP(AM243,POINTS_TABLE!$D$28:$E$33,2,FALSE)</f>
        <v>21.135674984953837</v>
      </c>
      <c r="BL243" s="23">
        <f>VLOOKUP(AN243,POINTS_TABLE!$D$34:$E$37,2,FALSE)</f>
        <v>-21.472189916481874</v>
      </c>
      <c r="BM243" s="23">
        <f>VLOOKUP(AO243,POINTS_TABLE!$D$38:$E$41,2,FALSE)</f>
        <v>2.0741751155172814</v>
      </c>
      <c r="BN243" s="23">
        <f>VLOOKUP(AP243,POINTS_TABLE!$D$42:$E$44,2,FALSE)</f>
        <v>-9.2873123719919874</v>
      </c>
      <c r="BO243" s="23">
        <f>VLOOKUP(AQ243,POINTS_TABLE!$D$45:$E$48,2,FALSE)</f>
        <v>-0.79321895608749771</v>
      </c>
      <c r="BP243" s="23">
        <f>VLOOKUP(AR243,POINTS_TABLE!$D$49:$E$50,2,FALSE)</f>
        <v>14.582867019977442</v>
      </c>
      <c r="BQ243" s="23">
        <f>VLOOKUP(AS243,POINTS_TABLE!$D$51:$E$52,2,FALSE)</f>
        <v>-3.8353326132213157</v>
      </c>
      <c r="BR243" s="39">
        <f>ROUND(SCORECARD_SCALLING!$C$6-SUM(BF243:BQ243)-TRAIN_SUMMARY!$C$2*SCORECARD_SCALLING!$C$5,0)</f>
        <v>491</v>
      </c>
      <c r="BS243" t="str">
        <f t="shared" si="48"/>
        <v>Reject</v>
      </c>
      <c r="BT243">
        <f t="shared" si="49"/>
        <v>1</v>
      </c>
    </row>
    <row r="244" spans="1:72">
      <c r="A244" s="2" t="s">
        <v>37</v>
      </c>
      <c r="B244" s="2">
        <v>18</v>
      </c>
      <c r="C244" s="2" t="s">
        <v>64</v>
      </c>
      <c r="D244" s="2" t="s">
        <v>46</v>
      </c>
      <c r="E244" s="2">
        <v>6458</v>
      </c>
      <c r="F244" s="2" t="s">
        <v>34</v>
      </c>
      <c r="G244" s="2" t="s">
        <v>25</v>
      </c>
      <c r="H244" s="2">
        <v>2</v>
      </c>
      <c r="I244" s="2" t="s">
        <v>26</v>
      </c>
      <c r="J244" s="2" t="s">
        <v>27</v>
      </c>
      <c r="K244" s="2">
        <v>4</v>
      </c>
      <c r="L244" s="2" t="s">
        <v>47</v>
      </c>
      <c r="M244" s="2">
        <v>39</v>
      </c>
      <c r="N244" s="2" t="s">
        <v>61</v>
      </c>
      <c r="O244" s="2" t="s">
        <v>29</v>
      </c>
      <c r="P244" s="2">
        <v>2</v>
      </c>
      <c r="Q244" s="2" t="s">
        <v>52</v>
      </c>
      <c r="R244" s="2">
        <v>2</v>
      </c>
      <c r="S244" s="2" t="s">
        <v>31</v>
      </c>
      <c r="T244" s="2" t="s">
        <v>31</v>
      </c>
      <c r="U244" s="2">
        <v>1</v>
      </c>
      <c r="V244">
        <f>_xlfn.XLOOKUP(B244,Binning_WOE_IV!$C$2:$C$6,Binning_WOE_IV!$I$2:$I$6,"not found",-1)</f>
        <v>7.0953437452657447E-2</v>
      </c>
      <c r="W244">
        <f>_xlfn.XLOOKUP(E244,Binning_WOE_IV!$C$7:$C$12,Binning_WOE_IV!$I$7:$I$12,"not found",-1)</f>
        <v>-0.1020145435816787</v>
      </c>
      <c r="X244">
        <f>_xlfn.XLOOKUP(M244,Binning_WOE_IV!$C$13:$C$18,Binning_WOE_IV!$I$13:$I$18,"not found",-1)</f>
        <v>0.27579903319597576</v>
      </c>
      <c r="Y244">
        <f>_xlfn.XLOOKUP(A244,Binning_WOE_IV!$B$32:$B$35,Binning_WOE_IV!$G$32:$G$35,"not found",0)</f>
        <v>1.1281887537091495</v>
      </c>
      <c r="Z244" s="23">
        <f>_xlfn.XLOOKUP(_xlfn.XLOOKUP(C244,Binning_WOE_IV!$AF$2:$AF$6,Binning_WOE_IV!$AG$2:$AG$6,"not found",0),Binning_WOE_IV!$R$36:$R$38,Binning_WOE_IV!$G$36:$G$38,"not found",0)</f>
        <v>-1.2442937789022748</v>
      </c>
      <c r="AA244" cm="1">
        <f t="array" ref="AA244">_xlfn.SWITCH(D244,"radio/tv",Binning_WOE_IV!$G$39,"other",Binning_WOE_IV!$G$39,"education",Binning_WOE_IV!$G$40,"retraining",Binning_WOE_IV!$G$40,"furniture/equipment",Binning_WOE_IV!$G$41,"domestic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44">
        <f>_xlfn.LET(_xlpm.b,_xlfn.XLOOKUP(F244,Binning_WOE_IV!$AJ$2:$AJ$6,Binning_WOE_IV!$AK$2:$AK$6,"not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44">
        <f>_xlfn.LET(_xlpm.b,_xlfn.XLOOKUP(G244,Binning_WOE_IV!$AL$2:$AL$6,Binning_WOE_IV!$AM$2:$AM$6,"not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44">
        <f>_xlfn.XLOOKUP(_xlfn.XLOOKUP(I244,Binning_WOE_IV!$AN$2:$AN$5,Binning_WOE_IV!$AO$2:$AO$5,"not found",0),Binning_WOE_IV!$R$53:$R$55,Binning_WOE_IV!$G$53:$G$55,"not found",0)</f>
        <v>0.1811117123342415</v>
      </c>
      <c r="AE244">
        <f>_xlfn.LET(_xlpm.b,_xlfn.XLOOKUP(L244,Binning_WOE_IV!$AQ$2:$AQ$5,Binning_WOE_IV!$AR$2:$AR$5,"not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44">
        <f>_xlfn.XLOOKUP(_xlfn.XLOOKUP(N244,Binning_WOE_IV!$AS$2:$AS$4,Binning_WOE_IV!$AT$2:$AT$4,"not found",0),Binning_WOE_IV!$R$62:$R$63,Binning_WOE_IV!$G$62:$G$63,"not found",0)</f>
        <v>-0.54969627176468283</v>
      </c>
      <c r="AG244">
        <f>_xlfn.XLOOKUP(_xlfn.XLOOKUP(O244,Binning_WOE_IV!$AU$2:$AU$4,Binning_WOE_IV!$AV$2:$AV$4,"not found",0),Binning_WOE_IV!$R$64:$R$65,Binning_WOE_IV!$G$64:$G$65,"not found",0)</f>
        <v>0.23435622685305388</v>
      </c>
      <c r="AH244">
        <f>V244*TRAIN_SUMMARY!$C$3</f>
        <v>-5.5952498937620498E-2</v>
      </c>
      <c r="AI244">
        <f>W244*TRAIN_SUMMARY!$C$4</f>
        <v>5.0912844229637523E-2</v>
      </c>
      <c r="AJ244">
        <f>X244*TRAIN_SUMMARY!$C$5</f>
        <v>-0.1756525653466223</v>
      </c>
      <c r="AK244">
        <f>Y244*TRAIN_SUMMARY!$C$6</f>
        <v>-0.88431454425511169</v>
      </c>
      <c r="AL244">
        <f>Z244*TRAIN_SUMMARY!$C$7</f>
        <v>0.68384000299252556</v>
      </c>
      <c r="AM244">
        <f>AA244*TRAIN_SUMMARY!$C$8</f>
        <v>0.38352631329769549</v>
      </c>
      <c r="AN244">
        <f>AB244*TRAIN_SUMMARY!$C$9</f>
        <v>0.17108448609736249</v>
      </c>
      <c r="AO244">
        <f>AC244*TRAIN_SUMMARY!$C$10</f>
        <v>-0.18469041192036334</v>
      </c>
      <c r="AP244">
        <f>AD244*TRAIN_SUMMARY!$C$11</f>
        <v>-0.21458247952085815</v>
      </c>
      <c r="AQ244">
        <f>AE244*TRAIN_SUMMARY!$C$12</f>
        <v>0.30495501300893796</v>
      </c>
      <c r="AR244">
        <f>AF244*TRAIN_SUMMARY!$C$13</f>
        <v>0.33693577197926589</v>
      </c>
      <c r="AS244">
        <f>AG244*TRAIN_SUMMARY!$C$14</f>
        <v>-8.8614999578798745E-2</v>
      </c>
      <c r="AT244">
        <f>TRAIN_SUMMARY!$C$2+SUM(AH244:AS244)</f>
        <v>-0.49395388271607293</v>
      </c>
      <c r="AU244">
        <f t="shared" si="39"/>
        <v>0.37896257725869614</v>
      </c>
      <c r="AV244">
        <f t="shared" si="40"/>
        <v>0.97031781951712526</v>
      </c>
      <c r="AW244">
        <f t="shared" si="41"/>
        <v>0</v>
      </c>
      <c r="AX244">
        <f t="shared" si="42"/>
        <v>1</v>
      </c>
      <c r="AY244">
        <f t="shared" si="50"/>
        <v>102</v>
      </c>
      <c r="AZ244">
        <f t="shared" si="51"/>
        <v>141</v>
      </c>
      <c r="BA244" s="35">
        <f t="shared" si="43"/>
        <v>0.21030927835051547</v>
      </c>
      <c r="BB244" s="35">
        <f t="shared" si="44"/>
        <v>0.65581395348837213</v>
      </c>
      <c r="BC244" s="35">
        <f t="shared" si="45"/>
        <v>0.44550467513785663</v>
      </c>
      <c r="BD244" s="35">
        <f t="shared" si="46"/>
        <v>0.65581395348837213</v>
      </c>
      <c r="BE244" s="35">
        <f t="shared" si="47"/>
        <v>0.21030927835051547</v>
      </c>
      <c r="BF244" s="23">
        <f>VLOOKUP(AH244,POINTS_TABLE!$D$2:$E$6,2,FALSE)</f>
        <v>-2.4216717822795024</v>
      </c>
      <c r="BG244" s="23">
        <f>VLOOKUP(AI244,POINTS_TABLE!$D$7:$E$12,2,FALSE)</f>
        <v>2.2035512366295098</v>
      </c>
      <c r="BH244" s="23">
        <f>VLOOKUP(AJ244,POINTS_TABLE!$D$13:$E$18,2,FALSE)</f>
        <v>-7.6023925483498971</v>
      </c>
      <c r="BI244" s="23">
        <f>VLOOKUP(AK244,POINTS_TABLE!$D$21:$E$24,2,FALSE)</f>
        <v>-38.273886227485001</v>
      </c>
      <c r="BJ244" s="23">
        <f>VLOOKUP(AL244,POINTS_TABLE!$D$25:$E$27,2,FALSE)</f>
        <v>29.597177432364315</v>
      </c>
      <c r="BK244" s="23">
        <f>VLOOKUP(AM244,POINTS_TABLE!$D$28:$E$33,2,FALSE)</f>
        <v>16.599345307350365</v>
      </c>
      <c r="BL244" s="23">
        <f>VLOOKUP(AN244,POINTS_TABLE!$D$34:$E$37,2,FALSE)</f>
        <v>7.4046821899710498</v>
      </c>
      <c r="BM244" s="23">
        <f>VLOOKUP(AO244,POINTS_TABLE!$D$38:$E$41,2,FALSE)</f>
        <v>-7.9935582413174426</v>
      </c>
      <c r="BN244" s="23">
        <f>VLOOKUP(AP244,POINTS_TABLE!$D$42:$E$44,2,FALSE)</f>
        <v>-9.2873123719919874</v>
      </c>
      <c r="BO244" s="23">
        <f>VLOOKUP(AQ244,POINTS_TABLE!$D$45:$E$48,2,FALSE)</f>
        <v>13.198712548866723</v>
      </c>
      <c r="BP244" s="23">
        <f>VLOOKUP(AR244,POINTS_TABLE!$D$49:$E$50,2,FALSE)</f>
        <v>14.582867019977442</v>
      </c>
      <c r="BQ244" s="23">
        <f>VLOOKUP(AS244,POINTS_TABLE!$D$51:$E$52,2,FALSE)</f>
        <v>-3.8353326132213157</v>
      </c>
      <c r="BR244" s="39">
        <f>ROUND(SCORECARD_SCALLING!$C$6-SUM(BF244:BQ244)-TRAIN_SUMMARY!$C$2*SCORECARD_SCALLING!$C$5,0)</f>
        <v>492</v>
      </c>
      <c r="BS244" t="str">
        <f t="shared" si="48"/>
        <v>Reject</v>
      </c>
      <c r="BT244">
        <f t="shared" si="49"/>
        <v>1</v>
      </c>
    </row>
    <row r="245" spans="1:72">
      <c r="A245" s="2" t="s">
        <v>21</v>
      </c>
      <c r="B245" s="2">
        <v>18</v>
      </c>
      <c r="C245" s="2" t="s">
        <v>33</v>
      </c>
      <c r="D245" s="2" t="s">
        <v>23</v>
      </c>
      <c r="E245" s="2">
        <v>3190</v>
      </c>
      <c r="F245" s="2" t="s">
        <v>34</v>
      </c>
      <c r="G245" s="2" t="s">
        <v>35</v>
      </c>
      <c r="H245" s="2">
        <v>2</v>
      </c>
      <c r="I245" s="2" t="s">
        <v>36</v>
      </c>
      <c r="J245" s="2" t="s">
        <v>27</v>
      </c>
      <c r="K245" s="2">
        <v>2</v>
      </c>
      <c r="L245" s="2" t="s">
        <v>28</v>
      </c>
      <c r="M245" s="2">
        <v>24</v>
      </c>
      <c r="N245" s="2" t="s">
        <v>27</v>
      </c>
      <c r="O245" s="2" t="s">
        <v>29</v>
      </c>
      <c r="P245" s="2">
        <v>1</v>
      </c>
      <c r="Q245" s="2" t="s">
        <v>30</v>
      </c>
      <c r="R245" s="2">
        <v>1</v>
      </c>
      <c r="S245" s="2" t="s">
        <v>27</v>
      </c>
      <c r="T245" s="2" t="s">
        <v>31</v>
      </c>
      <c r="U245" s="2">
        <v>1</v>
      </c>
      <c r="V245">
        <f>_xlfn.XLOOKUP(B245,Binning_WOE_IV!$C$2:$C$6,Binning_WOE_IV!$I$2:$I$6,"not found",-1)</f>
        <v>7.0953437452657447E-2</v>
      </c>
      <c r="W245">
        <f>_xlfn.XLOOKUP(E245,Binning_WOE_IV!$C$7:$C$12,Binning_WOE_IV!$I$7:$I$12,"not found",-1)</f>
        <v>4.3939369041401284E-2</v>
      </c>
      <c r="X245">
        <f>_xlfn.XLOOKUP(M245,Binning_WOE_IV!$C$13:$C$18,Binning_WOE_IV!$I$13:$I$18,"not found",-1)</f>
        <v>-0.40221483439086264</v>
      </c>
      <c r="Y245">
        <f>_xlfn.XLOOKUP(A245,Binning_WOE_IV!$B$32:$B$35,Binning_WOE_IV!$G$32:$G$35,"not found",0)</f>
        <v>-0.67859154491044971</v>
      </c>
      <c r="Z245" s="23">
        <f>_xlfn.XLOOKUP(_xlfn.XLOOKUP(C245,Binning_WOE_IV!$AF$2:$AF$6,Binning_WOE_IV!$AG$2:$AG$6,"not found",0),Binning_WOE_IV!$R$36:$R$38,Binning_WOE_IV!$G$36:$G$38,"not found",0)</f>
        <v>-4.4726268044255127E-2</v>
      </c>
      <c r="AA245" cm="1">
        <f t="array" ref="AA245">_xlfn.SWITCH(D245,"radio/tv",Binning_WOE_IV!$G$39,"other",Binning_WOE_IV!$G$39,"education",Binning_WOE_IV!$G$40,"retraining",Binning_WOE_IV!$G$40,"furniture/equipment",Binning_WOE_IV!$G$41,"domestic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45">
        <f>_xlfn.LET(_xlpm.b,_xlfn.XLOOKUP(F245,Binning_WOE_IV!$AJ$2:$AJ$6,Binning_WOE_IV!$AK$2:$AK$6,"not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45">
        <f>_xlfn.LET(_xlpm.b,_xlfn.XLOOKUP(G245,Binning_WOE_IV!$AL$2:$AL$6,Binning_WOE_IV!$AM$2:$AM$6,"not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45">
        <f>_xlfn.XLOOKUP(_xlfn.XLOOKUP(I245,Binning_WOE_IV!$AN$2:$AN$5,Binning_WOE_IV!$AO$2:$AO$5,"not found",0),Binning_WOE_IV!$R$53:$R$55,Binning_WOE_IV!$G$53:$G$55,"not found",0)</f>
        <v>-0.20099341664998441</v>
      </c>
      <c r="AE245">
        <f>_xlfn.LET(_xlpm.b,_xlfn.XLOOKUP(L245,Binning_WOE_IV!$AQ$2:$AQ$5,Binning_WOE_IV!$AR$2:$AR$5,"not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45">
        <f>_xlfn.XLOOKUP(_xlfn.XLOOKUP(N245,Binning_WOE_IV!$AS$2:$AS$4,Binning_WOE_IV!$AT$2:$AT$4,"not found",0),Binning_WOE_IV!$R$62:$R$63,Binning_WOE_IV!$G$62:$G$63,"not found",0)</f>
        <v>0.12957806221905885</v>
      </c>
      <c r="AG245">
        <f>_xlfn.XLOOKUP(_xlfn.XLOOKUP(O245,Binning_WOE_IV!$AU$2:$AU$4,Binning_WOE_IV!$AV$2:$AV$4,"not found",0),Binning_WOE_IV!$R$64:$R$65,Binning_WOE_IV!$G$64:$G$65,"not found",0)</f>
        <v>0.23435622685305388</v>
      </c>
      <c r="AH245">
        <f>V245*TRAIN_SUMMARY!$C$3</f>
        <v>-5.5952498937620498E-2</v>
      </c>
      <c r="AI245">
        <f>W245*TRAIN_SUMMARY!$C$4</f>
        <v>-2.1929012991782761E-2</v>
      </c>
      <c r="AJ245">
        <f>X245*TRAIN_SUMMARY!$C$5</f>
        <v>0.25616502952357967</v>
      </c>
      <c r="AK245">
        <f>Y245*TRAIN_SUMMARY!$C$6</f>
        <v>0.53190423215968441</v>
      </c>
      <c r="AL245">
        <f>Z245*TRAIN_SUMMARY!$C$7</f>
        <v>2.4580699342731407E-2</v>
      </c>
      <c r="AM245">
        <f>AA245*TRAIN_SUMMARY!$C$8</f>
        <v>-0.43521580803835686</v>
      </c>
      <c r="AN245">
        <f>AB245*TRAIN_SUMMARY!$C$9</f>
        <v>0.17108448609736249</v>
      </c>
      <c r="AO245">
        <f>AC245*TRAIN_SUMMARY!$C$10</f>
        <v>4.7923621110280083E-2</v>
      </c>
      <c r="AP245">
        <f>AD245*TRAIN_SUMMARY!$C$11</f>
        <v>0.23813846799994265</v>
      </c>
      <c r="AQ245">
        <f>AE245*TRAIN_SUMMARY!$C$12</f>
        <v>-0.28008206528227803</v>
      </c>
      <c r="AR245">
        <f>AF245*TRAIN_SUMMARY!$C$13</f>
        <v>-7.9424741749105313E-2</v>
      </c>
      <c r="AS245">
        <f>AG245*TRAIN_SUMMARY!$C$14</f>
        <v>-8.8614999578798745E-2</v>
      </c>
      <c r="AT245">
        <f>TRAIN_SUMMARY!$C$2+SUM(AH245:AS245)</f>
        <v>-0.51282340510648461</v>
      </c>
      <c r="AU245">
        <f t="shared" si="39"/>
        <v>0.3745318870524274</v>
      </c>
      <c r="AV245">
        <f t="shared" si="40"/>
        <v>0.98207833398218658</v>
      </c>
      <c r="AW245">
        <f t="shared" si="41"/>
        <v>0</v>
      </c>
      <c r="AX245">
        <f t="shared" si="42"/>
        <v>1</v>
      </c>
      <c r="AY245">
        <f t="shared" si="50"/>
        <v>102</v>
      </c>
      <c r="AZ245">
        <f t="shared" si="51"/>
        <v>142</v>
      </c>
      <c r="BA245" s="35">
        <f t="shared" si="43"/>
        <v>0.21030927835051547</v>
      </c>
      <c r="BB245" s="35">
        <f t="shared" si="44"/>
        <v>0.66046511627906979</v>
      </c>
      <c r="BC245" s="35">
        <f t="shared" si="45"/>
        <v>0.45015583792855429</v>
      </c>
      <c r="BD245" s="35">
        <f t="shared" si="46"/>
        <v>0.66046511627906979</v>
      </c>
      <c r="BE245" s="35">
        <f t="shared" si="47"/>
        <v>0.21030927835051547</v>
      </c>
      <c r="BF245" s="23">
        <f>VLOOKUP(AH245,POINTS_TABLE!$D$2:$E$6,2,FALSE)</f>
        <v>-2.4216717822795024</v>
      </c>
      <c r="BG245" s="23">
        <f>VLOOKUP(AI245,POINTS_TABLE!$D$7:$E$12,2,FALSE)</f>
        <v>-0.94910634884503919</v>
      </c>
      <c r="BH245" s="23">
        <f>VLOOKUP(AJ245,POINTS_TABLE!$D$13:$E$18,2,FALSE)</f>
        <v>11.087040532285299</v>
      </c>
      <c r="BI245" s="23">
        <f>VLOOKUP(AK245,POINTS_TABLE!$D$21:$E$24,2,FALSE)</f>
        <v>23.021267938938855</v>
      </c>
      <c r="BJ245" s="23">
        <f>VLOOKUP(AL245,POINTS_TABLE!$D$25:$E$27,2,FALSE)</f>
        <v>1.063873591300236</v>
      </c>
      <c r="BK245" s="23">
        <f>VLOOKUP(AM245,POINTS_TABLE!$D$28:$E$33,2,FALSE)</f>
        <v>-18.836510639202615</v>
      </c>
      <c r="BL245" s="23">
        <f>VLOOKUP(AN245,POINTS_TABLE!$D$34:$E$37,2,FALSE)</f>
        <v>7.4046821899710498</v>
      </c>
      <c r="BM245" s="23">
        <f>VLOOKUP(AO245,POINTS_TABLE!$D$38:$E$41,2,FALSE)</f>
        <v>2.0741751155172814</v>
      </c>
      <c r="BN245" s="23">
        <f>VLOOKUP(AP245,POINTS_TABLE!$D$42:$E$44,2,FALSE)</f>
        <v>10.30683560485237</v>
      </c>
      <c r="BO245" s="23">
        <f>VLOOKUP(AQ245,POINTS_TABLE!$D$45:$E$48,2,FALSE)</f>
        <v>-12.122190198740443</v>
      </c>
      <c r="BP245" s="23">
        <f>VLOOKUP(AR245,POINTS_TABLE!$D$49:$E$50,2,FALSE)</f>
        <v>-3.4375704313596254</v>
      </c>
      <c r="BQ245" s="23">
        <f>VLOOKUP(AS245,POINTS_TABLE!$D$51:$E$52,2,FALSE)</f>
        <v>-3.8353326132213157</v>
      </c>
      <c r="BR245" s="39">
        <f>ROUND(SCORECARD_SCALLING!$C$6-SUM(BF245:BQ245)-TRAIN_SUMMARY!$C$2*SCORECARD_SCALLING!$C$5,0)</f>
        <v>493</v>
      </c>
      <c r="BS245" t="str">
        <f t="shared" si="48"/>
        <v>Reject</v>
      </c>
      <c r="BT245">
        <f t="shared" si="49"/>
        <v>1</v>
      </c>
    </row>
    <row r="246" spans="1:72">
      <c r="A246" s="2" t="s">
        <v>32</v>
      </c>
      <c r="B246" s="2">
        <v>12</v>
      </c>
      <c r="C246" s="2" t="s">
        <v>33</v>
      </c>
      <c r="D246" s="2" t="s">
        <v>46</v>
      </c>
      <c r="E246" s="2">
        <v>1007</v>
      </c>
      <c r="F246" s="2" t="s">
        <v>53</v>
      </c>
      <c r="G246" s="2" t="s">
        <v>35</v>
      </c>
      <c r="H246" s="2">
        <v>4</v>
      </c>
      <c r="I246" s="2" t="s">
        <v>56</v>
      </c>
      <c r="J246" s="2" t="s">
        <v>27</v>
      </c>
      <c r="K246" s="2">
        <v>1</v>
      </c>
      <c r="L246" s="2" t="s">
        <v>28</v>
      </c>
      <c r="M246" s="2">
        <v>22</v>
      </c>
      <c r="N246" s="2" t="s">
        <v>27</v>
      </c>
      <c r="O246" s="2" t="s">
        <v>29</v>
      </c>
      <c r="P246" s="2">
        <v>1</v>
      </c>
      <c r="Q246" s="2" t="s">
        <v>30</v>
      </c>
      <c r="R246" s="2">
        <v>1</v>
      </c>
      <c r="S246" s="2" t="s">
        <v>27</v>
      </c>
      <c r="T246" s="2" t="s">
        <v>31</v>
      </c>
      <c r="U246" s="2">
        <v>0</v>
      </c>
      <c r="V246">
        <f>_xlfn.XLOOKUP(B246,Binning_WOE_IV!$C$2:$C$6,Binning_WOE_IV!$I$2:$I$6,"not found",-1)</f>
        <v>7.0953437452657447E-2</v>
      </c>
      <c r="W246">
        <f>_xlfn.XLOOKUP(E246,Binning_WOE_IV!$C$7:$C$12,Binning_WOE_IV!$I$7:$I$12,"not found",-1)</f>
        <v>0.16104877718831048</v>
      </c>
      <c r="X246">
        <f>_xlfn.XLOOKUP(M246,Binning_WOE_IV!$C$13:$C$18,Binning_WOE_IV!$I$13:$I$18,"not found",-1)</f>
        <v>-0.40221483439086264</v>
      </c>
      <c r="Y246">
        <f>_xlfn.XLOOKUP(A246,Binning_WOE_IV!$B$32:$B$35,Binning_WOE_IV!$G$32:$G$35,"not found",0)</f>
        <v>-0.45557089656450134</v>
      </c>
      <c r="Z246" s="23">
        <f>_xlfn.XLOOKUP(_xlfn.XLOOKUP(C246,Binning_WOE_IV!$AF$2:$AF$6,Binning_WOE_IV!$AG$2:$AG$6,"not found",0),Binning_WOE_IV!$R$36:$R$38,Binning_WOE_IV!$G$36:$G$38,"not found",0)</f>
        <v>-4.4726268044255127E-2</v>
      </c>
      <c r="AA246" cm="1">
        <f t="array" ref="AA246">_xlfn.SWITCH(D246,"radio/tv",Binning_WOE_IV!$G$39,"other",Binning_WOE_IV!$G$39,"education",Binning_WOE_IV!$G$40,"retraining",Binning_WOE_IV!$G$40,"furniture/equipment",Binning_WOE_IV!$G$41,"domestic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46">
        <f>_xlfn.LET(_xlpm.b,_xlfn.XLOOKUP(F246,Binning_WOE_IV!$AJ$2:$AJ$6,Binning_WOE_IV!$AK$2:$AK$6,"not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46">
        <f>_xlfn.LET(_xlpm.b,_xlfn.XLOOKUP(G246,Binning_WOE_IV!$AL$2:$AL$6,Binning_WOE_IV!$AM$2:$AM$6,"not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46">
        <f>_xlfn.XLOOKUP(_xlfn.XLOOKUP(I246,Binning_WOE_IV!$AN$2:$AN$5,Binning_WOE_IV!$AO$2:$AO$5,"not found",0),Binning_WOE_IV!$R$53:$R$55,Binning_WOE_IV!$G$53:$G$55,"not found",0)</f>
        <v>-0.2698954162208389</v>
      </c>
      <c r="AE246">
        <f>_xlfn.LET(_xlpm.b,_xlfn.XLOOKUP(L246,Binning_WOE_IV!$AQ$2:$AQ$5,Binning_WOE_IV!$AR$2:$AR$5,"not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46">
        <f>_xlfn.XLOOKUP(_xlfn.XLOOKUP(N246,Binning_WOE_IV!$AS$2:$AS$4,Binning_WOE_IV!$AT$2:$AT$4,"not found",0),Binning_WOE_IV!$R$62:$R$63,Binning_WOE_IV!$G$62:$G$63,"not found",0)</f>
        <v>0.12957806221905885</v>
      </c>
      <c r="AG246">
        <f>_xlfn.XLOOKUP(_xlfn.XLOOKUP(O246,Binning_WOE_IV!$AU$2:$AU$4,Binning_WOE_IV!$AV$2:$AV$4,"not found",0),Binning_WOE_IV!$R$64:$R$65,Binning_WOE_IV!$G$64:$G$65,"not found",0)</f>
        <v>0.23435622685305388</v>
      </c>
      <c r="AH246">
        <f>V246*TRAIN_SUMMARY!$C$3</f>
        <v>-5.5952498937620498E-2</v>
      </c>
      <c r="AI246">
        <f>W246*TRAIN_SUMMARY!$C$4</f>
        <v>-8.037531726833734E-2</v>
      </c>
      <c r="AJ246">
        <f>X246*TRAIN_SUMMARY!$C$5</f>
        <v>0.25616502952357967</v>
      </c>
      <c r="AK246">
        <f>Y246*TRAIN_SUMMARY!$C$6</f>
        <v>0.35709270141793154</v>
      </c>
      <c r="AL246">
        <f>Z246*TRAIN_SUMMARY!$C$7</f>
        <v>2.4580699342731407E-2</v>
      </c>
      <c r="AM246">
        <f>AA246*TRAIN_SUMMARY!$C$8</f>
        <v>0.38352631329769549</v>
      </c>
      <c r="AN246">
        <f>AB246*TRAIN_SUMMARY!$C$9</f>
        <v>-0.49793991054548797</v>
      </c>
      <c r="AO246">
        <f>AC246*TRAIN_SUMMARY!$C$10</f>
        <v>4.7923621110280083E-2</v>
      </c>
      <c r="AP246">
        <f>AD246*TRAIN_SUMMARY!$C$11</f>
        <v>0.31977406031642996</v>
      </c>
      <c r="AQ246">
        <f>AE246*TRAIN_SUMMARY!$C$12</f>
        <v>-0.28008206528227803</v>
      </c>
      <c r="AR246">
        <f>AF246*TRAIN_SUMMARY!$C$13</f>
        <v>-7.9424741749105313E-2</v>
      </c>
      <c r="AS246">
        <f>AG246*TRAIN_SUMMARY!$C$14</f>
        <v>-8.8614999578798745E-2</v>
      </c>
      <c r="AT246">
        <f>TRAIN_SUMMARY!$C$2+SUM(AH246:AS246)</f>
        <v>-0.51472792311510285</v>
      </c>
      <c r="AU246">
        <f t="shared" si="39"/>
        <v>0.37408584566309311</v>
      </c>
      <c r="AV246">
        <f t="shared" si="40"/>
        <v>0.46854205093283041</v>
      </c>
      <c r="AW246">
        <f t="shared" si="41"/>
        <v>1</v>
      </c>
      <c r="AX246">
        <f t="shared" si="42"/>
        <v>0</v>
      </c>
      <c r="AY246">
        <f t="shared" si="50"/>
        <v>103</v>
      </c>
      <c r="AZ246">
        <f t="shared" si="51"/>
        <v>142</v>
      </c>
      <c r="BA246" s="35">
        <f t="shared" si="43"/>
        <v>0.21237113402061855</v>
      </c>
      <c r="BB246" s="35">
        <f t="shared" si="44"/>
        <v>0.66046511627906979</v>
      </c>
      <c r="BC246" s="35">
        <f t="shared" si="45"/>
        <v>0.44809398225845121</v>
      </c>
      <c r="BD246" s="35">
        <f t="shared" si="46"/>
        <v>0.66046511627906979</v>
      </c>
      <c r="BE246" s="35">
        <f t="shared" si="47"/>
        <v>0.21237113402061855</v>
      </c>
      <c r="BF246" s="23">
        <f>VLOOKUP(AH246,POINTS_TABLE!$D$2:$E$6,2,FALSE)</f>
        <v>-2.4216717822795024</v>
      </c>
      <c r="BG246" s="23">
        <f>VLOOKUP(AI246,POINTS_TABLE!$D$7:$E$12,2,FALSE)</f>
        <v>-3.4787121489872201</v>
      </c>
      <c r="BH246" s="23">
        <f>VLOOKUP(AJ246,POINTS_TABLE!$D$13:$E$18,2,FALSE)</f>
        <v>11.087040532285299</v>
      </c>
      <c r="BI246" s="23">
        <f>VLOOKUP(AK246,POINTS_TABLE!$D$21:$E$24,2,FALSE)</f>
        <v>15.455276084198793</v>
      </c>
      <c r="BJ246" s="23">
        <f>VLOOKUP(AL246,POINTS_TABLE!$D$25:$E$27,2,FALSE)</f>
        <v>1.063873591300236</v>
      </c>
      <c r="BK246" s="23">
        <f>VLOOKUP(AM246,POINTS_TABLE!$D$28:$E$33,2,FALSE)</f>
        <v>16.599345307350365</v>
      </c>
      <c r="BL246" s="23">
        <f>VLOOKUP(AN246,POINTS_TABLE!$D$34:$E$37,2,FALSE)</f>
        <v>-21.551263188140087</v>
      </c>
      <c r="BM246" s="23">
        <f>VLOOKUP(AO246,POINTS_TABLE!$D$38:$E$41,2,FALSE)</f>
        <v>2.0741751155172814</v>
      </c>
      <c r="BN246" s="23">
        <f>VLOOKUP(AP246,POINTS_TABLE!$D$42:$E$44,2,FALSE)</f>
        <v>13.840093530703253</v>
      </c>
      <c r="BO246" s="23">
        <f>VLOOKUP(AQ246,POINTS_TABLE!$D$45:$E$48,2,FALSE)</f>
        <v>-12.122190198740443</v>
      </c>
      <c r="BP246" s="23">
        <f>VLOOKUP(AR246,POINTS_TABLE!$D$49:$E$50,2,FALSE)</f>
        <v>-3.4375704313596254</v>
      </c>
      <c r="BQ246" s="23">
        <f>VLOOKUP(AS246,POINTS_TABLE!$D$51:$E$52,2,FALSE)</f>
        <v>-3.8353326132213157</v>
      </c>
      <c r="BR246" s="39">
        <f>ROUND(SCORECARD_SCALLING!$C$6-SUM(BF246:BQ246)-TRAIN_SUMMARY!$C$2*SCORECARD_SCALLING!$C$5,0)</f>
        <v>493</v>
      </c>
      <c r="BS246" t="str">
        <f t="shared" si="48"/>
        <v>Reject</v>
      </c>
      <c r="BT246">
        <f t="shared" si="49"/>
        <v>1</v>
      </c>
    </row>
    <row r="247" spans="1:72">
      <c r="A247" s="2" t="s">
        <v>21</v>
      </c>
      <c r="B247" s="2">
        <v>18</v>
      </c>
      <c r="C247" s="2" t="s">
        <v>33</v>
      </c>
      <c r="D247" s="2" t="s">
        <v>67</v>
      </c>
      <c r="E247" s="2">
        <v>1217</v>
      </c>
      <c r="F247" s="2" t="s">
        <v>34</v>
      </c>
      <c r="G247" s="2" t="s">
        <v>35</v>
      </c>
      <c r="H247" s="2">
        <v>4</v>
      </c>
      <c r="I247" s="2" t="s">
        <v>56</v>
      </c>
      <c r="J247" s="2" t="s">
        <v>27</v>
      </c>
      <c r="K247" s="2">
        <v>3</v>
      </c>
      <c r="L247" s="2" t="s">
        <v>28</v>
      </c>
      <c r="M247" s="2">
        <v>47</v>
      </c>
      <c r="N247" s="2" t="s">
        <v>27</v>
      </c>
      <c r="O247" s="2" t="s">
        <v>29</v>
      </c>
      <c r="P247" s="2">
        <v>1</v>
      </c>
      <c r="Q247" s="2" t="s">
        <v>40</v>
      </c>
      <c r="R247" s="2">
        <v>1</v>
      </c>
      <c r="S247" s="2" t="s">
        <v>31</v>
      </c>
      <c r="T247" s="2" t="s">
        <v>31</v>
      </c>
      <c r="U247" s="2">
        <v>1</v>
      </c>
      <c r="V247">
        <f>_xlfn.XLOOKUP(B247,Binning_WOE_IV!$C$2:$C$6,Binning_WOE_IV!$I$2:$I$6,"not found",-1)</f>
        <v>7.0953437452657447E-2</v>
      </c>
      <c r="W247">
        <f>_xlfn.XLOOKUP(E247,Binning_WOE_IV!$C$7:$C$12,Binning_WOE_IV!$I$7:$I$12,"not found",-1)</f>
        <v>0.16104877718831048</v>
      </c>
      <c r="X247">
        <f>_xlfn.XLOOKUP(M247,Binning_WOE_IV!$C$13:$C$18,Binning_WOE_IV!$I$13:$I$18,"not found",-1)</f>
        <v>0.42044277372805144</v>
      </c>
      <c r="Y247">
        <f>_xlfn.XLOOKUP(A247,Binning_WOE_IV!$B$32:$B$35,Binning_WOE_IV!$G$32:$G$35,"not found",0)</f>
        <v>-0.67859154491044971</v>
      </c>
      <c r="Z247" s="23">
        <f>_xlfn.XLOOKUP(_xlfn.XLOOKUP(C247,Binning_WOE_IV!$AF$2:$AF$6,Binning_WOE_IV!$AG$2:$AG$6,"not found",0),Binning_WOE_IV!$R$36:$R$38,Binning_WOE_IV!$G$36:$G$38,"not found",0)</f>
        <v>-4.4726268044255127E-2</v>
      </c>
      <c r="AA247" cm="1">
        <f t="array" ref="AA247">_xlfn.SWITCH(D247,"radio/tv",Binning_WOE_IV!$G$39,"other",Binning_WOE_IV!$G$39,"education",Binning_WOE_IV!$G$40,"retraining",Binning_WOE_IV!$G$40,"furniture/equipment",Binning_WOE_IV!$G$41,"domestic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47">
        <f>_xlfn.LET(_xlpm.b,_xlfn.XLOOKUP(F247,Binning_WOE_IV!$AJ$2:$AJ$6,Binning_WOE_IV!$AK$2:$AK$6,"not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47">
        <f>_xlfn.LET(_xlpm.b,_xlfn.XLOOKUP(G247,Binning_WOE_IV!$AL$2:$AL$6,Binning_WOE_IV!$AM$2:$AM$6,"not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47">
        <f>_xlfn.XLOOKUP(_xlfn.XLOOKUP(I247,Binning_WOE_IV!$AN$2:$AN$5,Binning_WOE_IV!$AO$2:$AO$5,"not found",0),Binning_WOE_IV!$R$53:$R$55,Binning_WOE_IV!$G$53:$G$55,"not found",0)</f>
        <v>-0.2698954162208389</v>
      </c>
      <c r="AE247">
        <f>_xlfn.LET(_xlpm.b,_xlfn.XLOOKUP(L247,Binning_WOE_IV!$AQ$2:$AQ$5,Binning_WOE_IV!$AR$2:$AR$5,"not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47">
        <f>_xlfn.XLOOKUP(_xlfn.XLOOKUP(N247,Binning_WOE_IV!$AS$2:$AS$4,Binning_WOE_IV!$AT$2:$AT$4,"not found",0),Binning_WOE_IV!$R$62:$R$63,Binning_WOE_IV!$G$62:$G$63,"not found",0)</f>
        <v>0.12957806221905885</v>
      </c>
      <c r="AG247">
        <f>_xlfn.XLOOKUP(_xlfn.XLOOKUP(O247,Binning_WOE_IV!$AU$2:$AU$4,Binning_WOE_IV!$AV$2:$AV$4,"not found",0),Binning_WOE_IV!$R$64:$R$65,Binning_WOE_IV!$G$64:$G$65,"not found",0)</f>
        <v>0.23435622685305388</v>
      </c>
      <c r="AH247">
        <f>V247*TRAIN_SUMMARY!$C$3</f>
        <v>-5.5952498937620498E-2</v>
      </c>
      <c r="AI247">
        <f>W247*TRAIN_SUMMARY!$C$4</f>
        <v>-8.037531726833734E-2</v>
      </c>
      <c r="AJ247">
        <f>X247*TRAIN_SUMMARY!$C$5</f>
        <v>-0.26777415036949909</v>
      </c>
      <c r="AK247">
        <f>Y247*TRAIN_SUMMARY!$C$6</f>
        <v>0.53190423215968441</v>
      </c>
      <c r="AL247">
        <f>Z247*TRAIN_SUMMARY!$C$7</f>
        <v>2.4580699342731407E-2</v>
      </c>
      <c r="AM247">
        <f>AA247*TRAIN_SUMMARY!$C$8</f>
        <v>5.9194073638088991E-2</v>
      </c>
      <c r="AN247">
        <f>AB247*TRAIN_SUMMARY!$C$9</f>
        <v>0.17108448609736249</v>
      </c>
      <c r="AO247">
        <f>AC247*TRAIN_SUMMARY!$C$10</f>
        <v>4.7923621110280083E-2</v>
      </c>
      <c r="AP247">
        <f>AD247*TRAIN_SUMMARY!$C$11</f>
        <v>0.31977406031642996</v>
      </c>
      <c r="AQ247">
        <f>AE247*TRAIN_SUMMARY!$C$12</f>
        <v>-0.28008206528227803</v>
      </c>
      <c r="AR247">
        <f>AF247*TRAIN_SUMMARY!$C$13</f>
        <v>-7.9424741749105313E-2</v>
      </c>
      <c r="AS247">
        <f>AG247*TRAIN_SUMMARY!$C$14</f>
        <v>-8.8614999578798745E-2</v>
      </c>
      <c r="AT247">
        <f>TRAIN_SUMMARY!$C$2+SUM(AH247:AS247)</f>
        <v>-0.51916341528318477</v>
      </c>
      <c r="AU247">
        <f t="shared" si="39"/>
        <v>0.37304787597264372</v>
      </c>
      <c r="AV247">
        <f t="shared" si="40"/>
        <v>0.9860485137609093</v>
      </c>
      <c r="AW247">
        <f t="shared" si="41"/>
        <v>0</v>
      </c>
      <c r="AX247">
        <f t="shared" si="42"/>
        <v>1</v>
      </c>
      <c r="AY247">
        <f t="shared" si="50"/>
        <v>103</v>
      </c>
      <c r="AZ247">
        <f t="shared" si="51"/>
        <v>143</v>
      </c>
      <c r="BA247" s="35">
        <f t="shared" si="43"/>
        <v>0.21237113402061855</v>
      </c>
      <c r="BB247" s="35">
        <f t="shared" si="44"/>
        <v>0.66511627906976745</v>
      </c>
      <c r="BC247" s="35">
        <f t="shared" si="45"/>
        <v>0.45274514504914887</v>
      </c>
      <c r="BD247" s="35">
        <f t="shared" si="46"/>
        <v>0.66511627906976745</v>
      </c>
      <c r="BE247" s="35">
        <f t="shared" si="47"/>
        <v>0.21237113402061855</v>
      </c>
      <c r="BF247" s="23">
        <f>VLOOKUP(AH247,POINTS_TABLE!$D$2:$E$6,2,FALSE)</f>
        <v>-2.4216717822795024</v>
      </c>
      <c r="BG247" s="23">
        <f>VLOOKUP(AI247,POINTS_TABLE!$D$7:$E$12,2,FALSE)</f>
        <v>-3.4787121489872201</v>
      </c>
      <c r="BH247" s="23">
        <f>VLOOKUP(AJ247,POINTS_TABLE!$D$13:$E$18,2,FALSE)</f>
        <v>-11.589493164489957</v>
      </c>
      <c r="BI247" s="23">
        <f>VLOOKUP(AK247,POINTS_TABLE!$D$21:$E$24,2,FALSE)</f>
        <v>23.021267938938855</v>
      </c>
      <c r="BJ247" s="23">
        <f>VLOOKUP(AL247,POINTS_TABLE!$D$25:$E$27,2,FALSE)</f>
        <v>1.063873591300236</v>
      </c>
      <c r="BK247" s="23">
        <f>VLOOKUP(AM247,POINTS_TABLE!$D$28:$E$33,2,FALSE)</f>
        <v>2.5619698946306131</v>
      </c>
      <c r="BL247" s="23">
        <f>VLOOKUP(AN247,POINTS_TABLE!$D$34:$E$37,2,FALSE)</f>
        <v>7.4046821899710498</v>
      </c>
      <c r="BM247" s="23">
        <f>VLOOKUP(AO247,POINTS_TABLE!$D$38:$E$41,2,FALSE)</f>
        <v>2.0741751155172814</v>
      </c>
      <c r="BN247" s="23">
        <f>VLOOKUP(AP247,POINTS_TABLE!$D$42:$E$44,2,FALSE)</f>
        <v>13.840093530703253</v>
      </c>
      <c r="BO247" s="23">
        <f>VLOOKUP(AQ247,POINTS_TABLE!$D$45:$E$48,2,FALSE)</f>
        <v>-12.122190198740443</v>
      </c>
      <c r="BP247" s="23">
        <f>VLOOKUP(AR247,POINTS_TABLE!$D$49:$E$50,2,FALSE)</f>
        <v>-3.4375704313596254</v>
      </c>
      <c r="BQ247" s="23">
        <f>VLOOKUP(AS247,POINTS_TABLE!$D$51:$E$52,2,FALSE)</f>
        <v>-3.8353326132213157</v>
      </c>
      <c r="BR247" s="39">
        <f>ROUND(SCORECARD_SCALLING!$C$6-SUM(BF247:BQ247)-TRAIN_SUMMARY!$C$2*SCORECARD_SCALLING!$C$5,0)</f>
        <v>493</v>
      </c>
      <c r="BS247" t="str">
        <f t="shared" si="48"/>
        <v>Reject</v>
      </c>
      <c r="BT247">
        <f t="shared" si="49"/>
        <v>1</v>
      </c>
    </row>
    <row r="248" spans="1:72">
      <c r="A248" s="2" t="s">
        <v>21</v>
      </c>
      <c r="B248" s="2">
        <v>12</v>
      </c>
      <c r="C248" s="2" t="s">
        <v>22</v>
      </c>
      <c r="D248" s="2" t="s">
        <v>46</v>
      </c>
      <c r="E248" s="2">
        <v>2121</v>
      </c>
      <c r="F248" s="2" t="s">
        <v>34</v>
      </c>
      <c r="G248" s="2" t="s">
        <v>35</v>
      </c>
      <c r="H248" s="2">
        <v>4</v>
      </c>
      <c r="I248" s="2" t="s">
        <v>26</v>
      </c>
      <c r="J248" s="2" t="s">
        <v>27</v>
      </c>
      <c r="K248" s="2">
        <v>2</v>
      </c>
      <c r="L248" s="2" t="s">
        <v>43</v>
      </c>
      <c r="M248" s="2">
        <v>30</v>
      </c>
      <c r="N248" s="2" t="s">
        <v>27</v>
      </c>
      <c r="O248" s="2" t="s">
        <v>29</v>
      </c>
      <c r="P248" s="2">
        <v>2</v>
      </c>
      <c r="Q248" s="2" t="s">
        <v>30</v>
      </c>
      <c r="R248" s="2">
        <v>1</v>
      </c>
      <c r="S248" s="2" t="s">
        <v>27</v>
      </c>
      <c r="T248" s="2" t="s">
        <v>31</v>
      </c>
      <c r="U248" s="2">
        <v>0</v>
      </c>
      <c r="V248">
        <f>_xlfn.XLOOKUP(B248,Binning_WOE_IV!$C$2:$C$6,Binning_WOE_IV!$I$2:$I$6,"not found",-1)</f>
        <v>7.0953437452657447E-2</v>
      </c>
      <c r="W248">
        <f>_xlfn.XLOOKUP(E248,Binning_WOE_IV!$C$7:$C$12,Binning_WOE_IV!$I$7:$I$12,"not found",-1)</f>
        <v>0.12361395596717682</v>
      </c>
      <c r="X248">
        <f>_xlfn.XLOOKUP(M248,Binning_WOE_IV!$C$13:$C$18,Binning_WOE_IV!$I$13:$I$18,"not found",-1)</f>
        <v>-9.0210644079187538E-2</v>
      </c>
      <c r="Y248">
        <f>_xlfn.XLOOKUP(A248,Binning_WOE_IV!$B$32:$B$35,Binning_WOE_IV!$G$32:$G$35,"not found",0)</f>
        <v>-0.67859154491044971</v>
      </c>
      <c r="Z248" s="23">
        <f>_xlfn.XLOOKUP(_xlfn.XLOOKUP(C248,Binning_WOE_IV!$AF$2:$AF$6,Binning_WOE_IV!$AG$2:$AG$6,"not found",0),Binning_WOE_IV!$R$36:$R$38,Binning_WOE_IV!$G$36:$G$38,"not found",0)</f>
        <v>0.68738688104907397</v>
      </c>
      <c r="AA248" cm="1">
        <f t="array" ref="AA248">_xlfn.SWITCH(D248,"radio/tv",Binning_WOE_IV!$G$39,"other",Binning_WOE_IV!$G$39,"education",Binning_WOE_IV!$G$40,"retraining",Binning_WOE_IV!$G$40,"furniture/equipment",Binning_WOE_IV!$G$41,"domestic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48">
        <f>_xlfn.LET(_xlpm.b,_xlfn.XLOOKUP(F248,Binning_WOE_IV!$AJ$2:$AJ$6,Binning_WOE_IV!$AK$2:$AK$6,"not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48">
        <f>_xlfn.LET(_xlpm.b,_xlfn.XLOOKUP(G248,Binning_WOE_IV!$AL$2:$AL$6,Binning_WOE_IV!$AM$2:$AM$6,"not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48">
        <f>_xlfn.XLOOKUP(_xlfn.XLOOKUP(I248,Binning_WOE_IV!$AN$2:$AN$5,Binning_WOE_IV!$AO$2:$AO$5,"not found",0),Binning_WOE_IV!$R$53:$R$55,Binning_WOE_IV!$G$53:$G$55,"not found",0)</f>
        <v>0.1811117123342415</v>
      </c>
      <c r="AE248">
        <f>_xlfn.LET(_xlpm.b,_xlfn.XLOOKUP(L248,Binning_WOE_IV!$AQ$2:$AQ$5,Binning_WOE_IV!$AR$2:$AR$5,"not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48">
        <f>_xlfn.XLOOKUP(_xlfn.XLOOKUP(N248,Binning_WOE_IV!$AS$2:$AS$4,Binning_WOE_IV!$AT$2:$AT$4,"not found",0),Binning_WOE_IV!$R$62:$R$63,Binning_WOE_IV!$G$62:$G$63,"not found",0)</f>
        <v>0.12957806221905885</v>
      </c>
      <c r="AG248">
        <f>_xlfn.XLOOKUP(_xlfn.XLOOKUP(O248,Binning_WOE_IV!$AU$2:$AU$4,Binning_WOE_IV!$AV$2:$AV$4,"not found",0),Binning_WOE_IV!$R$64:$R$65,Binning_WOE_IV!$G$64:$G$65,"not found",0)</f>
        <v>0.23435622685305388</v>
      </c>
      <c r="AH248">
        <f>V248*TRAIN_SUMMARY!$C$3</f>
        <v>-5.5952498937620498E-2</v>
      </c>
      <c r="AI248">
        <f>W248*TRAIN_SUMMARY!$C$4</f>
        <v>-6.1692557392340606E-2</v>
      </c>
      <c r="AJ248">
        <f>X248*TRAIN_SUMMARY!$C$5</f>
        <v>5.7453903556002682E-2</v>
      </c>
      <c r="AK248">
        <f>Y248*TRAIN_SUMMARY!$C$6</f>
        <v>0.53190423215968441</v>
      </c>
      <c r="AL248">
        <f>Z248*TRAIN_SUMMARY!$C$7</f>
        <v>-0.37777464997720578</v>
      </c>
      <c r="AM248">
        <f>AA248*TRAIN_SUMMARY!$C$8</f>
        <v>0.38352631329769549</v>
      </c>
      <c r="AN248">
        <f>AB248*TRAIN_SUMMARY!$C$9</f>
        <v>0.17108448609736249</v>
      </c>
      <c r="AO248">
        <f>AC248*TRAIN_SUMMARY!$C$10</f>
        <v>4.7923621110280083E-2</v>
      </c>
      <c r="AP248">
        <f>AD248*TRAIN_SUMMARY!$C$11</f>
        <v>-0.21458247952085815</v>
      </c>
      <c r="AQ248">
        <f>AE248*TRAIN_SUMMARY!$C$12</f>
        <v>-1.8327249432625072E-2</v>
      </c>
      <c r="AR248">
        <f>AF248*TRAIN_SUMMARY!$C$13</f>
        <v>-7.9424741749105313E-2</v>
      </c>
      <c r="AS248">
        <f>AG248*TRAIN_SUMMARY!$C$14</f>
        <v>-8.8614999578798745E-2</v>
      </c>
      <c r="AT248">
        <f>TRAIN_SUMMARY!$C$2+SUM(AH248:AS248)</f>
        <v>-0.52587743512965224</v>
      </c>
      <c r="AU248">
        <f t="shared" si="39"/>
        <v>0.37147892301177948</v>
      </c>
      <c r="AV248">
        <f t="shared" si="40"/>
        <v>0.46438571613112523</v>
      </c>
      <c r="AW248">
        <f t="shared" si="41"/>
        <v>1</v>
      </c>
      <c r="AX248">
        <f t="shared" si="42"/>
        <v>0</v>
      </c>
      <c r="AY248">
        <f t="shared" si="50"/>
        <v>104</v>
      </c>
      <c r="AZ248">
        <f t="shared" si="51"/>
        <v>143</v>
      </c>
      <c r="BA248" s="35">
        <f t="shared" si="43"/>
        <v>0.21443298969072164</v>
      </c>
      <c r="BB248" s="35">
        <f t="shared" si="44"/>
        <v>0.66511627906976745</v>
      </c>
      <c r="BC248" s="35">
        <f t="shared" si="45"/>
        <v>0.45068328937904578</v>
      </c>
      <c r="BD248" s="35">
        <f t="shared" si="46"/>
        <v>0.66511627906976745</v>
      </c>
      <c r="BE248" s="35">
        <f t="shared" si="47"/>
        <v>0.21443298969072164</v>
      </c>
      <c r="BF248" s="23">
        <f>VLOOKUP(AH248,POINTS_TABLE!$D$2:$E$6,2,FALSE)</f>
        <v>-2.4216717822795024</v>
      </c>
      <c r="BG248" s="23">
        <f>VLOOKUP(AI248,POINTS_TABLE!$D$7:$E$12,2,FALSE)</f>
        <v>-2.6701063982906263</v>
      </c>
      <c r="BH248" s="23">
        <f>VLOOKUP(AJ248,POINTS_TABLE!$D$13:$E$18,2,FALSE)</f>
        <v>2.4866538521987356</v>
      </c>
      <c r="BI248" s="23">
        <f>VLOOKUP(AK248,POINTS_TABLE!$D$21:$E$24,2,FALSE)</f>
        <v>23.021267938938855</v>
      </c>
      <c r="BJ248" s="23">
        <f>VLOOKUP(AL248,POINTS_TABLE!$D$25:$E$27,2,FALSE)</f>
        <v>-16.350408422870363</v>
      </c>
      <c r="BK248" s="23">
        <f>VLOOKUP(AM248,POINTS_TABLE!$D$28:$E$33,2,FALSE)</f>
        <v>16.599345307350365</v>
      </c>
      <c r="BL248" s="23">
        <f>VLOOKUP(AN248,POINTS_TABLE!$D$34:$E$37,2,FALSE)</f>
        <v>7.4046821899710498</v>
      </c>
      <c r="BM248" s="23">
        <f>VLOOKUP(AO248,POINTS_TABLE!$D$38:$E$41,2,FALSE)</f>
        <v>2.0741751155172814</v>
      </c>
      <c r="BN248" s="23">
        <f>VLOOKUP(AP248,POINTS_TABLE!$D$42:$E$44,2,FALSE)</f>
        <v>-9.2873123719919874</v>
      </c>
      <c r="BO248" s="23">
        <f>VLOOKUP(AQ248,POINTS_TABLE!$D$45:$E$48,2,FALSE)</f>
        <v>-0.79321895608749771</v>
      </c>
      <c r="BP248" s="23">
        <f>VLOOKUP(AR248,POINTS_TABLE!$D$49:$E$50,2,FALSE)</f>
        <v>-3.4375704313596254</v>
      </c>
      <c r="BQ248" s="23">
        <f>VLOOKUP(AS248,POINTS_TABLE!$D$51:$E$52,2,FALSE)</f>
        <v>-3.8353326132213157</v>
      </c>
      <c r="BR248" s="39">
        <f>ROUND(SCORECARD_SCALLING!$C$6-SUM(BF248:BQ248)-TRAIN_SUMMARY!$C$2*SCORECARD_SCALLING!$C$5,0)</f>
        <v>493</v>
      </c>
      <c r="BS248" t="str">
        <f t="shared" si="48"/>
        <v>Reject</v>
      </c>
      <c r="BT248">
        <f t="shared" si="49"/>
        <v>1</v>
      </c>
    </row>
    <row r="249" spans="1:72">
      <c r="A249" s="2" t="s">
        <v>32</v>
      </c>
      <c r="B249" s="2">
        <v>24</v>
      </c>
      <c r="C249" s="2" t="s">
        <v>45</v>
      </c>
      <c r="D249" s="2" t="s">
        <v>23</v>
      </c>
      <c r="E249" s="2">
        <v>6403</v>
      </c>
      <c r="F249" s="2" t="s">
        <v>34</v>
      </c>
      <c r="G249" s="2" t="s">
        <v>57</v>
      </c>
      <c r="H249" s="2">
        <v>1</v>
      </c>
      <c r="I249" s="2" t="s">
        <v>26</v>
      </c>
      <c r="J249" s="2" t="s">
        <v>27</v>
      </c>
      <c r="K249" s="2">
        <v>2</v>
      </c>
      <c r="L249" s="2" t="s">
        <v>50</v>
      </c>
      <c r="M249" s="2">
        <v>33</v>
      </c>
      <c r="N249" s="2" t="s">
        <v>27</v>
      </c>
      <c r="O249" s="2" t="s">
        <v>29</v>
      </c>
      <c r="P249" s="2">
        <v>1</v>
      </c>
      <c r="Q249" s="2" t="s">
        <v>30</v>
      </c>
      <c r="R249" s="2">
        <v>1</v>
      </c>
      <c r="S249" s="2" t="s">
        <v>27</v>
      </c>
      <c r="T249" s="2" t="s">
        <v>31</v>
      </c>
      <c r="U249" s="2">
        <v>0</v>
      </c>
      <c r="V249">
        <f>_xlfn.XLOOKUP(B249,Binning_WOE_IV!$C$2:$C$6,Binning_WOE_IV!$I$2:$I$6,"not found",-1)</f>
        <v>-0.12917431193202994</v>
      </c>
      <c r="W249">
        <f>_xlfn.XLOOKUP(E249,Binning_WOE_IV!$C$7:$C$12,Binning_WOE_IV!$I$7:$I$12,"not found",-1)</f>
        <v>-0.1020145435816787</v>
      </c>
      <c r="X249">
        <f>_xlfn.XLOOKUP(M249,Binning_WOE_IV!$C$13:$C$18,Binning_WOE_IV!$I$13:$I$18,"not found",-1)</f>
        <v>-9.0210644079187538E-2</v>
      </c>
      <c r="Y249">
        <f>_xlfn.XLOOKUP(A249,Binning_WOE_IV!$B$32:$B$35,Binning_WOE_IV!$G$32:$G$35,"not found",0)</f>
        <v>-0.45557089656450134</v>
      </c>
      <c r="Z249" s="23">
        <f>_xlfn.XLOOKUP(_xlfn.XLOOKUP(C249,Binning_WOE_IV!$AF$2:$AF$6,Binning_WOE_IV!$AG$2:$AG$6,"not found",0),Binning_WOE_IV!$R$36:$R$38,Binning_WOE_IV!$G$36:$G$38,"not found",0)</f>
        <v>-4.4726268044255127E-2</v>
      </c>
      <c r="AA249" cm="1">
        <f t="array" ref="AA249">_xlfn.SWITCH(D249,"radio/tv",Binning_WOE_IV!$G$39,"other",Binning_WOE_IV!$G$39,"education",Binning_WOE_IV!$G$40,"retraining",Binning_WOE_IV!$G$40,"furniture/equipment",Binning_WOE_IV!$G$41,"domestic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49">
        <f>_xlfn.LET(_xlpm.b,_xlfn.XLOOKUP(F249,Binning_WOE_IV!$AJ$2:$AJ$6,Binning_WOE_IV!$AK$2:$AK$6,"not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49">
        <f>_xlfn.LET(_xlpm.b,_xlfn.XLOOKUP(G249,Binning_WOE_IV!$AL$2:$AL$6,Binning_WOE_IV!$AM$2:$AM$6,"not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49">
        <f>_xlfn.XLOOKUP(_xlfn.XLOOKUP(I249,Binning_WOE_IV!$AN$2:$AN$5,Binning_WOE_IV!$AO$2:$AO$5,"not found",0),Binning_WOE_IV!$R$53:$R$55,Binning_WOE_IV!$G$53:$G$55,"not found",0)</f>
        <v>0.1811117123342415</v>
      </c>
      <c r="AE249">
        <f>_xlfn.LET(_xlpm.b,_xlfn.XLOOKUP(L249,Binning_WOE_IV!$AQ$2:$AQ$5,Binning_WOE_IV!$AR$2:$AR$5,"not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49">
        <f>_xlfn.XLOOKUP(_xlfn.XLOOKUP(N249,Binning_WOE_IV!$AS$2:$AS$4,Binning_WOE_IV!$AT$2:$AT$4,"not found",0),Binning_WOE_IV!$R$62:$R$63,Binning_WOE_IV!$G$62:$G$63,"not found",0)</f>
        <v>0.12957806221905885</v>
      </c>
      <c r="AG249">
        <f>_xlfn.XLOOKUP(_xlfn.XLOOKUP(O249,Binning_WOE_IV!$AU$2:$AU$4,Binning_WOE_IV!$AV$2:$AV$4,"not found",0),Binning_WOE_IV!$R$64:$R$65,Binning_WOE_IV!$G$64:$G$65,"not found",0)</f>
        <v>0.23435622685305388</v>
      </c>
      <c r="AH249">
        <f>V249*TRAIN_SUMMARY!$C$3</f>
        <v>0.10186434668464488</v>
      </c>
      <c r="AI249">
        <f>W249*TRAIN_SUMMARY!$C$4</f>
        <v>5.0912844229637523E-2</v>
      </c>
      <c r="AJ249">
        <f>X249*TRAIN_SUMMARY!$C$5</f>
        <v>5.7453903556002682E-2</v>
      </c>
      <c r="AK249">
        <f>Y249*TRAIN_SUMMARY!$C$6</f>
        <v>0.35709270141793154</v>
      </c>
      <c r="AL249">
        <f>Z249*TRAIN_SUMMARY!$C$7</f>
        <v>2.4580699342731407E-2</v>
      </c>
      <c r="AM249">
        <f>AA249*TRAIN_SUMMARY!$C$8</f>
        <v>-0.43521580803835686</v>
      </c>
      <c r="AN249">
        <f>AB249*TRAIN_SUMMARY!$C$9</f>
        <v>0.17108448609736249</v>
      </c>
      <c r="AO249">
        <f>AC249*TRAIN_SUMMARY!$C$10</f>
        <v>0.2867089209985732</v>
      </c>
      <c r="AP249">
        <f>AD249*TRAIN_SUMMARY!$C$11</f>
        <v>-0.21458247952085815</v>
      </c>
      <c r="AQ249">
        <f>AE249*TRAIN_SUMMARY!$C$12</f>
        <v>6.1778553558697331E-2</v>
      </c>
      <c r="AR249">
        <f>AF249*TRAIN_SUMMARY!$C$13</f>
        <v>-7.9424741749105313E-2</v>
      </c>
      <c r="AS249">
        <f>AG249*TRAIN_SUMMARY!$C$14</f>
        <v>-8.8614999578798745E-2</v>
      </c>
      <c r="AT249">
        <f>TRAIN_SUMMARY!$C$2+SUM(AH249:AS249)</f>
        <v>-0.52776238776366102</v>
      </c>
      <c r="AU249">
        <f t="shared" si="39"/>
        <v>0.37103892659574234</v>
      </c>
      <c r="AV249">
        <f t="shared" si="40"/>
        <v>0.46368591067646125</v>
      </c>
      <c r="AW249">
        <f t="shared" si="41"/>
        <v>1</v>
      </c>
      <c r="AX249">
        <f t="shared" si="42"/>
        <v>0</v>
      </c>
      <c r="AY249">
        <f t="shared" si="50"/>
        <v>105</v>
      </c>
      <c r="AZ249">
        <f t="shared" si="51"/>
        <v>143</v>
      </c>
      <c r="BA249" s="35">
        <f t="shared" si="43"/>
        <v>0.21649484536082475</v>
      </c>
      <c r="BB249" s="35">
        <f t="shared" si="44"/>
        <v>0.66511627906976745</v>
      </c>
      <c r="BC249" s="35">
        <f t="shared" si="45"/>
        <v>0.4486214337089427</v>
      </c>
      <c r="BD249" s="35">
        <f t="shared" si="46"/>
        <v>0.66511627906976745</v>
      </c>
      <c r="BE249" s="35">
        <f t="shared" si="47"/>
        <v>0.21649484536082475</v>
      </c>
      <c r="BF249" s="23">
        <f>VLOOKUP(AH249,POINTS_TABLE!$D$2:$E$6,2,FALSE)</f>
        <v>4.4087756341599382</v>
      </c>
      <c r="BG249" s="23">
        <f>VLOOKUP(AI249,POINTS_TABLE!$D$7:$E$12,2,FALSE)</f>
        <v>2.2035512366295098</v>
      </c>
      <c r="BH249" s="23">
        <f>VLOOKUP(AJ249,POINTS_TABLE!$D$13:$E$18,2,FALSE)</f>
        <v>2.4866538521987356</v>
      </c>
      <c r="BI249" s="23">
        <f>VLOOKUP(AK249,POINTS_TABLE!$D$21:$E$24,2,FALSE)</f>
        <v>15.455276084198793</v>
      </c>
      <c r="BJ249" s="23">
        <f>VLOOKUP(AL249,POINTS_TABLE!$D$25:$E$27,2,FALSE)</f>
        <v>1.063873591300236</v>
      </c>
      <c r="BK249" s="23">
        <f>VLOOKUP(AM249,POINTS_TABLE!$D$28:$E$33,2,FALSE)</f>
        <v>-18.836510639202615</v>
      </c>
      <c r="BL249" s="23">
        <f>VLOOKUP(AN249,POINTS_TABLE!$D$34:$E$37,2,FALSE)</f>
        <v>7.4046821899710498</v>
      </c>
      <c r="BM249" s="23">
        <f>VLOOKUP(AO249,POINTS_TABLE!$D$38:$E$41,2,FALSE)</f>
        <v>12.409006155098014</v>
      </c>
      <c r="BN249" s="23">
        <f>VLOOKUP(AP249,POINTS_TABLE!$D$42:$E$44,2,FALSE)</f>
        <v>-9.2873123719919874</v>
      </c>
      <c r="BO249" s="23">
        <f>VLOOKUP(AQ249,POINTS_TABLE!$D$45:$E$48,2,FALSE)</f>
        <v>2.6738283855727758</v>
      </c>
      <c r="BP249" s="23">
        <f>VLOOKUP(AR249,POINTS_TABLE!$D$49:$E$50,2,FALSE)</f>
        <v>-3.4375704313596254</v>
      </c>
      <c r="BQ249" s="23">
        <f>VLOOKUP(AS249,POINTS_TABLE!$D$51:$E$52,2,FALSE)</f>
        <v>-3.8353326132213157</v>
      </c>
      <c r="BR249" s="39">
        <f>ROUND(SCORECARD_SCALLING!$C$6-SUM(BF249:BQ249)-TRAIN_SUMMARY!$C$2*SCORECARD_SCALLING!$C$5,0)</f>
        <v>493</v>
      </c>
      <c r="BS249" t="str">
        <f t="shared" si="48"/>
        <v>Reject</v>
      </c>
      <c r="BT249">
        <f t="shared" si="49"/>
        <v>1</v>
      </c>
    </row>
    <row r="250" spans="1:72">
      <c r="A250" s="2" t="s">
        <v>21</v>
      </c>
      <c r="B250" s="2">
        <v>30</v>
      </c>
      <c r="C250" s="2" t="s">
        <v>22</v>
      </c>
      <c r="D250" s="2" t="s">
        <v>49</v>
      </c>
      <c r="E250" s="2">
        <v>10623</v>
      </c>
      <c r="F250" s="2" t="s">
        <v>34</v>
      </c>
      <c r="G250" s="2" t="s">
        <v>25</v>
      </c>
      <c r="H250" s="2">
        <v>3</v>
      </c>
      <c r="I250" s="2" t="s">
        <v>26</v>
      </c>
      <c r="J250" s="2" t="s">
        <v>27</v>
      </c>
      <c r="K250" s="2">
        <v>4</v>
      </c>
      <c r="L250" s="2" t="s">
        <v>47</v>
      </c>
      <c r="M250" s="2">
        <v>38</v>
      </c>
      <c r="N250" s="2" t="s">
        <v>27</v>
      </c>
      <c r="O250" s="2" t="s">
        <v>44</v>
      </c>
      <c r="P250" s="2">
        <v>3</v>
      </c>
      <c r="Q250" s="2" t="s">
        <v>52</v>
      </c>
      <c r="R250" s="2">
        <v>2</v>
      </c>
      <c r="S250" s="2" t="s">
        <v>31</v>
      </c>
      <c r="T250" s="2" t="s">
        <v>31</v>
      </c>
      <c r="U250" s="2">
        <v>0</v>
      </c>
      <c r="V250">
        <f>_xlfn.XLOOKUP(B250,Binning_WOE_IV!$C$2:$C$6,Binning_WOE_IV!$I$2:$I$6,"not found",-1)</f>
        <v>-0.12917431193202994</v>
      </c>
      <c r="W250">
        <f>_xlfn.XLOOKUP(E250,Binning_WOE_IV!$C$7:$C$12,Binning_WOE_IV!$I$7:$I$12,"not found",-1)</f>
        <v>-0.98786424995459821</v>
      </c>
      <c r="X250">
        <f>_xlfn.XLOOKUP(M250,Binning_WOE_IV!$C$13:$C$18,Binning_WOE_IV!$I$13:$I$18,"not found",-1)</f>
        <v>0.27579903319597576</v>
      </c>
      <c r="Y250">
        <f>_xlfn.XLOOKUP(A250,Binning_WOE_IV!$B$32:$B$35,Binning_WOE_IV!$G$32:$G$35,"not found",0)</f>
        <v>-0.67859154491044971</v>
      </c>
      <c r="Z250" s="23">
        <f>_xlfn.XLOOKUP(_xlfn.XLOOKUP(C250,Binning_WOE_IV!$AF$2:$AF$6,Binning_WOE_IV!$AG$2:$AG$6,"not found",0),Binning_WOE_IV!$R$36:$R$38,Binning_WOE_IV!$G$36:$G$38,"not found",0)</f>
        <v>0.68738688104907397</v>
      </c>
      <c r="AA250" cm="1">
        <f t="array" ref="AA250">_xlfn.SWITCH(D250,"radio/tv",Binning_WOE_IV!$G$39,"other",Binning_WOE_IV!$G$39,"education",Binning_WOE_IV!$G$40,"retraining",Binning_WOE_IV!$G$40,"furniture/equipment",Binning_WOE_IV!$G$41,"domestic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50">
        <f>_xlfn.LET(_xlpm.b,_xlfn.XLOOKUP(F250,Binning_WOE_IV!$AJ$2:$AJ$6,Binning_WOE_IV!$AK$2:$AK$6,"not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50">
        <f>_xlfn.LET(_xlpm.b,_xlfn.XLOOKUP(G250,Binning_WOE_IV!$AL$2:$AL$6,Binning_WOE_IV!$AM$2:$AM$6,"not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50">
        <f>_xlfn.XLOOKUP(_xlfn.XLOOKUP(I250,Binning_WOE_IV!$AN$2:$AN$5,Binning_WOE_IV!$AO$2:$AO$5,"not found",0),Binning_WOE_IV!$R$53:$R$55,Binning_WOE_IV!$G$53:$G$55,"not found",0)</f>
        <v>0.1811117123342415</v>
      </c>
      <c r="AE250">
        <f>_xlfn.LET(_xlpm.b,_xlfn.XLOOKUP(L250,Binning_WOE_IV!$AQ$2:$AQ$5,Binning_WOE_IV!$AR$2:$AR$5,"not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50">
        <f>_xlfn.XLOOKUP(_xlfn.XLOOKUP(N250,Binning_WOE_IV!$AS$2:$AS$4,Binning_WOE_IV!$AT$2:$AT$4,"not found",0),Binning_WOE_IV!$R$62:$R$63,Binning_WOE_IV!$G$62:$G$63,"not found",0)</f>
        <v>0.12957806221905885</v>
      </c>
      <c r="AG250">
        <f>_xlfn.XLOOKUP(_xlfn.XLOOKUP(O250,Binning_WOE_IV!$AU$2:$AU$4,Binning_WOE_IV!$AV$2:$AV$4,"not found",0),Binning_WOE_IV!$R$64:$R$65,Binning_WOE_IV!$G$64:$G$65,"not found",0)</f>
        <v>-0.4919272386823581</v>
      </c>
      <c r="AH250">
        <f>V250*TRAIN_SUMMARY!$C$3</f>
        <v>0.10186434668464488</v>
      </c>
      <c r="AI250">
        <f>W250*TRAIN_SUMMARY!$C$4</f>
        <v>0.49301772974847569</v>
      </c>
      <c r="AJ250">
        <f>X250*TRAIN_SUMMARY!$C$5</f>
        <v>-0.1756525653466223</v>
      </c>
      <c r="AK250">
        <f>Y250*TRAIN_SUMMARY!$C$6</f>
        <v>0.53190423215968441</v>
      </c>
      <c r="AL250">
        <f>Z250*TRAIN_SUMMARY!$C$7</f>
        <v>-0.37777464997720578</v>
      </c>
      <c r="AM250">
        <f>AA250*TRAIN_SUMMARY!$C$8</f>
        <v>-0.46936907902687153</v>
      </c>
      <c r="AN250">
        <f>AB250*TRAIN_SUMMARY!$C$9</f>
        <v>0.17108448609736249</v>
      </c>
      <c r="AO250">
        <f>AC250*TRAIN_SUMMARY!$C$10</f>
        <v>-0.18469041192036334</v>
      </c>
      <c r="AP250">
        <f>AD250*TRAIN_SUMMARY!$C$11</f>
        <v>-0.21458247952085815</v>
      </c>
      <c r="AQ250">
        <f>AE250*TRAIN_SUMMARY!$C$12</f>
        <v>0.30495501300893796</v>
      </c>
      <c r="AR250">
        <f>AF250*TRAIN_SUMMARY!$C$13</f>
        <v>-7.9424741749105313E-2</v>
      </c>
      <c r="AS250">
        <f>AG250*TRAIN_SUMMARY!$C$14</f>
        <v>0.18600799575071647</v>
      </c>
      <c r="AT250">
        <f>TRAIN_SUMMARY!$C$2+SUM(AH250:AS250)</f>
        <v>-0.53406093885332773</v>
      </c>
      <c r="AU250">
        <f t="shared" si="39"/>
        <v>0.36957023758921609</v>
      </c>
      <c r="AV250">
        <f t="shared" si="40"/>
        <v>0.46135352960687598</v>
      </c>
      <c r="AW250">
        <f t="shared" si="41"/>
        <v>1</v>
      </c>
      <c r="AX250">
        <f t="shared" si="42"/>
        <v>0</v>
      </c>
      <c r="AY250">
        <f t="shared" si="50"/>
        <v>106</v>
      </c>
      <c r="AZ250">
        <f t="shared" si="51"/>
        <v>143</v>
      </c>
      <c r="BA250" s="35">
        <f t="shared" si="43"/>
        <v>0.21855670103092784</v>
      </c>
      <c r="BB250" s="35">
        <f t="shared" si="44"/>
        <v>0.66511627906976745</v>
      </c>
      <c r="BC250" s="35">
        <f t="shared" si="45"/>
        <v>0.44655957803883961</v>
      </c>
      <c r="BD250" s="35">
        <f t="shared" si="46"/>
        <v>0.66511627906976745</v>
      </c>
      <c r="BE250" s="35">
        <f t="shared" si="47"/>
        <v>0.21855670103092784</v>
      </c>
      <c r="BF250" s="23">
        <f>VLOOKUP(AH250,POINTS_TABLE!$D$2:$E$6,2,FALSE)</f>
        <v>4.4087756341599382</v>
      </c>
      <c r="BG250" s="23">
        <f>VLOOKUP(AI250,POINTS_TABLE!$D$7:$E$12,2,FALSE)</f>
        <v>21.33822701335383</v>
      </c>
      <c r="BH250" s="23">
        <f>VLOOKUP(AJ250,POINTS_TABLE!$D$13:$E$18,2,FALSE)</f>
        <v>-7.6023925483498971</v>
      </c>
      <c r="BI250" s="23">
        <f>VLOOKUP(AK250,POINTS_TABLE!$D$21:$E$24,2,FALSE)</f>
        <v>23.021267938938855</v>
      </c>
      <c r="BJ250" s="23">
        <f>VLOOKUP(AL250,POINTS_TABLE!$D$25:$E$27,2,FALSE)</f>
        <v>-16.350408422870363</v>
      </c>
      <c r="BK250" s="23">
        <f>VLOOKUP(AM250,POINTS_TABLE!$D$28:$E$33,2,FALSE)</f>
        <v>-20.314693279760625</v>
      </c>
      <c r="BL250" s="23">
        <f>VLOOKUP(AN250,POINTS_TABLE!$D$34:$E$37,2,FALSE)</f>
        <v>7.4046821899710498</v>
      </c>
      <c r="BM250" s="23">
        <f>VLOOKUP(AO250,POINTS_TABLE!$D$38:$E$41,2,FALSE)</f>
        <v>-7.9935582413174426</v>
      </c>
      <c r="BN250" s="23">
        <f>VLOOKUP(AP250,POINTS_TABLE!$D$42:$E$44,2,FALSE)</f>
        <v>-9.2873123719919874</v>
      </c>
      <c r="BO250" s="23">
        <f>VLOOKUP(AQ250,POINTS_TABLE!$D$45:$E$48,2,FALSE)</f>
        <v>13.198712548866723</v>
      </c>
      <c r="BP250" s="23">
        <f>VLOOKUP(AR250,POINTS_TABLE!$D$49:$E$50,2,FALSE)</f>
        <v>-3.4375704313596254</v>
      </c>
      <c r="BQ250" s="23">
        <f>VLOOKUP(AS250,POINTS_TABLE!$D$51:$E$52,2,FALSE)</f>
        <v>8.0505843910576207</v>
      </c>
      <c r="BR250" s="39">
        <f>ROUND(SCORECARD_SCALLING!$C$6-SUM(BF250:BQ250)-TRAIN_SUMMARY!$C$2*SCORECARD_SCALLING!$C$5,0)</f>
        <v>493</v>
      </c>
      <c r="BS250" t="str">
        <f t="shared" si="48"/>
        <v>Reject</v>
      </c>
      <c r="BT250">
        <f t="shared" si="49"/>
        <v>1</v>
      </c>
    </row>
    <row r="251" spans="1:72">
      <c r="A251" s="2" t="s">
        <v>37</v>
      </c>
      <c r="B251" s="2">
        <v>21</v>
      </c>
      <c r="C251" s="2" t="s">
        <v>60</v>
      </c>
      <c r="D251" s="2" t="s">
        <v>46</v>
      </c>
      <c r="E251" s="2">
        <v>5003</v>
      </c>
      <c r="F251" s="2" t="s">
        <v>24</v>
      </c>
      <c r="G251" s="2" t="s">
        <v>35</v>
      </c>
      <c r="H251" s="2">
        <v>1</v>
      </c>
      <c r="I251" s="2" t="s">
        <v>36</v>
      </c>
      <c r="J251" s="2" t="s">
        <v>27</v>
      </c>
      <c r="K251" s="2">
        <v>4</v>
      </c>
      <c r="L251" s="2" t="s">
        <v>43</v>
      </c>
      <c r="M251" s="2">
        <v>29</v>
      </c>
      <c r="N251" s="2" t="s">
        <v>61</v>
      </c>
      <c r="O251" s="2" t="s">
        <v>29</v>
      </c>
      <c r="P251" s="2">
        <v>2</v>
      </c>
      <c r="Q251" s="2" t="s">
        <v>30</v>
      </c>
      <c r="R251" s="2">
        <v>1</v>
      </c>
      <c r="S251" s="2" t="s">
        <v>31</v>
      </c>
      <c r="T251" s="2" t="s">
        <v>31</v>
      </c>
      <c r="U251" s="2">
        <v>1</v>
      </c>
      <c r="V251">
        <f>_xlfn.XLOOKUP(B251,Binning_WOE_IV!$C$2:$C$6,Binning_WOE_IV!$I$2:$I$6,"not found",-1)</f>
        <v>7.0953437452657447E-2</v>
      </c>
      <c r="W251">
        <f>_xlfn.XLOOKUP(E251,Binning_WOE_IV!$C$7:$C$12,Binning_WOE_IV!$I$7:$I$12,"not found",-1)</f>
        <v>-0.1020145435816787</v>
      </c>
      <c r="X251">
        <f>_xlfn.XLOOKUP(M251,Binning_WOE_IV!$C$13:$C$18,Binning_WOE_IV!$I$13:$I$18,"not found",-1)</f>
        <v>-0.13233987329659078</v>
      </c>
      <c r="Y251">
        <f>_xlfn.XLOOKUP(A251,Binning_WOE_IV!$B$32:$B$35,Binning_WOE_IV!$G$32:$G$35,"not found",0)</f>
        <v>1.1281887537091495</v>
      </c>
      <c r="Z251" s="23">
        <f>_xlfn.XLOOKUP(_xlfn.XLOOKUP(C251,Binning_WOE_IV!$AF$2:$AF$6,Binning_WOE_IV!$AG$2:$AG$6,"not found",0),Binning_WOE_IV!$R$36:$R$38,Binning_WOE_IV!$G$36:$G$38,"not found",0)</f>
        <v>-1.2442937789022748</v>
      </c>
      <c r="AA251" cm="1">
        <f t="array" ref="AA251">_xlfn.SWITCH(D251,"radio/tv",Binning_WOE_IV!$G$39,"other",Binning_WOE_IV!$G$39,"education",Binning_WOE_IV!$G$40,"retraining",Binning_WOE_IV!$G$40,"furniture/equipment",Binning_WOE_IV!$G$41,"domestic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51">
        <f>_xlfn.LET(_xlpm.b,_xlfn.XLOOKUP(F251,Binning_WOE_IV!$AJ$2:$AJ$6,Binning_WOE_IV!$AK$2:$AK$6,"not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51">
        <f>_xlfn.LET(_xlpm.b,_xlfn.XLOOKUP(G251,Binning_WOE_IV!$AL$2:$AL$6,Binning_WOE_IV!$AM$2:$AM$6,"not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51">
        <f>_xlfn.XLOOKUP(_xlfn.XLOOKUP(I251,Binning_WOE_IV!$AN$2:$AN$5,Binning_WOE_IV!$AO$2:$AO$5,"not found",0),Binning_WOE_IV!$R$53:$R$55,Binning_WOE_IV!$G$53:$G$55,"not found",0)</f>
        <v>-0.20099341664998441</v>
      </c>
      <c r="AE251">
        <f>_xlfn.LET(_xlpm.b,_xlfn.XLOOKUP(L251,Binning_WOE_IV!$AQ$2:$AQ$5,Binning_WOE_IV!$AR$2:$AR$5,"not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51">
        <f>_xlfn.XLOOKUP(_xlfn.XLOOKUP(N251,Binning_WOE_IV!$AS$2:$AS$4,Binning_WOE_IV!$AT$2:$AT$4,"not found",0),Binning_WOE_IV!$R$62:$R$63,Binning_WOE_IV!$G$62:$G$63,"not found",0)</f>
        <v>-0.54969627176468283</v>
      </c>
      <c r="AG251">
        <f>_xlfn.XLOOKUP(_xlfn.XLOOKUP(O251,Binning_WOE_IV!$AU$2:$AU$4,Binning_WOE_IV!$AV$2:$AV$4,"not found",0),Binning_WOE_IV!$R$64:$R$65,Binning_WOE_IV!$G$64:$G$65,"not found",0)</f>
        <v>0.23435622685305388</v>
      </c>
      <c r="AH251">
        <f>V251*TRAIN_SUMMARY!$C$3</f>
        <v>-5.5952498937620498E-2</v>
      </c>
      <c r="AI251">
        <f>W251*TRAIN_SUMMARY!$C$4</f>
        <v>5.0912844229637523E-2</v>
      </c>
      <c r="AJ251">
        <f>X251*TRAIN_SUMMARY!$C$5</f>
        <v>8.428542324031725E-2</v>
      </c>
      <c r="AK251">
        <f>Y251*TRAIN_SUMMARY!$C$6</f>
        <v>-0.88431454425511169</v>
      </c>
      <c r="AL251">
        <f>Z251*TRAIN_SUMMARY!$C$7</f>
        <v>0.68384000299252556</v>
      </c>
      <c r="AM251">
        <f>AA251*TRAIN_SUMMARY!$C$8</f>
        <v>0.38352631329769549</v>
      </c>
      <c r="AN251">
        <f>AB251*TRAIN_SUMMARY!$C$9</f>
        <v>-0.49611293003523665</v>
      </c>
      <c r="AO251">
        <f>AC251*TRAIN_SUMMARY!$C$10</f>
        <v>4.7923621110280083E-2</v>
      </c>
      <c r="AP251">
        <f>AD251*TRAIN_SUMMARY!$C$11</f>
        <v>0.23813846799994265</v>
      </c>
      <c r="AQ251">
        <f>AE251*TRAIN_SUMMARY!$C$12</f>
        <v>-1.8327249432625072E-2</v>
      </c>
      <c r="AR251">
        <f>AF251*TRAIN_SUMMARY!$C$13</f>
        <v>0.33693577197926589</v>
      </c>
      <c r="AS251">
        <f>AG251*TRAIN_SUMMARY!$C$14</f>
        <v>-8.8614999578798745E-2</v>
      </c>
      <c r="AT251">
        <f>TRAIN_SUMMARY!$C$2+SUM(AH251:AS251)</f>
        <v>-0.53916059215185141</v>
      </c>
      <c r="AU251">
        <f t="shared" si="39"/>
        <v>0.36838287151916282</v>
      </c>
      <c r="AV251">
        <f t="shared" si="40"/>
        <v>0.99863246992953425</v>
      </c>
      <c r="AW251">
        <f t="shared" si="41"/>
        <v>0</v>
      </c>
      <c r="AX251">
        <f t="shared" si="42"/>
        <v>1</v>
      </c>
      <c r="AY251">
        <f t="shared" si="50"/>
        <v>106</v>
      </c>
      <c r="AZ251">
        <f t="shared" si="51"/>
        <v>144</v>
      </c>
      <c r="BA251" s="35">
        <f t="shared" si="43"/>
        <v>0.21855670103092784</v>
      </c>
      <c r="BB251" s="35">
        <f t="shared" si="44"/>
        <v>0.66976744186046511</v>
      </c>
      <c r="BC251" s="35">
        <f t="shared" si="45"/>
        <v>0.45121074082953727</v>
      </c>
      <c r="BD251" s="35">
        <f t="shared" si="46"/>
        <v>0.66976744186046511</v>
      </c>
      <c r="BE251" s="35">
        <f t="shared" si="47"/>
        <v>0.21855670103092784</v>
      </c>
      <c r="BF251" s="23">
        <f>VLOOKUP(AH251,POINTS_TABLE!$D$2:$E$6,2,FALSE)</f>
        <v>-2.4216717822795024</v>
      </c>
      <c r="BG251" s="23">
        <f>VLOOKUP(AI251,POINTS_TABLE!$D$7:$E$12,2,FALSE)</f>
        <v>2.2035512366295098</v>
      </c>
      <c r="BH251" s="23">
        <f>VLOOKUP(AJ251,POINTS_TABLE!$D$13:$E$18,2,FALSE)</f>
        <v>3.6479448638409924</v>
      </c>
      <c r="BI251" s="23">
        <f>VLOOKUP(AK251,POINTS_TABLE!$D$21:$E$24,2,FALSE)</f>
        <v>-38.273886227485001</v>
      </c>
      <c r="BJ251" s="23">
        <f>VLOOKUP(AL251,POINTS_TABLE!$D$25:$E$27,2,FALSE)</f>
        <v>29.597177432364315</v>
      </c>
      <c r="BK251" s="23">
        <f>VLOOKUP(AM251,POINTS_TABLE!$D$28:$E$33,2,FALSE)</f>
        <v>16.599345307350365</v>
      </c>
      <c r="BL251" s="23">
        <f>VLOOKUP(AN251,POINTS_TABLE!$D$34:$E$37,2,FALSE)</f>
        <v>-21.472189916481874</v>
      </c>
      <c r="BM251" s="23">
        <f>VLOOKUP(AO251,POINTS_TABLE!$D$38:$E$41,2,FALSE)</f>
        <v>2.0741751155172814</v>
      </c>
      <c r="BN251" s="23">
        <f>VLOOKUP(AP251,POINTS_TABLE!$D$42:$E$44,2,FALSE)</f>
        <v>10.30683560485237</v>
      </c>
      <c r="BO251" s="23">
        <f>VLOOKUP(AQ251,POINTS_TABLE!$D$45:$E$48,2,FALSE)</f>
        <v>-0.79321895608749771</v>
      </c>
      <c r="BP251" s="23">
        <f>VLOOKUP(AR251,POINTS_TABLE!$D$49:$E$50,2,FALSE)</f>
        <v>14.582867019977442</v>
      </c>
      <c r="BQ251" s="23">
        <f>VLOOKUP(AS251,POINTS_TABLE!$D$51:$E$52,2,FALSE)</f>
        <v>-3.8353326132213157</v>
      </c>
      <c r="BR251" s="39">
        <f>ROUND(SCORECARD_SCALLING!$C$6-SUM(BF251:BQ251)-TRAIN_SUMMARY!$C$2*SCORECARD_SCALLING!$C$5,0)</f>
        <v>494</v>
      </c>
      <c r="BS251" t="str">
        <f t="shared" si="48"/>
        <v>Reject</v>
      </c>
      <c r="BT251">
        <f t="shared" si="49"/>
        <v>1</v>
      </c>
    </row>
    <row r="252" spans="1:72">
      <c r="A252" s="2" t="s">
        <v>21</v>
      </c>
      <c r="B252" s="2">
        <v>9</v>
      </c>
      <c r="C252" s="2" t="s">
        <v>33</v>
      </c>
      <c r="D252" s="2" t="s">
        <v>23</v>
      </c>
      <c r="E252" s="2">
        <v>1366</v>
      </c>
      <c r="F252" s="2" t="s">
        <v>34</v>
      </c>
      <c r="G252" s="2" t="s">
        <v>57</v>
      </c>
      <c r="H252" s="2">
        <v>3</v>
      </c>
      <c r="I252" s="2" t="s">
        <v>36</v>
      </c>
      <c r="J252" s="2" t="s">
        <v>27</v>
      </c>
      <c r="K252" s="2">
        <v>4</v>
      </c>
      <c r="L252" s="2" t="s">
        <v>43</v>
      </c>
      <c r="M252" s="2">
        <v>22</v>
      </c>
      <c r="N252" s="2" t="s">
        <v>27</v>
      </c>
      <c r="O252" s="2" t="s">
        <v>51</v>
      </c>
      <c r="P252" s="2">
        <v>1</v>
      </c>
      <c r="Q252" s="2" t="s">
        <v>30</v>
      </c>
      <c r="R252" s="2">
        <v>1</v>
      </c>
      <c r="S252" s="2" t="s">
        <v>27</v>
      </c>
      <c r="T252" s="2" t="s">
        <v>31</v>
      </c>
      <c r="U252" s="2">
        <v>1</v>
      </c>
      <c r="V252">
        <f>_xlfn.XLOOKUP(B252,Binning_WOE_IV!$C$2:$C$6,Binning_WOE_IV!$I$2:$I$6,"not found",-1)</f>
        <v>1.0146162505891094</v>
      </c>
      <c r="W252">
        <f>_xlfn.XLOOKUP(E252,Binning_WOE_IV!$C$7:$C$12,Binning_WOE_IV!$I$7:$I$12,"not found",-1)</f>
        <v>0.16104877718831048</v>
      </c>
      <c r="X252">
        <f>_xlfn.XLOOKUP(M252,Binning_WOE_IV!$C$13:$C$18,Binning_WOE_IV!$I$13:$I$18,"not found",-1)</f>
        <v>-0.40221483439086264</v>
      </c>
      <c r="Y252">
        <f>_xlfn.XLOOKUP(A252,Binning_WOE_IV!$B$32:$B$35,Binning_WOE_IV!$G$32:$G$35,"not found",0)</f>
        <v>-0.67859154491044971</v>
      </c>
      <c r="Z252" s="23">
        <f>_xlfn.XLOOKUP(_xlfn.XLOOKUP(C252,Binning_WOE_IV!$AF$2:$AF$6,Binning_WOE_IV!$AG$2:$AG$6,"not found",0),Binning_WOE_IV!$R$36:$R$38,Binning_WOE_IV!$G$36:$G$38,"not found",0)</f>
        <v>-4.4726268044255127E-2</v>
      </c>
      <c r="AA252" cm="1">
        <f t="array" ref="AA252">_xlfn.SWITCH(D252,"radio/tv",Binning_WOE_IV!$G$39,"other",Binning_WOE_IV!$G$39,"education",Binning_WOE_IV!$G$40,"retraining",Binning_WOE_IV!$G$40,"furniture/equipment",Binning_WOE_IV!$G$41,"domestic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52">
        <f>_xlfn.LET(_xlpm.b,_xlfn.XLOOKUP(F252,Binning_WOE_IV!$AJ$2:$AJ$6,Binning_WOE_IV!$AK$2:$AK$6,"not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52">
        <f>_xlfn.LET(_xlpm.b,_xlfn.XLOOKUP(G252,Binning_WOE_IV!$AL$2:$AL$6,Binning_WOE_IV!$AM$2:$AM$6,"not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52">
        <f>_xlfn.XLOOKUP(_xlfn.XLOOKUP(I252,Binning_WOE_IV!$AN$2:$AN$5,Binning_WOE_IV!$AO$2:$AO$5,"not found",0),Binning_WOE_IV!$R$53:$R$55,Binning_WOE_IV!$G$53:$G$55,"not found",0)</f>
        <v>-0.20099341664998441</v>
      </c>
      <c r="AE252">
        <f>_xlfn.LET(_xlpm.b,_xlfn.XLOOKUP(L252,Binning_WOE_IV!$AQ$2:$AQ$5,Binning_WOE_IV!$AR$2:$AR$5,"not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52">
        <f>_xlfn.XLOOKUP(_xlfn.XLOOKUP(N252,Binning_WOE_IV!$AS$2:$AS$4,Binning_WOE_IV!$AT$2:$AT$4,"not found",0),Binning_WOE_IV!$R$62:$R$63,Binning_WOE_IV!$G$62:$G$63,"not found",0)</f>
        <v>0.12957806221905885</v>
      </c>
      <c r="AG252">
        <f>_xlfn.XLOOKUP(_xlfn.XLOOKUP(O252,Binning_WOE_IV!$AU$2:$AU$4,Binning_WOE_IV!$AV$2:$AV$4,"not found",0),Binning_WOE_IV!$R$64:$R$65,Binning_WOE_IV!$G$64:$G$65,"not found",0)</f>
        <v>-0.4919272386823581</v>
      </c>
      <c r="AH252">
        <f>V252*TRAIN_SUMMARY!$C$3</f>
        <v>-0.80010661528638027</v>
      </c>
      <c r="AI252">
        <f>W252*TRAIN_SUMMARY!$C$4</f>
        <v>-8.037531726833734E-2</v>
      </c>
      <c r="AJ252">
        <f>X252*TRAIN_SUMMARY!$C$5</f>
        <v>0.25616502952357967</v>
      </c>
      <c r="AK252">
        <f>Y252*TRAIN_SUMMARY!$C$6</f>
        <v>0.53190423215968441</v>
      </c>
      <c r="AL252">
        <f>Z252*TRAIN_SUMMARY!$C$7</f>
        <v>2.4580699342731407E-2</v>
      </c>
      <c r="AM252">
        <f>AA252*TRAIN_SUMMARY!$C$8</f>
        <v>-0.43521580803835686</v>
      </c>
      <c r="AN252">
        <f>AB252*TRAIN_SUMMARY!$C$9</f>
        <v>0.17108448609736249</v>
      </c>
      <c r="AO252">
        <f>AC252*TRAIN_SUMMARY!$C$10</f>
        <v>0.2867089209985732</v>
      </c>
      <c r="AP252">
        <f>AD252*TRAIN_SUMMARY!$C$11</f>
        <v>0.23813846799994265</v>
      </c>
      <c r="AQ252">
        <f>AE252*TRAIN_SUMMARY!$C$12</f>
        <v>-1.8327249432625072E-2</v>
      </c>
      <c r="AR252">
        <f>AF252*TRAIN_SUMMARY!$C$13</f>
        <v>-7.9424741749105313E-2</v>
      </c>
      <c r="AS252">
        <f>AG252*TRAIN_SUMMARY!$C$14</f>
        <v>0.18600799575071647</v>
      </c>
      <c r="AT252">
        <f>TRAIN_SUMMARY!$C$2+SUM(AH252:AS252)</f>
        <v>-0.54026071466433767</v>
      </c>
      <c r="AU252">
        <f t="shared" si="39"/>
        <v>0.36812693547275777</v>
      </c>
      <c r="AV252">
        <f t="shared" si="40"/>
        <v>0.99932746693915242</v>
      </c>
      <c r="AW252">
        <f t="shared" si="41"/>
        <v>0</v>
      </c>
      <c r="AX252">
        <f t="shared" si="42"/>
        <v>1</v>
      </c>
      <c r="AY252">
        <f t="shared" si="50"/>
        <v>106</v>
      </c>
      <c r="AZ252">
        <f t="shared" si="51"/>
        <v>145</v>
      </c>
      <c r="BA252" s="35">
        <f t="shared" si="43"/>
        <v>0.21855670103092784</v>
      </c>
      <c r="BB252" s="35">
        <f t="shared" si="44"/>
        <v>0.67441860465116277</v>
      </c>
      <c r="BC252" s="35">
        <f t="shared" si="45"/>
        <v>0.45586190362023493</v>
      </c>
      <c r="BD252" s="35">
        <f t="shared" si="46"/>
        <v>0.67441860465116277</v>
      </c>
      <c r="BE252" s="35">
        <f t="shared" si="47"/>
        <v>0.21855670103092784</v>
      </c>
      <c r="BF252" s="23">
        <f>VLOOKUP(AH252,POINTS_TABLE!$D$2:$E$6,2,FALSE)</f>
        <v>-34.629295381683434</v>
      </c>
      <c r="BG252" s="23">
        <f>VLOOKUP(AI252,POINTS_TABLE!$D$7:$E$12,2,FALSE)</f>
        <v>-3.4787121489872201</v>
      </c>
      <c r="BH252" s="23">
        <f>VLOOKUP(AJ252,POINTS_TABLE!$D$13:$E$18,2,FALSE)</f>
        <v>11.087040532285299</v>
      </c>
      <c r="BI252" s="23">
        <f>VLOOKUP(AK252,POINTS_TABLE!$D$21:$E$24,2,FALSE)</f>
        <v>23.021267938938855</v>
      </c>
      <c r="BJ252" s="23">
        <f>VLOOKUP(AL252,POINTS_TABLE!$D$25:$E$27,2,FALSE)</f>
        <v>1.063873591300236</v>
      </c>
      <c r="BK252" s="23">
        <f>VLOOKUP(AM252,POINTS_TABLE!$D$28:$E$33,2,FALSE)</f>
        <v>-18.836510639202615</v>
      </c>
      <c r="BL252" s="23">
        <f>VLOOKUP(AN252,POINTS_TABLE!$D$34:$E$37,2,FALSE)</f>
        <v>7.4046821899710498</v>
      </c>
      <c r="BM252" s="23">
        <f>VLOOKUP(AO252,POINTS_TABLE!$D$38:$E$41,2,FALSE)</f>
        <v>12.409006155098014</v>
      </c>
      <c r="BN252" s="23">
        <f>VLOOKUP(AP252,POINTS_TABLE!$D$42:$E$44,2,FALSE)</f>
        <v>10.30683560485237</v>
      </c>
      <c r="BO252" s="23">
        <f>VLOOKUP(AQ252,POINTS_TABLE!$D$45:$E$48,2,FALSE)</f>
        <v>-0.79321895608749771</v>
      </c>
      <c r="BP252" s="23">
        <f>VLOOKUP(AR252,POINTS_TABLE!$D$49:$E$50,2,FALSE)</f>
        <v>-3.4375704313596254</v>
      </c>
      <c r="BQ252" s="23">
        <f>VLOOKUP(AS252,POINTS_TABLE!$D$51:$E$52,2,FALSE)</f>
        <v>8.0505843910576207</v>
      </c>
      <c r="BR252" s="39">
        <f>ROUND(SCORECARD_SCALLING!$C$6-SUM(BF252:BQ252)-TRAIN_SUMMARY!$C$2*SCORECARD_SCALLING!$C$5,0)</f>
        <v>494</v>
      </c>
      <c r="BS252" t="str">
        <f t="shared" si="48"/>
        <v>Reject</v>
      </c>
      <c r="BT252">
        <f t="shared" si="49"/>
        <v>1</v>
      </c>
    </row>
    <row r="253" spans="1:72">
      <c r="A253" s="2" t="s">
        <v>21</v>
      </c>
      <c r="B253" s="2">
        <v>12</v>
      </c>
      <c r="C253" s="2" t="s">
        <v>33</v>
      </c>
      <c r="D253" s="2" t="s">
        <v>46</v>
      </c>
      <c r="E253" s="2">
        <v>759</v>
      </c>
      <c r="F253" s="2" t="s">
        <v>34</v>
      </c>
      <c r="G253" s="2" t="s">
        <v>39</v>
      </c>
      <c r="H253" s="2">
        <v>4</v>
      </c>
      <c r="I253" s="2" t="s">
        <v>26</v>
      </c>
      <c r="J253" s="2" t="s">
        <v>27</v>
      </c>
      <c r="K253" s="2">
        <v>2</v>
      </c>
      <c r="L253" s="2" t="s">
        <v>28</v>
      </c>
      <c r="M253" s="2">
        <v>26</v>
      </c>
      <c r="N253" s="2" t="s">
        <v>27</v>
      </c>
      <c r="O253" s="2" t="s">
        <v>29</v>
      </c>
      <c r="P253" s="2">
        <v>1</v>
      </c>
      <c r="Q253" s="2" t="s">
        <v>30</v>
      </c>
      <c r="R253" s="2">
        <v>1</v>
      </c>
      <c r="S253" s="2" t="s">
        <v>27</v>
      </c>
      <c r="T253" s="2" t="s">
        <v>31</v>
      </c>
      <c r="U253" s="2">
        <v>1</v>
      </c>
      <c r="V253">
        <f>_xlfn.XLOOKUP(B253,Binning_WOE_IV!$C$2:$C$6,Binning_WOE_IV!$I$2:$I$6,"not found",-1)</f>
        <v>7.0953437452657447E-2</v>
      </c>
      <c r="W253">
        <f>_xlfn.XLOOKUP(E253,Binning_WOE_IV!$C$7:$C$12,Binning_WOE_IV!$I$7:$I$12,"not found",-1)</f>
        <v>3.9978967825304385E-2</v>
      </c>
      <c r="X253">
        <f>_xlfn.XLOOKUP(M253,Binning_WOE_IV!$C$13:$C$18,Binning_WOE_IV!$I$13:$I$18,"not found",-1)</f>
        <v>-0.13233987329659078</v>
      </c>
      <c r="Y253">
        <f>_xlfn.XLOOKUP(A253,Binning_WOE_IV!$B$32:$B$35,Binning_WOE_IV!$G$32:$G$35,"not found",0)</f>
        <v>-0.67859154491044971</v>
      </c>
      <c r="Z253" s="23">
        <f>_xlfn.XLOOKUP(_xlfn.XLOOKUP(C253,Binning_WOE_IV!$AF$2:$AF$6,Binning_WOE_IV!$AG$2:$AG$6,"not found",0),Binning_WOE_IV!$R$36:$R$38,Binning_WOE_IV!$G$36:$G$38,"not found",0)</f>
        <v>-4.4726268044255127E-2</v>
      </c>
      <c r="AA253" cm="1">
        <f t="array" ref="AA253">_xlfn.SWITCH(D253,"radio/tv",Binning_WOE_IV!$G$39,"other",Binning_WOE_IV!$G$39,"education",Binning_WOE_IV!$G$40,"retraining",Binning_WOE_IV!$G$40,"furniture/equipment",Binning_WOE_IV!$G$41,"domestic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53">
        <f>_xlfn.LET(_xlpm.b,_xlfn.XLOOKUP(F253,Binning_WOE_IV!$AJ$2:$AJ$6,Binning_WOE_IV!$AK$2:$AK$6,"not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53">
        <f>_xlfn.LET(_xlpm.b,_xlfn.XLOOKUP(G253,Binning_WOE_IV!$AL$2:$AL$6,Binning_WOE_IV!$AM$2:$AM$6,"not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53">
        <f>_xlfn.XLOOKUP(_xlfn.XLOOKUP(I253,Binning_WOE_IV!$AN$2:$AN$5,Binning_WOE_IV!$AO$2:$AO$5,"not found",0),Binning_WOE_IV!$R$53:$R$55,Binning_WOE_IV!$G$53:$G$55,"not found",0)</f>
        <v>0.1811117123342415</v>
      </c>
      <c r="AE253">
        <f>_xlfn.LET(_xlpm.b,_xlfn.XLOOKUP(L253,Binning_WOE_IV!$AQ$2:$AQ$5,Binning_WOE_IV!$AR$2:$AR$5,"not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53">
        <f>_xlfn.XLOOKUP(_xlfn.XLOOKUP(N253,Binning_WOE_IV!$AS$2:$AS$4,Binning_WOE_IV!$AT$2:$AT$4,"not found",0),Binning_WOE_IV!$R$62:$R$63,Binning_WOE_IV!$G$62:$G$63,"not found",0)</f>
        <v>0.12957806221905885</v>
      </c>
      <c r="AG253">
        <f>_xlfn.XLOOKUP(_xlfn.XLOOKUP(O253,Binning_WOE_IV!$AU$2:$AU$4,Binning_WOE_IV!$AV$2:$AV$4,"not found",0),Binning_WOE_IV!$R$64:$R$65,Binning_WOE_IV!$G$64:$G$65,"not found",0)</f>
        <v>0.23435622685305388</v>
      </c>
      <c r="AH253">
        <f>V253*TRAIN_SUMMARY!$C$3</f>
        <v>-5.5952498937620498E-2</v>
      </c>
      <c r="AI253">
        <f>W253*TRAIN_SUMMARY!$C$4</f>
        <v>-1.9952478243670423E-2</v>
      </c>
      <c r="AJ253">
        <f>X253*TRAIN_SUMMARY!$C$5</f>
        <v>8.428542324031725E-2</v>
      </c>
      <c r="AK253">
        <f>Y253*TRAIN_SUMMARY!$C$6</f>
        <v>0.53190423215968441</v>
      </c>
      <c r="AL253">
        <f>Z253*TRAIN_SUMMARY!$C$7</f>
        <v>2.4580699342731407E-2</v>
      </c>
      <c r="AM253">
        <f>AA253*TRAIN_SUMMARY!$C$8</f>
        <v>0.38352631329769549</v>
      </c>
      <c r="AN253">
        <f>AB253*TRAIN_SUMMARY!$C$9</f>
        <v>0.17108448609736249</v>
      </c>
      <c r="AO253">
        <f>AC253*TRAIN_SUMMARY!$C$10</f>
        <v>-0.18469041192036334</v>
      </c>
      <c r="AP253">
        <f>AD253*TRAIN_SUMMARY!$C$11</f>
        <v>-0.21458247952085815</v>
      </c>
      <c r="AQ253">
        <f>AE253*TRAIN_SUMMARY!$C$12</f>
        <v>-0.28008206528227803</v>
      </c>
      <c r="AR253">
        <f>AF253*TRAIN_SUMMARY!$C$13</f>
        <v>-7.9424741749105313E-2</v>
      </c>
      <c r="AS253">
        <f>AG253*TRAIN_SUMMARY!$C$14</f>
        <v>-8.8614999578798745E-2</v>
      </c>
      <c r="AT253">
        <f>TRAIN_SUMMARY!$C$2+SUM(AH253:AS253)</f>
        <v>-0.54931933585702653</v>
      </c>
      <c r="AU253">
        <f t="shared" si="39"/>
        <v>0.36602234268629003</v>
      </c>
      <c r="AV253">
        <f t="shared" si="40"/>
        <v>1.0050609018530208</v>
      </c>
      <c r="AW253">
        <f t="shared" si="41"/>
        <v>0</v>
      </c>
      <c r="AX253">
        <f t="shared" si="42"/>
        <v>1</v>
      </c>
      <c r="AY253">
        <f t="shared" si="50"/>
        <v>106</v>
      </c>
      <c r="AZ253">
        <f t="shared" si="51"/>
        <v>146</v>
      </c>
      <c r="BA253" s="35">
        <f t="shared" si="43"/>
        <v>0.21855670103092784</v>
      </c>
      <c r="BB253" s="35">
        <f t="shared" si="44"/>
        <v>0.67906976744186043</v>
      </c>
      <c r="BC253" s="35">
        <f t="shared" si="45"/>
        <v>0.46051306641093259</v>
      </c>
      <c r="BD253" s="35">
        <f t="shared" si="46"/>
        <v>0.67906976744186043</v>
      </c>
      <c r="BE253" s="35">
        <f t="shared" si="47"/>
        <v>0.21855670103092784</v>
      </c>
      <c r="BF253" s="23">
        <f>VLOOKUP(AH253,POINTS_TABLE!$D$2:$E$6,2,FALSE)</f>
        <v>-2.4216717822795024</v>
      </c>
      <c r="BG253" s="23">
        <f>VLOOKUP(AI253,POINTS_TABLE!$D$7:$E$12,2,FALSE)</f>
        <v>-0.86356024246764762</v>
      </c>
      <c r="BH253" s="23">
        <f>VLOOKUP(AJ253,POINTS_TABLE!$D$13:$E$18,2,FALSE)</f>
        <v>3.6479448638409924</v>
      </c>
      <c r="BI253" s="23">
        <f>VLOOKUP(AK253,POINTS_TABLE!$D$21:$E$24,2,FALSE)</f>
        <v>23.021267938938855</v>
      </c>
      <c r="BJ253" s="23">
        <f>VLOOKUP(AL253,POINTS_TABLE!$D$25:$E$27,2,FALSE)</f>
        <v>1.063873591300236</v>
      </c>
      <c r="BK253" s="23">
        <f>VLOOKUP(AM253,POINTS_TABLE!$D$28:$E$33,2,FALSE)</f>
        <v>16.599345307350365</v>
      </c>
      <c r="BL253" s="23">
        <f>VLOOKUP(AN253,POINTS_TABLE!$D$34:$E$37,2,FALSE)</f>
        <v>7.4046821899710498</v>
      </c>
      <c r="BM253" s="23">
        <f>VLOOKUP(AO253,POINTS_TABLE!$D$38:$E$41,2,FALSE)</f>
        <v>-7.9935582413174426</v>
      </c>
      <c r="BN253" s="23">
        <f>VLOOKUP(AP253,POINTS_TABLE!$D$42:$E$44,2,FALSE)</f>
        <v>-9.2873123719919874</v>
      </c>
      <c r="BO253" s="23">
        <f>VLOOKUP(AQ253,POINTS_TABLE!$D$45:$E$48,2,FALSE)</f>
        <v>-12.122190198740443</v>
      </c>
      <c r="BP253" s="23">
        <f>VLOOKUP(AR253,POINTS_TABLE!$D$49:$E$50,2,FALSE)</f>
        <v>-3.4375704313596254</v>
      </c>
      <c r="BQ253" s="23">
        <f>VLOOKUP(AS253,POINTS_TABLE!$D$51:$E$52,2,FALSE)</f>
        <v>-3.8353326132213157</v>
      </c>
      <c r="BR253" s="39">
        <f>ROUND(SCORECARD_SCALLING!$C$6-SUM(BF253:BQ253)-TRAIN_SUMMARY!$C$2*SCORECARD_SCALLING!$C$5,0)</f>
        <v>494</v>
      </c>
      <c r="BS253" t="str">
        <f t="shared" si="48"/>
        <v>Reject</v>
      </c>
      <c r="BT253">
        <f t="shared" si="49"/>
        <v>1</v>
      </c>
    </row>
    <row r="254" spans="1:72">
      <c r="A254" s="2" t="s">
        <v>32</v>
      </c>
      <c r="B254" s="2">
        <v>24</v>
      </c>
      <c r="C254" s="2" t="s">
        <v>33</v>
      </c>
      <c r="D254" s="2" t="s">
        <v>49</v>
      </c>
      <c r="E254" s="2">
        <v>4113</v>
      </c>
      <c r="F254" s="2" t="s">
        <v>48</v>
      </c>
      <c r="G254" s="2" t="s">
        <v>57</v>
      </c>
      <c r="H254" s="2">
        <v>3</v>
      </c>
      <c r="I254" s="2" t="s">
        <v>36</v>
      </c>
      <c r="J254" s="2" t="s">
        <v>27</v>
      </c>
      <c r="K254" s="2">
        <v>4</v>
      </c>
      <c r="L254" s="2" t="s">
        <v>50</v>
      </c>
      <c r="M254" s="2">
        <v>28</v>
      </c>
      <c r="N254" s="2" t="s">
        <v>27</v>
      </c>
      <c r="O254" s="2" t="s">
        <v>51</v>
      </c>
      <c r="P254" s="2">
        <v>1</v>
      </c>
      <c r="Q254" s="2" t="s">
        <v>30</v>
      </c>
      <c r="R254" s="2">
        <v>1</v>
      </c>
      <c r="S254" s="2" t="s">
        <v>27</v>
      </c>
      <c r="T254" s="2" t="s">
        <v>31</v>
      </c>
      <c r="U254" s="2">
        <v>1</v>
      </c>
      <c r="V254">
        <f>_xlfn.XLOOKUP(B254,Binning_WOE_IV!$C$2:$C$6,Binning_WOE_IV!$I$2:$I$6,"not found",-1)</f>
        <v>-0.12917431193202994</v>
      </c>
      <c r="W254">
        <f>_xlfn.XLOOKUP(E254,Binning_WOE_IV!$C$7:$C$12,Binning_WOE_IV!$I$7:$I$12,"not found",-1)</f>
        <v>4.3939369041401284E-2</v>
      </c>
      <c r="X254">
        <f>_xlfn.XLOOKUP(M254,Binning_WOE_IV!$C$13:$C$18,Binning_WOE_IV!$I$13:$I$18,"not found",-1)</f>
        <v>-0.13233987329659078</v>
      </c>
      <c r="Y254">
        <f>_xlfn.XLOOKUP(A254,Binning_WOE_IV!$B$32:$B$35,Binning_WOE_IV!$G$32:$G$35,"not found",0)</f>
        <v>-0.45557089656450134</v>
      </c>
      <c r="Z254" s="23">
        <f>_xlfn.XLOOKUP(_xlfn.XLOOKUP(C254,Binning_WOE_IV!$AF$2:$AF$6,Binning_WOE_IV!$AG$2:$AG$6,"not found",0),Binning_WOE_IV!$R$36:$R$38,Binning_WOE_IV!$G$36:$G$38,"not found",0)</f>
        <v>-4.4726268044255127E-2</v>
      </c>
      <c r="AA254" cm="1">
        <f t="array" ref="AA254">_xlfn.SWITCH(D254,"radio/tv",Binning_WOE_IV!$G$39,"other",Binning_WOE_IV!$G$39,"education",Binning_WOE_IV!$G$40,"retraining",Binning_WOE_IV!$G$40,"furniture/equipment",Binning_WOE_IV!$G$41,"domestic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54">
        <f>_xlfn.LET(_xlpm.b,_xlfn.XLOOKUP(F254,Binning_WOE_IV!$AJ$2:$AJ$6,Binning_WOE_IV!$AK$2:$AK$6,"not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54">
        <f>_xlfn.LET(_xlpm.b,_xlfn.XLOOKUP(G254,Binning_WOE_IV!$AL$2:$AL$6,Binning_WOE_IV!$AM$2:$AM$6,"not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54">
        <f>_xlfn.XLOOKUP(_xlfn.XLOOKUP(I254,Binning_WOE_IV!$AN$2:$AN$5,Binning_WOE_IV!$AO$2:$AO$5,"not found",0),Binning_WOE_IV!$R$53:$R$55,Binning_WOE_IV!$G$53:$G$55,"not found",0)</f>
        <v>-0.20099341664998441</v>
      </c>
      <c r="AE254">
        <f>_xlfn.LET(_xlpm.b,_xlfn.XLOOKUP(L254,Binning_WOE_IV!$AQ$2:$AQ$5,Binning_WOE_IV!$AR$2:$AR$5,"not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54">
        <f>_xlfn.XLOOKUP(_xlfn.XLOOKUP(N254,Binning_WOE_IV!$AS$2:$AS$4,Binning_WOE_IV!$AT$2:$AT$4,"not found",0),Binning_WOE_IV!$R$62:$R$63,Binning_WOE_IV!$G$62:$G$63,"not found",0)</f>
        <v>0.12957806221905885</v>
      </c>
      <c r="AG254">
        <f>_xlfn.XLOOKUP(_xlfn.XLOOKUP(O254,Binning_WOE_IV!$AU$2:$AU$4,Binning_WOE_IV!$AV$2:$AV$4,"not found",0),Binning_WOE_IV!$R$64:$R$65,Binning_WOE_IV!$G$64:$G$65,"not found",0)</f>
        <v>-0.4919272386823581</v>
      </c>
      <c r="AH254">
        <f>V254*TRAIN_SUMMARY!$C$3</f>
        <v>0.10186434668464488</v>
      </c>
      <c r="AI254">
        <f>W254*TRAIN_SUMMARY!$C$4</f>
        <v>-2.1929012991782761E-2</v>
      </c>
      <c r="AJ254">
        <f>X254*TRAIN_SUMMARY!$C$5</f>
        <v>8.428542324031725E-2</v>
      </c>
      <c r="AK254">
        <f>Y254*TRAIN_SUMMARY!$C$6</f>
        <v>0.35709270141793154</v>
      </c>
      <c r="AL254">
        <f>Z254*TRAIN_SUMMARY!$C$7</f>
        <v>2.4580699342731407E-2</v>
      </c>
      <c r="AM254">
        <f>AA254*TRAIN_SUMMARY!$C$8</f>
        <v>-0.46936907902687153</v>
      </c>
      <c r="AN254">
        <f>AB254*TRAIN_SUMMARY!$C$9</f>
        <v>-0.49793991054548797</v>
      </c>
      <c r="AO254">
        <f>AC254*TRAIN_SUMMARY!$C$10</f>
        <v>0.2867089209985732</v>
      </c>
      <c r="AP254">
        <f>AD254*TRAIN_SUMMARY!$C$11</f>
        <v>0.23813846799994265</v>
      </c>
      <c r="AQ254">
        <f>AE254*TRAIN_SUMMARY!$C$12</f>
        <v>6.1778553558697331E-2</v>
      </c>
      <c r="AR254">
        <f>AF254*TRAIN_SUMMARY!$C$13</f>
        <v>-7.9424741749105313E-2</v>
      </c>
      <c r="AS254">
        <f>AG254*TRAIN_SUMMARY!$C$14</f>
        <v>0.18600799575071647</v>
      </c>
      <c r="AT254">
        <f>TRAIN_SUMMARY!$C$2+SUM(AH254:AS254)</f>
        <v>-0.54960645008181597</v>
      </c>
      <c r="AU254">
        <f t="shared" si="39"/>
        <v>0.36595572039727231</v>
      </c>
      <c r="AV254">
        <f t="shared" si="40"/>
        <v>1.0052429354208603</v>
      </c>
      <c r="AW254">
        <f t="shared" si="41"/>
        <v>0</v>
      </c>
      <c r="AX254">
        <f t="shared" si="42"/>
        <v>1</v>
      </c>
      <c r="AY254">
        <f t="shared" si="50"/>
        <v>106</v>
      </c>
      <c r="AZ254">
        <f t="shared" si="51"/>
        <v>147</v>
      </c>
      <c r="BA254" s="35">
        <f t="shared" si="43"/>
        <v>0.21855670103092784</v>
      </c>
      <c r="BB254" s="35">
        <f t="shared" si="44"/>
        <v>0.68372093023255809</v>
      </c>
      <c r="BC254" s="35">
        <f t="shared" si="45"/>
        <v>0.46516422920163025</v>
      </c>
      <c r="BD254" s="35">
        <f t="shared" si="46"/>
        <v>0.68372093023255809</v>
      </c>
      <c r="BE254" s="35">
        <f t="shared" si="47"/>
        <v>0.21855670103092784</v>
      </c>
      <c r="BF254" s="23">
        <f>VLOOKUP(AH254,POINTS_TABLE!$D$2:$E$6,2,FALSE)</f>
        <v>4.4087756341599382</v>
      </c>
      <c r="BG254" s="23">
        <f>VLOOKUP(AI254,POINTS_TABLE!$D$7:$E$12,2,FALSE)</f>
        <v>-0.94910634884503919</v>
      </c>
      <c r="BH254" s="23">
        <f>VLOOKUP(AJ254,POINTS_TABLE!$D$13:$E$18,2,FALSE)</f>
        <v>3.6479448638409924</v>
      </c>
      <c r="BI254" s="23">
        <f>VLOOKUP(AK254,POINTS_TABLE!$D$21:$E$24,2,FALSE)</f>
        <v>15.455276084198793</v>
      </c>
      <c r="BJ254" s="23">
        <f>VLOOKUP(AL254,POINTS_TABLE!$D$25:$E$27,2,FALSE)</f>
        <v>1.063873591300236</v>
      </c>
      <c r="BK254" s="23">
        <f>VLOOKUP(AM254,POINTS_TABLE!$D$28:$E$33,2,FALSE)</f>
        <v>-20.314693279760625</v>
      </c>
      <c r="BL254" s="23">
        <f>VLOOKUP(AN254,POINTS_TABLE!$D$34:$E$37,2,FALSE)</f>
        <v>-21.551263188140087</v>
      </c>
      <c r="BM254" s="23">
        <f>VLOOKUP(AO254,POINTS_TABLE!$D$38:$E$41,2,FALSE)</f>
        <v>12.409006155098014</v>
      </c>
      <c r="BN254" s="23">
        <f>VLOOKUP(AP254,POINTS_TABLE!$D$42:$E$44,2,FALSE)</f>
        <v>10.30683560485237</v>
      </c>
      <c r="BO254" s="23">
        <f>VLOOKUP(AQ254,POINTS_TABLE!$D$45:$E$48,2,FALSE)</f>
        <v>2.6738283855727758</v>
      </c>
      <c r="BP254" s="23">
        <f>VLOOKUP(AR254,POINTS_TABLE!$D$49:$E$50,2,FALSE)</f>
        <v>-3.4375704313596254</v>
      </c>
      <c r="BQ254" s="23">
        <f>VLOOKUP(AS254,POINTS_TABLE!$D$51:$E$52,2,FALSE)</f>
        <v>8.0505843910576207</v>
      </c>
      <c r="BR254" s="39">
        <f>ROUND(SCORECARD_SCALLING!$C$6-SUM(BF254:BQ254)-TRAIN_SUMMARY!$C$2*SCORECARD_SCALLING!$C$5,0)</f>
        <v>494</v>
      </c>
      <c r="BS254" t="str">
        <f t="shared" si="48"/>
        <v>Reject</v>
      </c>
      <c r="BT254">
        <f t="shared" si="49"/>
        <v>1</v>
      </c>
    </row>
    <row r="255" spans="1:72">
      <c r="A255" s="2" t="s">
        <v>21</v>
      </c>
      <c r="B255" s="2">
        <v>18</v>
      </c>
      <c r="C255" s="2" t="s">
        <v>33</v>
      </c>
      <c r="D255" s="2" t="s">
        <v>41</v>
      </c>
      <c r="E255" s="2">
        <v>4153</v>
      </c>
      <c r="F255" s="2" t="s">
        <v>34</v>
      </c>
      <c r="G255" s="2" t="s">
        <v>35</v>
      </c>
      <c r="H255" s="2">
        <v>2</v>
      </c>
      <c r="I255" s="2" t="s">
        <v>26</v>
      </c>
      <c r="J255" s="2" t="s">
        <v>66</v>
      </c>
      <c r="K255" s="2">
        <v>3</v>
      </c>
      <c r="L255" s="2" t="s">
        <v>50</v>
      </c>
      <c r="M255" s="2">
        <v>42</v>
      </c>
      <c r="N255" s="2" t="s">
        <v>27</v>
      </c>
      <c r="O255" s="2" t="s">
        <v>29</v>
      </c>
      <c r="P255" s="2">
        <v>1</v>
      </c>
      <c r="Q255" s="2" t="s">
        <v>30</v>
      </c>
      <c r="R255" s="2">
        <v>1</v>
      </c>
      <c r="S255" s="2" t="s">
        <v>27</v>
      </c>
      <c r="T255" s="2" t="s">
        <v>31</v>
      </c>
      <c r="U255" s="2">
        <v>1</v>
      </c>
      <c r="V255">
        <f>_xlfn.XLOOKUP(B255,Binning_WOE_IV!$C$2:$C$6,Binning_WOE_IV!$I$2:$I$6,"not found",-1)</f>
        <v>7.0953437452657447E-2</v>
      </c>
      <c r="W255">
        <f>_xlfn.XLOOKUP(E255,Binning_WOE_IV!$C$7:$C$12,Binning_WOE_IV!$I$7:$I$12,"not found",-1)</f>
        <v>4.3939369041401284E-2</v>
      </c>
      <c r="X255">
        <f>_xlfn.XLOOKUP(M255,Binning_WOE_IV!$C$13:$C$18,Binning_WOE_IV!$I$13:$I$18,"not found",-1)</f>
        <v>0.27579903319597576</v>
      </c>
      <c r="Y255">
        <f>_xlfn.XLOOKUP(A255,Binning_WOE_IV!$B$32:$B$35,Binning_WOE_IV!$G$32:$G$35,"not found",0)</f>
        <v>-0.67859154491044971</v>
      </c>
      <c r="Z255" s="23">
        <f>_xlfn.XLOOKUP(_xlfn.XLOOKUP(C255,Binning_WOE_IV!$AF$2:$AF$6,Binning_WOE_IV!$AG$2:$AG$6,"not found",0),Binning_WOE_IV!$R$36:$R$38,Binning_WOE_IV!$G$36:$G$38,"not found",0)</f>
        <v>-4.4726268044255127E-2</v>
      </c>
      <c r="AA255" cm="1">
        <f t="array" ref="AA255">_xlfn.SWITCH(D255,"radio/tv",Binning_WOE_IV!$G$39,"other",Binning_WOE_IV!$G$39,"education",Binning_WOE_IV!$G$40,"retraining",Binning_WOE_IV!$G$40,"furniture/equipment",Binning_WOE_IV!$G$41,"domestic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55">
        <f>_xlfn.LET(_xlpm.b,_xlfn.XLOOKUP(F255,Binning_WOE_IV!$AJ$2:$AJ$6,Binning_WOE_IV!$AK$2:$AK$6,"not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55">
        <f>_xlfn.LET(_xlpm.b,_xlfn.XLOOKUP(G255,Binning_WOE_IV!$AL$2:$AL$6,Binning_WOE_IV!$AM$2:$AM$6,"not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55">
        <f>_xlfn.XLOOKUP(_xlfn.XLOOKUP(I255,Binning_WOE_IV!$AN$2:$AN$5,Binning_WOE_IV!$AO$2:$AO$5,"not found",0),Binning_WOE_IV!$R$53:$R$55,Binning_WOE_IV!$G$53:$G$55,"not found",0)</f>
        <v>0.1811117123342415</v>
      </c>
      <c r="AE255">
        <f>_xlfn.LET(_xlpm.b,_xlfn.XLOOKUP(L255,Binning_WOE_IV!$AQ$2:$AQ$5,Binning_WOE_IV!$AR$2:$AR$5,"not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55">
        <f>_xlfn.XLOOKUP(_xlfn.XLOOKUP(N255,Binning_WOE_IV!$AS$2:$AS$4,Binning_WOE_IV!$AT$2:$AT$4,"not found",0),Binning_WOE_IV!$R$62:$R$63,Binning_WOE_IV!$G$62:$G$63,"not found",0)</f>
        <v>0.12957806221905885</v>
      </c>
      <c r="AG255">
        <f>_xlfn.XLOOKUP(_xlfn.XLOOKUP(O255,Binning_WOE_IV!$AU$2:$AU$4,Binning_WOE_IV!$AV$2:$AV$4,"not found",0),Binning_WOE_IV!$R$64:$R$65,Binning_WOE_IV!$G$64:$G$65,"not found",0)</f>
        <v>0.23435622685305388</v>
      </c>
      <c r="AH255">
        <f>V255*TRAIN_SUMMARY!$C$3</f>
        <v>-5.5952498937620498E-2</v>
      </c>
      <c r="AI255">
        <f>W255*TRAIN_SUMMARY!$C$4</f>
        <v>-2.1929012991782761E-2</v>
      </c>
      <c r="AJ255">
        <f>X255*TRAIN_SUMMARY!$C$5</f>
        <v>-0.1756525653466223</v>
      </c>
      <c r="AK255">
        <f>Y255*TRAIN_SUMMARY!$C$6</f>
        <v>0.53190423215968441</v>
      </c>
      <c r="AL255">
        <f>Z255*TRAIN_SUMMARY!$C$7</f>
        <v>2.4580699342731407E-2</v>
      </c>
      <c r="AM255">
        <f>AA255*TRAIN_SUMMARY!$C$8</f>
        <v>5.9194073638088991E-2</v>
      </c>
      <c r="AN255">
        <f>AB255*TRAIN_SUMMARY!$C$9</f>
        <v>0.17108448609736249</v>
      </c>
      <c r="AO255">
        <f>AC255*TRAIN_SUMMARY!$C$10</f>
        <v>4.7923621110280083E-2</v>
      </c>
      <c r="AP255">
        <f>AD255*TRAIN_SUMMARY!$C$11</f>
        <v>-0.21458247952085815</v>
      </c>
      <c r="AQ255">
        <f>AE255*TRAIN_SUMMARY!$C$12</f>
        <v>6.1778553558697331E-2</v>
      </c>
      <c r="AR255">
        <f>AF255*TRAIN_SUMMARY!$C$13</f>
        <v>-7.9424741749105313E-2</v>
      </c>
      <c r="AS255">
        <f>AG255*TRAIN_SUMMARY!$C$14</f>
        <v>-8.8614999578798745E-2</v>
      </c>
      <c r="AT255">
        <f>TRAIN_SUMMARY!$C$2+SUM(AH255:AS255)</f>
        <v>-0.5610914469800663</v>
      </c>
      <c r="AU255">
        <f t="shared" si="39"/>
        <v>0.36329495757792368</v>
      </c>
      <c r="AV255">
        <f t="shared" si="40"/>
        <v>1.0125402193505486</v>
      </c>
      <c r="AW255">
        <f t="shared" si="41"/>
        <v>0</v>
      </c>
      <c r="AX255">
        <f t="shared" si="42"/>
        <v>1</v>
      </c>
      <c r="AY255">
        <f t="shared" si="50"/>
        <v>106</v>
      </c>
      <c r="AZ255">
        <f t="shared" si="51"/>
        <v>148</v>
      </c>
      <c r="BA255" s="35">
        <f t="shared" si="43"/>
        <v>0.21855670103092784</v>
      </c>
      <c r="BB255" s="35">
        <f t="shared" si="44"/>
        <v>0.68837209302325586</v>
      </c>
      <c r="BC255" s="35">
        <f t="shared" si="45"/>
        <v>0.46981539199232802</v>
      </c>
      <c r="BD255" s="35">
        <f t="shared" si="46"/>
        <v>0.68837209302325586</v>
      </c>
      <c r="BE255" s="35">
        <f t="shared" si="47"/>
        <v>0.21855670103092784</v>
      </c>
      <c r="BF255" s="23">
        <f>VLOOKUP(AH255,POINTS_TABLE!$D$2:$E$6,2,FALSE)</f>
        <v>-2.4216717822795024</v>
      </c>
      <c r="BG255" s="23">
        <f>VLOOKUP(AI255,POINTS_TABLE!$D$7:$E$12,2,FALSE)</f>
        <v>-0.94910634884503919</v>
      </c>
      <c r="BH255" s="23">
        <f>VLOOKUP(AJ255,POINTS_TABLE!$D$13:$E$18,2,FALSE)</f>
        <v>-7.6023925483498971</v>
      </c>
      <c r="BI255" s="23">
        <f>VLOOKUP(AK255,POINTS_TABLE!$D$21:$E$24,2,FALSE)</f>
        <v>23.021267938938855</v>
      </c>
      <c r="BJ255" s="23">
        <f>VLOOKUP(AL255,POINTS_TABLE!$D$25:$E$27,2,FALSE)</f>
        <v>1.063873591300236</v>
      </c>
      <c r="BK255" s="23">
        <f>VLOOKUP(AM255,POINTS_TABLE!$D$28:$E$33,2,FALSE)</f>
        <v>2.5619698946306131</v>
      </c>
      <c r="BL255" s="23">
        <f>VLOOKUP(AN255,POINTS_TABLE!$D$34:$E$37,2,FALSE)</f>
        <v>7.4046821899710498</v>
      </c>
      <c r="BM255" s="23">
        <f>VLOOKUP(AO255,POINTS_TABLE!$D$38:$E$41,2,FALSE)</f>
        <v>2.0741751155172814</v>
      </c>
      <c r="BN255" s="23">
        <f>VLOOKUP(AP255,POINTS_TABLE!$D$42:$E$44,2,FALSE)</f>
        <v>-9.2873123719919874</v>
      </c>
      <c r="BO255" s="23">
        <f>VLOOKUP(AQ255,POINTS_TABLE!$D$45:$E$48,2,FALSE)</f>
        <v>2.6738283855727758</v>
      </c>
      <c r="BP255" s="23">
        <f>VLOOKUP(AR255,POINTS_TABLE!$D$49:$E$50,2,FALSE)</f>
        <v>-3.4375704313596254</v>
      </c>
      <c r="BQ255" s="23">
        <f>VLOOKUP(AS255,POINTS_TABLE!$D$51:$E$52,2,FALSE)</f>
        <v>-3.8353326132213157</v>
      </c>
      <c r="BR255" s="39">
        <f>ROUND(SCORECARD_SCALLING!$C$6-SUM(BF255:BQ255)-TRAIN_SUMMARY!$C$2*SCORECARD_SCALLING!$C$5,0)</f>
        <v>495</v>
      </c>
      <c r="BS255" t="str">
        <f t="shared" si="48"/>
        <v>Reject</v>
      </c>
      <c r="BT255">
        <f t="shared" si="49"/>
        <v>1</v>
      </c>
    </row>
    <row r="256" spans="1:72">
      <c r="A256" s="2" t="s">
        <v>32</v>
      </c>
      <c r="B256" s="2">
        <v>26</v>
      </c>
      <c r="C256" s="2" t="s">
        <v>33</v>
      </c>
      <c r="D256" s="2" t="s">
        <v>49</v>
      </c>
      <c r="E256" s="2">
        <v>7966</v>
      </c>
      <c r="F256" s="2" t="s">
        <v>34</v>
      </c>
      <c r="G256" s="2" t="s">
        <v>57</v>
      </c>
      <c r="H256" s="2">
        <v>2</v>
      </c>
      <c r="I256" s="2" t="s">
        <v>26</v>
      </c>
      <c r="J256" s="2" t="s">
        <v>27</v>
      </c>
      <c r="K256" s="2">
        <v>3</v>
      </c>
      <c r="L256" s="2" t="s">
        <v>50</v>
      </c>
      <c r="M256" s="2">
        <v>30</v>
      </c>
      <c r="N256" s="2" t="s">
        <v>27</v>
      </c>
      <c r="O256" s="2" t="s">
        <v>29</v>
      </c>
      <c r="P256" s="2">
        <v>2</v>
      </c>
      <c r="Q256" s="2" t="s">
        <v>30</v>
      </c>
      <c r="R256" s="2">
        <v>1</v>
      </c>
      <c r="S256" s="2" t="s">
        <v>27</v>
      </c>
      <c r="T256" s="2" t="s">
        <v>31</v>
      </c>
      <c r="U256" s="2">
        <v>0</v>
      </c>
      <c r="V256">
        <f>_xlfn.XLOOKUP(B256,Binning_WOE_IV!$C$2:$C$6,Binning_WOE_IV!$I$2:$I$6,"not found",-1)</f>
        <v>-0.12917431193202994</v>
      </c>
      <c r="W256">
        <f>_xlfn.XLOOKUP(E256,Binning_WOE_IV!$C$7:$C$12,Binning_WOE_IV!$I$7:$I$12,"not found",-1)</f>
        <v>-0.1020145435816787</v>
      </c>
      <c r="X256">
        <f>_xlfn.XLOOKUP(M256,Binning_WOE_IV!$C$13:$C$18,Binning_WOE_IV!$I$13:$I$18,"not found",-1)</f>
        <v>-9.0210644079187538E-2</v>
      </c>
      <c r="Y256">
        <f>_xlfn.XLOOKUP(A256,Binning_WOE_IV!$B$32:$B$35,Binning_WOE_IV!$G$32:$G$35,"not found",0)</f>
        <v>-0.45557089656450134</v>
      </c>
      <c r="Z256" s="23">
        <f>_xlfn.XLOOKUP(_xlfn.XLOOKUP(C256,Binning_WOE_IV!$AF$2:$AF$6,Binning_WOE_IV!$AG$2:$AG$6,"not found",0),Binning_WOE_IV!$R$36:$R$38,Binning_WOE_IV!$G$36:$G$38,"not found",0)</f>
        <v>-4.4726268044255127E-2</v>
      </c>
      <c r="AA256" cm="1">
        <f t="array" ref="AA256">_xlfn.SWITCH(D256,"radio/tv",Binning_WOE_IV!$G$39,"other",Binning_WOE_IV!$G$39,"education",Binning_WOE_IV!$G$40,"retraining",Binning_WOE_IV!$G$40,"furniture/equipment",Binning_WOE_IV!$G$41,"domestic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56">
        <f>_xlfn.LET(_xlpm.b,_xlfn.XLOOKUP(F256,Binning_WOE_IV!$AJ$2:$AJ$6,Binning_WOE_IV!$AK$2:$AK$6,"not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56">
        <f>_xlfn.LET(_xlpm.b,_xlfn.XLOOKUP(G256,Binning_WOE_IV!$AL$2:$AL$6,Binning_WOE_IV!$AM$2:$AM$6,"not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56">
        <f>_xlfn.XLOOKUP(_xlfn.XLOOKUP(I256,Binning_WOE_IV!$AN$2:$AN$5,Binning_WOE_IV!$AO$2:$AO$5,"not found",0),Binning_WOE_IV!$R$53:$R$55,Binning_WOE_IV!$G$53:$G$55,"not found",0)</f>
        <v>0.1811117123342415</v>
      </c>
      <c r="AE256">
        <f>_xlfn.LET(_xlpm.b,_xlfn.XLOOKUP(L256,Binning_WOE_IV!$AQ$2:$AQ$5,Binning_WOE_IV!$AR$2:$AR$5,"not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56">
        <f>_xlfn.XLOOKUP(_xlfn.XLOOKUP(N256,Binning_WOE_IV!$AS$2:$AS$4,Binning_WOE_IV!$AT$2:$AT$4,"not found",0),Binning_WOE_IV!$R$62:$R$63,Binning_WOE_IV!$G$62:$G$63,"not found",0)</f>
        <v>0.12957806221905885</v>
      </c>
      <c r="AG256">
        <f>_xlfn.XLOOKUP(_xlfn.XLOOKUP(O256,Binning_WOE_IV!$AU$2:$AU$4,Binning_WOE_IV!$AV$2:$AV$4,"not found",0),Binning_WOE_IV!$R$64:$R$65,Binning_WOE_IV!$G$64:$G$65,"not found",0)</f>
        <v>0.23435622685305388</v>
      </c>
      <c r="AH256">
        <f>V256*TRAIN_SUMMARY!$C$3</f>
        <v>0.10186434668464488</v>
      </c>
      <c r="AI256">
        <f>W256*TRAIN_SUMMARY!$C$4</f>
        <v>5.0912844229637523E-2</v>
      </c>
      <c r="AJ256">
        <f>X256*TRAIN_SUMMARY!$C$5</f>
        <v>5.7453903556002682E-2</v>
      </c>
      <c r="AK256">
        <f>Y256*TRAIN_SUMMARY!$C$6</f>
        <v>0.35709270141793154</v>
      </c>
      <c r="AL256">
        <f>Z256*TRAIN_SUMMARY!$C$7</f>
        <v>2.4580699342731407E-2</v>
      </c>
      <c r="AM256">
        <f>AA256*TRAIN_SUMMARY!$C$8</f>
        <v>-0.46936907902687153</v>
      </c>
      <c r="AN256">
        <f>AB256*TRAIN_SUMMARY!$C$9</f>
        <v>0.17108448609736249</v>
      </c>
      <c r="AO256">
        <f>AC256*TRAIN_SUMMARY!$C$10</f>
        <v>0.2867089209985732</v>
      </c>
      <c r="AP256">
        <f>AD256*TRAIN_SUMMARY!$C$11</f>
        <v>-0.21458247952085815</v>
      </c>
      <c r="AQ256">
        <f>AE256*TRAIN_SUMMARY!$C$12</f>
        <v>6.1778553558697331E-2</v>
      </c>
      <c r="AR256">
        <f>AF256*TRAIN_SUMMARY!$C$13</f>
        <v>-7.9424741749105313E-2</v>
      </c>
      <c r="AS256">
        <f>AG256*TRAIN_SUMMARY!$C$14</f>
        <v>-8.8614999578798745E-2</v>
      </c>
      <c r="AT256">
        <f>TRAIN_SUMMARY!$C$2+SUM(AH256:AS256)</f>
        <v>-0.56191565875217564</v>
      </c>
      <c r="AU256">
        <f t="shared" si="39"/>
        <v>0.36310432921552988</v>
      </c>
      <c r="AV256">
        <f t="shared" si="40"/>
        <v>0.45114941895172139</v>
      </c>
      <c r="AW256">
        <f t="shared" si="41"/>
        <v>1</v>
      </c>
      <c r="AX256">
        <f t="shared" si="42"/>
        <v>0</v>
      </c>
      <c r="AY256">
        <f t="shared" si="50"/>
        <v>107</v>
      </c>
      <c r="AZ256">
        <f t="shared" si="51"/>
        <v>148</v>
      </c>
      <c r="BA256" s="35">
        <f t="shared" si="43"/>
        <v>0.22061855670103092</v>
      </c>
      <c r="BB256" s="35">
        <f t="shared" si="44"/>
        <v>0.68837209302325586</v>
      </c>
      <c r="BC256" s="35">
        <f t="shared" si="45"/>
        <v>0.46775353632222494</v>
      </c>
      <c r="BD256" s="35">
        <f t="shared" si="46"/>
        <v>0.68837209302325586</v>
      </c>
      <c r="BE256" s="35">
        <f t="shared" si="47"/>
        <v>0.22061855670103092</v>
      </c>
      <c r="BF256" s="23">
        <f>VLOOKUP(AH256,POINTS_TABLE!$D$2:$E$6,2,FALSE)</f>
        <v>4.4087756341599382</v>
      </c>
      <c r="BG256" s="23">
        <f>VLOOKUP(AI256,POINTS_TABLE!$D$7:$E$12,2,FALSE)</f>
        <v>2.2035512366295098</v>
      </c>
      <c r="BH256" s="23">
        <f>VLOOKUP(AJ256,POINTS_TABLE!$D$13:$E$18,2,FALSE)</f>
        <v>2.4866538521987356</v>
      </c>
      <c r="BI256" s="23">
        <f>VLOOKUP(AK256,POINTS_TABLE!$D$21:$E$24,2,FALSE)</f>
        <v>15.455276084198793</v>
      </c>
      <c r="BJ256" s="23">
        <f>VLOOKUP(AL256,POINTS_TABLE!$D$25:$E$27,2,FALSE)</f>
        <v>1.063873591300236</v>
      </c>
      <c r="BK256" s="23">
        <f>VLOOKUP(AM256,POINTS_TABLE!$D$28:$E$33,2,FALSE)</f>
        <v>-20.314693279760625</v>
      </c>
      <c r="BL256" s="23">
        <f>VLOOKUP(AN256,POINTS_TABLE!$D$34:$E$37,2,FALSE)</f>
        <v>7.4046821899710498</v>
      </c>
      <c r="BM256" s="23">
        <f>VLOOKUP(AO256,POINTS_TABLE!$D$38:$E$41,2,FALSE)</f>
        <v>12.409006155098014</v>
      </c>
      <c r="BN256" s="23">
        <f>VLOOKUP(AP256,POINTS_TABLE!$D$42:$E$44,2,FALSE)</f>
        <v>-9.2873123719919874</v>
      </c>
      <c r="BO256" s="23">
        <f>VLOOKUP(AQ256,POINTS_TABLE!$D$45:$E$48,2,FALSE)</f>
        <v>2.6738283855727758</v>
      </c>
      <c r="BP256" s="23">
        <f>VLOOKUP(AR256,POINTS_TABLE!$D$49:$E$50,2,FALSE)</f>
        <v>-3.4375704313596254</v>
      </c>
      <c r="BQ256" s="23">
        <f>VLOOKUP(AS256,POINTS_TABLE!$D$51:$E$52,2,FALSE)</f>
        <v>-3.8353326132213157</v>
      </c>
      <c r="BR256" s="39">
        <f>ROUND(SCORECARD_SCALLING!$C$6-SUM(BF256:BQ256)-TRAIN_SUMMARY!$C$2*SCORECARD_SCALLING!$C$5,0)</f>
        <v>495</v>
      </c>
      <c r="BS256" t="str">
        <f t="shared" si="48"/>
        <v>Reject</v>
      </c>
      <c r="BT256">
        <f t="shared" si="49"/>
        <v>1</v>
      </c>
    </row>
    <row r="257" spans="1:72">
      <c r="A257" s="2" t="s">
        <v>32</v>
      </c>
      <c r="B257" s="2">
        <v>18</v>
      </c>
      <c r="C257" s="2" t="s">
        <v>22</v>
      </c>
      <c r="D257" s="2" t="s">
        <v>58</v>
      </c>
      <c r="E257" s="2">
        <v>1887</v>
      </c>
      <c r="F257" s="2" t="s">
        <v>24</v>
      </c>
      <c r="G257" s="2" t="s">
        <v>35</v>
      </c>
      <c r="H257" s="2">
        <v>4</v>
      </c>
      <c r="I257" s="2" t="s">
        <v>56</v>
      </c>
      <c r="J257" s="2" t="s">
        <v>27</v>
      </c>
      <c r="K257" s="2">
        <v>4</v>
      </c>
      <c r="L257" s="2" t="s">
        <v>28</v>
      </c>
      <c r="M257" s="2">
        <v>28</v>
      </c>
      <c r="N257" s="2" t="s">
        <v>61</v>
      </c>
      <c r="O257" s="2" t="s">
        <v>29</v>
      </c>
      <c r="P257" s="2">
        <v>2</v>
      </c>
      <c r="Q257" s="2" t="s">
        <v>30</v>
      </c>
      <c r="R257" s="2">
        <v>1</v>
      </c>
      <c r="S257" s="2" t="s">
        <v>27</v>
      </c>
      <c r="T257" s="2" t="s">
        <v>31</v>
      </c>
      <c r="U257" s="2">
        <v>0</v>
      </c>
      <c r="V257">
        <f>_xlfn.XLOOKUP(B257,Binning_WOE_IV!$C$2:$C$6,Binning_WOE_IV!$I$2:$I$6,"not found",-1)</f>
        <v>7.0953437452657447E-2</v>
      </c>
      <c r="W257">
        <f>_xlfn.XLOOKUP(E257,Binning_WOE_IV!$C$7:$C$12,Binning_WOE_IV!$I$7:$I$12,"not found",-1)</f>
        <v>0.16104877718831048</v>
      </c>
      <c r="X257">
        <f>_xlfn.XLOOKUP(M257,Binning_WOE_IV!$C$13:$C$18,Binning_WOE_IV!$I$13:$I$18,"not found",-1)</f>
        <v>-0.13233987329659078</v>
      </c>
      <c r="Y257">
        <f>_xlfn.XLOOKUP(A257,Binning_WOE_IV!$B$32:$B$35,Binning_WOE_IV!$G$32:$G$35,"not found",0)</f>
        <v>-0.45557089656450134</v>
      </c>
      <c r="Z257" s="23">
        <f>_xlfn.XLOOKUP(_xlfn.XLOOKUP(C257,Binning_WOE_IV!$AF$2:$AF$6,Binning_WOE_IV!$AG$2:$AG$6,"not found",0),Binning_WOE_IV!$R$36:$R$38,Binning_WOE_IV!$G$36:$G$38,"not found",0)</f>
        <v>0.68738688104907397</v>
      </c>
      <c r="AA257" cm="1">
        <f t="array" ref="AA257">_xlfn.SWITCH(D257,"radio/tv",Binning_WOE_IV!$G$39,"other",Binning_WOE_IV!$G$39,"education",Binning_WOE_IV!$G$40,"retraining",Binning_WOE_IV!$G$40,"furniture/equipment",Binning_WOE_IV!$G$41,"domestic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257">
        <f>_xlfn.LET(_xlpm.b,_xlfn.XLOOKUP(F257,Binning_WOE_IV!$AJ$2:$AJ$6,Binning_WOE_IV!$AK$2:$AK$6,"not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57">
        <f>_xlfn.LET(_xlpm.b,_xlfn.XLOOKUP(G257,Binning_WOE_IV!$AL$2:$AL$6,Binning_WOE_IV!$AM$2:$AM$6,"not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57">
        <f>_xlfn.XLOOKUP(_xlfn.XLOOKUP(I257,Binning_WOE_IV!$AN$2:$AN$5,Binning_WOE_IV!$AO$2:$AO$5,"not found",0),Binning_WOE_IV!$R$53:$R$55,Binning_WOE_IV!$G$53:$G$55,"not found",0)</f>
        <v>-0.2698954162208389</v>
      </c>
      <c r="AE257">
        <f>_xlfn.LET(_xlpm.b,_xlfn.XLOOKUP(L257,Binning_WOE_IV!$AQ$2:$AQ$5,Binning_WOE_IV!$AR$2:$AR$5,"not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57">
        <f>_xlfn.XLOOKUP(_xlfn.XLOOKUP(N257,Binning_WOE_IV!$AS$2:$AS$4,Binning_WOE_IV!$AT$2:$AT$4,"not found",0),Binning_WOE_IV!$R$62:$R$63,Binning_WOE_IV!$G$62:$G$63,"not found",0)</f>
        <v>-0.54969627176468283</v>
      </c>
      <c r="AG257">
        <f>_xlfn.XLOOKUP(_xlfn.XLOOKUP(O257,Binning_WOE_IV!$AU$2:$AU$4,Binning_WOE_IV!$AV$2:$AV$4,"not found",0),Binning_WOE_IV!$R$64:$R$65,Binning_WOE_IV!$G$64:$G$65,"not found",0)</f>
        <v>0.23435622685305388</v>
      </c>
      <c r="AH257">
        <f>V257*TRAIN_SUMMARY!$C$3</f>
        <v>-5.5952498937620498E-2</v>
      </c>
      <c r="AI257">
        <f>W257*TRAIN_SUMMARY!$C$4</f>
        <v>-8.037531726833734E-2</v>
      </c>
      <c r="AJ257">
        <f>X257*TRAIN_SUMMARY!$C$5</f>
        <v>8.428542324031725E-2</v>
      </c>
      <c r="AK257">
        <f>Y257*TRAIN_SUMMARY!$C$6</f>
        <v>0.35709270141793154</v>
      </c>
      <c r="AL257">
        <f>Z257*TRAIN_SUMMARY!$C$7</f>
        <v>-0.37777464997720578</v>
      </c>
      <c r="AM257">
        <f>AA257*TRAIN_SUMMARY!$C$8</f>
        <v>0.4883377841684039</v>
      </c>
      <c r="AN257">
        <f>AB257*TRAIN_SUMMARY!$C$9</f>
        <v>-0.49611293003523665</v>
      </c>
      <c r="AO257">
        <f>AC257*TRAIN_SUMMARY!$C$10</f>
        <v>4.7923621110280083E-2</v>
      </c>
      <c r="AP257">
        <f>AD257*TRAIN_SUMMARY!$C$11</f>
        <v>0.31977406031642996</v>
      </c>
      <c r="AQ257">
        <f>AE257*TRAIN_SUMMARY!$C$12</f>
        <v>-0.28008206528227803</v>
      </c>
      <c r="AR257">
        <f>AF257*TRAIN_SUMMARY!$C$13</f>
        <v>0.33693577197926589</v>
      </c>
      <c r="AS257">
        <f>AG257*TRAIN_SUMMARY!$C$14</f>
        <v>-8.8614999578798745E-2</v>
      </c>
      <c r="AT257">
        <f>TRAIN_SUMMARY!$C$2+SUM(AH257:AS257)</f>
        <v>-0.56596391360897158</v>
      </c>
      <c r="AU257">
        <f t="shared" si="39"/>
        <v>0.36216865133639092</v>
      </c>
      <c r="AV257">
        <f t="shared" si="40"/>
        <v>0.44968137436977113</v>
      </c>
      <c r="AW257">
        <f t="shared" si="41"/>
        <v>1</v>
      </c>
      <c r="AX257">
        <f t="shared" si="42"/>
        <v>0</v>
      </c>
      <c r="AY257">
        <f t="shared" si="50"/>
        <v>108</v>
      </c>
      <c r="AZ257">
        <f t="shared" si="51"/>
        <v>148</v>
      </c>
      <c r="BA257" s="35">
        <f t="shared" si="43"/>
        <v>0.22268041237113403</v>
      </c>
      <c r="BB257" s="35">
        <f t="shared" si="44"/>
        <v>0.68837209302325586</v>
      </c>
      <c r="BC257" s="35">
        <f t="shared" si="45"/>
        <v>0.46569168065212185</v>
      </c>
      <c r="BD257" s="35">
        <f t="shared" si="46"/>
        <v>0.68837209302325586</v>
      </c>
      <c r="BE257" s="35">
        <f t="shared" si="47"/>
        <v>0.22268041237113403</v>
      </c>
      <c r="BF257" s="23">
        <f>VLOOKUP(AH257,POINTS_TABLE!$D$2:$E$6,2,FALSE)</f>
        <v>-2.4216717822795024</v>
      </c>
      <c r="BG257" s="23">
        <f>VLOOKUP(AI257,POINTS_TABLE!$D$7:$E$12,2,FALSE)</f>
        <v>-3.4787121489872201</v>
      </c>
      <c r="BH257" s="23">
        <f>VLOOKUP(AJ257,POINTS_TABLE!$D$13:$E$18,2,FALSE)</f>
        <v>3.6479448638409924</v>
      </c>
      <c r="BI257" s="23">
        <f>VLOOKUP(AK257,POINTS_TABLE!$D$21:$E$24,2,FALSE)</f>
        <v>15.455276084198793</v>
      </c>
      <c r="BJ257" s="23">
        <f>VLOOKUP(AL257,POINTS_TABLE!$D$25:$E$27,2,FALSE)</f>
        <v>-16.350408422870363</v>
      </c>
      <c r="BK257" s="23">
        <f>VLOOKUP(AM257,POINTS_TABLE!$D$28:$E$33,2,FALSE)</f>
        <v>21.135674984953837</v>
      </c>
      <c r="BL257" s="23">
        <f>VLOOKUP(AN257,POINTS_TABLE!$D$34:$E$37,2,FALSE)</f>
        <v>-21.472189916481874</v>
      </c>
      <c r="BM257" s="23">
        <f>VLOOKUP(AO257,POINTS_TABLE!$D$38:$E$41,2,FALSE)</f>
        <v>2.0741751155172814</v>
      </c>
      <c r="BN257" s="23">
        <f>VLOOKUP(AP257,POINTS_TABLE!$D$42:$E$44,2,FALSE)</f>
        <v>13.840093530703253</v>
      </c>
      <c r="BO257" s="23">
        <f>VLOOKUP(AQ257,POINTS_TABLE!$D$45:$E$48,2,FALSE)</f>
        <v>-12.122190198740443</v>
      </c>
      <c r="BP257" s="23">
        <f>VLOOKUP(AR257,POINTS_TABLE!$D$49:$E$50,2,FALSE)</f>
        <v>14.582867019977442</v>
      </c>
      <c r="BQ257" s="23">
        <f>VLOOKUP(AS257,POINTS_TABLE!$D$51:$E$52,2,FALSE)</f>
        <v>-3.8353326132213157</v>
      </c>
      <c r="BR257" s="39">
        <f>ROUND(SCORECARD_SCALLING!$C$6-SUM(BF257:BQ257)-TRAIN_SUMMARY!$C$2*SCORECARD_SCALLING!$C$5,0)</f>
        <v>495</v>
      </c>
      <c r="BS257" t="str">
        <f t="shared" si="48"/>
        <v>Reject</v>
      </c>
      <c r="BT257">
        <f t="shared" si="49"/>
        <v>1</v>
      </c>
    </row>
    <row r="258" spans="1:72">
      <c r="A258" s="2" t="s">
        <v>21</v>
      </c>
      <c r="B258" s="2">
        <v>21</v>
      </c>
      <c r="C258" s="2" t="s">
        <v>33</v>
      </c>
      <c r="D258" s="2" t="s">
        <v>23</v>
      </c>
      <c r="E258" s="2">
        <v>1835</v>
      </c>
      <c r="F258" s="2" t="s">
        <v>34</v>
      </c>
      <c r="G258" s="2" t="s">
        <v>35</v>
      </c>
      <c r="H258" s="2">
        <v>3</v>
      </c>
      <c r="I258" s="2" t="s">
        <v>36</v>
      </c>
      <c r="J258" s="2" t="s">
        <v>27</v>
      </c>
      <c r="K258" s="2">
        <v>2</v>
      </c>
      <c r="L258" s="2" t="s">
        <v>28</v>
      </c>
      <c r="M258" s="2">
        <v>25</v>
      </c>
      <c r="N258" s="2" t="s">
        <v>27</v>
      </c>
      <c r="O258" s="2" t="s">
        <v>29</v>
      </c>
      <c r="P258" s="2">
        <v>2</v>
      </c>
      <c r="Q258" s="2" t="s">
        <v>30</v>
      </c>
      <c r="R258" s="2">
        <v>1</v>
      </c>
      <c r="S258" s="2" t="s">
        <v>31</v>
      </c>
      <c r="T258" s="2" t="s">
        <v>31</v>
      </c>
      <c r="U258" s="2">
        <v>1</v>
      </c>
      <c r="V258">
        <f>_xlfn.XLOOKUP(B258,Binning_WOE_IV!$C$2:$C$6,Binning_WOE_IV!$I$2:$I$6,"not found",-1)</f>
        <v>7.0953437452657447E-2</v>
      </c>
      <c r="W258">
        <f>_xlfn.XLOOKUP(E258,Binning_WOE_IV!$C$7:$C$12,Binning_WOE_IV!$I$7:$I$12,"not found",-1)</f>
        <v>0.16104877718831048</v>
      </c>
      <c r="X258">
        <f>_xlfn.XLOOKUP(M258,Binning_WOE_IV!$C$13:$C$18,Binning_WOE_IV!$I$13:$I$18,"not found",-1)</f>
        <v>-0.40221483439086264</v>
      </c>
      <c r="Y258">
        <f>_xlfn.XLOOKUP(A258,Binning_WOE_IV!$B$32:$B$35,Binning_WOE_IV!$G$32:$G$35,"not found",0)</f>
        <v>-0.67859154491044971</v>
      </c>
      <c r="Z258" s="23">
        <f>_xlfn.XLOOKUP(_xlfn.XLOOKUP(C258,Binning_WOE_IV!$AF$2:$AF$6,Binning_WOE_IV!$AG$2:$AG$6,"not found",0),Binning_WOE_IV!$R$36:$R$38,Binning_WOE_IV!$G$36:$G$38,"not found",0)</f>
        <v>-4.4726268044255127E-2</v>
      </c>
      <c r="AA258" cm="1">
        <f t="array" ref="AA258">_xlfn.SWITCH(D258,"radio/tv",Binning_WOE_IV!$G$39,"other",Binning_WOE_IV!$G$39,"education",Binning_WOE_IV!$G$40,"retraining",Binning_WOE_IV!$G$40,"furniture/equipment",Binning_WOE_IV!$G$41,"domestic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58">
        <f>_xlfn.LET(_xlpm.b,_xlfn.XLOOKUP(F258,Binning_WOE_IV!$AJ$2:$AJ$6,Binning_WOE_IV!$AK$2:$AK$6,"not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58">
        <f>_xlfn.LET(_xlpm.b,_xlfn.XLOOKUP(G258,Binning_WOE_IV!$AL$2:$AL$6,Binning_WOE_IV!$AM$2:$AM$6,"not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58">
        <f>_xlfn.XLOOKUP(_xlfn.XLOOKUP(I258,Binning_WOE_IV!$AN$2:$AN$5,Binning_WOE_IV!$AO$2:$AO$5,"not found",0),Binning_WOE_IV!$R$53:$R$55,Binning_WOE_IV!$G$53:$G$55,"not found",0)</f>
        <v>-0.20099341664998441</v>
      </c>
      <c r="AE258">
        <f>_xlfn.LET(_xlpm.b,_xlfn.XLOOKUP(L258,Binning_WOE_IV!$AQ$2:$AQ$5,Binning_WOE_IV!$AR$2:$AR$5,"not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58">
        <f>_xlfn.XLOOKUP(_xlfn.XLOOKUP(N258,Binning_WOE_IV!$AS$2:$AS$4,Binning_WOE_IV!$AT$2:$AT$4,"not found",0),Binning_WOE_IV!$R$62:$R$63,Binning_WOE_IV!$G$62:$G$63,"not found",0)</f>
        <v>0.12957806221905885</v>
      </c>
      <c r="AG258">
        <f>_xlfn.XLOOKUP(_xlfn.XLOOKUP(O258,Binning_WOE_IV!$AU$2:$AU$4,Binning_WOE_IV!$AV$2:$AV$4,"not found",0),Binning_WOE_IV!$R$64:$R$65,Binning_WOE_IV!$G$64:$G$65,"not found",0)</f>
        <v>0.23435622685305388</v>
      </c>
      <c r="AH258">
        <f>V258*TRAIN_SUMMARY!$C$3</f>
        <v>-5.5952498937620498E-2</v>
      </c>
      <c r="AI258">
        <f>W258*TRAIN_SUMMARY!$C$4</f>
        <v>-8.037531726833734E-2</v>
      </c>
      <c r="AJ258">
        <f>X258*TRAIN_SUMMARY!$C$5</f>
        <v>0.25616502952357967</v>
      </c>
      <c r="AK258">
        <f>Y258*TRAIN_SUMMARY!$C$6</f>
        <v>0.53190423215968441</v>
      </c>
      <c r="AL258">
        <f>Z258*TRAIN_SUMMARY!$C$7</f>
        <v>2.4580699342731407E-2</v>
      </c>
      <c r="AM258">
        <f>AA258*TRAIN_SUMMARY!$C$8</f>
        <v>-0.43521580803835686</v>
      </c>
      <c r="AN258">
        <f>AB258*TRAIN_SUMMARY!$C$9</f>
        <v>0.17108448609736249</v>
      </c>
      <c r="AO258">
        <f>AC258*TRAIN_SUMMARY!$C$10</f>
        <v>4.7923621110280083E-2</v>
      </c>
      <c r="AP258">
        <f>AD258*TRAIN_SUMMARY!$C$11</f>
        <v>0.23813846799994265</v>
      </c>
      <c r="AQ258">
        <f>AE258*TRAIN_SUMMARY!$C$12</f>
        <v>-0.28008206528227803</v>
      </c>
      <c r="AR258">
        <f>AF258*TRAIN_SUMMARY!$C$13</f>
        <v>-7.9424741749105313E-2</v>
      </c>
      <c r="AS258">
        <f>AG258*TRAIN_SUMMARY!$C$14</f>
        <v>-8.8614999578798745E-2</v>
      </c>
      <c r="AT258">
        <f>TRAIN_SUMMARY!$C$2+SUM(AH258:AS258)</f>
        <v>-0.57126970938303911</v>
      </c>
      <c r="AU258">
        <f t="shared" ref="AU258:AU321" si="52">1/(1+EXP(-AT258))</f>
        <v>0.36094389768722268</v>
      </c>
      <c r="AV258">
        <f t="shared" ref="AV258:AV321" si="53">-((U258*LN(AU258))+(1-U258)*LN(1-AU258))</f>
        <v>1.0190327407949766</v>
      </c>
      <c r="AW258">
        <f t="shared" ref="AW258:AW321" si="54">IF(U258=0,1,0)</f>
        <v>0</v>
      </c>
      <c r="AX258">
        <f t="shared" ref="AX258:AX321" si="55">IF(U258=1,1,0)</f>
        <v>1</v>
      </c>
      <c r="AY258">
        <f t="shared" si="50"/>
        <v>108</v>
      </c>
      <c r="AZ258">
        <f t="shared" si="51"/>
        <v>149</v>
      </c>
      <c r="BA258" s="35">
        <f t="shared" ref="BA258:BA321" si="56">AY258/SUM($AW$2:$AW$701)</f>
        <v>0.22268041237113403</v>
      </c>
      <c r="BB258" s="35">
        <f t="shared" ref="BB258:BB321" si="57">AZ258/SUM($AX$2:$AX$701)</f>
        <v>0.69302325581395352</v>
      </c>
      <c r="BC258" s="35">
        <f t="shared" ref="BC258:BC321" si="58">ABS(BA258-BB258)</f>
        <v>0.47034284344281951</v>
      </c>
      <c r="BD258" s="35">
        <f t="shared" ref="BD258:BD321" si="59">BB258</f>
        <v>0.69302325581395352</v>
      </c>
      <c r="BE258" s="35">
        <f t="shared" ref="BE258:BE321" si="60">BA258</f>
        <v>0.22268041237113403</v>
      </c>
      <c r="BF258" s="23">
        <f>VLOOKUP(AH258,POINTS_TABLE!$D$2:$E$6,2,FALSE)</f>
        <v>-2.4216717822795024</v>
      </c>
      <c r="BG258" s="23">
        <f>VLOOKUP(AI258,POINTS_TABLE!$D$7:$E$12,2,FALSE)</f>
        <v>-3.4787121489872201</v>
      </c>
      <c r="BH258" s="23">
        <f>VLOOKUP(AJ258,POINTS_TABLE!$D$13:$E$18,2,FALSE)</f>
        <v>11.087040532285299</v>
      </c>
      <c r="BI258" s="23">
        <f>VLOOKUP(AK258,POINTS_TABLE!$D$21:$E$24,2,FALSE)</f>
        <v>23.021267938938855</v>
      </c>
      <c r="BJ258" s="23">
        <f>VLOOKUP(AL258,POINTS_TABLE!$D$25:$E$27,2,FALSE)</f>
        <v>1.063873591300236</v>
      </c>
      <c r="BK258" s="23">
        <f>VLOOKUP(AM258,POINTS_TABLE!$D$28:$E$33,2,FALSE)</f>
        <v>-18.836510639202615</v>
      </c>
      <c r="BL258" s="23">
        <f>VLOOKUP(AN258,POINTS_TABLE!$D$34:$E$37,2,FALSE)</f>
        <v>7.4046821899710498</v>
      </c>
      <c r="BM258" s="23">
        <f>VLOOKUP(AO258,POINTS_TABLE!$D$38:$E$41,2,FALSE)</f>
        <v>2.0741751155172814</v>
      </c>
      <c r="BN258" s="23">
        <f>VLOOKUP(AP258,POINTS_TABLE!$D$42:$E$44,2,FALSE)</f>
        <v>10.30683560485237</v>
      </c>
      <c r="BO258" s="23">
        <f>VLOOKUP(AQ258,POINTS_TABLE!$D$45:$E$48,2,FALSE)</f>
        <v>-12.122190198740443</v>
      </c>
      <c r="BP258" s="23">
        <f>VLOOKUP(AR258,POINTS_TABLE!$D$49:$E$50,2,FALSE)</f>
        <v>-3.4375704313596254</v>
      </c>
      <c r="BQ258" s="23">
        <f>VLOOKUP(AS258,POINTS_TABLE!$D$51:$E$52,2,FALSE)</f>
        <v>-3.8353326132213157</v>
      </c>
      <c r="BR258" s="39">
        <f>ROUND(SCORECARD_SCALLING!$C$6-SUM(BF258:BQ258)-TRAIN_SUMMARY!$C$2*SCORECARD_SCALLING!$C$5,0)</f>
        <v>495</v>
      </c>
      <c r="BS258" t="str">
        <f t="shared" si="48"/>
        <v>Reject</v>
      </c>
      <c r="BT258">
        <f t="shared" si="49"/>
        <v>1</v>
      </c>
    </row>
    <row r="259" spans="1:72">
      <c r="A259" s="2" t="s">
        <v>21</v>
      </c>
      <c r="B259" s="2">
        <v>12</v>
      </c>
      <c r="C259" s="2" t="s">
        <v>33</v>
      </c>
      <c r="D259" s="2" t="s">
        <v>49</v>
      </c>
      <c r="E259" s="2">
        <v>3386</v>
      </c>
      <c r="F259" s="2" t="s">
        <v>34</v>
      </c>
      <c r="G259" s="2" t="s">
        <v>25</v>
      </c>
      <c r="H259" s="2">
        <v>3</v>
      </c>
      <c r="I259" s="2" t="s">
        <v>26</v>
      </c>
      <c r="J259" s="2" t="s">
        <v>27</v>
      </c>
      <c r="K259" s="2">
        <v>4</v>
      </c>
      <c r="L259" s="2" t="s">
        <v>47</v>
      </c>
      <c r="M259" s="2">
        <v>35</v>
      </c>
      <c r="N259" s="2" t="s">
        <v>27</v>
      </c>
      <c r="O259" s="2" t="s">
        <v>44</v>
      </c>
      <c r="P259" s="2">
        <v>1</v>
      </c>
      <c r="Q259" s="2" t="s">
        <v>30</v>
      </c>
      <c r="R259" s="2">
        <v>1</v>
      </c>
      <c r="S259" s="2" t="s">
        <v>31</v>
      </c>
      <c r="T259" s="2" t="s">
        <v>31</v>
      </c>
      <c r="U259" s="2">
        <v>1</v>
      </c>
      <c r="V259">
        <f>_xlfn.XLOOKUP(B259,Binning_WOE_IV!$C$2:$C$6,Binning_WOE_IV!$I$2:$I$6,"not found",-1)</f>
        <v>7.0953437452657447E-2</v>
      </c>
      <c r="W259">
        <f>_xlfn.XLOOKUP(E259,Binning_WOE_IV!$C$7:$C$12,Binning_WOE_IV!$I$7:$I$12,"not found",-1)</f>
        <v>4.3939369041401284E-2</v>
      </c>
      <c r="X259">
        <f>_xlfn.XLOOKUP(M259,Binning_WOE_IV!$C$13:$C$18,Binning_WOE_IV!$I$13:$I$18,"not found",-1)</f>
        <v>-9.0210644079187538E-2</v>
      </c>
      <c r="Y259">
        <f>_xlfn.XLOOKUP(A259,Binning_WOE_IV!$B$32:$B$35,Binning_WOE_IV!$G$32:$G$35,"not found",0)</f>
        <v>-0.67859154491044971</v>
      </c>
      <c r="Z259" s="23">
        <f>_xlfn.XLOOKUP(_xlfn.XLOOKUP(C259,Binning_WOE_IV!$AF$2:$AF$6,Binning_WOE_IV!$AG$2:$AG$6,"not found",0),Binning_WOE_IV!$R$36:$R$38,Binning_WOE_IV!$G$36:$G$38,"not found",0)</f>
        <v>-4.4726268044255127E-2</v>
      </c>
      <c r="AA259" cm="1">
        <f t="array" ref="AA259">_xlfn.SWITCH(D259,"radio/tv",Binning_WOE_IV!$G$39,"other",Binning_WOE_IV!$G$39,"education",Binning_WOE_IV!$G$40,"retraining",Binning_WOE_IV!$G$40,"furniture/equipment",Binning_WOE_IV!$G$41,"domestic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59">
        <f>_xlfn.LET(_xlpm.b,_xlfn.XLOOKUP(F259,Binning_WOE_IV!$AJ$2:$AJ$6,Binning_WOE_IV!$AK$2:$AK$6,"not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59">
        <f>_xlfn.LET(_xlpm.b,_xlfn.XLOOKUP(G259,Binning_WOE_IV!$AL$2:$AL$6,Binning_WOE_IV!$AM$2:$AM$6,"not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59">
        <f>_xlfn.XLOOKUP(_xlfn.XLOOKUP(I259,Binning_WOE_IV!$AN$2:$AN$5,Binning_WOE_IV!$AO$2:$AO$5,"not found",0),Binning_WOE_IV!$R$53:$R$55,Binning_WOE_IV!$G$53:$G$55,"not found",0)</f>
        <v>0.1811117123342415</v>
      </c>
      <c r="AE259">
        <f>_xlfn.LET(_xlpm.b,_xlfn.XLOOKUP(L259,Binning_WOE_IV!$AQ$2:$AQ$5,Binning_WOE_IV!$AR$2:$AR$5,"not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59">
        <f>_xlfn.XLOOKUP(_xlfn.XLOOKUP(N259,Binning_WOE_IV!$AS$2:$AS$4,Binning_WOE_IV!$AT$2:$AT$4,"not found",0),Binning_WOE_IV!$R$62:$R$63,Binning_WOE_IV!$G$62:$G$63,"not found",0)</f>
        <v>0.12957806221905885</v>
      </c>
      <c r="AG259">
        <f>_xlfn.XLOOKUP(_xlfn.XLOOKUP(O259,Binning_WOE_IV!$AU$2:$AU$4,Binning_WOE_IV!$AV$2:$AV$4,"not found",0),Binning_WOE_IV!$R$64:$R$65,Binning_WOE_IV!$G$64:$G$65,"not found",0)</f>
        <v>-0.4919272386823581</v>
      </c>
      <c r="AH259">
        <f>V259*TRAIN_SUMMARY!$C$3</f>
        <v>-5.5952498937620498E-2</v>
      </c>
      <c r="AI259">
        <f>W259*TRAIN_SUMMARY!$C$4</f>
        <v>-2.1929012991782761E-2</v>
      </c>
      <c r="AJ259">
        <f>X259*TRAIN_SUMMARY!$C$5</f>
        <v>5.7453903556002682E-2</v>
      </c>
      <c r="AK259">
        <f>Y259*TRAIN_SUMMARY!$C$6</f>
        <v>0.53190423215968441</v>
      </c>
      <c r="AL259">
        <f>Z259*TRAIN_SUMMARY!$C$7</f>
        <v>2.4580699342731407E-2</v>
      </c>
      <c r="AM259">
        <f>AA259*TRAIN_SUMMARY!$C$8</f>
        <v>-0.46936907902687153</v>
      </c>
      <c r="AN259">
        <f>AB259*TRAIN_SUMMARY!$C$9</f>
        <v>0.17108448609736249</v>
      </c>
      <c r="AO259">
        <f>AC259*TRAIN_SUMMARY!$C$10</f>
        <v>-0.18469041192036334</v>
      </c>
      <c r="AP259">
        <f>AD259*TRAIN_SUMMARY!$C$11</f>
        <v>-0.21458247952085815</v>
      </c>
      <c r="AQ259">
        <f>AE259*TRAIN_SUMMARY!$C$12</f>
        <v>0.30495501300893796</v>
      </c>
      <c r="AR259">
        <f>AF259*TRAIN_SUMMARY!$C$13</f>
        <v>-7.9424741749105313E-2</v>
      </c>
      <c r="AS259">
        <f>AG259*TRAIN_SUMMARY!$C$14</f>
        <v>0.18600799575071647</v>
      </c>
      <c r="AT259">
        <f>TRAIN_SUMMARY!$C$2+SUM(AH259:AS259)</f>
        <v>-0.57136270899328934</v>
      </c>
      <c r="AU259">
        <f t="shared" si="52"/>
        <v>0.36092244635831316</v>
      </c>
      <c r="AV259">
        <f t="shared" si="53"/>
        <v>1.0190921737609064</v>
      </c>
      <c r="AW259">
        <f t="shared" si="54"/>
        <v>0</v>
      </c>
      <c r="AX259">
        <f t="shared" si="55"/>
        <v>1</v>
      </c>
      <c r="AY259">
        <f t="shared" si="50"/>
        <v>108</v>
      </c>
      <c r="AZ259">
        <f t="shared" si="51"/>
        <v>150</v>
      </c>
      <c r="BA259" s="35">
        <f t="shared" si="56"/>
        <v>0.22268041237113403</v>
      </c>
      <c r="BB259" s="35">
        <f t="shared" si="57"/>
        <v>0.69767441860465118</v>
      </c>
      <c r="BC259" s="35">
        <f t="shared" si="58"/>
        <v>0.47499400623351717</v>
      </c>
      <c r="BD259" s="35">
        <f t="shared" si="59"/>
        <v>0.69767441860465118</v>
      </c>
      <c r="BE259" s="35">
        <f t="shared" si="60"/>
        <v>0.22268041237113403</v>
      </c>
      <c r="BF259" s="23">
        <f>VLOOKUP(AH259,POINTS_TABLE!$D$2:$E$6,2,FALSE)</f>
        <v>-2.4216717822795024</v>
      </c>
      <c r="BG259" s="23">
        <f>VLOOKUP(AI259,POINTS_TABLE!$D$7:$E$12,2,FALSE)</f>
        <v>-0.94910634884503919</v>
      </c>
      <c r="BH259" s="23">
        <f>VLOOKUP(AJ259,POINTS_TABLE!$D$13:$E$18,2,FALSE)</f>
        <v>2.4866538521987356</v>
      </c>
      <c r="BI259" s="23">
        <f>VLOOKUP(AK259,POINTS_TABLE!$D$21:$E$24,2,FALSE)</f>
        <v>23.021267938938855</v>
      </c>
      <c r="BJ259" s="23">
        <f>VLOOKUP(AL259,POINTS_TABLE!$D$25:$E$27,2,FALSE)</f>
        <v>1.063873591300236</v>
      </c>
      <c r="BK259" s="23">
        <f>VLOOKUP(AM259,POINTS_TABLE!$D$28:$E$33,2,FALSE)</f>
        <v>-20.314693279760625</v>
      </c>
      <c r="BL259" s="23">
        <f>VLOOKUP(AN259,POINTS_TABLE!$D$34:$E$37,2,FALSE)</f>
        <v>7.4046821899710498</v>
      </c>
      <c r="BM259" s="23">
        <f>VLOOKUP(AO259,POINTS_TABLE!$D$38:$E$41,2,FALSE)</f>
        <v>-7.9935582413174426</v>
      </c>
      <c r="BN259" s="23">
        <f>VLOOKUP(AP259,POINTS_TABLE!$D$42:$E$44,2,FALSE)</f>
        <v>-9.2873123719919874</v>
      </c>
      <c r="BO259" s="23">
        <f>VLOOKUP(AQ259,POINTS_TABLE!$D$45:$E$48,2,FALSE)</f>
        <v>13.198712548866723</v>
      </c>
      <c r="BP259" s="23">
        <f>VLOOKUP(AR259,POINTS_TABLE!$D$49:$E$50,2,FALSE)</f>
        <v>-3.4375704313596254</v>
      </c>
      <c r="BQ259" s="23">
        <f>VLOOKUP(AS259,POINTS_TABLE!$D$51:$E$52,2,FALSE)</f>
        <v>8.0505843910576207</v>
      </c>
      <c r="BR259" s="39">
        <f>ROUND(SCORECARD_SCALLING!$C$6-SUM(BF259:BQ259)-TRAIN_SUMMARY!$C$2*SCORECARD_SCALLING!$C$5,0)</f>
        <v>495</v>
      </c>
      <c r="BS259" t="str">
        <f t="shared" ref="BS259:BS322" si="61">IF(BR259&gt;=580,"Accept",IF(AND(BR259&gt;=500,BR259&lt;580),"Manual review","Reject"))</f>
        <v>Reject</v>
      </c>
      <c r="BT259">
        <f t="shared" ref="BT259:BT322" si="62">IF(BS259="Reject",1,IF(BS259="Manual review",2,3))</f>
        <v>1</v>
      </c>
    </row>
    <row r="260" spans="1:72">
      <c r="A260" s="2" t="s">
        <v>32</v>
      </c>
      <c r="B260" s="2">
        <v>18</v>
      </c>
      <c r="C260" s="2" t="s">
        <v>33</v>
      </c>
      <c r="D260" s="2" t="s">
        <v>41</v>
      </c>
      <c r="E260" s="2">
        <v>1924</v>
      </c>
      <c r="F260" s="2" t="s">
        <v>24</v>
      </c>
      <c r="G260" s="2" t="s">
        <v>57</v>
      </c>
      <c r="H260" s="2">
        <v>4</v>
      </c>
      <c r="I260" s="2" t="s">
        <v>36</v>
      </c>
      <c r="J260" s="2" t="s">
        <v>27</v>
      </c>
      <c r="K260" s="2">
        <v>3</v>
      </c>
      <c r="L260" s="2" t="s">
        <v>28</v>
      </c>
      <c r="M260" s="2">
        <v>27</v>
      </c>
      <c r="N260" s="2" t="s">
        <v>27</v>
      </c>
      <c r="O260" s="2" t="s">
        <v>51</v>
      </c>
      <c r="P260" s="2">
        <v>1</v>
      </c>
      <c r="Q260" s="2" t="s">
        <v>30</v>
      </c>
      <c r="R260" s="2">
        <v>1</v>
      </c>
      <c r="S260" s="2" t="s">
        <v>27</v>
      </c>
      <c r="T260" s="2" t="s">
        <v>31</v>
      </c>
      <c r="U260" s="2">
        <v>1</v>
      </c>
      <c r="V260">
        <f>_xlfn.XLOOKUP(B260,Binning_WOE_IV!$C$2:$C$6,Binning_WOE_IV!$I$2:$I$6,"not found",-1)</f>
        <v>7.0953437452657447E-2</v>
      </c>
      <c r="W260">
        <f>_xlfn.XLOOKUP(E260,Binning_WOE_IV!$C$7:$C$12,Binning_WOE_IV!$I$7:$I$12,"not found",-1)</f>
        <v>0.16104877718831048</v>
      </c>
      <c r="X260">
        <f>_xlfn.XLOOKUP(M260,Binning_WOE_IV!$C$13:$C$18,Binning_WOE_IV!$I$13:$I$18,"not found",-1)</f>
        <v>-0.13233987329659078</v>
      </c>
      <c r="Y260">
        <f>_xlfn.XLOOKUP(A260,Binning_WOE_IV!$B$32:$B$35,Binning_WOE_IV!$G$32:$G$35,"not found",0)</f>
        <v>-0.45557089656450134</v>
      </c>
      <c r="Z260" s="23">
        <f>_xlfn.XLOOKUP(_xlfn.XLOOKUP(C260,Binning_WOE_IV!$AF$2:$AF$6,Binning_WOE_IV!$AG$2:$AG$6,"not found",0),Binning_WOE_IV!$R$36:$R$38,Binning_WOE_IV!$G$36:$G$38,"not found",0)</f>
        <v>-4.4726268044255127E-2</v>
      </c>
      <c r="AA260" cm="1">
        <f t="array" ref="AA260">_xlfn.SWITCH(D260,"radio/tv",Binning_WOE_IV!$G$39,"other",Binning_WOE_IV!$G$39,"education",Binning_WOE_IV!$G$40,"retraining",Binning_WOE_IV!$G$40,"furniture/equipment",Binning_WOE_IV!$G$41,"domestic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60">
        <f>_xlfn.LET(_xlpm.b,_xlfn.XLOOKUP(F260,Binning_WOE_IV!$AJ$2:$AJ$6,Binning_WOE_IV!$AK$2:$AK$6,"not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60">
        <f>_xlfn.LET(_xlpm.b,_xlfn.XLOOKUP(G260,Binning_WOE_IV!$AL$2:$AL$6,Binning_WOE_IV!$AM$2:$AM$6,"not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60">
        <f>_xlfn.XLOOKUP(_xlfn.XLOOKUP(I260,Binning_WOE_IV!$AN$2:$AN$5,Binning_WOE_IV!$AO$2:$AO$5,"not found",0),Binning_WOE_IV!$R$53:$R$55,Binning_WOE_IV!$G$53:$G$55,"not found",0)</f>
        <v>-0.20099341664998441</v>
      </c>
      <c r="AE260">
        <f>_xlfn.LET(_xlpm.b,_xlfn.XLOOKUP(L260,Binning_WOE_IV!$AQ$2:$AQ$5,Binning_WOE_IV!$AR$2:$AR$5,"not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60">
        <f>_xlfn.XLOOKUP(_xlfn.XLOOKUP(N260,Binning_WOE_IV!$AS$2:$AS$4,Binning_WOE_IV!$AT$2:$AT$4,"not found",0),Binning_WOE_IV!$R$62:$R$63,Binning_WOE_IV!$G$62:$G$63,"not found",0)</f>
        <v>0.12957806221905885</v>
      </c>
      <c r="AG260">
        <f>_xlfn.XLOOKUP(_xlfn.XLOOKUP(O260,Binning_WOE_IV!$AU$2:$AU$4,Binning_WOE_IV!$AV$2:$AV$4,"not found",0),Binning_WOE_IV!$R$64:$R$65,Binning_WOE_IV!$G$64:$G$65,"not found",0)</f>
        <v>-0.4919272386823581</v>
      </c>
      <c r="AH260">
        <f>V260*TRAIN_SUMMARY!$C$3</f>
        <v>-5.5952498937620498E-2</v>
      </c>
      <c r="AI260">
        <f>W260*TRAIN_SUMMARY!$C$4</f>
        <v>-8.037531726833734E-2</v>
      </c>
      <c r="AJ260">
        <f>X260*TRAIN_SUMMARY!$C$5</f>
        <v>8.428542324031725E-2</v>
      </c>
      <c r="AK260">
        <f>Y260*TRAIN_SUMMARY!$C$6</f>
        <v>0.35709270141793154</v>
      </c>
      <c r="AL260">
        <f>Z260*TRAIN_SUMMARY!$C$7</f>
        <v>2.4580699342731407E-2</v>
      </c>
      <c r="AM260">
        <f>AA260*TRAIN_SUMMARY!$C$8</f>
        <v>5.9194073638088991E-2</v>
      </c>
      <c r="AN260">
        <f>AB260*TRAIN_SUMMARY!$C$9</f>
        <v>-0.49611293003523665</v>
      </c>
      <c r="AO260">
        <f>AC260*TRAIN_SUMMARY!$C$10</f>
        <v>0.2867089209985732</v>
      </c>
      <c r="AP260">
        <f>AD260*TRAIN_SUMMARY!$C$11</f>
        <v>0.23813846799994265</v>
      </c>
      <c r="AQ260">
        <f>AE260*TRAIN_SUMMARY!$C$12</f>
        <v>-0.28008206528227803</v>
      </c>
      <c r="AR260">
        <f>AF260*TRAIN_SUMMARY!$C$13</f>
        <v>-7.9424741749105313E-2</v>
      </c>
      <c r="AS260">
        <f>AG260*TRAIN_SUMMARY!$C$14</f>
        <v>0.18600799575071647</v>
      </c>
      <c r="AT260">
        <f>TRAIN_SUMMARY!$C$2+SUM(AH260:AS260)</f>
        <v>-0.57734008564639949</v>
      </c>
      <c r="AU260">
        <f t="shared" si="52"/>
        <v>0.35954486930451218</v>
      </c>
      <c r="AV260">
        <f t="shared" si="53"/>
        <v>1.0229162993045702</v>
      </c>
      <c r="AW260">
        <f t="shared" si="54"/>
        <v>0</v>
      </c>
      <c r="AX260">
        <f t="shared" si="55"/>
        <v>1</v>
      </c>
      <c r="AY260">
        <f t="shared" ref="AY260:AY323" si="63">AY259+AW260</f>
        <v>108</v>
      </c>
      <c r="AZ260">
        <f t="shared" ref="AZ260:AZ323" si="64">AZ259+AX260</f>
        <v>151</v>
      </c>
      <c r="BA260" s="35">
        <f t="shared" si="56"/>
        <v>0.22268041237113403</v>
      </c>
      <c r="BB260" s="35">
        <f t="shared" si="57"/>
        <v>0.70232558139534884</v>
      </c>
      <c r="BC260" s="35">
        <f t="shared" si="58"/>
        <v>0.47964516902421483</v>
      </c>
      <c r="BD260" s="35">
        <f t="shared" si="59"/>
        <v>0.70232558139534884</v>
      </c>
      <c r="BE260" s="35">
        <f t="shared" si="60"/>
        <v>0.22268041237113403</v>
      </c>
      <c r="BF260" s="23">
        <f>VLOOKUP(AH260,POINTS_TABLE!$D$2:$E$6,2,FALSE)</f>
        <v>-2.4216717822795024</v>
      </c>
      <c r="BG260" s="23">
        <f>VLOOKUP(AI260,POINTS_TABLE!$D$7:$E$12,2,FALSE)</f>
        <v>-3.4787121489872201</v>
      </c>
      <c r="BH260" s="23">
        <f>VLOOKUP(AJ260,POINTS_TABLE!$D$13:$E$18,2,FALSE)</f>
        <v>3.6479448638409924</v>
      </c>
      <c r="BI260" s="23">
        <f>VLOOKUP(AK260,POINTS_TABLE!$D$21:$E$24,2,FALSE)</f>
        <v>15.455276084198793</v>
      </c>
      <c r="BJ260" s="23">
        <f>VLOOKUP(AL260,POINTS_TABLE!$D$25:$E$27,2,FALSE)</f>
        <v>1.063873591300236</v>
      </c>
      <c r="BK260" s="23">
        <f>VLOOKUP(AM260,POINTS_TABLE!$D$28:$E$33,2,FALSE)</f>
        <v>2.5619698946306131</v>
      </c>
      <c r="BL260" s="23">
        <f>VLOOKUP(AN260,POINTS_TABLE!$D$34:$E$37,2,FALSE)</f>
        <v>-21.472189916481874</v>
      </c>
      <c r="BM260" s="23">
        <f>VLOOKUP(AO260,POINTS_TABLE!$D$38:$E$41,2,FALSE)</f>
        <v>12.409006155098014</v>
      </c>
      <c r="BN260" s="23">
        <f>VLOOKUP(AP260,POINTS_TABLE!$D$42:$E$44,2,FALSE)</f>
        <v>10.30683560485237</v>
      </c>
      <c r="BO260" s="23">
        <f>VLOOKUP(AQ260,POINTS_TABLE!$D$45:$E$48,2,FALSE)</f>
        <v>-12.122190198740443</v>
      </c>
      <c r="BP260" s="23">
        <f>VLOOKUP(AR260,POINTS_TABLE!$D$49:$E$50,2,FALSE)</f>
        <v>-3.4375704313596254</v>
      </c>
      <c r="BQ260" s="23">
        <f>VLOOKUP(AS260,POINTS_TABLE!$D$51:$E$52,2,FALSE)</f>
        <v>8.0505843910576207</v>
      </c>
      <c r="BR260" s="39">
        <f>ROUND(SCORECARD_SCALLING!$C$6-SUM(BF260:BQ260)-TRAIN_SUMMARY!$C$2*SCORECARD_SCALLING!$C$5,0)</f>
        <v>495</v>
      </c>
      <c r="BS260" t="str">
        <f t="shared" si="61"/>
        <v>Reject</v>
      </c>
      <c r="BT260">
        <f t="shared" si="62"/>
        <v>1</v>
      </c>
    </row>
    <row r="261" spans="1:72">
      <c r="A261" s="2" t="s">
        <v>32</v>
      </c>
      <c r="B261" s="2">
        <v>18</v>
      </c>
      <c r="C261" s="2" t="s">
        <v>33</v>
      </c>
      <c r="D261" s="2" t="s">
        <v>41</v>
      </c>
      <c r="E261" s="2">
        <v>3001</v>
      </c>
      <c r="F261" s="2" t="s">
        <v>34</v>
      </c>
      <c r="G261" s="2" t="s">
        <v>39</v>
      </c>
      <c r="H261" s="2">
        <v>2</v>
      </c>
      <c r="I261" s="2" t="s">
        <v>36</v>
      </c>
      <c r="J261" s="2" t="s">
        <v>27</v>
      </c>
      <c r="K261" s="2">
        <v>4</v>
      </c>
      <c r="L261" s="2" t="s">
        <v>28</v>
      </c>
      <c r="M261" s="2">
        <v>40</v>
      </c>
      <c r="N261" s="2" t="s">
        <v>27</v>
      </c>
      <c r="O261" s="2" t="s">
        <v>51</v>
      </c>
      <c r="P261" s="2">
        <v>1</v>
      </c>
      <c r="Q261" s="2" t="s">
        <v>30</v>
      </c>
      <c r="R261" s="2">
        <v>1</v>
      </c>
      <c r="S261" s="2" t="s">
        <v>27</v>
      </c>
      <c r="T261" s="2" t="s">
        <v>31</v>
      </c>
      <c r="U261" s="2">
        <v>0</v>
      </c>
      <c r="V261">
        <f>_xlfn.XLOOKUP(B261,Binning_WOE_IV!$C$2:$C$6,Binning_WOE_IV!$I$2:$I$6,"not found",-1)</f>
        <v>7.0953437452657447E-2</v>
      </c>
      <c r="W261">
        <f>_xlfn.XLOOKUP(E261,Binning_WOE_IV!$C$7:$C$12,Binning_WOE_IV!$I$7:$I$12,"not found",-1)</f>
        <v>4.3939369041401284E-2</v>
      </c>
      <c r="X261">
        <f>_xlfn.XLOOKUP(M261,Binning_WOE_IV!$C$13:$C$18,Binning_WOE_IV!$I$13:$I$18,"not found",-1)</f>
        <v>0.27579903319597576</v>
      </c>
      <c r="Y261">
        <f>_xlfn.XLOOKUP(A261,Binning_WOE_IV!$B$32:$B$35,Binning_WOE_IV!$G$32:$G$35,"not found",0)</f>
        <v>-0.45557089656450134</v>
      </c>
      <c r="Z261" s="23">
        <f>_xlfn.XLOOKUP(_xlfn.XLOOKUP(C261,Binning_WOE_IV!$AF$2:$AF$6,Binning_WOE_IV!$AG$2:$AG$6,"not found",0),Binning_WOE_IV!$R$36:$R$38,Binning_WOE_IV!$G$36:$G$38,"not found",0)</f>
        <v>-4.4726268044255127E-2</v>
      </c>
      <c r="AA261" cm="1">
        <f t="array" ref="AA261">_xlfn.SWITCH(D261,"radio/tv",Binning_WOE_IV!$G$39,"other",Binning_WOE_IV!$G$39,"education",Binning_WOE_IV!$G$40,"retraining",Binning_WOE_IV!$G$40,"furniture/equipment",Binning_WOE_IV!$G$41,"domestic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61">
        <f>_xlfn.LET(_xlpm.b,_xlfn.XLOOKUP(F261,Binning_WOE_IV!$AJ$2:$AJ$6,Binning_WOE_IV!$AK$2:$AK$6,"not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61">
        <f>_xlfn.LET(_xlpm.b,_xlfn.XLOOKUP(G261,Binning_WOE_IV!$AL$2:$AL$6,Binning_WOE_IV!$AM$2:$AM$6,"not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61">
        <f>_xlfn.XLOOKUP(_xlfn.XLOOKUP(I261,Binning_WOE_IV!$AN$2:$AN$5,Binning_WOE_IV!$AO$2:$AO$5,"not found",0),Binning_WOE_IV!$R$53:$R$55,Binning_WOE_IV!$G$53:$G$55,"not found",0)</f>
        <v>-0.20099341664998441</v>
      </c>
      <c r="AE261">
        <f>_xlfn.LET(_xlpm.b,_xlfn.XLOOKUP(L261,Binning_WOE_IV!$AQ$2:$AQ$5,Binning_WOE_IV!$AR$2:$AR$5,"not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61">
        <f>_xlfn.XLOOKUP(_xlfn.XLOOKUP(N261,Binning_WOE_IV!$AS$2:$AS$4,Binning_WOE_IV!$AT$2:$AT$4,"not found",0),Binning_WOE_IV!$R$62:$R$63,Binning_WOE_IV!$G$62:$G$63,"not found",0)</f>
        <v>0.12957806221905885</v>
      </c>
      <c r="AG261">
        <f>_xlfn.XLOOKUP(_xlfn.XLOOKUP(O261,Binning_WOE_IV!$AU$2:$AU$4,Binning_WOE_IV!$AV$2:$AV$4,"not found",0),Binning_WOE_IV!$R$64:$R$65,Binning_WOE_IV!$G$64:$G$65,"not found",0)</f>
        <v>-0.4919272386823581</v>
      </c>
      <c r="AH261">
        <f>V261*TRAIN_SUMMARY!$C$3</f>
        <v>-5.5952498937620498E-2</v>
      </c>
      <c r="AI261">
        <f>W261*TRAIN_SUMMARY!$C$4</f>
        <v>-2.1929012991782761E-2</v>
      </c>
      <c r="AJ261">
        <f>X261*TRAIN_SUMMARY!$C$5</f>
        <v>-0.1756525653466223</v>
      </c>
      <c r="AK261">
        <f>Y261*TRAIN_SUMMARY!$C$6</f>
        <v>0.35709270141793154</v>
      </c>
      <c r="AL261">
        <f>Z261*TRAIN_SUMMARY!$C$7</f>
        <v>2.4580699342731407E-2</v>
      </c>
      <c r="AM261">
        <f>AA261*TRAIN_SUMMARY!$C$8</f>
        <v>5.9194073638088991E-2</v>
      </c>
      <c r="AN261">
        <f>AB261*TRAIN_SUMMARY!$C$9</f>
        <v>0.17108448609736249</v>
      </c>
      <c r="AO261">
        <f>AC261*TRAIN_SUMMARY!$C$10</f>
        <v>-0.18469041192036334</v>
      </c>
      <c r="AP261">
        <f>AD261*TRAIN_SUMMARY!$C$11</f>
        <v>0.23813846799994265</v>
      </c>
      <c r="AQ261">
        <f>AE261*TRAIN_SUMMARY!$C$12</f>
        <v>-0.28008206528227803</v>
      </c>
      <c r="AR261">
        <f>AF261*TRAIN_SUMMARY!$C$13</f>
        <v>-7.9424741749105313E-2</v>
      </c>
      <c r="AS261">
        <f>AG261*TRAIN_SUMMARY!$C$14</f>
        <v>0.18600799575071647</v>
      </c>
      <c r="AT261">
        <f>TRAIN_SUMMARY!$C$2+SUM(AH261:AS261)</f>
        <v>-0.58303368674312184</v>
      </c>
      <c r="AU261">
        <f t="shared" si="52"/>
        <v>0.3582348415265979</v>
      </c>
      <c r="AV261">
        <f t="shared" si="53"/>
        <v>0.44353283898253609</v>
      </c>
      <c r="AW261">
        <f t="shared" si="54"/>
        <v>1</v>
      </c>
      <c r="AX261">
        <f t="shared" si="55"/>
        <v>0</v>
      </c>
      <c r="AY261">
        <f t="shared" si="63"/>
        <v>109</v>
      </c>
      <c r="AZ261">
        <f t="shared" si="64"/>
        <v>151</v>
      </c>
      <c r="BA261" s="35">
        <f t="shared" si="56"/>
        <v>0.22474226804123712</v>
      </c>
      <c r="BB261" s="35">
        <f t="shared" si="57"/>
        <v>0.70232558139534884</v>
      </c>
      <c r="BC261" s="35">
        <f t="shared" si="58"/>
        <v>0.47758331335411175</v>
      </c>
      <c r="BD261" s="35">
        <f t="shared" si="59"/>
        <v>0.70232558139534884</v>
      </c>
      <c r="BE261" s="35">
        <f t="shared" si="60"/>
        <v>0.22474226804123712</v>
      </c>
      <c r="BF261" s="23">
        <f>VLOOKUP(AH261,POINTS_TABLE!$D$2:$E$6,2,FALSE)</f>
        <v>-2.4216717822795024</v>
      </c>
      <c r="BG261" s="23">
        <f>VLOOKUP(AI261,POINTS_TABLE!$D$7:$E$12,2,FALSE)</f>
        <v>-0.94910634884503919</v>
      </c>
      <c r="BH261" s="23">
        <f>VLOOKUP(AJ261,POINTS_TABLE!$D$13:$E$18,2,FALSE)</f>
        <v>-7.6023925483498971</v>
      </c>
      <c r="BI261" s="23">
        <f>VLOOKUP(AK261,POINTS_TABLE!$D$21:$E$24,2,FALSE)</f>
        <v>15.455276084198793</v>
      </c>
      <c r="BJ261" s="23">
        <f>VLOOKUP(AL261,POINTS_TABLE!$D$25:$E$27,2,FALSE)</f>
        <v>1.063873591300236</v>
      </c>
      <c r="BK261" s="23">
        <f>VLOOKUP(AM261,POINTS_TABLE!$D$28:$E$33,2,FALSE)</f>
        <v>2.5619698946306131</v>
      </c>
      <c r="BL261" s="23">
        <f>VLOOKUP(AN261,POINTS_TABLE!$D$34:$E$37,2,FALSE)</f>
        <v>7.4046821899710498</v>
      </c>
      <c r="BM261" s="23">
        <f>VLOOKUP(AO261,POINTS_TABLE!$D$38:$E$41,2,FALSE)</f>
        <v>-7.9935582413174426</v>
      </c>
      <c r="BN261" s="23">
        <f>VLOOKUP(AP261,POINTS_TABLE!$D$42:$E$44,2,FALSE)</f>
        <v>10.30683560485237</v>
      </c>
      <c r="BO261" s="23">
        <f>VLOOKUP(AQ261,POINTS_TABLE!$D$45:$E$48,2,FALSE)</f>
        <v>-12.122190198740443</v>
      </c>
      <c r="BP261" s="23">
        <f>VLOOKUP(AR261,POINTS_TABLE!$D$49:$E$50,2,FALSE)</f>
        <v>-3.4375704313596254</v>
      </c>
      <c r="BQ261" s="23">
        <f>VLOOKUP(AS261,POINTS_TABLE!$D$51:$E$52,2,FALSE)</f>
        <v>8.0505843910576207</v>
      </c>
      <c r="BR261" s="39">
        <f>ROUND(SCORECARD_SCALLING!$C$6-SUM(BF261:BQ261)-TRAIN_SUMMARY!$C$2*SCORECARD_SCALLING!$C$5,0)</f>
        <v>496</v>
      </c>
      <c r="BS261" t="str">
        <f t="shared" si="61"/>
        <v>Reject</v>
      </c>
      <c r="BT261">
        <f t="shared" si="62"/>
        <v>1</v>
      </c>
    </row>
    <row r="262" spans="1:72">
      <c r="A262" s="2" t="s">
        <v>21</v>
      </c>
      <c r="B262" s="2">
        <v>33</v>
      </c>
      <c r="C262" s="2" t="s">
        <v>22</v>
      </c>
      <c r="D262" s="2" t="s">
        <v>41</v>
      </c>
      <c r="E262" s="2">
        <v>4281</v>
      </c>
      <c r="F262" s="2" t="s">
        <v>48</v>
      </c>
      <c r="G262" s="2" t="s">
        <v>35</v>
      </c>
      <c r="H262" s="2">
        <v>1</v>
      </c>
      <c r="I262" s="2" t="s">
        <v>36</v>
      </c>
      <c r="J262" s="2" t="s">
        <v>27</v>
      </c>
      <c r="K262" s="2">
        <v>4</v>
      </c>
      <c r="L262" s="2" t="s">
        <v>50</v>
      </c>
      <c r="M262" s="2">
        <v>23</v>
      </c>
      <c r="N262" s="2" t="s">
        <v>27</v>
      </c>
      <c r="O262" s="2" t="s">
        <v>29</v>
      </c>
      <c r="P262" s="2">
        <v>2</v>
      </c>
      <c r="Q262" s="2" t="s">
        <v>30</v>
      </c>
      <c r="R262" s="2">
        <v>1</v>
      </c>
      <c r="S262" s="2" t="s">
        <v>27</v>
      </c>
      <c r="T262" s="2" t="s">
        <v>31</v>
      </c>
      <c r="U262" s="2">
        <v>1</v>
      </c>
      <c r="V262">
        <f>_xlfn.XLOOKUP(B262,Binning_WOE_IV!$C$2:$C$6,Binning_WOE_IV!$I$2:$I$6,"not found",-1)</f>
        <v>-0.12917431193202994</v>
      </c>
      <c r="W262">
        <f>_xlfn.XLOOKUP(E262,Binning_WOE_IV!$C$7:$C$12,Binning_WOE_IV!$I$7:$I$12,"not found",-1)</f>
        <v>4.3939369041401284E-2</v>
      </c>
      <c r="X262">
        <f>_xlfn.XLOOKUP(M262,Binning_WOE_IV!$C$13:$C$18,Binning_WOE_IV!$I$13:$I$18,"not found",-1)</f>
        <v>-0.40221483439086264</v>
      </c>
      <c r="Y262">
        <f>_xlfn.XLOOKUP(A262,Binning_WOE_IV!$B$32:$B$35,Binning_WOE_IV!$G$32:$G$35,"not found",0)</f>
        <v>-0.67859154491044971</v>
      </c>
      <c r="Z262" s="23">
        <f>_xlfn.XLOOKUP(_xlfn.XLOOKUP(C262,Binning_WOE_IV!$AF$2:$AF$6,Binning_WOE_IV!$AG$2:$AG$6,"not found",0),Binning_WOE_IV!$R$36:$R$38,Binning_WOE_IV!$G$36:$G$38,"not found",0)</f>
        <v>0.68738688104907397</v>
      </c>
      <c r="AA262" cm="1">
        <f t="array" ref="AA262">_xlfn.SWITCH(D262,"radio/tv",Binning_WOE_IV!$G$39,"other",Binning_WOE_IV!$G$39,"education",Binning_WOE_IV!$G$40,"retraining",Binning_WOE_IV!$G$40,"furniture/equipment",Binning_WOE_IV!$G$41,"domestic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62">
        <f>_xlfn.LET(_xlpm.b,_xlfn.XLOOKUP(F262,Binning_WOE_IV!$AJ$2:$AJ$6,Binning_WOE_IV!$AK$2:$AK$6,"not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62">
        <f>_xlfn.LET(_xlpm.b,_xlfn.XLOOKUP(G262,Binning_WOE_IV!$AL$2:$AL$6,Binning_WOE_IV!$AM$2:$AM$6,"not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62">
        <f>_xlfn.XLOOKUP(_xlfn.XLOOKUP(I262,Binning_WOE_IV!$AN$2:$AN$5,Binning_WOE_IV!$AO$2:$AO$5,"not found",0),Binning_WOE_IV!$R$53:$R$55,Binning_WOE_IV!$G$53:$G$55,"not found",0)</f>
        <v>-0.20099341664998441</v>
      </c>
      <c r="AE262">
        <f>_xlfn.LET(_xlpm.b,_xlfn.XLOOKUP(L262,Binning_WOE_IV!$AQ$2:$AQ$5,Binning_WOE_IV!$AR$2:$AR$5,"not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62">
        <f>_xlfn.XLOOKUP(_xlfn.XLOOKUP(N262,Binning_WOE_IV!$AS$2:$AS$4,Binning_WOE_IV!$AT$2:$AT$4,"not found",0),Binning_WOE_IV!$R$62:$R$63,Binning_WOE_IV!$G$62:$G$63,"not found",0)</f>
        <v>0.12957806221905885</v>
      </c>
      <c r="AG262">
        <f>_xlfn.XLOOKUP(_xlfn.XLOOKUP(O262,Binning_WOE_IV!$AU$2:$AU$4,Binning_WOE_IV!$AV$2:$AV$4,"not found",0),Binning_WOE_IV!$R$64:$R$65,Binning_WOE_IV!$G$64:$G$65,"not found",0)</f>
        <v>0.23435622685305388</v>
      </c>
      <c r="AH262">
        <f>V262*TRAIN_SUMMARY!$C$3</f>
        <v>0.10186434668464488</v>
      </c>
      <c r="AI262">
        <f>W262*TRAIN_SUMMARY!$C$4</f>
        <v>-2.1929012991782761E-2</v>
      </c>
      <c r="AJ262">
        <f>X262*TRAIN_SUMMARY!$C$5</f>
        <v>0.25616502952357967</v>
      </c>
      <c r="AK262">
        <f>Y262*TRAIN_SUMMARY!$C$6</f>
        <v>0.53190423215968441</v>
      </c>
      <c r="AL262">
        <f>Z262*TRAIN_SUMMARY!$C$7</f>
        <v>-0.37777464997720578</v>
      </c>
      <c r="AM262">
        <f>AA262*TRAIN_SUMMARY!$C$8</f>
        <v>5.9194073638088991E-2</v>
      </c>
      <c r="AN262">
        <f>AB262*TRAIN_SUMMARY!$C$9</f>
        <v>-0.49793991054548797</v>
      </c>
      <c r="AO262">
        <f>AC262*TRAIN_SUMMARY!$C$10</f>
        <v>4.7923621110280083E-2</v>
      </c>
      <c r="AP262">
        <f>AD262*TRAIN_SUMMARY!$C$11</f>
        <v>0.23813846799994265</v>
      </c>
      <c r="AQ262">
        <f>AE262*TRAIN_SUMMARY!$C$12</f>
        <v>6.1778553558697331E-2</v>
      </c>
      <c r="AR262">
        <f>AF262*TRAIN_SUMMARY!$C$13</f>
        <v>-7.9424741749105313E-2</v>
      </c>
      <c r="AS262">
        <f>AG262*TRAIN_SUMMARY!$C$14</f>
        <v>-8.8614999578798745E-2</v>
      </c>
      <c r="AT262">
        <f>TRAIN_SUMMARY!$C$2+SUM(AH262:AS262)</f>
        <v>-0.5901158049295856</v>
      </c>
      <c r="AU262">
        <f t="shared" si="52"/>
        <v>0.35660828371851439</v>
      </c>
      <c r="AV262">
        <f t="shared" si="53"/>
        <v>1.0311173441018866</v>
      </c>
      <c r="AW262">
        <f t="shared" si="54"/>
        <v>0</v>
      </c>
      <c r="AX262">
        <f t="shared" si="55"/>
        <v>1</v>
      </c>
      <c r="AY262">
        <f t="shared" si="63"/>
        <v>109</v>
      </c>
      <c r="AZ262">
        <f t="shared" si="64"/>
        <v>152</v>
      </c>
      <c r="BA262" s="35">
        <f t="shared" si="56"/>
        <v>0.22474226804123712</v>
      </c>
      <c r="BB262" s="35">
        <f t="shared" si="57"/>
        <v>0.7069767441860465</v>
      </c>
      <c r="BC262" s="35">
        <f t="shared" si="58"/>
        <v>0.48223447614480941</v>
      </c>
      <c r="BD262" s="35">
        <f t="shared" si="59"/>
        <v>0.7069767441860465</v>
      </c>
      <c r="BE262" s="35">
        <f t="shared" si="60"/>
        <v>0.22474226804123712</v>
      </c>
      <c r="BF262" s="23">
        <f>VLOOKUP(AH262,POINTS_TABLE!$D$2:$E$6,2,FALSE)</f>
        <v>4.4087756341599382</v>
      </c>
      <c r="BG262" s="23">
        <f>VLOOKUP(AI262,POINTS_TABLE!$D$7:$E$12,2,FALSE)</f>
        <v>-0.94910634884503919</v>
      </c>
      <c r="BH262" s="23">
        <f>VLOOKUP(AJ262,POINTS_TABLE!$D$13:$E$18,2,FALSE)</f>
        <v>11.087040532285299</v>
      </c>
      <c r="BI262" s="23">
        <f>VLOOKUP(AK262,POINTS_TABLE!$D$21:$E$24,2,FALSE)</f>
        <v>23.021267938938855</v>
      </c>
      <c r="BJ262" s="23">
        <f>VLOOKUP(AL262,POINTS_TABLE!$D$25:$E$27,2,FALSE)</f>
        <v>-16.350408422870363</v>
      </c>
      <c r="BK262" s="23">
        <f>VLOOKUP(AM262,POINTS_TABLE!$D$28:$E$33,2,FALSE)</f>
        <v>2.5619698946306131</v>
      </c>
      <c r="BL262" s="23">
        <f>VLOOKUP(AN262,POINTS_TABLE!$D$34:$E$37,2,FALSE)</f>
        <v>-21.551263188140087</v>
      </c>
      <c r="BM262" s="23">
        <f>VLOOKUP(AO262,POINTS_TABLE!$D$38:$E$41,2,FALSE)</f>
        <v>2.0741751155172814</v>
      </c>
      <c r="BN262" s="23">
        <f>VLOOKUP(AP262,POINTS_TABLE!$D$42:$E$44,2,FALSE)</f>
        <v>10.30683560485237</v>
      </c>
      <c r="BO262" s="23">
        <f>VLOOKUP(AQ262,POINTS_TABLE!$D$45:$E$48,2,FALSE)</f>
        <v>2.6738283855727758</v>
      </c>
      <c r="BP262" s="23">
        <f>VLOOKUP(AR262,POINTS_TABLE!$D$49:$E$50,2,FALSE)</f>
        <v>-3.4375704313596254</v>
      </c>
      <c r="BQ262" s="23">
        <f>VLOOKUP(AS262,POINTS_TABLE!$D$51:$E$52,2,FALSE)</f>
        <v>-3.8353326132213157</v>
      </c>
      <c r="BR262" s="39">
        <f>ROUND(SCORECARD_SCALLING!$C$6-SUM(BF262:BQ262)-TRAIN_SUMMARY!$C$2*SCORECARD_SCALLING!$C$5,0)</f>
        <v>496</v>
      </c>
      <c r="BS262" t="str">
        <f t="shared" si="61"/>
        <v>Reject</v>
      </c>
      <c r="BT262">
        <f t="shared" si="62"/>
        <v>1</v>
      </c>
    </row>
    <row r="263" spans="1:72">
      <c r="A263" s="2" t="s">
        <v>21</v>
      </c>
      <c r="B263" s="2">
        <v>24</v>
      </c>
      <c r="C263" s="2" t="s">
        <v>33</v>
      </c>
      <c r="D263" s="2" t="s">
        <v>23</v>
      </c>
      <c r="E263" s="2">
        <v>1987</v>
      </c>
      <c r="F263" s="2" t="s">
        <v>34</v>
      </c>
      <c r="G263" s="2" t="s">
        <v>35</v>
      </c>
      <c r="H263" s="2">
        <v>2</v>
      </c>
      <c r="I263" s="2" t="s">
        <v>26</v>
      </c>
      <c r="J263" s="2" t="s">
        <v>27</v>
      </c>
      <c r="K263" s="2">
        <v>4</v>
      </c>
      <c r="L263" s="2" t="s">
        <v>28</v>
      </c>
      <c r="M263" s="2">
        <v>21</v>
      </c>
      <c r="N263" s="2" t="s">
        <v>27</v>
      </c>
      <c r="O263" s="2" t="s">
        <v>51</v>
      </c>
      <c r="P263" s="2">
        <v>1</v>
      </c>
      <c r="Q263" s="2" t="s">
        <v>40</v>
      </c>
      <c r="R263" s="2">
        <v>2</v>
      </c>
      <c r="S263" s="2" t="s">
        <v>27</v>
      </c>
      <c r="T263" s="2" t="s">
        <v>31</v>
      </c>
      <c r="U263" s="2">
        <v>1</v>
      </c>
      <c r="V263">
        <f>_xlfn.XLOOKUP(B263,Binning_WOE_IV!$C$2:$C$6,Binning_WOE_IV!$I$2:$I$6,"not found",-1)</f>
        <v>-0.12917431193202994</v>
      </c>
      <c r="W263">
        <f>_xlfn.XLOOKUP(E263,Binning_WOE_IV!$C$7:$C$12,Binning_WOE_IV!$I$7:$I$12,"not found",-1)</f>
        <v>0.16104877718831048</v>
      </c>
      <c r="X263">
        <f>_xlfn.XLOOKUP(M263,Binning_WOE_IV!$C$13:$C$18,Binning_WOE_IV!$I$13:$I$18,"not found",-1)</f>
        <v>-0.40221483439086264</v>
      </c>
      <c r="Y263">
        <f>_xlfn.XLOOKUP(A263,Binning_WOE_IV!$B$32:$B$35,Binning_WOE_IV!$G$32:$G$35,"not found",0)</f>
        <v>-0.67859154491044971</v>
      </c>
      <c r="Z263" s="23">
        <f>_xlfn.XLOOKUP(_xlfn.XLOOKUP(C263,Binning_WOE_IV!$AF$2:$AF$6,Binning_WOE_IV!$AG$2:$AG$6,"not found",0),Binning_WOE_IV!$R$36:$R$38,Binning_WOE_IV!$G$36:$G$38,"not found",0)</f>
        <v>-4.4726268044255127E-2</v>
      </c>
      <c r="AA263" cm="1">
        <f t="array" ref="AA263">_xlfn.SWITCH(D263,"radio/tv",Binning_WOE_IV!$G$39,"other",Binning_WOE_IV!$G$39,"education",Binning_WOE_IV!$G$40,"retraining",Binning_WOE_IV!$G$40,"furniture/equipment",Binning_WOE_IV!$G$41,"domestic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63">
        <f>_xlfn.LET(_xlpm.b,_xlfn.XLOOKUP(F263,Binning_WOE_IV!$AJ$2:$AJ$6,Binning_WOE_IV!$AK$2:$AK$6,"not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63">
        <f>_xlfn.LET(_xlpm.b,_xlfn.XLOOKUP(G263,Binning_WOE_IV!$AL$2:$AL$6,Binning_WOE_IV!$AM$2:$AM$6,"not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63">
        <f>_xlfn.XLOOKUP(_xlfn.XLOOKUP(I263,Binning_WOE_IV!$AN$2:$AN$5,Binning_WOE_IV!$AO$2:$AO$5,"not found",0),Binning_WOE_IV!$R$53:$R$55,Binning_WOE_IV!$G$53:$G$55,"not found",0)</f>
        <v>0.1811117123342415</v>
      </c>
      <c r="AE263">
        <f>_xlfn.LET(_xlpm.b,_xlfn.XLOOKUP(L263,Binning_WOE_IV!$AQ$2:$AQ$5,Binning_WOE_IV!$AR$2:$AR$5,"not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63">
        <f>_xlfn.XLOOKUP(_xlfn.XLOOKUP(N263,Binning_WOE_IV!$AS$2:$AS$4,Binning_WOE_IV!$AT$2:$AT$4,"not found",0),Binning_WOE_IV!$R$62:$R$63,Binning_WOE_IV!$G$62:$G$63,"not found",0)</f>
        <v>0.12957806221905885</v>
      </c>
      <c r="AG263">
        <f>_xlfn.XLOOKUP(_xlfn.XLOOKUP(O263,Binning_WOE_IV!$AU$2:$AU$4,Binning_WOE_IV!$AV$2:$AV$4,"not found",0),Binning_WOE_IV!$R$64:$R$65,Binning_WOE_IV!$G$64:$G$65,"not found",0)</f>
        <v>-0.4919272386823581</v>
      </c>
      <c r="AH263">
        <f>V263*TRAIN_SUMMARY!$C$3</f>
        <v>0.10186434668464488</v>
      </c>
      <c r="AI263">
        <f>W263*TRAIN_SUMMARY!$C$4</f>
        <v>-8.037531726833734E-2</v>
      </c>
      <c r="AJ263">
        <f>X263*TRAIN_SUMMARY!$C$5</f>
        <v>0.25616502952357967</v>
      </c>
      <c r="AK263">
        <f>Y263*TRAIN_SUMMARY!$C$6</f>
        <v>0.53190423215968441</v>
      </c>
      <c r="AL263">
        <f>Z263*TRAIN_SUMMARY!$C$7</f>
        <v>2.4580699342731407E-2</v>
      </c>
      <c r="AM263">
        <f>AA263*TRAIN_SUMMARY!$C$8</f>
        <v>-0.43521580803835686</v>
      </c>
      <c r="AN263">
        <f>AB263*TRAIN_SUMMARY!$C$9</f>
        <v>0.17108448609736249</v>
      </c>
      <c r="AO263">
        <f>AC263*TRAIN_SUMMARY!$C$10</f>
        <v>4.7923621110280083E-2</v>
      </c>
      <c r="AP263">
        <f>AD263*TRAIN_SUMMARY!$C$11</f>
        <v>-0.21458247952085815</v>
      </c>
      <c r="AQ263">
        <f>AE263*TRAIN_SUMMARY!$C$12</f>
        <v>-0.28008206528227803</v>
      </c>
      <c r="AR263">
        <f>AF263*TRAIN_SUMMARY!$C$13</f>
        <v>-7.9424741749105313E-2</v>
      </c>
      <c r="AS263">
        <f>AG263*TRAIN_SUMMARY!$C$14</f>
        <v>0.18600799575071647</v>
      </c>
      <c r="AT263">
        <f>TRAIN_SUMMARY!$C$2+SUM(AH263:AS263)</f>
        <v>-0.59155081595205949</v>
      </c>
      <c r="AU263">
        <f t="shared" si="52"/>
        <v>0.35627910428031051</v>
      </c>
      <c r="AV263">
        <f t="shared" si="53"/>
        <v>1.0320408545107986</v>
      </c>
      <c r="AW263">
        <f t="shared" si="54"/>
        <v>0</v>
      </c>
      <c r="AX263">
        <f t="shared" si="55"/>
        <v>1</v>
      </c>
      <c r="AY263">
        <f t="shared" si="63"/>
        <v>109</v>
      </c>
      <c r="AZ263">
        <f t="shared" si="64"/>
        <v>153</v>
      </c>
      <c r="BA263" s="35">
        <f t="shared" si="56"/>
        <v>0.22474226804123712</v>
      </c>
      <c r="BB263" s="35">
        <f t="shared" si="57"/>
        <v>0.71162790697674416</v>
      </c>
      <c r="BC263" s="35">
        <f t="shared" si="58"/>
        <v>0.48688563893550707</v>
      </c>
      <c r="BD263" s="35">
        <f t="shared" si="59"/>
        <v>0.71162790697674416</v>
      </c>
      <c r="BE263" s="35">
        <f t="shared" si="60"/>
        <v>0.22474226804123712</v>
      </c>
      <c r="BF263" s="23">
        <f>VLOOKUP(AH263,POINTS_TABLE!$D$2:$E$6,2,FALSE)</f>
        <v>4.4087756341599382</v>
      </c>
      <c r="BG263" s="23">
        <f>VLOOKUP(AI263,POINTS_TABLE!$D$7:$E$12,2,FALSE)</f>
        <v>-3.4787121489872201</v>
      </c>
      <c r="BH263" s="23">
        <f>VLOOKUP(AJ263,POINTS_TABLE!$D$13:$E$18,2,FALSE)</f>
        <v>11.087040532285299</v>
      </c>
      <c r="BI263" s="23">
        <f>VLOOKUP(AK263,POINTS_TABLE!$D$21:$E$24,2,FALSE)</f>
        <v>23.021267938938855</v>
      </c>
      <c r="BJ263" s="23">
        <f>VLOOKUP(AL263,POINTS_TABLE!$D$25:$E$27,2,FALSE)</f>
        <v>1.063873591300236</v>
      </c>
      <c r="BK263" s="23">
        <f>VLOOKUP(AM263,POINTS_TABLE!$D$28:$E$33,2,FALSE)</f>
        <v>-18.836510639202615</v>
      </c>
      <c r="BL263" s="23">
        <f>VLOOKUP(AN263,POINTS_TABLE!$D$34:$E$37,2,FALSE)</f>
        <v>7.4046821899710498</v>
      </c>
      <c r="BM263" s="23">
        <f>VLOOKUP(AO263,POINTS_TABLE!$D$38:$E$41,2,FALSE)</f>
        <v>2.0741751155172814</v>
      </c>
      <c r="BN263" s="23">
        <f>VLOOKUP(AP263,POINTS_TABLE!$D$42:$E$44,2,FALSE)</f>
        <v>-9.2873123719919874</v>
      </c>
      <c r="BO263" s="23">
        <f>VLOOKUP(AQ263,POINTS_TABLE!$D$45:$E$48,2,FALSE)</f>
        <v>-12.122190198740443</v>
      </c>
      <c r="BP263" s="23">
        <f>VLOOKUP(AR263,POINTS_TABLE!$D$49:$E$50,2,FALSE)</f>
        <v>-3.4375704313596254</v>
      </c>
      <c r="BQ263" s="23">
        <f>VLOOKUP(AS263,POINTS_TABLE!$D$51:$E$52,2,FALSE)</f>
        <v>8.0505843910576207</v>
      </c>
      <c r="BR263" s="39">
        <f>ROUND(SCORECARD_SCALLING!$C$6-SUM(BF263:BQ263)-TRAIN_SUMMARY!$C$2*SCORECARD_SCALLING!$C$5,0)</f>
        <v>496</v>
      </c>
      <c r="BS263" t="str">
        <f t="shared" si="61"/>
        <v>Reject</v>
      </c>
      <c r="BT263">
        <f t="shared" si="62"/>
        <v>1</v>
      </c>
    </row>
    <row r="264" spans="1:72">
      <c r="A264" s="2" t="s">
        <v>32</v>
      </c>
      <c r="B264" s="2">
        <v>24</v>
      </c>
      <c r="C264" s="2" t="s">
        <v>33</v>
      </c>
      <c r="D264" s="2" t="s">
        <v>23</v>
      </c>
      <c r="E264" s="2">
        <v>2896</v>
      </c>
      <c r="F264" s="2" t="s">
        <v>59</v>
      </c>
      <c r="G264" s="2" t="s">
        <v>57</v>
      </c>
      <c r="H264" s="2">
        <v>2</v>
      </c>
      <c r="I264" s="2" t="s">
        <v>26</v>
      </c>
      <c r="J264" s="2" t="s">
        <v>27</v>
      </c>
      <c r="K264" s="2">
        <v>1</v>
      </c>
      <c r="L264" s="2" t="s">
        <v>50</v>
      </c>
      <c r="M264" s="2">
        <v>29</v>
      </c>
      <c r="N264" s="2" t="s">
        <v>27</v>
      </c>
      <c r="O264" s="2" t="s">
        <v>29</v>
      </c>
      <c r="P264" s="2">
        <v>1</v>
      </c>
      <c r="Q264" s="2" t="s">
        <v>30</v>
      </c>
      <c r="R264" s="2">
        <v>1</v>
      </c>
      <c r="S264" s="2" t="s">
        <v>27</v>
      </c>
      <c r="T264" s="2" t="s">
        <v>31</v>
      </c>
      <c r="U264" s="2">
        <v>0</v>
      </c>
      <c r="V264">
        <f>_xlfn.XLOOKUP(B264,Binning_WOE_IV!$C$2:$C$6,Binning_WOE_IV!$I$2:$I$6,"not found",-1)</f>
        <v>-0.12917431193202994</v>
      </c>
      <c r="W264">
        <f>_xlfn.XLOOKUP(E264,Binning_WOE_IV!$C$7:$C$12,Binning_WOE_IV!$I$7:$I$12,"not found",-1)</f>
        <v>0.12361395596717682</v>
      </c>
      <c r="X264">
        <f>_xlfn.XLOOKUP(M264,Binning_WOE_IV!$C$13:$C$18,Binning_WOE_IV!$I$13:$I$18,"not found",-1)</f>
        <v>-0.13233987329659078</v>
      </c>
      <c r="Y264">
        <f>_xlfn.XLOOKUP(A264,Binning_WOE_IV!$B$32:$B$35,Binning_WOE_IV!$G$32:$G$35,"not found",0)</f>
        <v>-0.45557089656450134</v>
      </c>
      <c r="Z264" s="23">
        <f>_xlfn.XLOOKUP(_xlfn.XLOOKUP(C264,Binning_WOE_IV!$AF$2:$AF$6,Binning_WOE_IV!$AG$2:$AG$6,"not found",0),Binning_WOE_IV!$R$36:$R$38,Binning_WOE_IV!$G$36:$G$38,"not found",0)</f>
        <v>-4.4726268044255127E-2</v>
      </c>
      <c r="AA264" cm="1">
        <f t="array" ref="AA264">_xlfn.SWITCH(D264,"radio/tv",Binning_WOE_IV!$G$39,"other",Binning_WOE_IV!$G$39,"education",Binning_WOE_IV!$G$40,"retraining",Binning_WOE_IV!$G$40,"furniture/equipment",Binning_WOE_IV!$G$41,"domestic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64">
        <f>_xlfn.LET(_xlpm.b,_xlfn.XLOOKUP(F264,Binning_WOE_IV!$AJ$2:$AJ$6,Binning_WOE_IV!$AK$2:$AK$6,"not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264">
        <f>_xlfn.LET(_xlpm.b,_xlfn.XLOOKUP(G264,Binning_WOE_IV!$AL$2:$AL$6,Binning_WOE_IV!$AM$2:$AM$6,"not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64">
        <f>_xlfn.XLOOKUP(_xlfn.XLOOKUP(I264,Binning_WOE_IV!$AN$2:$AN$5,Binning_WOE_IV!$AO$2:$AO$5,"not found",0),Binning_WOE_IV!$R$53:$R$55,Binning_WOE_IV!$G$53:$G$55,"not found",0)</f>
        <v>0.1811117123342415</v>
      </c>
      <c r="AE264">
        <f>_xlfn.LET(_xlpm.b,_xlfn.XLOOKUP(L264,Binning_WOE_IV!$AQ$2:$AQ$5,Binning_WOE_IV!$AR$2:$AR$5,"not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64">
        <f>_xlfn.XLOOKUP(_xlfn.XLOOKUP(N264,Binning_WOE_IV!$AS$2:$AS$4,Binning_WOE_IV!$AT$2:$AT$4,"not found",0),Binning_WOE_IV!$R$62:$R$63,Binning_WOE_IV!$G$62:$G$63,"not found",0)</f>
        <v>0.12957806221905885</v>
      </c>
      <c r="AG264">
        <f>_xlfn.XLOOKUP(_xlfn.XLOOKUP(O264,Binning_WOE_IV!$AU$2:$AU$4,Binning_WOE_IV!$AV$2:$AV$4,"not found",0),Binning_WOE_IV!$R$64:$R$65,Binning_WOE_IV!$G$64:$G$65,"not found",0)</f>
        <v>0.23435622685305388</v>
      </c>
      <c r="AH264">
        <f>V264*TRAIN_SUMMARY!$C$3</f>
        <v>0.10186434668464488</v>
      </c>
      <c r="AI264">
        <f>W264*TRAIN_SUMMARY!$C$4</f>
        <v>-6.1692557392340606E-2</v>
      </c>
      <c r="AJ264">
        <f>X264*TRAIN_SUMMARY!$C$5</f>
        <v>8.428542324031725E-2</v>
      </c>
      <c r="AK264">
        <f>Y264*TRAIN_SUMMARY!$C$6</f>
        <v>0.35709270141793154</v>
      </c>
      <c r="AL264">
        <f>Z264*TRAIN_SUMMARY!$C$7</f>
        <v>2.4580699342731407E-2</v>
      </c>
      <c r="AM264">
        <f>AA264*TRAIN_SUMMARY!$C$8</f>
        <v>-0.43521580803835686</v>
      </c>
      <c r="AN264">
        <f>AB264*TRAIN_SUMMARY!$C$9</f>
        <v>0.18902110492895396</v>
      </c>
      <c r="AO264">
        <f>AC264*TRAIN_SUMMARY!$C$10</f>
        <v>0.2867089209985732</v>
      </c>
      <c r="AP264">
        <f>AD264*TRAIN_SUMMARY!$C$11</f>
        <v>-0.21458247952085815</v>
      </c>
      <c r="AQ264">
        <f>AE264*TRAIN_SUMMARY!$C$12</f>
        <v>6.1778553558697331E-2</v>
      </c>
      <c r="AR264">
        <f>AF264*TRAIN_SUMMARY!$C$13</f>
        <v>-7.9424741749105313E-2</v>
      </c>
      <c r="AS264">
        <f>AG264*TRAIN_SUMMARY!$C$14</f>
        <v>-8.8614999578798745E-2</v>
      </c>
      <c r="AT264">
        <f>TRAIN_SUMMARY!$C$2+SUM(AH264:AS264)</f>
        <v>-0.59559965086973321</v>
      </c>
      <c r="AU264">
        <f t="shared" si="52"/>
        <v>0.35535106834747748</v>
      </c>
      <c r="AV264">
        <f t="shared" si="53"/>
        <v>0.43904940237862589</v>
      </c>
      <c r="AW264">
        <f t="shared" si="54"/>
        <v>1</v>
      </c>
      <c r="AX264">
        <f t="shared" si="55"/>
        <v>0</v>
      </c>
      <c r="AY264">
        <f t="shared" si="63"/>
        <v>110</v>
      </c>
      <c r="AZ264">
        <f t="shared" si="64"/>
        <v>153</v>
      </c>
      <c r="BA264" s="35">
        <f t="shared" si="56"/>
        <v>0.22680412371134021</v>
      </c>
      <c r="BB264" s="35">
        <f t="shared" si="57"/>
        <v>0.71162790697674416</v>
      </c>
      <c r="BC264" s="35">
        <f t="shared" si="58"/>
        <v>0.48482378326540398</v>
      </c>
      <c r="BD264" s="35">
        <f t="shared" si="59"/>
        <v>0.71162790697674416</v>
      </c>
      <c r="BE264" s="35">
        <f t="shared" si="60"/>
        <v>0.22680412371134021</v>
      </c>
      <c r="BF264" s="23">
        <f>VLOOKUP(AH264,POINTS_TABLE!$D$2:$E$6,2,FALSE)</f>
        <v>4.4087756341599382</v>
      </c>
      <c r="BG264" s="23">
        <f>VLOOKUP(AI264,POINTS_TABLE!$D$7:$E$12,2,FALSE)</f>
        <v>-2.6701063982906263</v>
      </c>
      <c r="BH264" s="23">
        <f>VLOOKUP(AJ264,POINTS_TABLE!$D$13:$E$18,2,FALSE)</f>
        <v>3.6479448638409924</v>
      </c>
      <c r="BI264" s="23">
        <f>VLOOKUP(AK264,POINTS_TABLE!$D$21:$E$24,2,FALSE)</f>
        <v>15.455276084198793</v>
      </c>
      <c r="BJ264" s="23">
        <f>VLOOKUP(AL264,POINTS_TABLE!$D$25:$E$27,2,FALSE)</f>
        <v>1.063873591300236</v>
      </c>
      <c r="BK264" s="23">
        <f>VLOOKUP(AM264,POINTS_TABLE!$D$28:$E$33,2,FALSE)</f>
        <v>-18.836510639202615</v>
      </c>
      <c r="BL264" s="23">
        <f>VLOOKUP(AN264,POINTS_TABLE!$D$34:$E$37,2,FALSE)</f>
        <v>8.180994321130628</v>
      </c>
      <c r="BM264" s="23">
        <f>VLOOKUP(AO264,POINTS_TABLE!$D$38:$E$41,2,FALSE)</f>
        <v>12.409006155098014</v>
      </c>
      <c r="BN264" s="23">
        <f>VLOOKUP(AP264,POINTS_TABLE!$D$42:$E$44,2,FALSE)</f>
        <v>-9.2873123719919874</v>
      </c>
      <c r="BO264" s="23">
        <f>VLOOKUP(AQ264,POINTS_TABLE!$D$45:$E$48,2,FALSE)</f>
        <v>2.6738283855727758</v>
      </c>
      <c r="BP264" s="23">
        <f>VLOOKUP(AR264,POINTS_TABLE!$D$49:$E$50,2,FALSE)</f>
        <v>-3.4375704313596254</v>
      </c>
      <c r="BQ264" s="23">
        <f>VLOOKUP(AS264,POINTS_TABLE!$D$51:$E$52,2,FALSE)</f>
        <v>-3.8353326132213157</v>
      </c>
      <c r="BR264" s="39">
        <f>ROUND(SCORECARD_SCALLING!$C$6-SUM(BF264:BQ264)-TRAIN_SUMMARY!$C$2*SCORECARD_SCALLING!$C$5,0)</f>
        <v>496</v>
      </c>
      <c r="BS264" t="str">
        <f t="shared" si="61"/>
        <v>Reject</v>
      </c>
      <c r="BT264">
        <f t="shared" si="62"/>
        <v>1</v>
      </c>
    </row>
    <row r="265" spans="1:72">
      <c r="A265" s="2" t="s">
        <v>32</v>
      </c>
      <c r="B265" s="2">
        <v>18</v>
      </c>
      <c r="C265" s="2" t="s">
        <v>33</v>
      </c>
      <c r="D265" s="2" t="s">
        <v>23</v>
      </c>
      <c r="E265" s="2">
        <v>866</v>
      </c>
      <c r="F265" s="2" t="s">
        <v>34</v>
      </c>
      <c r="G265" s="2" t="s">
        <v>35</v>
      </c>
      <c r="H265" s="2">
        <v>4</v>
      </c>
      <c r="I265" s="2" t="s">
        <v>56</v>
      </c>
      <c r="J265" s="2" t="s">
        <v>42</v>
      </c>
      <c r="K265" s="2">
        <v>2</v>
      </c>
      <c r="L265" s="2" t="s">
        <v>28</v>
      </c>
      <c r="M265" s="2">
        <v>25</v>
      </c>
      <c r="N265" s="2" t="s">
        <v>27</v>
      </c>
      <c r="O265" s="2" t="s">
        <v>29</v>
      </c>
      <c r="P265" s="2">
        <v>1</v>
      </c>
      <c r="Q265" s="2" t="s">
        <v>40</v>
      </c>
      <c r="R265" s="2">
        <v>1</v>
      </c>
      <c r="S265" s="2" t="s">
        <v>27</v>
      </c>
      <c r="T265" s="2" t="s">
        <v>31</v>
      </c>
      <c r="U265" s="2">
        <v>0</v>
      </c>
      <c r="V265">
        <f>_xlfn.XLOOKUP(B265,Binning_WOE_IV!$C$2:$C$6,Binning_WOE_IV!$I$2:$I$6,"not found",-1)</f>
        <v>7.0953437452657447E-2</v>
      </c>
      <c r="W265">
        <f>_xlfn.XLOOKUP(E265,Binning_WOE_IV!$C$7:$C$12,Binning_WOE_IV!$I$7:$I$12,"not found",-1)</f>
        <v>3.9978967825304385E-2</v>
      </c>
      <c r="X265">
        <f>_xlfn.XLOOKUP(M265,Binning_WOE_IV!$C$13:$C$18,Binning_WOE_IV!$I$13:$I$18,"not found",-1)</f>
        <v>-0.40221483439086264</v>
      </c>
      <c r="Y265">
        <f>_xlfn.XLOOKUP(A265,Binning_WOE_IV!$B$32:$B$35,Binning_WOE_IV!$G$32:$G$35,"not found",0)</f>
        <v>-0.45557089656450134</v>
      </c>
      <c r="Z265" s="23">
        <f>_xlfn.XLOOKUP(_xlfn.XLOOKUP(C265,Binning_WOE_IV!$AF$2:$AF$6,Binning_WOE_IV!$AG$2:$AG$6,"not found",0),Binning_WOE_IV!$R$36:$R$38,Binning_WOE_IV!$G$36:$G$38,"not found",0)</f>
        <v>-4.4726268044255127E-2</v>
      </c>
      <c r="AA265" cm="1">
        <f t="array" ref="AA265">_xlfn.SWITCH(D265,"radio/tv",Binning_WOE_IV!$G$39,"other",Binning_WOE_IV!$G$39,"education",Binning_WOE_IV!$G$40,"retraining",Binning_WOE_IV!$G$40,"furniture/equipment",Binning_WOE_IV!$G$41,"domestic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65">
        <f>_xlfn.LET(_xlpm.b,_xlfn.XLOOKUP(F265,Binning_WOE_IV!$AJ$2:$AJ$6,Binning_WOE_IV!$AK$2:$AK$6,"not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65">
        <f>_xlfn.LET(_xlpm.b,_xlfn.XLOOKUP(G265,Binning_WOE_IV!$AL$2:$AL$6,Binning_WOE_IV!$AM$2:$AM$6,"not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65">
        <f>_xlfn.XLOOKUP(_xlfn.XLOOKUP(I265,Binning_WOE_IV!$AN$2:$AN$5,Binning_WOE_IV!$AO$2:$AO$5,"not found",0),Binning_WOE_IV!$R$53:$R$55,Binning_WOE_IV!$G$53:$G$55,"not found",0)</f>
        <v>-0.2698954162208389</v>
      </c>
      <c r="AE265">
        <f>_xlfn.LET(_xlpm.b,_xlfn.XLOOKUP(L265,Binning_WOE_IV!$AQ$2:$AQ$5,Binning_WOE_IV!$AR$2:$AR$5,"not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65">
        <f>_xlfn.XLOOKUP(_xlfn.XLOOKUP(N265,Binning_WOE_IV!$AS$2:$AS$4,Binning_WOE_IV!$AT$2:$AT$4,"not found",0),Binning_WOE_IV!$R$62:$R$63,Binning_WOE_IV!$G$62:$G$63,"not found",0)</f>
        <v>0.12957806221905885</v>
      </c>
      <c r="AG265">
        <f>_xlfn.XLOOKUP(_xlfn.XLOOKUP(O265,Binning_WOE_IV!$AU$2:$AU$4,Binning_WOE_IV!$AV$2:$AV$4,"not found",0),Binning_WOE_IV!$R$64:$R$65,Binning_WOE_IV!$G$64:$G$65,"not found",0)</f>
        <v>0.23435622685305388</v>
      </c>
      <c r="AH265">
        <f>V265*TRAIN_SUMMARY!$C$3</f>
        <v>-5.5952498937620498E-2</v>
      </c>
      <c r="AI265">
        <f>W265*TRAIN_SUMMARY!$C$4</f>
        <v>-1.9952478243670423E-2</v>
      </c>
      <c r="AJ265">
        <f>X265*TRAIN_SUMMARY!$C$5</f>
        <v>0.25616502952357967</v>
      </c>
      <c r="AK265">
        <f>Y265*TRAIN_SUMMARY!$C$6</f>
        <v>0.35709270141793154</v>
      </c>
      <c r="AL265">
        <f>Z265*TRAIN_SUMMARY!$C$7</f>
        <v>2.4580699342731407E-2</v>
      </c>
      <c r="AM265">
        <f>AA265*TRAIN_SUMMARY!$C$8</f>
        <v>-0.43521580803835686</v>
      </c>
      <c r="AN265">
        <f>AB265*TRAIN_SUMMARY!$C$9</f>
        <v>0.17108448609736249</v>
      </c>
      <c r="AO265">
        <f>AC265*TRAIN_SUMMARY!$C$10</f>
        <v>4.7923621110280083E-2</v>
      </c>
      <c r="AP265">
        <f>AD265*TRAIN_SUMMARY!$C$11</f>
        <v>0.31977406031642996</v>
      </c>
      <c r="AQ265">
        <f>AE265*TRAIN_SUMMARY!$C$12</f>
        <v>-0.28008206528227803</v>
      </c>
      <c r="AR265">
        <f>AF265*TRAIN_SUMMARY!$C$13</f>
        <v>-7.9424741749105313E-2</v>
      </c>
      <c r="AS265">
        <f>AG265*TRAIN_SUMMARY!$C$14</f>
        <v>-8.8614999578798745E-2</v>
      </c>
      <c r="AT265">
        <f>TRAIN_SUMMARY!$C$2+SUM(AH265:AS265)</f>
        <v>-0.60402280878363779</v>
      </c>
      <c r="AU265">
        <f t="shared" si="52"/>
        <v>0.35342387872588243</v>
      </c>
      <c r="AV265">
        <f t="shared" si="53"/>
        <v>0.43606434404467082</v>
      </c>
      <c r="AW265">
        <f t="shared" si="54"/>
        <v>1</v>
      </c>
      <c r="AX265">
        <f t="shared" si="55"/>
        <v>0</v>
      </c>
      <c r="AY265">
        <f t="shared" si="63"/>
        <v>111</v>
      </c>
      <c r="AZ265">
        <f t="shared" si="64"/>
        <v>153</v>
      </c>
      <c r="BA265" s="35">
        <f t="shared" si="56"/>
        <v>0.22886597938144329</v>
      </c>
      <c r="BB265" s="35">
        <f t="shared" si="57"/>
        <v>0.71162790697674416</v>
      </c>
      <c r="BC265" s="35">
        <f t="shared" si="58"/>
        <v>0.4827619275953009</v>
      </c>
      <c r="BD265" s="35">
        <f t="shared" si="59"/>
        <v>0.71162790697674416</v>
      </c>
      <c r="BE265" s="35">
        <f t="shared" si="60"/>
        <v>0.22886597938144329</v>
      </c>
      <c r="BF265" s="23">
        <f>VLOOKUP(AH265,POINTS_TABLE!$D$2:$E$6,2,FALSE)</f>
        <v>-2.4216717822795024</v>
      </c>
      <c r="BG265" s="23">
        <f>VLOOKUP(AI265,POINTS_TABLE!$D$7:$E$12,2,FALSE)</f>
        <v>-0.86356024246764762</v>
      </c>
      <c r="BH265" s="23">
        <f>VLOOKUP(AJ265,POINTS_TABLE!$D$13:$E$18,2,FALSE)</f>
        <v>11.087040532285299</v>
      </c>
      <c r="BI265" s="23">
        <f>VLOOKUP(AK265,POINTS_TABLE!$D$21:$E$24,2,FALSE)</f>
        <v>15.455276084198793</v>
      </c>
      <c r="BJ265" s="23">
        <f>VLOOKUP(AL265,POINTS_TABLE!$D$25:$E$27,2,FALSE)</f>
        <v>1.063873591300236</v>
      </c>
      <c r="BK265" s="23">
        <f>VLOOKUP(AM265,POINTS_TABLE!$D$28:$E$33,2,FALSE)</f>
        <v>-18.836510639202615</v>
      </c>
      <c r="BL265" s="23">
        <f>VLOOKUP(AN265,POINTS_TABLE!$D$34:$E$37,2,FALSE)</f>
        <v>7.4046821899710498</v>
      </c>
      <c r="BM265" s="23">
        <f>VLOOKUP(AO265,POINTS_TABLE!$D$38:$E$41,2,FALSE)</f>
        <v>2.0741751155172814</v>
      </c>
      <c r="BN265" s="23">
        <f>VLOOKUP(AP265,POINTS_TABLE!$D$42:$E$44,2,FALSE)</f>
        <v>13.840093530703253</v>
      </c>
      <c r="BO265" s="23">
        <f>VLOOKUP(AQ265,POINTS_TABLE!$D$45:$E$48,2,FALSE)</f>
        <v>-12.122190198740443</v>
      </c>
      <c r="BP265" s="23">
        <f>VLOOKUP(AR265,POINTS_TABLE!$D$49:$E$50,2,FALSE)</f>
        <v>-3.4375704313596254</v>
      </c>
      <c r="BQ265" s="23">
        <f>VLOOKUP(AS265,POINTS_TABLE!$D$51:$E$52,2,FALSE)</f>
        <v>-3.8353326132213157</v>
      </c>
      <c r="BR265" s="39">
        <f>ROUND(SCORECARD_SCALLING!$C$6-SUM(BF265:BQ265)-TRAIN_SUMMARY!$C$2*SCORECARD_SCALLING!$C$5,0)</f>
        <v>496</v>
      </c>
      <c r="BS265" t="str">
        <f t="shared" si="61"/>
        <v>Reject</v>
      </c>
      <c r="BT265">
        <f t="shared" si="62"/>
        <v>1</v>
      </c>
    </row>
    <row r="266" spans="1:72">
      <c r="A266" s="2" t="s">
        <v>21</v>
      </c>
      <c r="B266" s="2">
        <v>42</v>
      </c>
      <c r="C266" s="2" t="s">
        <v>33</v>
      </c>
      <c r="D266" s="2" t="s">
        <v>23</v>
      </c>
      <c r="E266" s="2">
        <v>7174</v>
      </c>
      <c r="F266" s="2" t="s">
        <v>24</v>
      </c>
      <c r="G266" s="2" t="s">
        <v>39</v>
      </c>
      <c r="H266" s="2">
        <v>4</v>
      </c>
      <c r="I266" s="2" t="s">
        <v>36</v>
      </c>
      <c r="J266" s="2" t="s">
        <v>27</v>
      </c>
      <c r="K266" s="2">
        <v>3</v>
      </c>
      <c r="L266" s="2" t="s">
        <v>50</v>
      </c>
      <c r="M266" s="2">
        <v>30</v>
      </c>
      <c r="N266" s="2" t="s">
        <v>27</v>
      </c>
      <c r="O266" s="2" t="s">
        <v>29</v>
      </c>
      <c r="P266" s="2">
        <v>1</v>
      </c>
      <c r="Q266" s="2" t="s">
        <v>52</v>
      </c>
      <c r="R266" s="2">
        <v>1</v>
      </c>
      <c r="S266" s="2" t="s">
        <v>31</v>
      </c>
      <c r="T266" s="2" t="s">
        <v>31</v>
      </c>
      <c r="U266" s="2">
        <v>1</v>
      </c>
      <c r="V266">
        <f>_xlfn.XLOOKUP(B266,Binning_WOE_IV!$C$2:$C$6,Binning_WOE_IV!$I$2:$I$6,"not found",-1)</f>
        <v>-0.672432264549915</v>
      </c>
      <c r="W266">
        <f>_xlfn.XLOOKUP(E266,Binning_WOE_IV!$C$7:$C$12,Binning_WOE_IV!$I$7:$I$12,"not found",-1)</f>
        <v>-0.1020145435816787</v>
      </c>
      <c r="X266">
        <f>_xlfn.XLOOKUP(M266,Binning_WOE_IV!$C$13:$C$18,Binning_WOE_IV!$I$13:$I$18,"not found",-1)</f>
        <v>-9.0210644079187538E-2</v>
      </c>
      <c r="Y266">
        <f>_xlfn.XLOOKUP(A266,Binning_WOE_IV!$B$32:$B$35,Binning_WOE_IV!$G$32:$G$35,"not found",0)</f>
        <v>-0.67859154491044971</v>
      </c>
      <c r="Z266" s="23">
        <f>_xlfn.XLOOKUP(_xlfn.XLOOKUP(C266,Binning_WOE_IV!$AF$2:$AF$6,Binning_WOE_IV!$AG$2:$AG$6,"not found",0),Binning_WOE_IV!$R$36:$R$38,Binning_WOE_IV!$G$36:$G$38,"not found",0)</f>
        <v>-4.4726268044255127E-2</v>
      </c>
      <c r="AA266" cm="1">
        <f t="array" ref="AA266">_xlfn.SWITCH(D266,"radio/tv",Binning_WOE_IV!$G$39,"other",Binning_WOE_IV!$G$39,"education",Binning_WOE_IV!$G$40,"retraining",Binning_WOE_IV!$G$40,"furniture/equipment",Binning_WOE_IV!$G$41,"domestic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66">
        <f>_xlfn.LET(_xlpm.b,_xlfn.XLOOKUP(F266,Binning_WOE_IV!$AJ$2:$AJ$6,Binning_WOE_IV!$AK$2:$AK$6,"not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66">
        <f>_xlfn.LET(_xlpm.b,_xlfn.XLOOKUP(G266,Binning_WOE_IV!$AL$2:$AL$6,Binning_WOE_IV!$AM$2:$AM$6,"not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66">
        <f>_xlfn.XLOOKUP(_xlfn.XLOOKUP(I266,Binning_WOE_IV!$AN$2:$AN$5,Binning_WOE_IV!$AO$2:$AO$5,"not found",0),Binning_WOE_IV!$R$53:$R$55,Binning_WOE_IV!$G$53:$G$55,"not found",0)</f>
        <v>-0.20099341664998441</v>
      </c>
      <c r="AE266">
        <f>_xlfn.LET(_xlpm.b,_xlfn.XLOOKUP(L266,Binning_WOE_IV!$AQ$2:$AQ$5,Binning_WOE_IV!$AR$2:$AR$5,"not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66">
        <f>_xlfn.XLOOKUP(_xlfn.XLOOKUP(N266,Binning_WOE_IV!$AS$2:$AS$4,Binning_WOE_IV!$AT$2:$AT$4,"not found",0),Binning_WOE_IV!$R$62:$R$63,Binning_WOE_IV!$G$62:$G$63,"not found",0)</f>
        <v>0.12957806221905885</v>
      </c>
      <c r="AG266">
        <f>_xlfn.XLOOKUP(_xlfn.XLOOKUP(O266,Binning_WOE_IV!$AU$2:$AU$4,Binning_WOE_IV!$AV$2:$AV$4,"not found",0),Binning_WOE_IV!$R$64:$R$65,Binning_WOE_IV!$G$64:$G$65,"not found",0)</f>
        <v>0.23435622685305388</v>
      </c>
      <c r="AH266">
        <f>V266*TRAIN_SUMMARY!$C$3</f>
        <v>0.53026698802232175</v>
      </c>
      <c r="AI266">
        <f>W266*TRAIN_SUMMARY!$C$4</f>
        <v>5.0912844229637523E-2</v>
      </c>
      <c r="AJ266">
        <f>X266*TRAIN_SUMMARY!$C$5</f>
        <v>5.7453903556002682E-2</v>
      </c>
      <c r="AK266">
        <f>Y266*TRAIN_SUMMARY!$C$6</f>
        <v>0.53190423215968441</v>
      </c>
      <c r="AL266">
        <f>Z266*TRAIN_SUMMARY!$C$7</f>
        <v>2.4580699342731407E-2</v>
      </c>
      <c r="AM266">
        <f>AA266*TRAIN_SUMMARY!$C$8</f>
        <v>-0.43521580803835686</v>
      </c>
      <c r="AN266">
        <f>AB266*TRAIN_SUMMARY!$C$9</f>
        <v>-0.49611293003523665</v>
      </c>
      <c r="AO266">
        <f>AC266*TRAIN_SUMMARY!$C$10</f>
        <v>-0.18469041192036334</v>
      </c>
      <c r="AP266">
        <f>AD266*TRAIN_SUMMARY!$C$11</f>
        <v>0.23813846799994265</v>
      </c>
      <c r="AQ266">
        <f>AE266*TRAIN_SUMMARY!$C$12</f>
        <v>6.1778553558697331E-2</v>
      </c>
      <c r="AR266">
        <f>AF266*TRAIN_SUMMARY!$C$13</f>
        <v>-7.9424741749105313E-2</v>
      </c>
      <c r="AS266">
        <f>AG266*TRAIN_SUMMARY!$C$14</f>
        <v>-8.8614999578798745E-2</v>
      </c>
      <c r="AT266">
        <f>TRAIN_SUMMARY!$C$2+SUM(AH266:AS266)</f>
        <v>-0.6104240172149662</v>
      </c>
      <c r="AU266">
        <f t="shared" si="52"/>
        <v>0.35196247992880858</v>
      </c>
      <c r="AV266">
        <f t="shared" si="53"/>
        <v>1.0442307001766153</v>
      </c>
      <c r="AW266">
        <f t="shared" si="54"/>
        <v>0</v>
      </c>
      <c r="AX266">
        <f t="shared" si="55"/>
        <v>1</v>
      </c>
      <c r="AY266">
        <f t="shared" si="63"/>
        <v>111</v>
      </c>
      <c r="AZ266">
        <f t="shared" si="64"/>
        <v>154</v>
      </c>
      <c r="BA266" s="35">
        <f t="shared" si="56"/>
        <v>0.22886597938144329</v>
      </c>
      <c r="BB266" s="35">
        <f t="shared" si="57"/>
        <v>0.71627906976744182</v>
      </c>
      <c r="BC266" s="35">
        <f t="shared" si="58"/>
        <v>0.48741309038599856</v>
      </c>
      <c r="BD266" s="35">
        <f t="shared" si="59"/>
        <v>0.71627906976744182</v>
      </c>
      <c r="BE266" s="35">
        <f t="shared" si="60"/>
        <v>0.22886597938144329</v>
      </c>
      <c r="BF266" s="23">
        <f>VLOOKUP(AH266,POINTS_TABLE!$D$2:$E$6,2,FALSE)</f>
        <v>22.950406619007929</v>
      </c>
      <c r="BG266" s="23">
        <f>VLOOKUP(AI266,POINTS_TABLE!$D$7:$E$12,2,FALSE)</f>
        <v>2.2035512366295098</v>
      </c>
      <c r="BH266" s="23">
        <f>VLOOKUP(AJ266,POINTS_TABLE!$D$13:$E$18,2,FALSE)</f>
        <v>2.4866538521987356</v>
      </c>
      <c r="BI266" s="23">
        <f>VLOOKUP(AK266,POINTS_TABLE!$D$21:$E$24,2,FALSE)</f>
        <v>23.021267938938855</v>
      </c>
      <c r="BJ266" s="23">
        <f>VLOOKUP(AL266,POINTS_TABLE!$D$25:$E$27,2,FALSE)</f>
        <v>1.063873591300236</v>
      </c>
      <c r="BK266" s="23">
        <f>VLOOKUP(AM266,POINTS_TABLE!$D$28:$E$33,2,FALSE)</f>
        <v>-18.836510639202615</v>
      </c>
      <c r="BL266" s="23">
        <f>VLOOKUP(AN266,POINTS_TABLE!$D$34:$E$37,2,FALSE)</f>
        <v>-21.472189916481874</v>
      </c>
      <c r="BM266" s="23">
        <f>VLOOKUP(AO266,POINTS_TABLE!$D$38:$E$41,2,FALSE)</f>
        <v>-7.9935582413174426</v>
      </c>
      <c r="BN266" s="23">
        <f>VLOOKUP(AP266,POINTS_TABLE!$D$42:$E$44,2,FALSE)</f>
        <v>10.30683560485237</v>
      </c>
      <c r="BO266" s="23">
        <f>VLOOKUP(AQ266,POINTS_TABLE!$D$45:$E$48,2,FALSE)</f>
        <v>2.6738283855727758</v>
      </c>
      <c r="BP266" s="23">
        <f>VLOOKUP(AR266,POINTS_TABLE!$D$49:$E$50,2,FALSE)</f>
        <v>-3.4375704313596254</v>
      </c>
      <c r="BQ266" s="23">
        <f>VLOOKUP(AS266,POINTS_TABLE!$D$51:$E$52,2,FALSE)</f>
        <v>-3.8353326132213157</v>
      </c>
      <c r="BR266" s="39">
        <f>ROUND(SCORECARD_SCALLING!$C$6-SUM(BF266:BQ266)-TRAIN_SUMMARY!$C$2*SCORECARD_SCALLING!$C$5,0)</f>
        <v>497</v>
      </c>
      <c r="BS266" t="str">
        <f t="shared" si="61"/>
        <v>Reject</v>
      </c>
      <c r="BT266">
        <f t="shared" si="62"/>
        <v>1</v>
      </c>
    </row>
    <row r="267" spans="1:72">
      <c r="A267" s="2" t="s">
        <v>37</v>
      </c>
      <c r="B267" s="2">
        <v>6</v>
      </c>
      <c r="C267" s="2" t="s">
        <v>60</v>
      </c>
      <c r="D267" s="2" t="s">
        <v>46</v>
      </c>
      <c r="E267" s="2">
        <v>1204</v>
      </c>
      <c r="F267" s="2" t="s">
        <v>59</v>
      </c>
      <c r="G267" s="2" t="s">
        <v>35</v>
      </c>
      <c r="H267" s="2">
        <v>4</v>
      </c>
      <c r="I267" s="2" t="s">
        <v>26</v>
      </c>
      <c r="J267" s="2" t="s">
        <v>27</v>
      </c>
      <c r="K267" s="2">
        <v>1</v>
      </c>
      <c r="L267" s="2" t="s">
        <v>47</v>
      </c>
      <c r="M267" s="2">
        <v>35</v>
      </c>
      <c r="N267" s="2" t="s">
        <v>61</v>
      </c>
      <c r="O267" s="2" t="s">
        <v>51</v>
      </c>
      <c r="P267" s="2">
        <v>1</v>
      </c>
      <c r="Q267" s="2" t="s">
        <v>30</v>
      </c>
      <c r="R267" s="2">
        <v>1</v>
      </c>
      <c r="S267" s="2" t="s">
        <v>27</v>
      </c>
      <c r="T267" s="2" t="s">
        <v>62</v>
      </c>
      <c r="U267" s="2">
        <v>0</v>
      </c>
      <c r="V267">
        <f>_xlfn.XLOOKUP(B267,Binning_WOE_IV!$C$2:$C$6,Binning_WOE_IV!$I$2:$I$6,"not found",-1)</f>
        <v>1.0146162505891094</v>
      </c>
      <c r="W267">
        <f>_xlfn.XLOOKUP(E267,Binning_WOE_IV!$C$7:$C$12,Binning_WOE_IV!$I$7:$I$12,"not found",-1)</f>
        <v>0.16104877718831048</v>
      </c>
      <c r="X267">
        <f>_xlfn.XLOOKUP(M267,Binning_WOE_IV!$C$13:$C$18,Binning_WOE_IV!$I$13:$I$18,"not found",-1)</f>
        <v>-9.0210644079187538E-2</v>
      </c>
      <c r="Y267">
        <f>_xlfn.XLOOKUP(A267,Binning_WOE_IV!$B$32:$B$35,Binning_WOE_IV!$G$32:$G$35,"not found",0)</f>
        <v>1.1281887537091495</v>
      </c>
      <c r="Z267" s="23">
        <f>_xlfn.XLOOKUP(_xlfn.XLOOKUP(C267,Binning_WOE_IV!$AF$2:$AF$6,Binning_WOE_IV!$AG$2:$AG$6,"not found",0),Binning_WOE_IV!$R$36:$R$38,Binning_WOE_IV!$G$36:$G$38,"not found",0)</f>
        <v>-1.2442937789022748</v>
      </c>
      <c r="AA267" cm="1">
        <f t="array" ref="AA267">_xlfn.SWITCH(D267,"radio/tv",Binning_WOE_IV!$G$39,"other",Binning_WOE_IV!$G$39,"education",Binning_WOE_IV!$G$40,"retraining",Binning_WOE_IV!$G$40,"furniture/equipment",Binning_WOE_IV!$G$41,"domestic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67">
        <f>_xlfn.LET(_xlpm.b,_xlfn.XLOOKUP(F267,Binning_WOE_IV!$AJ$2:$AJ$6,Binning_WOE_IV!$AK$2:$AK$6,"not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267">
        <f>_xlfn.LET(_xlpm.b,_xlfn.XLOOKUP(G267,Binning_WOE_IV!$AL$2:$AL$6,Binning_WOE_IV!$AM$2:$AM$6,"not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67">
        <f>_xlfn.XLOOKUP(_xlfn.XLOOKUP(I267,Binning_WOE_IV!$AN$2:$AN$5,Binning_WOE_IV!$AO$2:$AO$5,"not found",0),Binning_WOE_IV!$R$53:$R$55,Binning_WOE_IV!$G$53:$G$55,"not found",0)</f>
        <v>0.1811117123342415</v>
      </c>
      <c r="AE267">
        <f>_xlfn.LET(_xlpm.b,_xlfn.XLOOKUP(L267,Binning_WOE_IV!$AQ$2:$AQ$5,Binning_WOE_IV!$AR$2:$AR$5,"not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67">
        <f>_xlfn.XLOOKUP(_xlfn.XLOOKUP(N267,Binning_WOE_IV!$AS$2:$AS$4,Binning_WOE_IV!$AT$2:$AT$4,"not found",0),Binning_WOE_IV!$R$62:$R$63,Binning_WOE_IV!$G$62:$G$63,"not found",0)</f>
        <v>-0.54969627176468283</v>
      </c>
      <c r="AG267">
        <f>_xlfn.XLOOKUP(_xlfn.XLOOKUP(O267,Binning_WOE_IV!$AU$2:$AU$4,Binning_WOE_IV!$AV$2:$AV$4,"not found",0),Binning_WOE_IV!$R$64:$R$65,Binning_WOE_IV!$G$64:$G$65,"not found",0)</f>
        <v>-0.4919272386823581</v>
      </c>
      <c r="AH267">
        <f>V267*TRAIN_SUMMARY!$C$3</f>
        <v>-0.80010661528638027</v>
      </c>
      <c r="AI267">
        <f>W267*TRAIN_SUMMARY!$C$4</f>
        <v>-8.037531726833734E-2</v>
      </c>
      <c r="AJ267">
        <f>X267*TRAIN_SUMMARY!$C$5</f>
        <v>5.7453903556002682E-2</v>
      </c>
      <c r="AK267">
        <f>Y267*TRAIN_SUMMARY!$C$6</f>
        <v>-0.88431454425511169</v>
      </c>
      <c r="AL267">
        <f>Z267*TRAIN_SUMMARY!$C$7</f>
        <v>0.68384000299252556</v>
      </c>
      <c r="AM267">
        <f>AA267*TRAIN_SUMMARY!$C$8</f>
        <v>0.38352631329769549</v>
      </c>
      <c r="AN267">
        <f>AB267*TRAIN_SUMMARY!$C$9</f>
        <v>0.18902110492895396</v>
      </c>
      <c r="AO267">
        <f>AC267*TRAIN_SUMMARY!$C$10</f>
        <v>4.7923621110280083E-2</v>
      </c>
      <c r="AP267">
        <f>AD267*TRAIN_SUMMARY!$C$11</f>
        <v>-0.21458247952085815</v>
      </c>
      <c r="AQ267">
        <f>AE267*TRAIN_SUMMARY!$C$12</f>
        <v>0.30495501300893796</v>
      </c>
      <c r="AR267">
        <f>AF267*TRAIN_SUMMARY!$C$13</f>
        <v>0.33693577197926589</v>
      </c>
      <c r="AS267">
        <f>AG267*TRAIN_SUMMARY!$C$14</f>
        <v>0.18600799575071647</v>
      </c>
      <c r="AT267">
        <f>TRAIN_SUMMARY!$C$2+SUM(AH267:AS267)</f>
        <v>-0.6111160444684326</v>
      </c>
      <c r="AU267">
        <f t="shared" si="52"/>
        <v>0.35180465514180642</v>
      </c>
      <c r="AV267">
        <f t="shared" si="53"/>
        <v>0.4335631699447336</v>
      </c>
      <c r="AW267">
        <f t="shared" si="54"/>
        <v>1</v>
      </c>
      <c r="AX267">
        <f t="shared" si="55"/>
        <v>0</v>
      </c>
      <c r="AY267">
        <f t="shared" si="63"/>
        <v>112</v>
      </c>
      <c r="AZ267">
        <f t="shared" si="64"/>
        <v>154</v>
      </c>
      <c r="BA267" s="35">
        <f t="shared" si="56"/>
        <v>0.2309278350515464</v>
      </c>
      <c r="BB267" s="35">
        <f t="shared" si="57"/>
        <v>0.71627906976744182</v>
      </c>
      <c r="BC267" s="35">
        <f t="shared" si="58"/>
        <v>0.48535123471589542</v>
      </c>
      <c r="BD267" s="35">
        <f t="shared" si="59"/>
        <v>0.71627906976744182</v>
      </c>
      <c r="BE267" s="35">
        <f t="shared" si="60"/>
        <v>0.2309278350515464</v>
      </c>
      <c r="BF267" s="23">
        <f>VLOOKUP(AH267,POINTS_TABLE!$D$2:$E$6,2,FALSE)</f>
        <v>-34.629295381683434</v>
      </c>
      <c r="BG267" s="23">
        <f>VLOOKUP(AI267,POINTS_TABLE!$D$7:$E$12,2,FALSE)</f>
        <v>-3.4787121489872201</v>
      </c>
      <c r="BH267" s="23">
        <f>VLOOKUP(AJ267,POINTS_TABLE!$D$13:$E$18,2,FALSE)</f>
        <v>2.4866538521987356</v>
      </c>
      <c r="BI267" s="23">
        <f>VLOOKUP(AK267,POINTS_TABLE!$D$21:$E$24,2,FALSE)</f>
        <v>-38.273886227485001</v>
      </c>
      <c r="BJ267" s="23">
        <f>VLOOKUP(AL267,POINTS_TABLE!$D$25:$E$27,2,FALSE)</f>
        <v>29.597177432364315</v>
      </c>
      <c r="BK267" s="23">
        <f>VLOOKUP(AM267,POINTS_TABLE!$D$28:$E$33,2,FALSE)</f>
        <v>16.599345307350365</v>
      </c>
      <c r="BL267" s="23">
        <f>VLOOKUP(AN267,POINTS_TABLE!$D$34:$E$37,2,FALSE)</f>
        <v>8.180994321130628</v>
      </c>
      <c r="BM267" s="23">
        <f>VLOOKUP(AO267,POINTS_TABLE!$D$38:$E$41,2,FALSE)</f>
        <v>2.0741751155172814</v>
      </c>
      <c r="BN267" s="23">
        <f>VLOOKUP(AP267,POINTS_TABLE!$D$42:$E$44,2,FALSE)</f>
        <v>-9.2873123719919874</v>
      </c>
      <c r="BO267" s="23">
        <f>VLOOKUP(AQ267,POINTS_TABLE!$D$45:$E$48,2,FALSE)</f>
        <v>13.198712548866723</v>
      </c>
      <c r="BP267" s="23">
        <f>VLOOKUP(AR267,POINTS_TABLE!$D$49:$E$50,2,FALSE)</f>
        <v>14.582867019977442</v>
      </c>
      <c r="BQ267" s="23">
        <f>VLOOKUP(AS267,POINTS_TABLE!$D$51:$E$52,2,FALSE)</f>
        <v>8.0505843910576207</v>
      </c>
      <c r="BR267" s="39">
        <f>ROUND(SCORECARD_SCALLING!$C$6-SUM(BF267:BQ267)-TRAIN_SUMMARY!$C$2*SCORECARD_SCALLING!$C$5,0)</f>
        <v>497</v>
      </c>
      <c r="BS267" t="str">
        <f t="shared" si="61"/>
        <v>Reject</v>
      </c>
      <c r="BT267">
        <f t="shared" si="62"/>
        <v>1</v>
      </c>
    </row>
    <row r="268" spans="1:72">
      <c r="A268" s="2" t="s">
        <v>63</v>
      </c>
      <c r="B268" s="2">
        <v>15</v>
      </c>
      <c r="C268" s="2" t="s">
        <v>33</v>
      </c>
      <c r="D268" s="2" t="s">
        <v>58</v>
      </c>
      <c r="E268" s="2">
        <v>2687</v>
      </c>
      <c r="F268" s="2" t="s">
        <v>34</v>
      </c>
      <c r="G268" s="2" t="s">
        <v>39</v>
      </c>
      <c r="H268" s="2">
        <v>2</v>
      </c>
      <c r="I268" s="2" t="s">
        <v>26</v>
      </c>
      <c r="J268" s="2" t="s">
        <v>27</v>
      </c>
      <c r="K268" s="2">
        <v>4</v>
      </c>
      <c r="L268" s="2" t="s">
        <v>43</v>
      </c>
      <c r="M268" s="2">
        <v>26</v>
      </c>
      <c r="N268" s="2" t="s">
        <v>27</v>
      </c>
      <c r="O268" s="2" t="s">
        <v>51</v>
      </c>
      <c r="P268" s="2">
        <v>1</v>
      </c>
      <c r="Q268" s="2" t="s">
        <v>30</v>
      </c>
      <c r="R268" s="2">
        <v>1</v>
      </c>
      <c r="S268" s="2" t="s">
        <v>31</v>
      </c>
      <c r="T268" s="2" t="s">
        <v>31</v>
      </c>
      <c r="U268" s="2">
        <v>0</v>
      </c>
      <c r="V268">
        <f>_xlfn.XLOOKUP(B268,Binning_WOE_IV!$C$2:$C$6,Binning_WOE_IV!$I$2:$I$6,"not found",-1)</f>
        <v>7.0953437452657447E-2</v>
      </c>
      <c r="W268">
        <f>_xlfn.XLOOKUP(E268,Binning_WOE_IV!$C$7:$C$12,Binning_WOE_IV!$I$7:$I$12,"not found",-1)</f>
        <v>0.12361395596717682</v>
      </c>
      <c r="X268">
        <f>_xlfn.XLOOKUP(M268,Binning_WOE_IV!$C$13:$C$18,Binning_WOE_IV!$I$13:$I$18,"not found",-1)</f>
        <v>-0.13233987329659078</v>
      </c>
      <c r="Y268">
        <f>_xlfn.XLOOKUP(A268,Binning_WOE_IV!$B$32:$B$35,Binning_WOE_IV!$G$32:$G$35,"not found",0)</f>
        <v>0.16731839020190586</v>
      </c>
      <c r="Z268" s="23">
        <f>_xlfn.XLOOKUP(_xlfn.XLOOKUP(C268,Binning_WOE_IV!$AF$2:$AF$6,Binning_WOE_IV!$AG$2:$AG$6,"not found",0),Binning_WOE_IV!$R$36:$R$38,Binning_WOE_IV!$G$36:$G$38,"not found",0)</f>
        <v>-4.4726268044255127E-2</v>
      </c>
      <c r="AA268" cm="1">
        <f t="array" ref="AA268">_xlfn.SWITCH(D268,"radio/tv",Binning_WOE_IV!$G$39,"other",Binning_WOE_IV!$G$39,"education",Binning_WOE_IV!$G$40,"retraining",Binning_WOE_IV!$G$40,"furniture/equipment",Binning_WOE_IV!$G$41,"domestic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268">
        <f>_xlfn.LET(_xlpm.b,_xlfn.XLOOKUP(F268,Binning_WOE_IV!$AJ$2:$AJ$6,Binning_WOE_IV!$AK$2:$AK$6,"not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68">
        <f>_xlfn.LET(_xlpm.b,_xlfn.XLOOKUP(G268,Binning_WOE_IV!$AL$2:$AL$6,Binning_WOE_IV!$AM$2:$AM$6,"not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68">
        <f>_xlfn.XLOOKUP(_xlfn.XLOOKUP(I268,Binning_WOE_IV!$AN$2:$AN$5,Binning_WOE_IV!$AO$2:$AO$5,"not found",0),Binning_WOE_IV!$R$53:$R$55,Binning_WOE_IV!$G$53:$G$55,"not found",0)</f>
        <v>0.1811117123342415</v>
      </c>
      <c r="AE268">
        <f>_xlfn.LET(_xlpm.b,_xlfn.XLOOKUP(L268,Binning_WOE_IV!$AQ$2:$AQ$5,Binning_WOE_IV!$AR$2:$AR$5,"not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68">
        <f>_xlfn.XLOOKUP(_xlfn.XLOOKUP(N268,Binning_WOE_IV!$AS$2:$AS$4,Binning_WOE_IV!$AT$2:$AT$4,"not found",0),Binning_WOE_IV!$R$62:$R$63,Binning_WOE_IV!$G$62:$G$63,"not found",0)</f>
        <v>0.12957806221905885</v>
      </c>
      <c r="AG268">
        <f>_xlfn.XLOOKUP(_xlfn.XLOOKUP(O268,Binning_WOE_IV!$AU$2:$AU$4,Binning_WOE_IV!$AV$2:$AV$4,"not found",0),Binning_WOE_IV!$R$64:$R$65,Binning_WOE_IV!$G$64:$G$65,"not found",0)</f>
        <v>-0.4919272386823581</v>
      </c>
      <c r="AH268">
        <f>V268*TRAIN_SUMMARY!$C$3</f>
        <v>-5.5952498937620498E-2</v>
      </c>
      <c r="AI268">
        <f>W268*TRAIN_SUMMARY!$C$4</f>
        <v>-6.1692557392340606E-2</v>
      </c>
      <c r="AJ268">
        <f>X268*TRAIN_SUMMARY!$C$5</f>
        <v>8.428542324031725E-2</v>
      </c>
      <c r="AK268">
        <f>Y268*TRAIN_SUMMARY!$C$6</f>
        <v>-0.13115011605145144</v>
      </c>
      <c r="AL268">
        <f>Z268*TRAIN_SUMMARY!$C$7</f>
        <v>2.4580699342731407E-2</v>
      </c>
      <c r="AM268">
        <f>AA268*TRAIN_SUMMARY!$C$8</f>
        <v>0.4883377841684039</v>
      </c>
      <c r="AN268">
        <f>AB268*TRAIN_SUMMARY!$C$9</f>
        <v>0.17108448609736249</v>
      </c>
      <c r="AO268">
        <f>AC268*TRAIN_SUMMARY!$C$10</f>
        <v>-0.18469041192036334</v>
      </c>
      <c r="AP268">
        <f>AD268*TRAIN_SUMMARY!$C$11</f>
        <v>-0.21458247952085815</v>
      </c>
      <c r="AQ268">
        <f>AE268*TRAIN_SUMMARY!$C$12</f>
        <v>-1.8327249432625072E-2</v>
      </c>
      <c r="AR268">
        <f>AF268*TRAIN_SUMMARY!$C$13</f>
        <v>-7.9424741749105313E-2</v>
      </c>
      <c r="AS268">
        <f>AG268*TRAIN_SUMMARY!$C$14</f>
        <v>0.18600799575071647</v>
      </c>
      <c r="AT268">
        <f>TRAIN_SUMMARY!$C$2+SUM(AH268:AS268)</f>
        <v>-0.61292448116695597</v>
      </c>
      <c r="AU268">
        <f t="shared" si="52"/>
        <v>0.3513923732059015</v>
      </c>
      <c r="AV268">
        <f t="shared" si="53"/>
        <v>0.43292732632190478</v>
      </c>
      <c r="AW268">
        <f t="shared" si="54"/>
        <v>1</v>
      </c>
      <c r="AX268">
        <f t="shared" si="55"/>
        <v>0</v>
      </c>
      <c r="AY268">
        <f t="shared" si="63"/>
        <v>113</v>
      </c>
      <c r="AZ268">
        <f t="shared" si="64"/>
        <v>154</v>
      </c>
      <c r="BA268" s="35">
        <f t="shared" si="56"/>
        <v>0.23298969072164949</v>
      </c>
      <c r="BB268" s="35">
        <f t="shared" si="57"/>
        <v>0.71627906976744182</v>
      </c>
      <c r="BC268" s="35">
        <f t="shared" si="58"/>
        <v>0.48328937904579233</v>
      </c>
      <c r="BD268" s="35">
        <f t="shared" si="59"/>
        <v>0.71627906976744182</v>
      </c>
      <c r="BE268" s="35">
        <f t="shared" si="60"/>
        <v>0.23298969072164949</v>
      </c>
      <c r="BF268" s="23">
        <f>VLOOKUP(AH268,POINTS_TABLE!$D$2:$E$6,2,FALSE)</f>
        <v>-2.4216717822795024</v>
      </c>
      <c r="BG268" s="23">
        <f>VLOOKUP(AI268,POINTS_TABLE!$D$7:$E$12,2,FALSE)</f>
        <v>-2.6701063982906263</v>
      </c>
      <c r="BH268" s="23">
        <f>VLOOKUP(AJ268,POINTS_TABLE!$D$13:$E$18,2,FALSE)</f>
        <v>3.6479448638409924</v>
      </c>
      <c r="BI268" s="23">
        <f>VLOOKUP(AK268,POINTS_TABLE!$D$21:$E$24,2,FALSE)</f>
        <v>-5.6762886611832304</v>
      </c>
      <c r="BJ268" s="23">
        <f>VLOOKUP(AL268,POINTS_TABLE!$D$25:$E$27,2,FALSE)</f>
        <v>1.063873591300236</v>
      </c>
      <c r="BK268" s="23">
        <f>VLOOKUP(AM268,POINTS_TABLE!$D$28:$E$33,2,FALSE)</f>
        <v>21.135674984953837</v>
      </c>
      <c r="BL268" s="23">
        <f>VLOOKUP(AN268,POINTS_TABLE!$D$34:$E$37,2,FALSE)</f>
        <v>7.4046821899710498</v>
      </c>
      <c r="BM268" s="23">
        <f>VLOOKUP(AO268,POINTS_TABLE!$D$38:$E$41,2,FALSE)</f>
        <v>-7.9935582413174426</v>
      </c>
      <c r="BN268" s="23">
        <f>VLOOKUP(AP268,POINTS_TABLE!$D$42:$E$44,2,FALSE)</f>
        <v>-9.2873123719919874</v>
      </c>
      <c r="BO268" s="23">
        <f>VLOOKUP(AQ268,POINTS_TABLE!$D$45:$E$48,2,FALSE)</f>
        <v>-0.79321895608749771</v>
      </c>
      <c r="BP268" s="23">
        <f>VLOOKUP(AR268,POINTS_TABLE!$D$49:$E$50,2,FALSE)</f>
        <v>-3.4375704313596254</v>
      </c>
      <c r="BQ268" s="23">
        <f>VLOOKUP(AS268,POINTS_TABLE!$D$51:$E$52,2,FALSE)</f>
        <v>8.0505843910576207</v>
      </c>
      <c r="BR268" s="39">
        <f>ROUND(SCORECARD_SCALLING!$C$6-SUM(BF268:BQ268)-TRAIN_SUMMARY!$C$2*SCORECARD_SCALLING!$C$5,0)</f>
        <v>497</v>
      </c>
      <c r="BS268" t="str">
        <f t="shared" si="61"/>
        <v>Reject</v>
      </c>
      <c r="BT268">
        <f t="shared" si="62"/>
        <v>1</v>
      </c>
    </row>
    <row r="269" spans="1:72">
      <c r="A269" s="2" t="s">
        <v>21</v>
      </c>
      <c r="B269" s="2">
        <v>27</v>
      </c>
      <c r="C269" s="2" t="s">
        <v>33</v>
      </c>
      <c r="D269" s="2" t="s">
        <v>23</v>
      </c>
      <c r="E269" s="2">
        <v>3416</v>
      </c>
      <c r="F269" s="2" t="s">
        <v>34</v>
      </c>
      <c r="G269" s="2" t="s">
        <v>35</v>
      </c>
      <c r="H269" s="2">
        <v>3</v>
      </c>
      <c r="I269" s="2" t="s">
        <v>26</v>
      </c>
      <c r="J269" s="2" t="s">
        <v>27</v>
      </c>
      <c r="K269" s="2">
        <v>2</v>
      </c>
      <c r="L269" s="2" t="s">
        <v>50</v>
      </c>
      <c r="M269" s="2">
        <v>27</v>
      </c>
      <c r="N269" s="2" t="s">
        <v>27</v>
      </c>
      <c r="O269" s="2" t="s">
        <v>29</v>
      </c>
      <c r="P269" s="2">
        <v>1</v>
      </c>
      <c r="Q269" s="2" t="s">
        <v>52</v>
      </c>
      <c r="R269" s="2">
        <v>1</v>
      </c>
      <c r="S269" s="2" t="s">
        <v>27</v>
      </c>
      <c r="T269" s="2" t="s">
        <v>31</v>
      </c>
      <c r="U269" s="2">
        <v>0</v>
      </c>
      <c r="V269">
        <f>_xlfn.XLOOKUP(B269,Binning_WOE_IV!$C$2:$C$6,Binning_WOE_IV!$I$2:$I$6,"not found",-1)</f>
        <v>-0.12917431193202994</v>
      </c>
      <c r="W269">
        <f>_xlfn.XLOOKUP(E269,Binning_WOE_IV!$C$7:$C$12,Binning_WOE_IV!$I$7:$I$12,"not found",-1)</f>
        <v>4.3939369041401284E-2</v>
      </c>
      <c r="X269">
        <f>_xlfn.XLOOKUP(M269,Binning_WOE_IV!$C$13:$C$18,Binning_WOE_IV!$I$13:$I$18,"not found",-1)</f>
        <v>-0.13233987329659078</v>
      </c>
      <c r="Y269">
        <f>_xlfn.XLOOKUP(A269,Binning_WOE_IV!$B$32:$B$35,Binning_WOE_IV!$G$32:$G$35,"not found",0)</f>
        <v>-0.67859154491044971</v>
      </c>
      <c r="Z269" s="23">
        <f>_xlfn.XLOOKUP(_xlfn.XLOOKUP(C269,Binning_WOE_IV!$AF$2:$AF$6,Binning_WOE_IV!$AG$2:$AG$6,"not found",0),Binning_WOE_IV!$R$36:$R$38,Binning_WOE_IV!$G$36:$G$38,"not found",0)</f>
        <v>-4.4726268044255127E-2</v>
      </c>
      <c r="AA269" cm="1">
        <f t="array" ref="AA269">_xlfn.SWITCH(D269,"radio/tv",Binning_WOE_IV!$G$39,"other",Binning_WOE_IV!$G$39,"education",Binning_WOE_IV!$G$40,"retraining",Binning_WOE_IV!$G$40,"furniture/equipment",Binning_WOE_IV!$G$41,"domestic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69">
        <f>_xlfn.LET(_xlpm.b,_xlfn.XLOOKUP(F269,Binning_WOE_IV!$AJ$2:$AJ$6,Binning_WOE_IV!$AK$2:$AK$6,"not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69">
        <f>_xlfn.LET(_xlpm.b,_xlfn.XLOOKUP(G269,Binning_WOE_IV!$AL$2:$AL$6,Binning_WOE_IV!$AM$2:$AM$6,"not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69">
        <f>_xlfn.XLOOKUP(_xlfn.XLOOKUP(I269,Binning_WOE_IV!$AN$2:$AN$5,Binning_WOE_IV!$AO$2:$AO$5,"not found",0),Binning_WOE_IV!$R$53:$R$55,Binning_WOE_IV!$G$53:$G$55,"not found",0)</f>
        <v>0.1811117123342415</v>
      </c>
      <c r="AE269">
        <f>_xlfn.LET(_xlpm.b,_xlfn.XLOOKUP(L269,Binning_WOE_IV!$AQ$2:$AQ$5,Binning_WOE_IV!$AR$2:$AR$5,"not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69">
        <f>_xlfn.XLOOKUP(_xlfn.XLOOKUP(N269,Binning_WOE_IV!$AS$2:$AS$4,Binning_WOE_IV!$AT$2:$AT$4,"not found",0),Binning_WOE_IV!$R$62:$R$63,Binning_WOE_IV!$G$62:$G$63,"not found",0)</f>
        <v>0.12957806221905885</v>
      </c>
      <c r="AG269">
        <f>_xlfn.XLOOKUP(_xlfn.XLOOKUP(O269,Binning_WOE_IV!$AU$2:$AU$4,Binning_WOE_IV!$AV$2:$AV$4,"not found",0),Binning_WOE_IV!$R$64:$R$65,Binning_WOE_IV!$G$64:$G$65,"not found",0)</f>
        <v>0.23435622685305388</v>
      </c>
      <c r="AH269">
        <f>V269*TRAIN_SUMMARY!$C$3</f>
        <v>0.10186434668464488</v>
      </c>
      <c r="AI269">
        <f>W269*TRAIN_SUMMARY!$C$4</f>
        <v>-2.1929012991782761E-2</v>
      </c>
      <c r="AJ269">
        <f>X269*TRAIN_SUMMARY!$C$5</f>
        <v>8.428542324031725E-2</v>
      </c>
      <c r="AK269">
        <f>Y269*TRAIN_SUMMARY!$C$6</f>
        <v>0.53190423215968441</v>
      </c>
      <c r="AL269">
        <f>Z269*TRAIN_SUMMARY!$C$7</f>
        <v>2.4580699342731407E-2</v>
      </c>
      <c r="AM269">
        <f>AA269*TRAIN_SUMMARY!$C$8</f>
        <v>-0.43521580803835686</v>
      </c>
      <c r="AN269">
        <f>AB269*TRAIN_SUMMARY!$C$9</f>
        <v>0.17108448609736249</v>
      </c>
      <c r="AO269">
        <f>AC269*TRAIN_SUMMARY!$C$10</f>
        <v>4.7923621110280083E-2</v>
      </c>
      <c r="AP269">
        <f>AD269*TRAIN_SUMMARY!$C$11</f>
        <v>-0.21458247952085815</v>
      </c>
      <c r="AQ269">
        <f>AE269*TRAIN_SUMMARY!$C$12</f>
        <v>6.1778553558697331E-2</v>
      </c>
      <c r="AR269">
        <f>AF269*TRAIN_SUMMARY!$C$13</f>
        <v>-7.9424741749105313E-2</v>
      </c>
      <c r="AS269">
        <f>AG269*TRAIN_SUMMARY!$C$14</f>
        <v>-8.8614999578798745E-2</v>
      </c>
      <c r="AT269">
        <f>TRAIN_SUMMARY!$C$2+SUM(AH269:AS269)</f>
        <v>-0.63774649444730702</v>
      </c>
      <c r="AU269">
        <f t="shared" si="52"/>
        <v>0.345756124899193</v>
      </c>
      <c r="AV269">
        <f t="shared" si="53"/>
        <v>0.42427509932635316</v>
      </c>
      <c r="AW269">
        <f t="shared" si="54"/>
        <v>1</v>
      </c>
      <c r="AX269">
        <f t="shared" si="55"/>
        <v>0</v>
      </c>
      <c r="AY269">
        <f t="shared" si="63"/>
        <v>114</v>
      </c>
      <c r="AZ269">
        <f t="shared" si="64"/>
        <v>154</v>
      </c>
      <c r="BA269" s="35">
        <f t="shared" si="56"/>
        <v>0.23505154639175257</v>
      </c>
      <c r="BB269" s="35">
        <f t="shared" si="57"/>
        <v>0.71627906976744182</v>
      </c>
      <c r="BC269" s="35">
        <f t="shared" si="58"/>
        <v>0.48122752337568925</v>
      </c>
      <c r="BD269" s="35">
        <f t="shared" si="59"/>
        <v>0.71627906976744182</v>
      </c>
      <c r="BE269" s="35">
        <f t="shared" si="60"/>
        <v>0.23505154639175257</v>
      </c>
      <c r="BF269" s="23">
        <f>VLOOKUP(AH269,POINTS_TABLE!$D$2:$E$6,2,FALSE)</f>
        <v>4.4087756341599382</v>
      </c>
      <c r="BG269" s="23">
        <f>VLOOKUP(AI269,POINTS_TABLE!$D$7:$E$12,2,FALSE)</f>
        <v>-0.94910634884503919</v>
      </c>
      <c r="BH269" s="23">
        <f>VLOOKUP(AJ269,POINTS_TABLE!$D$13:$E$18,2,FALSE)</f>
        <v>3.6479448638409924</v>
      </c>
      <c r="BI269" s="23">
        <f>VLOOKUP(AK269,POINTS_TABLE!$D$21:$E$24,2,FALSE)</f>
        <v>23.021267938938855</v>
      </c>
      <c r="BJ269" s="23">
        <f>VLOOKUP(AL269,POINTS_TABLE!$D$25:$E$27,2,FALSE)</f>
        <v>1.063873591300236</v>
      </c>
      <c r="BK269" s="23">
        <f>VLOOKUP(AM269,POINTS_TABLE!$D$28:$E$33,2,FALSE)</f>
        <v>-18.836510639202615</v>
      </c>
      <c r="BL269" s="23">
        <f>VLOOKUP(AN269,POINTS_TABLE!$D$34:$E$37,2,FALSE)</f>
        <v>7.4046821899710498</v>
      </c>
      <c r="BM269" s="23">
        <f>VLOOKUP(AO269,POINTS_TABLE!$D$38:$E$41,2,FALSE)</f>
        <v>2.0741751155172814</v>
      </c>
      <c r="BN269" s="23">
        <f>VLOOKUP(AP269,POINTS_TABLE!$D$42:$E$44,2,FALSE)</f>
        <v>-9.2873123719919874</v>
      </c>
      <c r="BO269" s="23">
        <f>VLOOKUP(AQ269,POINTS_TABLE!$D$45:$E$48,2,FALSE)</f>
        <v>2.6738283855727758</v>
      </c>
      <c r="BP269" s="23">
        <f>VLOOKUP(AR269,POINTS_TABLE!$D$49:$E$50,2,FALSE)</f>
        <v>-3.4375704313596254</v>
      </c>
      <c r="BQ269" s="23">
        <f>VLOOKUP(AS269,POINTS_TABLE!$D$51:$E$52,2,FALSE)</f>
        <v>-3.8353326132213157</v>
      </c>
      <c r="BR269" s="39">
        <f>ROUND(SCORECARD_SCALLING!$C$6-SUM(BF269:BQ269)-TRAIN_SUMMARY!$C$2*SCORECARD_SCALLING!$C$5,0)</f>
        <v>498</v>
      </c>
      <c r="BS269" t="str">
        <f t="shared" si="61"/>
        <v>Reject</v>
      </c>
      <c r="BT269">
        <f t="shared" si="62"/>
        <v>1</v>
      </c>
    </row>
    <row r="270" spans="1:72">
      <c r="A270" s="2" t="s">
        <v>21</v>
      </c>
      <c r="B270" s="2">
        <v>12</v>
      </c>
      <c r="C270" s="2" t="s">
        <v>33</v>
      </c>
      <c r="D270" s="2" t="s">
        <v>41</v>
      </c>
      <c r="E270" s="2">
        <v>708</v>
      </c>
      <c r="F270" s="2" t="s">
        <v>34</v>
      </c>
      <c r="G270" s="2" t="s">
        <v>35</v>
      </c>
      <c r="H270" s="2">
        <v>2</v>
      </c>
      <c r="I270" s="2" t="s">
        <v>26</v>
      </c>
      <c r="J270" s="2" t="s">
        <v>42</v>
      </c>
      <c r="K270" s="2">
        <v>3</v>
      </c>
      <c r="L270" s="2" t="s">
        <v>43</v>
      </c>
      <c r="M270" s="2">
        <v>38</v>
      </c>
      <c r="N270" s="2" t="s">
        <v>27</v>
      </c>
      <c r="O270" s="2" t="s">
        <v>29</v>
      </c>
      <c r="P270" s="2">
        <v>1</v>
      </c>
      <c r="Q270" s="2" t="s">
        <v>40</v>
      </c>
      <c r="R270" s="2">
        <v>2</v>
      </c>
      <c r="S270" s="2" t="s">
        <v>27</v>
      </c>
      <c r="T270" s="2" t="s">
        <v>31</v>
      </c>
      <c r="U270" s="2">
        <v>0</v>
      </c>
      <c r="V270">
        <f>_xlfn.XLOOKUP(B270,Binning_WOE_IV!$C$2:$C$6,Binning_WOE_IV!$I$2:$I$6,"not found",-1)</f>
        <v>7.0953437452657447E-2</v>
      </c>
      <c r="W270">
        <f>_xlfn.XLOOKUP(E270,Binning_WOE_IV!$C$7:$C$12,Binning_WOE_IV!$I$7:$I$12,"not found",-1)</f>
        <v>3.9978967825304385E-2</v>
      </c>
      <c r="X270">
        <f>_xlfn.XLOOKUP(M270,Binning_WOE_IV!$C$13:$C$18,Binning_WOE_IV!$I$13:$I$18,"not found",-1)</f>
        <v>0.27579903319597576</v>
      </c>
      <c r="Y270">
        <f>_xlfn.XLOOKUP(A270,Binning_WOE_IV!$B$32:$B$35,Binning_WOE_IV!$G$32:$G$35,"not found",0)</f>
        <v>-0.67859154491044971</v>
      </c>
      <c r="Z270" s="23">
        <f>_xlfn.XLOOKUP(_xlfn.XLOOKUP(C270,Binning_WOE_IV!$AF$2:$AF$6,Binning_WOE_IV!$AG$2:$AG$6,"not found",0),Binning_WOE_IV!$R$36:$R$38,Binning_WOE_IV!$G$36:$G$38,"not found",0)</f>
        <v>-4.4726268044255127E-2</v>
      </c>
      <c r="AA270" cm="1">
        <f t="array" ref="AA270">_xlfn.SWITCH(D270,"radio/tv",Binning_WOE_IV!$G$39,"other",Binning_WOE_IV!$G$39,"education",Binning_WOE_IV!$G$40,"retraining",Binning_WOE_IV!$G$40,"furniture/equipment",Binning_WOE_IV!$G$41,"domestic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70">
        <f>_xlfn.LET(_xlpm.b,_xlfn.XLOOKUP(F270,Binning_WOE_IV!$AJ$2:$AJ$6,Binning_WOE_IV!$AK$2:$AK$6,"not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70">
        <f>_xlfn.LET(_xlpm.b,_xlfn.XLOOKUP(G270,Binning_WOE_IV!$AL$2:$AL$6,Binning_WOE_IV!$AM$2:$AM$6,"not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70">
        <f>_xlfn.XLOOKUP(_xlfn.XLOOKUP(I270,Binning_WOE_IV!$AN$2:$AN$5,Binning_WOE_IV!$AO$2:$AO$5,"not found",0),Binning_WOE_IV!$R$53:$R$55,Binning_WOE_IV!$G$53:$G$55,"not found",0)</f>
        <v>0.1811117123342415</v>
      </c>
      <c r="AE270">
        <f>_xlfn.LET(_xlpm.b,_xlfn.XLOOKUP(L270,Binning_WOE_IV!$AQ$2:$AQ$5,Binning_WOE_IV!$AR$2:$AR$5,"not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70">
        <f>_xlfn.XLOOKUP(_xlfn.XLOOKUP(N270,Binning_WOE_IV!$AS$2:$AS$4,Binning_WOE_IV!$AT$2:$AT$4,"not found",0),Binning_WOE_IV!$R$62:$R$63,Binning_WOE_IV!$G$62:$G$63,"not found",0)</f>
        <v>0.12957806221905885</v>
      </c>
      <c r="AG270">
        <f>_xlfn.XLOOKUP(_xlfn.XLOOKUP(O270,Binning_WOE_IV!$AU$2:$AU$4,Binning_WOE_IV!$AV$2:$AV$4,"not found",0),Binning_WOE_IV!$R$64:$R$65,Binning_WOE_IV!$G$64:$G$65,"not found",0)</f>
        <v>0.23435622685305388</v>
      </c>
      <c r="AH270">
        <f>V270*TRAIN_SUMMARY!$C$3</f>
        <v>-5.5952498937620498E-2</v>
      </c>
      <c r="AI270">
        <f>W270*TRAIN_SUMMARY!$C$4</f>
        <v>-1.9952478243670423E-2</v>
      </c>
      <c r="AJ270">
        <f>X270*TRAIN_SUMMARY!$C$5</f>
        <v>-0.1756525653466223</v>
      </c>
      <c r="AK270">
        <f>Y270*TRAIN_SUMMARY!$C$6</f>
        <v>0.53190423215968441</v>
      </c>
      <c r="AL270">
        <f>Z270*TRAIN_SUMMARY!$C$7</f>
        <v>2.4580699342731407E-2</v>
      </c>
      <c r="AM270">
        <f>AA270*TRAIN_SUMMARY!$C$8</f>
        <v>5.9194073638088991E-2</v>
      </c>
      <c r="AN270">
        <f>AB270*TRAIN_SUMMARY!$C$9</f>
        <v>0.17108448609736249</v>
      </c>
      <c r="AO270">
        <f>AC270*TRAIN_SUMMARY!$C$10</f>
        <v>4.7923621110280083E-2</v>
      </c>
      <c r="AP270">
        <f>AD270*TRAIN_SUMMARY!$C$11</f>
        <v>-0.21458247952085815</v>
      </c>
      <c r="AQ270">
        <f>AE270*TRAIN_SUMMARY!$C$12</f>
        <v>-1.8327249432625072E-2</v>
      </c>
      <c r="AR270">
        <f>AF270*TRAIN_SUMMARY!$C$13</f>
        <v>-7.9424741749105313E-2</v>
      </c>
      <c r="AS270">
        <f>AG270*TRAIN_SUMMARY!$C$14</f>
        <v>-8.8614999578798745E-2</v>
      </c>
      <c r="AT270">
        <f>TRAIN_SUMMARY!$C$2+SUM(AH270:AS270)</f>
        <v>-0.63922071522327628</v>
      </c>
      <c r="AU270">
        <f t="shared" si="52"/>
        <v>0.34542271902011884</v>
      </c>
      <c r="AV270">
        <f t="shared" si="53"/>
        <v>0.42376562423919284</v>
      </c>
      <c r="AW270">
        <f t="shared" si="54"/>
        <v>1</v>
      </c>
      <c r="AX270">
        <f t="shared" si="55"/>
        <v>0</v>
      </c>
      <c r="AY270">
        <f t="shared" si="63"/>
        <v>115</v>
      </c>
      <c r="AZ270">
        <f t="shared" si="64"/>
        <v>154</v>
      </c>
      <c r="BA270" s="35">
        <f t="shared" si="56"/>
        <v>0.23711340206185566</v>
      </c>
      <c r="BB270" s="35">
        <f t="shared" si="57"/>
        <v>0.71627906976744182</v>
      </c>
      <c r="BC270" s="35">
        <f t="shared" si="58"/>
        <v>0.47916566770558616</v>
      </c>
      <c r="BD270" s="35">
        <f t="shared" si="59"/>
        <v>0.71627906976744182</v>
      </c>
      <c r="BE270" s="35">
        <f t="shared" si="60"/>
        <v>0.23711340206185566</v>
      </c>
      <c r="BF270" s="23">
        <f>VLOOKUP(AH270,POINTS_TABLE!$D$2:$E$6,2,FALSE)</f>
        <v>-2.4216717822795024</v>
      </c>
      <c r="BG270" s="23">
        <f>VLOOKUP(AI270,POINTS_TABLE!$D$7:$E$12,2,FALSE)</f>
        <v>-0.86356024246764762</v>
      </c>
      <c r="BH270" s="23">
        <f>VLOOKUP(AJ270,POINTS_TABLE!$D$13:$E$18,2,FALSE)</f>
        <v>-7.6023925483498971</v>
      </c>
      <c r="BI270" s="23">
        <f>VLOOKUP(AK270,POINTS_TABLE!$D$21:$E$24,2,FALSE)</f>
        <v>23.021267938938855</v>
      </c>
      <c r="BJ270" s="23">
        <f>VLOOKUP(AL270,POINTS_TABLE!$D$25:$E$27,2,FALSE)</f>
        <v>1.063873591300236</v>
      </c>
      <c r="BK270" s="23">
        <f>VLOOKUP(AM270,POINTS_TABLE!$D$28:$E$33,2,FALSE)</f>
        <v>2.5619698946306131</v>
      </c>
      <c r="BL270" s="23">
        <f>VLOOKUP(AN270,POINTS_TABLE!$D$34:$E$37,2,FALSE)</f>
        <v>7.4046821899710498</v>
      </c>
      <c r="BM270" s="23">
        <f>VLOOKUP(AO270,POINTS_TABLE!$D$38:$E$41,2,FALSE)</f>
        <v>2.0741751155172814</v>
      </c>
      <c r="BN270" s="23">
        <f>VLOOKUP(AP270,POINTS_TABLE!$D$42:$E$44,2,FALSE)</f>
        <v>-9.2873123719919874</v>
      </c>
      <c r="BO270" s="23">
        <f>VLOOKUP(AQ270,POINTS_TABLE!$D$45:$E$48,2,FALSE)</f>
        <v>-0.79321895608749771</v>
      </c>
      <c r="BP270" s="23">
        <f>VLOOKUP(AR270,POINTS_TABLE!$D$49:$E$50,2,FALSE)</f>
        <v>-3.4375704313596254</v>
      </c>
      <c r="BQ270" s="23">
        <f>VLOOKUP(AS270,POINTS_TABLE!$D$51:$E$52,2,FALSE)</f>
        <v>-3.8353326132213157</v>
      </c>
      <c r="BR270" s="39">
        <f>ROUND(SCORECARD_SCALLING!$C$6-SUM(BF270:BQ270)-TRAIN_SUMMARY!$C$2*SCORECARD_SCALLING!$C$5,0)</f>
        <v>498</v>
      </c>
      <c r="BS270" t="str">
        <f t="shared" si="61"/>
        <v>Reject</v>
      </c>
      <c r="BT270">
        <f t="shared" si="62"/>
        <v>1</v>
      </c>
    </row>
    <row r="271" spans="1:72">
      <c r="A271" s="2" t="s">
        <v>37</v>
      </c>
      <c r="B271" s="2">
        <v>24</v>
      </c>
      <c r="C271" s="2" t="s">
        <v>45</v>
      </c>
      <c r="D271" s="2" t="s">
        <v>58</v>
      </c>
      <c r="E271" s="2">
        <v>3863</v>
      </c>
      <c r="F271" s="2" t="s">
        <v>34</v>
      </c>
      <c r="G271" s="2" t="s">
        <v>35</v>
      </c>
      <c r="H271" s="2">
        <v>1</v>
      </c>
      <c r="I271" s="2" t="s">
        <v>26</v>
      </c>
      <c r="J271" s="2" t="s">
        <v>27</v>
      </c>
      <c r="K271" s="2">
        <v>2</v>
      </c>
      <c r="L271" s="2" t="s">
        <v>47</v>
      </c>
      <c r="M271" s="2">
        <v>32</v>
      </c>
      <c r="N271" s="2" t="s">
        <v>27</v>
      </c>
      <c r="O271" s="2" t="s">
        <v>44</v>
      </c>
      <c r="P271" s="2">
        <v>1</v>
      </c>
      <c r="Q271" s="2" t="s">
        <v>30</v>
      </c>
      <c r="R271" s="2">
        <v>1</v>
      </c>
      <c r="S271" s="2" t="s">
        <v>27</v>
      </c>
      <c r="T271" s="2" t="s">
        <v>31</v>
      </c>
      <c r="U271" s="2">
        <v>0</v>
      </c>
      <c r="V271">
        <f>_xlfn.XLOOKUP(B271,Binning_WOE_IV!$C$2:$C$6,Binning_WOE_IV!$I$2:$I$6,"not found",-1)</f>
        <v>-0.12917431193202994</v>
      </c>
      <c r="W271">
        <f>_xlfn.XLOOKUP(E271,Binning_WOE_IV!$C$7:$C$12,Binning_WOE_IV!$I$7:$I$12,"not found",-1)</f>
        <v>4.3939369041401284E-2</v>
      </c>
      <c r="X271">
        <f>_xlfn.XLOOKUP(M271,Binning_WOE_IV!$C$13:$C$18,Binning_WOE_IV!$I$13:$I$18,"not found",-1)</f>
        <v>-9.0210644079187538E-2</v>
      </c>
      <c r="Y271">
        <f>_xlfn.XLOOKUP(A271,Binning_WOE_IV!$B$32:$B$35,Binning_WOE_IV!$G$32:$G$35,"not found",0)</f>
        <v>1.1281887537091495</v>
      </c>
      <c r="Z271" s="23">
        <f>_xlfn.XLOOKUP(_xlfn.XLOOKUP(C271,Binning_WOE_IV!$AF$2:$AF$6,Binning_WOE_IV!$AG$2:$AG$6,"not found",0),Binning_WOE_IV!$R$36:$R$38,Binning_WOE_IV!$G$36:$G$38,"not found",0)</f>
        <v>-4.4726268044255127E-2</v>
      </c>
      <c r="AA271" cm="1">
        <f t="array" ref="AA271">_xlfn.SWITCH(D271,"radio/tv",Binning_WOE_IV!$G$39,"other",Binning_WOE_IV!$G$39,"education",Binning_WOE_IV!$G$40,"retraining",Binning_WOE_IV!$G$40,"furniture/equipment",Binning_WOE_IV!$G$41,"domestic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271">
        <f>_xlfn.LET(_xlpm.b,_xlfn.XLOOKUP(F271,Binning_WOE_IV!$AJ$2:$AJ$6,Binning_WOE_IV!$AK$2:$AK$6,"not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71">
        <f>_xlfn.LET(_xlpm.b,_xlfn.XLOOKUP(G271,Binning_WOE_IV!$AL$2:$AL$6,Binning_WOE_IV!$AM$2:$AM$6,"not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71">
        <f>_xlfn.XLOOKUP(_xlfn.XLOOKUP(I271,Binning_WOE_IV!$AN$2:$AN$5,Binning_WOE_IV!$AO$2:$AO$5,"not found",0),Binning_WOE_IV!$R$53:$R$55,Binning_WOE_IV!$G$53:$G$55,"not found",0)</f>
        <v>0.1811117123342415</v>
      </c>
      <c r="AE271">
        <f>_xlfn.LET(_xlpm.b,_xlfn.XLOOKUP(L271,Binning_WOE_IV!$AQ$2:$AQ$5,Binning_WOE_IV!$AR$2:$AR$5,"not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71">
        <f>_xlfn.XLOOKUP(_xlfn.XLOOKUP(N271,Binning_WOE_IV!$AS$2:$AS$4,Binning_WOE_IV!$AT$2:$AT$4,"not found",0),Binning_WOE_IV!$R$62:$R$63,Binning_WOE_IV!$G$62:$G$63,"not found",0)</f>
        <v>0.12957806221905885</v>
      </c>
      <c r="AG271">
        <f>_xlfn.XLOOKUP(_xlfn.XLOOKUP(O271,Binning_WOE_IV!$AU$2:$AU$4,Binning_WOE_IV!$AV$2:$AV$4,"not found",0),Binning_WOE_IV!$R$64:$R$65,Binning_WOE_IV!$G$64:$G$65,"not found",0)</f>
        <v>-0.4919272386823581</v>
      </c>
      <c r="AH271">
        <f>V271*TRAIN_SUMMARY!$C$3</f>
        <v>0.10186434668464488</v>
      </c>
      <c r="AI271">
        <f>W271*TRAIN_SUMMARY!$C$4</f>
        <v>-2.1929012991782761E-2</v>
      </c>
      <c r="AJ271">
        <f>X271*TRAIN_SUMMARY!$C$5</f>
        <v>5.7453903556002682E-2</v>
      </c>
      <c r="AK271">
        <f>Y271*TRAIN_SUMMARY!$C$6</f>
        <v>-0.88431454425511169</v>
      </c>
      <c r="AL271">
        <f>Z271*TRAIN_SUMMARY!$C$7</f>
        <v>2.4580699342731407E-2</v>
      </c>
      <c r="AM271">
        <f>AA271*TRAIN_SUMMARY!$C$8</f>
        <v>0.4883377841684039</v>
      </c>
      <c r="AN271">
        <f>AB271*TRAIN_SUMMARY!$C$9</f>
        <v>0.17108448609736249</v>
      </c>
      <c r="AO271">
        <f>AC271*TRAIN_SUMMARY!$C$10</f>
        <v>4.7923621110280083E-2</v>
      </c>
      <c r="AP271">
        <f>AD271*TRAIN_SUMMARY!$C$11</f>
        <v>-0.21458247952085815</v>
      </c>
      <c r="AQ271">
        <f>AE271*TRAIN_SUMMARY!$C$12</f>
        <v>0.30495501300893796</v>
      </c>
      <c r="AR271">
        <f>AF271*TRAIN_SUMMARY!$C$13</f>
        <v>-7.9424741749105313E-2</v>
      </c>
      <c r="AS271">
        <f>AG271*TRAIN_SUMMARY!$C$14</f>
        <v>0.18600799575071647</v>
      </c>
      <c r="AT271">
        <f>TRAIN_SUMMARY!$C$2+SUM(AH271:AS271)</f>
        <v>-0.63944374355990119</v>
      </c>
      <c r="AU271">
        <f t="shared" si="52"/>
        <v>0.34537229274398468</v>
      </c>
      <c r="AV271">
        <f t="shared" si="53"/>
        <v>0.42368859080804594</v>
      </c>
      <c r="AW271">
        <f t="shared" si="54"/>
        <v>1</v>
      </c>
      <c r="AX271">
        <f t="shared" si="55"/>
        <v>0</v>
      </c>
      <c r="AY271">
        <f t="shared" si="63"/>
        <v>116</v>
      </c>
      <c r="AZ271">
        <f t="shared" si="64"/>
        <v>154</v>
      </c>
      <c r="BA271" s="35">
        <f t="shared" si="56"/>
        <v>0.23917525773195877</v>
      </c>
      <c r="BB271" s="35">
        <f t="shared" si="57"/>
        <v>0.71627906976744182</v>
      </c>
      <c r="BC271" s="35">
        <f t="shared" si="58"/>
        <v>0.47710381203548302</v>
      </c>
      <c r="BD271" s="35">
        <f t="shared" si="59"/>
        <v>0.71627906976744182</v>
      </c>
      <c r="BE271" s="35">
        <f t="shared" si="60"/>
        <v>0.23917525773195877</v>
      </c>
      <c r="BF271" s="23">
        <f>VLOOKUP(AH271,POINTS_TABLE!$D$2:$E$6,2,FALSE)</f>
        <v>4.4087756341599382</v>
      </c>
      <c r="BG271" s="23">
        <f>VLOOKUP(AI271,POINTS_TABLE!$D$7:$E$12,2,FALSE)</f>
        <v>-0.94910634884503919</v>
      </c>
      <c r="BH271" s="23">
        <f>VLOOKUP(AJ271,POINTS_TABLE!$D$13:$E$18,2,FALSE)</f>
        <v>2.4866538521987356</v>
      </c>
      <c r="BI271" s="23">
        <f>VLOOKUP(AK271,POINTS_TABLE!$D$21:$E$24,2,FALSE)</f>
        <v>-38.273886227485001</v>
      </c>
      <c r="BJ271" s="23">
        <f>VLOOKUP(AL271,POINTS_TABLE!$D$25:$E$27,2,FALSE)</f>
        <v>1.063873591300236</v>
      </c>
      <c r="BK271" s="23">
        <f>VLOOKUP(AM271,POINTS_TABLE!$D$28:$E$33,2,FALSE)</f>
        <v>21.135674984953837</v>
      </c>
      <c r="BL271" s="23">
        <f>VLOOKUP(AN271,POINTS_TABLE!$D$34:$E$37,2,FALSE)</f>
        <v>7.4046821899710498</v>
      </c>
      <c r="BM271" s="23">
        <f>VLOOKUP(AO271,POINTS_TABLE!$D$38:$E$41,2,FALSE)</f>
        <v>2.0741751155172814</v>
      </c>
      <c r="BN271" s="23">
        <f>VLOOKUP(AP271,POINTS_TABLE!$D$42:$E$44,2,FALSE)</f>
        <v>-9.2873123719919874</v>
      </c>
      <c r="BO271" s="23">
        <f>VLOOKUP(AQ271,POINTS_TABLE!$D$45:$E$48,2,FALSE)</f>
        <v>13.198712548866723</v>
      </c>
      <c r="BP271" s="23">
        <f>VLOOKUP(AR271,POINTS_TABLE!$D$49:$E$50,2,FALSE)</f>
        <v>-3.4375704313596254</v>
      </c>
      <c r="BQ271" s="23">
        <f>VLOOKUP(AS271,POINTS_TABLE!$D$51:$E$52,2,FALSE)</f>
        <v>8.0505843910576207</v>
      </c>
      <c r="BR271" s="39">
        <f>ROUND(SCORECARD_SCALLING!$C$6-SUM(BF271:BQ271)-TRAIN_SUMMARY!$C$2*SCORECARD_SCALLING!$C$5,0)</f>
        <v>498</v>
      </c>
      <c r="BS271" t="str">
        <f t="shared" si="61"/>
        <v>Reject</v>
      </c>
      <c r="BT271">
        <f t="shared" si="62"/>
        <v>1</v>
      </c>
    </row>
    <row r="272" spans="1:72">
      <c r="A272" s="2" t="s">
        <v>37</v>
      </c>
      <c r="B272" s="2">
        <v>60</v>
      </c>
      <c r="C272" s="2" t="s">
        <v>33</v>
      </c>
      <c r="D272" s="2" t="s">
        <v>46</v>
      </c>
      <c r="E272" s="2">
        <v>10366</v>
      </c>
      <c r="F272" s="2" t="s">
        <v>34</v>
      </c>
      <c r="G272" s="2" t="s">
        <v>25</v>
      </c>
      <c r="H272" s="2">
        <v>2</v>
      </c>
      <c r="I272" s="2" t="s">
        <v>26</v>
      </c>
      <c r="J272" s="2" t="s">
        <v>27</v>
      </c>
      <c r="K272" s="2">
        <v>4</v>
      </c>
      <c r="L272" s="2" t="s">
        <v>43</v>
      </c>
      <c r="M272" s="2">
        <v>42</v>
      </c>
      <c r="N272" s="2" t="s">
        <v>27</v>
      </c>
      <c r="O272" s="2" t="s">
        <v>29</v>
      </c>
      <c r="P272" s="2">
        <v>1</v>
      </c>
      <c r="Q272" s="2" t="s">
        <v>52</v>
      </c>
      <c r="R272" s="2">
        <v>1</v>
      </c>
      <c r="S272" s="2" t="s">
        <v>31</v>
      </c>
      <c r="T272" s="2" t="s">
        <v>31</v>
      </c>
      <c r="U272" s="2">
        <v>0</v>
      </c>
      <c r="V272">
        <f>_xlfn.XLOOKUP(B272,Binning_WOE_IV!$C$2:$C$6,Binning_WOE_IV!$I$2:$I$6,"not found",-1)</f>
        <v>-0.94704225543434295</v>
      </c>
      <c r="W272">
        <f>_xlfn.XLOOKUP(E272,Binning_WOE_IV!$C$7:$C$12,Binning_WOE_IV!$I$7:$I$12,"not found",-1)</f>
        <v>-0.98786424995459821</v>
      </c>
      <c r="X272">
        <f>_xlfn.XLOOKUP(M272,Binning_WOE_IV!$C$13:$C$18,Binning_WOE_IV!$I$13:$I$18,"not found",-1)</f>
        <v>0.27579903319597576</v>
      </c>
      <c r="Y272">
        <f>_xlfn.XLOOKUP(A272,Binning_WOE_IV!$B$32:$B$35,Binning_WOE_IV!$G$32:$G$35,"not found",0)</f>
        <v>1.1281887537091495</v>
      </c>
      <c r="Z272" s="23">
        <f>_xlfn.XLOOKUP(_xlfn.XLOOKUP(C272,Binning_WOE_IV!$AF$2:$AF$6,Binning_WOE_IV!$AG$2:$AG$6,"not found",0),Binning_WOE_IV!$R$36:$R$38,Binning_WOE_IV!$G$36:$G$38,"not found",0)</f>
        <v>-4.4726268044255127E-2</v>
      </c>
      <c r="AA272" cm="1">
        <f t="array" ref="AA272">_xlfn.SWITCH(D272,"radio/tv",Binning_WOE_IV!$G$39,"other",Binning_WOE_IV!$G$39,"education",Binning_WOE_IV!$G$40,"retraining",Binning_WOE_IV!$G$40,"furniture/equipment",Binning_WOE_IV!$G$41,"domestic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72">
        <f>_xlfn.LET(_xlpm.b,_xlfn.XLOOKUP(F272,Binning_WOE_IV!$AJ$2:$AJ$6,Binning_WOE_IV!$AK$2:$AK$6,"not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72">
        <f>_xlfn.LET(_xlpm.b,_xlfn.XLOOKUP(G272,Binning_WOE_IV!$AL$2:$AL$6,Binning_WOE_IV!$AM$2:$AM$6,"not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72">
        <f>_xlfn.XLOOKUP(_xlfn.XLOOKUP(I272,Binning_WOE_IV!$AN$2:$AN$5,Binning_WOE_IV!$AO$2:$AO$5,"not found",0),Binning_WOE_IV!$R$53:$R$55,Binning_WOE_IV!$G$53:$G$55,"not found",0)</f>
        <v>0.1811117123342415</v>
      </c>
      <c r="AE272">
        <f>_xlfn.LET(_xlpm.b,_xlfn.XLOOKUP(L272,Binning_WOE_IV!$AQ$2:$AQ$5,Binning_WOE_IV!$AR$2:$AR$5,"not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72">
        <f>_xlfn.XLOOKUP(_xlfn.XLOOKUP(N272,Binning_WOE_IV!$AS$2:$AS$4,Binning_WOE_IV!$AT$2:$AT$4,"not found",0),Binning_WOE_IV!$R$62:$R$63,Binning_WOE_IV!$G$62:$G$63,"not found",0)</f>
        <v>0.12957806221905885</v>
      </c>
      <c r="AG272">
        <f>_xlfn.XLOOKUP(_xlfn.XLOOKUP(O272,Binning_WOE_IV!$AU$2:$AU$4,Binning_WOE_IV!$AV$2:$AV$4,"not found",0),Binning_WOE_IV!$R$64:$R$65,Binning_WOE_IV!$G$64:$G$65,"not found",0)</f>
        <v>0.23435622685305388</v>
      </c>
      <c r="AH272">
        <f>V272*TRAIN_SUMMARY!$C$3</f>
        <v>0.74681907872931619</v>
      </c>
      <c r="AI272">
        <f>W272*TRAIN_SUMMARY!$C$4</f>
        <v>0.49301772974847569</v>
      </c>
      <c r="AJ272">
        <f>X272*TRAIN_SUMMARY!$C$5</f>
        <v>-0.1756525653466223</v>
      </c>
      <c r="AK272">
        <f>Y272*TRAIN_SUMMARY!$C$6</f>
        <v>-0.88431454425511169</v>
      </c>
      <c r="AL272">
        <f>Z272*TRAIN_SUMMARY!$C$7</f>
        <v>2.4580699342731407E-2</v>
      </c>
      <c r="AM272">
        <f>AA272*TRAIN_SUMMARY!$C$8</f>
        <v>0.38352631329769549</v>
      </c>
      <c r="AN272">
        <f>AB272*TRAIN_SUMMARY!$C$9</f>
        <v>0.17108448609736249</v>
      </c>
      <c r="AO272">
        <f>AC272*TRAIN_SUMMARY!$C$10</f>
        <v>-0.18469041192036334</v>
      </c>
      <c r="AP272">
        <f>AD272*TRAIN_SUMMARY!$C$11</f>
        <v>-0.21458247952085815</v>
      </c>
      <c r="AQ272">
        <f>AE272*TRAIN_SUMMARY!$C$12</f>
        <v>-1.8327249432625072E-2</v>
      </c>
      <c r="AR272">
        <f>AF272*TRAIN_SUMMARY!$C$13</f>
        <v>-7.9424741749105313E-2</v>
      </c>
      <c r="AS272">
        <f>AG272*TRAIN_SUMMARY!$C$14</f>
        <v>-8.8614999578798745E-2</v>
      </c>
      <c r="AT272">
        <f>TRAIN_SUMMARY!$C$2+SUM(AH272:AS272)</f>
        <v>-0.64797949935002652</v>
      </c>
      <c r="AU272">
        <f t="shared" si="52"/>
        <v>0.3434449968652612</v>
      </c>
      <c r="AV272">
        <f t="shared" si="53"/>
        <v>0.42074880636537815</v>
      </c>
      <c r="AW272">
        <f t="shared" si="54"/>
        <v>1</v>
      </c>
      <c r="AX272">
        <f t="shared" si="55"/>
        <v>0</v>
      </c>
      <c r="AY272">
        <f t="shared" si="63"/>
        <v>117</v>
      </c>
      <c r="AZ272">
        <f t="shared" si="64"/>
        <v>154</v>
      </c>
      <c r="BA272" s="35">
        <f t="shared" si="56"/>
        <v>0.24123711340206186</v>
      </c>
      <c r="BB272" s="35">
        <f t="shared" si="57"/>
        <v>0.71627906976744182</v>
      </c>
      <c r="BC272" s="35">
        <f t="shared" si="58"/>
        <v>0.47504195636537994</v>
      </c>
      <c r="BD272" s="35">
        <f t="shared" si="59"/>
        <v>0.71627906976744182</v>
      </c>
      <c r="BE272" s="35">
        <f t="shared" si="60"/>
        <v>0.24123711340206186</v>
      </c>
      <c r="BF272" s="23">
        <f>VLOOKUP(AH272,POINTS_TABLE!$D$2:$E$6,2,FALSE)</f>
        <v>32.322965439721465</v>
      </c>
      <c r="BG272" s="23">
        <f>VLOOKUP(AI272,POINTS_TABLE!$D$7:$E$12,2,FALSE)</f>
        <v>21.33822701335383</v>
      </c>
      <c r="BH272" s="23">
        <f>VLOOKUP(AJ272,POINTS_TABLE!$D$13:$E$18,2,FALSE)</f>
        <v>-7.6023925483498971</v>
      </c>
      <c r="BI272" s="23">
        <f>VLOOKUP(AK272,POINTS_TABLE!$D$21:$E$24,2,FALSE)</f>
        <v>-38.273886227485001</v>
      </c>
      <c r="BJ272" s="23">
        <f>VLOOKUP(AL272,POINTS_TABLE!$D$25:$E$27,2,FALSE)</f>
        <v>1.063873591300236</v>
      </c>
      <c r="BK272" s="23">
        <f>VLOOKUP(AM272,POINTS_TABLE!$D$28:$E$33,2,FALSE)</f>
        <v>16.599345307350365</v>
      </c>
      <c r="BL272" s="23">
        <f>VLOOKUP(AN272,POINTS_TABLE!$D$34:$E$37,2,FALSE)</f>
        <v>7.4046821899710498</v>
      </c>
      <c r="BM272" s="23">
        <f>VLOOKUP(AO272,POINTS_TABLE!$D$38:$E$41,2,FALSE)</f>
        <v>-7.9935582413174426</v>
      </c>
      <c r="BN272" s="23">
        <f>VLOOKUP(AP272,POINTS_TABLE!$D$42:$E$44,2,FALSE)</f>
        <v>-9.2873123719919874</v>
      </c>
      <c r="BO272" s="23">
        <f>VLOOKUP(AQ272,POINTS_TABLE!$D$45:$E$48,2,FALSE)</f>
        <v>-0.79321895608749771</v>
      </c>
      <c r="BP272" s="23">
        <f>VLOOKUP(AR272,POINTS_TABLE!$D$49:$E$50,2,FALSE)</f>
        <v>-3.4375704313596254</v>
      </c>
      <c r="BQ272" s="23">
        <f>VLOOKUP(AS272,POINTS_TABLE!$D$51:$E$52,2,FALSE)</f>
        <v>-3.8353326132213157</v>
      </c>
      <c r="BR272" s="39">
        <f>ROUND(SCORECARD_SCALLING!$C$6-SUM(BF272:BQ272)-TRAIN_SUMMARY!$C$2*SCORECARD_SCALLING!$C$5,0)</f>
        <v>498</v>
      </c>
      <c r="BS272" t="str">
        <f t="shared" si="61"/>
        <v>Reject</v>
      </c>
      <c r="BT272">
        <f t="shared" si="62"/>
        <v>1</v>
      </c>
    </row>
    <row r="273" spans="1:72">
      <c r="A273" s="2" t="s">
        <v>21</v>
      </c>
      <c r="B273" s="2">
        <v>18</v>
      </c>
      <c r="C273" s="2" t="s">
        <v>22</v>
      </c>
      <c r="D273" s="2" t="s">
        <v>68</v>
      </c>
      <c r="E273" s="2">
        <v>1190</v>
      </c>
      <c r="F273" s="2" t="s">
        <v>34</v>
      </c>
      <c r="G273" s="2" t="s">
        <v>55</v>
      </c>
      <c r="H273" s="2">
        <v>2</v>
      </c>
      <c r="I273" s="2" t="s">
        <v>36</v>
      </c>
      <c r="J273" s="2" t="s">
        <v>27</v>
      </c>
      <c r="K273" s="2">
        <v>4</v>
      </c>
      <c r="L273" s="2" t="s">
        <v>47</v>
      </c>
      <c r="M273" s="2">
        <v>55</v>
      </c>
      <c r="N273" s="2" t="s">
        <v>27</v>
      </c>
      <c r="O273" s="2" t="s">
        <v>44</v>
      </c>
      <c r="P273" s="2">
        <v>3</v>
      </c>
      <c r="Q273" s="2" t="s">
        <v>69</v>
      </c>
      <c r="R273" s="2">
        <v>2</v>
      </c>
      <c r="S273" s="2" t="s">
        <v>27</v>
      </c>
      <c r="T273" s="2" t="s">
        <v>31</v>
      </c>
      <c r="U273" s="2">
        <v>1</v>
      </c>
      <c r="V273">
        <f>_xlfn.XLOOKUP(B273,Binning_WOE_IV!$C$2:$C$6,Binning_WOE_IV!$I$2:$I$6,"not found",-1)</f>
        <v>7.0953437452657447E-2</v>
      </c>
      <c r="W273">
        <f>_xlfn.XLOOKUP(E273,Binning_WOE_IV!$C$7:$C$12,Binning_WOE_IV!$I$7:$I$12,"not found",-1)</f>
        <v>0.16104877718831048</v>
      </c>
      <c r="X273">
        <f>_xlfn.XLOOKUP(M273,Binning_WOE_IV!$C$13:$C$18,Binning_WOE_IV!$I$13:$I$18,"not found",-1)</f>
        <v>0.42044277372805144</v>
      </c>
      <c r="Y273">
        <f>_xlfn.XLOOKUP(A273,Binning_WOE_IV!$B$32:$B$35,Binning_WOE_IV!$G$32:$G$35,"not found",0)</f>
        <v>-0.67859154491044971</v>
      </c>
      <c r="Z273" s="23">
        <f>_xlfn.XLOOKUP(_xlfn.XLOOKUP(C273,Binning_WOE_IV!$AF$2:$AF$6,Binning_WOE_IV!$AG$2:$AG$6,"not found",0),Binning_WOE_IV!$R$36:$R$38,Binning_WOE_IV!$G$36:$G$38,"not found",0)</f>
        <v>0.68738688104907397</v>
      </c>
      <c r="AA273" cm="1">
        <f t="array" ref="AA273">_xlfn.SWITCH(D273,"radio/tv",Binning_WOE_IV!$G$39,"other",Binning_WOE_IV!$G$39,"education",Binning_WOE_IV!$G$40,"retraining",Binning_WOE_IV!$G$40,"furniture/equipment",Binning_WOE_IV!$G$41,"domestic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73">
        <f>_xlfn.LET(_xlpm.b,_xlfn.XLOOKUP(F273,Binning_WOE_IV!$AJ$2:$AJ$6,Binning_WOE_IV!$AK$2:$AK$6,"not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73">
        <f>_xlfn.LET(_xlpm.b,_xlfn.XLOOKUP(G273,Binning_WOE_IV!$AL$2:$AL$6,Binning_WOE_IV!$AM$2:$AM$6,"not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273">
        <f>_xlfn.XLOOKUP(_xlfn.XLOOKUP(I273,Binning_WOE_IV!$AN$2:$AN$5,Binning_WOE_IV!$AO$2:$AO$5,"not found",0),Binning_WOE_IV!$R$53:$R$55,Binning_WOE_IV!$G$53:$G$55,"not found",0)</f>
        <v>-0.20099341664998441</v>
      </c>
      <c r="AE273">
        <f>_xlfn.LET(_xlpm.b,_xlfn.XLOOKUP(L273,Binning_WOE_IV!$AQ$2:$AQ$5,Binning_WOE_IV!$AR$2:$AR$5,"not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73">
        <f>_xlfn.XLOOKUP(_xlfn.XLOOKUP(N273,Binning_WOE_IV!$AS$2:$AS$4,Binning_WOE_IV!$AT$2:$AT$4,"not found",0),Binning_WOE_IV!$R$62:$R$63,Binning_WOE_IV!$G$62:$G$63,"not found",0)</f>
        <v>0.12957806221905885</v>
      </c>
      <c r="AG273">
        <f>_xlfn.XLOOKUP(_xlfn.XLOOKUP(O273,Binning_WOE_IV!$AU$2:$AU$4,Binning_WOE_IV!$AV$2:$AV$4,"not found",0),Binning_WOE_IV!$R$64:$R$65,Binning_WOE_IV!$G$64:$G$65,"not found",0)</f>
        <v>-0.4919272386823581</v>
      </c>
      <c r="AH273">
        <f>V273*TRAIN_SUMMARY!$C$3</f>
        <v>-5.5952498937620498E-2</v>
      </c>
      <c r="AI273">
        <f>W273*TRAIN_SUMMARY!$C$4</f>
        <v>-8.037531726833734E-2</v>
      </c>
      <c r="AJ273">
        <f>X273*TRAIN_SUMMARY!$C$5</f>
        <v>-0.26777415036949909</v>
      </c>
      <c r="AK273">
        <f>Y273*TRAIN_SUMMARY!$C$6</f>
        <v>0.53190423215968441</v>
      </c>
      <c r="AL273">
        <f>Z273*TRAIN_SUMMARY!$C$7</f>
        <v>-0.37777464997720578</v>
      </c>
      <c r="AM273">
        <f>AA273*TRAIN_SUMMARY!$C$8</f>
        <v>-0.46936907902687153</v>
      </c>
      <c r="AN273">
        <f>AB273*TRAIN_SUMMARY!$C$9</f>
        <v>0.17108448609736249</v>
      </c>
      <c r="AO273">
        <f>AC273*TRAIN_SUMMARY!$C$10</f>
        <v>7.0222669754522044E-2</v>
      </c>
      <c r="AP273">
        <f>AD273*TRAIN_SUMMARY!$C$11</f>
        <v>0.23813846799994265</v>
      </c>
      <c r="AQ273">
        <f>AE273*TRAIN_SUMMARY!$C$12</f>
        <v>0.30495501300893796</v>
      </c>
      <c r="AR273">
        <f>AF273*TRAIN_SUMMARY!$C$13</f>
        <v>-7.9424741749105313E-2</v>
      </c>
      <c r="AS273">
        <f>AG273*TRAIN_SUMMARY!$C$14</f>
        <v>0.18600799575071647</v>
      </c>
      <c r="AT273">
        <f>TRAIN_SUMMARY!$C$2+SUM(AH273:AS273)</f>
        <v>-0.64975838731959668</v>
      </c>
      <c r="AU273">
        <f t="shared" si="52"/>
        <v>0.34304398625714561</v>
      </c>
      <c r="AV273">
        <f t="shared" si="53"/>
        <v>1.0698966002214685</v>
      </c>
      <c r="AW273">
        <f t="shared" si="54"/>
        <v>0</v>
      </c>
      <c r="AX273">
        <f t="shared" si="55"/>
        <v>1</v>
      </c>
      <c r="AY273">
        <f t="shared" si="63"/>
        <v>117</v>
      </c>
      <c r="AZ273">
        <f t="shared" si="64"/>
        <v>155</v>
      </c>
      <c r="BA273" s="35">
        <f t="shared" si="56"/>
        <v>0.24123711340206186</v>
      </c>
      <c r="BB273" s="35">
        <f t="shared" si="57"/>
        <v>0.72093023255813948</v>
      </c>
      <c r="BC273" s="35">
        <f t="shared" si="58"/>
        <v>0.4796931191560776</v>
      </c>
      <c r="BD273" s="35">
        <f t="shared" si="59"/>
        <v>0.72093023255813948</v>
      </c>
      <c r="BE273" s="35">
        <f t="shared" si="60"/>
        <v>0.24123711340206186</v>
      </c>
      <c r="BF273" s="23">
        <f>VLOOKUP(AH273,POINTS_TABLE!$D$2:$E$6,2,FALSE)</f>
        <v>-2.4216717822795024</v>
      </c>
      <c r="BG273" s="23">
        <f>VLOOKUP(AI273,POINTS_TABLE!$D$7:$E$12,2,FALSE)</f>
        <v>-3.4787121489872201</v>
      </c>
      <c r="BH273" s="23">
        <f>VLOOKUP(AJ273,POINTS_TABLE!$D$13:$E$18,2,FALSE)</f>
        <v>-11.589493164489957</v>
      </c>
      <c r="BI273" s="23">
        <f>VLOOKUP(AK273,POINTS_TABLE!$D$21:$E$24,2,FALSE)</f>
        <v>23.021267938938855</v>
      </c>
      <c r="BJ273" s="23">
        <f>VLOOKUP(AL273,POINTS_TABLE!$D$25:$E$27,2,FALSE)</f>
        <v>-16.350408422870363</v>
      </c>
      <c r="BK273" s="23">
        <f>VLOOKUP(AM273,POINTS_TABLE!$D$28:$E$33,2,FALSE)</f>
        <v>-20.314693279760625</v>
      </c>
      <c r="BL273" s="23">
        <f>VLOOKUP(AN273,POINTS_TABLE!$D$34:$E$37,2,FALSE)</f>
        <v>7.4046821899710498</v>
      </c>
      <c r="BM273" s="23">
        <f>VLOOKUP(AO273,POINTS_TABLE!$D$38:$E$41,2,FALSE)</f>
        <v>3.0392969223849704</v>
      </c>
      <c r="BN273" s="23">
        <f>VLOOKUP(AP273,POINTS_TABLE!$D$42:$E$44,2,FALSE)</f>
        <v>10.30683560485237</v>
      </c>
      <c r="BO273" s="23">
        <f>VLOOKUP(AQ273,POINTS_TABLE!$D$45:$E$48,2,FALSE)</f>
        <v>13.198712548866723</v>
      </c>
      <c r="BP273" s="23">
        <f>VLOOKUP(AR273,POINTS_TABLE!$D$49:$E$50,2,FALSE)</f>
        <v>-3.4375704313596254</v>
      </c>
      <c r="BQ273" s="23">
        <f>VLOOKUP(AS273,POINTS_TABLE!$D$51:$E$52,2,FALSE)</f>
        <v>8.0505843910576207</v>
      </c>
      <c r="BR273" s="39">
        <f>ROUND(SCORECARD_SCALLING!$C$6-SUM(BF273:BQ273)-TRAIN_SUMMARY!$C$2*SCORECARD_SCALLING!$C$5,0)</f>
        <v>498</v>
      </c>
      <c r="BS273" t="str">
        <f t="shared" si="61"/>
        <v>Reject</v>
      </c>
      <c r="BT273">
        <f t="shared" si="62"/>
        <v>1</v>
      </c>
    </row>
    <row r="274" spans="1:72">
      <c r="A274" s="2" t="s">
        <v>37</v>
      </c>
      <c r="B274" s="2">
        <v>36</v>
      </c>
      <c r="C274" s="2" t="s">
        <v>33</v>
      </c>
      <c r="D274" s="2" t="s">
        <v>41</v>
      </c>
      <c r="E274" s="2">
        <v>3349</v>
      </c>
      <c r="F274" s="2" t="s">
        <v>34</v>
      </c>
      <c r="G274" s="2" t="s">
        <v>35</v>
      </c>
      <c r="H274" s="2">
        <v>4</v>
      </c>
      <c r="I274" s="2" t="s">
        <v>36</v>
      </c>
      <c r="J274" s="2" t="s">
        <v>27</v>
      </c>
      <c r="K274" s="2">
        <v>2</v>
      </c>
      <c r="L274" s="2" t="s">
        <v>50</v>
      </c>
      <c r="M274" s="2">
        <v>28</v>
      </c>
      <c r="N274" s="2" t="s">
        <v>27</v>
      </c>
      <c r="O274" s="2" t="s">
        <v>29</v>
      </c>
      <c r="P274" s="2">
        <v>1</v>
      </c>
      <c r="Q274" s="2" t="s">
        <v>52</v>
      </c>
      <c r="R274" s="2">
        <v>1</v>
      </c>
      <c r="S274" s="2" t="s">
        <v>31</v>
      </c>
      <c r="T274" s="2" t="s">
        <v>31</v>
      </c>
      <c r="U274" s="2">
        <v>1</v>
      </c>
      <c r="V274">
        <f>_xlfn.XLOOKUP(B274,Binning_WOE_IV!$C$2:$C$6,Binning_WOE_IV!$I$2:$I$6,"not found",-1)</f>
        <v>-0.672432264549915</v>
      </c>
      <c r="W274">
        <f>_xlfn.XLOOKUP(E274,Binning_WOE_IV!$C$7:$C$12,Binning_WOE_IV!$I$7:$I$12,"not found",-1)</f>
        <v>4.3939369041401284E-2</v>
      </c>
      <c r="X274">
        <f>_xlfn.XLOOKUP(M274,Binning_WOE_IV!$C$13:$C$18,Binning_WOE_IV!$I$13:$I$18,"not found",-1)</f>
        <v>-0.13233987329659078</v>
      </c>
      <c r="Y274">
        <f>_xlfn.XLOOKUP(A274,Binning_WOE_IV!$B$32:$B$35,Binning_WOE_IV!$G$32:$G$35,"not found",0)</f>
        <v>1.1281887537091495</v>
      </c>
      <c r="Z274" s="23">
        <f>_xlfn.XLOOKUP(_xlfn.XLOOKUP(C274,Binning_WOE_IV!$AF$2:$AF$6,Binning_WOE_IV!$AG$2:$AG$6,"not found",0),Binning_WOE_IV!$R$36:$R$38,Binning_WOE_IV!$G$36:$G$38,"not found",0)</f>
        <v>-4.4726268044255127E-2</v>
      </c>
      <c r="AA274" cm="1">
        <f t="array" ref="AA274">_xlfn.SWITCH(D274,"radio/tv",Binning_WOE_IV!$G$39,"other",Binning_WOE_IV!$G$39,"education",Binning_WOE_IV!$G$40,"retraining",Binning_WOE_IV!$G$40,"furniture/equipment",Binning_WOE_IV!$G$41,"domestic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74">
        <f>_xlfn.LET(_xlpm.b,_xlfn.XLOOKUP(F274,Binning_WOE_IV!$AJ$2:$AJ$6,Binning_WOE_IV!$AK$2:$AK$6,"not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74">
        <f>_xlfn.LET(_xlpm.b,_xlfn.XLOOKUP(G274,Binning_WOE_IV!$AL$2:$AL$6,Binning_WOE_IV!$AM$2:$AM$6,"not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74">
        <f>_xlfn.XLOOKUP(_xlfn.XLOOKUP(I274,Binning_WOE_IV!$AN$2:$AN$5,Binning_WOE_IV!$AO$2:$AO$5,"not found",0),Binning_WOE_IV!$R$53:$R$55,Binning_WOE_IV!$G$53:$G$55,"not found",0)</f>
        <v>-0.20099341664998441</v>
      </c>
      <c r="AE274">
        <f>_xlfn.LET(_xlpm.b,_xlfn.XLOOKUP(L274,Binning_WOE_IV!$AQ$2:$AQ$5,Binning_WOE_IV!$AR$2:$AR$5,"not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74">
        <f>_xlfn.XLOOKUP(_xlfn.XLOOKUP(N274,Binning_WOE_IV!$AS$2:$AS$4,Binning_WOE_IV!$AT$2:$AT$4,"not found",0),Binning_WOE_IV!$R$62:$R$63,Binning_WOE_IV!$G$62:$G$63,"not found",0)</f>
        <v>0.12957806221905885</v>
      </c>
      <c r="AG274">
        <f>_xlfn.XLOOKUP(_xlfn.XLOOKUP(O274,Binning_WOE_IV!$AU$2:$AU$4,Binning_WOE_IV!$AV$2:$AV$4,"not found",0),Binning_WOE_IV!$R$64:$R$65,Binning_WOE_IV!$G$64:$G$65,"not found",0)</f>
        <v>0.23435622685305388</v>
      </c>
      <c r="AH274">
        <f>V274*TRAIN_SUMMARY!$C$3</f>
        <v>0.53026698802232175</v>
      </c>
      <c r="AI274">
        <f>W274*TRAIN_SUMMARY!$C$4</f>
        <v>-2.1929012991782761E-2</v>
      </c>
      <c r="AJ274">
        <f>X274*TRAIN_SUMMARY!$C$5</f>
        <v>8.428542324031725E-2</v>
      </c>
      <c r="AK274">
        <f>Y274*TRAIN_SUMMARY!$C$6</f>
        <v>-0.88431454425511169</v>
      </c>
      <c r="AL274">
        <f>Z274*TRAIN_SUMMARY!$C$7</f>
        <v>2.4580699342731407E-2</v>
      </c>
      <c r="AM274">
        <f>AA274*TRAIN_SUMMARY!$C$8</f>
        <v>5.9194073638088991E-2</v>
      </c>
      <c r="AN274">
        <f>AB274*TRAIN_SUMMARY!$C$9</f>
        <v>0.17108448609736249</v>
      </c>
      <c r="AO274">
        <f>AC274*TRAIN_SUMMARY!$C$10</f>
        <v>4.7923621110280083E-2</v>
      </c>
      <c r="AP274">
        <f>AD274*TRAIN_SUMMARY!$C$11</f>
        <v>0.23813846799994265</v>
      </c>
      <c r="AQ274">
        <f>AE274*TRAIN_SUMMARY!$C$12</f>
        <v>6.1778553558697331E-2</v>
      </c>
      <c r="AR274">
        <f>AF274*TRAIN_SUMMARY!$C$13</f>
        <v>-7.9424741749105313E-2</v>
      </c>
      <c r="AS274">
        <f>AG274*TRAIN_SUMMARY!$C$14</f>
        <v>-8.8614999578798745E-2</v>
      </c>
      <c r="AT274">
        <f>TRAIN_SUMMARY!$C$2+SUM(AH274:AS274)</f>
        <v>-0.67843180032717965</v>
      </c>
      <c r="AU274">
        <f t="shared" si="52"/>
        <v>0.33661139833853737</v>
      </c>
      <c r="AV274">
        <f t="shared" si="53"/>
        <v>1.0888261346420984</v>
      </c>
      <c r="AW274">
        <f t="shared" si="54"/>
        <v>0</v>
      </c>
      <c r="AX274">
        <f t="shared" si="55"/>
        <v>1</v>
      </c>
      <c r="AY274">
        <f t="shared" si="63"/>
        <v>117</v>
      </c>
      <c r="AZ274">
        <f t="shared" si="64"/>
        <v>156</v>
      </c>
      <c r="BA274" s="35">
        <f t="shared" si="56"/>
        <v>0.24123711340206186</v>
      </c>
      <c r="BB274" s="35">
        <f t="shared" si="57"/>
        <v>0.72558139534883725</v>
      </c>
      <c r="BC274" s="35">
        <f t="shared" si="58"/>
        <v>0.48434428194677537</v>
      </c>
      <c r="BD274" s="35">
        <f t="shared" si="59"/>
        <v>0.72558139534883725</v>
      </c>
      <c r="BE274" s="35">
        <f t="shared" si="60"/>
        <v>0.24123711340206186</v>
      </c>
      <c r="BF274" s="23">
        <f>VLOOKUP(AH274,POINTS_TABLE!$D$2:$E$6,2,FALSE)</f>
        <v>22.950406619007929</v>
      </c>
      <c r="BG274" s="23">
        <f>VLOOKUP(AI274,POINTS_TABLE!$D$7:$E$12,2,FALSE)</f>
        <v>-0.94910634884503919</v>
      </c>
      <c r="BH274" s="23">
        <f>VLOOKUP(AJ274,POINTS_TABLE!$D$13:$E$18,2,FALSE)</f>
        <v>3.6479448638409924</v>
      </c>
      <c r="BI274" s="23">
        <f>VLOOKUP(AK274,POINTS_TABLE!$D$21:$E$24,2,FALSE)</f>
        <v>-38.273886227485001</v>
      </c>
      <c r="BJ274" s="23">
        <f>VLOOKUP(AL274,POINTS_TABLE!$D$25:$E$27,2,FALSE)</f>
        <v>1.063873591300236</v>
      </c>
      <c r="BK274" s="23">
        <f>VLOOKUP(AM274,POINTS_TABLE!$D$28:$E$33,2,FALSE)</f>
        <v>2.5619698946306131</v>
      </c>
      <c r="BL274" s="23">
        <f>VLOOKUP(AN274,POINTS_TABLE!$D$34:$E$37,2,FALSE)</f>
        <v>7.4046821899710498</v>
      </c>
      <c r="BM274" s="23">
        <f>VLOOKUP(AO274,POINTS_TABLE!$D$38:$E$41,2,FALSE)</f>
        <v>2.0741751155172814</v>
      </c>
      <c r="BN274" s="23">
        <f>VLOOKUP(AP274,POINTS_TABLE!$D$42:$E$44,2,FALSE)</f>
        <v>10.30683560485237</v>
      </c>
      <c r="BO274" s="23">
        <f>VLOOKUP(AQ274,POINTS_TABLE!$D$45:$E$48,2,FALSE)</f>
        <v>2.6738283855727758</v>
      </c>
      <c r="BP274" s="23">
        <f>VLOOKUP(AR274,POINTS_TABLE!$D$49:$E$50,2,FALSE)</f>
        <v>-3.4375704313596254</v>
      </c>
      <c r="BQ274" s="23">
        <f>VLOOKUP(AS274,POINTS_TABLE!$D$51:$E$52,2,FALSE)</f>
        <v>-3.8353326132213157</v>
      </c>
      <c r="BR274" s="39">
        <f>ROUND(SCORECARD_SCALLING!$C$6-SUM(BF274:BQ274)-TRAIN_SUMMARY!$C$2*SCORECARD_SCALLING!$C$5,0)</f>
        <v>500</v>
      </c>
      <c r="BS274" t="str">
        <f t="shared" si="61"/>
        <v>Manual review</v>
      </c>
      <c r="BT274">
        <f t="shared" si="62"/>
        <v>2</v>
      </c>
    </row>
    <row r="275" spans="1:72">
      <c r="A275" s="2" t="s">
        <v>37</v>
      </c>
      <c r="B275" s="2">
        <v>60</v>
      </c>
      <c r="C275" s="2" t="s">
        <v>33</v>
      </c>
      <c r="D275" s="2" t="s">
        <v>46</v>
      </c>
      <c r="E275" s="2">
        <v>6527</v>
      </c>
      <c r="F275" s="2" t="s">
        <v>24</v>
      </c>
      <c r="G275" s="2" t="s">
        <v>35</v>
      </c>
      <c r="H275" s="2">
        <v>4</v>
      </c>
      <c r="I275" s="2" t="s">
        <v>26</v>
      </c>
      <c r="J275" s="2" t="s">
        <v>27</v>
      </c>
      <c r="K275" s="2">
        <v>4</v>
      </c>
      <c r="L275" s="2" t="s">
        <v>47</v>
      </c>
      <c r="M275" s="2">
        <v>34</v>
      </c>
      <c r="N275" s="2" t="s">
        <v>27</v>
      </c>
      <c r="O275" s="2" t="s">
        <v>44</v>
      </c>
      <c r="P275" s="2">
        <v>1</v>
      </c>
      <c r="Q275" s="2" t="s">
        <v>30</v>
      </c>
      <c r="R275" s="2">
        <v>2</v>
      </c>
      <c r="S275" s="2" t="s">
        <v>31</v>
      </c>
      <c r="T275" s="2" t="s">
        <v>31</v>
      </c>
      <c r="U275" s="2">
        <v>0</v>
      </c>
      <c r="V275">
        <f>_xlfn.XLOOKUP(B275,Binning_WOE_IV!$C$2:$C$6,Binning_WOE_IV!$I$2:$I$6,"not found",-1)</f>
        <v>-0.94704225543434295</v>
      </c>
      <c r="W275">
        <f>_xlfn.XLOOKUP(E275,Binning_WOE_IV!$C$7:$C$12,Binning_WOE_IV!$I$7:$I$12,"not found",-1)</f>
        <v>-0.1020145435816787</v>
      </c>
      <c r="X275">
        <f>_xlfn.XLOOKUP(M275,Binning_WOE_IV!$C$13:$C$18,Binning_WOE_IV!$I$13:$I$18,"not found",-1)</f>
        <v>-9.0210644079187538E-2</v>
      </c>
      <c r="Y275">
        <f>_xlfn.XLOOKUP(A275,Binning_WOE_IV!$B$32:$B$35,Binning_WOE_IV!$G$32:$G$35,"not found",0)</f>
        <v>1.1281887537091495</v>
      </c>
      <c r="Z275" s="23">
        <f>_xlfn.XLOOKUP(_xlfn.XLOOKUP(C275,Binning_WOE_IV!$AF$2:$AF$6,Binning_WOE_IV!$AG$2:$AG$6,"not found",0),Binning_WOE_IV!$R$36:$R$38,Binning_WOE_IV!$G$36:$G$38,"not found",0)</f>
        <v>-4.4726268044255127E-2</v>
      </c>
      <c r="AA275" cm="1">
        <f t="array" ref="AA275">_xlfn.SWITCH(D275,"radio/tv",Binning_WOE_IV!$G$39,"other",Binning_WOE_IV!$G$39,"education",Binning_WOE_IV!$G$40,"retraining",Binning_WOE_IV!$G$40,"furniture/equipment",Binning_WOE_IV!$G$41,"domestic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75">
        <f>_xlfn.LET(_xlpm.b,_xlfn.XLOOKUP(F275,Binning_WOE_IV!$AJ$2:$AJ$6,Binning_WOE_IV!$AK$2:$AK$6,"not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75">
        <f>_xlfn.LET(_xlpm.b,_xlfn.XLOOKUP(G275,Binning_WOE_IV!$AL$2:$AL$6,Binning_WOE_IV!$AM$2:$AM$6,"not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75">
        <f>_xlfn.XLOOKUP(_xlfn.XLOOKUP(I275,Binning_WOE_IV!$AN$2:$AN$5,Binning_WOE_IV!$AO$2:$AO$5,"not found",0),Binning_WOE_IV!$R$53:$R$55,Binning_WOE_IV!$G$53:$G$55,"not found",0)</f>
        <v>0.1811117123342415</v>
      </c>
      <c r="AE275">
        <f>_xlfn.LET(_xlpm.b,_xlfn.XLOOKUP(L275,Binning_WOE_IV!$AQ$2:$AQ$5,Binning_WOE_IV!$AR$2:$AR$5,"not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75">
        <f>_xlfn.XLOOKUP(_xlfn.XLOOKUP(N275,Binning_WOE_IV!$AS$2:$AS$4,Binning_WOE_IV!$AT$2:$AT$4,"not found",0),Binning_WOE_IV!$R$62:$R$63,Binning_WOE_IV!$G$62:$G$63,"not found",0)</f>
        <v>0.12957806221905885</v>
      </c>
      <c r="AG275">
        <f>_xlfn.XLOOKUP(_xlfn.XLOOKUP(O275,Binning_WOE_IV!$AU$2:$AU$4,Binning_WOE_IV!$AV$2:$AV$4,"not found",0),Binning_WOE_IV!$R$64:$R$65,Binning_WOE_IV!$G$64:$G$65,"not found",0)</f>
        <v>-0.4919272386823581</v>
      </c>
      <c r="AH275">
        <f>V275*TRAIN_SUMMARY!$C$3</f>
        <v>0.74681907872931619</v>
      </c>
      <c r="AI275">
        <f>W275*TRAIN_SUMMARY!$C$4</f>
        <v>5.0912844229637523E-2</v>
      </c>
      <c r="AJ275">
        <f>X275*TRAIN_SUMMARY!$C$5</f>
        <v>5.7453903556002682E-2</v>
      </c>
      <c r="AK275">
        <f>Y275*TRAIN_SUMMARY!$C$6</f>
        <v>-0.88431454425511169</v>
      </c>
      <c r="AL275">
        <f>Z275*TRAIN_SUMMARY!$C$7</f>
        <v>2.4580699342731407E-2</v>
      </c>
      <c r="AM275">
        <f>AA275*TRAIN_SUMMARY!$C$8</f>
        <v>0.38352631329769549</v>
      </c>
      <c r="AN275">
        <f>AB275*TRAIN_SUMMARY!$C$9</f>
        <v>-0.49611293003523665</v>
      </c>
      <c r="AO275">
        <f>AC275*TRAIN_SUMMARY!$C$10</f>
        <v>4.7923621110280083E-2</v>
      </c>
      <c r="AP275">
        <f>AD275*TRAIN_SUMMARY!$C$11</f>
        <v>-0.21458247952085815</v>
      </c>
      <c r="AQ275">
        <f>AE275*TRAIN_SUMMARY!$C$12</f>
        <v>0.30495501300893796</v>
      </c>
      <c r="AR275">
        <f>AF275*TRAIN_SUMMARY!$C$13</f>
        <v>-7.9424741749105313E-2</v>
      </c>
      <c r="AS275">
        <f>AG275*TRAIN_SUMMARY!$C$14</f>
        <v>0.18600799575071647</v>
      </c>
      <c r="AT275">
        <f>TRAIN_SUMMARY!$C$2+SUM(AH275:AS275)</f>
        <v>-0.69365604129711711</v>
      </c>
      <c r="AU275">
        <f t="shared" si="52"/>
        <v>0.33322026276148631</v>
      </c>
      <c r="AV275">
        <f t="shared" si="53"/>
        <v>0.40529551663184127</v>
      </c>
      <c r="AW275">
        <f t="shared" si="54"/>
        <v>1</v>
      </c>
      <c r="AX275">
        <f t="shared" si="55"/>
        <v>0</v>
      </c>
      <c r="AY275">
        <f t="shared" si="63"/>
        <v>118</v>
      </c>
      <c r="AZ275">
        <f t="shared" si="64"/>
        <v>156</v>
      </c>
      <c r="BA275" s="35">
        <f t="shared" si="56"/>
        <v>0.24329896907216494</v>
      </c>
      <c r="BB275" s="35">
        <f t="shared" si="57"/>
        <v>0.72558139534883725</v>
      </c>
      <c r="BC275" s="35">
        <f t="shared" si="58"/>
        <v>0.48228242627667228</v>
      </c>
      <c r="BD275" s="35">
        <f t="shared" si="59"/>
        <v>0.72558139534883725</v>
      </c>
      <c r="BE275" s="35">
        <f t="shared" si="60"/>
        <v>0.24329896907216494</v>
      </c>
      <c r="BF275" s="23">
        <f>VLOOKUP(AH275,POINTS_TABLE!$D$2:$E$6,2,FALSE)</f>
        <v>32.322965439721465</v>
      </c>
      <c r="BG275" s="23">
        <f>VLOOKUP(AI275,POINTS_TABLE!$D$7:$E$12,2,FALSE)</f>
        <v>2.2035512366295098</v>
      </c>
      <c r="BH275" s="23">
        <f>VLOOKUP(AJ275,POINTS_TABLE!$D$13:$E$18,2,FALSE)</f>
        <v>2.4866538521987356</v>
      </c>
      <c r="BI275" s="23">
        <f>VLOOKUP(AK275,POINTS_TABLE!$D$21:$E$24,2,FALSE)</f>
        <v>-38.273886227485001</v>
      </c>
      <c r="BJ275" s="23">
        <f>VLOOKUP(AL275,POINTS_TABLE!$D$25:$E$27,2,FALSE)</f>
        <v>1.063873591300236</v>
      </c>
      <c r="BK275" s="23">
        <f>VLOOKUP(AM275,POINTS_TABLE!$D$28:$E$33,2,FALSE)</f>
        <v>16.599345307350365</v>
      </c>
      <c r="BL275" s="23">
        <f>VLOOKUP(AN275,POINTS_TABLE!$D$34:$E$37,2,FALSE)</f>
        <v>-21.472189916481874</v>
      </c>
      <c r="BM275" s="23">
        <f>VLOOKUP(AO275,POINTS_TABLE!$D$38:$E$41,2,FALSE)</f>
        <v>2.0741751155172814</v>
      </c>
      <c r="BN275" s="23">
        <f>VLOOKUP(AP275,POINTS_TABLE!$D$42:$E$44,2,FALSE)</f>
        <v>-9.2873123719919874</v>
      </c>
      <c r="BO275" s="23">
        <f>VLOOKUP(AQ275,POINTS_TABLE!$D$45:$E$48,2,FALSE)</f>
        <v>13.198712548866723</v>
      </c>
      <c r="BP275" s="23">
        <f>VLOOKUP(AR275,POINTS_TABLE!$D$49:$E$50,2,FALSE)</f>
        <v>-3.4375704313596254</v>
      </c>
      <c r="BQ275" s="23">
        <f>VLOOKUP(AS275,POINTS_TABLE!$D$51:$E$52,2,FALSE)</f>
        <v>8.0505843910576207</v>
      </c>
      <c r="BR275" s="39">
        <f>ROUND(SCORECARD_SCALLING!$C$6-SUM(BF275:BQ275)-TRAIN_SUMMARY!$C$2*SCORECARD_SCALLING!$C$5,0)</f>
        <v>500</v>
      </c>
      <c r="BS275" t="str">
        <f t="shared" si="61"/>
        <v>Manual review</v>
      </c>
      <c r="BT275">
        <f t="shared" si="62"/>
        <v>2</v>
      </c>
    </row>
    <row r="276" spans="1:72">
      <c r="A276" s="2" t="s">
        <v>21</v>
      </c>
      <c r="B276" s="2">
        <v>6</v>
      </c>
      <c r="C276" s="2" t="s">
        <v>33</v>
      </c>
      <c r="D276" s="2" t="s">
        <v>67</v>
      </c>
      <c r="E276" s="2">
        <v>343</v>
      </c>
      <c r="F276" s="2" t="s">
        <v>34</v>
      </c>
      <c r="G276" s="2" t="s">
        <v>57</v>
      </c>
      <c r="H276" s="2">
        <v>4</v>
      </c>
      <c r="I276" s="2" t="s">
        <v>36</v>
      </c>
      <c r="J276" s="2" t="s">
        <v>27</v>
      </c>
      <c r="K276" s="2">
        <v>1</v>
      </c>
      <c r="L276" s="2" t="s">
        <v>28</v>
      </c>
      <c r="M276" s="2">
        <v>27</v>
      </c>
      <c r="N276" s="2" t="s">
        <v>27</v>
      </c>
      <c r="O276" s="2" t="s">
        <v>29</v>
      </c>
      <c r="P276" s="2">
        <v>1</v>
      </c>
      <c r="Q276" s="2" t="s">
        <v>30</v>
      </c>
      <c r="R276" s="2">
        <v>1</v>
      </c>
      <c r="S276" s="2" t="s">
        <v>27</v>
      </c>
      <c r="T276" s="2" t="s">
        <v>31</v>
      </c>
      <c r="U276" s="2">
        <v>0</v>
      </c>
      <c r="V276">
        <f>_xlfn.XLOOKUP(B276,Binning_WOE_IV!$C$2:$C$6,Binning_WOE_IV!$I$2:$I$6,"not found",-1)</f>
        <v>1.0146162505891094</v>
      </c>
      <c r="W276">
        <f>_xlfn.XLOOKUP(E276,Binning_WOE_IV!$C$7:$C$12,Binning_WOE_IV!$I$7:$I$12,"not found",-1)</f>
        <v>3.9978967825304385E-2</v>
      </c>
      <c r="X276">
        <f>_xlfn.XLOOKUP(M276,Binning_WOE_IV!$C$13:$C$18,Binning_WOE_IV!$I$13:$I$18,"not found",-1)</f>
        <v>-0.13233987329659078</v>
      </c>
      <c r="Y276">
        <f>_xlfn.XLOOKUP(A276,Binning_WOE_IV!$B$32:$B$35,Binning_WOE_IV!$G$32:$G$35,"not found",0)</f>
        <v>-0.67859154491044971</v>
      </c>
      <c r="Z276" s="23">
        <f>_xlfn.XLOOKUP(_xlfn.XLOOKUP(C276,Binning_WOE_IV!$AF$2:$AF$6,Binning_WOE_IV!$AG$2:$AG$6,"not found",0),Binning_WOE_IV!$R$36:$R$38,Binning_WOE_IV!$G$36:$G$38,"not found",0)</f>
        <v>-4.4726268044255127E-2</v>
      </c>
      <c r="AA276" cm="1">
        <f t="array" ref="AA276">_xlfn.SWITCH(D276,"radio/tv",Binning_WOE_IV!$G$39,"other",Binning_WOE_IV!$G$39,"education",Binning_WOE_IV!$G$40,"retraining",Binning_WOE_IV!$G$40,"furniture/equipment",Binning_WOE_IV!$G$41,"domestic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76">
        <f>_xlfn.LET(_xlpm.b,_xlfn.XLOOKUP(F276,Binning_WOE_IV!$AJ$2:$AJ$6,Binning_WOE_IV!$AK$2:$AK$6,"not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76">
        <f>_xlfn.LET(_xlpm.b,_xlfn.XLOOKUP(G276,Binning_WOE_IV!$AL$2:$AL$6,Binning_WOE_IV!$AM$2:$AM$6,"not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76">
        <f>_xlfn.XLOOKUP(_xlfn.XLOOKUP(I276,Binning_WOE_IV!$AN$2:$AN$5,Binning_WOE_IV!$AO$2:$AO$5,"not found",0),Binning_WOE_IV!$R$53:$R$55,Binning_WOE_IV!$G$53:$G$55,"not found",0)</f>
        <v>-0.20099341664998441</v>
      </c>
      <c r="AE276">
        <f>_xlfn.LET(_xlpm.b,_xlfn.XLOOKUP(L276,Binning_WOE_IV!$AQ$2:$AQ$5,Binning_WOE_IV!$AR$2:$AR$5,"not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76">
        <f>_xlfn.XLOOKUP(_xlfn.XLOOKUP(N276,Binning_WOE_IV!$AS$2:$AS$4,Binning_WOE_IV!$AT$2:$AT$4,"not found",0),Binning_WOE_IV!$R$62:$R$63,Binning_WOE_IV!$G$62:$G$63,"not found",0)</f>
        <v>0.12957806221905885</v>
      </c>
      <c r="AG276">
        <f>_xlfn.XLOOKUP(_xlfn.XLOOKUP(O276,Binning_WOE_IV!$AU$2:$AU$4,Binning_WOE_IV!$AV$2:$AV$4,"not found",0),Binning_WOE_IV!$R$64:$R$65,Binning_WOE_IV!$G$64:$G$65,"not found",0)</f>
        <v>0.23435622685305388</v>
      </c>
      <c r="AH276">
        <f>V276*TRAIN_SUMMARY!$C$3</f>
        <v>-0.80010661528638027</v>
      </c>
      <c r="AI276">
        <f>W276*TRAIN_SUMMARY!$C$4</f>
        <v>-1.9952478243670423E-2</v>
      </c>
      <c r="AJ276">
        <f>X276*TRAIN_SUMMARY!$C$5</f>
        <v>8.428542324031725E-2</v>
      </c>
      <c r="AK276">
        <f>Y276*TRAIN_SUMMARY!$C$6</f>
        <v>0.53190423215968441</v>
      </c>
      <c r="AL276">
        <f>Z276*TRAIN_SUMMARY!$C$7</f>
        <v>2.4580699342731407E-2</v>
      </c>
      <c r="AM276">
        <f>AA276*TRAIN_SUMMARY!$C$8</f>
        <v>5.9194073638088991E-2</v>
      </c>
      <c r="AN276">
        <f>AB276*TRAIN_SUMMARY!$C$9</f>
        <v>0.17108448609736249</v>
      </c>
      <c r="AO276">
        <f>AC276*TRAIN_SUMMARY!$C$10</f>
        <v>0.2867089209985732</v>
      </c>
      <c r="AP276">
        <f>AD276*TRAIN_SUMMARY!$C$11</f>
        <v>0.23813846799994265</v>
      </c>
      <c r="AQ276">
        <f>AE276*TRAIN_SUMMARY!$C$12</f>
        <v>-0.28008206528227803</v>
      </c>
      <c r="AR276">
        <f>AF276*TRAIN_SUMMARY!$C$13</f>
        <v>-7.9424741749105313E-2</v>
      </c>
      <c r="AS276">
        <f>AG276*TRAIN_SUMMARY!$C$14</f>
        <v>-8.8614999578798745E-2</v>
      </c>
      <c r="AT276">
        <f>TRAIN_SUMMARY!$C$2+SUM(AH276:AS276)</f>
        <v>-0.69368541142565543</v>
      </c>
      <c r="AU276">
        <f t="shared" si="52"/>
        <v>0.33321373720556169</v>
      </c>
      <c r="AV276">
        <f t="shared" si="53"/>
        <v>0.40528573000572071</v>
      </c>
      <c r="AW276">
        <f t="shared" si="54"/>
        <v>1</v>
      </c>
      <c r="AX276">
        <f t="shared" si="55"/>
        <v>0</v>
      </c>
      <c r="AY276">
        <f t="shared" si="63"/>
        <v>119</v>
      </c>
      <c r="AZ276">
        <f t="shared" si="64"/>
        <v>156</v>
      </c>
      <c r="BA276" s="35">
        <f t="shared" si="56"/>
        <v>0.24536082474226803</v>
      </c>
      <c r="BB276" s="35">
        <f t="shared" si="57"/>
        <v>0.72558139534883725</v>
      </c>
      <c r="BC276" s="35">
        <f t="shared" si="58"/>
        <v>0.4802205706065692</v>
      </c>
      <c r="BD276" s="35">
        <f t="shared" si="59"/>
        <v>0.72558139534883725</v>
      </c>
      <c r="BE276" s="35">
        <f t="shared" si="60"/>
        <v>0.24536082474226803</v>
      </c>
      <c r="BF276" s="23">
        <f>VLOOKUP(AH276,POINTS_TABLE!$D$2:$E$6,2,FALSE)</f>
        <v>-34.629295381683434</v>
      </c>
      <c r="BG276" s="23">
        <f>VLOOKUP(AI276,POINTS_TABLE!$D$7:$E$12,2,FALSE)</f>
        <v>-0.86356024246764762</v>
      </c>
      <c r="BH276" s="23">
        <f>VLOOKUP(AJ276,POINTS_TABLE!$D$13:$E$18,2,FALSE)</f>
        <v>3.6479448638409924</v>
      </c>
      <c r="BI276" s="23">
        <f>VLOOKUP(AK276,POINTS_TABLE!$D$21:$E$24,2,FALSE)</f>
        <v>23.021267938938855</v>
      </c>
      <c r="BJ276" s="23">
        <f>VLOOKUP(AL276,POINTS_TABLE!$D$25:$E$27,2,FALSE)</f>
        <v>1.063873591300236</v>
      </c>
      <c r="BK276" s="23">
        <f>VLOOKUP(AM276,POINTS_TABLE!$D$28:$E$33,2,FALSE)</f>
        <v>2.5619698946306131</v>
      </c>
      <c r="BL276" s="23">
        <f>VLOOKUP(AN276,POINTS_TABLE!$D$34:$E$37,2,FALSE)</f>
        <v>7.4046821899710498</v>
      </c>
      <c r="BM276" s="23">
        <f>VLOOKUP(AO276,POINTS_TABLE!$D$38:$E$41,2,FALSE)</f>
        <v>12.409006155098014</v>
      </c>
      <c r="BN276" s="23">
        <f>VLOOKUP(AP276,POINTS_TABLE!$D$42:$E$44,2,FALSE)</f>
        <v>10.30683560485237</v>
      </c>
      <c r="BO276" s="23">
        <f>VLOOKUP(AQ276,POINTS_TABLE!$D$45:$E$48,2,FALSE)</f>
        <v>-12.122190198740443</v>
      </c>
      <c r="BP276" s="23">
        <f>VLOOKUP(AR276,POINTS_TABLE!$D$49:$E$50,2,FALSE)</f>
        <v>-3.4375704313596254</v>
      </c>
      <c r="BQ276" s="23">
        <f>VLOOKUP(AS276,POINTS_TABLE!$D$51:$E$52,2,FALSE)</f>
        <v>-3.8353326132213157</v>
      </c>
      <c r="BR276" s="39">
        <f>ROUND(SCORECARD_SCALLING!$C$6-SUM(BF276:BQ276)-TRAIN_SUMMARY!$C$2*SCORECARD_SCALLING!$C$5,0)</f>
        <v>500</v>
      </c>
      <c r="BS276" t="str">
        <f t="shared" si="61"/>
        <v>Manual review</v>
      </c>
      <c r="BT276">
        <f t="shared" si="62"/>
        <v>2</v>
      </c>
    </row>
    <row r="277" spans="1:72">
      <c r="A277" s="2" t="s">
        <v>21</v>
      </c>
      <c r="B277" s="2">
        <v>12</v>
      </c>
      <c r="C277" s="2" t="s">
        <v>33</v>
      </c>
      <c r="D277" s="2" t="s">
        <v>41</v>
      </c>
      <c r="E277" s="2">
        <v>1657</v>
      </c>
      <c r="F277" s="2" t="s">
        <v>34</v>
      </c>
      <c r="G277" s="2" t="s">
        <v>35</v>
      </c>
      <c r="H277" s="2">
        <v>2</v>
      </c>
      <c r="I277" s="2" t="s">
        <v>26</v>
      </c>
      <c r="J277" s="2" t="s">
        <v>27</v>
      </c>
      <c r="K277" s="2">
        <v>2</v>
      </c>
      <c r="L277" s="2" t="s">
        <v>28</v>
      </c>
      <c r="M277" s="2">
        <v>27</v>
      </c>
      <c r="N277" s="2" t="s">
        <v>27</v>
      </c>
      <c r="O277" s="2" t="s">
        <v>29</v>
      </c>
      <c r="P277" s="2">
        <v>1</v>
      </c>
      <c r="Q277" s="2" t="s">
        <v>30</v>
      </c>
      <c r="R277" s="2">
        <v>1</v>
      </c>
      <c r="S277" s="2" t="s">
        <v>27</v>
      </c>
      <c r="T277" s="2" t="s">
        <v>31</v>
      </c>
      <c r="U277" s="2">
        <v>0</v>
      </c>
      <c r="V277">
        <f>_xlfn.XLOOKUP(B277,Binning_WOE_IV!$C$2:$C$6,Binning_WOE_IV!$I$2:$I$6,"not found",-1)</f>
        <v>7.0953437452657447E-2</v>
      </c>
      <c r="W277">
        <f>_xlfn.XLOOKUP(E277,Binning_WOE_IV!$C$7:$C$12,Binning_WOE_IV!$I$7:$I$12,"not found",-1)</f>
        <v>0.16104877718831048</v>
      </c>
      <c r="X277">
        <f>_xlfn.XLOOKUP(M277,Binning_WOE_IV!$C$13:$C$18,Binning_WOE_IV!$I$13:$I$18,"not found",-1)</f>
        <v>-0.13233987329659078</v>
      </c>
      <c r="Y277">
        <f>_xlfn.XLOOKUP(A277,Binning_WOE_IV!$B$32:$B$35,Binning_WOE_IV!$G$32:$G$35,"not found",0)</f>
        <v>-0.67859154491044971</v>
      </c>
      <c r="Z277" s="23">
        <f>_xlfn.XLOOKUP(_xlfn.XLOOKUP(C277,Binning_WOE_IV!$AF$2:$AF$6,Binning_WOE_IV!$AG$2:$AG$6,"not found",0),Binning_WOE_IV!$R$36:$R$38,Binning_WOE_IV!$G$36:$G$38,"not found",0)</f>
        <v>-4.4726268044255127E-2</v>
      </c>
      <c r="AA277" cm="1">
        <f t="array" ref="AA277">_xlfn.SWITCH(D277,"radio/tv",Binning_WOE_IV!$G$39,"other",Binning_WOE_IV!$G$39,"education",Binning_WOE_IV!$G$40,"retraining",Binning_WOE_IV!$G$40,"furniture/equipment",Binning_WOE_IV!$G$41,"domestic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77">
        <f>_xlfn.LET(_xlpm.b,_xlfn.XLOOKUP(F277,Binning_WOE_IV!$AJ$2:$AJ$6,Binning_WOE_IV!$AK$2:$AK$6,"not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77">
        <f>_xlfn.LET(_xlpm.b,_xlfn.XLOOKUP(G277,Binning_WOE_IV!$AL$2:$AL$6,Binning_WOE_IV!$AM$2:$AM$6,"not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77">
        <f>_xlfn.XLOOKUP(_xlfn.XLOOKUP(I277,Binning_WOE_IV!$AN$2:$AN$5,Binning_WOE_IV!$AO$2:$AO$5,"not found",0),Binning_WOE_IV!$R$53:$R$55,Binning_WOE_IV!$G$53:$G$55,"not found",0)</f>
        <v>0.1811117123342415</v>
      </c>
      <c r="AE277">
        <f>_xlfn.LET(_xlpm.b,_xlfn.XLOOKUP(L277,Binning_WOE_IV!$AQ$2:$AQ$5,Binning_WOE_IV!$AR$2:$AR$5,"not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77">
        <f>_xlfn.XLOOKUP(_xlfn.XLOOKUP(N277,Binning_WOE_IV!$AS$2:$AS$4,Binning_WOE_IV!$AT$2:$AT$4,"not found",0),Binning_WOE_IV!$R$62:$R$63,Binning_WOE_IV!$G$62:$G$63,"not found",0)</f>
        <v>0.12957806221905885</v>
      </c>
      <c r="AG277">
        <f>_xlfn.XLOOKUP(_xlfn.XLOOKUP(O277,Binning_WOE_IV!$AU$2:$AU$4,Binning_WOE_IV!$AV$2:$AV$4,"not found",0),Binning_WOE_IV!$R$64:$R$65,Binning_WOE_IV!$G$64:$G$65,"not found",0)</f>
        <v>0.23435622685305388</v>
      </c>
      <c r="AH277">
        <f>V277*TRAIN_SUMMARY!$C$3</f>
        <v>-5.5952498937620498E-2</v>
      </c>
      <c r="AI277">
        <f>W277*TRAIN_SUMMARY!$C$4</f>
        <v>-8.037531726833734E-2</v>
      </c>
      <c r="AJ277">
        <f>X277*TRAIN_SUMMARY!$C$5</f>
        <v>8.428542324031725E-2</v>
      </c>
      <c r="AK277">
        <f>Y277*TRAIN_SUMMARY!$C$6</f>
        <v>0.53190423215968441</v>
      </c>
      <c r="AL277">
        <f>Z277*TRAIN_SUMMARY!$C$7</f>
        <v>2.4580699342731407E-2</v>
      </c>
      <c r="AM277">
        <f>AA277*TRAIN_SUMMARY!$C$8</f>
        <v>5.9194073638088991E-2</v>
      </c>
      <c r="AN277">
        <f>AB277*TRAIN_SUMMARY!$C$9</f>
        <v>0.17108448609736249</v>
      </c>
      <c r="AO277">
        <f>AC277*TRAIN_SUMMARY!$C$10</f>
        <v>4.7923621110280083E-2</v>
      </c>
      <c r="AP277">
        <f>AD277*TRAIN_SUMMARY!$C$11</f>
        <v>-0.21458247952085815</v>
      </c>
      <c r="AQ277">
        <f>AE277*TRAIN_SUMMARY!$C$12</f>
        <v>-0.28008206528227803</v>
      </c>
      <c r="AR277">
        <f>AF277*TRAIN_SUMMARY!$C$13</f>
        <v>-7.9424741749105313E-2</v>
      </c>
      <c r="AS277">
        <f>AG277*TRAIN_SUMMARY!$C$14</f>
        <v>-8.8614999578798745E-2</v>
      </c>
      <c r="AT277">
        <f>TRAIN_SUMMARY!$C$2+SUM(AH277:AS277)</f>
        <v>-0.70146038151065659</v>
      </c>
      <c r="AU277">
        <f t="shared" si="52"/>
        <v>0.33148852201660928</v>
      </c>
      <c r="AV277">
        <f t="shared" si="53"/>
        <v>0.40270171282928691</v>
      </c>
      <c r="AW277">
        <f t="shared" si="54"/>
        <v>1</v>
      </c>
      <c r="AX277">
        <f t="shared" si="55"/>
        <v>0</v>
      </c>
      <c r="AY277">
        <f t="shared" si="63"/>
        <v>120</v>
      </c>
      <c r="AZ277">
        <f t="shared" si="64"/>
        <v>156</v>
      </c>
      <c r="BA277" s="35">
        <f t="shared" si="56"/>
        <v>0.24742268041237114</v>
      </c>
      <c r="BB277" s="35">
        <f t="shared" si="57"/>
        <v>0.72558139534883725</v>
      </c>
      <c r="BC277" s="35">
        <f t="shared" si="58"/>
        <v>0.47815871493646611</v>
      </c>
      <c r="BD277" s="35">
        <f t="shared" si="59"/>
        <v>0.72558139534883725</v>
      </c>
      <c r="BE277" s="35">
        <f t="shared" si="60"/>
        <v>0.24742268041237114</v>
      </c>
      <c r="BF277" s="23">
        <f>VLOOKUP(AH277,POINTS_TABLE!$D$2:$E$6,2,FALSE)</f>
        <v>-2.4216717822795024</v>
      </c>
      <c r="BG277" s="23">
        <f>VLOOKUP(AI277,POINTS_TABLE!$D$7:$E$12,2,FALSE)</f>
        <v>-3.4787121489872201</v>
      </c>
      <c r="BH277" s="23">
        <f>VLOOKUP(AJ277,POINTS_TABLE!$D$13:$E$18,2,FALSE)</f>
        <v>3.6479448638409924</v>
      </c>
      <c r="BI277" s="23">
        <f>VLOOKUP(AK277,POINTS_TABLE!$D$21:$E$24,2,FALSE)</f>
        <v>23.021267938938855</v>
      </c>
      <c r="BJ277" s="23">
        <f>VLOOKUP(AL277,POINTS_TABLE!$D$25:$E$27,2,FALSE)</f>
        <v>1.063873591300236</v>
      </c>
      <c r="BK277" s="23">
        <f>VLOOKUP(AM277,POINTS_TABLE!$D$28:$E$33,2,FALSE)</f>
        <v>2.5619698946306131</v>
      </c>
      <c r="BL277" s="23">
        <f>VLOOKUP(AN277,POINTS_TABLE!$D$34:$E$37,2,FALSE)</f>
        <v>7.4046821899710498</v>
      </c>
      <c r="BM277" s="23">
        <f>VLOOKUP(AO277,POINTS_TABLE!$D$38:$E$41,2,FALSE)</f>
        <v>2.0741751155172814</v>
      </c>
      <c r="BN277" s="23">
        <f>VLOOKUP(AP277,POINTS_TABLE!$D$42:$E$44,2,FALSE)</f>
        <v>-9.2873123719919874</v>
      </c>
      <c r="BO277" s="23">
        <f>VLOOKUP(AQ277,POINTS_TABLE!$D$45:$E$48,2,FALSE)</f>
        <v>-12.122190198740443</v>
      </c>
      <c r="BP277" s="23">
        <f>VLOOKUP(AR277,POINTS_TABLE!$D$49:$E$50,2,FALSE)</f>
        <v>-3.4375704313596254</v>
      </c>
      <c r="BQ277" s="23">
        <f>VLOOKUP(AS277,POINTS_TABLE!$D$51:$E$52,2,FALSE)</f>
        <v>-3.8353326132213157</v>
      </c>
      <c r="BR277" s="39">
        <f>ROUND(SCORECARD_SCALLING!$C$6-SUM(BF277:BQ277)-TRAIN_SUMMARY!$C$2*SCORECARD_SCALLING!$C$5,0)</f>
        <v>501</v>
      </c>
      <c r="BS277" t="str">
        <f t="shared" si="61"/>
        <v>Manual review</v>
      </c>
      <c r="BT277">
        <f t="shared" si="62"/>
        <v>2</v>
      </c>
    </row>
    <row r="278" spans="1:72">
      <c r="A278" s="2" t="s">
        <v>32</v>
      </c>
      <c r="B278" s="2">
        <v>16</v>
      </c>
      <c r="C278" s="2" t="s">
        <v>22</v>
      </c>
      <c r="D278" s="2" t="s">
        <v>46</v>
      </c>
      <c r="E278" s="2">
        <v>1175</v>
      </c>
      <c r="F278" s="2" t="s">
        <v>34</v>
      </c>
      <c r="G278" s="2" t="s">
        <v>55</v>
      </c>
      <c r="H278" s="2">
        <v>2</v>
      </c>
      <c r="I278" s="2" t="s">
        <v>26</v>
      </c>
      <c r="J278" s="2" t="s">
        <v>27</v>
      </c>
      <c r="K278" s="2">
        <v>3</v>
      </c>
      <c r="L278" s="2" t="s">
        <v>50</v>
      </c>
      <c r="M278" s="2">
        <v>68</v>
      </c>
      <c r="N278" s="2" t="s">
        <v>27</v>
      </c>
      <c r="O278" s="2" t="s">
        <v>44</v>
      </c>
      <c r="P278" s="2">
        <v>3</v>
      </c>
      <c r="Q278" s="2" t="s">
        <v>69</v>
      </c>
      <c r="R278" s="2">
        <v>1</v>
      </c>
      <c r="S278" s="2" t="s">
        <v>31</v>
      </c>
      <c r="T278" s="2" t="s">
        <v>31</v>
      </c>
      <c r="U278" s="2">
        <v>0</v>
      </c>
      <c r="V278">
        <f>_xlfn.XLOOKUP(B278,Binning_WOE_IV!$C$2:$C$6,Binning_WOE_IV!$I$2:$I$6,"not found",-1)</f>
        <v>7.0953437452657447E-2</v>
      </c>
      <c r="W278">
        <f>_xlfn.XLOOKUP(E278,Binning_WOE_IV!$C$7:$C$12,Binning_WOE_IV!$I$7:$I$12,"not found",-1)</f>
        <v>0.16104877718831048</v>
      </c>
      <c r="X278">
        <f>_xlfn.XLOOKUP(M278,Binning_WOE_IV!$C$13:$C$18,Binning_WOE_IV!$I$13:$I$18,"not found",-1)</f>
        <v>0.47434342549681774</v>
      </c>
      <c r="Y278">
        <f>_xlfn.XLOOKUP(A278,Binning_WOE_IV!$B$32:$B$35,Binning_WOE_IV!$G$32:$G$35,"not found",0)</f>
        <v>-0.45557089656450134</v>
      </c>
      <c r="Z278" s="23">
        <f>_xlfn.XLOOKUP(_xlfn.XLOOKUP(C278,Binning_WOE_IV!$AF$2:$AF$6,Binning_WOE_IV!$AG$2:$AG$6,"not found",0),Binning_WOE_IV!$R$36:$R$38,Binning_WOE_IV!$G$36:$G$38,"not found",0)</f>
        <v>0.68738688104907397</v>
      </c>
      <c r="AA278" cm="1">
        <f t="array" ref="AA278">_xlfn.SWITCH(D278,"radio/tv",Binning_WOE_IV!$G$39,"other",Binning_WOE_IV!$G$39,"education",Binning_WOE_IV!$G$40,"retraining",Binning_WOE_IV!$G$40,"furniture/equipment",Binning_WOE_IV!$G$41,"domestic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78">
        <f>_xlfn.LET(_xlpm.b,_xlfn.XLOOKUP(F278,Binning_WOE_IV!$AJ$2:$AJ$6,Binning_WOE_IV!$AK$2:$AK$6,"not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78">
        <f>_xlfn.LET(_xlpm.b,_xlfn.XLOOKUP(G278,Binning_WOE_IV!$AL$2:$AL$6,Binning_WOE_IV!$AM$2:$AM$6,"not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278">
        <f>_xlfn.XLOOKUP(_xlfn.XLOOKUP(I278,Binning_WOE_IV!$AN$2:$AN$5,Binning_WOE_IV!$AO$2:$AO$5,"not found",0),Binning_WOE_IV!$R$53:$R$55,Binning_WOE_IV!$G$53:$G$55,"not found",0)</f>
        <v>0.1811117123342415</v>
      </c>
      <c r="AE278">
        <f>_xlfn.LET(_xlpm.b,_xlfn.XLOOKUP(L278,Binning_WOE_IV!$AQ$2:$AQ$5,Binning_WOE_IV!$AR$2:$AR$5,"not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78">
        <f>_xlfn.XLOOKUP(_xlfn.XLOOKUP(N278,Binning_WOE_IV!$AS$2:$AS$4,Binning_WOE_IV!$AT$2:$AT$4,"not found",0),Binning_WOE_IV!$R$62:$R$63,Binning_WOE_IV!$G$62:$G$63,"not found",0)</f>
        <v>0.12957806221905885</v>
      </c>
      <c r="AG278">
        <f>_xlfn.XLOOKUP(_xlfn.XLOOKUP(O278,Binning_WOE_IV!$AU$2:$AU$4,Binning_WOE_IV!$AV$2:$AV$4,"not found",0),Binning_WOE_IV!$R$64:$R$65,Binning_WOE_IV!$G$64:$G$65,"not found",0)</f>
        <v>-0.4919272386823581</v>
      </c>
      <c r="AH278">
        <f>V278*TRAIN_SUMMARY!$C$3</f>
        <v>-5.5952498937620498E-2</v>
      </c>
      <c r="AI278">
        <f>W278*TRAIN_SUMMARY!$C$4</f>
        <v>-8.037531726833734E-2</v>
      </c>
      <c r="AJ278">
        <f>X278*TRAIN_SUMMARY!$C$5</f>
        <v>-0.30210272522824844</v>
      </c>
      <c r="AK278">
        <f>Y278*TRAIN_SUMMARY!$C$6</f>
        <v>0.35709270141793154</v>
      </c>
      <c r="AL278">
        <f>Z278*TRAIN_SUMMARY!$C$7</f>
        <v>-0.37777464997720578</v>
      </c>
      <c r="AM278">
        <f>AA278*TRAIN_SUMMARY!$C$8</f>
        <v>0.38352631329769549</v>
      </c>
      <c r="AN278">
        <f>AB278*TRAIN_SUMMARY!$C$9</f>
        <v>0.17108448609736249</v>
      </c>
      <c r="AO278">
        <f>AC278*TRAIN_SUMMARY!$C$10</f>
        <v>7.0222669754522044E-2</v>
      </c>
      <c r="AP278">
        <f>AD278*TRAIN_SUMMARY!$C$11</f>
        <v>-0.21458247952085815</v>
      </c>
      <c r="AQ278">
        <f>AE278*TRAIN_SUMMARY!$C$12</f>
        <v>6.1778553558697331E-2</v>
      </c>
      <c r="AR278">
        <f>AF278*TRAIN_SUMMARY!$C$13</f>
        <v>-7.9424741749105313E-2</v>
      </c>
      <c r="AS278">
        <f>AG278*TRAIN_SUMMARY!$C$14</f>
        <v>0.18600799575071647</v>
      </c>
      <c r="AT278">
        <f>TRAIN_SUMMARY!$C$2+SUM(AH278:AS278)</f>
        <v>-0.7019005075665733</v>
      </c>
      <c r="AU278">
        <f t="shared" si="52"/>
        <v>0.33139099560888852</v>
      </c>
      <c r="AV278">
        <f t="shared" si="53"/>
        <v>0.40255583755599739</v>
      </c>
      <c r="AW278">
        <f t="shared" si="54"/>
        <v>1</v>
      </c>
      <c r="AX278">
        <f t="shared" si="55"/>
        <v>0</v>
      </c>
      <c r="AY278">
        <f t="shared" si="63"/>
        <v>121</v>
      </c>
      <c r="AZ278">
        <f t="shared" si="64"/>
        <v>156</v>
      </c>
      <c r="BA278" s="35">
        <f t="shared" si="56"/>
        <v>0.24948453608247423</v>
      </c>
      <c r="BB278" s="35">
        <f t="shared" si="57"/>
        <v>0.72558139534883725</v>
      </c>
      <c r="BC278" s="35">
        <f t="shared" si="58"/>
        <v>0.47609685926636303</v>
      </c>
      <c r="BD278" s="35">
        <f t="shared" si="59"/>
        <v>0.72558139534883725</v>
      </c>
      <c r="BE278" s="35">
        <f t="shared" si="60"/>
        <v>0.24948453608247423</v>
      </c>
      <c r="BF278" s="23">
        <f>VLOOKUP(AH278,POINTS_TABLE!$D$2:$E$6,2,FALSE)</f>
        <v>-2.4216717822795024</v>
      </c>
      <c r="BG278" s="23">
        <f>VLOOKUP(AI278,POINTS_TABLE!$D$7:$E$12,2,FALSE)</f>
        <v>-3.4787121489872201</v>
      </c>
      <c r="BH278" s="23">
        <f>VLOOKUP(AJ278,POINTS_TABLE!$D$13:$E$18,2,FALSE)</f>
        <v>-13.075263105775054</v>
      </c>
      <c r="BI278" s="23">
        <f>VLOOKUP(AK278,POINTS_TABLE!$D$21:$E$24,2,FALSE)</f>
        <v>15.455276084198793</v>
      </c>
      <c r="BJ278" s="23">
        <f>VLOOKUP(AL278,POINTS_TABLE!$D$25:$E$27,2,FALSE)</f>
        <v>-16.350408422870363</v>
      </c>
      <c r="BK278" s="23">
        <f>VLOOKUP(AM278,POINTS_TABLE!$D$28:$E$33,2,FALSE)</f>
        <v>16.599345307350365</v>
      </c>
      <c r="BL278" s="23">
        <f>VLOOKUP(AN278,POINTS_TABLE!$D$34:$E$37,2,FALSE)</f>
        <v>7.4046821899710498</v>
      </c>
      <c r="BM278" s="23">
        <f>VLOOKUP(AO278,POINTS_TABLE!$D$38:$E$41,2,FALSE)</f>
        <v>3.0392969223849704</v>
      </c>
      <c r="BN278" s="23">
        <f>VLOOKUP(AP278,POINTS_TABLE!$D$42:$E$44,2,FALSE)</f>
        <v>-9.2873123719919874</v>
      </c>
      <c r="BO278" s="23">
        <f>VLOOKUP(AQ278,POINTS_TABLE!$D$45:$E$48,2,FALSE)</f>
        <v>2.6738283855727758</v>
      </c>
      <c r="BP278" s="23">
        <f>VLOOKUP(AR278,POINTS_TABLE!$D$49:$E$50,2,FALSE)</f>
        <v>-3.4375704313596254</v>
      </c>
      <c r="BQ278" s="23">
        <f>VLOOKUP(AS278,POINTS_TABLE!$D$51:$E$52,2,FALSE)</f>
        <v>8.0505843910576207</v>
      </c>
      <c r="BR278" s="39">
        <f>ROUND(SCORECARD_SCALLING!$C$6-SUM(BF278:BQ278)-TRAIN_SUMMARY!$C$2*SCORECARD_SCALLING!$C$5,0)</f>
        <v>501</v>
      </c>
      <c r="BS278" t="str">
        <f t="shared" si="61"/>
        <v>Manual review</v>
      </c>
      <c r="BT278">
        <f t="shared" si="62"/>
        <v>2</v>
      </c>
    </row>
    <row r="279" spans="1:72">
      <c r="A279" s="2" t="s">
        <v>21</v>
      </c>
      <c r="B279" s="2">
        <v>18</v>
      </c>
      <c r="C279" s="2" t="s">
        <v>33</v>
      </c>
      <c r="D279" s="2" t="s">
        <v>23</v>
      </c>
      <c r="E279" s="2">
        <v>2600</v>
      </c>
      <c r="F279" s="2" t="s">
        <v>34</v>
      </c>
      <c r="G279" s="2" t="s">
        <v>35</v>
      </c>
      <c r="H279" s="2">
        <v>4</v>
      </c>
      <c r="I279" s="2" t="s">
        <v>26</v>
      </c>
      <c r="J279" s="2" t="s">
        <v>27</v>
      </c>
      <c r="K279" s="2">
        <v>4</v>
      </c>
      <c r="L279" s="2" t="s">
        <v>47</v>
      </c>
      <c r="M279" s="2">
        <v>65</v>
      </c>
      <c r="N279" s="2" t="s">
        <v>27</v>
      </c>
      <c r="O279" s="2" t="s">
        <v>44</v>
      </c>
      <c r="P279" s="2">
        <v>2</v>
      </c>
      <c r="Q279" s="2" t="s">
        <v>30</v>
      </c>
      <c r="R279" s="2">
        <v>1</v>
      </c>
      <c r="S279" s="2" t="s">
        <v>27</v>
      </c>
      <c r="T279" s="2" t="s">
        <v>31</v>
      </c>
      <c r="U279" s="2">
        <v>1</v>
      </c>
      <c r="V279">
        <f>_xlfn.XLOOKUP(B279,Binning_WOE_IV!$C$2:$C$6,Binning_WOE_IV!$I$2:$I$6,"not found",-1)</f>
        <v>7.0953437452657447E-2</v>
      </c>
      <c r="W279">
        <f>_xlfn.XLOOKUP(E279,Binning_WOE_IV!$C$7:$C$12,Binning_WOE_IV!$I$7:$I$12,"not found",-1)</f>
        <v>0.12361395596717682</v>
      </c>
      <c r="X279">
        <f>_xlfn.XLOOKUP(M279,Binning_WOE_IV!$C$13:$C$18,Binning_WOE_IV!$I$13:$I$18,"not found",-1)</f>
        <v>0.47434342549681774</v>
      </c>
      <c r="Y279">
        <f>_xlfn.XLOOKUP(A279,Binning_WOE_IV!$B$32:$B$35,Binning_WOE_IV!$G$32:$G$35,"not found",0)</f>
        <v>-0.67859154491044971</v>
      </c>
      <c r="Z279" s="23">
        <f>_xlfn.XLOOKUP(_xlfn.XLOOKUP(C279,Binning_WOE_IV!$AF$2:$AF$6,Binning_WOE_IV!$AG$2:$AG$6,"not found",0),Binning_WOE_IV!$R$36:$R$38,Binning_WOE_IV!$G$36:$G$38,"not found",0)</f>
        <v>-4.4726268044255127E-2</v>
      </c>
      <c r="AA279" cm="1">
        <f t="array" ref="AA279">_xlfn.SWITCH(D279,"radio/tv",Binning_WOE_IV!$G$39,"other",Binning_WOE_IV!$G$39,"education",Binning_WOE_IV!$G$40,"retraining",Binning_WOE_IV!$G$40,"furniture/equipment",Binning_WOE_IV!$G$41,"domestic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79">
        <f>_xlfn.LET(_xlpm.b,_xlfn.XLOOKUP(F279,Binning_WOE_IV!$AJ$2:$AJ$6,Binning_WOE_IV!$AK$2:$AK$6,"not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79">
        <f>_xlfn.LET(_xlpm.b,_xlfn.XLOOKUP(G279,Binning_WOE_IV!$AL$2:$AL$6,Binning_WOE_IV!$AM$2:$AM$6,"not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79">
        <f>_xlfn.XLOOKUP(_xlfn.XLOOKUP(I279,Binning_WOE_IV!$AN$2:$AN$5,Binning_WOE_IV!$AO$2:$AO$5,"not found",0),Binning_WOE_IV!$R$53:$R$55,Binning_WOE_IV!$G$53:$G$55,"not found",0)</f>
        <v>0.1811117123342415</v>
      </c>
      <c r="AE279">
        <f>_xlfn.LET(_xlpm.b,_xlfn.XLOOKUP(L279,Binning_WOE_IV!$AQ$2:$AQ$5,Binning_WOE_IV!$AR$2:$AR$5,"not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79">
        <f>_xlfn.XLOOKUP(_xlfn.XLOOKUP(N279,Binning_WOE_IV!$AS$2:$AS$4,Binning_WOE_IV!$AT$2:$AT$4,"not found",0),Binning_WOE_IV!$R$62:$R$63,Binning_WOE_IV!$G$62:$G$63,"not found",0)</f>
        <v>0.12957806221905885</v>
      </c>
      <c r="AG279">
        <f>_xlfn.XLOOKUP(_xlfn.XLOOKUP(O279,Binning_WOE_IV!$AU$2:$AU$4,Binning_WOE_IV!$AV$2:$AV$4,"not found",0),Binning_WOE_IV!$R$64:$R$65,Binning_WOE_IV!$G$64:$G$65,"not found",0)</f>
        <v>-0.4919272386823581</v>
      </c>
      <c r="AH279">
        <f>V279*TRAIN_SUMMARY!$C$3</f>
        <v>-5.5952498937620498E-2</v>
      </c>
      <c r="AI279">
        <f>W279*TRAIN_SUMMARY!$C$4</f>
        <v>-6.1692557392340606E-2</v>
      </c>
      <c r="AJ279">
        <f>X279*TRAIN_SUMMARY!$C$5</f>
        <v>-0.30210272522824844</v>
      </c>
      <c r="AK279">
        <f>Y279*TRAIN_SUMMARY!$C$6</f>
        <v>0.53190423215968441</v>
      </c>
      <c r="AL279">
        <f>Z279*TRAIN_SUMMARY!$C$7</f>
        <v>2.4580699342731407E-2</v>
      </c>
      <c r="AM279">
        <f>AA279*TRAIN_SUMMARY!$C$8</f>
        <v>-0.43521580803835686</v>
      </c>
      <c r="AN279">
        <f>AB279*TRAIN_SUMMARY!$C$9</f>
        <v>0.17108448609736249</v>
      </c>
      <c r="AO279">
        <f>AC279*TRAIN_SUMMARY!$C$10</f>
        <v>4.7923621110280083E-2</v>
      </c>
      <c r="AP279">
        <f>AD279*TRAIN_SUMMARY!$C$11</f>
        <v>-0.21458247952085815</v>
      </c>
      <c r="AQ279">
        <f>AE279*TRAIN_SUMMARY!$C$12</f>
        <v>0.30495501300893796</v>
      </c>
      <c r="AR279">
        <f>AF279*TRAIN_SUMMARY!$C$13</f>
        <v>-7.9424741749105313E-2</v>
      </c>
      <c r="AS279">
        <f>AG279*TRAIN_SUMMARY!$C$14</f>
        <v>0.18600799575071647</v>
      </c>
      <c r="AT279">
        <f>TRAIN_SUMMARY!$C$2+SUM(AH279:AS279)</f>
        <v>-0.70391557815894024</v>
      </c>
      <c r="AU279">
        <f t="shared" si="52"/>
        <v>0.33094466619082036</v>
      </c>
      <c r="AV279">
        <f t="shared" si="53"/>
        <v>1.10580408920875</v>
      </c>
      <c r="AW279">
        <f t="shared" si="54"/>
        <v>0</v>
      </c>
      <c r="AX279">
        <f t="shared" si="55"/>
        <v>1</v>
      </c>
      <c r="AY279">
        <f t="shared" si="63"/>
        <v>121</v>
      </c>
      <c r="AZ279">
        <f t="shared" si="64"/>
        <v>157</v>
      </c>
      <c r="BA279" s="35">
        <f t="shared" si="56"/>
        <v>0.24948453608247423</v>
      </c>
      <c r="BB279" s="35">
        <f t="shared" si="57"/>
        <v>0.73023255813953492</v>
      </c>
      <c r="BC279" s="35">
        <f t="shared" si="58"/>
        <v>0.48074802205706069</v>
      </c>
      <c r="BD279" s="35">
        <f t="shared" si="59"/>
        <v>0.73023255813953492</v>
      </c>
      <c r="BE279" s="35">
        <f t="shared" si="60"/>
        <v>0.24948453608247423</v>
      </c>
      <c r="BF279" s="23">
        <f>VLOOKUP(AH279,POINTS_TABLE!$D$2:$E$6,2,FALSE)</f>
        <v>-2.4216717822795024</v>
      </c>
      <c r="BG279" s="23">
        <f>VLOOKUP(AI279,POINTS_TABLE!$D$7:$E$12,2,FALSE)</f>
        <v>-2.6701063982906263</v>
      </c>
      <c r="BH279" s="23">
        <f>VLOOKUP(AJ279,POINTS_TABLE!$D$13:$E$18,2,FALSE)</f>
        <v>-13.075263105775054</v>
      </c>
      <c r="BI279" s="23">
        <f>VLOOKUP(AK279,POINTS_TABLE!$D$21:$E$24,2,FALSE)</f>
        <v>23.021267938938855</v>
      </c>
      <c r="BJ279" s="23">
        <f>VLOOKUP(AL279,POINTS_TABLE!$D$25:$E$27,2,FALSE)</f>
        <v>1.063873591300236</v>
      </c>
      <c r="BK279" s="23">
        <f>VLOOKUP(AM279,POINTS_TABLE!$D$28:$E$33,2,FALSE)</f>
        <v>-18.836510639202615</v>
      </c>
      <c r="BL279" s="23">
        <f>VLOOKUP(AN279,POINTS_TABLE!$D$34:$E$37,2,FALSE)</f>
        <v>7.4046821899710498</v>
      </c>
      <c r="BM279" s="23">
        <f>VLOOKUP(AO279,POINTS_TABLE!$D$38:$E$41,2,FALSE)</f>
        <v>2.0741751155172814</v>
      </c>
      <c r="BN279" s="23">
        <f>VLOOKUP(AP279,POINTS_TABLE!$D$42:$E$44,2,FALSE)</f>
        <v>-9.2873123719919874</v>
      </c>
      <c r="BO279" s="23">
        <f>VLOOKUP(AQ279,POINTS_TABLE!$D$45:$E$48,2,FALSE)</f>
        <v>13.198712548866723</v>
      </c>
      <c r="BP279" s="23">
        <f>VLOOKUP(AR279,POINTS_TABLE!$D$49:$E$50,2,FALSE)</f>
        <v>-3.4375704313596254</v>
      </c>
      <c r="BQ279" s="23">
        <f>VLOOKUP(AS279,POINTS_TABLE!$D$51:$E$52,2,FALSE)</f>
        <v>8.0505843910576207</v>
      </c>
      <c r="BR279" s="39">
        <f>ROUND(SCORECARD_SCALLING!$C$6-SUM(BF279:BQ279)-TRAIN_SUMMARY!$C$2*SCORECARD_SCALLING!$C$5,0)</f>
        <v>501</v>
      </c>
      <c r="BS279" t="str">
        <f t="shared" si="61"/>
        <v>Manual review</v>
      </c>
      <c r="BT279">
        <f t="shared" si="62"/>
        <v>2</v>
      </c>
    </row>
    <row r="280" spans="1:72">
      <c r="A280" s="2" t="s">
        <v>32</v>
      </c>
      <c r="B280" s="2">
        <v>18</v>
      </c>
      <c r="C280" s="2" t="s">
        <v>22</v>
      </c>
      <c r="D280" s="2" t="s">
        <v>41</v>
      </c>
      <c r="E280" s="2">
        <v>7374</v>
      </c>
      <c r="F280" s="2" t="s">
        <v>34</v>
      </c>
      <c r="G280" s="2" t="s">
        <v>55</v>
      </c>
      <c r="H280" s="2">
        <v>4</v>
      </c>
      <c r="I280" s="2" t="s">
        <v>26</v>
      </c>
      <c r="J280" s="2" t="s">
        <v>27</v>
      </c>
      <c r="K280" s="2">
        <v>4</v>
      </c>
      <c r="L280" s="2" t="s">
        <v>43</v>
      </c>
      <c r="M280" s="2">
        <v>40</v>
      </c>
      <c r="N280" s="2" t="s">
        <v>65</v>
      </c>
      <c r="O280" s="2" t="s">
        <v>29</v>
      </c>
      <c r="P280" s="2">
        <v>2</v>
      </c>
      <c r="Q280" s="2" t="s">
        <v>52</v>
      </c>
      <c r="R280" s="2">
        <v>1</v>
      </c>
      <c r="S280" s="2" t="s">
        <v>31</v>
      </c>
      <c r="T280" s="2" t="s">
        <v>31</v>
      </c>
      <c r="U280" s="2">
        <v>0</v>
      </c>
      <c r="V280">
        <f>_xlfn.XLOOKUP(B280,Binning_WOE_IV!$C$2:$C$6,Binning_WOE_IV!$I$2:$I$6,"not found",-1)</f>
        <v>7.0953437452657447E-2</v>
      </c>
      <c r="W280">
        <f>_xlfn.XLOOKUP(E280,Binning_WOE_IV!$C$7:$C$12,Binning_WOE_IV!$I$7:$I$12,"not found",-1)</f>
        <v>-0.1020145435816787</v>
      </c>
      <c r="X280">
        <f>_xlfn.XLOOKUP(M280,Binning_WOE_IV!$C$13:$C$18,Binning_WOE_IV!$I$13:$I$18,"not found",-1)</f>
        <v>0.27579903319597576</v>
      </c>
      <c r="Y280">
        <f>_xlfn.XLOOKUP(A280,Binning_WOE_IV!$B$32:$B$35,Binning_WOE_IV!$G$32:$G$35,"not found",0)</f>
        <v>-0.45557089656450134</v>
      </c>
      <c r="Z280" s="23">
        <f>_xlfn.XLOOKUP(_xlfn.XLOOKUP(C280,Binning_WOE_IV!$AF$2:$AF$6,Binning_WOE_IV!$AG$2:$AG$6,"not found",0),Binning_WOE_IV!$R$36:$R$38,Binning_WOE_IV!$G$36:$G$38,"not found",0)</f>
        <v>0.68738688104907397</v>
      </c>
      <c r="AA280" cm="1">
        <f t="array" ref="AA280">_xlfn.SWITCH(D280,"radio/tv",Binning_WOE_IV!$G$39,"other",Binning_WOE_IV!$G$39,"education",Binning_WOE_IV!$G$40,"retraining",Binning_WOE_IV!$G$40,"furniture/equipment",Binning_WOE_IV!$G$41,"domestic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80">
        <f>_xlfn.LET(_xlpm.b,_xlfn.XLOOKUP(F280,Binning_WOE_IV!$AJ$2:$AJ$6,Binning_WOE_IV!$AK$2:$AK$6,"not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80">
        <f>_xlfn.LET(_xlpm.b,_xlfn.XLOOKUP(G280,Binning_WOE_IV!$AL$2:$AL$6,Binning_WOE_IV!$AM$2:$AM$6,"not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280">
        <f>_xlfn.XLOOKUP(_xlfn.XLOOKUP(I280,Binning_WOE_IV!$AN$2:$AN$5,Binning_WOE_IV!$AO$2:$AO$5,"not found",0),Binning_WOE_IV!$R$53:$R$55,Binning_WOE_IV!$G$53:$G$55,"not found",0)</f>
        <v>0.1811117123342415</v>
      </c>
      <c r="AE280">
        <f>_xlfn.LET(_xlpm.b,_xlfn.XLOOKUP(L280,Binning_WOE_IV!$AQ$2:$AQ$5,Binning_WOE_IV!$AR$2:$AR$5,"not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80">
        <f>_xlfn.XLOOKUP(_xlfn.XLOOKUP(N280,Binning_WOE_IV!$AS$2:$AS$4,Binning_WOE_IV!$AT$2:$AT$4,"not found",0),Binning_WOE_IV!$R$62:$R$63,Binning_WOE_IV!$G$62:$G$63,"not found",0)</f>
        <v>-0.54969627176468283</v>
      </c>
      <c r="AG280">
        <f>_xlfn.XLOOKUP(_xlfn.XLOOKUP(O280,Binning_WOE_IV!$AU$2:$AU$4,Binning_WOE_IV!$AV$2:$AV$4,"not found",0),Binning_WOE_IV!$R$64:$R$65,Binning_WOE_IV!$G$64:$G$65,"not found",0)</f>
        <v>0.23435622685305388</v>
      </c>
      <c r="AH280">
        <f>V280*TRAIN_SUMMARY!$C$3</f>
        <v>-5.5952498937620498E-2</v>
      </c>
      <c r="AI280">
        <f>W280*TRAIN_SUMMARY!$C$4</f>
        <v>5.0912844229637523E-2</v>
      </c>
      <c r="AJ280">
        <f>X280*TRAIN_SUMMARY!$C$5</f>
        <v>-0.1756525653466223</v>
      </c>
      <c r="AK280">
        <f>Y280*TRAIN_SUMMARY!$C$6</f>
        <v>0.35709270141793154</v>
      </c>
      <c r="AL280">
        <f>Z280*TRAIN_SUMMARY!$C$7</f>
        <v>-0.37777464997720578</v>
      </c>
      <c r="AM280">
        <f>AA280*TRAIN_SUMMARY!$C$8</f>
        <v>5.9194073638088991E-2</v>
      </c>
      <c r="AN280">
        <f>AB280*TRAIN_SUMMARY!$C$9</f>
        <v>0.17108448609736249</v>
      </c>
      <c r="AO280">
        <f>AC280*TRAIN_SUMMARY!$C$10</f>
        <v>7.0222669754522044E-2</v>
      </c>
      <c r="AP280">
        <f>AD280*TRAIN_SUMMARY!$C$11</f>
        <v>-0.21458247952085815</v>
      </c>
      <c r="AQ280">
        <f>AE280*TRAIN_SUMMARY!$C$12</f>
        <v>-1.8327249432625072E-2</v>
      </c>
      <c r="AR280">
        <f>AF280*TRAIN_SUMMARY!$C$13</f>
        <v>0.33693577197926589</v>
      </c>
      <c r="AS280">
        <f>AG280*TRAIN_SUMMARY!$C$14</f>
        <v>-8.8614999578798745E-2</v>
      </c>
      <c r="AT280">
        <f>TRAIN_SUMMARY!$C$2+SUM(AH280:AS280)</f>
        <v>-0.70686271043904525</v>
      </c>
      <c r="AU280">
        <f t="shared" si="52"/>
        <v>0.33029243672592268</v>
      </c>
      <c r="AV280">
        <f t="shared" si="53"/>
        <v>0.40091413460432929</v>
      </c>
      <c r="AW280">
        <f t="shared" si="54"/>
        <v>1</v>
      </c>
      <c r="AX280">
        <f t="shared" si="55"/>
        <v>0</v>
      </c>
      <c r="AY280">
        <f t="shared" si="63"/>
        <v>122</v>
      </c>
      <c r="AZ280">
        <f t="shared" si="64"/>
        <v>157</v>
      </c>
      <c r="BA280" s="35">
        <f t="shared" si="56"/>
        <v>0.25154639175257731</v>
      </c>
      <c r="BB280" s="35">
        <f t="shared" si="57"/>
        <v>0.73023255813953492</v>
      </c>
      <c r="BC280" s="35">
        <f t="shared" si="58"/>
        <v>0.4786861663869576</v>
      </c>
      <c r="BD280" s="35">
        <f t="shared" si="59"/>
        <v>0.73023255813953492</v>
      </c>
      <c r="BE280" s="35">
        <f t="shared" si="60"/>
        <v>0.25154639175257731</v>
      </c>
      <c r="BF280" s="23">
        <f>VLOOKUP(AH280,POINTS_TABLE!$D$2:$E$6,2,FALSE)</f>
        <v>-2.4216717822795024</v>
      </c>
      <c r="BG280" s="23">
        <f>VLOOKUP(AI280,POINTS_TABLE!$D$7:$E$12,2,FALSE)</f>
        <v>2.2035512366295098</v>
      </c>
      <c r="BH280" s="23">
        <f>VLOOKUP(AJ280,POINTS_TABLE!$D$13:$E$18,2,FALSE)</f>
        <v>-7.6023925483498971</v>
      </c>
      <c r="BI280" s="23">
        <f>VLOOKUP(AK280,POINTS_TABLE!$D$21:$E$24,2,FALSE)</f>
        <v>15.455276084198793</v>
      </c>
      <c r="BJ280" s="23">
        <f>VLOOKUP(AL280,POINTS_TABLE!$D$25:$E$27,2,FALSE)</f>
        <v>-16.350408422870363</v>
      </c>
      <c r="BK280" s="23">
        <f>VLOOKUP(AM280,POINTS_TABLE!$D$28:$E$33,2,FALSE)</f>
        <v>2.5619698946306131</v>
      </c>
      <c r="BL280" s="23">
        <f>VLOOKUP(AN280,POINTS_TABLE!$D$34:$E$37,2,FALSE)</f>
        <v>7.4046821899710498</v>
      </c>
      <c r="BM280" s="23">
        <f>VLOOKUP(AO280,POINTS_TABLE!$D$38:$E$41,2,FALSE)</f>
        <v>3.0392969223849704</v>
      </c>
      <c r="BN280" s="23">
        <f>VLOOKUP(AP280,POINTS_TABLE!$D$42:$E$44,2,FALSE)</f>
        <v>-9.2873123719919874</v>
      </c>
      <c r="BO280" s="23">
        <f>VLOOKUP(AQ280,POINTS_TABLE!$D$45:$E$48,2,FALSE)</f>
        <v>-0.79321895608749771</v>
      </c>
      <c r="BP280" s="23">
        <f>VLOOKUP(AR280,POINTS_TABLE!$D$49:$E$50,2,FALSE)</f>
        <v>14.582867019977442</v>
      </c>
      <c r="BQ280" s="23">
        <f>VLOOKUP(AS280,POINTS_TABLE!$D$51:$E$52,2,FALSE)</f>
        <v>-3.8353326132213157</v>
      </c>
      <c r="BR280" s="39">
        <f>ROUND(SCORECARD_SCALLING!$C$6-SUM(BF280:BQ280)-TRAIN_SUMMARY!$C$2*SCORECARD_SCALLING!$C$5,0)</f>
        <v>501</v>
      </c>
      <c r="BS280" t="str">
        <f t="shared" si="61"/>
        <v>Manual review</v>
      </c>
      <c r="BT280">
        <f t="shared" si="62"/>
        <v>2</v>
      </c>
    </row>
    <row r="281" spans="1:72">
      <c r="A281" s="2" t="s">
        <v>21</v>
      </c>
      <c r="B281" s="2">
        <v>12</v>
      </c>
      <c r="C281" s="2" t="s">
        <v>22</v>
      </c>
      <c r="D281" s="2" t="s">
        <v>46</v>
      </c>
      <c r="E281" s="2">
        <v>691</v>
      </c>
      <c r="F281" s="2" t="s">
        <v>34</v>
      </c>
      <c r="G281" s="2" t="s">
        <v>25</v>
      </c>
      <c r="H281" s="2">
        <v>4</v>
      </c>
      <c r="I281" s="2" t="s">
        <v>26</v>
      </c>
      <c r="J281" s="2" t="s">
        <v>27</v>
      </c>
      <c r="K281" s="2">
        <v>3</v>
      </c>
      <c r="L281" s="2" t="s">
        <v>43</v>
      </c>
      <c r="M281" s="2">
        <v>35</v>
      </c>
      <c r="N281" s="2" t="s">
        <v>27</v>
      </c>
      <c r="O281" s="2" t="s">
        <v>29</v>
      </c>
      <c r="P281" s="2">
        <v>2</v>
      </c>
      <c r="Q281" s="2" t="s">
        <v>30</v>
      </c>
      <c r="R281" s="2">
        <v>1</v>
      </c>
      <c r="S281" s="2" t="s">
        <v>27</v>
      </c>
      <c r="T281" s="2" t="s">
        <v>31</v>
      </c>
      <c r="U281" s="2">
        <v>1</v>
      </c>
      <c r="V281">
        <f>_xlfn.XLOOKUP(B281,Binning_WOE_IV!$C$2:$C$6,Binning_WOE_IV!$I$2:$I$6,"not found",-1)</f>
        <v>7.0953437452657447E-2</v>
      </c>
      <c r="W281">
        <f>_xlfn.XLOOKUP(E281,Binning_WOE_IV!$C$7:$C$12,Binning_WOE_IV!$I$7:$I$12,"not found",-1)</f>
        <v>3.9978967825304385E-2</v>
      </c>
      <c r="X281">
        <f>_xlfn.XLOOKUP(M281,Binning_WOE_IV!$C$13:$C$18,Binning_WOE_IV!$I$13:$I$18,"not found",-1)</f>
        <v>-9.0210644079187538E-2</v>
      </c>
      <c r="Y281">
        <f>_xlfn.XLOOKUP(A281,Binning_WOE_IV!$B$32:$B$35,Binning_WOE_IV!$G$32:$G$35,"not found",0)</f>
        <v>-0.67859154491044971</v>
      </c>
      <c r="Z281" s="23">
        <f>_xlfn.XLOOKUP(_xlfn.XLOOKUP(C281,Binning_WOE_IV!$AF$2:$AF$6,Binning_WOE_IV!$AG$2:$AG$6,"not found",0),Binning_WOE_IV!$R$36:$R$38,Binning_WOE_IV!$G$36:$G$38,"not found",0)</f>
        <v>0.68738688104907397</v>
      </c>
      <c r="AA281" cm="1">
        <f t="array" ref="AA281">_xlfn.SWITCH(D281,"radio/tv",Binning_WOE_IV!$G$39,"other",Binning_WOE_IV!$G$39,"education",Binning_WOE_IV!$G$40,"retraining",Binning_WOE_IV!$G$40,"furniture/equipment",Binning_WOE_IV!$G$41,"domestic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81">
        <f>_xlfn.LET(_xlpm.b,_xlfn.XLOOKUP(F281,Binning_WOE_IV!$AJ$2:$AJ$6,Binning_WOE_IV!$AK$2:$AK$6,"not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81">
        <f>_xlfn.LET(_xlpm.b,_xlfn.XLOOKUP(G281,Binning_WOE_IV!$AL$2:$AL$6,Binning_WOE_IV!$AM$2:$AM$6,"not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81">
        <f>_xlfn.XLOOKUP(_xlfn.XLOOKUP(I281,Binning_WOE_IV!$AN$2:$AN$5,Binning_WOE_IV!$AO$2:$AO$5,"not found",0),Binning_WOE_IV!$R$53:$R$55,Binning_WOE_IV!$G$53:$G$55,"not found",0)</f>
        <v>0.1811117123342415</v>
      </c>
      <c r="AE281">
        <f>_xlfn.LET(_xlpm.b,_xlfn.XLOOKUP(L281,Binning_WOE_IV!$AQ$2:$AQ$5,Binning_WOE_IV!$AR$2:$AR$5,"not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81">
        <f>_xlfn.XLOOKUP(_xlfn.XLOOKUP(N281,Binning_WOE_IV!$AS$2:$AS$4,Binning_WOE_IV!$AT$2:$AT$4,"not found",0),Binning_WOE_IV!$R$62:$R$63,Binning_WOE_IV!$G$62:$G$63,"not found",0)</f>
        <v>0.12957806221905885</v>
      </c>
      <c r="AG281">
        <f>_xlfn.XLOOKUP(_xlfn.XLOOKUP(O281,Binning_WOE_IV!$AU$2:$AU$4,Binning_WOE_IV!$AV$2:$AV$4,"not found",0),Binning_WOE_IV!$R$64:$R$65,Binning_WOE_IV!$G$64:$G$65,"not found",0)</f>
        <v>0.23435622685305388</v>
      </c>
      <c r="AH281">
        <f>V281*TRAIN_SUMMARY!$C$3</f>
        <v>-5.5952498937620498E-2</v>
      </c>
      <c r="AI281">
        <f>W281*TRAIN_SUMMARY!$C$4</f>
        <v>-1.9952478243670423E-2</v>
      </c>
      <c r="AJ281">
        <f>X281*TRAIN_SUMMARY!$C$5</f>
        <v>5.7453903556002682E-2</v>
      </c>
      <c r="AK281">
        <f>Y281*TRAIN_SUMMARY!$C$6</f>
        <v>0.53190423215968441</v>
      </c>
      <c r="AL281">
        <f>Z281*TRAIN_SUMMARY!$C$7</f>
        <v>-0.37777464997720578</v>
      </c>
      <c r="AM281">
        <f>AA281*TRAIN_SUMMARY!$C$8</f>
        <v>0.38352631329769549</v>
      </c>
      <c r="AN281">
        <f>AB281*TRAIN_SUMMARY!$C$9</f>
        <v>0.17108448609736249</v>
      </c>
      <c r="AO281">
        <f>AC281*TRAIN_SUMMARY!$C$10</f>
        <v>-0.18469041192036334</v>
      </c>
      <c r="AP281">
        <f>AD281*TRAIN_SUMMARY!$C$11</f>
        <v>-0.21458247952085815</v>
      </c>
      <c r="AQ281">
        <f>AE281*TRAIN_SUMMARY!$C$12</f>
        <v>-1.8327249432625072E-2</v>
      </c>
      <c r="AR281">
        <f>AF281*TRAIN_SUMMARY!$C$13</f>
        <v>-7.9424741749105313E-2</v>
      </c>
      <c r="AS281">
        <f>AG281*TRAIN_SUMMARY!$C$14</f>
        <v>-8.8614999578798745E-2</v>
      </c>
      <c r="AT281">
        <f>TRAIN_SUMMARY!$C$2+SUM(AH281:AS281)</f>
        <v>-0.71675138901162527</v>
      </c>
      <c r="AU281">
        <f t="shared" si="52"/>
        <v>0.32810874994453748</v>
      </c>
      <c r="AV281">
        <f t="shared" si="53"/>
        <v>1.114410170841154</v>
      </c>
      <c r="AW281">
        <f t="shared" si="54"/>
        <v>0</v>
      </c>
      <c r="AX281">
        <f t="shared" si="55"/>
        <v>1</v>
      </c>
      <c r="AY281">
        <f t="shared" si="63"/>
        <v>122</v>
      </c>
      <c r="AZ281">
        <f t="shared" si="64"/>
        <v>158</v>
      </c>
      <c r="BA281" s="35">
        <f t="shared" si="56"/>
        <v>0.25154639175257731</v>
      </c>
      <c r="BB281" s="35">
        <f t="shared" si="57"/>
        <v>0.73488372093023258</v>
      </c>
      <c r="BC281" s="35">
        <f t="shared" si="58"/>
        <v>0.48333732917765526</v>
      </c>
      <c r="BD281" s="35">
        <f t="shared" si="59"/>
        <v>0.73488372093023258</v>
      </c>
      <c r="BE281" s="35">
        <f t="shared" si="60"/>
        <v>0.25154639175257731</v>
      </c>
      <c r="BF281" s="23">
        <f>VLOOKUP(AH281,POINTS_TABLE!$D$2:$E$6,2,FALSE)</f>
        <v>-2.4216717822795024</v>
      </c>
      <c r="BG281" s="23">
        <f>VLOOKUP(AI281,POINTS_TABLE!$D$7:$E$12,2,FALSE)</f>
        <v>-0.86356024246764762</v>
      </c>
      <c r="BH281" s="23">
        <f>VLOOKUP(AJ281,POINTS_TABLE!$D$13:$E$18,2,FALSE)</f>
        <v>2.4866538521987356</v>
      </c>
      <c r="BI281" s="23">
        <f>VLOOKUP(AK281,POINTS_TABLE!$D$21:$E$24,2,FALSE)</f>
        <v>23.021267938938855</v>
      </c>
      <c r="BJ281" s="23">
        <f>VLOOKUP(AL281,POINTS_TABLE!$D$25:$E$27,2,FALSE)</f>
        <v>-16.350408422870363</v>
      </c>
      <c r="BK281" s="23">
        <f>VLOOKUP(AM281,POINTS_TABLE!$D$28:$E$33,2,FALSE)</f>
        <v>16.599345307350365</v>
      </c>
      <c r="BL281" s="23">
        <f>VLOOKUP(AN281,POINTS_TABLE!$D$34:$E$37,2,FALSE)</f>
        <v>7.4046821899710498</v>
      </c>
      <c r="BM281" s="23">
        <f>VLOOKUP(AO281,POINTS_TABLE!$D$38:$E$41,2,FALSE)</f>
        <v>-7.9935582413174426</v>
      </c>
      <c r="BN281" s="23">
        <f>VLOOKUP(AP281,POINTS_TABLE!$D$42:$E$44,2,FALSE)</f>
        <v>-9.2873123719919874</v>
      </c>
      <c r="BO281" s="23">
        <f>VLOOKUP(AQ281,POINTS_TABLE!$D$45:$E$48,2,FALSE)</f>
        <v>-0.79321895608749771</v>
      </c>
      <c r="BP281" s="23">
        <f>VLOOKUP(AR281,POINTS_TABLE!$D$49:$E$50,2,FALSE)</f>
        <v>-3.4375704313596254</v>
      </c>
      <c r="BQ281" s="23">
        <f>VLOOKUP(AS281,POINTS_TABLE!$D$51:$E$52,2,FALSE)</f>
        <v>-3.8353326132213157</v>
      </c>
      <c r="BR281" s="39">
        <f>ROUND(SCORECARD_SCALLING!$C$6-SUM(BF281:BQ281)-TRAIN_SUMMARY!$C$2*SCORECARD_SCALLING!$C$5,0)</f>
        <v>501</v>
      </c>
      <c r="BS281" t="str">
        <f t="shared" si="61"/>
        <v>Manual review</v>
      </c>
      <c r="BT281">
        <f t="shared" si="62"/>
        <v>2</v>
      </c>
    </row>
    <row r="282" spans="1:72">
      <c r="A282" s="2" t="s">
        <v>37</v>
      </c>
      <c r="B282" s="2">
        <v>27</v>
      </c>
      <c r="C282" s="2" t="s">
        <v>33</v>
      </c>
      <c r="D282" s="2" t="s">
        <v>46</v>
      </c>
      <c r="E282" s="2">
        <v>2570</v>
      </c>
      <c r="F282" s="2" t="s">
        <v>34</v>
      </c>
      <c r="G282" s="2" t="s">
        <v>35</v>
      </c>
      <c r="H282" s="2">
        <v>3</v>
      </c>
      <c r="I282" s="2" t="s">
        <v>36</v>
      </c>
      <c r="J282" s="2" t="s">
        <v>27</v>
      </c>
      <c r="K282" s="2">
        <v>3</v>
      </c>
      <c r="L282" s="2" t="s">
        <v>28</v>
      </c>
      <c r="M282" s="2">
        <v>21</v>
      </c>
      <c r="N282" s="2" t="s">
        <v>27</v>
      </c>
      <c r="O282" s="2" t="s">
        <v>51</v>
      </c>
      <c r="P282" s="2">
        <v>1</v>
      </c>
      <c r="Q282" s="2" t="s">
        <v>30</v>
      </c>
      <c r="R282" s="2">
        <v>1</v>
      </c>
      <c r="S282" s="2" t="s">
        <v>27</v>
      </c>
      <c r="T282" s="2" t="s">
        <v>31</v>
      </c>
      <c r="U282" s="2">
        <v>1</v>
      </c>
      <c r="V282">
        <f>_xlfn.XLOOKUP(B282,Binning_WOE_IV!$C$2:$C$6,Binning_WOE_IV!$I$2:$I$6,"not found",-1)</f>
        <v>-0.12917431193202994</v>
      </c>
      <c r="W282">
        <f>_xlfn.XLOOKUP(E282,Binning_WOE_IV!$C$7:$C$12,Binning_WOE_IV!$I$7:$I$12,"not found",-1)</f>
        <v>0.12361395596717682</v>
      </c>
      <c r="X282">
        <f>_xlfn.XLOOKUP(M282,Binning_WOE_IV!$C$13:$C$18,Binning_WOE_IV!$I$13:$I$18,"not found",-1)</f>
        <v>-0.40221483439086264</v>
      </c>
      <c r="Y282">
        <f>_xlfn.XLOOKUP(A282,Binning_WOE_IV!$B$32:$B$35,Binning_WOE_IV!$G$32:$G$35,"not found",0)</f>
        <v>1.1281887537091495</v>
      </c>
      <c r="Z282" s="23">
        <f>_xlfn.XLOOKUP(_xlfn.XLOOKUP(C282,Binning_WOE_IV!$AF$2:$AF$6,Binning_WOE_IV!$AG$2:$AG$6,"not found",0),Binning_WOE_IV!$R$36:$R$38,Binning_WOE_IV!$G$36:$G$38,"not found",0)</f>
        <v>-4.4726268044255127E-2</v>
      </c>
      <c r="AA282" cm="1">
        <f t="array" ref="AA282">_xlfn.SWITCH(D282,"radio/tv",Binning_WOE_IV!$G$39,"other",Binning_WOE_IV!$G$39,"education",Binning_WOE_IV!$G$40,"retraining",Binning_WOE_IV!$G$40,"furniture/equipment",Binning_WOE_IV!$G$41,"domestic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82">
        <f>_xlfn.LET(_xlpm.b,_xlfn.XLOOKUP(F282,Binning_WOE_IV!$AJ$2:$AJ$6,Binning_WOE_IV!$AK$2:$AK$6,"not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82">
        <f>_xlfn.LET(_xlpm.b,_xlfn.XLOOKUP(G282,Binning_WOE_IV!$AL$2:$AL$6,Binning_WOE_IV!$AM$2:$AM$6,"not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82">
        <f>_xlfn.XLOOKUP(_xlfn.XLOOKUP(I282,Binning_WOE_IV!$AN$2:$AN$5,Binning_WOE_IV!$AO$2:$AO$5,"not found",0),Binning_WOE_IV!$R$53:$R$55,Binning_WOE_IV!$G$53:$G$55,"not found",0)</f>
        <v>-0.20099341664998441</v>
      </c>
      <c r="AE282">
        <f>_xlfn.LET(_xlpm.b,_xlfn.XLOOKUP(L282,Binning_WOE_IV!$AQ$2:$AQ$5,Binning_WOE_IV!$AR$2:$AR$5,"not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82">
        <f>_xlfn.XLOOKUP(_xlfn.XLOOKUP(N282,Binning_WOE_IV!$AS$2:$AS$4,Binning_WOE_IV!$AT$2:$AT$4,"not found",0),Binning_WOE_IV!$R$62:$R$63,Binning_WOE_IV!$G$62:$G$63,"not found",0)</f>
        <v>0.12957806221905885</v>
      </c>
      <c r="AG282">
        <f>_xlfn.XLOOKUP(_xlfn.XLOOKUP(O282,Binning_WOE_IV!$AU$2:$AU$4,Binning_WOE_IV!$AV$2:$AV$4,"not found",0),Binning_WOE_IV!$R$64:$R$65,Binning_WOE_IV!$G$64:$G$65,"not found",0)</f>
        <v>-0.4919272386823581</v>
      </c>
      <c r="AH282">
        <f>V282*TRAIN_SUMMARY!$C$3</f>
        <v>0.10186434668464488</v>
      </c>
      <c r="AI282">
        <f>W282*TRAIN_SUMMARY!$C$4</f>
        <v>-6.1692557392340606E-2</v>
      </c>
      <c r="AJ282">
        <f>X282*TRAIN_SUMMARY!$C$5</f>
        <v>0.25616502952357967</v>
      </c>
      <c r="AK282">
        <f>Y282*TRAIN_SUMMARY!$C$6</f>
        <v>-0.88431454425511169</v>
      </c>
      <c r="AL282">
        <f>Z282*TRAIN_SUMMARY!$C$7</f>
        <v>2.4580699342731407E-2</v>
      </c>
      <c r="AM282">
        <f>AA282*TRAIN_SUMMARY!$C$8</f>
        <v>0.38352631329769549</v>
      </c>
      <c r="AN282">
        <f>AB282*TRAIN_SUMMARY!$C$9</f>
        <v>0.17108448609736249</v>
      </c>
      <c r="AO282">
        <f>AC282*TRAIN_SUMMARY!$C$10</f>
        <v>4.7923621110280083E-2</v>
      </c>
      <c r="AP282">
        <f>AD282*TRAIN_SUMMARY!$C$11</f>
        <v>0.23813846799994265</v>
      </c>
      <c r="AQ282">
        <f>AE282*TRAIN_SUMMARY!$C$12</f>
        <v>-0.28008206528227803</v>
      </c>
      <c r="AR282">
        <f>AF282*TRAIN_SUMMARY!$C$13</f>
        <v>-7.9424741749105313E-2</v>
      </c>
      <c r="AS282">
        <f>AG282*TRAIN_SUMMARY!$C$14</f>
        <v>0.18600799575071647</v>
      </c>
      <c r="AT282">
        <f>TRAIN_SUMMARY!$C$2+SUM(AH282:AS282)</f>
        <v>-0.7176237636340056</v>
      </c>
      <c r="AU282">
        <f t="shared" si="52"/>
        <v>0.32791646084120152</v>
      </c>
      <c r="AV282">
        <f t="shared" si="53"/>
        <v>1.1149963955949633</v>
      </c>
      <c r="AW282">
        <f t="shared" si="54"/>
        <v>0</v>
      </c>
      <c r="AX282">
        <f t="shared" si="55"/>
        <v>1</v>
      </c>
      <c r="AY282">
        <f t="shared" si="63"/>
        <v>122</v>
      </c>
      <c r="AZ282">
        <f t="shared" si="64"/>
        <v>159</v>
      </c>
      <c r="BA282" s="35">
        <f t="shared" si="56"/>
        <v>0.25154639175257731</v>
      </c>
      <c r="BB282" s="35">
        <f t="shared" si="57"/>
        <v>0.73953488372093024</v>
      </c>
      <c r="BC282" s="35">
        <f t="shared" si="58"/>
        <v>0.48798849196835292</v>
      </c>
      <c r="BD282" s="35">
        <f t="shared" si="59"/>
        <v>0.73953488372093024</v>
      </c>
      <c r="BE282" s="35">
        <f t="shared" si="60"/>
        <v>0.25154639175257731</v>
      </c>
      <c r="BF282" s="23">
        <f>VLOOKUP(AH282,POINTS_TABLE!$D$2:$E$6,2,FALSE)</f>
        <v>4.4087756341599382</v>
      </c>
      <c r="BG282" s="23">
        <f>VLOOKUP(AI282,POINTS_TABLE!$D$7:$E$12,2,FALSE)</f>
        <v>-2.6701063982906263</v>
      </c>
      <c r="BH282" s="23">
        <f>VLOOKUP(AJ282,POINTS_TABLE!$D$13:$E$18,2,FALSE)</f>
        <v>11.087040532285299</v>
      </c>
      <c r="BI282" s="23">
        <f>VLOOKUP(AK282,POINTS_TABLE!$D$21:$E$24,2,FALSE)</f>
        <v>-38.273886227485001</v>
      </c>
      <c r="BJ282" s="23">
        <f>VLOOKUP(AL282,POINTS_TABLE!$D$25:$E$27,2,FALSE)</f>
        <v>1.063873591300236</v>
      </c>
      <c r="BK282" s="23">
        <f>VLOOKUP(AM282,POINTS_TABLE!$D$28:$E$33,2,FALSE)</f>
        <v>16.599345307350365</v>
      </c>
      <c r="BL282" s="23">
        <f>VLOOKUP(AN282,POINTS_TABLE!$D$34:$E$37,2,FALSE)</f>
        <v>7.4046821899710498</v>
      </c>
      <c r="BM282" s="23">
        <f>VLOOKUP(AO282,POINTS_TABLE!$D$38:$E$41,2,FALSE)</f>
        <v>2.0741751155172814</v>
      </c>
      <c r="BN282" s="23">
        <f>VLOOKUP(AP282,POINTS_TABLE!$D$42:$E$44,2,FALSE)</f>
        <v>10.30683560485237</v>
      </c>
      <c r="BO282" s="23">
        <f>VLOOKUP(AQ282,POINTS_TABLE!$D$45:$E$48,2,FALSE)</f>
        <v>-12.122190198740443</v>
      </c>
      <c r="BP282" s="23">
        <f>VLOOKUP(AR282,POINTS_TABLE!$D$49:$E$50,2,FALSE)</f>
        <v>-3.4375704313596254</v>
      </c>
      <c r="BQ282" s="23">
        <f>VLOOKUP(AS282,POINTS_TABLE!$D$51:$E$52,2,FALSE)</f>
        <v>8.0505843910576207</v>
      </c>
      <c r="BR282" s="39">
        <f>ROUND(SCORECARD_SCALLING!$C$6-SUM(BF282:BQ282)-TRAIN_SUMMARY!$C$2*SCORECARD_SCALLING!$C$5,0)</f>
        <v>501</v>
      </c>
      <c r="BS282" t="str">
        <f t="shared" si="61"/>
        <v>Manual review</v>
      </c>
      <c r="BT282">
        <f t="shared" si="62"/>
        <v>2</v>
      </c>
    </row>
    <row r="283" spans="1:72">
      <c r="A283" s="2" t="s">
        <v>21</v>
      </c>
      <c r="B283" s="2">
        <v>9</v>
      </c>
      <c r="C283" s="2" t="s">
        <v>33</v>
      </c>
      <c r="D283" s="2" t="s">
        <v>46</v>
      </c>
      <c r="E283" s="2">
        <v>654</v>
      </c>
      <c r="F283" s="2" t="s">
        <v>34</v>
      </c>
      <c r="G283" s="2" t="s">
        <v>35</v>
      </c>
      <c r="H283" s="2">
        <v>4</v>
      </c>
      <c r="I283" s="2" t="s">
        <v>26</v>
      </c>
      <c r="J283" s="2" t="s">
        <v>27</v>
      </c>
      <c r="K283" s="2">
        <v>3</v>
      </c>
      <c r="L283" s="2" t="s">
        <v>50</v>
      </c>
      <c r="M283" s="2">
        <v>28</v>
      </c>
      <c r="N283" s="2" t="s">
        <v>27</v>
      </c>
      <c r="O283" s="2" t="s">
        <v>29</v>
      </c>
      <c r="P283" s="2">
        <v>1</v>
      </c>
      <c r="Q283" s="2" t="s">
        <v>40</v>
      </c>
      <c r="R283" s="2">
        <v>1</v>
      </c>
      <c r="S283" s="2" t="s">
        <v>27</v>
      </c>
      <c r="T283" s="2" t="s">
        <v>31</v>
      </c>
      <c r="U283" s="2">
        <v>1</v>
      </c>
      <c r="V283">
        <f>_xlfn.XLOOKUP(B283,Binning_WOE_IV!$C$2:$C$6,Binning_WOE_IV!$I$2:$I$6,"not found",-1)</f>
        <v>1.0146162505891094</v>
      </c>
      <c r="W283">
        <f>_xlfn.XLOOKUP(E283,Binning_WOE_IV!$C$7:$C$12,Binning_WOE_IV!$I$7:$I$12,"not found",-1)</f>
        <v>3.9978967825304385E-2</v>
      </c>
      <c r="X283">
        <f>_xlfn.XLOOKUP(M283,Binning_WOE_IV!$C$13:$C$18,Binning_WOE_IV!$I$13:$I$18,"not found",-1)</f>
        <v>-0.13233987329659078</v>
      </c>
      <c r="Y283">
        <f>_xlfn.XLOOKUP(A283,Binning_WOE_IV!$B$32:$B$35,Binning_WOE_IV!$G$32:$G$35,"not found",0)</f>
        <v>-0.67859154491044971</v>
      </c>
      <c r="Z283" s="23">
        <f>_xlfn.XLOOKUP(_xlfn.XLOOKUP(C283,Binning_WOE_IV!$AF$2:$AF$6,Binning_WOE_IV!$AG$2:$AG$6,"not found",0),Binning_WOE_IV!$R$36:$R$38,Binning_WOE_IV!$G$36:$G$38,"not found",0)</f>
        <v>-4.4726268044255127E-2</v>
      </c>
      <c r="AA283" cm="1">
        <f t="array" ref="AA283">_xlfn.SWITCH(D283,"radio/tv",Binning_WOE_IV!$G$39,"other",Binning_WOE_IV!$G$39,"education",Binning_WOE_IV!$G$40,"retraining",Binning_WOE_IV!$G$40,"furniture/equipment",Binning_WOE_IV!$G$41,"domestic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83">
        <f>_xlfn.LET(_xlpm.b,_xlfn.XLOOKUP(F283,Binning_WOE_IV!$AJ$2:$AJ$6,Binning_WOE_IV!$AK$2:$AK$6,"not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83">
        <f>_xlfn.LET(_xlpm.b,_xlfn.XLOOKUP(G283,Binning_WOE_IV!$AL$2:$AL$6,Binning_WOE_IV!$AM$2:$AM$6,"not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83">
        <f>_xlfn.XLOOKUP(_xlfn.XLOOKUP(I283,Binning_WOE_IV!$AN$2:$AN$5,Binning_WOE_IV!$AO$2:$AO$5,"not found",0),Binning_WOE_IV!$R$53:$R$55,Binning_WOE_IV!$G$53:$G$55,"not found",0)</f>
        <v>0.1811117123342415</v>
      </c>
      <c r="AE283">
        <f>_xlfn.LET(_xlpm.b,_xlfn.XLOOKUP(L283,Binning_WOE_IV!$AQ$2:$AQ$5,Binning_WOE_IV!$AR$2:$AR$5,"not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83">
        <f>_xlfn.XLOOKUP(_xlfn.XLOOKUP(N283,Binning_WOE_IV!$AS$2:$AS$4,Binning_WOE_IV!$AT$2:$AT$4,"not found",0),Binning_WOE_IV!$R$62:$R$63,Binning_WOE_IV!$G$62:$G$63,"not found",0)</f>
        <v>0.12957806221905885</v>
      </c>
      <c r="AG283">
        <f>_xlfn.XLOOKUP(_xlfn.XLOOKUP(O283,Binning_WOE_IV!$AU$2:$AU$4,Binning_WOE_IV!$AV$2:$AV$4,"not found",0),Binning_WOE_IV!$R$64:$R$65,Binning_WOE_IV!$G$64:$G$65,"not found",0)</f>
        <v>0.23435622685305388</v>
      </c>
      <c r="AH283">
        <f>V283*TRAIN_SUMMARY!$C$3</f>
        <v>-0.80010661528638027</v>
      </c>
      <c r="AI283">
        <f>W283*TRAIN_SUMMARY!$C$4</f>
        <v>-1.9952478243670423E-2</v>
      </c>
      <c r="AJ283">
        <f>X283*TRAIN_SUMMARY!$C$5</f>
        <v>8.428542324031725E-2</v>
      </c>
      <c r="AK283">
        <f>Y283*TRAIN_SUMMARY!$C$6</f>
        <v>0.53190423215968441</v>
      </c>
      <c r="AL283">
        <f>Z283*TRAIN_SUMMARY!$C$7</f>
        <v>2.4580699342731407E-2</v>
      </c>
      <c r="AM283">
        <f>AA283*TRAIN_SUMMARY!$C$8</f>
        <v>0.38352631329769549</v>
      </c>
      <c r="AN283">
        <f>AB283*TRAIN_SUMMARY!$C$9</f>
        <v>0.17108448609736249</v>
      </c>
      <c r="AO283">
        <f>AC283*TRAIN_SUMMARY!$C$10</f>
        <v>4.7923621110280083E-2</v>
      </c>
      <c r="AP283">
        <f>AD283*TRAIN_SUMMARY!$C$11</f>
        <v>-0.21458247952085815</v>
      </c>
      <c r="AQ283">
        <f>AE283*TRAIN_SUMMARY!$C$12</f>
        <v>6.1778553558697331E-2</v>
      </c>
      <c r="AR283">
        <f>AF283*TRAIN_SUMMARY!$C$13</f>
        <v>-7.9424741749105313E-2</v>
      </c>
      <c r="AS283">
        <f>AG283*TRAIN_SUMMARY!$C$14</f>
        <v>-8.8614999578798745E-2</v>
      </c>
      <c r="AT283">
        <f>TRAIN_SUMMARY!$C$2+SUM(AH283:AS283)</f>
        <v>-0.71899880033416741</v>
      </c>
      <c r="AU283">
        <f t="shared" si="52"/>
        <v>0.3276134920131496</v>
      </c>
      <c r="AV283">
        <f t="shared" si="53"/>
        <v>1.1159207434399536</v>
      </c>
      <c r="AW283">
        <f t="shared" si="54"/>
        <v>0</v>
      </c>
      <c r="AX283">
        <f t="shared" si="55"/>
        <v>1</v>
      </c>
      <c r="AY283">
        <f t="shared" si="63"/>
        <v>122</v>
      </c>
      <c r="AZ283">
        <f t="shared" si="64"/>
        <v>160</v>
      </c>
      <c r="BA283" s="35">
        <f t="shared" si="56"/>
        <v>0.25154639175257731</v>
      </c>
      <c r="BB283" s="35">
        <f t="shared" si="57"/>
        <v>0.7441860465116279</v>
      </c>
      <c r="BC283" s="35">
        <f t="shared" si="58"/>
        <v>0.49263965475905058</v>
      </c>
      <c r="BD283" s="35">
        <f t="shared" si="59"/>
        <v>0.7441860465116279</v>
      </c>
      <c r="BE283" s="35">
        <f t="shared" si="60"/>
        <v>0.25154639175257731</v>
      </c>
      <c r="BF283" s="23">
        <f>VLOOKUP(AH283,POINTS_TABLE!$D$2:$E$6,2,FALSE)</f>
        <v>-34.629295381683434</v>
      </c>
      <c r="BG283" s="23">
        <f>VLOOKUP(AI283,POINTS_TABLE!$D$7:$E$12,2,FALSE)</f>
        <v>-0.86356024246764762</v>
      </c>
      <c r="BH283" s="23">
        <f>VLOOKUP(AJ283,POINTS_TABLE!$D$13:$E$18,2,FALSE)</f>
        <v>3.6479448638409924</v>
      </c>
      <c r="BI283" s="23">
        <f>VLOOKUP(AK283,POINTS_TABLE!$D$21:$E$24,2,FALSE)</f>
        <v>23.021267938938855</v>
      </c>
      <c r="BJ283" s="23">
        <f>VLOOKUP(AL283,POINTS_TABLE!$D$25:$E$27,2,FALSE)</f>
        <v>1.063873591300236</v>
      </c>
      <c r="BK283" s="23">
        <f>VLOOKUP(AM283,POINTS_TABLE!$D$28:$E$33,2,FALSE)</f>
        <v>16.599345307350365</v>
      </c>
      <c r="BL283" s="23">
        <f>VLOOKUP(AN283,POINTS_TABLE!$D$34:$E$37,2,FALSE)</f>
        <v>7.4046821899710498</v>
      </c>
      <c r="BM283" s="23">
        <f>VLOOKUP(AO283,POINTS_TABLE!$D$38:$E$41,2,FALSE)</f>
        <v>2.0741751155172814</v>
      </c>
      <c r="BN283" s="23">
        <f>VLOOKUP(AP283,POINTS_TABLE!$D$42:$E$44,2,FALSE)</f>
        <v>-9.2873123719919874</v>
      </c>
      <c r="BO283" s="23">
        <f>VLOOKUP(AQ283,POINTS_TABLE!$D$45:$E$48,2,FALSE)</f>
        <v>2.6738283855727758</v>
      </c>
      <c r="BP283" s="23">
        <f>VLOOKUP(AR283,POINTS_TABLE!$D$49:$E$50,2,FALSE)</f>
        <v>-3.4375704313596254</v>
      </c>
      <c r="BQ283" s="23">
        <f>VLOOKUP(AS283,POINTS_TABLE!$D$51:$E$52,2,FALSE)</f>
        <v>-3.8353326132213157</v>
      </c>
      <c r="BR283" s="39">
        <f>ROUND(SCORECARD_SCALLING!$C$6-SUM(BF283:BQ283)-TRAIN_SUMMARY!$C$2*SCORECARD_SCALLING!$C$5,0)</f>
        <v>501</v>
      </c>
      <c r="BS283" t="str">
        <f t="shared" si="61"/>
        <v>Manual review</v>
      </c>
      <c r="BT283">
        <f t="shared" si="62"/>
        <v>2</v>
      </c>
    </row>
    <row r="284" spans="1:72">
      <c r="A284" s="2" t="s">
        <v>21</v>
      </c>
      <c r="B284" s="2">
        <v>24</v>
      </c>
      <c r="C284" s="2" t="s">
        <v>22</v>
      </c>
      <c r="D284" s="2" t="s">
        <v>58</v>
      </c>
      <c r="E284" s="2">
        <v>1382</v>
      </c>
      <c r="F284" s="2" t="s">
        <v>59</v>
      </c>
      <c r="G284" s="2" t="s">
        <v>39</v>
      </c>
      <c r="H284" s="2">
        <v>4</v>
      </c>
      <c r="I284" s="2" t="s">
        <v>26</v>
      </c>
      <c r="J284" s="2" t="s">
        <v>27</v>
      </c>
      <c r="K284" s="2">
        <v>1</v>
      </c>
      <c r="L284" s="2" t="s">
        <v>28</v>
      </c>
      <c r="M284" s="2">
        <v>26</v>
      </c>
      <c r="N284" s="2" t="s">
        <v>27</v>
      </c>
      <c r="O284" s="2" t="s">
        <v>29</v>
      </c>
      <c r="P284" s="2">
        <v>2</v>
      </c>
      <c r="Q284" s="2" t="s">
        <v>30</v>
      </c>
      <c r="R284" s="2">
        <v>1</v>
      </c>
      <c r="S284" s="2" t="s">
        <v>31</v>
      </c>
      <c r="T284" s="2" t="s">
        <v>31</v>
      </c>
      <c r="U284" s="2">
        <v>0</v>
      </c>
      <c r="V284">
        <f>_xlfn.XLOOKUP(B284,Binning_WOE_IV!$C$2:$C$6,Binning_WOE_IV!$I$2:$I$6,"not found",-1)</f>
        <v>-0.12917431193202994</v>
      </c>
      <c r="W284">
        <f>_xlfn.XLOOKUP(E284,Binning_WOE_IV!$C$7:$C$12,Binning_WOE_IV!$I$7:$I$12,"not found",-1)</f>
        <v>0.16104877718831048</v>
      </c>
      <c r="X284">
        <f>_xlfn.XLOOKUP(M284,Binning_WOE_IV!$C$13:$C$18,Binning_WOE_IV!$I$13:$I$18,"not found",-1)</f>
        <v>-0.13233987329659078</v>
      </c>
      <c r="Y284">
        <f>_xlfn.XLOOKUP(A284,Binning_WOE_IV!$B$32:$B$35,Binning_WOE_IV!$G$32:$G$35,"not found",0)</f>
        <v>-0.67859154491044971</v>
      </c>
      <c r="Z284" s="23">
        <f>_xlfn.XLOOKUP(_xlfn.XLOOKUP(C284,Binning_WOE_IV!$AF$2:$AF$6,Binning_WOE_IV!$AG$2:$AG$6,"not found",0),Binning_WOE_IV!$R$36:$R$38,Binning_WOE_IV!$G$36:$G$38,"not found",0)</f>
        <v>0.68738688104907397</v>
      </c>
      <c r="AA284" cm="1">
        <f t="array" ref="AA284">_xlfn.SWITCH(D284,"radio/tv",Binning_WOE_IV!$G$39,"other",Binning_WOE_IV!$G$39,"education",Binning_WOE_IV!$G$40,"retraining",Binning_WOE_IV!$G$40,"furniture/equipment",Binning_WOE_IV!$G$41,"domestic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284">
        <f>_xlfn.LET(_xlpm.b,_xlfn.XLOOKUP(F284,Binning_WOE_IV!$AJ$2:$AJ$6,Binning_WOE_IV!$AK$2:$AK$6,"not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284">
        <f>_xlfn.LET(_xlpm.b,_xlfn.XLOOKUP(G284,Binning_WOE_IV!$AL$2:$AL$6,Binning_WOE_IV!$AM$2:$AM$6,"not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84">
        <f>_xlfn.XLOOKUP(_xlfn.XLOOKUP(I284,Binning_WOE_IV!$AN$2:$AN$5,Binning_WOE_IV!$AO$2:$AO$5,"not found",0),Binning_WOE_IV!$R$53:$R$55,Binning_WOE_IV!$G$53:$G$55,"not found",0)</f>
        <v>0.1811117123342415</v>
      </c>
      <c r="AE284">
        <f>_xlfn.LET(_xlpm.b,_xlfn.XLOOKUP(L284,Binning_WOE_IV!$AQ$2:$AQ$5,Binning_WOE_IV!$AR$2:$AR$5,"not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84">
        <f>_xlfn.XLOOKUP(_xlfn.XLOOKUP(N284,Binning_WOE_IV!$AS$2:$AS$4,Binning_WOE_IV!$AT$2:$AT$4,"not found",0),Binning_WOE_IV!$R$62:$R$63,Binning_WOE_IV!$G$62:$G$63,"not found",0)</f>
        <v>0.12957806221905885</v>
      </c>
      <c r="AG284">
        <f>_xlfn.XLOOKUP(_xlfn.XLOOKUP(O284,Binning_WOE_IV!$AU$2:$AU$4,Binning_WOE_IV!$AV$2:$AV$4,"not found",0),Binning_WOE_IV!$R$64:$R$65,Binning_WOE_IV!$G$64:$G$65,"not found",0)</f>
        <v>0.23435622685305388</v>
      </c>
      <c r="AH284">
        <f>V284*TRAIN_SUMMARY!$C$3</f>
        <v>0.10186434668464488</v>
      </c>
      <c r="AI284">
        <f>W284*TRAIN_SUMMARY!$C$4</f>
        <v>-8.037531726833734E-2</v>
      </c>
      <c r="AJ284">
        <f>X284*TRAIN_SUMMARY!$C$5</f>
        <v>8.428542324031725E-2</v>
      </c>
      <c r="AK284">
        <f>Y284*TRAIN_SUMMARY!$C$6</f>
        <v>0.53190423215968441</v>
      </c>
      <c r="AL284">
        <f>Z284*TRAIN_SUMMARY!$C$7</f>
        <v>-0.37777464997720578</v>
      </c>
      <c r="AM284">
        <f>AA284*TRAIN_SUMMARY!$C$8</f>
        <v>0.4883377841684039</v>
      </c>
      <c r="AN284">
        <f>AB284*TRAIN_SUMMARY!$C$9</f>
        <v>0.18902110492895396</v>
      </c>
      <c r="AO284">
        <f>AC284*TRAIN_SUMMARY!$C$10</f>
        <v>-0.18469041192036334</v>
      </c>
      <c r="AP284">
        <f>AD284*TRAIN_SUMMARY!$C$11</f>
        <v>-0.21458247952085815</v>
      </c>
      <c r="AQ284">
        <f>AE284*TRAIN_SUMMARY!$C$12</f>
        <v>-0.28008206528227803</v>
      </c>
      <c r="AR284">
        <f>AF284*TRAIN_SUMMARY!$C$13</f>
        <v>-7.9424741749105313E-2</v>
      </c>
      <c r="AS284">
        <f>AG284*TRAIN_SUMMARY!$C$14</f>
        <v>-8.8614999578798745E-2</v>
      </c>
      <c r="AT284">
        <f>TRAIN_SUMMARY!$C$2+SUM(AH284:AS284)</f>
        <v>-0.7315325888770654</v>
      </c>
      <c r="AU284">
        <f t="shared" si="52"/>
        <v>0.32485850148021034</v>
      </c>
      <c r="AV284">
        <f t="shared" si="53"/>
        <v>0.39283298264164279</v>
      </c>
      <c r="AW284">
        <f t="shared" si="54"/>
        <v>1</v>
      </c>
      <c r="AX284">
        <f t="shared" si="55"/>
        <v>0</v>
      </c>
      <c r="AY284">
        <f t="shared" si="63"/>
        <v>123</v>
      </c>
      <c r="AZ284">
        <f t="shared" si="64"/>
        <v>160</v>
      </c>
      <c r="BA284" s="35">
        <f t="shared" si="56"/>
        <v>0.2536082474226804</v>
      </c>
      <c r="BB284" s="35">
        <f t="shared" si="57"/>
        <v>0.7441860465116279</v>
      </c>
      <c r="BC284" s="35">
        <f t="shared" si="58"/>
        <v>0.4905777990889475</v>
      </c>
      <c r="BD284" s="35">
        <f t="shared" si="59"/>
        <v>0.7441860465116279</v>
      </c>
      <c r="BE284" s="35">
        <f t="shared" si="60"/>
        <v>0.2536082474226804</v>
      </c>
      <c r="BF284" s="23">
        <f>VLOOKUP(AH284,POINTS_TABLE!$D$2:$E$6,2,FALSE)</f>
        <v>4.4087756341599382</v>
      </c>
      <c r="BG284" s="23">
        <f>VLOOKUP(AI284,POINTS_TABLE!$D$7:$E$12,2,FALSE)</f>
        <v>-3.4787121489872201</v>
      </c>
      <c r="BH284" s="23">
        <f>VLOOKUP(AJ284,POINTS_TABLE!$D$13:$E$18,2,FALSE)</f>
        <v>3.6479448638409924</v>
      </c>
      <c r="BI284" s="23">
        <f>VLOOKUP(AK284,POINTS_TABLE!$D$21:$E$24,2,FALSE)</f>
        <v>23.021267938938855</v>
      </c>
      <c r="BJ284" s="23">
        <f>VLOOKUP(AL284,POINTS_TABLE!$D$25:$E$27,2,FALSE)</f>
        <v>-16.350408422870363</v>
      </c>
      <c r="BK284" s="23">
        <f>VLOOKUP(AM284,POINTS_TABLE!$D$28:$E$33,2,FALSE)</f>
        <v>21.135674984953837</v>
      </c>
      <c r="BL284" s="23">
        <f>VLOOKUP(AN284,POINTS_TABLE!$D$34:$E$37,2,FALSE)</f>
        <v>8.180994321130628</v>
      </c>
      <c r="BM284" s="23">
        <f>VLOOKUP(AO284,POINTS_TABLE!$D$38:$E$41,2,FALSE)</f>
        <v>-7.9935582413174426</v>
      </c>
      <c r="BN284" s="23">
        <f>VLOOKUP(AP284,POINTS_TABLE!$D$42:$E$44,2,FALSE)</f>
        <v>-9.2873123719919874</v>
      </c>
      <c r="BO284" s="23">
        <f>VLOOKUP(AQ284,POINTS_TABLE!$D$45:$E$48,2,FALSE)</f>
        <v>-12.122190198740443</v>
      </c>
      <c r="BP284" s="23">
        <f>VLOOKUP(AR284,POINTS_TABLE!$D$49:$E$50,2,FALSE)</f>
        <v>-3.4375704313596254</v>
      </c>
      <c r="BQ284" s="23">
        <f>VLOOKUP(AS284,POINTS_TABLE!$D$51:$E$52,2,FALSE)</f>
        <v>-3.8353326132213157</v>
      </c>
      <c r="BR284" s="39">
        <f>ROUND(SCORECARD_SCALLING!$C$6-SUM(BF284:BQ284)-TRAIN_SUMMARY!$C$2*SCORECARD_SCALLING!$C$5,0)</f>
        <v>502</v>
      </c>
      <c r="BS284" t="str">
        <f t="shared" si="61"/>
        <v>Manual review</v>
      </c>
      <c r="BT284">
        <f t="shared" si="62"/>
        <v>2</v>
      </c>
    </row>
    <row r="285" spans="1:72">
      <c r="A285" s="2" t="s">
        <v>32</v>
      </c>
      <c r="B285" s="2">
        <v>15</v>
      </c>
      <c r="C285" s="2" t="s">
        <v>22</v>
      </c>
      <c r="D285" s="2" t="s">
        <v>58</v>
      </c>
      <c r="E285" s="2">
        <v>2326</v>
      </c>
      <c r="F285" s="2" t="s">
        <v>48</v>
      </c>
      <c r="G285" s="2" t="s">
        <v>35</v>
      </c>
      <c r="H285" s="2">
        <v>2</v>
      </c>
      <c r="I285" s="2" t="s">
        <v>26</v>
      </c>
      <c r="J285" s="2" t="s">
        <v>27</v>
      </c>
      <c r="K285" s="2">
        <v>4</v>
      </c>
      <c r="L285" s="2" t="s">
        <v>50</v>
      </c>
      <c r="M285" s="2">
        <v>27</v>
      </c>
      <c r="N285" s="2" t="s">
        <v>61</v>
      </c>
      <c r="O285" s="2" t="s">
        <v>29</v>
      </c>
      <c r="P285" s="2">
        <v>1</v>
      </c>
      <c r="Q285" s="2" t="s">
        <v>30</v>
      </c>
      <c r="R285" s="2">
        <v>1</v>
      </c>
      <c r="S285" s="2" t="s">
        <v>27</v>
      </c>
      <c r="T285" s="2" t="s">
        <v>31</v>
      </c>
      <c r="U285" s="2">
        <v>0</v>
      </c>
      <c r="V285">
        <f>_xlfn.XLOOKUP(B285,Binning_WOE_IV!$C$2:$C$6,Binning_WOE_IV!$I$2:$I$6,"not found",-1)</f>
        <v>7.0953437452657447E-2</v>
      </c>
      <c r="W285">
        <f>_xlfn.XLOOKUP(E285,Binning_WOE_IV!$C$7:$C$12,Binning_WOE_IV!$I$7:$I$12,"not found",-1)</f>
        <v>0.12361395596717682</v>
      </c>
      <c r="X285">
        <f>_xlfn.XLOOKUP(M285,Binning_WOE_IV!$C$13:$C$18,Binning_WOE_IV!$I$13:$I$18,"not found",-1)</f>
        <v>-0.13233987329659078</v>
      </c>
      <c r="Y285">
        <f>_xlfn.XLOOKUP(A285,Binning_WOE_IV!$B$32:$B$35,Binning_WOE_IV!$G$32:$G$35,"not found",0)</f>
        <v>-0.45557089656450134</v>
      </c>
      <c r="Z285" s="23">
        <f>_xlfn.XLOOKUP(_xlfn.XLOOKUP(C285,Binning_WOE_IV!$AF$2:$AF$6,Binning_WOE_IV!$AG$2:$AG$6,"not found",0),Binning_WOE_IV!$R$36:$R$38,Binning_WOE_IV!$G$36:$G$38,"not found",0)</f>
        <v>0.68738688104907397</v>
      </c>
      <c r="AA285" cm="1">
        <f t="array" ref="AA285">_xlfn.SWITCH(D285,"radio/tv",Binning_WOE_IV!$G$39,"other",Binning_WOE_IV!$G$39,"education",Binning_WOE_IV!$G$40,"retraining",Binning_WOE_IV!$G$40,"furniture/equipment",Binning_WOE_IV!$G$41,"domestic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285">
        <f>_xlfn.LET(_xlpm.b,_xlfn.XLOOKUP(F285,Binning_WOE_IV!$AJ$2:$AJ$6,Binning_WOE_IV!$AK$2:$AK$6,"not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85">
        <f>_xlfn.LET(_xlpm.b,_xlfn.XLOOKUP(G285,Binning_WOE_IV!$AL$2:$AL$6,Binning_WOE_IV!$AM$2:$AM$6,"not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85">
        <f>_xlfn.XLOOKUP(_xlfn.XLOOKUP(I285,Binning_WOE_IV!$AN$2:$AN$5,Binning_WOE_IV!$AO$2:$AO$5,"not found",0),Binning_WOE_IV!$R$53:$R$55,Binning_WOE_IV!$G$53:$G$55,"not found",0)</f>
        <v>0.1811117123342415</v>
      </c>
      <c r="AE285">
        <f>_xlfn.LET(_xlpm.b,_xlfn.XLOOKUP(L285,Binning_WOE_IV!$AQ$2:$AQ$5,Binning_WOE_IV!$AR$2:$AR$5,"not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85">
        <f>_xlfn.XLOOKUP(_xlfn.XLOOKUP(N285,Binning_WOE_IV!$AS$2:$AS$4,Binning_WOE_IV!$AT$2:$AT$4,"not found",0),Binning_WOE_IV!$R$62:$R$63,Binning_WOE_IV!$G$62:$G$63,"not found",0)</f>
        <v>-0.54969627176468283</v>
      </c>
      <c r="AG285">
        <f>_xlfn.XLOOKUP(_xlfn.XLOOKUP(O285,Binning_WOE_IV!$AU$2:$AU$4,Binning_WOE_IV!$AV$2:$AV$4,"not found",0),Binning_WOE_IV!$R$64:$R$65,Binning_WOE_IV!$G$64:$G$65,"not found",0)</f>
        <v>0.23435622685305388</v>
      </c>
      <c r="AH285">
        <f>V285*TRAIN_SUMMARY!$C$3</f>
        <v>-5.5952498937620498E-2</v>
      </c>
      <c r="AI285">
        <f>W285*TRAIN_SUMMARY!$C$4</f>
        <v>-6.1692557392340606E-2</v>
      </c>
      <c r="AJ285">
        <f>X285*TRAIN_SUMMARY!$C$5</f>
        <v>8.428542324031725E-2</v>
      </c>
      <c r="AK285">
        <f>Y285*TRAIN_SUMMARY!$C$6</f>
        <v>0.35709270141793154</v>
      </c>
      <c r="AL285">
        <f>Z285*TRAIN_SUMMARY!$C$7</f>
        <v>-0.37777464997720578</v>
      </c>
      <c r="AM285">
        <f>AA285*TRAIN_SUMMARY!$C$8</f>
        <v>0.4883377841684039</v>
      </c>
      <c r="AN285">
        <f>AB285*TRAIN_SUMMARY!$C$9</f>
        <v>-0.49793991054548797</v>
      </c>
      <c r="AO285">
        <f>AC285*TRAIN_SUMMARY!$C$10</f>
        <v>4.7923621110280083E-2</v>
      </c>
      <c r="AP285">
        <f>AD285*TRAIN_SUMMARY!$C$11</f>
        <v>-0.21458247952085815</v>
      </c>
      <c r="AQ285">
        <f>AE285*TRAIN_SUMMARY!$C$12</f>
        <v>6.1778553558697331E-2</v>
      </c>
      <c r="AR285">
        <f>AF285*TRAIN_SUMMARY!$C$13</f>
        <v>0.33693577197926589</v>
      </c>
      <c r="AS285">
        <f>AG285*TRAIN_SUMMARY!$C$14</f>
        <v>-8.8614999578798745E-2</v>
      </c>
      <c r="AT285">
        <f>TRAIN_SUMMARY!$C$2+SUM(AH285:AS285)</f>
        <v>-0.74160405523953887</v>
      </c>
      <c r="AU285">
        <f t="shared" si="52"/>
        <v>0.32265348067758465</v>
      </c>
      <c r="AV285">
        <f t="shared" si="53"/>
        <v>0.38957229163779772</v>
      </c>
      <c r="AW285">
        <f t="shared" si="54"/>
        <v>1</v>
      </c>
      <c r="AX285">
        <f t="shared" si="55"/>
        <v>0</v>
      </c>
      <c r="AY285">
        <f t="shared" si="63"/>
        <v>124</v>
      </c>
      <c r="AZ285">
        <f t="shared" si="64"/>
        <v>160</v>
      </c>
      <c r="BA285" s="35">
        <f t="shared" si="56"/>
        <v>0.25567010309278349</v>
      </c>
      <c r="BB285" s="35">
        <f t="shared" si="57"/>
        <v>0.7441860465116279</v>
      </c>
      <c r="BC285" s="35">
        <f t="shared" si="58"/>
        <v>0.48851594341884441</v>
      </c>
      <c r="BD285" s="35">
        <f t="shared" si="59"/>
        <v>0.7441860465116279</v>
      </c>
      <c r="BE285" s="35">
        <f t="shared" si="60"/>
        <v>0.25567010309278349</v>
      </c>
      <c r="BF285" s="23">
        <f>VLOOKUP(AH285,POINTS_TABLE!$D$2:$E$6,2,FALSE)</f>
        <v>-2.4216717822795024</v>
      </c>
      <c r="BG285" s="23">
        <f>VLOOKUP(AI285,POINTS_TABLE!$D$7:$E$12,2,FALSE)</f>
        <v>-2.6701063982906263</v>
      </c>
      <c r="BH285" s="23">
        <f>VLOOKUP(AJ285,POINTS_TABLE!$D$13:$E$18,2,FALSE)</f>
        <v>3.6479448638409924</v>
      </c>
      <c r="BI285" s="23">
        <f>VLOOKUP(AK285,POINTS_TABLE!$D$21:$E$24,2,FALSE)</f>
        <v>15.455276084198793</v>
      </c>
      <c r="BJ285" s="23">
        <f>VLOOKUP(AL285,POINTS_TABLE!$D$25:$E$27,2,FALSE)</f>
        <v>-16.350408422870363</v>
      </c>
      <c r="BK285" s="23">
        <f>VLOOKUP(AM285,POINTS_TABLE!$D$28:$E$33,2,FALSE)</f>
        <v>21.135674984953837</v>
      </c>
      <c r="BL285" s="23">
        <f>VLOOKUP(AN285,POINTS_TABLE!$D$34:$E$37,2,FALSE)</f>
        <v>-21.551263188140087</v>
      </c>
      <c r="BM285" s="23">
        <f>VLOOKUP(AO285,POINTS_TABLE!$D$38:$E$41,2,FALSE)</f>
        <v>2.0741751155172814</v>
      </c>
      <c r="BN285" s="23">
        <f>VLOOKUP(AP285,POINTS_TABLE!$D$42:$E$44,2,FALSE)</f>
        <v>-9.2873123719919874</v>
      </c>
      <c r="BO285" s="23">
        <f>VLOOKUP(AQ285,POINTS_TABLE!$D$45:$E$48,2,FALSE)</f>
        <v>2.6738283855727758</v>
      </c>
      <c r="BP285" s="23">
        <f>VLOOKUP(AR285,POINTS_TABLE!$D$49:$E$50,2,FALSE)</f>
        <v>14.582867019977442</v>
      </c>
      <c r="BQ285" s="23">
        <f>VLOOKUP(AS285,POINTS_TABLE!$D$51:$E$52,2,FALSE)</f>
        <v>-3.8353326132213157</v>
      </c>
      <c r="BR285" s="39">
        <f>ROUND(SCORECARD_SCALLING!$C$6-SUM(BF285:BQ285)-TRAIN_SUMMARY!$C$2*SCORECARD_SCALLING!$C$5,0)</f>
        <v>502</v>
      </c>
      <c r="BS285" t="str">
        <f t="shared" si="61"/>
        <v>Manual review</v>
      </c>
      <c r="BT285">
        <f t="shared" si="62"/>
        <v>2</v>
      </c>
    </row>
    <row r="286" spans="1:72">
      <c r="A286" s="2" t="s">
        <v>32</v>
      </c>
      <c r="B286" s="2">
        <v>48</v>
      </c>
      <c r="C286" s="2" t="s">
        <v>33</v>
      </c>
      <c r="D286" s="2" t="s">
        <v>23</v>
      </c>
      <c r="E286" s="2">
        <v>3060</v>
      </c>
      <c r="F286" s="2" t="s">
        <v>34</v>
      </c>
      <c r="G286" s="2" t="s">
        <v>39</v>
      </c>
      <c r="H286" s="2">
        <v>4</v>
      </c>
      <c r="I286" s="2" t="s">
        <v>26</v>
      </c>
      <c r="J286" s="2" t="s">
        <v>27</v>
      </c>
      <c r="K286" s="2">
        <v>4</v>
      </c>
      <c r="L286" s="2" t="s">
        <v>28</v>
      </c>
      <c r="M286" s="2">
        <v>28</v>
      </c>
      <c r="N286" s="2" t="s">
        <v>27</v>
      </c>
      <c r="O286" s="2" t="s">
        <v>29</v>
      </c>
      <c r="P286" s="2">
        <v>2</v>
      </c>
      <c r="Q286" s="2" t="s">
        <v>30</v>
      </c>
      <c r="R286" s="2">
        <v>1</v>
      </c>
      <c r="S286" s="2" t="s">
        <v>27</v>
      </c>
      <c r="T286" s="2" t="s">
        <v>31</v>
      </c>
      <c r="U286" s="2">
        <v>1</v>
      </c>
      <c r="V286">
        <f>_xlfn.XLOOKUP(B286,Binning_WOE_IV!$C$2:$C$6,Binning_WOE_IV!$I$2:$I$6,"not found",-1)</f>
        <v>-0.94704225543434295</v>
      </c>
      <c r="W286">
        <f>_xlfn.XLOOKUP(E286,Binning_WOE_IV!$C$7:$C$12,Binning_WOE_IV!$I$7:$I$12,"not found",-1)</f>
        <v>4.3939369041401284E-2</v>
      </c>
      <c r="X286">
        <f>_xlfn.XLOOKUP(M286,Binning_WOE_IV!$C$13:$C$18,Binning_WOE_IV!$I$13:$I$18,"not found",-1)</f>
        <v>-0.13233987329659078</v>
      </c>
      <c r="Y286">
        <f>_xlfn.XLOOKUP(A286,Binning_WOE_IV!$B$32:$B$35,Binning_WOE_IV!$G$32:$G$35,"not found",0)</f>
        <v>-0.45557089656450134</v>
      </c>
      <c r="Z286" s="23">
        <f>_xlfn.XLOOKUP(_xlfn.XLOOKUP(C286,Binning_WOE_IV!$AF$2:$AF$6,Binning_WOE_IV!$AG$2:$AG$6,"not found",0),Binning_WOE_IV!$R$36:$R$38,Binning_WOE_IV!$G$36:$G$38,"not found",0)</f>
        <v>-4.4726268044255127E-2</v>
      </c>
      <c r="AA286" cm="1">
        <f t="array" ref="AA286">_xlfn.SWITCH(D286,"radio/tv",Binning_WOE_IV!$G$39,"other",Binning_WOE_IV!$G$39,"education",Binning_WOE_IV!$G$40,"retraining",Binning_WOE_IV!$G$40,"furniture/equipment",Binning_WOE_IV!$G$41,"domestic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86">
        <f>_xlfn.LET(_xlpm.b,_xlfn.XLOOKUP(F286,Binning_WOE_IV!$AJ$2:$AJ$6,Binning_WOE_IV!$AK$2:$AK$6,"not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86">
        <f>_xlfn.LET(_xlpm.b,_xlfn.XLOOKUP(G286,Binning_WOE_IV!$AL$2:$AL$6,Binning_WOE_IV!$AM$2:$AM$6,"not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86">
        <f>_xlfn.XLOOKUP(_xlfn.XLOOKUP(I286,Binning_WOE_IV!$AN$2:$AN$5,Binning_WOE_IV!$AO$2:$AO$5,"not found",0),Binning_WOE_IV!$R$53:$R$55,Binning_WOE_IV!$G$53:$G$55,"not found",0)</f>
        <v>0.1811117123342415</v>
      </c>
      <c r="AE286">
        <f>_xlfn.LET(_xlpm.b,_xlfn.XLOOKUP(L286,Binning_WOE_IV!$AQ$2:$AQ$5,Binning_WOE_IV!$AR$2:$AR$5,"not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86">
        <f>_xlfn.XLOOKUP(_xlfn.XLOOKUP(N286,Binning_WOE_IV!$AS$2:$AS$4,Binning_WOE_IV!$AT$2:$AT$4,"not found",0),Binning_WOE_IV!$R$62:$R$63,Binning_WOE_IV!$G$62:$G$63,"not found",0)</f>
        <v>0.12957806221905885</v>
      </c>
      <c r="AG286">
        <f>_xlfn.XLOOKUP(_xlfn.XLOOKUP(O286,Binning_WOE_IV!$AU$2:$AU$4,Binning_WOE_IV!$AV$2:$AV$4,"not found",0),Binning_WOE_IV!$R$64:$R$65,Binning_WOE_IV!$G$64:$G$65,"not found",0)</f>
        <v>0.23435622685305388</v>
      </c>
      <c r="AH286">
        <f>V286*TRAIN_SUMMARY!$C$3</f>
        <v>0.74681907872931619</v>
      </c>
      <c r="AI286">
        <f>W286*TRAIN_SUMMARY!$C$4</f>
        <v>-2.1929012991782761E-2</v>
      </c>
      <c r="AJ286">
        <f>X286*TRAIN_SUMMARY!$C$5</f>
        <v>8.428542324031725E-2</v>
      </c>
      <c r="AK286">
        <f>Y286*TRAIN_SUMMARY!$C$6</f>
        <v>0.35709270141793154</v>
      </c>
      <c r="AL286">
        <f>Z286*TRAIN_SUMMARY!$C$7</f>
        <v>2.4580699342731407E-2</v>
      </c>
      <c r="AM286">
        <f>AA286*TRAIN_SUMMARY!$C$8</f>
        <v>-0.43521580803835686</v>
      </c>
      <c r="AN286">
        <f>AB286*TRAIN_SUMMARY!$C$9</f>
        <v>0.17108448609736249</v>
      </c>
      <c r="AO286">
        <f>AC286*TRAIN_SUMMARY!$C$10</f>
        <v>-0.18469041192036334</v>
      </c>
      <c r="AP286">
        <f>AD286*TRAIN_SUMMARY!$C$11</f>
        <v>-0.21458247952085815</v>
      </c>
      <c r="AQ286">
        <f>AE286*TRAIN_SUMMARY!$C$12</f>
        <v>-0.28008206528227803</v>
      </c>
      <c r="AR286">
        <f>AF286*TRAIN_SUMMARY!$C$13</f>
        <v>-7.9424741749105313E-2</v>
      </c>
      <c r="AS286">
        <f>AG286*TRAIN_SUMMARY!$C$14</f>
        <v>-8.8614999578798745E-2</v>
      </c>
      <c r="AT286">
        <f>TRAIN_SUMMARY!$C$2+SUM(AH286:AS286)</f>
        <v>-0.74207794501600732</v>
      </c>
      <c r="AU286">
        <f t="shared" si="52"/>
        <v>0.32254992161953361</v>
      </c>
      <c r="AV286">
        <f t="shared" si="53"/>
        <v>1.131497359006447</v>
      </c>
      <c r="AW286">
        <f t="shared" si="54"/>
        <v>0</v>
      </c>
      <c r="AX286">
        <f t="shared" si="55"/>
        <v>1</v>
      </c>
      <c r="AY286">
        <f t="shared" si="63"/>
        <v>124</v>
      </c>
      <c r="AZ286">
        <f t="shared" si="64"/>
        <v>161</v>
      </c>
      <c r="BA286" s="35">
        <f t="shared" si="56"/>
        <v>0.25567010309278349</v>
      </c>
      <c r="BB286" s="35">
        <f t="shared" si="57"/>
        <v>0.74883720930232556</v>
      </c>
      <c r="BC286" s="35">
        <f t="shared" si="58"/>
        <v>0.49316710620954207</v>
      </c>
      <c r="BD286" s="35">
        <f t="shared" si="59"/>
        <v>0.74883720930232556</v>
      </c>
      <c r="BE286" s="35">
        <f t="shared" si="60"/>
        <v>0.25567010309278349</v>
      </c>
      <c r="BF286" s="23">
        <f>VLOOKUP(AH286,POINTS_TABLE!$D$2:$E$6,2,FALSE)</f>
        <v>32.322965439721465</v>
      </c>
      <c r="BG286" s="23">
        <f>VLOOKUP(AI286,POINTS_TABLE!$D$7:$E$12,2,FALSE)</f>
        <v>-0.94910634884503919</v>
      </c>
      <c r="BH286" s="23">
        <f>VLOOKUP(AJ286,POINTS_TABLE!$D$13:$E$18,2,FALSE)</f>
        <v>3.6479448638409924</v>
      </c>
      <c r="BI286" s="23">
        <f>VLOOKUP(AK286,POINTS_TABLE!$D$21:$E$24,2,FALSE)</f>
        <v>15.455276084198793</v>
      </c>
      <c r="BJ286" s="23">
        <f>VLOOKUP(AL286,POINTS_TABLE!$D$25:$E$27,2,FALSE)</f>
        <v>1.063873591300236</v>
      </c>
      <c r="BK286" s="23">
        <f>VLOOKUP(AM286,POINTS_TABLE!$D$28:$E$33,2,FALSE)</f>
        <v>-18.836510639202615</v>
      </c>
      <c r="BL286" s="23">
        <f>VLOOKUP(AN286,POINTS_TABLE!$D$34:$E$37,2,FALSE)</f>
        <v>7.4046821899710498</v>
      </c>
      <c r="BM286" s="23">
        <f>VLOOKUP(AO286,POINTS_TABLE!$D$38:$E$41,2,FALSE)</f>
        <v>-7.9935582413174426</v>
      </c>
      <c r="BN286" s="23">
        <f>VLOOKUP(AP286,POINTS_TABLE!$D$42:$E$44,2,FALSE)</f>
        <v>-9.2873123719919874</v>
      </c>
      <c r="BO286" s="23">
        <f>VLOOKUP(AQ286,POINTS_TABLE!$D$45:$E$48,2,FALSE)</f>
        <v>-12.122190198740443</v>
      </c>
      <c r="BP286" s="23">
        <f>VLOOKUP(AR286,POINTS_TABLE!$D$49:$E$50,2,FALSE)</f>
        <v>-3.4375704313596254</v>
      </c>
      <c r="BQ286" s="23">
        <f>VLOOKUP(AS286,POINTS_TABLE!$D$51:$E$52,2,FALSE)</f>
        <v>-3.8353326132213157</v>
      </c>
      <c r="BR286" s="39">
        <f>ROUND(SCORECARD_SCALLING!$C$6-SUM(BF286:BQ286)-TRAIN_SUMMARY!$C$2*SCORECARD_SCALLING!$C$5,0)</f>
        <v>502</v>
      </c>
      <c r="BS286" t="str">
        <f t="shared" si="61"/>
        <v>Manual review</v>
      </c>
      <c r="BT286">
        <f t="shared" si="62"/>
        <v>2</v>
      </c>
    </row>
    <row r="287" spans="1:72">
      <c r="A287" s="2" t="s">
        <v>21</v>
      </c>
      <c r="B287" s="2">
        <v>12</v>
      </c>
      <c r="C287" s="2" t="s">
        <v>33</v>
      </c>
      <c r="D287" s="2" t="s">
        <v>23</v>
      </c>
      <c r="E287" s="2">
        <v>2214</v>
      </c>
      <c r="F287" s="2" t="s">
        <v>34</v>
      </c>
      <c r="G287" s="2" t="s">
        <v>35</v>
      </c>
      <c r="H287" s="2">
        <v>4</v>
      </c>
      <c r="I287" s="2" t="s">
        <v>26</v>
      </c>
      <c r="J287" s="2" t="s">
        <v>27</v>
      </c>
      <c r="K287" s="2">
        <v>3</v>
      </c>
      <c r="L287" s="2" t="s">
        <v>43</v>
      </c>
      <c r="M287" s="2">
        <v>24</v>
      </c>
      <c r="N287" s="2" t="s">
        <v>27</v>
      </c>
      <c r="O287" s="2" t="s">
        <v>29</v>
      </c>
      <c r="P287" s="2">
        <v>1</v>
      </c>
      <c r="Q287" s="2" t="s">
        <v>40</v>
      </c>
      <c r="R287" s="2">
        <v>1</v>
      </c>
      <c r="S287" s="2" t="s">
        <v>27</v>
      </c>
      <c r="T287" s="2" t="s">
        <v>31</v>
      </c>
      <c r="U287" s="2">
        <v>0</v>
      </c>
      <c r="V287">
        <f>_xlfn.XLOOKUP(B287,Binning_WOE_IV!$C$2:$C$6,Binning_WOE_IV!$I$2:$I$6,"not found",-1)</f>
        <v>7.0953437452657447E-2</v>
      </c>
      <c r="W287">
        <f>_xlfn.XLOOKUP(E287,Binning_WOE_IV!$C$7:$C$12,Binning_WOE_IV!$I$7:$I$12,"not found",-1)</f>
        <v>0.12361395596717682</v>
      </c>
      <c r="X287">
        <f>_xlfn.XLOOKUP(M287,Binning_WOE_IV!$C$13:$C$18,Binning_WOE_IV!$I$13:$I$18,"not found",-1)</f>
        <v>-0.40221483439086264</v>
      </c>
      <c r="Y287">
        <f>_xlfn.XLOOKUP(A287,Binning_WOE_IV!$B$32:$B$35,Binning_WOE_IV!$G$32:$G$35,"not found",0)</f>
        <v>-0.67859154491044971</v>
      </c>
      <c r="Z287" s="23">
        <f>_xlfn.XLOOKUP(_xlfn.XLOOKUP(C287,Binning_WOE_IV!$AF$2:$AF$6,Binning_WOE_IV!$AG$2:$AG$6,"not found",0),Binning_WOE_IV!$R$36:$R$38,Binning_WOE_IV!$G$36:$G$38,"not found",0)</f>
        <v>-4.4726268044255127E-2</v>
      </c>
      <c r="AA287" cm="1">
        <f t="array" ref="AA287">_xlfn.SWITCH(D287,"radio/tv",Binning_WOE_IV!$G$39,"other",Binning_WOE_IV!$G$39,"education",Binning_WOE_IV!$G$40,"retraining",Binning_WOE_IV!$G$40,"furniture/equipment",Binning_WOE_IV!$G$41,"domestic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87">
        <f>_xlfn.LET(_xlpm.b,_xlfn.XLOOKUP(F287,Binning_WOE_IV!$AJ$2:$AJ$6,Binning_WOE_IV!$AK$2:$AK$6,"not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87">
        <f>_xlfn.LET(_xlpm.b,_xlfn.XLOOKUP(G287,Binning_WOE_IV!$AL$2:$AL$6,Binning_WOE_IV!$AM$2:$AM$6,"not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87">
        <f>_xlfn.XLOOKUP(_xlfn.XLOOKUP(I287,Binning_WOE_IV!$AN$2:$AN$5,Binning_WOE_IV!$AO$2:$AO$5,"not found",0),Binning_WOE_IV!$R$53:$R$55,Binning_WOE_IV!$G$53:$G$55,"not found",0)</f>
        <v>0.1811117123342415</v>
      </c>
      <c r="AE287">
        <f>_xlfn.LET(_xlpm.b,_xlfn.XLOOKUP(L287,Binning_WOE_IV!$AQ$2:$AQ$5,Binning_WOE_IV!$AR$2:$AR$5,"not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87">
        <f>_xlfn.XLOOKUP(_xlfn.XLOOKUP(N287,Binning_WOE_IV!$AS$2:$AS$4,Binning_WOE_IV!$AT$2:$AT$4,"not found",0),Binning_WOE_IV!$R$62:$R$63,Binning_WOE_IV!$G$62:$G$63,"not found",0)</f>
        <v>0.12957806221905885</v>
      </c>
      <c r="AG287">
        <f>_xlfn.XLOOKUP(_xlfn.XLOOKUP(O287,Binning_WOE_IV!$AU$2:$AU$4,Binning_WOE_IV!$AV$2:$AV$4,"not found",0),Binning_WOE_IV!$R$64:$R$65,Binning_WOE_IV!$G$64:$G$65,"not found",0)</f>
        <v>0.23435622685305388</v>
      </c>
      <c r="AH287">
        <f>V287*TRAIN_SUMMARY!$C$3</f>
        <v>-5.5952498937620498E-2</v>
      </c>
      <c r="AI287">
        <f>W287*TRAIN_SUMMARY!$C$4</f>
        <v>-6.1692557392340606E-2</v>
      </c>
      <c r="AJ287">
        <f>X287*TRAIN_SUMMARY!$C$5</f>
        <v>0.25616502952357967</v>
      </c>
      <c r="AK287">
        <f>Y287*TRAIN_SUMMARY!$C$6</f>
        <v>0.53190423215968441</v>
      </c>
      <c r="AL287">
        <f>Z287*TRAIN_SUMMARY!$C$7</f>
        <v>2.4580699342731407E-2</v>
      </c>
      <c r="AM287">
        <f>AA287*TRAIN_SUMMARY!$C$8</f>
        <v>-0.43521580803835686</v>
      </c>
      <c r="AN287">
        <f>AB287*TRAIN_SUMMARY!$C$9</f>
        <v>0.17108448609736249</v>
      </c>
      <c r="AO287">
        <f>AC287*TRAIN_SUMMARY!$C$10</f>
        <v>4.7923621110280083E-2</v>
      </c>
      <c r="AP287">
        <f>AD287*TRAIN_SUMMARY!$C$11</f>
        <v>-0.21458247952085815</v>
      </c>
      <c r="AQ287">
        <f>AE287*TRAIN_SUMMARY!$C$12</f>
        <v>-1.8327249432625072E-2</v>
      </c>
      <c r="AR287">
        <f>AF287*TRAIN_SUMMARY!$C$13</f>
        <v>-7.9424741749105313E-2</v>
      </c>
      <c r="AS287">
        <f>AG287*TRAIN_SUMMARY!$C$14</f>
        <v>-8.8614999578798745E-2</v>
      </c>
      <c r="AT287">
        <f>TRAIN_SUMMARY!$C$2+SUM(AH287:AS287)</f>
        <v>-0.7435530811781903</v>
      </c>
      <c r="AU287">
        <f t="shared" si="52"/>
        <v>0.32222767186026074</v>
      </c>
      <c r="AV287">
        <f t="shared" si="53"/>
        <v>0.38894384663884352</v>
      </c>
      <c r="AW287">
        <f t="shared" si="54"/>
        <v>1</v>
      </c>
      <c r="AX287">
        <f t="shared" si="55"/>
        <v>0</v>
      </c>
      <c r="AY287">
        <f t="shared" si="63"/>
        <v>125</v>
      </c>
      <c r="AZ287">
        <f t="shared" si="64"/>
        <v>161</v>
      </c>
      <c r="BA287" s="35">
        <f t="shared" si="56"/>
        <v>0.25773195876288657</v>
      </c>
      <c r="BB287" s="35">
        <f t="shared" si="57"/>
        <v>0.74883720930232556</v>
      </c>
      <c r="BC287" s="35">
        <f t="shared" si="58"/>
        <v>0.49110525053943899</v>
      </c>
      <c r="BD287" s="35">
        <f t="shared" si="59"/>
        <v>0.74883720930232556</v>
      </c>
      <c r="BE287" s="35">
        <f t="shared" si="60"/>
        <v>0.25773195876288657</v>
      </c>
      <c r="BF287" s="23">
        <f>VLOOKUP(AH287,POINTS_TABLE!$D$2:$E$6,2,FALSE)</f>
        <v>-2.4216717822795024</v>
      </c>
      <c r="BG287" s="23">
        <f>VLOOKUP(AI287,POINTS_TABLE!$D$7:$E$12,2,FALSE)</f>
        <v>-2.6701063982906263</v>
      </c>
      <c r="BH287" s="23">
        <f>VLOOKUP(AJ287,POINTS_TABLE!$D$13:$E$18,2,FALSE)</f>
        <v>11.087040532285299</v>
      </c>
      <c r="BI287" s="23">
        <f>VLOOKUP(AK287,POINTS_TABLE!$D$21:$E$24,2,FALSE)</f>
        <v>23.021267938938855</v>
      </c>
      <c r="BJ287" s="23">
        <f>VLOOKUP(AL287,POINTS_TABLE!$D$25:$E$27,2,FALSE)</f>
        <v>1.063873591300236</v>
      </c>
      <c r="BK287" s="23">
        <f>VLOOKUP(AM287,POINTS_TABLE!$D$28:$E$33,2,FALSE)</f>
        <v>-18.836510639202615</v>
      </c>
      <c r="BL287" s="23">
        <f>VLOOKUP(AN287,POINTS_TABLE!$D$34:$E$37,2,FALSE)</f>
        <v>7.4046821899710498</v>
      </c>
      <c r="BM287" s="23">
        <f>VLOOKUP(AO287,POINTS_TABLE!$D$38:$E$41,2,FALSE)</f>
        <v>2.0741751155172814</v>
      </c>
      <c r="BN287" s="23">
        <f>VLOOKUP(AP287,POINTS_TABLE!$D$42:$E$44,2,FALSE)</f>
        <v>-9.2873123719919874</v>
      </c>
      <c r="BO287" s="23">
        <f>VLOOKUP(AQ287,POINTS_TABLE!$D$45:$E$48,2,FALSE)</f>
        <v>-0.79321895608749771</v>
      </c>
      <c r="BP287" s="23">
        <f>VLOOKUP(AR287,POINTS_TABLE!$D$49:$E$50,2,FALSE)</f>
        <v>-3.4375704313596254</v>
      </c>
      <c r="BQ287" s="23">
        <f>VLOOKUP(AS287,POINTS_TABLE!$D$51:$E$52,2,FALSE)</f>
        <v>-3.8353326132213157</v>
      </c>
      <c r="BR287" s="39">
        <f>ROUND(SCORECARD_SCALLING!$C$6-SUM(BF287:BQ287)-TRAIN_SUMMARY!$C$2*SCORECARD_SCALLING!$C$5,0)</f>
        <v>503</v>
      </c>
      <c r="BS287" t="str">
        <f t="shared" si="61"/>
        <v>Manual review</v>
      </c>
      <c r="BT287">
        <f t="shared" si="62"/>
        <v>2</v>
      </c>
    </row>
    <row r="288" spans="1:72">
      <c r="A288" s="2" t="s">
        <v>32</v>
      </c>
      <c r="B288" s="2">
        <v>15</v>
      </c>
      <c r="C288" s="2" t="s">
        <v>33</v>
      </c>
      <c r="D288" s="2" t="s">
        <v>68</v>
      </c>
      <c r="E288" s="2">
        <v>2631</v>
      </c>
      <c r="F288" s="2" t="s">
        <v>59</v>
      </c>
      <c r="G288" s="2" t="s">
        <v>35</v>
      </c>
      <c r="H288" s="2">
        <v>3</v>
      </c>
      <c r="I288" s="2" t="s">
        <v>36</v>
      </c>
      <c r="J288" s="2" t="s">
        <v>27</v>
      </c>
      <c r="K288" s="2">
        <v>2</v>
      </c>
      <c r="L288" s="2" t="s">
        <v>28</v>
      </c>
      <c r="M288" s="2">
        <v>25</v>
      </c>
      <c r="N288" s="2" t="s">
        <v>27</v>
      </c>
      <c r="O288" s="2" t="s">
        <v>29</v>
      </c>
      <c r="P288" s="2">
        <v>1</v>
      </c>
      <c r="Q288" s="2" t="s">
        <v>40</v>
      </c>
      <c r="R288" s="2">
        <v>1</v>
      </c>
      <c r="S288" s="2" t="s">
        <v>27</v>
      </c>
      <c r="T288" s="2" t="s">
        <v>31</v>
      </c>
      <c r="U288" s="2">
        <v>0</v>
      </c>
      <c r="V288">
        <f>_xlfn.XLOOKUP(B288,Binning_WOE_IV!$C$2:$C$6,Binning_WOE_IV!$I$2:$I$6,"not found",-1)</f>
        <v>7.0953437452657447E-2</v>
      </c>
      <c r="W288">
        <f>_xlfn.XLOOKUP(E288,Binning_WOE_IV!$C$7:$C$12,Binning_WOE_IV!$I$7:$I$12,"not found",-1)</f>
        <v>0.12361395596717682</v>
      </c>
      <c r="X288">
        <f>_xlfn.XLOOKUP(M288,Binning_WOE_IV!$C$13:$C$18,Binning_WOE_IV!$I$13:$I$18,"not found",-1)</f>
        <v>-0.40221483439086264</v>
      </c>
      <c r="Y288">
        <f>_xlfn.XLOOKUP(A288,Binning_WOE_IV!$B$32:$B$35,Binning_WOE_IV!$G$32:$G$35,"not found",0)</f>
        <v>-0.45557089656450134</v>
      </c>
      <c r="Z288" s="23">
        <f>_xlfn.XLOOKUP(_xlfn.XLOOKUP(C288,Binning_WOE_IV!$AF$2:$AF$6,Binning_WOE_IV!$AG$2:$AG$6,"not found",0),Binning_WOE_IV!$R$36:$R$38,Binning_WOE_IV!$G$36:$G$38,"not found",0)</f>
        <v>-4.4726268044255127E-2</v>
      </c>
      <c r="AA288" cm="1">
        <f t="array" ref="AA288">_xlfn.SWITCH(D288,"radio/tv",Binning_WOE_IV!$G$39,"other",Binning_WOE_IV!$G$39,"education",Binning_WOE_IV!$G$40,"retraining",Binning_WOE_IV!$G$40,"furniture/equipment",Binning_WOE_IV!$G$41,"domestic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88">
        <f>_xlfn.LET(_xlpm.b,_xlfn.XLOOKUP(F288,Binning_WOE_IV!$AJ$2:$AJ$6,Binning_WOE_IV!$AK$2:$AK$6,"not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288">
        <f>_xlfn.LET(_xlpm.b,_xlfn.XLOOKUP(G288,Binning_WOE_IV!$AL$2:$AL$6,Binning_WOE_IV!$AM$2:$AM$6,"not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88">
        <f>_xlfn.XLOOKUP(_xlfn.XLOOKUP(I288,Binning_WOE_IV!$AN$2:$AN$5,Binning_WOE_IV!$AO$2:$AO$5,"not found",0),Binning_WOE_IV!$R$53:$R$55,Binning_WOE_IV!$G$53:$G$55,"not found",0)</f>
        <v>-0.20099341664998441</v>
      </c>
      <c r="AE288">
        <f>_xlfn.LET(_xlpm.b,_xlfn.XLOOKUP(L288,Binning_WOE_IV!$AQ$2:$AQ$5,Binning_WOE_IV!$AR$2:$AR$5,"not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88">
        <f>_xlfn.XLOOKUP(_xlfn.XLOOKUP(N288,Binning_WOE_IV!$AS$2:$AS$4,Binning_WOE_IV!$AT$2:$AT$4,"not found",0),Binning_WOE_IV!$R$62:$R$63,Binning_WOE_IV!$G$62:$G$63,"not found",0)</f>
        <v>0.12957806221905885</v>
      </c>
      <c r="AG288">
        <f>_xlfn.XLOOKUP(_xlfn.XLOOKUP(O288,Binning_WOE_IV!$AU$2:$AU$4,Binning_WOE_IV!$AV$2:$AV$4,"not found",0),Binning_WOE_IV!$R$64:$R$65,Binning_WOE_IV!$G$64:$G$65,"not found",0)</f>
        <v>0.23435622685305388</v>
      </c>
      <c r="AH288">
        <f>V288*TRAIN_SUMMARY!$C$3</f>
        <v>-5.5952498937620498E-2</v>
      </c>
      <c r="AI288">
        <f>W288*TRAIN_SUMMARY!$C$4</f>
        <v>-6.1692557392340606E-2</v>
      </c>
      <c r="AJ288">
        <f>X288*TRAIN_SUMMARY!$C$5</f>
        <v>0.25616502952357967</v>
      </c>
      <c r="AK288">
        <f>Y288*TRAIN_SUMMARY!$C$6</f>
        <v>0.35709270141793154</v>
      </c>
      <c r="AL288">
        <f>Z288*TRAIN_SUMMARY!$C$7</f>
        <v>2.4580699342731407E-2</v>
      </c>
      <c r="AM288">
        <f>AA288*TRAIN_SUMMARY!$C$8</f>
        <v>-0.46936907902687153</v>
      </c>
      <c r="AN288">
        <f>AB288*TRAIN_SUMMARY!$C$9</f>
        <v>0.18902110492895396</v>
      </c>
      <c r="AO288">
        <f>AC288*TRAIN_SUMMARY!$C$10</f>
        <v>4.7923621110280083E-2</v>
      </c>
      <c r="AP288">
        <f>AD288*TRAIN_SUMMARY!$C$11</f>
        <v>0.23813846799994265</v>
      </c>
      <c r="AQ288">
        <f>AE288*TRAIN_SUMMARY!$C$12</f>
        <v>-0.28008206528227803</v>
      </c>
      <c r="AR288">
        <f>AF288*TRAIN_SUMMARY!$C$13</f>
        <v>-7.9424741749105313E-2</v>
      </c>
      <c r="AS288">
        <f>AG288*TRAIN_SUMMARY!$C$14</f>
        <v>-8.8614999578798745E-2</v>
      </c>
      <c r="AT288">
        <f>TRAIN_SUMMARY!$C$2+SUM(AH288:AS288)</f>
        <v>-0.74361513240571853</v>
      </c>
      <c r="AU288">
        <f t="shared" si="52"/>
        <v>0.32221412020785528</v>
      </c>
      <c r="AV288">
        <f t="shared" si="53"/>
        <v>0.38892385243671079</v>
      </c>
      <c r="AW288">
        <f t="shared" si="54"/>
        <v>1</v>
      </c>
      <c r="AX288">
        <f t="shared" si="55"/>
        <v>0</v>
      </c>
      <c r="AY288">
        <f t="shared" si="63"/>
        <v>126</v>
      </c>
      <c r="AZ288">
        <f t="shared" si="64"/>
        <v>161</v>
      </c>
      <c r="BA288" s="35">
        <f t="shared" si="56"/>
        <v>0.25979381443298971</v>
      </c>
      <c r="BB288" s="35">
        <f t="shared" si="57"/>
        <v>0.74883720930232556</v>
      </c>
      <c r="BC288" s="35">
        <f t="shared" si="58"/>
        <v>0.48904339486933585</v>
      </c>
      <c r="BD288" s="35">
        <f t="shared" si="59"/>
        <v>0.74883720930232556</v>
      </c>
      <c r="BE288" s="35">
        <f t="shared" si="60"/>
        <v>0.25979381443298971</v>
      </c>
      <c r="BF288" s="23">
        <f>VLOOKUP(AH288,POINTS_TABLE!$D$2:$E$6,2,FALSE)</f>
        <v>-2.4216717822795024</v>
      </c>
      <c r="BG288" s="23">
        <f>VLOOKUP(AI288,POINTS_TABLE!$D$7:$E$12,2,FALSE)</f>
        <v>-2.6701063982906263</v>
      </c>
      <c r="BH288" s="23">
        <f>VLOOKUP(AJ288,POINTS_TABLE!$D$13:$E$18,2,FALSE)</f>
        <v>11.087040532285299</v>
      </c>
      <c r="BI288" s="23">
        <f>VLOOKUP(AK288,POINTS_TABLE!$D$21:$E$24,2,FALSE)</f>
        <v>15.455276084198793</v>
      </c>
      <c r="BJ288" s="23">
        <f>VLOOKUP(AL288,POINTS_TABLE!$D$25:$E$27,2,FALSE)</f>
        <v>1.063873591300236</v>
      </c>
      <c r="BK288" s="23">
        <f>VLOOKUP(AM288,POINTS_TABLE!$D$28:$E$33,2,FALSE)</f>
        <v>-20.314693279760625</v>
      </c>
      <c r="BL288" s="23">
        <f>VLOOKUP(AN288,POINTS_TABLE!$D$34:$E$37,2,FALSE)</f>
        <v>8.180994321130628</v>
      </c>
      <c r="BM288" s="23">
        <f>VLOOKUP(AO288,POINTS_TABLE!$D$38:$E$41,2,FALSE)</f>
        <v>2.0741751155172814</v>
      </c>
      <c r="BN288" s="23">
        <f>VLOOKUP(AP288,POINTS_TABLE!$D$42:$E$44,2,FALSE)</f>
        <v>10.30683560485237</v>
      </c>
      <c r="BO288" s="23">
        <f>VLOOKUP(AQ288,POINTS_TABLE!$D$45:$E$48,2,FALSE)</f>
        <v>-12.122190198740443</v>
      </c>
      <c r="BP288" s="23">
        <f>VLOOKUP(AR288,POINTS_TABLE!$D$49:$E$50,2,FALSE)</f>
        <v>-3.4375704313596254</v>
      </c>
      <c r="BQ288" s="23">
        <f>VLOOKUP(AS288,POINTS_TABLE!$D$51:$E$52,2,FALSE)</f>
        <v>-3.8353326132213157</v>
      </c>
      <c r="BR288" s="39">
        <f>ROUND(SCORECARD_SCALLING!$C$6-SUM(BF288:BQ288)-TRAIN_SUMMARY!$C$2*SCORECARD_SCALLING!$C$5,0)</f>
        <v>503</v>
      </c>
      <c r="BS288" t="str">
        <f t="shared" si="61"/>
        <v>Manual review</v>
      </c>
      <c r="BT288">
        <f t="shared" si="62"/>
        <v>2</v>
      </c>
    </row>
    <row r="289" spans="1:72">
      <c r="A289" s="2" t="s">
        <v>21</v>
      </c>
      <c r="B289" s="2">
        <v>12</v>
      </c>
      <c r="C289" s="2" t="s">
        <v>22</v>
      </c>
      <c r="D289" s="2" t="s">
        <v>46</v>
      </c>
      <c r="E289" s="2">
        <v>2122</v>
      </c>
      <c r="F289" s="2" t="s">
        <v>34</v>
      </c>
      <c r="G289" s="2" t="s">
        <v>35</v>
      </c>
      <c r="H289" s="2">
        <v>3</v>
      </c>
      <c r="I289" s="2" t="s">
        <v>26</v>
      </c>
      <c r="J289" s="2" t="s">
        <v>27</v>
      </c>
      <c r="K289" s="2">
        <v>2</v>
      </c>
      <c r="L289" s="2" t="s">
        <v>28</v>
      </c>
      <c r="M289" s="2">
        <v>39</v>
      </c>
      <c r="N289" s="2" t="s">
        <v>27</v>
      </c>
      <c r="O289" s="2" t="s">
        <v>51</v>
      </c>
      <c r="P289" s="2">
        <v>2</v>
      </c>
      <c r="Q289" s="2" t="s">
        <v>40</v>
      </c>
      <c r="R289" s="2">
        <v>2</v>
      </c>
      <c r="S289" s="2" t="s">
        <v>27</v>
      </c>
      <c r="T289" s="2" t="s">
        <v>62</v>
      </c>
      <c r="U289" s="2">
        <v>0</v>
      </c>
      <c r="V289">
        <f>_xlfn.XLOOKUP(B289,Binning_WOE_IV!$C$2:$C$6,Binning_WOE_IV!$I$2:$I$6,"not found",-1)</f>
        <v>7.0953437452657447E-2</v>
      </c>
      <c r="W289">
        <f>_xlfn.XLOOKUP(E289,Binning_WOE_IV!$C$7:$C$12,Binning_WOE_IV!$I$7:$I$12,"not found",-1)</f>
        <v>0.12361395596717682</v>
      </c>
      <c r="X289">
        <f>_xlfn.XLOOKUP(M289,Binning_WOE_IV!$C$13:$C$18,Binning_WOE_IV!$I$13:$I$18,"not found",-1)</f>
        <v>0.27579903319597576</v>
      </c>
      <c r="Y289">
        <f>_xlfn.XLOOKUP(A289,Binning_WOE_IV!$B$32:$B$35,Binning_WOE_IV!$G$32:$G$35,"not found",0)</f>
        <v>-0.67859154491044971</v>
      </c>
      <c r="Z289" s="23">
        <f>_xlfn.XLOOKUP(_xlfn.XLOOKUP(C289,Binning_WOE_IV!$AF$2:$AF$6,Binning_WOE_IV!$AG$2:$AG$6,"not found",0),Binning_WOE_IV!$R$36:$R$38,Binning_WOE_IV!$G$36:$G$38,"not found",0)</f>
        <v>0.68738688104907397</v>
      </c>
      <c r="AA289" cm="1">
        <f t="array" ref="AA289">_xlfn.SWITCH(D289,"radio/tv",Binning_WOE_IV!$G$39,"other",Binning_WOE_IV!$G$39,"education",Binning_WOE_IV!$G$40,"retraining",Binning_WOE_IV!$G$40,"furniture/equipment",Binning_WOE_IV!$G$41,"domestic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89">
        <f>_xlfn.LET(_xlpm.b,_xlfn.XLOOKUP(F289,Binning_WOE_IV!$AJ$2:$AJ$6,Binning_WOE_IV!$AK$2:$AK$6,"not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89">
        <f>_xlfn.LET(_xlpm.b,_xlfn.XLOOKUP(G289,Binning_WOE_IV!$AL$2:$AL$6,Binning_WOE_IV!$AM$2:$AM$6,"not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89">
        <f>_xlfn.XLOOKUP(_xlfn.XLOOKUP(I289,Binning_WOE_IV!$AN$2:$AN$5,Binning_WOE_IV!$AO$2:$AO$5,"not found",0),Binning_WOE_IV!$R$53:$R$55,Binning_WOE_IV!$G$53:$G$55,"not found",0)</f>
        <v>0.1811117123342415</v>
      </c>
      <c r="AE289">
        <f>_xlfn.LET(_xlpm.b,_xlfn.XLOOKUP(L289,Binning_WOE_IV!$AQ$2:$AQ$5,Binning_WOE_IV!$AR$2:$AR$5,"not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89">
        <f>_xlfn.XLOOKUP(_xlfn.XLOOKUP(N289,Binning_WOE_IV!$AS$2:$AS$4,Binning_WOE_IV!$AT$2:$AT$4,"not found",0),Binning_WOE_IV!$R$62:$R$63,Binning_WOE_IV!$G$62:$G$63,"not found",0)</f>
        <v>0.12957806221905885</v>
      </c>
      <c r="AG289">
        <f>_xlfn.XLOOKUP(_xlfn.XLOOKUP(O289,Binning_WOE_IV!$AU$2:$AU$4,Binning_WOE_IV!$AV$2:$AV$4,"not found",0),Binning_WOE_IV!$R$64:$R$65,Binning_WOE_IV!$G$64:$G$65,"not found",0)</f>
        <v>-0.4919272386823581</v>
      </c>
      <c r="AH289">
        <f>V289*TRAIN_SUMMARY!$C$3</f>
        <v>-5.5952498937620498E-2</v>
      </c>
      <c r="AI289">
        <f>W289*TRAIN_SUMMARY!$C$4</f>
        <v>-6.1692557392340606E-2</v>
      </c>
      <c r="AJ289">
        <f>X289*TRAIN_SUMMARY!$C$5</f>
        <v>-0.1756525653466223</v>
      </c>
      <c r="AK289">
        <f>Y289*TRAIN_SUMMARY!$C$6</f>
        <v>0.53190423215968441</v>
      </c>
      <c r="AL289">
        <f>Z289*TRAIN_SUMMARY!$C$7</f>
        <v>-0.37777464997720578</v>
      </c>
      <c r="AM289">
        <f>AA289*TRAIN_SUMMARY!$C$8</f>
        <v>0.38352631329769549</v>
      </c>
      <c r="AN289">
        <f>AB289*TRAIN_SUMMARY!$C$9</f>
        <v>0.17108448609736249</v>
      </c>
      <c r="AO289">
        <f>AC289*TRAIN_SUMMARY!$C$10</f>
        <v>4.7923621110280083E-2</v>
      </c>
      <c r="AP289">
        <f>AD289*TRAIN_SUMMARY!$C$11</f>
        <v>-0.21458247952085815</v>
      </c>
      <c r="AQ289">
        <f>AE289*TRAIN_SUMMARY!$C$12</f>
        <v>-0.28008206528227803</v>
      </c>
      <c r="AR289">
        <f>AF289*TRAIN_SUMMARY!$C$13</f>
        <v>-7.9424741749105313E-2</v>
      </c>
      <c r="AS289">
        <f>AG289*TRAIN_SUMMARY!$C$14</f>
        <v>0.18600799575071647</v>
      </c>
      <c r="AT289">
        <f>TRAIN_SUMMARY!$C$2+SUM(AH289:AS289)</f>
        <v>-0.74611572455241482</v>
      </c>
      <c r="AU289">
        <f t="shared" si="52"/>
        <v>0.32166825339571575</v>
      </c>
      <c r="AV289">
        <f t="shared" si="53"/>
        <v>0.38811880893459061</v>
      </c>
      <c r="AW289">
        <f t="shared" si="54"/>
        <v>1</v>
      </c>
      <c r="AX289">
        <f t="shared" si="55"/>
        <v>0</v>
      </c>
      <c r="AY289">
        <f t="shared" si="63"/>
        <v>127</v>
      </c>
      <c r="AZ289">
        <f t="shared" si="64"/>
        <v>161</v>
      </c>
      <c r="BA289" s="35">
        <f t="shared" si="56"/>
        <v>0.2618556701030928</v>
      </c>
      <c r="BB289" s="35">
        <f t="shared" si="57"/>
        <v>0.74883720930232556</v>
      </c>
      <c r="BC289" s="35">
        <f t="shared" si="58"/>
        <v>0.48698153919923276</v>
      </c>
      <c r="BD289" s="35">
        <f t="shared" si="59"/>
        <v>0.74883720930232556</v>
      </c>
      <c r="BE289" s="35">
        <f t="shared" si="60"/>
        <v>0.2618556701030928</v>
      </c>
      <c r="BF289" s="23">
        <f>VLOOKUP(AH289,POINTS_TABLE!$D$2:$E$6,2,FALSE)</f>
        <v>-2.4216717822795024</v>
      </c>
      <c r="BG289" s="23">
        <f>VLOOKUP(AI289,POINTS_TABLE!$D$7:$E$12,2,FALSE)</f>
        <v>-2.6701063982906263</v>
      </c>
      <c r="BH289" s="23">
        <f>VLOOKUP(AJ289,POINTS_TABLE!$D$13:$E$18,2,FALSE)</f>
        <v>-7.6023925483498971</v>
      </c>
      <c r="BI289" s="23">
        <f>VLOOKUP(AK289,POINTS_TABLE!$D$21:$E$24,2,FALSE)</f>
        <v>23.021267938938855</v>
      </c>
      <c r="BJ289" s="23">
        <f>VLOOKUP(AL289,POINTS_TABLE!$D$25:$E$27,2,FALSE)</f>
        <v>-16.350408422870363</v>
      </c>
      <c r="BK289" s="23">
        <f>VLOOKUP(AM289,POINTS_TABLE!$D$28:$E$33,2,FALSE)</f>
        <v>16.599345307350365</v>
      </c>
      <c r="BL289" s="23">
        <f>VLOOKUP(AN289,POINTS_TABLE!$D$34:$E$37,2,FALSE)</f>
        <v>7.4046821899710498</v>
      </c>
      <c r="BM289" s="23">
        <f>VLOOKUP(AO289,POINTS_TABLE!$D$38:$E$41,2,FALSE)</f>
        <v>2.0741751155172814</v>
      </c>
      <c r="BN289" s="23">
        <f>VLOOKUP(AP289,POINTS_TABLE!$D$42:$E$44,2,FALSE)</f>
        <v>-9.2873123719919874</v>
      </c>
      <c r="BO289" s="23">
        <f>VLOOKUP(AQ289,POINTS_TABLE!$D$45:$E$48,2,FALSE)</f>
        <v>-12.122190198740443</v>
      </c>
      <c r="BP289" s="23">
        <f>VLOOKUP(AR289,POINTS_TABLE!$D$49:$E$50,2,FALSE)</f>
        <v>-3.4375704313596254</v>
      </c>
      <c r="BQ289" s="23">
        <f>VLOOKUP(AS289,POINTS_TABLE!$D$51:$E$52,2,FALSE)</f>
        <v>8.0505843910576207</v>
      </c>
      <c r="BR289" s="39">
        <f>ROUND(SCORECARD_SCALLING!$C$6-SUM(BF289:BQ289)-TRAIN_SUMMARY!$C$2*SCORECARD_SCALLING!$C$5,0)</f>
        <v>503</v>
      </c>
      <c r="BS289" t="str">
        <f t="shared" si="61"/>
        <v>Manual review</v>
      </c>
      <c r="BT289">
        <f t="shared" si="62"/>
        <v>2</v>
      </c>
    </row>
    <row r="290" spans="1:72">
      <c r="A290" s="2" t="s">
        <v>21</v>
      </c>
      <c r="B290" s="2">
        <v>12</v>
      </c>
      <c r="C290" s="2" t="s">
        <v>33</v>
      </c>
      <c r="D290" s="2" t="s">
        <v>23</v>
      </c>
      <c r="E290" s="2">
        <v>1107</v>
      </c>
      <c r="F290" s="2" t="s">
        <v>34</v>
      </c>
      <c r="G290" s="2" t="s">
        <v>35</v>
      </c>
      <c r="H290" s="2">
        <v>2</v>
      </c>
      <c r="I290" s="2" t="s">
        <v>26</v>
      </c>
      <c r="J290" s="2" t="s">
        <v>27</v>
      </c>
      <c r="K290" s="2">
        <v>2</v>
      </c>
      <c r="L290" s="2" t="s">
        <v>28</v>
      </c>
      <c r="M290" s="2">
        <v>20</v>
      </c>
      <c r="N290" s="2" t="s">
        <v>27</v>
      </c>
      <c r="O290" s="2" t="s">
        <v>51</v>
      </c>
      <c r="P290" s="2">
        <v>1</v>
      </c>
      <c r="Q290" s="2" t="s">
        <v>52</v>
      </c>
      <c r="R290" s="2">
        <v>2</v>
      </c>
      <c r="S290" s="2" t="s">
        <v>31</v>
      </c>
      <c r="T290" s="2" t="s">
        <v>31</v>
      </c>
      <c r="U290" s="2">
        <v>0</v>
      </c>
      <c r="V290">
        <f>_xlfn.XLOOKUP(B290,Binning_WOE_IV!$C$2:$C$6,Binning_WOE_IV!$I$2:$I$6,"not found",-1)</f>
        <v>7.0953437452657447E-2</v>
      </c>
      <c r="W290">
        <f>_xlfn.XLOOKUP(E290,Binning_WOE_IV!$C$7:$C$12,Binning_WOE_IV!$I$7:$I$12,"not found",-1)</f>
        <v>0.16104877718831048</v>
      </c>
      <c r="X290">
        <f>_xlfn.XLOOKUP(M290,Binning_WOE_IV!$C$13:$C$18,Binning_WOE_IV!$I$13:$I$18,"not found",-1)</f>
        <v>-0.40221483439086264</v>
      </c>
      <c r="Y290">
        <f>_xlfn.XLOOKUP(A290,Binning_WOE_IV!$B$32:$B$35,Binning_WOE_IV!$G$32:$G$35,"not found",0)</f>
        <v>-0.67859154491044971</v>
      </c>
      <c r="Z290" s="23">
        <f>_xlfn.XLOOKUP(_xlfn.XLOOKUP(C290,Binning_WOE_IV!$AF$2:$AF$6,Binning_WOE_IV!$AG$2:$AG$6,"not found",0),Binning_WOE_IV!$R$36:$R$38,Binning_WOE_IV!$G$36:$G$38,"not found",0)</f>
        <v>-4.4726268044255127E-2</v>
      </c>
      <c r="AA290" cm="1">
        <f t="array" ref="AA290">_xlfn.SWITCH(D290,"radio/tv",Binning_WOE_IV!$G$39,"other",Binning_WOE_IV!$G$39,"education",Binning_WOE_IV!$G$40,"retraining",Binning_WOE_IV!$G$40,"furniture/equipment",Binning_WOE_IV!$G$41,"domestic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90">
        <f>_xlfn.LET(_xlpm.b,_xlfn.XLOOKUP(F290,Binning_WOE_IV!$AJ$2:$AJ$6,Binning_WOE_IV!$AK$2:$AK$6,"not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90">
        <f>_xlfn.LET(_xlpm.b,_xlfn.XLOOKUP(G290,Binning_WOE_IV!$AL$2:$AL$6,Binning_WOE_IV!$AM$2:$AM$6,"not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90">
        <f>_xlfn.XLOOKUP(_xlfn.XLOOKUP(I290,Binning_WOE_IV!$AN$2:$AN$5,Binning_WOE_IV!$AO$2:$AO$5,"not found",0),Binning_WOE_IV!$R$53:$R$55,Binning_WOE_IV!$G$53:$G$55,"not found",0)</f>
        <v>0.1811117123342415</v>
      </c>
      <c r="AE290">
        <f>_xlfn.LET(_xlpm.b,_xlfn.XLOOKUP(L290,Binning_WOE_IV!$AQ$2:$AQ$5,Binning_WOE_IV!$AR$2:$AR$5,"not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90">
        <f>_xlfn.XLOOKUP(_xlfn.XLOOKUP(N290,Binning_WOE_IV!$AS$2:$AS$4,Binning_WOE_IV!$AT$2:$AT$4,"not found",0),Binning_WOE_IV!$R$62:$R$63,Binning_WOE_IV!$G$62:$G$63,"not found",0)</f>
        <v>0.12957806221905885</v>
      </c>
      <c r="AG290">
        <f>_xlfn.XLOOKUP(_xlfn.XLOOKUP(O290,Binning_WOE_IV!$AU$2:$AU$4,Binning_WOE_IV!$AV$2:$AV$4,"not found",0),Binning_WOE_IV!$R$64:$R$65,Binning_WOE_IV!$G$64:$G$65,"not found",0)</f>
        <v>-0.4919272386823581</v>
      </c>
      <c r="AH290">
        <f>V290*TRAIN_SUMMARY!$C$3</f>
        <v>-5.5952498937620498E-2</v>
      </c>
      <c r="AI290">
        <f>W290*TRAIN_SUMMARY!$C$4</f>
        <v>-8.037531726833734E-2</v>
      </c>
      <c r="AJ290">
        <f>X290*TRAIN_SUMMARY!$C$5</f>
        <v>0.25616502952357967</v>
      </c>
      <c r="AK290">
        <f>Y290*TRAIN_SUMMARY!$C$6</f>
        <v>0.53190423215968441</v>
      </c>
      <c r="AL290">
        <f>Z290*TRAIN_SUMMARY!$C$7</f>
        <v>2.4580699342731407E-2</v>
      </c>
      <c r="AM290">
        <f>AA290*TRAIN_SUMMARY!$C$8</f>
        <v>-0.43521580803835686</v>
      </c>
      <c r="AN290">
        <f>AB290*TRAIN_SUMMARY!$C$9</f>
        <v>0.17108448609736249</v>
      </c>
      <c r="AO290">
        <f>AC290*TRAIN_SUMMARY!$C$10</f>
        <v>4.7923621110280083E-2</v>
      </c>
      <c r="AP290">
        <f>AD290*TRAIN_SUMMARY!$C$11</f>
        <v>-0.21458247952085815</v>
      </c>
      <c r="AQ290">
        <f>AE290*TRAIN_SUMMARY!$C$12</f>
        <v>-0.28008206528227803</v>
      </c>
      <c r="AR290">
        <f>AF290*TRAIN_SUMMARY!$C$13</f>
        <v>-7.9424741749105313E-2</v>
      </c>
      <c r="AS290">
        <f>AG290*TRAIN_SUMMARY!$C$14</f>
        <v>0.18600799575071647</v>
      </c>
      <c r="AT290">
        <f>TRAIN_SUMMARY!$C$2+SUM(AH290:AS290)</f>
        <v>-0.74936766157432466</v>
      </c>
      <c r="AU290">
        <f t="shared" si="52"/>
        <v>0.32095909981017562</v>
      </c>
      <c r="AV290">
        <f t="shared" si="53"/>
        <v>0.38707391731733853</v>
      </c>
      <c r="AW290">
        <f t="shared" si="54"/>
        <v>1</v>
      </c>
      <c r="AX290">
        <f t="shared" si="55"/>
        <v>0</v>
      </c>
      <c r="AY290">
        <f t="shared" si="63"/>
        <v>128</v>
      </c>
      <c r="AZ290">
        <f t="shared" si="64"/>
        <v>161</v>
      </c>
      <c r="BA290" s="35">
        <f t="shared" si="56"/>
        <v>0.26391752577319588</v>
      </c>
      <c r="BB290" s="35">
        <f t="shared" si="57"/>
        <v>0.74883720930232556</v>
      </c>
      <c r="BC290" s="35">
        <f t="shared" si="58"/>
        <v>0.48491968352912967</v>
      </c>
      <c r="BD290" s="35">
        <f t="shared" si="59"/>
        <v>0.74883720930232556</v>
      </c>
      <c r="BE290" s="35">
        <f t="shared" si="60"/>
        <v>0.26391752577319588</v>
      </c>
      <c r="BF290" s="23">
        <f>VLOOKUP(AH290,POINTS_TABLE!$D$2:$E$6,2,FALSE)</f>
        <v>-2.4216717822795024</v>
      </c>
      <c r="BG290" s="23">
        <f>VLOOKUP(AI290,POINTS_TABLE!$D$7:$E$12,2,FALSE)</f>
        <v>-3.4787121489872201</v>
      </c>
      <c r="BH290" s="23">
        <f>VLOOKUP(AJ290,POINTS_TABLE!$D$13:$E$18,2,FALSE)</f>
        <v>11.087040532285299</v>
      </c>
      <c r="BI290" s="23">
        <f>VLOOKUP(AK290,POINTS_TABLE!$D$21:$E$24,2,FALSE)</f>
        <v>23.021267938938855</v>
      </c>
      <c r="BJ290" s="23">
        <f>VLOOKUP(AL290,POINTS_TABLE!$D$25:$E$27,2,FALSE)</f>
        <v>1.063873591300236</v>
      </c>
      <c r="BK290" s="23">
        <f>VLOOKUP(AM290,POINTS_TABLE!$D$28:$E$33,2,FALSE)</f>
        <v>-18.836510639202615</v>
      </c>
      <c r="BL290" s="23">
        <f>VLOOKUP(AN290,POINTS_TABLE!$D$34:$E$37,2,FALSE)</f>
        <v>7.4046821899710498</v>
      </c>
      <c r="BM290" s="23">
        <f>VLOOKUP(AO290,POINTS_TABLE!$D$38:$E$41,2,FALSE)</f>
        <v>2.0741751155172814</v>
      </c>
      <c r="BN290" s="23">
        <f>VLOOKUP(AP290,POINTS_TABLE!$D$42:$E$44,2,FALSE)</f>
        <v>-9.2873123719919874</v>
      </c>
      <c r="BO290" s="23">
        <f>VLOOKUP(AQ290,POINTS_TABLE!$D$45:$E$48,2,FALSE)</f>
        <v>-12.122190198740443</v>
      </c>
      <c r="BP290" s="23">
        <f>VLOOKUP(AR290,POINTS_TABLE!$D$49:$E$50,2,FALSE)</f>
        <v>-3.4375704313596254</v>
      </c>
      <c r="BQ290" s="23">
        <f>VLOOKUP(AS290,POINTS_TABLE!$D$51:$E$52,2,FALSE)</f>
        <v>8.0505843910576207</v>
      </c>
      <c r="BR290" s="39">
        <f>ROUND(SCORECARD_SCALLING!$C$6-SUM(BF290:BQ290)-TRAIN_SUMMARY!$C$2*SCORECARD_SCALLING!$C$5,0)</f>
        <v>503</v>
      </c>
      <c r="BS290" t="str">
        <f t="shared" si="61"/>
        <v>Manual review</v>
      </c>
      <c r="BT290">
        <f t="shared" si="62"/>
        <v>2</v>
      </c>
    </row>
    <row r="291" spans="1:72">
      <c r="A291" s="2" t="s">
        <v>21</v>
      </c>
      <c r="B291" s="2">
        <v>30</v>
      </c>
      <c r="C291" s="2" t="s">
        <v>33</v>
      </c>
      <c r="D291" s="2" t="s">
        <v>41</v>
      </c>
      <c r="E291" s="2">
        <v>3622</v>
      </c>
      <c r="F291" s="2" t="s">
        <v>53</v>
      </c>
      <c r="G291" s="2" t="s">
        <v>25</v>
      </c>
      <c r="H291" s="2">
        <v>4</v>
      </c>
      <c r="I291" s="2" t="s">
        <v>36</v>
      </c>
      <c r="J291" s="2" t="s">
        <v>27</v>
      </c>
      <c r="K291" s="2">
        <v>4</v>
      </c>
      <c r="L291" s="2" t="s">
        <v>43</v>
      </c>
      <c r="M291" s="2">
        <v>57</v>
      </c>
      <c r="N291" s="2" t="s">
        <v>27</v>
      </c>
      <c r="O291" s="2" t="s">
        <v>51</v>
      </c>
      <c r="P291" s="2">
        <v>2</v>
      </c>
      <c r="Q291" s="2" t="s">
        <v>30</v>
      </c>
      <c r="R291" s="2">
        <v>1</v>
      </c>
      <c r="S291" s="2" t="s">
        <v>31</v>
      </c>
      <c r="T291" s="2" t="s">
        <v>31</v>
      </c>
      <c r="U291" s="2">
        <v>0</v>
      </c>
      <c r="V291">
        <f>_xlfn.XLOOKUP(B291,Binning_WOE_IV!$C$2:$C$6,Binning_WOE_IV!$I$2:$I$6,"not found",-1)</f>
        <v>-0.12917431193202994</v>
      </c>
      <c r="W291">
        <f>_xlfn.XLOOKUP(E291,Binning_WOE_IV!$C$7:$C$12,Binning_WOE_IV!$I$7:$I$12,"not found",-1)</f>
        <v>4.3939369041401284E-2</v>
      </c>
      <c r="X291">
        <f>_xlfn.XLOOKUP(M291,Binning_WOE_IV!$C$13:$C$18,Binning_WOE_IV!$I$13:$I$18,"not found",-1)</f>
        <v>0.42044277372805144</v>
      </c>
      <c r="Y291">
        <f>_xlfn.XLOOKUP(A291,Binning_WOE_IV!$B$32:$B$35,Binning_WOE_IV!$G$32:$G$35,"not found",0)</f>
        <v>-0.67859154491044971</v>
      </c>
      <c r="Z291" s="23">
        <f>_xlfn.XLOOKUP(_xlfn.XLOOKUP(C291,Binning_WOE_IV!$AF$2:$AF$6,Binning_WOE_IV!$AG$2:$AG$6,"not found",0),Binning_WOE_IV!$R$36:$R$38,Binning_WOE_IV!$G$36:$G$38,"not found",0)</f>
        <v>-4.4726268044255127E-2</v>
      </c>
      <c r="AA291" cm="1">
        <f t="array" ref="AA291">_xlfn.SWITCH(D291,"radio/tv",Binning_WOE_IV!$G$39,"other",Binning_WOE_IV!$G$39,"education",Binning_WOE_IV!$G$40,"retraining",Binning_WOE_IV!$G$40,"furniture/equipment",Binning_WOE_IV!$G$41,"domestic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91">
        <f>_xlfn.LET(_xlpm.b,_xlfn.XLOOKUP(F291,Binning_WOE_IV!$AJ$2:$AJ$6,Binning_WOE_IV!$AK$2:$AK$6,"not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91">
        <f>_xlfn.LET(_xlpm.b,_xlfn.XLOOKUP(G291,Binning_WOE_IV!$AL$2:$AL$6,Binning_WOE_IV!$AM$2:$AM$6,"not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91">
        <f>_xlfn.XLOOKUP(_xlfn.XLOOKUP(I291,Binning_WOE_IV!$AN$2:$AN$5,Binning_WOE_IV!$AO$2:$AO$5,"not found",0),Binning_WOE_IV!$R$53:$R$55,Binning_WOE_IV!$G$53:$G$55,"not found",0)</f>
        <v>-0.20099341664998441</v>
      </c>
      <c r="AE291">
        <f>_xlfn.LET(_xlpm.b,_xlfn.XLOOKUP(L291,Binning_WOE_IV!$AQ$2:$AQ$5,Binning_WOE_IV!$AR$2:$AR$5,"not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91">
        <f>_xlfn.XLOOKUP(_xlfn.XLOOKUP(N291,Binning_WOE_IV!$AS$2:$AS$4,Binning_WOE_IV!$AT$2:$AT$4,"not found",0),Binning_WOE_IV!$R$62:$R$63,Binning_WOE_IV!$G$62:$G$63,"not found",0)</f>
        <v>0.12957806221905885</v>
      </c>
      <c r="AG291">
        <f>_xlfn.XLOOKUP(_xlfn.XLOOKUP(O291,Binning_WOE_IV!$AU$2:$AU$4,Binning_WOE_IV!$AV$2:$AV$4,"not found",0),Binning_WOE_IV!$R$64:$R$65,Binning_WOE_IV!$G$64:$G$65,"not found",0)</f>
        <v>-0.4919272386823581</v>
      </c>
      <c r="AH291">
        <f>V291*TRAIN_SUMMARY!$C$3</f>
        <v>0.10186434668464488</v>
      </c>
      <c r="AI291">
        <f>W291*TRAIN_SUMMARY!$C$4</f>
        <v>-2.1929012991782761E-2</v>
      </c>
      <c r="AJ291">
        <f>X291*TRAIN_SUMMARY!$C$5</f>
        <v>-0.26777415036949909</v>
      </c>
      <c r="AK291">
        <f>Y291*TRAIN_SUMMARY!$C$6</f>
        <v>0.53190423215968441</v>
      </c>
      <c r="AL291">
        <f>Z291*TRAIN_SUMMARY!$C$7</f>
        <v>2.4580699342731407E-2</v>
      </c>
      <c r="AM291">
        <f>AA291*TRAIN_SUMMARY!$C$8</f>
        <v>5.9194073638088991E-2</v>
      </c>
      <c r="AN291">
        <f>AB291*TRAIN_SUMMARY!$C$9</f>
        <v>-0.49793991054548797</v>
      </c>
      <c r="AO291">
        <f>AC291*TRAIN_SUMMARY!$C$10</f>
        <v>-0.18469041192036334</v>
      </c>
      <c r="AP291">
        <f>AD291*TRAIN_SUMMARY!$C$11</f>
        <v>0.23813846799994265</v>
      </c>
      <c r="AQ291">
        <f>AE291*TRAIN_SUMMARY!$C$12</f>
        <v>-1.8327249432625072E-2</v>
      </c>
      <c r="AR291">
        <f>AF291*TRAIN_SUMMARY!$C$13</f>
        <v>-7.9424741749105313E-2</v>
      </c>
      <c r="AS291">
        <f>AG291*TRAIN_SUMMARY!$C$14</f>
        <v>0.18600799575071647</v>
      </c>
      <c r="AT291">
        <f>TRAIN_SUMMARY!$C$2+SUM(AH291:AS291)</f>
        <v>-0.74979647619517786</v>
      </c>
      <c r="AU291">
        <f t="shared" si="52"/>
        <v>0.32086564925989625</v>
      </c>
      <c r="AV291">
        <f t="shared" si="53"/>
        <v>0.38693630539963808</v>
      </c>
      <c r="AW291">
        <f t="shared" si="54"/>
        <v>1</v>
      </c>
      <c r="AX291">
        <f t="shared" si="55"/>
        <v>0</v>
      </c>
      <c r="AY291">
        <f t="shared" si="63"/>
        <v>129</v>
      </c>
      <c r="AZ291">
        <f t="shared" si="64"/>
        <v>161</v>
      </c>
      <c r="BA291" s="35">
        <f t="shared" si="56"/>
        <v>0.26597938144329897</v>
      </c>
      <c r="BB291" s="35">
        <f t="shared" si="57"/>
        <v>0.74883720930232556</v>
      </c>
      <c r="BC291" s="35">
        <f t="shared" si="58"/>
        <v>0.48285782785902659</v>
      </c>
      <c r="BD291" s="35">
        <f t="shared" si="59"/>
        <v>0.74883720930232556</v>
      </c>
      <c r="BE291" s="35">
        <f t="shared" si="60"/>
        <v>0.26597938144329897</v>
      </c>
      <c r="BF291" s="23">
        <f>VLOOKUP(AH291,POINTS_TABLE!$D$2:$E$6,2,FALSE)</f>
        <v>4.4087756341599382</v>
      </c>
      <c r="BG291" s="23">
        <f>VLOOKUP(AI291,POINTS_TABLE!$D$7:$E$12,2,FALSE)</f>
        <v>-0.94910634884503919</v>
      </c>
      <c r="BH291" s="23">
        <f>VLOOKUP(AJ291,POINTS_TABLE!$D$13:$E$18,2,FALSE)</f>
        <v>-11.589493164489957</v>
      </c>
      <c r="BI291" s="23">
        <f>VLOOKUP(AK291,POINTS_TABLE!$D$21:$E$24,2,FALSE)</f>
        <v>23.021267938938855</v>
      </c>
      <c r="BJ291" s="23">
        <f>VLOOKUP(AL291,POINTS_TABLE!$D$25:$E$27,2,FALSE)</f>
        <v>1.063873591300236</v>
      </c>
      <c r="BK291" s="23">
        <f>VLOOKUP(AM291,POINTS_TABLE!$D$28:$E$33,2,FALSE)</f>
        <v>2.5619698946306131</v>
      </c>
      <c r="BL291" s="23">
        <f>VLOOKUP(AN291,POINTS_TABLE!$D$34:$E$37,2,FALSE)</f>
        <v>-21.551263188140087</v>
      </c>
      <c r="BM291" s="23">
        <f>VLOOKUP(AO291,POINTS_TABLE!$D$38:$E$41,2,FALSE)</f>
        <v>-7.9935582413174426</v>
      </c>
      <c r="BN291" s="23">
        <f>VLOOKUP(AP291,POINTS_TABLE!$D$42:$E$44,2,FALSE)</f>
        <v>10.30683560485237</v>
      </c>
      <c r="BO291" s="23">
        <f>VLOOKUP(AQ291,POINTS_TABLE!$D$45:$E$48,2,FALSE)</f>
        <v>-0.79321895608749771</v>
      </c>
      <c r="BP291" s="23">
        <f>VLOOKUP(AR291,POINTS_TABLE!$D$49:$E$50,2,FALSE)</f>
        <v>-3.4375704313596254</v>
      </c>
      <c r="BQ291" s="23">
        <f>VLOOKUP(AS291,POINTS_TABLE!$D$51:$E$52,2,FALSE)</f>
        <v>8.0505843910576207</v>
      </c>
      <c r="BR291" s="39">
        <f>ROUND(SCORECARD_SCALLING!$C$6-SUM(BF291:BQ291)-TRAIN_SUMMARY!$C$2*SCORECARD_SCALLING!$C$5,0)</f>
        <v>503</v>
      </c>
      <c r="BS291" t="str">
        <f t="shared" si="61"/>
        <v>Manual review</v>
      </c>
      <c r="BT291">
        <f t="shared" si="62"/>
        <v>2</v>
      </c>
    </row>
    <row r="292" spans="1:72">
      <c r="A292" s="2" t="s">
        <v>63</v>
      </c>
      <c r="B292" s="2">
        <v>12</v>
      </c>
      <c r="C292" s="2" t="s">
        <v>33</v>
      </c>
      <c r="D292" s="2" t="s">
        <v>23</v>
      </c>
      <c r="E292" s="2">
        <v>3016</v>
      </c>
      <c r="F292" s="2" t="s">
        <v>34</v>
      </c>
      <c r="G292" s="2" t="s">
        <v>35</v>
      </c>
      <c r="H292" s="2">
        <v>3</v>
      </c>
      <c r="I292" s="2" t="s">
        <v>56</v>
      </c>
      <c r="J292" s="2" t="s">
        <v>27</v>
      </c>
      <c r="K292" s="2">
        <v>1</v>
      </c>
      <c r="L292" s="2" t="s">
        <v>50</v>
      </c>
      <c r="M292" s="2">
        <v>24</v>
      </c>
      <c r="N292" s="2" t="s">
        <v>27</v>
      </c>
      <c r="O292" s="2" t="s">
        <v>29</v>
      </c>
      <c r="P292" s="2">
        <v>1</v>
      </c>
      <c r="Q292" s="2" t="s">
        <v>30</v>
      </c>
      <c r="R292" s="2">
        <v>1</v>
      </c>
      <c r="S292" s="2" t="s">
        <v>27</v>
      </c>
      <c r="T292" s="2" t="s">
        <v>31</v>
      </c>
      <c r="U292" s="2">
        <v>0</v>
      </c>
      <c r="V292">
        <f>_xlfn.XLOOKUP(B292,Binning_WOE_IV!$C$2:$C$6,Binning_WOE_IV!$I$2:$I$6,"not found",-1)</f>
        <v>7.0953437452657447E-2</v>
      </c>
      <c r="W292">
        <f>_xlfn.XLOOKUP(E292,Binning_WOE_IV!$C$7:$C$12,Binning_WOE_IV!$I$7:$I$12,"not found",-1)</f>
        <v>4.3939369041401284E-2</v>
      </c>
      <c r="X292">
        <f>_xlfn.XLOOKUP(M292,Binning_WOE_IV!$C$13:$C$18,Binning_WOE_IV!$I$13:$I$18,"not found",-1)</f>
        <v>-0.40221483439086264</v>
      </c>
      <c r="Y292">
        <f>_xlfn.XLOOKUP(A292,Binning_WOE_IV!$B$32:$B$35,Binning_WOE_IV!$G$32:$G$35,"not found",0)</f>
        <v>0.16731839020190586</v>
      </c>
      <c r="Z292" s="23">
        <f>_xlfn.XLOOKUP(_xlfn.XLOOKUP(C292,Binning_WOE_IV!$AF$2:$AF$6,Binning_WOE_IV!$AG$2:$AG$6,"not found",0),Binning_WOE_IV!$R$36:$R$38,Binning_WOE_IV!$G$36:$G$38,"not found",0)</f>
        <v>-4.4726268044255127E-2</v>
      </c>
      <c r="AA292" cm="1">
        <f t="array" ref="AA292">_xlfn.SWITCH(D292,"radio/tv",Binning_WOE_IV!$G$39,"other",Binning_WOE_IV!$G$39,"education",Binning_WOE_IV!$G$40,"retraining",Binning_WOE_IV!$G$40,"furniture/equipment",Binning_WOE_IV!$G$41,"domestic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92">
        <f>_xlfn.LET(_xlpm.b,_xlfn.XLOOKUP(F292,Binning_WOE_IV!$AJ$2:$AJ$6,Binning_WOE_IV!$AK$2:$AK$6,"not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92">
        <f>_xlfn.LET(_xlpm.b,_xlfn.XLOOKUP(G292,Binning_WOE_IV!$AL$2:$AL$6,Binning_WOE_IV!$AM$2:$AM$6,"not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92">
        <f>_xlfn.XLOOKUP(_xlfn.XLOOKUP(I292,Binning_WOE_IV!$AN$2:$AN$5,Binning_WOE_IV!$AO$2:$AO$5,"not found",0),Binning_WOE_IV!$R$53:$R$55,Binning_WOE_IV!$G$53:$G$55,"not found",0)</f>
        <v>-0.2698954162208389</v>
      </c>
      <c r="AE292">
        <f>_xlfn.LET(_xlpm.b,_xlfn.XLOOKUP(L292,Binning_WOE_IV!$AQ$2:$AQ$5,Binning_WOE_IV!$AR$2:$AR$5,"not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92">
        <f>_xlfn.XLOOKUP(_xlfn.XLOOKUP(N292,Binning_WOE_IV!$AS$2:$AS$4,Binning_WOE_IV!$AT$2:$AT$4,"not found",0),Binning_WOE_IV!$R$62:$R$63,Binning_WOE_IV!$G$62:$G$63,"not found",0)</f>
        <v>0.12957806221905885</v>
      </c>
      <c r="AG292">
        <f>_xlfn.XLOOKUP(_xlfn.XLOOKUP(O292,Binning_WOE_IV!$AU$2:$AU$4,Binning_WOE_IV!$AV$2:$AV$4,"not found",0),Binning_WOE_IV!$R$64:$R$65,Binning_WOE_IV!$G$64:$G$65,"not found",0)</f>
        <v>0.23435622685305388</v>
      </c>
      <c r="AH292">
        <f>V292*TRAIN_SUMMARY!$C$3</f>
        <v>-5.5952498937620498E-2</v>
      </c>
      <c r="AI292">
        <f>W292*TRAIN_SUMMARY!$C$4</f>
        <v>-2.1929012991782761E-2</v>
      </c>
      <c r="AJ292">
        <f>X292*TRAIN_SUMMARY!$C$5</f>
        <v>0.25616502952357967</v>
      </c>
      <c r="AK292">
        <f>Y292*TRAIN_SUMMARY!$C$6</f>
        <v>-0.13115011605145144</v>
      </c>
      <c r="AL292">
        <f>Z292*TRAIN_SUMMARY!$C$7</f>
        <v>2.4580699342731407E-2</v>
      </c>
      <c r="AM292">
        <f>AA292*TRAIN_SUMMARY!$C$8</f>
        <v>-0.43521580803835686</v>
      </c>
      <c r="AN292">
        <f>AB292*TRAIN_SUMMARY!$C$9</f>
        <v>0.17108448609736249</v>
      </c>
      <c r="AO292">
        <f>AC292*TRAIN_SUMMARY!$C$10</f>
        <v>4.7923621110280083E-2</v>
      </c>
      <c r="AP292">
        <f>AD292*TRAIN_SUMMARY!$C$11</f>
        <v>0.31977406031642996</v>
      </c>
      <c r="AQ292">
        <f>AE292*TRAIN_SUMMARY!$C$12</f>
        <v>6.1778553558697331E-2</v>
      </c>
      <c r="AR292">
        <f>AF292*TRAIN_SUMMARY!$C$13</f>
        <v>-7.9424741749105313E-2</v>
      </c>
      <c r="AS292">
        <f>AG292*TRAIN_SUMMARY!$C$14</f>
        <v>-8.8614999578798745E-2</v>
      </c>
      <c r="AT292">
        <f>TRAIN_SUMMARY!$C$2+SUM(AH292:AS292)</f>
        <v>-0.75238154216015773</v>
      </c>
      <c r="AU292">
        <f t="shared" si="52"/>
        <v>0.32030259629807828</v>
      </c>
      <c r="AV292">
        <f t="shared" si="53"/>
        <v>0.38610757440744209</v>
      </c>
      <c r="AW292">
        <f t="shared" si="54"/>
        <v>1</v>
      </c>
      <c r="AX292">
        <f t="shared" si="55"/>
        <v>0</v>
      </c>
      <c r="AY292">
        <f t="shared" si="63"/>
        <v>130</v>
      </c>
      <c r="AZ292">
        <f t="shared" si="64"/>
        <v>161</v>
      </c>
      <c r="BA292" s="35">
        <f t="shared" si="56"/>
        <v>0.26804123711340205</v>
      </c>
      <c r="BB292" s="35">
        <f t="shared" si="57"/>
        <v>0.74883720930232556</v>
      </c>
      <c r="BC292" s="35">
        <f t="shared" si="58"/>
        <v>0.4807959721889235</v>
      </c>
      <c r="BD292" s="35">
        <f t="shared" si="59"/>
        <v>0.74883720930232556</v>
      </c>
      <c r="BE292" s="35">
        <f t="shared" si="60"/>
        <v>0.26804123711340205</v>
      </c>
      <c r="BF292" s="23">
        <f>VLOOKUP(AH292,POINTS_TABLE!$D$2:$E$6,2,FALSE)</f>
        <v>-2.4216717822795024</v>
      </c>
      <c r="BG292" s="23">
        <f>VLOOKUP(AI292,POINTS_TABLE!$D$7:$E$12,2,FALSE)</f>
        <v>-0.94910634884503919</v>
      </c>
      <c r="BH292" s="23">
        <f>VLOOKUP(AJ292,POINTS_TABLE!$D$13:$E$18,2,FALSE)</f>
        <v>11.087040532285299</v>
      </c>
      <c r="BI292" s="23">
        <f>VLOOKUP(AK292,POINTS_TABLE!$D$21:$E$24,2,FALSE)</f>
        <v>-5.6762886611832304</v>
      </c>
      <c r="BJ292" s="23">
        <f>VLOOKUP(AL292,POINTS_TABLE!$D$25:$E$27,2,FALSE)</f>
        <v>1.063873591300236</v>
      </c>
      <c r="BK292" s="23">
        <f>VLOOKUP(AM292,POINTS_TABLE!$D$28:$E$33,2,FALSE)</f>
        <v>-18.836510639202615</v>
      </c>
      <c r="BL292" s="23">
        <f>VLOOKUP(AN292,POINTS_TABLE!$D$34:$E$37,2,FALSE)</f>
        <v>7.4046821899710498</v>
      </c>
      <c r="BM292" s="23">
        <f>VLOOKUP(AO292,POINTS_TABLE!$D$38:$E$41,2,FALSE)</f>
        <v>2.0741751155172814</v>
      </c>
      <c r="BN292" s="23">
        <f>VLOOKUP(AP292,POINTS_TABLE!$D$42:$E$44,2,FALSE)</f>
        <v>13.840093530703253</v>
      </c>
      <c r="BO292" s="23">
        <f>VLOOKUP(AQ292,POINTS_TABLE!$D$45:$E$48,2,FALSE)</f>
        <v>2.6738283855727758</v>
      </c>
      <c r="BP292" s="23">
        <f>VLOOKUP(AR292,POINTS_TABLE!$D$49:$E$50,2,FALSE)</f>
        <v>-3.4375704313596254</v>
      </c>
      <c r="BQ292" s="23">
        <f>VLOOKUP(AS292,POINTS_TABLE!$D$51:$E$52,2,FALSE)</f>
        <v>-3.8353326132213157</v>
      </c>
      <c r="BR292" s="39">
        <f>ROUND(SCORECARD_SCALLING!$C$6-SUM(BF292:BQ292)-TRAIN_SUMMARY!$C$2*SCORECARD_SCALLING!$C$5,0)</f>
        <v>503</v>
      </c>
      <c r="BS292" t="str">
        <f t="shared" si="61"/>
        <v>Manual review</v>
      </c>
      <c r="BT292">
        <f t="shared" si="62"/>
        <v>2</v>
      </c>
    </row>
    <row r="293" spans="1:72">
      <c r="A293" s="2" t="s">
        <v>32</v>
      </c>
      <c r="B293" s="2">
        <v>18</v>
      </c>
      <c r="C293" s="2" t="s">
        <v>33</v>
      </c>
      <c r="D293" s="2" t="s">
        <v>23</v>
      </c>
      <c r="E293" s="2">
        <v>3213</v>
      </c>
      <c r="F293" s="2" t="s">
        <v>48</v>
      </c>
      <c r="G293" s="2" t="s">
        <v>57</v>
      </c>
      <c r="H293" s="2">
        <v>1</v>
      </c>
      <c r="I293" s="2" t="s">
        <v>56</v>
      </c>
      <c r="J293" s="2" t="s">
        <v>27</v>
      </c>
      <c r="K293" s="2">
        <v>3</v>
      </c>
      <c r="L293" s="2" t="s">
        <v>28</v>
      </c>
      <c r="M293" s="2">
        <v>25</v>
      </c>
      <c r="N293" s="2" t="s">
        <v>27</v>
      </c>
      <c r="O293" s="2" t="s">
        <v>51</v>
      </c>
      <c r="P293" s="2">
        <v>1</v>
      </c>
      <c r="Q293" s="2" t="s">
        <v>30</v>
      </c>
      <c r="R293" s="2">
        <v>1</v>
      </c>
      <c r="S293" s="2" t="s">
        <v>27</v>
      </c>
      <c r="T293" s="2" t="s">
        <v>31</v>
      </c>
      <c r="U293" s="2">
        <v>0</v>
      </c>
      <c r="V293">
        <f>_xlfn.XLOOKUP(B293,Binning_WOE_IV!$C$2:$C$6,Binning_WOE_IV!$I$2:$I$6,"not found",-1)</f>
        <v>7.0953437452657447E-2</v>
      </c>
      <c r="W293">
        <f>_xlfn.XLOOKUP(E293,Binning_WOE_IV!$C$7:$C$12,Binning_WOE_IV!$I$7:$I$12,"not found",-1)</f>
        <v>4.3939369041401284E-2</v>
      </c>
      <c r="X293">
        <f>_xlfn.XLOOKUP(M293,Binning_WOE_IV!$C$13:$C$18,Binning_WOE_IV!$I$13:$I$18,"not found",-1)</f>
        <v>-0.40221483439086264</v>
      </c>
      <c r="Y293">
        <f>_xlfn.XLOOKUP(A293,Binning_WOE_IV!$B$32:$B$35,Binning_WOE_IV!$G$32:$G$35,"not found",0)</f>
        <v>-0.45557089656450134</v>
      </c>
      <c r="Z293" s="23">
        <f>_xlfn.XLOOKUP(_xlfn.XLOOKUP(C293,Binning_WOE_IV!$AF$2:$AF$6,Binning_WOE_IV!$AG$2:$AG$6,"not found",0),Binning_WOE_IV!$R$36:$R$38,Binning_WOE_IV!$G$36:$G$38,"not found",0)</f>
        <v>-4.4726268044255127E-2</v>
      </c>
      <c r="AA293" cm="1">
        <f t="array" ref="AA293">_xlfn.SWITCH(D293,"radio/tv",Binning_WOE_IV!$G$39,"other",Binning_WOE_IV!$G$39,"education",Binning_WOE_IV!$G$40,"retraining",Binning_WOE_IV!$G$40,"furniture/equipment",Binning_WOE_IV!$G$41,"domestic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93">
        <f>_xlfn.LET(_xlpm.b,_xlfn.XLOOKUP(F293,Binning_WOE_IV!$AJ$2:$AJ$6,Binning_WOE_IV!$AK$2:$AK$6,"not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93">
        <f>_xlfn.LET(_xlpm.b,_xlfn.XLOOKUP(G293,Binning_WOE_IV!$AL$2:$AL$6,Binning_WOE_IV!$AM$2:$AM$6,"not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93">
        <f>_xlfn.XLOOKUP(_xlfn.XLOOKUP(I293,Binning_WOE_IV!$AN$2:$AN$5,Binning_WOE_IV!$AO$2:$AO$5,"not found",0),Binning_WOE_IV!$R$53:$R$55,Binning_WOE_IV!$G$53:$G$55,"not found",0)</f>
        <v>-0.2698954162208389</v>
      </c>
      <c r="AE293">
        <f>_xlfn.LET(_xlpm.b,_xlfn.XLOOKUP(L293,Binning_WOE_IV!$AQ$2:$AQ$5,Binning_WOE_IV!$AR$2:$AR$5,"not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93">
        <f>_xlfn.XLOOKUP(_xlfn.XLOOKUP(N293,Binning_WOE_IV!$AS$2:$AS$4,Binning_WOE_IV!$AT$2:$AT$4,"not found",0),Binning_WOE_IV!$R$62:$R$63,Binning_WOE_IV!$G$62:$G$63,"not found",0)</f>
        <v>0.12957806221905885</v>
      </c>
      <c r="AG293">
        <f>_xlfn.XLOOKUP(_xlfn.XLOOKUP(O293,Binning_WOE_IV!$AU$2:$AU$4,Binning_WOE_IV!$AV$2:$AV$4,"not found",0),Binning_WOE_IV!$R$64:$R$65,Binning_WOE_IV!$G$64:$G$65,"not found",0)</f>
        <v>-0.4919272386823581</v>
      </c>
      <c r="AH293">
        <f>V293*TRAIN_SUMMARY!$C$3</f>
        <v>-5.5952498937620498E-2</v>
      </c>
      <c r="AI293">
        <f>W293*TRAIN_SUMMARY!$C$4</f>
        <v>-2.1929012991782761E-2</v>
      </c>
      <c r="AJ293">
        <f>X293*TRAIN_SUMMARY!$C$5</f>
        <v>0.25616502952357967</v>
      </c>
      <c r="AK293">
        <f>Y293*TRAIN_SUMMARY!$C$6</f>
        <v>0.35709270141793154</v>
      </c>
      <c r="AL293">
        <f>Z293*TRAIN_SUMMARY!$C$7</f>
        <v>2.4580699342731407E-2</v>
      </c>
      <c r="AM293">
        <f>AA293*TRAIN_SUMMARY!$C$8</f>
        <v>-0.43521580803835686</v>
      </c>
      <c r="AN293">
        <f>AB293*TRAIN_SUMMARY!$C$9</f>
        <v>-0.49793991054548797</v>
      </c>
      <c r="AO293">
        <f>AC293*TRAIN_SUMMARY!$C$10</f>
        <v>0.2867089209985732</v>
      </c>
      <c r="AP293">
        <f>AD293*TRAIN_SUMMARY!$C$11</f>
        <v>0.31977406031642996</v>
      </c>
      <c r="AQ293">
        <f>AE293*TRAIN_SUMMARY!$C$12</f>
        <v>-0.28008206528227803</v>
      </c>
      <c r="AR293">
        <f>AF293*TRAIN_SUMMARY!$C$13</f>
        <v>-7.9424741749105313E-2</v>
      </c>
      <c r="AS293">
        <f>AG293*TRAIN_SUMMARY!$C$14</f>
        <v>0.18600799575071647</v>
      </c>
      <c r="AT293">
        <f>TRAIN_SUMMARY!$C$2+SUM(AH293:AS293)</f>
        <v>-0.76161544495679223</v>
      </c>
      <c r="AU293">
        <f t="shared" si="52"/>
        <v>0.31829563842511843</v>
      </c>
      <c r="AV293">
        <f t="shared" si="53"/>
        <v>0.38315920254837066</v>
      </c>
      <c r="AW293">
        <f t="shared" si="54"/>
        <v>1</v>
      </c>
      <c r="AX293">
        <f t="shared" si="55"/>
        <v>0</v>
      </c>
      <c r="AY293">
        <f t="shared" si="63"/>
        <v>131</v>
      </c>
      <c r="AZ293">
        <f t="shared" si="64"/>
        <v>161</v>
      </c>
      <c r="BA293" s="35">
        <f t="shared" si="56"/>
        <v>0.27010309278350514</v>
      </c>
      <c r="BB293" s="35">
        <f t="shared" si="57"/>
        <v>0.74883720930232556</v>
      </c>
      <c r="BC293" s="35">
        <f t="shared" si="58"/>
        <v>0.47873411651882042</v>
      </c>
      <c r="BD293" s="35">
        <f t="shared" si="59"/>
        <v>0.74883720930232556</v>
      </c>
      <c r="BE293" s="35">
        <f t="shared" si="60"/>
        <v>0.27010309278350514</v>
      </c>
      <c r="BF293" s="23">
        <f>VLOOKUP(AH293,POINTS_TABLE!$D$2:$E$6,2,FALSE)</f>
        <v>-2.4216717822795024</v>
      </c>
      <c r="BG293" s="23">
        <f>VLOOKUP(AI293,POINTS_TABLE!$D$7:$E$12,2,FALSE)</f>
        <v>-0.94910634884503919</v>
      </c>
      <c r="BH293" s="23">
        <f>VLOOKUP(AJ293,POINTS_TABLE!$D$13:$E$18,2,FALSE)</f>
        <v>11.087040532285299</v>
      </c>
      <c r="BI293" s="23">
        <f>VLOOKUP(AK293,POINTS_TABLE!$D$21:$E$24,2,FALSE)</f>
        <v>15.455276084198793</v>
      </c>
      <c r="BJ293" s="23">
        <f>VLOOKUP(AL293,POINTS_TABLE!$D$25:$E$27,2,FALSE)</f>
        <v>1.063873591300236</v>
      </c>
      <c r="BK293" s="23">
        <f>VLOOKUP(AM293,POINTS_TABLE!$D$28:$E$33,2,FALSE)</f>
        <v>-18.836510639202615</v>
      </c>
      <c r="BL293" s="23">
        <f>VLOOKUP(AN293,POINTS_TABLE!$D$34:$E$37,2,FALSE)</f>
        <v>-21.551263188140087</v>
      </c>
      <c r="BM293" s="23">
        <f>VLOOKUP(AO293,POINTS_TABLE!$D$38:$E$41,2,FALSE)</f>
        <v>12.409006155098014</v>
      </c>
      <c r="BN293" s="23">
        <f>VLOOKUP(AP293,POINTS_TABLE!$D$42:$E$44,2,FALSE)</f>
        <v>13.840093530703253</v>
      </c>
      <c r="BO293" s="23">
        <f>VLOOKUP(AQ293,POINTS_TABLE!$D$45:$E$48,2,FALSE)</f>
        <v>-12.122190198740443</v>
      </c>
      <c r="BP293" s="23">
        <f>VLOOKUP(AR293,POINTS_TABLE!$D$49:$E$50,2,FALSE)</f>
        <v>-3.4375704313596254</v>
      </c>
      <c r="BQ293" s="23">
        <f>VLOOKUP(AS293,POINTS_TABLE!$D$51:$E$52,2,FALSE)</f>
        <v>8.0505843910576207</v>
      </c>
      <c r="BR293" s="39">
        <f>ROUND(SCORECARD_SCALLING!$C$6-SUM(BF293:BQ293)-TRAIN_SUMMARY!$C$2*SCORECARD_SCALLING!$C$5,0)</f>
        <v>503</v>
      </c>
      <c r="BS293" t="str">
        <f t="shared" si="61"/>
        <v>Manual review</v>
      </c>
      <c r="BT293">
        <f t="shared" si="62"/>
        <v>2</v>
      </c>
    </row>
    <row r="294" spans="1:72">
      <c r="A294" s="2" t="s">
        <v>32</v>
      </c>
      <c r="B294" s="2">
        <v>21</v>
      </c>
      <c r="C294" s="2" t="s">
        <v>22</v>
      </c>
      <c r="D294" s="2" t="s">
        <v>58</v>
      </c>
      <c r="E294" s="2">
        <v>3652</v>
      </c>
      <c r="F294" s="2" t="s">
        <v>34</v>
      </c>
      <c r="G294" s="2" t="s">
        <v>39</v>
      </c>
      <c r="H294" s="2">
        <v>2</v>
      </c>
      <c r="I294" s="2" t="s">
        <v>26</v>
      </c>
      <c r="J294" s="2" t="s">
        <v>27</v>
      </c>
      <c r="K294" s="2">
        <v>3</v>
      </c>
      <c r="L294" s="2" t="s">
        <v>43</v>
      </c>
      <c r="M294" s="2">
        <v>27</v>
      </c>
      <c r="N294" s="2" t="s">
        <v>27</v>
      </c>
      <c r="O294" s="2" t="s">
        <v>29</v>
      </c>
      <c r="P294" s="2">
        <v>2</v>
      </c>
      <c r="Q294" s="2" t="s">
        <v>30</v>
      </c>
      <c r="R294" s="2">
        <v>1</v>
      </c>
      <c r="S294" s="2" t="s">
        <v>27</v>
      </c>
      <c r="T294" s="2" t="s">
        <v>31</v>
      </c>
      <c r="U294" s="2">
        <v>0</v>
      </c>
      <c r="V294">
        <f>_xlfn.XLOOKUP(B294,Binning_WOE_IV!$C$2:$C$6,Binning_WOE_IV!$I$2:$I$6,"not found",-1)</f>
        <v>7.0953437452657447E-2</v>
      </c>
      <c r="W294">
        <f>_xlfn.XLOOKUP(E294,Binning_WOE_IV!$C$7:$C$12,Binning_WOE_IV!$I$7:$I$12,"not found",-1)</f>
        <v>4.3939369041401284E-2</v>
      </c>
      <c r="X294">
        <f>_xlfn.XLOOKUP(M294,Binning_WOE_IV!$C$13:$C$18,Binning_WOE_IV!$I$13:$I$18,"not found",-1)</f>
        <v>-0.13233987329659078</v>
      </c>
      <c r="Y294">
        <f>_xlfn.XLOOKUP(A294,Binning_WOE_IV!$B$32:$B$35,Binning_WOE_IV!$G$32:$G$35,"not found",0)</f>
        <v>-0.45557089656450134</v>
      </c>
      <c r="Z294" s="23">
        <f>_xlfn.XLOOKUP(_xlfn.XLOOKUP(C294,Binning_WOE_IV!$AF$2:$AF$6,Binning_WOE_IV!$AG$2:$AG$6,"not found",0),Binning_WOE_IV!$R$36:$R$38,Binning_WOE_IV!$G$36:$G$38,"not found",0)</f>
        <v>0.68738688104907397</v>
      </c>
      <c r="AA294" cm="1">
        <f t="array" ref="AA294">_xlfn.SWITCH(D294,"radio/tv",Binning_WOE_IV!$G$39,"other",Binning_WOE_IV!$G$39,"education",Binning_WOE_IV!$G$40,"retraining",Binning_WOE_IV!$G$40,"furniture/equipment",Binning_WOE_IV!$G$41,"domestic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294">
        <f>_xlfn.LET(_xlpm.b,_xlfn.XLOOKUP(F294,Binning_WOE_IV!$AJ$2:$AJ$6,Binning_WOE_IV!$AK$2:$AK$6,"not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94">
        <f>_xlfn.LET(_xlpm.b,_xlfn.XLOOKUP(G294,Binning_WOE_IV!$AL$2:$AL$6,Binning_WOE_IV!$AM$2:$AM$6,"not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94">
        <f>_xlfn.XLOOKUP(_xlfn.XLOOKUP(I294,Binning_WOE_IV!$AN$2:$AN$5,Binning_WOE_IV!$AO$2:$AO$5,"not found",0),Binning_WOE_IV!$R$53:$R$55,Binning_WOE_IV!$G$53:$G$55,"not found",0)</f>
        <v>0.1811117123342415</v>
      </c>
      <c r="AE294">
        <f>_xlfn.LET(_xlpm.b,_xlfn.XLOOKUP(L294,Binning_WOE_IV!$AQ$2:$AQ$5,Binning_WOE_IV!$AR$2:$AR$5,"not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94">
        <f>_xlfn.XLOOKUP(_xlfn.XLOOKUP(N294,Binning_WOE_IV!$AS$2:$AS$4,Binning_WOE_IV!$AT$2:$AT$4,"not found",0),Binning_WOE_IV!$R$62:$R$63,Binning_WOE_IV!$G$62:$G$63,"not found",0)</f>
        <v>0.12957806221905885</v>
      </c>
      <c r="AG294">
        <f>_xlfn.XLOOKUP(_xlfn.XLOOKUP(O294,Binning_WOE_IV!$AU$2:$AU$4,Binning_WOE_IV!$AV$2:$AV$4,"not found",0),Binning_WOE_IV!$R$64:$R$65,Binning_WOE_IV!$G$64:$G$65,"not found",0)</f>
        <v>0.23435622685305388</v>
      </c>
      <c r="AH294">
        <f>V294*TRAIN_SUMMARY!$C$3</f>
        <v>-5.5952498937620498E-2</v>
      </c>
      <c r="AI294">
        <f>W294*TRAIN_SUMMARY!$C$4</f>
        <v>-2.1929012991782761E-2</v>
      </c>
      <c r="AJ294">
        <f>X294*TRAIN_SUMMARY!$C$5</f>
        <v>8.428542324031725E-2</v>
      </c>
      <c r="AK294">
        <f>Y294*TRAIN_SUMMARY!$C$6</f>
        <v>0.35709270141793154</v>
      </c>
      <c r="AL294">
        <f>Z294*TRAIN_SUMMARY!$C$7</f>
        <v>-0.37777464997720578</v>
      </c>
      <c r="AM294">
        <f>AA294*TRAIN_SUMMARY!$C$8</f>
        <v>0.4883377841684039</v>
      </c>
      <c r="AN294">
        <f>AB294*TRAIN_SUMMARY!$C$9</f>
        <v>0.17108448609736249</v>
      </c>
      <c r="AO294">
        <f>AC294*TRAIN_SUMMARY!$C$10</f>
        <v>-0.18469041192036334</v>
      </c>
      <c r="AP294">
        <f>AD294*TRAIN_SUMMARY!$C$11</f>
        <v>-0.21458247952085815</v>
      </c>
      <c r="AQ294">
        <f>AE294*TRAIN_SUMMARY!$C$12</f>
        <v>-1.8327249432625072E-2</v>
      </c>
      <c r="AR294">
        <f>AF294*TRAIN_SUMMARY!$C$13</f>
        <v>-7.9424741749105313E-2</v>
      </c>
      <c r="AS294">
        <f>AG294*TRAIN_SUMMARY!$C$14</f>
        <v>-8.8614999578798745E-2</v>
      </c>
      <c r="AT294">
        <f>TRAIN_SUMMARY!$C$2+SUM(AH294:AS294)</f>
        <v>-0.76189646394646748</v>
      </c>
      <c r="AU294">
        <f t="shared" si="52"/>
        <v>0.31823466504799786</v>
      </c>
      <c r="AV294">
        <f t="shared" si="53"/>
        <v>0.38306976399712678</v>
      </c>
      <c r="AW294">
        <f t="shared" si="54"/>
        <v>1</v>
      </c>
      <c r="AX294">
        <f t="shared" si="55"/>
        <v>0</v>
      </c>
      <c r="AY294">
        <f t="shared" si="63"/>
        <v>132</v>
      </c>
      <c r="AZ294">
        <f t="shared" si="64"/>
        <v>161</v>
      </c>
      <c r="BA294" s="35">
        <f t="shared" si="56"/>
        <v>0.27216494845360822</v>
      </c>
      <c r="BB294" s="35">
        <f t="shared" si="57"/>
        <v>0.74883720930232556</v>
      </c>
      <c r="BC294" s="35">
        <f t="shared" si="58"/>
        <v>0.47667226084871733</v>
      </c>
      <c r="BD294" s="35">
        <f t="shared" si="59"/>
        <v>0.74883720930232556</v>
      </c>
      <c r="BE294" s="35">
        <f t="shared" si="60"/>
        <v>0.27216494845360822</v>
      </c>
      <c r="BF294" s="23">
        <f>VLOOKUP(AH294,POINTS_TABLE!$D$2:$E$6,2,FALSE)</f>
        <v>-2.4216717822795024</v>
      </c>
      <c r="BG294" s="23">
        <f>VLOOKUP(AI294,POINTS_TABLE!$D$7:$E$12,2,FALSE)</f>
        <v>-0.94910634884503919</v>
      </c>
      <c r="BH294" s="23">
        <f>VLOOKUP(AJ294,POINTS_TABLE!$D$13:$E$18,2,FALSE)</f>
        <v>3.6479448638409924</v>
      </c>
      <c r="BI294" s="23">
        <f>VLOOKUP(AK294,POINTS_TABLE!$D$21:$E$24,2,FALSE)</f>
        <v>15.455276084198793</v>
      </c>
      <c r="BJ294" s="23">
        <f>VLOOKUP(AL294,POINTS_TABLE!$D$25:$E$27,2,FALSE)</f>
        <v>-16.350408422870363</v>
      </c>
      <c r="BK294" s="23">
        <f>VLOOKUP(AM294,POINTS_TABLE!$D$28:$E$33,2,FALSE)</f>
        <v>21.135674984953837</v>
      </c>
      <c r="BL294" s="23">
        <f>VLOOKUP(AN294,POINTS_TABLE!$D$34:$E$37,2,FALSE)</f>
        <v>7.4046821899710498</v>
      </c>
      <c r="BM294" s="23">
        <f>VLOOKUP(AO294,POINTS_TABLE!$D$38:$E$41,2,FALSE)</f>
        <v>-7.9935582413174426</v>
      </c>
      <c r="BN294" s="23">
        <f>VLOOKUP(AP294,POINTS_TABLE!$D$42:$E$44,2,FALSE)</f>
        <v>-9.2873123719919874</v>
      </c>
      <c r="BO294" s="23">
        <f>VLOOKUP(AQ294,POINTS_TABLE!$D$45:$E$48,2,FALSE)</f>
        <v>-0.79321895608749771</v>
      </c>
      <c r="BP294" s="23">
        <f>VLOOKUP(AR294,POINTS_TABLE!$D$49:$E$50,2,FALSE)</f>
        <v>-3.4375704313596254</v>
      </c>
      <c r="BQ294" s="23">
        <f>VLOOKUP(AS294,POINTS_TABLE!$D$51:$E$52,2,FALSE)</f>
        <v>-3.8353326132213157</v>
      </c>
      <c r="BR294" s="39">
        <f>ROUND(SCORECARD_SCALLING!$C$6-SUM(BF294:BQ294)-TRAIN_SUMMARY!$C$2*SCORECARD_SCALLING!$C$5,0)</f>
        <v>503</v>
      </c>
      <c r="BS294" t="str">
        <f t="shared" si="61"/>
        <v>Manual review</v>
      </c>
      <c r="BT294">
        <f t="shared" si="62"/>
        <v>2</v>
      </c>
    </row>
    <row r="295" spans="1:72">
      <c r="A295" s="2" t="s">
        <v>32</v>
      </c>
      <c r="B295" s="2">
        <v>9</v>
      </c>
      <c r="C295" s="2" t="s">
        <v>33</v>
      </c>
      <c r="D295" s="2" t="s">
        <v>41</v>
      </c>
      <c r="E295" s="2">
        <v>959</v>
      </c>
      <c r="F295" s="2" t="s">
        <v>34</v>
      </c>
      <c r="G295" s="2" t="s">
        <v>35</v>
      </c>
      <c r="H295" s="2">
        <v>1</v>
      </c>
      <c r="I295" s="2" t="s">
        <v>36</v>
      </c>
      <c r="J295" s="2" t="s">
        <v>27</v>
      </c>
      <c r="K295" s="2">
        <v>2</v>
      </c>
      <c r="L295" s="2" t="s">
        <v>50</v>
      </c>
      <c r="M295" s="2">
        <v>29</v>
      </c>
      <c r="N295" s="2" t="s">
        <v>27</v>
      </c>
      <c r="O295" s="2" t="s">
        <v>29</v>
      </c>
      <c r="P295" s="2">
        <v>1</v>
      </c>
      <c r="Q295" s="2" t="s">
        <v>30</v>
      </c>
      <c r="R295" s="2">
        <v>1</v>
      </c>
      <c r="S295" s="2" t="s">
        <v>27</v>
      </c>
      <c r="T295" s="2" t="s">
        <v>62</v>
      </c>
      <c r="U295" s="2">
        <v>1</v>
      </c>
      <c r="V295">
        <f>_xlfn.XLOOKUP(B295,Binning_WOE_IV!$C$2:$C$6,Binning_WOE_IV!$I$2:$I$6,"not found",-1)</f>
        <v>1.0146162505891094</v>
      </c>
      <c r="W295">
        <f>_xlfn.XLOOKUP(E295,Binning_WOE_IV!$C$7:$C$12,Binning_WOE_IV!$I$7:$I$12,"not found",-1)</f>
        <v>3.9978967825304385E-2</v>
      </c>
      <c r="X295">
        <f>_xlfn.XLOOKUP(M295,Binning_WOE_IV!$C$13:$C$18,Binning_WOE_IV!$I$13:$I$18,"not found",-1)</f>
        <v>-0.13233987329659078</v>
      </c>
      <c r="Y295">
        <f>_xlfn.XLOOKUP(A295,Binning_WOE_IV!$B$32:$B$35,Binning_WOE_IV!$G$32:$G$35,"not found",0)</f>
        <v>-0.45557089656450134</v>
      </c>
      <c r="Z295" s="23">
        <f>_xlfn.XLOOKUP(_xlfn.XLOOKUP(C295,Binning_WOE_IV!$AF$2:$AF$6,Binning_WOE_IV!$AG$2:$AG$6,"not found",0),Binning_WOE_IV!$R$36:$R$38,Binning_WOE_IV!$G$36:$G$38,"not found",0)</f>
        <v>-4.4726268044255127E-2</v>
      </c>
      <c r="AA295" cm="1">
        <f t="array" ref="AA295">_xlfn.SWITCH(D295,"radio/tv",Binning_WOE_IV!$G$39,"other",Binning_WOE_IV!$G$39,"education",Binning_WOE_IV!$G$40,"retraining",Binning_WOE_IV!$G$40,"furniture/equipment",Binning_WOE_IV!$G$41,"domestic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95">
        <f>_xlfn.LET(_xlpm.b,_xlfn.XLOOKUP(F295,Binning_WOE_IV!$AJ$2:$AJ$6,Binning_WOE_IV!$AK$2:$AK$6,"not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95">
        <f>_xlfn.LET(_xlpm.b,_xlfn.XLOOKUP(G295,Binning_WOE_IV!$AL$2:$AL$6,Binning_WOE_IV!$AM$2:$AM$6,"not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95">
        <f>_xlfn.XLOOKUP(_xlfn.XLOOKUP(I295,Binning_WOE_IV!$AN$2:$AN$5,Binning_WOE_IV!$AO$2:$AO$5,"not found",0),Binning_WOE_IV!$R$53:$R$55,Binning_WOE_IV!$G$53:$G$55,"not found",0)</f>
        <v>-0.20099341664998441</v>
      </c>
      <c r="AE295">
        <f>_xlfn.LET(_xlpm.b,_xlfn.XLOOKUP(L295,Binning_WOE_IV!$AQ$2:$AQ$5,Binning_WOE_IV!$AR$2:$AR$5,"not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95">
        <f>_xlfn.XLOOKUP(_xlfn.XLOOKUP(N295,Binning_WOE_IV!$AS$2:$AS$4,Binning_WOE_IV!$AT$2:$AT$4,"not found",0),Binning_WOE_IV!$R$62:$R$63,Binning_WOE_IV!$G$62:$G$63,"not found",0)</f>
        <v>0.12957806221905885</v>
      </c>
      <c r="AG295">
        <f>_xlfn.XLOOKUP(_xlfn.XLOOKUP(O295,Binning_WOE_IV!$AU$2:$AU$4,Binning_WOE_IV!$AV$2:$AV$4,"not found",0),Binning_WOE_IV!$R$64:$R$65,Binning_WOE_IV!$G$64:$G$65,"not found",0)</f>
        <v>0.23435622685305388</v>
      </c>
      <c r="AH295">
        <f>V295*TRAIN_SUMMARY!$C$3</f>
        <v>-0.80010661528638027</v>
      </c>
      <c r="AI295">
        <f>W295*TRAIN_SUMMARY!$C$4</f>
        <v>-1.9952478243670423E-2</v>
      </c>
      <c r="AJ295">
        <f>X295*TRAIN_SUMMARY!$C$5</f>
        <v>8.428542324031725E-2</v>
      </c>
      <c r="AK295">
        <f>Y295*TRAIN_SUMMARY!$C$6</f>
        <v>0.35709270141793154</v>
      </c>
      <c r="AL295">
        <f>Z295*TRAIN_SUMMARY!$C$7</f>
        <v>2.4580699342731407E-2</v>
      </c>
      <c r="AM295">
        <f>AA295*TRAIN_SUMMARY!$C$8</f>
        <v>5.9194073638088991E-2</v>
      </c>
      <c r="AN295">
        <f>AB295*TRAIN_SUMMARY!$C$9</f>
        <v>0.17108448609736249</v>
      </c>
      <c r="AO295">
        <f>AC295*TRAIN_SUMMARY!$C$10</f>
        <v>4.7923621110280083E-2</v>
      </c>
      <c r="AP295">
        <f>AD295*TRAIN_SUMMARY!$C$11</f>
        <v>0.23813846799994265</v>
      </c>
      <c r="AQ295">
        <f>AE295*TRAIN_SUMMARY!$C$12</f>
        <v>6.1778553558697331E-2</v>
      </c>
      <c r="AR295">
        <f>AF295*TRAIN_SUMMARY!$C$13</f>
        <v>-7.9424741749105313E-2</v>
      </c>
      <c r="AS295">
        <f>AG295*TRAIN_SUMMARY!$C$14</f>
        <v>-8.8614999578798745E-2</v>
      </c>
      <c r="AT295">
        <f>TRAIN_SUMMARY!$C$2+SUM(AH295:AS295)</f>
        <v>-0.76542162321472607</v>
      </c>
      <c r="AU295">
        <f t="shared" si="52"/>
        <v>0.31747033222744031</v>
      </c>
      <c r="AV295">
        <f t="shared" si="53"/>
        <v>1.1473709068186857</v>
      </c>
      <c r="AW295">
        <f t="shared" si="54"/>
        <v>0</v>
      </c>
      <c r="AX295">
        <f t="shared" si="55"/>
        <v>1</v>
      </c>
      <c r="AY295">
        <f t="shared" si="63"/>
        <v>132</v>
      </c>
      <c r="AZ295">
        <f t="shared" si="64"/>
        <v>162</v>
      </c>
      <c r="BA295" s="35">
        <f t="shared" si="56"/>
        <v>0.27216494845360822</v>
      </c>
      <c r="BB295" s="35">
        <f t="shared" si="57"/>
        <v>0.75348837209302322</v>
      </c>
      <c r="BC295" s="35">
        <f t="shared" si="58"/>
        <v>0.48132342363941499</v>
      </c>
      <c r="BD295" s="35">
        <f t="shared" si="59"/>
        <v>0.75348837209302322</v>
      </c>
      <c r="BE295" s="35">
        <f t="shared" si="60"/>
        <v>0.27216494845360822</v>
      </c>
      <c r="BF295" s="23">
        <f>VLOOKUP(AH295,POINTS_TABLE!$D$2:$E$6,2,FALSE)</f>
        <v>-34.629295381683434</v>
      </c>
      <c r="BG295" s="23">
        <f>VLOOKUP(AI295,POINTS_TABLE!$D$7:$E$12,2,FALSE)</f>
        <v>-0.86356024246764762</v>
      </c>
      <c r="BH295" s="23">
        <f>VLOOKUP(AJ295,POINTS_TABLE!$D$13:$E$18,2,FALSE)</f>
        <v>3.6479448638409924</v>
      </c>
      <c r="BI295" s="23">
        <f>VLOOKUP(AK295,POINTS_TABLE!$D$21:$E$24,2,FALSE)</f>
        <v>15.455276084198793</v>
      </c>
      <c r="BJ295" s="23">
        <f>VLOOKUP(AL295,POINTS_TABLE!$D$25:$E$27,2,FALSE)</f>
        <v>1.063873591300236</v>
      </c>
      <c r="BK295" s="23">
        <f>VLOOKUP(AM295,POINTS_TABLE!$D$28:$E$33,2,FALSE)</f>
        <v>2.5619698946306131</v>
      </c>
      <c r="BL295" s="23">
        <f>VLOOKUP(AN295,POINTS_TABLE!$D$34:$E$37,2,FALSE)</f>
        <v>7.4046821899710498</v>
      </c>
      <c r="BM295" s="23">
        <f>VLOOKUP(AO295,POINTS_TABLE!$D$38:$E$41,2,FALSE)</f>
        <v>2.0741751155172814</v>
      </c>
      <c r="BN295" s="23">
        <f>VLOOKUP(AP295,POINTS_TABLE!$D$42:$E$44,2,FALSE)</f>
        <v>10.30683560485237</v>
      </c>
      <c r="BO295" s="23">
        <f>VLOOKUP(AQ295,POINTS_TABLE!$D$45:$E$48,2,FALSE)</f>
        <v>2.6738283855727758</v>
      </c>
      <c r="BP295" s="23">
        <f>VLOOKUP(AR295,POINTS_TABLE!$D$49:$E$50,2,FALSE)</f>
        <v>-3.4375704313596254</v>
      </c>
      <c r="BQ295" s="23">
        <f>VLOOKUP(AS295,POINTS_TABLE!$D$51:$E$52,2,FALSE)</f>
        <v>-3.8353326132213157</v>
      </c>
      <c r="BR295" s="39">
        <f>ROUND(SCORECARD_SCALLING!$C$6-SUM(BF295:BQ295)-TRAIN_SUMMARY!$C$2*SCORECARD_SCALLING!$C$5,0)</f>
        <v>503</v>
      </c>
      <c r="BS295" t="str">
        <f t="shared" si="61"/>
        <v>Manual review</v>
      </c>
      <c r="BT295">
        <f t="shared" si="62"/>
        <v>2</v>
      </c>
    </row>
    <row r="296" spans="1:72">
      <c r="A296" s="2" t="s">
        <v>32</v>
      </c>
      <c r="B296" s="2">
        <v>10</v>
      </c>
      <c r="C296" s="2" t="s">
        <v>33</v>
      </c>
      <c r="D296" s="2" t="s">
        <v>41</v>
      </c>
      <c r="E296" s="2">
        <v>1521</v>
      </c>
      <c r="F296" s="2" t="s">
        <v>34</v>
      </c>
      <c r="G296" s="2" t="s">
        <v>35</v>
      </c>
      <c r="H296" s="2">
        <v>4</v>
      </c>
      <c r="I296" s="2" t="s">
        <v>54</v>
      </c>
      <c r="J296" s="2" t="s">
        <v>27</v>
      </c>
      <c r="K296" s="2">
        <v>2</v>
      </c>
      <c r="L296" s="2" t="s">
        <v>50</v>
      </c>
      <c r="M296" s="2">
        <v>31</v>
      </c>
      <c r="N296" s="2" t="s">
        <v>27</v>
      </c>
      <c r="O296" s="2" t="s">
        <v>29</v>
      </c>
      <c r="P296" s="2">
        <v>1</v>
      </c>
      <c r="Q296" s="2" t="s">
        <v>40</v>
      </c>
      <c r="R296" s="2">
        <v>1</v>
      </c>
      <c r="S296" s="2" t="s">
        <v>27</v>
      </c>
      <c r="T296" s="2" t="s">
        <v>31</v>
      </c>
      <c r="U296" s="2">
        <v>0</v>
      </c>
      <c r="V296">
        <f>_xlfn.XLOOKUP(B296,Binning_WOE_IV!$C$2:$C$6,Binning_WOE_IV!$I$2:$I$6,"not found",-1)</f>
        <v>1.0146162505891094</v>
      </c>
      <c r="W296">
        <f>_xlfn.XLOOKUP(E296,Binning_WOE_IV!$C$7:$C$12,Binning_WOE_IV!$I$7:$I$12,"not found",-1)</f>
        <v>0.16104877718831048</v>
      </c>
      <c r="X296">
        <f>_xlfn.XLOOKUP(M296,Binning_WOE_IV!$C$13:$C$18,Binning_WOE_IV!$I$13:$I$18,"not found",-1)</f>
        <v>-9.0210644079187538E-2</v>
      </c>
      <c r="Y296">
        <f>_xlfn.XLOOKUP(A296,Binning_WOE_IV!$B$32:$B$35,Binning_WOE_IV!$G$32:$G$35,"not found",0)</f>
        <v>-0.45557089656450134</v>
      </c>
      <c r="Z296" s="23">
        <f>_xlfn.XLOOKUP(_xlfn.XLOOKUP(C296,Binning_WOE_IV!$AF$2:$AF$6,Binning_WOE_IV!$AG$2:$AG$6,"not found",0),Binning_WOE_IV!$R$36:$R$38,Binning_WOE_IV!$G$36:$G$38,"not found",0)</f>
        <v>-4.4726268044255127E-2</v>
      </c>
      <c r="AA296" cm="1">
        <f t="array" ref="AA296">_xlfn.SWITCH(D296,"radio/tv",Binning_WOE_IV!$G$39,"other",Binning_WOE_IV!$G$39,"education",Binning_WOE_IV!$G$40,"retraining",Binning_WOE_IV!$G$40,"furniture/equipment",Binning_WOE_IV!$G$41,"domestic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96">
        <f>_xlfn.LET(_xlpm.b,_xlfn.XLOOKUP(F296,Binning_WOE_IV!$AJ$2:$AJ$6,Binning_WOE_IV!$AK$2:$AK$6,"not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96">
        <f>_xlfn.LET(_xlpm.b,_xlfn.XLOOKUP(G296,Binning_WOE_IV!$AL$2:$AL$6,Binning_WOE_IV!$AM$2:$AM$6,"not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96">
        <f>_xlfn.XLOOKUP(_xlfn.XLOOKUP(I296,Binning_WOE_IV!$AN$2:$AN$5,Binning_WOE_IV!$AO$2:$AO$5,"not found",0),Binning_WOE_IV!$R$53:$R$55,Binning_WOE_IV!$G$53:$G$55,"not found",0)</f>
        <v>-0.2698954162208389</v>
      </c>
      <c r="AE296">
        <f>_xlfn.LET(_xlpm.b,_xlfn.XLOOKUP(L296,Binning_WOE_IV!$AQ$2:$AQ$5,Binning_WOE_IV!$AR$2:$AR$5,"not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96">
        <f>_xlfn.XLOOKUP(_xlfn.XLOOKUP(N296,Binning_WOE_IV!$AS$2:$AS$4,Binning_WOE_IV!$AT$2:$AT$4,"not found",0),Binning_WOE_IV!$R$62:$R$63,Binning_WOE_IV!$G$62:$G$63,"not found",0)</f>
        <v>0.12957806221905885</v>
      </c>
      <c r="AG296">
        <f>_xlfn.XLOOKUP(_xlfn.XLOOKUP(O296,Binning_WOE_IV!$AU$2:$AU$4,Binning_WOE_IV!$AV$2:$AV$4,"not found",0),Binning_WOE_IV!$R$64:$R$65,Binning_WOE_IV!$G$64:$G$65,"not found",0)</f>
        <v>0.23435622685305388</v>
      </c>
      <c r="AH296">
        <f>V296*TRAIN_SUMMARY!$C$3</f>
        <v>-0.80010661528638027</v>
      </c>
      <c r="AI296">
        <f>W296*TRAIN_SUMMARY!$C$4</f>
        <v>-8.037531726833734E-2</v>
      </c>
      <c r="AJ296">
        <f>X296*TRAIN_SUMMARY!$C$5</f>
        <v>5.7453903556002682E-2</v>
      </c>
      <c r="AK296">
        <f>Y296*TRAIN_SUMMARY!$C$6</f>
        <v>0.35709270141793154</v>
      </c>
      <c r="AL296">
        <f>Z296*TRAIN_SUMMARY!$C$7</f>
        <v>2.4580699342731407E-2</v>
      </c>
      <c r="AM296">
        <f>AA296*TRAIN_SUMMARY!$C$8</f>
        <v>5.9194073638088991E-2</v>
      </c>
      <c r="AN296">
        <f>AB296*TRAIN_SUMMARY!$C$9</f>
        <v>0.17108448609736249</v>
      </c>
      <c r="AO296">
        <f>AC296*TRAIN_SUMMARY!$C$10</f>
        <v>4.7923621110280083E-2</v>
      </c>
      <c r="AP296">
        <f>AD296*TRAIN_SUMMARY!$C$11</f>
        <v>0.31977406031642996</v>
      </c>
      <c r="AQ296">
        <f>AE296*TRAIN_SUMMARY!$C$12</f>
        <v>6.1778553558697331E-2</v>
      </c>
      <c r="AR296">
        <f>AF296*TRAIN_SUMMARY!$C$13</f>
        <v>-7.9424741749105313E-2</v>
      </c>
      <c r="AS296">
        <f>AG296*TRAIN_SUMMARY!$C$14</f>
        <v>-8.8614999578798745E-2</v>
      </c>
      <c r="AT296">
        <f>TRAIN_SUMMARY!$C$2+SUM(AH296:AS296)</f>
        <v>-0.77104038960722032</v>
      </c>
      <c r="AU296">
        <f t="shared" si="52"/>
        <v>0.31625409208197508</v>
      </c>
      <c r="AV296">
        <f t="shared" si="53"/>
        <v>0.38016891002725534</v>
      </c>
      <c r="AW296">
        <f t="shared" si="54"/>
        <v>1</v>
      </c>
      <c r="AX296">
        <f t="shared" si="55"/>
        <v>0</v>
      </c>
      <c r="AY296">
        <f t="shared" si="63"/>
        <v>133</v>
      </c>
      <c r="AZ296">
        <f t="shared" si="64"/>
        <v>162</v>
      </c>
      <c r="BA296" s="35">
        <f t="shared" si="56"/>
        <v>0.27422680412371137</v>
      </c>
      <c r="BB296" s="35">
        <f t="shared" si="57"/>
        <v>0.75348837209302322</v>
      </c>
      <c r="BC296" s="35">
        <f t="shared" si="58"/>
        <v>0.47926156796931185</v>
      </c>
      <c r="BD296" s="35">
        <f t="shared" si="59"/>
        <v>0.75348837209302322</v>
      </c>
      <c r="BE296" s="35">
        <f t="shared" si="60"/>
        <v>0.27422680412371137</v>
      </c>
      <c r="BF296" s="23">
        <f>VLOOKUP(AH296,POINTS_TABLE!$D$2:$E$6,2,FALSE)</f>
        <v>-34.629295381683434</v>
      </c>
      <c r="BG296" s="23">
        <f>VLOOKUP(AI296,POINTS_TABLE!$D$7:$E$12,2,FALSE)</f>
        <v>-3.4787121489872201</v>
      </c>
      <c r="BH296" s="23">
        <f>VLOOKUP(AJ296,POINTS_TABLE!$D$13:$E$18,2,FALSE)</f>
        <v>2.4866538521987356</v>
      </c>
      <c r="BI296" s="23">
        <f>VLOOKUP(AK296,POINTS_TABLE!$D$21:$E$24,2,FALSE)</f>
        <v>15.455276084198793</v>
      </c>
      <c r="BJ296" s="23">
        <f>VLOOKUP(AL296,POINTS_TABLE!$D$25:$E$27,2,FALSE)</f>
        <v>1.063873591300236</v>
      </c>
      <c r="BK296" s="23">
        <f>VLOOKUP(AM296,POINTS_TABLE!$D$28:$E$33,2,FALSE)</f>
        <v>2.5619698946306131</v>
      </c>
      <c r="BL296" s="23">
        <f>VLOOKUP(AN296,POINTS_TABLE!$D$34:$E$37,2,FALSE)</f>
        <v>7.4046821899710498</v>
      </c>
      <c r="BM296" s="23">
        <f>VLOOKUP(AO296,POINTS_TABLE!$D$38:$E$41,2,FALSE)</f>
        <v>2.0741751155172814</v>
      </c>
      <c r="BN296" s="23">
        <f>VLOOKUP(AP296,POINTS_TABLE!$D$42:$E$44,2,FALSE)</f>
        <v>13.840093530703253</v>
      </c>
      <c r="BO296" s="23">
        <f>VLOOKUP(AQ296,POINTS_TABLE!$D$45:$E$48,2,FALSE)</f>
        <v>2.6738283855727758</v>
      </c>
      <c r="BP296" s="23">
        <f>VLOOKUP(AR296,POINTS_TABLE!$D$49:$E$50,2,FALSE)</f>
        <v>-3.4375704313596254</v>
      </c>
      <c r="BQ296" s="23">
        <f>VLOOKUP(AS296,POINTS_TABLE!$D$51:$E$52,2,FALSE)</f>
        <v>-3.8353326132213157</v>
      </c>
      <c r="BR296" s="39">
        <f>ROUND(SCORECARD_SCALLING!$C$6-SUM(BF296:BQ296)-TRAIN_SUMMARY!$C$2*SCORECARD_SCALLING!$C$5,0)</f>
        <v>504</v>
      </c>
      <c r="BS296" t="str">
        <f t="shared" si="61"/>
        <v>Manual review</v>
      </c>
      <c r="BT296">
        <f t="shared" si="62"/>
        <v>2</v>
      </c>
    </row>
    <row r="297" spans="1:72">
      <c r="A297" s="2" t="s">
        <v>21</v>
      </c>
      <c r="B297" s="2">
        <v>18</v>
      </c>
      <c r="C297" s="2" t="s">
        <v>33</v>
      </c>
      <c r="D297" s="2" t="s">
        <v>23</v>
      </c>
      <c r="E297" s="2">
        <v>1936</v>
      </c>
      <c r="F297" s="2" t="s">
        <v>24</v>
      </c>
      <c r="G297" s="2" t="s">
        <v>39</v>
      </c>
      <c r="H297" s="2">
        <v>2</v>
      </c>
      <c r="I297" s="2" t="s">
        <v>56</v>
      </c>
      <c r="J297" s="2" t="s">
        <v>27</v>
      </c>
      <c r="K297" s="2">
        <v>4</v>
      </c>
      <c r="L297" s="2" t="s">
        <v>50</v>
      </c>
      <c r="M297" s="2">
        <v>23</v>
      </c>
      <c r="N297" s="2" t="s">
        <v>27</v>
      </c>
      <c r="O297" s="2" t="s">
        <v>51</v>
      </c>
      <c r="P297" s="2">
        <v>2</v>
      </c>
      <c r="Q297" s="2" t="s">
        <v>40</v>
      </c>
      <c r="R297" s="2">
        <v>1</v>
      </c>
      <c r="S297" s="2" t="s">
        <v>27</v>
      </c>
      <c r="T297" s="2" t="s">
        <v>31</v>
      </c>
      <c r="U297" s="2">
        <v>0</v>
      </c>
      <c r="V297">
        <f>_xlfn.XLOOKUP(B297,Binning_WOE_IV!$C$2:$C$6,Binning_WOE_IV!$I$2:$I$6,"not found",-1)</f>
        <v>7.0953437452657447E-2</v>
      </c>
      <c r="W297">
        <f>_xlfn.XLOOKUP(E297,Binning_WOE_IV!$C$7:$C$12,Binning_WOE_IV!$I$7:$I$12,"not found",-1)</f>
        <v>0.16104877718831048</v>
      </c>
      <c r="X297">
        <f>_xlfn.XLOOKUP(M297,Binning_WOE_IV!$C$13:$C$18,Binning_WOE_IV!$I$13:$I$18,"not found",-1)</f>
        <v>-0.40221483439086264</v>
      </c>
      <c r="Y297">
        <f>_xlfn.XLOOKUP(A297,Binning_WOE_IV!$B$32:$B$35,Binning_WOE_IV!$G$32:$G$35,"not found",0)</f>
        <v>-0.67859154491044971</v>
      </c>
      <c r="Z297" s="23">
        <f>_xlfn.XLOOKUP(_xlfn.XLOOKUP(C297,Binning_WOE_IV!$AF$2:$AF$6,Binning_WOE_IV!$AG$2:$AG$6,"not found",0),Binning_WOE_IV!$R$36:$R$38,Binning_WOE_IV!$G$36:$G$38,"not found",0)</f>
        <v>-4.4726268044255127E-2</v>
      </c>
      <c r="AA297" cm="1">
        <f t="array" ref="AA297">_xlfn.SWITCH(D297,"radio/tv",Binning_WOE_IV!$G$39,"other",Binning_WOE_IV!$G$39,"education",Binning_WOE_IV!$G$40,"retraining",Binning_WOE_IV!$G$40,"furniture/equipment",Binning_WOE_IV!$G$41,"domestic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97">
        <f>_xlfn.LET(_xlpm.b,_xlfn.XLOOKUP(F297,Binning_WOE_IV!$AJ$2:$AJ$6,Binning_WOE_IV!$AK$2:$AK$6,"not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97">
        <f>_xlfn.LET(_xlpm.b,_xlfn.XLOOKUP(G297,Binning_WOE_IV!$AL$2:$AL$6,Binning_WOE_IV!$AM$2:$AM$6,"not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97">
        <f>_xlfn.XLOOKUP(_xlfn.XLOOKUP(I297,Binning_WOE_IV!$AN$2:$AN$5,Binning_WOE_IV!$AO$2:$AO$5,"not found",0),Binning_WOE_IV!$R$53:$R$55,Binning_WOE_IV!$G$53:$G$55,"not found",0)</f>
        <v>-0.2698954162208389</v>
      </c>
      <c r="AE297">
        <f>_xlfn.LET(_xlpm.b,_xlfn.XLOOKUP(L297,Binning_WOE_IV!$AQ$2:$AQ$5,Binning_WOE_IV!$AR$2:$AR$5,"not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97">
        <f>_xlfn.XLOOKUP(_xlfn.XLOOKUP(N297,Binning_WOE_IV!$AS$2:$AS$4,Binning_WOE_IV!$AT$2:$AT$4,"not found",0),Binning_WOE_IV!$R$62:$R$63,Binning_WOE_IV!$G$62:$G$63,"not found",0)</f>
        <v>0.12957806221905885</v>
      </c>
      <c r="AG297">
        <f>_xlfn.XLOOKUP(_xlfn.XLOOKUP(O297,Binning_WOE_IV!$AU$2:$AU$4,Binning_WOE_IV!$AV$2:$AV$4,"not found",0),Binning_WOE_IV!$R$64:$R$65,Binning_WOE_IV!$G$64:$G$65,"not found",0)</f>
        <v>-0.4919272386823581</v>
      </c>
      <c r="AH297">
        <f>V297*TRAIN_SUMMARY!$C$3</f>
        <v>-5.5952498937620498E-2</v>
      </c>
      <c r="AI297">
        <f>W297*TRAIN_SUMMARY!$C$4</f>
        <v>-8.037531726833734E-2</v>
      </c>
      <c r="AJ297">
        <f>X297*TRAIN_SUMMARY!$C$5</f>
        <v>0.25616502952357967</v>
      </c>
      <c r="AK297">
        <f>Y297*TRAIN_SUMMARY!$C$6</f>
        <v>0.53190423215968441</v>
      </c>
      <c r="AL297">
        <f>Z297*TRAIN_SUMMARY!$C$7</f>
        <v>2.4580699342731407E-2</v>
      </c>
      <c r="AM297">
        <f>AA297*TRAIN_SUMMARY!$C$8</f>
        <v>-0.43521580803835686</v>
      </c>
      <c r="AN297">
        <f>AB297*TRAIN_SUMMARY!$C$9</f>
        <v>-0.49611293003523665</v>
      </c>
      <c r="AO297">
        <f>AC297*TRAIN_SUMMARY!$C$10</f>
        <v>-0.18469041192036334</v>
      </c>
      <c r="AP297">
        <f>AD297*TRAIN_SUMMARY!$C$11</f>
        <v>0.31977406031642996</v>
      </c>
      <c r="AQ297">
        <f>AE297*TRAIN_SUMMARY!$C$12</f>
        <v>6.1778553558697331E-2</v>
      </c>
      <c r="AR297">
        <f>AF297*TRAIN_SUMMARY!$C$13</f>
        <v>-7.9424741749105313E-2</v>
      </c>
      <c r="AS297">
        <f>AG297*TRAIN_SUMMARY!$C$14</f>
        <v>0.18600799575071647</v>
      </c>
      <c r="AT297">
        <f>TRAIN_SUMMARY!$C$2+SUM(AH297:AS297)</f>
        <v>-0.77296195205930385</v>
      </c>
      <c r="AU297">
        <f t="shared" si="52"/>
        <v>0.31583872511925237</v>
      </c>
      <c r="AV297">
        <f t="shared" si="53"/>
        <v>0.37956160716239423</v>
      </c>
      <c r="AW297">
        <f t="shared" si="54"/>
        <v>1</v>
      </c>
      <c r="AX297">
        <f t="shared" si="55"/>
        <v>0</v>
      </c>
      <c r="AY297">
        <f t="shared" si="63"/>
        <v>134</v>
      </c>
      <c r="AZ297">
        <f t="shared" si="64"/>
        <v>162</v>
      </c>
      <c r="BA297" s="35">
        <f t="shared" si="56"/>
        <v>0.27628865979381445</v>
      </c>
      <c r="BB297" s="35">
        <f t="shared" si="57"/>
        <v>0.75348837209302322</v>
      </c>
      <c r="BC297" s="35">
        <f t="shared" si="58"/>
        <v>0.47719971229920877</v>
      </c>
      <c r="BD297" s="35">
        <f t="shared" si="59"/>
        <v>0.75348837209302322</v>
      </c>
      <c r="BE297" s="35">
        <f t="shared" si="60"/>
        <v>0.27628865979381445</v>
      </c>
      <c r="BF297" s="23">
        <f>VLOOKUP(AH297,POINTS_TABLE!$D$2:$E$6,2,FALSE)</f>
        <v>-2.4216717822795024</v>
      </c>
      <c r="BG297" s="23">
        <f>VLOOKUP(AI297,POINTS_TABLE!$D$7:$E$12,2,FALSE)</f>
        <v>-3.4787121489872201</v>
      </c>
      <c r="BH297" s="23">
        <f>VLOOKUP(AJ297,POINTS_TABLE!$D$13:$E$18,2,FALSE)</f>
        <v>11.087040532285299</v>
      </c>
      <c r="BI297" s="23">
        <f>VLOOKUP(AK297,POINTS_TABLE!$D$21:$E$24,2,FALSE)</f>
        <v>23.021267938938855</v>
      </c>
      <c r="BJ297" s="23">
        <f>VLOOKUP(AL297,POINTS_TABLE!$D$25:$E$27,2,FALSE)</f>
        <v>1.063873591300236</v>
      </c>
      <c r="BK297" s="23">
        <f>VLOOKUP(AM297,POINTS_TABLE!$D$28:$E$33,2,FALSE)</f>
        <v>-18.836510639202615</v>
      </c>
      <c r="BL297" s="23">
        <f>VLOOKUP(AN297,POINTS_TABLE!$D$34:$E$37,2,FALSE)</f>
        <v>-21.472189916481874</v>
      </c>
      <c r="BM297" s="23">
        <f>VLOOKUP(AO297,POINTS_TABLE!$D$38:$E$41,2,FALSE)</f>
        <v>-7.9935582413174426</v>
      </c>
      <c r="BN297" s="23">
        <f>VLOOKUP(AP297,POINTS_TABLE!$D$42:$E$44,2,FALSE)</f>
        <v>13.840093530703253</v>
      </c>
      <c r="BO297" s="23">
        <f>VLOOKUP(AQ297,POINTS_TABLE!$D$45:$E$48,2,FALSE)</f>
        <v>2.6738283855727758</v>
      </c>
      <c r="BP297" s="23">
        <f>VLOOKUP(AR297,POINTS_TABLE!$D$49:$E$50,2,FALSE)</f>
        <v>-3.4375704313596254</v>
      </c>
      <c r="BQ297" s="23">
        <f>VLOOKUP(AS297,POINTS_TABLE!$D$51:$E$52,2,FALSE)</f>
        <v>8.0505843910576207</v>
      </c>
      <c r="BR297" s="39">
        <f>ROUND(SCORECARD_SCALLING!$C$6-SUM(BF297:BQ297)-TRAIN_SUMMARY!$C$2*SCORECARD_SCALLING!$C$5,0)</f>
        <v>504</v>
      </c>
      <c r="BS297" t="str">
        <f t="shared" si="61"/>
        <v>Manual review</v>
      </c>
      <c r="BT297">
        <f t="shared" si="62"/>
        <v>2</v>
      </c>
    </row>
    <row r="298" spans="1:72">
      <c r="A298" s="2" t="s">
        <v>32</v>
      </c>
      <c r="B298" s="2">
        <v>45</v>
      </c>
      <c r="C298" s="2" t="s">
        <v>22</v>
      </c>
      <c r="D298" s="2" t="s">
        <v>49</v>
      </c>
      <c r="E298" s="2">
        <v>4576</v>
      </c>
      <c r="F298" s="2" t="s">
        <v>59</v>
      </c>
      <c r="G298" s="2" t="s">
        <v>55</v>
      </c>
      <c r="H298" s="2">
        <v>3</v>
      </c>
      <c r="I298" s="2" t="s">
        <v>26</v>
      </c>
      <c r="J298" s="2" t="s">
        <v>27</v>
      </c>
      <c r="K298" s="2">
        <v>4</v>
      </c>
      <c r="L298" s="2" t="s">
        <v>50</v>
      </c>
      <c r="M298" s="2">
        <v>27</v>
      </c>
      <c r="N298" s="2" t="s">
        <v>27</v>
      </c>
      <c r="O298" s="2" t="s">
        <v>29</v>
      </c>
      <c r="P298" s="2">
        <v>1</v>
      </c>
      <c r="Q298" s="2" t="s">
        <v>30</v>
      </c>
      <c r="R298" s="2">
        <v>1</v>
      </c>
      <c r="S298" s="2" t="s">
        <v>27</v>
      </c>
      <c r="T298" s="2" t="s">
        <v>31</v>
      </c>
      <c r="U298" s="2">
        <v>0</v>
      </c>
      <c r="V298">
        <f>_xlfn.XLOOKUP(B298,Binning_WOE_IV!$C$2:$C$6,Binning_WOE_IV!$I$2:$I$6,"not found",-1)</f>
        <v>-0.672432264549915</v>
      </c>
      <c r="W298">
        <f>_xlfn.XLOOKUP(E298,Binning_WOE_IV!$C$7:$C$12,Binning_WOE_IV!$I$7:$I$12,"not found",-1)</f>
        <v>4.3939369041401284E-2</v>
      </c>
      <c r="X298">
        <f>_xlfn.XLOOKUP(M298,Binning_WOE_IV!$C$13:$C$18,Binning_WOE_IV!$I$13:$I$18,"not found",-1)</f>
        <v>-0.13233987329659078</v>
      </c>
      <c r="Y298">
        <f>_xlfn.XLOOKUP(A298,Binning_WOE_IV!$B$32:$B$35,Binning_WOE_IV!$G$32:$G$35,"not found",0)</f>
        <v>-0.45557089656450134</v>
      </c>
      <c r="Z298" s="23">
        <f>_xlfn.XLOOKUP(_xlfn.XLOOKUP(C298,Binning_WOE_IV!$AF$2:$AF$6,Binning_WOE_IV!$AG$2:$AG$6,"not found",0),Binning_WOE_IV!$R$36:$R$38,Binning_WOE_IV!$G$36:$G$38,"not found",0)</f>
        <v>0.68738688104907397</v>
      </c>
      <c r="AA298" cm="1">
        <f t="array" ref="AA298">_xlfn.SWITCH(D298,"radio/tv",Binning_WOE_IV!$G$39,"other",Binning_WOE_IV!$G$39,"education",Binning_WOE_IV!$G$40,"retraining",Binning_WOE_IV!$G$40,"furniture/equipment",Binning_WOE_IV!$G$41,"domestic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98">
        <f>_xlfn.LET(_xlpm.b,_xlfn.XLOOKUP(F298,Binning_WOE_IV!$AJ$2:$AJ$6,Binning_WOE_IV!$AK$2:$AK$6,"not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298">
        <f>_xlfn.LET(_xlpm.b,_xlfn.XLOOKUP(G298,Binning_WOE_IV!$AL$2:$AL$6,Binning_WOE_IV!$AM$2:$AM$6,"not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298">
        <f>_xlfn.XLOOKUP(_xlfn.XLOOKUP(I298,Binning_WOE_IV!$AN$2:$AN$5,Binning_WOE_IV!$AO$2:$AO$5,"not found",0),Binning_WOE_IV!$R$53:$R$55,Binning_WOE_IV!$G$53:$G$55,"not found",0)</f>
        <v>0.1811117123342415</v>
      </c>
      <c r="AE298">
        <f>_xlfn.LET(_xlpm.b,_xlfn.XLOOKUP(L298,Binning_WOE_IV!$AQ$2:$AQ$5,Binning_WOE_IV!$AR$2:$AR$5,"not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98">
        <f>_xlfn.XLOOKUP(_xlfn.XLOOKUP(N298,Binning_WOE_IV!$AS$2:$AS$4,Binning_WOE_IV!$AT$2:$AT$4,"not found",0),Binning_WOE_IV!$R$62:$R$63,Binning_WOE_IV!$G$62:$G$63,"not found",0)</f>
        <v>0.12957806221905885</v>
      </c>
      <c r="AG298">
        <f>_xlfn.XLOOKUP(_xlfn.XLOOKUP(O298,Binning_WOE_IV!$AU$2:$AU$4,Binning_WOE_IV!$AV$2:$AV$4,"not found",0),Binning_WOE_IV!$R$64:$R$65,Binning_WOE_IV!$G$64:$G$65,"not found",0)</f>
        <v>0.23435622685305388</v>
      </c>
      <c r="AH298">
        <f>V298*TRAIN_SUMMARY!$C$3</f>
        <v>0.53026698802232175</v>
      </c>
      <c r="AI298">
        <f>W298*TRAIN_SUMMARY!$C$4</f>
        <v>-2.1929012991782761E-2</v>
      </c>
      <c r="AJ298">
        <f>X298*TRAIN_SUMMARY!$C$5</f>
        <v>8.428542324031725E-2</v>
      </c>
      <c r="AK298">
        <f>Y298*TRAIN_SUMMARY!$C$6</f>
        <v>0.35709270141793154</v>
      </c>
      <c r="AL298">
        <f>Z298*TRAIN_SUMMARY!$C$7</f>
        <v>-0.37777464997720578</v>
      </c>
      <c r="AM298">
        <f>AA298*TRAIN_SUMMARY!$C$8</f>
        <v>-0.46936907902687153</v>
      </c>
      <c r="AN298">
        <f>AB298*TRAIN_SUMMARY!$C$9</f>
        <v>0.18902110492895396</v>
      </c>
      <c r="AO298">
        <f>AC298*TRAIN_SUMMARY!$C$10</f>
        <v>7.0222669754522044E-2</v>
      </c>
      <c r="AP298">
        <f>AD298*TRAIN_SUMMARY!$C$11</f>
        <v>-0.21458247952085815</v>
      </c>
      <c r="AQ298">
        <f>AE298*TRAIN_SUMMARY!$C$12</f>
        <v>6.1778553558697331E-2</v>
      </c>
      <c r="AR298">
        <f>AF298*TRAIN_SUMMARY!$C$13</f>
        <v>-7.9424741749105313E-2</v>
      </c>
      <c r="AS298">
        <f>AG298*TRAIN_SUMMARY!$C$14</f>
        <v>-8.8614999578798745E-2</v>
      </c>
      <c r="AT298">
        <f>TRAIN_SUMMARY!$C$2+SUM(AH298:AS298)</f>
        <v>-0.78042833668400136</v>
      </c>
      <c r="AU298">
        <f t="shared" si="52"/>
        <v>0.31422757704253257</v>
      </c>
      <c r="AV298">
        <f t="shared" si="53"/>
        <v>0.37720945125574412</v>
      </c>
      <c r="AW298">
        <f t="shared" si="54"/>
        <v>1</v>
      </c>
      <c r="AX298">
        <f t="shared" si="55"/>
        <v>0</v>
      </c>
      <c r="AY298">
        <f t="shared" si="63"/>
        <v>135</v>
      </c>
      <c r="AZ298">
        <f t="shared" si="64"/>
        <v>162</v>
      </c>
      <c r="BA298" s="35">
        <f t="shared" si="56"/>
        <v>0.27835051546391754</v>
      </c>
      <c r="BB298" s="35">
        <f t="shared" si="57"/>
        <v>0.75348837209302322</v>
      </c>
      <c r="BC298" s="35">
        <f t="shared" si="58"/>
        <v>0.47513785662910568</v>
      </c>
      <c r="BD298" s="35">
        <f t="shared" si="59"/>
        <v>0.75348837209302322</v>
      </c>
      <c r="BE298" s="35">
        <f t="shared" si="60"/>
        <v>0.27835051546391754</v>
      </c>
      <c r="BF298" s="23">
        <f>VLOOKUP(AH298,POINTS_TABLE!$D$2:$E$6,2,FALSE)</f>
        <v>22.950406619007929</v>
      </c>
      <c r="BG298" s="23">
        <f>VLOOKUP(AI298,POINTS_TABLE!$D$7:$E$12,2,FALSE)</f>
        <v>-0.94910634884503919</v>
      </c>
      <c r="BH298" s="23">
        <f>VLOOKUP(AJ298,POINTS_TABLE!$D$13:$E$18,2,FALSE)</f>
        <v>3.6479448638409924</v>
      </c>
      <c r="BI298" s="23">
        <f>VLOOKUP(AK298,POINTS_TABLE!$D$21:$E$24,2,FALSE)</f>
        <v>15.455276084198793</v>
      </c>
      <c r="BJ298" s="23">
        <f>VLOOKUP(AL298,POINTS_TABLE!$D$25:$E$27,2,FALSE)</f>
        <v>-16.350408422870363</v>
      </c>
      <c r="BK298" s="23">
        <f>VLOOKUP(AM298,POINTS_TABLE!$D$28:$E$33,2,FALSE)</f>
        <v>-20.314693279760625</v>
      </c>
      <c r="BL298" s="23">
        <f>VLOOKUP(AN298,POINTS_TABLE!$D$34:$E$37,2,FALSE)</f>
        <v>8.180994321130628</v>
      </c>
      <c r="BM298" s="23">
        <f>VLOOKUP(AO298,POINTS_TABLE!$D$38:$E$41,2,FALSE)</f>
        <v>3.0392969223849704</v>
      </c>
      <c r="BN298" s="23">
        <f>VLOOKUP(AP298,POINTS_TABLE!$D$42:$E$44,2,FALSE)</f>
        <v>-9.2873123719919874</v>
      </c>
      <c r="BO298" s="23">
        <f>VLOOKUP(AQ298,POINTS_TABLE!$D$45:$E$48,2,FALSE)</f>
        <v>2.6738283855727758</v>
      </c>
      <c r="BP298" s="23">
        <f>VLOOKUP(AR298,POINTS_TABLE!$D$49:$E$50,2,FALSE)</f>
        <v>-3.4375704313596254</v>
      </c>
      <c r="BQ298" s="23">
        <f>VLOOKUP(AS298,POINTS_TABLE!$D$51:$E$52,2,FALSE)</f>
        <v>-3.8353326132213157</v>
      </c>
      <c r="BR298" s="39">
        <f>ROUND(SCORECARD_SCALLING!$C$6-SUM(BF298:BQ298)-TRAIN_SUMMARY!$C$2*SCORECARD_SCALLING!$C$5,0)</f>
        <v>504</v>
      </c>
      <c r="BS298" t="str">
        <f t="shared" si="61"/>
        <v>Manual review</v>
      </c>
      <c r="BT298">
        <f t="shared" si="62"/>
        <v>2</v>
      </c>
    </row>
    <row r="299" spans="1:72">
      <c r="A299" s="2" t="s">
        <v>37</v>
      </c>
      <c r="B299" s="2">
        <v>36</v>
      </c>
      <c r="C299" s="2" t="s">
        <v>45</v>
      </c>
      <c r="D299" s="2" t="s">
        <v>58</v>
      </c>
      <c r="E299" s="2">
        <v>7980</v>
      </c>
      <c r="F299" s="2" t="s">
        <v>24</v>
      </c>
      <c r="G299" s="2" t="s">
        <v>57</v>
      </c>
      <c r="H299" s="2">
        <v>4</v>
      </c>
      <c r="I299" s="2" t="s">
        <v>26</v>
      </c>
      <c r="J299" s="2" t="s">
        <v>27</v>
      </c>
      <c r="K299" s="2">
        <v>4</v>
      </c>
      <c r="L299" s="2" t="s">
        <v>50</v>
      </c>
      <c r="M299" s="2">
        <v>27</v>
      </c>
      <c r="N299" s="2" t="s">
        <v>27</v>
      </c>
      <c r="O299" s="2" t="s">
        <v>51</v>
      </c>
      <c r="P299" s="2">
        <v>2</v>
      </c>
      <c r="Q299" s="2" t="s">
        <v>30</v>
      </c>
      <c r="R299" s="2">
        <v>1</v>
      </c>
      <c r="S299" s="2" t="s">
        <v>31</v>
      </c>
      <c r="T299" s="2" t="s">
        <v>31</v>
      </c>
      <c r="U299" s="2">
        <v>1</v>
      </c>
      <c r="V299">
        <f>_xlfn.XLOOKUP(B299,Binning_WOE_IV!$C$2:$C$6,Binning_WOE_IV!$I$2:$I$6,"not found",-1)</f>
        <v>-0.672432264549915</v>
      </c>
      <c r="W299">
        <f>_xlfn.XLOOKUP(E299,Binning_WOE_IV!$C$7:$C$12,Binning_WOE_IV!$I$7:$I$12,"not found",-1)</f>
        <v>-0.1020145435816787</v>
      </c>
      <c r="X299">
        <f>_xlfn.XLOOKUP(M299,Binning_WOE_IV!$C$13:$C$18,Binning_WOE_IV!$I$13:$I$18,"not found",-1)</f>
        <v>-0.13233987329659078</v>
      </c>
      <c r="Y299">
        <f>_xlfn.XLOOKUP(A299,Binning_WOE_IV!$B$32:$B$35,Binning_WOE_IV!$G$32:$G$35,"not found",0)</f>
        <v>1.1281887537091495</v>
      </c>
      <c r="Z299" s="23">
        <f>_xlfn.XLOOKUP(_xlfn.XLOOKUP(C299,Binning_WOE_IV!$AF$2:$AF$6,Binning_WOE_IV!$AG$2:$AG$6,"not found",0),Binning_WOE_IV!$R$36:$R$38,Binning_WOE_IV!$G$36:$G$38,"not found",0)</f>
        <v>-4.4726268044255127E-2</v>
      </c>
      <c r="AA299" cm="1">
        <f t="array" ref="AA299">_xlfn.SWITCH(D299,"radio/tv",Binning_WOE_IV!$G$39,"other",Binning_WOE_IV!$G$39,"education",Binning_WOE_IV!$G$40,"retraining",Binning_WOE_IV!$G$40,"furniture/equipment",Binning_WOE_IV!$G$41,"domestic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299">
        <f>_xlfn.LET(_xlpm.b,_xlfn.XLOOKUP(F299,Binning_WOE_IV!$AJ$2:$AJ$6,Binning_WOE_IV!$AK$2:$AK$6,"not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99">
        <f>_xlfn.LET(_xlpm.b,_xlfn.XLOOKUP(G299,Binning_WOE_IV!$AL$2:$AL$6,Binning_WOE_IV!$AM$2:$AM$6,"not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99">
        <f>_xlfn.XLOOKUP(_xlfn.XLOOKUP(I299,Binning_WOE_IV!$AN$2:$AN$5,Binning_WOE_IV!$AO$2:$AO$5,"not found",0),Binning_WOE_IV!$R$53:$R$55,Binning_WOE_IV!$G$53:$G$55,"not found",0)</f>
        <v>0.1811117123342415</v>
      </c>
      <c r="AE299">
        <f>_xlfn.LET(_xlpm.b,_xlfn.XLOOKUP(L299,Binning_WOE_IV!$AQ$2:$AQ$5,Binning_WOE_IV!$AR$2:$AR$5,"not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99">
        <f>_xlfn.XLOOKUP(_xlfn.XLOOKUP(N299,Binning_WOE_IV!$AS$2:$AS$4,Binning_WOE_IV!$AT$2:$AT$4,"not found",0),Binning_WOE_IV!$R$62:$R$63,Binning_WOE_IV!$G$62:$G$63,"not found",0)</f>
        <v>0.12957806221905885</v>
      </c>
      <c r="AG299">
        <f>_xlfn.XLOOKUP(_xlfn.XLOOKUP(O299,Binning_WOE_IV!$AU$2:$AU$4,Binning_WOE_IV!$AV$2:$AV$4,"not found",0),Binning_WOE_IV!$R$64:$R$65,Binning_WOE_IV!$G$64:$G$65,"not found",0)</f>
        <v>-0.4919272386823581</v>
      </c>
      <c r="AH299">
        <f>V299*TRAIN_SUMMARY!$C$3</f>
        <v>0.53026698802232175</v>
      </c>
      <c r="AI299">
        <f>W299*TRAIN_SUMMARY!$C$4</f>
        <v>5.0912844229637523E-2</v>
      </c>
      <c r="AJ299">
        <f>X299*TRAIN_SUMMARY!$C$5</f>
        <v>8.428542324031725E-2</v>
      </c>
      <c r="AK299">
        <f>Y299*TRAIN_SUMMARY!$C$6</f>
        <v>-0.88431454425511169</v>
      </c>
      <c r="AL299">
        <f>Z299*TRAIN_SUMMARY!$C$7</f>
        <v>2.4580699342731407E-2</v>
      </c>
      <c r="AM299">
        <f>AA299*TRAIN_SUMMARY!$C$8</f>
        <v>0.4883377841684039</v>
      </c>
      <c r="AN299">
        <f>AB299*TRAIN_SUMMARY!$C$9</f>
        <v>-0.49611293003523665</v>
      </c>
      <c r="AO299">
        <f>AC299*TRAIN_SUMMARY!$C$10</f>
        <v>0.2867089209985732</v>
      </c>
      <c r="AP299">
        <f>AD299*TRAIN_SUMMARY!$C$11</f>
        <v>-0.21458247952085815</v>
      </c>
      <c r="AQ299">
        <f>AE299*TRAIN_SUMMARY!$C$12</f>
        <v>6.1778553558697331E-2</v>
      </c>
      <c r="AR299">
        <f>AF299*TRAIN_SUMMARY!$C$13</f>
        <v>-7.9424741749105313E-2</v>
      </c>
      <c r="AS299">
        <f>AG299*TRAIN_SUMMARY!$C$14</f>
        <v>0.18600799575071647</v>
      </c>
      <c r="AT299">
        <f>TRAIN_SUMMARY!$C$2+SUM(AH299:AS299)</f>
        <v>-0.78295630101103608</v>
      </c>
      <c r="AU299">
        <f t="shared" si="52"/>
        <v>0.31368308552885887</v>
      </c>
      <c r="AV299">
        <f t="shared" si="53"/>
        <v>1.159372084496902</v>
      </c>
      <c r="AW299">
        <f t="shared" si="54"/>
        <v>0</v>
      </c>
      <c r="AX299">
        <f t="shared" si="55"/>
        <v>1</v>
      </c>
      <c r="AY299">
        <f t="shared" si="63"/>
        <v>135</v>
      </c>
      <c r="AZ299">
        <f t="shared" si="64"/>
        <v>163</v>
      </c>
      <c r="BA299" s="35">
        <f t="shared" si="56"/>
        <v>0.27835051546391754</v>
      </c>
      <c r="BB299" s="35">
        <f t="shared" si="57"/>
        <v>0.75813953488372088</v>
      </c>
      <c r="BC299" s="35">
        <f t="shared" si="58"/>
        <v>0.47978901941980334</v>
      </c>
      <c r="BD299" s="35">
        <f t="shared" si="59"/>
        <v>0.75813953488372088</v>
      </c>
      <c r="BE299" s="35">
        <f t="shared" si="60"/>
        <v>0.27835051546391754</v>
      </c>
      <c r="BF299" s="23">
        <f>VLOOKUP(AH299,POINTS_TABLE!$D$2:$E$6,2,FALSE)</f>
        <v>22.950406619007929</v>
      </c>
      <c r="BG299" s="23">
        <f>VLOOKUP(AI299,POINTS_TABLE!$D$7:$E$12,2,FALSE)</f>
        <v>2.2035512366295098</v>
      </c>
      <c r="BH299" s="23">
        <f>VLOOKUP(AJ299,POINTS_TABLE!$D$13:$E$18,2,FALSE)</f>
        <v>3.6479448638409924</v>
      </c>
      <c r="BI299" s="23">
        <f>VLOOKUP(AK299,POINTS_TABLE!$D$21:$E$24,2,FALSE)</f>
        <v>-38.273886227485001</v>
      </c>
      <c r="BJ299" s="23">
        <f>VLOOKUP(AL299,POINTS_TABLE!$D$25:$E$27,2,FALSE)</f>
        <v>1.063873591300236</v>
      </c>
      <c r="BK299" s="23">
        <f>VLOOKUP(AM299,POINTS_TABLE!$D$28:$E$33,2,FALSE)</f>
        <v>21.135674984953837</v>
      </c>
      <c r="BL299" s="23">
        <f>VLOOKUP(AN299,POINTS_TABLE!$D$34:$E$37,2,FALSE)</f>
        <v>-21.472189916481874</v>
      </c>
      <c r="BM299" s="23">
        <f>VLOOKUP(AO299,POINTS_TABLE!$D$38:$E$41,2,FALSE)</f>
        <v>12.409006155098014</v>
      </c>
      <c r="BN299" s="23">
        <f>VLOOKUP(AP299,POINTS_TABLE!$D$42:$E$44,2,FALSE)</f>
        <v>-9.2873123719919874</v>
      </c>
      <c r="BO299" s="23">
        <f>VLOOKUP(AQ299,POINTS_TABLE!$D$45:$E$48,2,FALSE)</f>
        <v>2.6738283855727758</v>
      </c>
      <c r="BP299" s="23">
        <f>VLOOKUP(AR299,POINTS_TABLE!$D$49:$E$50,2,FALSE)</f>
        <v>-3.4375704313596254</v>
      </c>
      <c r="BQ299" s="23">
        <f>VLOOKUP(AS299,POINTS_TABLE!$D$51:$E$52,2,FALSE)</f>
        <v>8.0505843910576207</v>
      </c>
      <c r="BR299" s="39">
        <f>ROUND(SCORECARD_SCALLING!$C$6-SUM(BF299:BQ299)-TRAIN_SUMMARY!$C$2*SCORECARD_SCALLING!$C$5,0)</f>
        <v>504</v>
      </c>
      <c r="BS299" t="str">
        <f t="shared" si="61"/>
        <v>Manual review</v>
      </c>
      <c r="BT299">
        <f t="shared" si="62"/>
        <v>2</v>
      </c>
    </row>
    <row r="300" spans="1:72">
      <c r="A300" s="2" t="s">
        <v>37</v>
      </c>
      <c r="B300" s="2">
        <v>18</v>
      </c>
      <c r="C300" s="2" t="s">
        <v>45</v>
      </c>
      <c r="D300" s="2" t="s">
        <v>58</v>
      </c>
      <c r="E300" s="2">
        <v>2169</v>
      </c>
      <c r="F300" s="2" t="s">
        <v>34</v>
      </c>
      <c r="G300" s="2" t="s">
        <v>35</v>
      </c>
      <c r="H300" s="2">
        <v>4</v>
      </c>
      <c r="I300" s="2" t="s">
        <v>56</v>
      </c>
      <c r="J300" s="2" t="s">
        <v>27</v>
      </c>
      <c r="K300" s="2">
        <v>2</v>
      </c>
      <c r="L300" s="2" t="s">
        <v>50</v>
      </c>
      <c r="M300" s="2">
        <v>28</v>
      </c>
      <c r="N300" s="2" t="s">
        <v>27</v>
      </c>
      <c r="O300" s="2" t="s">
        <v>29</v>
      </c>
      <c r="P300" s="2">
        <v>1</v>
      </c>
      <c r="Q300" s="2" t="s">
        <v>30</v>
      </c>
      <c r="R300" s="2">
        <v>1</v>
      </c>
      <c r="S300" s="2" t="s">
        <v>31</v>
      </c>
      <c r="T300" s="2" t="s">
        <v>31</v>
      </c>
      <c r="U300" s="2">
        <v>1</v>
      </c>
      <c r="V300">
        <f>_xlfn.XLOOKUP(B300,Binning_WOE_IV!$C$2:$C$6,Binning_WOE_IV!$I$2:$I$6,"not found",-1)</f>
        <v>7.0953437452657447E-2</v>
      </c>
      <c r="W300">
        <f>_xlfn.XLOOKUP(E300,Binning_WOE_IV!$C$7:$C$12,Binning_WOE_IV!$I$7:$I$12,"not found",-1)</f>
        <v>0.12361395596717682</v>
      </c>
      <c r="X300">
        <f>_xlfn.XLOOKUP(M300,Binning_WOE_IV!$C$13:$C$18,Binning_WOE_IV!$I$13:$I$18,"not found",-1)</f>
        <v>-0.13233987329659078</v>
      </c>
      <c r="Y300">
        <f>_xlfn.XLOOKUP(A300,Binning_WOE_IV!$B$32:$B$35,Binning_WOE_IV!$G$32:$G$35,"not found",0)</f>
        <v>1.1281887537091495</v>
      </c>
      <c r="Z300" s="23">
        <f>_xlfn.XLOOKUP(_xlfn.XLOOKUP(C300,Binning_WOE_IV!$AF$2:$AF$6,Binning_WOE_IV!$AG$2:$AG$6,"not found",0),Binning_WOE_IV!$R$36:$R$38,Binning_WOE_IV!$G$36:$G$38,"not found",0)</f>
        <v>-4.4726268044255127E-2</v>
      </c>
      <c r="AA300" cm="1">
        <f t="array" ref="AA300">_xlfn.SWITCH(D300,"radio/tv",Binning_WOE_IV!$G$39,"other",Binning_WOE_IV!$G$39,"education",Binning_WOE_IV!$G$40,"retraining",Binning_WOE_IV!$G$40,"furniture/equipment",Binning_WOE_IV!$G$41,"domestic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300">
        <f>_xlfn.LET(_xlpm.b,_xlfn.XLOOKUP(F300,Binning_WOE_IV!$AJ$2:$AJ$6,Binning_WOE_IV!$AK$2:$AK$6,"not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00">
        <f>_xlfn.LET(_xlpm.b,_xlfn.XLOOKUP(G300,Binning_WOE_IV!$AL$2:$AL$6,Binning_WOE_IV!$AM$2:$AM$6,"not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00">
        <f>_xlfn.XLOOKUP(_xlfn.XLOOKUP(I300,Binning_WOE_IV!$AN$2:$AN$5,Binning_WOE_IV!$AO$2:$AO$5,"not found",0),Binning_WOE_IV!$R$53:$R$55,Binning_WOE_IV!$G$53:$G$55,"not found",0)</f>
        <v>-0.2698954162208389</v>
      </c>
      <c r="AE300">
        <f>_xlfn.LET(_xlpm.b,_xlfn.XLOOKUP(L300,Binning_WOE_IV!$AQ$2:$AQ$5,Binning_WOE_IV!$AR$2:$AR$5,"not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00">
        <f>_xlfn.XLOOKUP(_xlfn.XLOOKUP(N300,Binning_WOE_IV!$AS$2:$AS$4,Binning_WOE_IV!$AT$2:$AT$4,"not found",0),Binning_WOE_IV!$R$62:$R$63,Binning_WOE_IV!$G$62:$G$63,"not found",0)</f>
        <v>0.12957806221905885</v>
      </c>
      <c r="AG300">
        <f>_xlfn.XLOOKUP(_xlfn.XLOOKUP(O300,Binning_WOE_IV!$AU$2:$AU$4,Binning_WOE_IV!$AV$2:$AV$4,"not found",0),Binning_WOE_IV!$R$64:$R$65,Binning_WOE_IV!$G$64:$G$65,"not found",0)</f>
        <v>0.23435622685305388</v>
      </c>
      <c r="AH300">
        <f>V300*TRAIN_SUMMARY!$C$3</f>
        <v>-5.5952498937620498E-2</v>
      </c>
      <c r="AI300">
        <f>W300*TRAIN_SUMMARY!$C$4</f>
        <v>-6.1692557392340606E-2</v>
      </c>
      <c r="AJ300">
        <f>X300*TRAIN_SUMMARY!$C$5</f>
        <v>8.428542324031725E-2</v>
      </c>
      <c r="AK300">
        <f>Y300*TRAIN_SUMMARY!$C$6</f>
        <v>-0.88431454425511169</v>
      </c>
      <c r="AL300">
        <f>Z300*TRAIN_SUMMARY!$C$7</f>
        <v>2.4580699342731407E-2</v>
      </c>
      <c r="AM300">
        <f>AA300*TRAIN_SUMMARY!$C$8</f>
        <v>0.4883377841684039</v>
      </c>
      <c r="AN300">
        <f>AB300*TRAIN_SUMMARY!$C$9</f>
        <v>0.17108448609736249</v>
      </c>
      <c r="AO300">
        <f>AC300*TRAIN_SUMMARY!$C$10</f>
        <v>4.7923621110280083E-2</v>
      </c>
      <c r="AP300">
        <f>AD300*TRAIN_SUMMARY!$C$11</f>
        <v>0.31977406031642996</v>
      </c>
      <c r="AQ300">
        <f>AE300*TRAIN_SUMMARY!$C$12</f>
        <v>6.1778553558697331E-2</v>
      </c>
      <c r="AR300">
        <f>AF300*TRAIN_SUMMARY!$C$13</f>
        <v>-7.9424741749105313E-2</v>
      </c>
      <c r="AS300">
        <f>AG300*TRAIN_SUMMARY!$C$14</f>
        <v>-8.8614999578798745E-2</v>
      </c>
      <c r="AT300">
        <f>TRAIN_SUMMARY!$C$2+SUM(AH300:AS300)</f>
        <v>-0.79363552884087751</v>
      </c>
      <c r="AU300">
        <f t="shared" si="52"/>
        <v>0.31138858443045797</v>
      </c>
      <c r="AV300">
        <f t="shared" si="53"/>
        <v>1.1667136791159194</v>
      </c>
      <c r="AW300">
        <f t="shared" si="54"/>
        <v>0</v>
      </c>
      <c r="AX300">
        <f t="shared" si="55"/>
        <v>1</v>
      </c>
      <c r="AY300">
        <f t="shared" si="63"/>
        <v>135</v>
      </c>
      <c r="AZ300">
        <f t="shared" si="64"/>
        <v>164</v>
      </c>
      <c r="BA300" s="35">
        <f t="shared" si="56"/>
        <v>0.27835051546391754</v>
      </c>
      <c r="BB300" s="35">
        <f t="shared" si="57"/>
        <v>0.76279069767441865</v>
      </c>
      <c r="BC300" s="35">
        <f t="shared" si="58"/>
        <v>0.48444018221050111</v>
      </c>
      <c r="BD300" s="35">
        <f t="shared" si="59"/>
        <v>0.76279069767441865</v>
      </c>
      <c r="BE300" s="35">
        <f t="shared" si="60"/>
        <v>0.27835051546391754</v>
      </c>
      <c r="BF300" s="23">
        <f>VLOOKUP(AH300,POINTS_TABLE!$D$2:$E$6,2,FALSE)</f>
        <v>-2.4216717822795024</v>
      </c>
      <c r="BG300" s="23">
        <f>VLOOKUP(AI300,POINTS_TABLE!$D$7:$E$12,2,FALSE)</f>
        <v>-2.6701063982906263</v>
      </c>
      <c r="BH300" s="23">
        <f>VLOOKUP(AJ300,POINTS_TABLE!$D$13:$E$18,2,FALSE)</f>
        <v>3.6479448638409924</v>
      </c>
      <c r="BI300" s="23">
        <f>VLOOKUP(AK300,POINTS_TABLE!$D$21:$E$24,2,FALSE)</f>
        <v>-38.273886227485001</v>
      </c>
      <c r="BJ300" s="23">
        <f>VLOOKUP(AL300,POINTS_TABLE!$D$25:$E$27,2,FALSE)</f>
        <v>1.063873591300236</v>
      </c>
      <c r="BK300" s="23">
        <f>VLOOKUP(AM300,POINTS_TABLE!$D$28:$E$33,2,FALSE)</f>
        <v>21.135674984953837</v>
      </c>
      <c r="BL300" s="23">
        <f>VLOOKUP(AN300,POINTS_TABLE!$D$34:$E$37,2,FALSE)</f>
        <v>7.4046821899710498</v>
      </c>
      <c r="BM300" s="23">
        <f>VLOOKUP(AO300,POINTS_TABLE!$D$38:$E$41,2,FALSE)</f>
        <v>2.0741751155172814</v>
      </c>
      <c r="BN300" s="23">
        <f>VLOOKUP(AP300,POINTS_TABLE!$D$42:$E$44,2,FALSE)</f>
        <v>13.840093530703253</v>
      </c>
      <c r="BO300" s="23">
        <f>VLOOKUP(AQ300,POINTS_TABLE!$D$45:$E$48,2,FALSE)</f>
        <v>2.6738283855727758</v>
      </c>
      <c r="BP300" s="23">
        <f>VLOOKUP(AR300,POINTS_TABLE!$D$49:$E$50,2,FALSE)</f>
        <v>-3.4375704313596254</v>
      </c>
      <c r="BQ300" s="23">
        <f>VLOOKUP(AS300,POINTS_TABLE!$D$51:$E$52,2,FALSE)</f>
        <v>-3.8353326132213157</v>
      </c>
      <c r="BR300" s="39">
        <f>ROUND(SCORECARD_SCALLING!$C$6-SUM(BF300:BQ300)-TRAIN_SUMMARY!$C$2*SCORECARD_SCALLING!$C$5,0)</f>
        <v>505</v>
      </c>
      <c r="BS300" t="str">
        <f t="shared" si="61"/>
        <v>Manual review</v>
      </c>
      <c r="BT300">
        <f t="shared" si="62"/>
        <v>2</v>
      </c>
    </row>
    <row r="301" spans="1:72">
      <c r="A301" s="2" t="s">
        <v>32</v>
      </c>
      <c r="B301" s="2">
        <v>18</v>
      </c>
      <c r="C301" s="2" t="s">
        <v>22</v>
      </c>
      <c r="D301" s="2" t="s">
        <v>46</v>
      </c>
      <c r="E301" s="2">
        <v>1056</v>
      </c>
      <c r="F301" s="2" t="s">
        <v>34</v>
      </c>
      <c r="G301" s="2" t="s">
        <v>25</v>
      </c>
      <c r="H301" s="2">
        <v>3</v>
      </c>
      <c r="I301" s="2" t="s">
        <v>26</v>
      </c>
      <c r="J301" s="2" t="s">
        <v>42</v>
      </c>
      <c r="K301" s="2">
        <v>3</v>
      </c>
      <c r="L301" s="2" t="s">
        <v>28</v>
      </c>
      <c r="M301" s="2">
        <v>30</v>
      </c>
      <c r="N301" s="2" t="s">
        <v>61</v>
      </c>
      <c r="O301" s="2" t="s">
        <v>29</v>
      </c>
      <c r="P301" s="2">
        <v>2</v>
      </c>
      <c r="Q301" s="2" t="s">
        <v>30</v>
      </c>
      <c r="R301" s="2">
        <v>1</v>
      </c>
      <c r="S301" s="2" t="s">
        <v>27</v>
      </c>
      <c r="T301" s="2" t="s">
        <v>31</v>
      </c>
      <c r="U301" s="2">
        <v>1</v>
      </c>
      <c r="V301">
        <f>_xlfn.XLOOKUP(B301,Binning_WOE_IV!$C$2:$C$6,Binning_WOE_IV!$I$2:$I$6,"not found",-1)</f>
        <v>7.0953437452657447E-2</v>
      </c>
      <c r="W301">
        <f>_xlfn.XLOOKUP(E301,Binning_WOE_IV!$C$7:$C$12,Binning_WOE_IV!$I$7:$I$12,"not found",-1)</f>
        <v>0.16104877718831048</v>
      </c>
      <c r="X301">
        <f>_xlfn.XLOOKUP(M301,Binning_WOE_IV!$C$13:$C$18,Binning_WOE_IV!$I$13:$I$18,"not found",-1)</f>
        <v>-9.0210644079187538E-2</v>
      </c>
      <c r="Y301">
        <f>_xlfn.XLOOKUP(A301,Binning_WOE_IV!$B$32:$B$35,Binning_WOE_IV!$G$32:$G$35,"not found",0)</f>
        <v>-0.45557089656450134</v>
      </c>
      <c r="Z301" s="23">
        <f>_xlfn.XLOOKUP(_xlfn.XLOOKUP(C301,Binning_WOE_IV!$AF$2:$AF$6,Binning_WOE_IV!$AG$2:$AG$6,"not found",0),Binning_WOE_IV!$R$36:$R$38,Binning_WOE_IV!$G$36:$G$38,"not found",0)</f>
        <v>0.68738688104907397</v>
      </c>
      <c r="AA301" cm="1">
        <f t="array" ref="AA301">_xlfn.SWITCH(D301,"radio/tv",Binning_WOE_IV!$G$39,"other",Binning_WOE_IV!$G$39,"education",Binning_WOE_IV!$G$40,"retraining",Binning_WOE_IV!$G$40,"furniture/equipment",Binning_WOE_IV!$G$41,"domestic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301">
        <f>_xlfn.LET(_xlpm.b,_xlfn.XLOOKUP(F301,Binning_WOE_IV!$AJ$2:$AJ$6,Binning_WOE_IV!$AK$2:$AK$6,"not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01">
        <f>_xlfn.LET(_xlpm.b,_xlfn.XLOOKUP(G301,Binning_WOE_IV!$AL$2:$AL$6,Binning_WOE_IV!$AM$2:$AM$6,"not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01">
        <f>_xlfn.XLOOKUP(_xlfn.XLOOKUP(I301,Binning_WOE_IV!$AN$2:$AN$5,Binning_WOE_IV!$AO$2:$AO$5,"not found",0),Binning_WOE_IV!$R$53:$R$55,Binning_WOE_IV!$G$53:$G$55,"not found",0)</f>
        <v>0.1811117123342415</v>
      </c>
      <c r="AE301">
        <f>_xlfn.LET(_xlpm.b,_xlfn.XLOOKUP(L301,Binning_WOE_IV!$AQ$2:$AQ$5,Binning_WOE_IV!$AR$2:$AR$5,"not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01">
        <f>_xlfn.XLOOKUP(_xlfn.XLOOKUP(N301,Binning_WOE_IV!$AS$2:$AS$4,Binning_WOE_IV!$AT$2:$AT$4,"not found",0),Binning_WOE_IV!$R$62:$R$63,Binning_WOE_IV!$G$62:$G$63,"not found",0)</f>
        <v>-0.54969627176468283</v>
      </c>
      <c r="AG301">
        <f>_xlfn.XLOOKUP(_xlfn.XLOOKUP(O301,Binning_WOE_IV!$AU$2:$AU$4,Binning_WOE_IV!$AV$2:$AV$4,"not found",0),Binning_WOE_IV!$R$64:$R$65,Binning_WOE_IV!$G$64:$G$65,"not found",0)</f>
        <v>0.23435622685305388</v>
      </c>
      <c r="AH301">
        <f>V301*TRAIN_SUMMARY!$C$3</f>
        <v>-5.5952498937620498E-2</v>
      </c>
      <c r="AI301">
        <f>W301*TRAIN_SUMMARY!$C$4</f>
        <v>-8.037531726833734E-2</v>
      </c>
      <c r="AJ301">
        <f>X301*TRAIN_SUMMARY!$C$5</f>
        <v>5.7453903556002682E-2</v>
      </c>
      <c r="AK301">
        <f>Y301*TRAIN_SUMMARY!$C$6</f>
        <v>0.35709270141793154</v>
      </c>
      <c r="AL301">
        <f>Z301*TRAIN_SUMMARY!$C$7</f>
        <v>-0.37777464997720578</v>
      </c>
      <c r="AM301">
        <f>AA301*TRAIN_SUMMARY!$C$8</f>
        <v>0.38352631329769549</v>
      </c>
      <c r="AN301">
        <f>AB301*TRAIN_SUMMARY!$C$9</f>
        <v>0.17108448609736249</v>
      </c>
      <c r="AO301">
        <f>AC301*TRAIN_SUMMARY!$C$10</f>
        <v>-0.18469041192036334</v>
      </c>
      <c r="AP301">
        <f>AD301*TRAIN_SUMMARY!$C$11</f>
        <v>-0.21458247952085815</v>
      </c>
      <c r="AQ301">
        <f>AE301*TRAIN_SUMMARY!$C$12</f>
        <v>-0.28008206528227803</v>
      </c>
      <c r="AR301">
        <f>AF301*TRAIN_SUMMARY!$C$13</f>
        <v>0.33693577197926589</v>
      </c>
      <c r="AS301">
        <f>AG301*TRAIN_SUMMARY!$C$14</f>
        <v>-8.8614999578798745E-2</v>
      </c>
      <c r="AT301">
        <f>TRAIN_SUMMARY!$C$2+SUM(AH301:AS301)</f>
        <v>-0.797380060899327</v>
      </c>
      <c r="AU301">
        <f t="shared" si="52"/>
        <v>0.31058622800661612</v>
      </c>
      <c r="AV301">
        <f t="shared" si="53"/>
        <v>1.1692937092164164</v>
      </c>
      <c r="AW301">
        <f t="shared" si="54"/>
        <v>0</v>
      </c>
      <c r="AX301">
        <f t="shared" si="55"/>
        <v>1</v>
      </c>
      <c r="AY301">
        <f t="shared" si="63"/>
        <v>135</v>
      </c>
      <c r="AZ301">
        <f t="shared" si="64"/>
        <v>165</v>
      </c>
      <c r="BA301" s="35">
        <f t="shared" si="56"/>
        <v>0.27835051546391754</v>
      </c>
      <c r="BB301" s="35">
        <f t="shared" si="57"/>
        <v>0.76744186046511631</v>
      </c>
      <c r="BC301" s="35">
        <f t="shared" si="58"/>
        <v>0.48909134500119877</v>
      </c>
      <c r="BD301" s="35">
        <f t="shared" si="59"/>
        <v>0.76744186046511631</v>
      </c>
      <c r="BE301" s="35">
        <f t="shared" si="60"/>
        <v>0.27835051546391754</v>
      </c>
      <c r="BF301" s="23">
        <f>VLOOKUP(AH301,POINTS_TABLE!$D$2:$E$6,2,FALSE)</f>
        <v>-2.4216717822795024</v>
      </c>
      <c r="BG301" s="23">
        <f>VLOOKUP(AI301,POINTS_TABLE!$D$7:$E$12,2,FALSE)</f>
        <v>-3.4787121489872201</v>
      </c>
      <c r="BH301" s="23">
        <f>VLOOKUP(AJ301,POINTS_TABLE!$D$13:$E$18,2,FALSE)</f>
        <v>2.4866538521987356</v>
      </c>
      <c r="BI301" s="23">
        <f>VLOOKUP(AK301,POINTS_TABLE!$D$21:$E$24,2,FALSE)</f>
        <v>15.455276084198793</v>
      </c>
      <c r="BJ301" s="23">
        <f>VLOOKUP(AL301,POINTS_TABLE!$D$25:$E$27,2,FALSE)</f>
        <v>-16.350408422870363</v>
      </c>
      <c r="BK301" s="23">
        <f>VLOOKUP(AM301,POINTS_TABLE!$D$28:$E$33,2,FALSE)</f>
        <v>16.599345307350365</v>
      </c>
      <c r="BL301" s="23">
        <f>VLOOKUP(AN301,POINTS_TABLE!$D$34:$E$37,2,FALSE)</f>
        <v>7.4046821899710498</v>
      </c>
      <c r="BM301" s="23">
        <f>VLOOKUP(AO301,POINTS_TABLE!$D$38:$E$41,2,FALSE)</f>
        <v>-7.9935582413174426</v>
      </c>
      <c r="BN301" s="23">
        <f>VLOOKUP(AP301,POINTS_TABLE!$D$42:$E$44,2,FALSE)</f>
        <v>-9.2873123719919874</v>
      </c>
      <c r="BO301" s="23">
        <f>VLOOKUP(AQ301,POINTS_TABLE!$D$45:$E$48,2,FALSE)</f>
        <v>-12.122190198740443</v>
      </c>
      <c r="BP301" s="23">
        <f>VLOOKUP(AR301,POINTS_TABLE!$D$49:$E$50,2,FALSE)</f>
        <v>14.582867019977442</v>
      </c>
      <c r="BQ301" s="23">
        <f>VLOOKUP(AS301,POINTS_TABLE!$D$51:$E$52,2,FALSE)</f>
        <v>-3.8353326132213157</v>
      </c>
      <c r="BR301" s="39">
        <f>ROUND(SCORECARD_SCALLING!$C$6-SUM(BF301:BQ301)-TRAIN_SUMMARY!$C$2*SCORECARD_SCALLING!$C$5,0)</f>
        <v>505</v>
      </c>
      <c r="BS301" t="str">
        <f t="shared" si="61"/>
        <v>Manual review</v>
      </c>
      <c r="BT301">
        <f t="shared" si="62"/>
        <v>2</v>
      </c>
    </row>
    <row r="302" spans="1:72">
      <c r="A302" s="2" t="s">
        <v>63</v>
      </c>
      <c r="B302" s="2">
        <v>12</v>
      </c>
      <c r="C302" s="2" t="s">
        <v>33</v>
      </c>
      <c r="D302" s="2" t="s">
        <v>46</v>
      </c>
      <c r="E302" s="2">
        <v>1330</v>
      </c>
      <c r="F302" s="2" t="s">
        <v>34</v>
      </c>
      <c r="G302" s="2" t="s">
        <v>57</v>
      </c>
      <c r="H302" s="2">
        <v>4</v>
      </c>
      <c r="I302" s="2" t="s">
        <v>26</v>
      </c>
      <c r="J302" s="2" t="s">
        <v>27</v>
      </c>
      <c r="K302" s="2">
        <v>1</v>
      </c>
      <c r="L302" s="2" t="s">
        <v>28</v>
      </c>
      <c r="M302" s="2">
        <v>26</v>
      </c>
      <c r="N302" s="2" t="s">
        <v>27</v>
      </c>
      <c r="O302" s="2" t="s">
        <v>29</v>
      </c>
      <c r="P302" s="2">
        <v>1</v>
      </c>
      <c r="Q302" s="2" t="s">
        <v>30</v>
      </c>
      <c r="R302" s="2">
        <v>1</v>
      </c>
      <c r="S302" s="2" t="s">
        <v>27</v>
      </c>
      <c r="T302" s="2" t="s">
        <v>31</v>
      </c>
      <c r="U302" s="2">
        <v>0</v>
      </c>
      <c r="V302">
        <f>_xlfn.XLOOKUP(B302,Binning_WOE_IV!$C$2:$C$6,Binning_WOE_IV!$I$2:$I$6,"not found",-1)</f>
        <v>7.0953437452657447E-2</v>
      </c>
      <c r="W302">
        <f>_xlfn.XLOOKUP(E302,Binning_WOE_IV!$C$7:$C$12,Binning_WOE_IV!$I$7:$I$12,"not found",-1)</f>
        <v>0.16104877718831048</v>
      </c>
      <c r="X302">
        <f>_xlfn.XLOOKUP(M302,Binning_WOE_IV!$C$13:$C$18,Binning_WOE_IV!$I$13:$I$18,"not found",-1)</f>
        <v>-0.13233987329659078</v>
      </c>
      <c r="Y302">
        <f>_xlfn.XLOOKUP(A302,Binning_WOE_IV!$B$32:$B$35,Binning_WOE_IV!$G$32:$G$35,"not found",0)</f>
        <v>0.16731839020190586</v>
      </c>
      <c r="Z302" s="23">
        <f>_xlfn.XLOOKUP(_xlfn.XLOOKUP(C302,Binning_WOE_IV!$AF$2:$AF$6,Binning_WOE_IV!$AG$2:$AG$6,"not found",0),Binning_WOE_IV!$R$36:$R$38,Binning_WOE_IV!$G$36:$G$38,"not found",0)</f>
        <v>-4.4726268044255127E-2</v>
      </c>
      <c r="AA302" cm="1">
        <f t="array" ref="AA302">_xlfn.SWITCH(D302,"radio/tv",Binning_WOE_IV!$G$39,"other",Binning_WOE_IV!$G$39,"education",Binning_WOE_IV!$G$40,"retraining",Binning_WOE_IV!$G$40,"furniture/equipment",Binning_WOE_IV!$G$41,"domestic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302">
        <f>_xlfn.LET(_xlpm.b,_xlfn.XLOOKUP(F302,Binning_WOE_IV!$AJ$2:$AJ$6,Binning_WOE_IV!$AK$2:$AK$6,"not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02">
        <f>_xlfn.LET(_xlpm.b,_xlfn.XLOOKUP(G302,Binning_WOE_IV!$AL$2:$AL$6,Binning_WOE_IV!$AM$2:$AM$6,"not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02">
        <f>_xlfn.XLOOKUP(_xlfn.XLOOKUP(I302,Binning_WOE_IV!$AN$2:$AN$5,Binning_WOE_IV!$AO$2:$AO$5,"not found",0),Binning_WOE_IV!$R$53:$R$55,Binning_WOE_IV!$G$53:$G$55,"not found",0)</f>
        <v>0.1811117123342415</v>
      </c>
      <c r="AE302">
        <f>_xlfn.LET(_xlpm.b,_xlfn.XLOOKUP(L302,Binning_WOE_IV!$AQ$2:$AQ$5,Binning_WOE_IV!$AR$2:$AR$5,"not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02">
        <f>_xlfn.XLOOKUP(_xlfn.XLOOKUP(N302,Binning_WOE_IV!$AS$2:$AS$4,Binning_WOE_IV!$AT$2:$AT$4,"not found",0),Binning_WOE_IV!$R$62:$R$63,Binning_WOE_IV!$G$62:$G$63,"not found",0)</f>
        <v>0.12957806221905885</v>
      </c>
      <c r="AG302">
        <f>_xlfn.XLOOKUP(_xlfn.XLOOKUP(O302,Binning_WOE_IV!$AU$2:$AU$4,Binning_WOE_IV!$AV$2:$AV$4,"not found",0),Binning_WOE_IV!$R$64:$R$65,Binning_WOE_IV!$G$64:$G$65,"not found",0)</f>
        <v>0.23435622685305388</v>
      </c>
      <c r="AH302">
        <f>V302*TRAIN_SUMMARY!$C$3</f>
        <v>-5.5952498937620498E-2</v>
      </c>
      <c r="AI302">
        <f>W302*TRAIN_SUMMARY!$C$4</f>
        <v>-8.037531726833734E-2</v>
      </c>
      <c r="AJ302">
        <f>X302*TRAIN_SUMMARY!$C$5</f>
        <v>8.428542324031725E-2</v>
      </c>
      <c r="AK302">
        <f>Y302*TRAIN_SUMMARY!$C$6</f>
        <v>-0.13115011605145144</v>
      </c>
      <c r="AL302">
        <f>Z302*TRAIN_SUMMARY!$C$7</f>
        <v>2.4580699342731407E-2</v>
      </c>
      <c r="AM302">
        <f>AA302*TRAIN_SUMMARY!$C$8</f>
        <v>0.38352631329769549</v>
      </c>
      <c r="AN302">
        <f>AB302*TRAIN_SUMMARY!$C$9</f>
        <v>0.17108448609736249</v>
      </c>
      <c r="AO302">
        <f>AC302*TRAIN_SUMMARY!$C$10</f>
        <v>0.2867089209985732</v>
      </c>
      <c r="AP302">
        <f>AD302*TRAIN_SUMMARY!$C$11</f>
        <v>-0.21458247952085815</v>
      </c>
      <c r="AQ302">
        <f>AE302*TRAIN_SUMMARY!$C$12</f>
        <v>-0.28008206528227803</v>
      </c>
      <c r="AR302">
        <f>AF302*TRAIN_SUMMARY!$C$13</f>
        <v>-7.9424741749105313E-2</v>
      </c>
      <c r="AS302">
        <f>AG302*TRAIN_SUMMARY!$C$14</f>
        <v>-8.8614999578798745E-2</v>
      </c>
      <c r="AT302">
        <f>TRAIN_SUMMARY!$C$2+SUM(AH302:AS302)</f>
        <v>-0.80139719017389277</v>
      </c>
      <c r="AU302">
        <f t="shared" si="52"/>
        <v>0.30972672570372989</v>
      </c>
      <c r="AV302">
        <f t="shared" si="53"/>
        <v>0.37066771009307575</v>
      </c>
      <c r="AW302">
        <f t="shared" si="54"/>
        <v>1</v>
      </c>
      <c r="AX302">
        <f t="shared" si="55"/>
        <v>0</v>
      </c>
      <c r="AY302">
        <f t="shared" si="63"/>
        <v>136</v>
      </c>
      <c r="AZ302">
        <f t="shared" si="64"/>
        <v>165</v>
      </c>
      <c r="BA302" s="35">
        <f t="shared" si="56"/>
        <v>0.28041237113402062</v>
      </c>
      <c r="BB302" s="35">
        <f t="shared" si="57"/>
        <v>0.76744186046511631</v>
      </c>
      <c r="BC302" s="35">
        <f t="shared" si="58"/>
        <v>0.48702948933109569</v>
      </c>
      <c r="BD302" s="35">
        <f t="shared" si="59"/>
        <v>0.76744186046511631</v>
      </c>
      <c r="BE302" s="35">
        <f t="shared" si="60"/>
        <v>0.28041237113402062</v>
      </c>
      <c r="BF302" s="23">
        <f>VLOOKUP(AH302,POINTS_TABLE!$D$2:$E$6,2,FALSE)</f>
        <v>-2.4216717822795024</v>
      </c>
      <c r="BG302" s="23">
        <f>VLOOKUP(AI302,POINTS_TABLE!$D$7:$E$12,2,FALSE)</f>
        <v>-3.4787121489872201</v>
      </c>
      <c r="BH302" s="23">
        <f>VLOOKUP(AJ302,POINTS_TABLE!$D$13:$E$18,2,FALSE)</f>
        <v>3.6479448638409924</v>
      </c>
      <c r="BI302" s="23">
        <f>VLOOKUP(AK302,POINTS_TABLE!$D$21:$E$24,2,FALSE)</f>
        <v>-5.6762886611832304</v>
      </c>
      <c r="BJ302" s="23">
        <f>VLOOKUP(AL302,POINTS_TABLE!$D$25:$E$27,2,FALSE)</f>
        <v>1.063873591300236</v>
      </c>
      <c r="BK302" s="23">
        <f>VLOOKUP(AM302,POINTS_TABLE!$D$28:$E$33,2,FALSE)</f>
        <v>16.599345307350365</v>
      </c>
      <c r="BL302" s="23">
        <f>VLOOKUP(AN302,POINTS_TABLE!$D$34:$E$37,2,FALSE)</f>
        <v>7.4046821899710498</v>
      </c>
      <c r="BM302" s="23">
        <f>VLOOKUP(AO302,POINTS_TABLE!$D$38:$E$41,2,FALSE)</f>
        <v>12.409006155098014</v>
      </c>
      <c r="BN302" s="23">
        <f>VLOOKUP(AP302,POINTS_TABLE!$D$42:$E$44,2,FALSE)</f>
        <v>-9.2873123719919874</v>
      </c>
      <c r="BO302" s="23">
        <f>VLOOKUP(AQ302,POINTS_TABLE!$D$45:$E$48,2,FALSE)</f>
        <v>-12.122190198740443</v>
      </c>
      <c r="BP302" s="23">
        <f>VLOOKUP(AR302,POINTS_TABLE!$D$49:$E$50,2,FALSE)</f>
        <v>-3.4375704313596254</v>
      </c>
      <c r="BQ302" s="23">
        <f>VLOOKUP(AS302,POINTS_TABLE!$D$51:$E$52,2,FALSE)</f>
        <v>-3.8353326132213157</v>
      </c>
      <c r="BR302" s="39">
        <f>ROUND(SCORECARD_SCALLING!$C$6-SUM(BF302:BQ302)-TRAIN_SUMMARY!$C$2*SCORECARD_SCALLING!$C$5,0)</f>
        <v>505</v>
      </c>
      <c r="BS302" t="str">
        <f t="shared" si="61"/>
        <v>Manual review</v>
      </c>
      <c r="BT302">
        <f t="shared" si="62"/>
        <v>2</v>
      </c>
    </row>
    <row r="303" spans="1:72">
      <c r="A303" s="2" t="s">
        <v>21</v>
      </c>
      <c r="B303" s="2">
        <v>12</v>
      </c>
      <c r="C303" s="2" t="s">
        <v>60</v>
      </c>
      <c r="D303" s="2" t="s">
        <v>68</v>
      </c>
      <c r="E303" s="2">
        <v>1108</v>
      </c>
      <c r="F303" s="2" t="s">
        <v>34</v>
      </c>
      <c r="G303" s="2" t="s">
        <v>39</v>
      </c>
      <c r="H303" s="2">
        <v>4</v>
      </c>
      <c r="I303" s="2" t="s">
        <v>26</v>
      </c>
      <c r="J303" s="2" t="s">
        <v>27</v>
      </c>
      <c r="K303" s="2">
        <v>3</v>
      </c>
      <c r="L303" s="2" t="s">
        <v>28</v>
      </c>
      <c r="M303" s="2">
        <v>28</v>
      </c>
      <c r="N303" s="2" t="s">
        <v>27</v>
      </c>
      <c r="O303" s="2" t="s">
        <v>29</v>
      </c>
      <c r="P303" s="2">
        <v>2</v>
      </c>
      <c r="Q303" s="2" t="s">
        <v>30</v>
      </c>
      <c r="R303" s="2">
        <v>1</v>
      </c>
      <c r="S303" s="2" t="s">
        <v>27</v>
      </c>
      <c r="T303" s="2" t="s">
        <v>31</v>
      </c>
      <c r="U303" s="2">
        <v>1</v>
      </c>
      <c r="V303">
        <f>_xlfn.XLOOKUP(B303,Binning_WOE_IV!$C$2:$C$6,Binning_WOE_IV!$I$2:$I$6,"not found",-1)</f>
        <v>7.0953437452657447E-2</v>
      </c>
      <c r="W303">
        <f>_xlfn.XLOOKUP(E303,Binning_WOE_IV!$C$7:$C$12,Binning_WOE_IV!$I$7:$I$12,"not found",-1)</f>
        <v>0.16104877718831048</v>
      </c>
      <c r="X303">
        <f>_xlfn.XLOOKUP(M303,Binning_WOE_IV!$C$13:$C$18,Binning_WOE_IV!$I$13:$I$18,"not found",-1)</f>
        <v>-0.13233987329659078</v>
      </c>
      <c r="Y303">
        <f>_xlfn.XLOOKUP(A303,Binning_WOE_IV!$B$32:$B$35,Binning_WOE_IV!$G$32:$G$35,"not found",0)</f>
        <v>-0.67859154491044971</v>
      </c>
      <c r="Z303" s="23">
        <f>_xlfn.XLOOKUP(_xlfn.XLOOKUP(C303,Binning_WOE_IV!$AF$2:$AF$6,Binning_WOE_IV!$AG$2:$AG$6,"not found",0),Binning_WOE_IV!$R$36:$R$38,Binning_WOE_IV!$G$36:$G$38,"not found",0)</f>
        <v>-1.2442937789022748</v>
      </c>
      <c r="AA303" cm="1">
        <f t="array" ref="AA303">_xlfn.SWITCH(D303,"radio/tv",Binning_WOE_IV!$G$39,"other",Binning_WOE_IV!$G$39,"education",Binning_WOE_IV!$G$40,"retraining",Binning_WOE_IV!$G$40,"furniture/equipment",Binning_WOE_IV!$G$41,"domestic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303">
        <f>_xlfn.LET(_xlpm.b,_xlfn.XLOOKUP(F303,Binning_WOE_IV!$AJ$2:$AJ$6,Binning_WOE_IV!$AK$2:$AK$6,"not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03">
        <f>_xlfn.LET(_xlpm.b,_xlfn.XLOOKUP(G303,Binning_WOE_IV!$AL$2:$AL$6,Binning_WOE_IV!$AM$2:$AM$6,"not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03">
        <f>_xlfn.XLOOKUP(_xlfn.XLOOKUP(I303,Binning_WOE_IV!$AN$2:$AN$5,Binning_WOE_IV!$AO$2:$AO$5,"not found",0),Binning_WOE_IV!$R$53:$R$55,Binning_WOE_IV!$G$53:$G$55,"not found",0)</f>
        <v>0.1811117123342415</v>
      </c>
      <c r="AE303">
        <f>_xlfn.LET(_xlpm.b,_xlfn.XLOOKUP(L303,Binning_WOE_IV!$AQ$2:$AQ$5,Binning_WOE_IV!$AR$2:$AR$5,"not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03">
        <f>_xlfn.XLOOKUP(_xlfn.XLOOKUP(N303,Binning_WOE_IV!$AS$2:$AS$4,Binning_WOE_IV!$AT$2:$AT$4,"not found",0),Binning_WOE_IV!$R$62:$R$63,Binning_WOE_IV!$G$62:$G$63,"not found",0)</f>
        <v>0.12957806221905885</v>
      </c>
      <c r="AG303">
        <f>_xlfn.XLOOKUP(_xlfn.XLOOKUP(O303,Binning_WOE_IV!$AU$2:$AU$4,Binning_WOE_IV!$AV$2:$AV$4,"not found",0),Binning_WOE_IV!$R$64:$R$65,Binning_WOE_IV!$G$64:$G$65,"not found",0)</f>
        <v>0.23435622685305388</v>
      </c>
      <c r="AH303">
        <f>V303*TRAIN_SUMMARY!$C$3</f>
        <v>-5.5952498937620498E-2</v>
      </c>
      <c r="AI303">
        <f>W303*TRAIN_SUMMARY!$C$4</f>
        <v>-8.037531726833734E-2</v>
      </c>
      <c r="AJ303">
        <f>X303*TRAIN_SUMMARY!$C$5</f>
        <v>8.428542324031725E-2</v>
      </c>
      <c r="AK303">
        <f>Y303*TRAIN_SUMMARY!$C$6</f>
        <v>0.53190423215968441</v>
      </c>
      <c r="AL303">
        <f>Z303*TRAIN_SUMMARY!$C$7</f>
        <v>0.68384000299252556</v>
      </c>
      <c r="AM303">
        <f>AA303*TRAIN_SUMMARY!$C$8</f>
        <v>-0.46936907902687153</v>
      </c>
      <c r="AN303">
        <f>AB303*TRAIN_SUMMARY!$C$9</f>
        <v>0.17108448609736249</v>
      </c>
      <c r="AO303">
        <f>AC303*TRAIN_SUMMARY!$C$10</f>
        <v>-0.18469041192036334</v>
      </c>
      <c r="AP303">
        <f>AD303*TRAIN_SUMMARY!$C$11</f>
        <v>-0.21458247952085815</v>
      </c>
      <c r="AQ303">
        <f>AE303*TRAIN_SUMMARY!$C$12</f>
        <v>-0.28008206528227803</v>
      </c>
      <c r="AR303">
        <f>AF303*TRAIN_SUMMARY!$C$13</f>
        <v>-7.9424741749105313E-2</v>
      </c>
      <c r="AS303">
        <f>AG303*TRAIN_SUMMARY!$C$14</f>
        <v>-8.8614999578798745E-2</v>
      </c>
      <c r="AT303">
        <f>TRAIN_SUMMARY!$C$2+SUM(AH303:AS303)</f>
        <v>-0.80337826355646635</v>
      </c>
      <c r="AU303">
        <f t="shared" si="52"/>
        <v>0.30930333971002549</v>
      </c>
      <c r="AV303">
        <f t="shared" si="53"/>
        <v>1.1734328017094928</v>
      </c>
      <c r="AW303">
        <f t="shared" si="54"/>
        <v>0</v>
      </c>
      <c r="AX303">
        <f t="shared" si="55"/>
        <v>1</v>
      </c>
      <c r="AY303">
        <f t="shared" si="63"/>
        <v>136</v>
      </c>
      <c r="AZ303">
        <f t="shared" si="64"/>
        <v>166</v>
      </c>
      <c r="BA303" s="35">
        <f t="shared" si="56"/>
        <v>0.28041237113402062</v>
      </c>
      <c r="BB303" s="35">
        <f t="shared" si="57"/>
        <v>0.77209302325581397</v>
      </c>
      <c r="BC303" s="35">
        <f t="shared" si="58"/>
        <v>0.49168065212179335</v>
      </c>
      <c r="BD303" s="35">
        <f t="shared" si="59"/>
        <v>0.77209302325581397</v>
      </c>
      <c r="BE303" s="35">
        <f t="shared" si="60"/>
        <v>0.28041237113402062</v>
      </c>
      <c r="BF303" s="23">
        <f>VLOOKUP(AH303,POINTS_TABLE!$D$2:$E$6,2,FALSE)</f>
        <v>-2.4216717822795024</v>
      </c>
      <c r="BG303" s="23">
        <f>VLOOKUP(AI303,POINTS_TABLE!$D$7:$E$12,2,FALSE)</f>
        <v>-3.4787121489872201</v>
      </c>
      <c r="BH303" s="23">
        <f>VLOOKUP(AJ303,POINTS_TABLE!$D$13:$E$18,2,FALSE)</f>
        <v>3.6479448638409924</v>
      </c>
      <c r="BI303" s="23">
        <f>VLOOKUP(AK303,POINTS_TABLE!$D$21:$E$24,2,FALSE)</f>
        <v>23.021267938938855</v>
      </c>
      <c r="BJ303" s="23">
        <f>VLOOKUP(AL303,POINTS_TABLE!$D$25:$E$27,2,FALSE)</f>
        <v>29.597177432364315</v>
      </c>
      <c r="BK303" s="23">
        <f>VLOOKUP(AM303,POINTS_TABLE!$D$28:$E$33,2,FALSE)</f>
        <v>-20.314693279760625</v>
      </c>
      <c r="BL303" s="23">
        <f>VLOOKUP(AN303,POINTS_TABLE!$D$34:$E$37,2,FALSE)</f>
        <v>7.4046821899710498</v>
      </c>
      <c r="BM303" s="23">
        <f>VLOOKUP(AO303,POINTS_TABLE!$D$38:$E$41,2,FALSE)</f>
        <v>-7.9935582413174426</v>
      </c>
      <c r="BN303" s="23">
        <f>VLOOKUP(AP303,POINTS_TABLE!$D$42:$E$44,2,FALSE)</f>
        <v>-9.2873123719919874</v>
      </c>
      <c r="BO303" s="23">
        <f>VLOOKUP(AQ303,POINTS_TABLE!$D$45:$E$48,2,FALSE)</f>
        <v>-12.122190198740443</v>
      </c>
      <c r="BP303" s="23">
        <f>VLOOKUP(AR303,POINTS_TABLE!$D$49:$E$50,2,FALSE)</f>
        <v>-3.4375704313596254</v>
      </c>
      <c r="BQ303" s="23">
        <f>VLOOKUP(AS303,POINTS_TABLE!$D$51:$E$52,2,FALSE)</f>
        <v>-3.8353326132213157</v>
      </c>
      <c r="BR303" s="39">
        <f>ROUND(SCORECARD_SCALLING!$C$6-SUM(BF303:BQ303)-TRAIN_SUMMARY!$C$2*SCORECARD_SCALLING!$C$5,0)</f>
        <v>505</v>
      </c>
      <c r="BS303" t="str">
        <f t="shared" si="61"/>
        <v>Manual review</v>
      </c>
      <c r="BT303">
        <f t="shared" si="62"/>
        <v>2</v>
      </c>
    </row>
    <row r="304" spans="1:72">
      <c r="A304" s="2" t="s">
        <v>32</v>
      </c>
      <c r="B304" s="2">
        <v>18</v>
      </c>
      <c r="C304" s="2" t="s">
        <v>33</v>
      </c>
      <c r="D304" s="2" t="s">
        <v>38</v>
      </c>
      <c r="E304" s="2">
        <v>1239</v>
      </c>
      <c r="F304" s="2" t="s">
        <v>24</v>
      </c>
      <c r="G304" s="2" t="s">
        <v>35</v>
      </c>
      <c r="H304" s="2">
        <v>4</v>
      </c>
      <c r="I304" s="2" t="s">
        <v>26</v>
      </c>
      <c r="J304" s="2" t="s">
        <v>27</v>
      </c>
      <c r="K304" s="2">
        <v>4</v>
      </c>
      <c r="L304" s="2" t="s">
        <v>47</v>
      </c>
      <c r="M304" s="2">
        <v>61</v>
      </c>
      <c r="N304" s="2" t="s">
        <v>27</v>
      </c>
      <c r="O304" s="2" t="s">
        <v>44</v>
      </c>
      <c r="P304" s="2">
        <v>1</v>
      </c>
      <c r="Q304" s="2" t="s">
        <v>30</v>
      </c>
      <c r="R304" s="2">
        <v>1</v>
      </c>
      <c r="S304" s="2" t="s">
        <v>27</v>
      </c>
      <c r="T304" s="2" t="s">
        <v>31</v>
      </c>
      <c r="U304" s="2">
        <v>0</v>
      </c>
      <c r="V304">
        <f>_xlfn.XLOOKUP(B304,Binning_WOE_IV!$C$2:$C$6,Binning_WOE_IV!$I$2:$I$6,"not found",-1)</f>
        <v>7.0953437452657447E-2</v>
      </c>
      <c r="W304">
        <f>_xlfn.XLOOKUP(E304,Binning_WOE_IV!$C$7:$C$12,Binning_WOE_IV!$I$7:$I$12,"not found",-1)</f>
        <v>0.16104877718831048</v>
      </c>
      <c r="X304">
        <f>_xlfn.XLOOKUP(M304,Binning_WOE_IV!$C$13:$C$18,Binning_WOE_IV!$I$13:$I$18,"not found",-1)</f>
        <v>0.47434342549681774</v>
      </c>
      <c r="Y304">
        <f>_xlfn.XLOOKUP(A304,Binning_WOE_IV!$B$32:$B$35,Binning_WOE_IV!$G$32:$G$35,"not found",0)</f>
        <v>-0.45557089656450134</v>
      </c>
      <c r="Z304" s="23">
        <f>_xlfn.XLOOKUP(_xlfn.XLOOKUP(C304,Binning_WOE_IV!$AF$2:$AF$6,Binning_WOE_IV!$AG$2:$AG$6,"not found",0),Binning_WOE_IV!$R$36:$R$38,Binning_WOE_IV!$G$36:$G$38,"not found",0)</f>
        <v>-4.4726268044255127E-2</v>
      </c>
      <c r="AA304" cm="1">
        <f t="array" ref="AA304">_xlfn.SWITCH(D304,"radio/tv",Binning_WOE_IV!$G$39,"other",Binning_WOE_IV!$G$39,"education",Binning_WOE_IV!$G$40,"retraining",Binning_WOE_IV!$G$40,"furniture/equipment",Binning_WOE_IV!$G$41,"domestic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304">
        <f>_xlfn.LET(_xlpm.b,_xlfn.XLOOKUP(F304,Binning_WOE_IV!$AJ$2:$AJ$6,Binning_WOE_IV!$AK$2:$AK$6,"not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304">
        <f>_xlfn.LET(_xlpm.b,_xlfn.XLOOKUP(G304,Binning_WOE_IV!$AL$2:$AL$6,Binning_WOE_IV!$AM$2:$AM$6,"not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04">
        <f>_xlfn.XLOOKUP(_xlfn.XLOOKUP(I304,Binning_WOE_IV!$AN$2:$AN$5,Binning_WOE_IV!$AO$2:$AO$5,"not found",0),Binning_WOE_IV!$R$53:$R$55,Binning_WOE_IV!$G$53:$G$55,"not found",0)</f>
        <v>0.1811117123342415</v>
      </c>
      <c r="AE304">
        <f>_xlfn.LET(_xlpm.b,_xlfn.XLOOKUP(L304,Binning_WOE_IV!$AQ$2:$AQ$5,Binning_WOE_IV!$AR$2:$AR$5,"not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304">
        <f>_xlfn.XLOOKUP(_xlfn.XLOOKUP(N304,Binning_WOE_IV!$AS$2:$AS$4,Binning_WOE_IV!$AT$2:$AT$4,"not found",0),Binning_WOE_IV!$R$62:$R$63,Binning_WOE_IV!$G$62:$G$63,"not found",0)</f>
        <v>0.12957806221905885</v>
      </c>
      <c r="AG304">
        <f>_xlfn.XLOOKUP(_xlfn.XLOOKUP(O304,Binning_WOE_IV!$AU$2:$AU$4,Binning_WOE_IV!$AV$2:$AV$4,"not found",0),Binning_WOE_IV!$R$64:$R$65,Binning_WOE_IV!$G$64:$G$65,"not found",0)</f>
        <v>-0.4919272386823581</v>
      </c>
      <c r="AH304">
        <f>V304*TRAIN_SUMMARY!$C$3</f>
        <v>-5.5952498937620498E-2</v>
      </c>
      <c r="AI304">
        <f>W304*TRAIN_SUMMARY!$C$4</f>
        <v>-8.037531726833734E-2</v>
      </c>
      <c r="AJ304">
        <f>X304*TRAIN_SUMMARY!$C$5</f>
        <v>-0.30210272522824844</v>
      </c>
      <c r="AK304">
        <f>Y304*TRAIN_SUMMARY!$C$6</f>
        <v>0.35709270141793154</v>
      </c>
      <c r="AL304">
        <f>Z304*TRAIN_SUMMARY!$C$7</f>
        <v>2.4580699342731407E-2</v>
      </c>
      <c r="AM304">
        <f>AA304*TRAIN_SUMMARY!$C$8</f>
        <v>0.31332064462344805</v>
      </c>
      <c r="AN304">
        <f>AB304*TRAIN_SUMMARY!$C$9</f>
        <v>-0.49611293003523665</v>
      </c>
      <c r="AO304">
        <f>AC304*TRAIN_SUMMARY!$C$10</f>
        <v>4.7923621110280083E-2</v>
      </c>
      <c r="AP304">
        <f>AD304*TRAIN_SUMMARY!$C$11</f>
        <v>-0.21458247952085815</v>
      </c>
      <c r="AQ304">
        <f>AE304*TRAIN_SUMMARY!$C$12</f>
        <v>0.30495501300893796</v>
      </c>
      <c r="AR304">
        <f>AF304*TRAIN_SUMMARY!$C$13</f>
        <v>-7.9424741749105313E-2</v>
      </c>
      <c r="AS304">
        <f>AG304*TRAIN_SUMMARY!$C$14</f>
        <v>0.18600799575071647</v>
      </c>
      <c r="AT304">
        <f>TRAIN_SUMMARY!$C$2+SUM(AH304:AS304)</f>
        <v>-0.81607083224748411</v>
      </c>
      <c r="AU304">
        <f t="shared" si="52"/>
        <v>0.30659834909879752</v>
      </c>
      <c r="AV304">
        <f t="shared" si="53"/>
        <v>0.3661458648554754</v>
      </c>
      <c r="AW304">
        <f t="shared" si="54"/>
        <v>1</v>
      </c>
      <c r="AX304">
        <f t="shared" si="55"/>
        <v>0</v>
      </c>
      <c r="AY304">
        <f t="shared" si="63"/>
        <v>137</v>
      </c>
      <c r="AZ304">
        <f t="shared" si="64"/>
        <v>166</v>
      </c>
      <c r="BA304" s="35">
        <f t="shared" si="56"/>
        <v>0.28247422680412371</v>
      </c>
      <c r="BB304" s="35">
        <f t="shared" si="57"/>
        <v>0.77209302325581397</v>
      </c>
      <c r="BC304" s="35">
        <f t="shared" si="58"/>
        <v>0.48961879645169026</v>
      </c>
      <c r="BD304" s="35">
        <f t="shared" si="59"/>
        <v>0.77209302325581397</v>
      </c>
      <c r="BE304" s="35">
        <f t="shared" si="60"/>
        <v>0.28247422680412371</v>
      </c>
      <c r="BF304" s="23">
        <f>VLOOKUP(AH304,POINTS_TABLE!$D$2:$E$6,2,FALSE)</f>
        <v>-2.4216717822795024</v>
      </c>
      <c r="BG304" s="23">
        <f>VLOOKUP(AI304,POINTS_TABLE!$D$7:$E$12,2,FALSE)</f>
        <v>-3.4787121489872201</v>
      </c>
      <c r="BH304" s="23">
        <f>VLOOKUP(AJ304,POINTS_TABLE!$D$13:$E$18,2,FALSE)</f>
        <v>-13.075263105775054</v>
      </c>
      <c r="BI304" s="23">
        <f>VLOOKUP(AK304,POINTS_TABLE!$D$21:$E$24,2,FALSE)</f>
        <v>15.455276084198793</v>
      </c>
      <c r="BJ304" s="23">
        <f>VLOOKUP(AL304,POINTS_TABLE!$D$25:$E$27,2,FALSE)</f>
        <v>1.063873591300236</v>
      </c>
      <c r="BK304" s="23">
        <f>VLOOKUP(AM304,POINTS_TABLE!$D$28:$E$33,2,FALSE)</f>
        <v>13.560784206191453</v>
      </c>
      <c r="BL304" s="23">
        <f>VLOOKUP(AN304,POINTS_TABLE!$D$34:$E$37,2,FALSE)</f>
        <v>-21.472189916481874</v>
      </c>
      <c r="BM304" s="23">
        <f>VLOOKUP(AO304,POINTS_TABLE!$D$38:$E$41,2,FALSE)</f>
        <v>2.0741751155172814</v>
      </c>
      <c r="BN304" s="23">
        <f>VLOOKUP(AP304,POINTS_TABLE!$D$42:$E$44,2,FALSE)</f>
        <v>-9.2873123719919874</v>
      </c>
      <c r="BO304" s="23">
        <f>VLOOKUP(AQ304,POINTS_TABLE!$D$45:$E$48,2,FALSE)</f>
        <v>13.198712548866723</v>
      </c>
      <c r="BP304" s="23">
        <f>VLOOKUP(AR304,POINTS_TABLE!$D$49:$E$50,2,FALSE)</f>
        <v>-3.4375704313596254</v>
      </c>
      <c r="BQ304" s="23">
        <f>VLOOKUP(AS304,POINTS_TABLE!$D$51:$E$52,2,FALSE)</f>
        <v>8.0505843910576207</v>
      </c>
      <c r="BR304" s="39">
        <f>ROUND(SCORECARD_SCALLING!$C$6-SUM(BF304:BQ304)-TRAIN_SUMMARY!$C$2*SCORECARD_SCALLING!$C$5,0)</f>
        <v>506</v>
      </c>
      <c r="BS304" t="str">
        <f t="shared" si="61"/>
        <v>Manual review</v>
      </c>
      <c r="BT304">
        <f t="shared" si="62"/>
        <v>2</v>
      </c>
    </row>
    <row r="305" spans="1:72">
      <c r="A305" s="2" t="s">
        <v>37</v>
      </c>
      <c r="B305" s="2">
        <v>60</v>
      </c>
      <c r="C305" s="2" t="s">
        <v>33</v>
      </c>
      <c r="D305" s="2" t="s">
        <v>23</v>
      </c>
      <c r="E305" s="2">
        <v>10144</v>
      </c>
      <c r="F305" s="2" t="s">
        <v>59</v>
      </c>
      <c r="G305" s="2" t="s">
        <v>39</v>
      </c>
      <c r="H305" s="2">
        <v>2</v>
      </c>
      <c r="I305" s="2" t="s">
        <v>36</v>
      </c>
      <c r="J305" s="2" t="s">
        <v>27</v>
      </c>
      <c r="K305" s="2">
        <v>4</v>
      </c>
      <c r="L305" s="2" t="s">
        <v>28</v>
      </c>
      <c r="M305" s="2">
        <v>21</v>
      </c>
      <c r="N305" s="2" t="s">
        <v>27</v>
      </c>
      <c r="O305" s="2" t="s">
        <v>29</v>
      </c>
      <c r="P305" s="2">
        <v>1</v>
      </c>
      <c r="Q305" s="2" t="s">
        <v>30</v>
      </c>
      <c r="R305" s="2">
        <v>1</v>
      </c>
      <c r="S305" s="2" t="s">
        <v>31</v>
      </c>
      <c r="T305" s="2" t="s">
        <v>31</v>
      </c>
      <c r="U305" s="2">
        <v>0</v>
      </c>
      <c r="V305">
        <f>_xlfn.XLOOKUP(B305,Binning_WOE_IV!$C$2:$C$6,Binning_WOE_IV!$I$2:$I$6,"not found",-1)</f>
        <v>-0.94704225543434295</v>
      </c>
      <c r="W305">
        <f>_xlfn.XLOOKUP(E305,Binning_WOE_IV!$C$7:$C$12,Binning_WOE_IV!$I$7:$I$12,"not found",-1)</f>
        <v>-0.98786424995459821</v>
      </c>
      <c r="X305">
        <f>_xlfn.XLOOKUP(M305,Binning_WOE_IV!$C$13:$C$18,Binning_WOE_IV!$I$13:$I$18,"not found",-1)</f>
        <v>-0.40221483439086264</v>
      </c>
      <c r="Y305">
        <f>_xlfn.XLOOKUP(A305,Binning_WOE_IV!$B$32:$B$35,Binning_WOE_IV!$G$32:$G$35,"not found",0)</f>
        <v>1.1281887537091495</v>
      </c>
      <c r="Z305" s="23">
        <f>_xlfn.XLOOKUP(_xlfn.XLOOKUP(C305,Binning_WOE_IV!$AF$2:$AF$6,Binning_WOE_IV!$AG$2:$AG$6,"not found",0),Binning_WOE_IV!$R$36:$R$38,Binning_WOE_IV!$G$36:$G$38,"not found",0)</f>
        <v>-4.4726268044255127E-2</v>
      </c>
      <c r="AA305" cm="1">
        <f t="array" ref="AA305">_xlfn.SWITCH(D305,"radio/tv",Binning_WOE_IV!$G$39,"other",Binning_WOE_IV!$G$39,"education",Binning_WOE_IV!$G$40,"retraining",Binning_WOE_IV!$G$40,"furniture/equipment",Binning_WOE_IV!$G$41,"domestic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05">
        <f>_xlfn.LET(_xlpm.b,_xlfn.XLOOKUP(F305,Binning_WOE_IV!$AJ$2:$AJ$6,Binning_WOE_IV!$AK$2:$AK$6,"not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305">
        <f>_xlfn.LET(_xlpm.b,_xlfn.XLOOKUP(G305,Binning_WOE_IV!$AL$2:$AL$6,Binning_WOE_IV!$AM$2:$AM$6,"not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05">
        <f>_xlfn.XLOOKUP(_xlfn.XLOOKUP(I305,Binning_WOE_IV!$AN$2:$AN$5,Binning_WOE_IV!$AO$2:$AO$5,"not found",0),Binning_WOE_IV!$R$53:$R$55,Binning_WOE_IV!$G$53:$G$55,"not found",0)</f>
        <v>-0.20099341664998441</v>
      </c>
      <c r="AE305">
        <f>_xlfn.LET(_xlpm.b,_xlfn.XLOOKUP(L305,Binning_WOE_IV!$AQ$2:$AQ$5,Binning_WOE_IV!$AR$2:$AR$5,"not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05">
        <f>_xlfn.XLOOKUP(_xlfn.XLOOKUP(N305,Binning_WOE_IV!$AS$2:$AS$4,Binning_WOE_IV!$AT$2:$AT$4,"not found",0),Binning_WOE_IV!$R$62:$R$63,Binning_WOE_IV!$G$62:$G$63,"not found",0)</f>
        <v>0.12957806221905885</v>
      </c>
      <c r="AG305">
        <f>_xlfn.XLOOKUP(_xlfn.XLOOKUP(O305,Binning_WOE_IV!$AU$2:$AU$4,Binning_WOE_IV!$AV$2:$AV$4,"not found",0),Binning_WOE_IV!$R$64:$R$65,Binning_WOE_IV!$G$64:$G$65,"not found",0)</f>
        <v>0.23435622685305388</v>
      </c>
      <c r="AH305">
        <f>V305*TRAIN_SUMMARY!$C$3</f>
        <v>0.74681907872931619</v>
      </c>
      <c r="AI305">
        <f>W305*TRAIN_SUMMARY!$C$4</f>
        <v>0.49301772974847569</v>
      </c>
      <c r="AJ305">
        <f>X305*TRAIN_SUMMARY!$C$5</f>
        <v>0.25616502952357967</v>
      </c>
      <c r="AK305">
        <f>Y305*TRAIN_SUMMARY!$C$6</f>
        <v>-0.88431454425511169</v>
      </c>
      <c r="AL305">
        <f>Z305*TRAIN_SUMMARY!$C$7</f>
        <v>2.4580699342731407E-2</v>
      </c>
      <c r="AM305">
        <f>AA305*TRAIN_SUMMARY!$C$8</f>
        <v>-0.43521580803835686</v>
      </c>
      <c r="AN305">
        <f>AB305*TRAIN_SUMMARY!$C$9</f>
        <v>0.18902110492895396</v>
      </c>
      <c r="AO305">
        <f>AC305*TRAIN_SUMMARY!$C$10</f>
        <v>-0.18469041192036334</v>
      </c>
      <c r="AP305">
        <f>AD305*TRAIN_SUMMARY!$C$11</f>
        <v>0.23813846799994265</v>
      </c>
      <c r="AQ305">
        <f>AE305*TRAIN_SUMMARY!$C$12</f>
        <v>-0.28008206528227803</v>
      </c>
      <c r="AR305">
        <f>AF305*TRAIN_SUMMARY!$C$13</f>
        <v>-7.9424741749105313E-2</v>
      </c>
      <c r="AS305">
        <f>AG305*TRAIN_SUMMARY!$C$14</f>
        <v>-8.8614999578798745E-2</v>
      </c>
      <c r="AT305">
        <f>TRAIN_SUMMARY!$C$2+SUM(AH305:AS305)</f>
        <v>-0.8260012753131375</v>
      </c>
      <c r="AU305">
        <f t="shared" si="52"/>
        <v>0.3044912427452624</v>
      </c>
      <c r="AV305">
        <f t="shared" si="53"/>
        <v>0.3631116763898754</v>
      </c>
      <c r="AW305">
        <f t="shared" si="54"/>
        <v>1</v>
      </c>
      <c r="AX305">
        <f t="shared" si="55"/>
        <v>0</v>
      </c>
      <c r="AY305">
        <f t="shared" si="63"/>
        <v>138</v>
      </c>
      <c r="AZ305">
        <f t="shared" si="64"/>
        <v>166</v>
      </c>
      <c r="BA305" s="35">
        <f t="shared" si="56"/>
        <v>0.28453608247422679</v>
      </c>
      <c r="BB305" s="35">
        <f t="shared" si="57"/>
        <v>0.77209302325581397</v>
      </c>
      <c r="BC305" s="35">
        <f t="shared" si="58"/>
        <v>0.48755694078158718</v>
      </c>
      <c r="BD305" s="35">
        <f t="shared" si="59"/>
        <v>0.77209302325581397</v>
      </c>
      <c r="BE305" s="35">
        <f t="shared" si="60"/>
        <v>0.28453608247422679</v>
      </c>
      <c r="BF305" s="23">
        <f>VLOOKUP(AH305,POINTS_TABLE!$D$2:$E$6,2,FALSE)</f>
        <v>32.322965439721465</v>
      </c>
      <c r="BG305" s="23">
        <f>VLOOKUP(AI305,POINTS_TABLE!$D$7:$E$12,2,FALSE)</f>
        <v>21.33822701335383</v>
      </c>
      <c r="BH305" s="23">
        <f>VLOOKUP(AJ305,POINTS_TABLE!$D$13:$E$18,2,FALSE)</f>
        <v>11.087040532285299</v>
      </c>
      <c r="BI305" s="23">
        <f>VLOOKUP(AK305,POINTS_TABLE!$D$21:$E$24,2,FALSE)</f>
        <v>-38.273886227485001</v>
      </c>
      <c r="BJ305" s="23">
        <f>VLOOKUP(AL305,POINTS_TABLE!$D$25:$E$27,2,FALSE)</f>
        <v>1.063873591300236</v>
      </c>
      <c r="BK305" s="23">
        <f>VLOOKUP(AM305,POINTS_TABLE!$D$28:$E$33,2,FALSE)</f>
        <v>-18.836510639202615</v>
      </c>
      <c r="BL305" s="23">
        <f>VLOOKUP(AN305,POINTS_TABLE!$D$34:$E$37,2,FALSE)</f>
        <v>8.180994321130628</v>
      </c>
      <c r="BM305" s="23">
        <f>VLOOKUP(AO305,POINTS_TABLE!$D$38:$E$41,2,FALSE)</f>
        <v>-7.9935582413174426</v>
      </c>
      <c r="BN305" s="23">
        <f>VLOOKUP(AP305,POINTS_TABLE!$D$42:$E$44,2,FALSE)</f>
        <v>10.30683560485237</v>
      </c>
      <c r="BO305" s="23">
        <f>VLOOKUP(AQ305,POINTS_TABLE!$D$45:$E$48,2,FALSE)</f>
        <v>-12.122190198740443</v>
      </c>
      <c r="BP305" s="23">
        <f>VLOOKUP(AR305,POINTS_TABLE!$D$49:$E$50,2,FALSE)</f>
        <v>-3.4375704313596254</v>
      </c>
      <c r="BQ305" s="23">
        <f>VLOOKUP(AS305,POINTS_TABLE!$D$51:$E$52,2,FALSE)</f>
        <v>-3.8353326132213157</v>
      </c>
      <c r="BR305" s="39">
        <f>ROUND(SCORECARD_SCALLING!$C$6-SUM(BF305:BQ305)-TRAIN_SUMMARY!$C$2*SCORECARD_SCALLING!$C$5,0)</f>
        <v>506</v>
      </c>
      <c r="BS305" t="str">
        <f t="shared" si="61"/>
        <v>Manual review</v>
      </c>
      <c r="BT305">
        <f t="shared" si="62"/>
        <v>2</v>
      </c>
    </row>
    <row r="306" spans="1:72">
      <c r="A306" s="2" t="s">
        <v>21</v>
      </c>
      <c r="B306" s="2">
        <v>24</v>
      </c>
      <c r="C306" s="2" t="s">
        <v>33</v>
      </c>
      <c r="D306" s="2" t="s">
        <v>23</v>
      </c>
      <c r="E306" s="2">
        <v>1603</v>
      </c>
      <c r="F306" s="2" t="s">
        <v>34</v>
      </c>
      <c r="G306" s="2" t="s">
        <v>25</v>
      </c>
      <c r="H306" s="2">
        <v>4</v>
      </c>
      <c r="I306" s="2" t="s">
        <v>36</v>
      </c>
      <c r="J306" s="2" t="s">
        <v>27</v>
      </c>
      <c r="K306" s="2">
        <v>4</v>
      </c>
      <c r="L306" s="2" t="s">
        <v>50</v>
      </c>
      <c r="M306" s="2">
        <v>55</v>
      </c>
      <c r="N306" s="2" t="s">
        <v>27</v>
      </c>
      <c r="O306" s="2" t="s">
        <v>29</v>
      </c>
      <c r="P306" s="2">
        <v>1</v>
      </c>
      <c r="Q306" s="2" t="s">
        <v>30</v>
      </c>
      <c r="R306" s="2">
        <v>1</v>
      </c>
      <c r="S306" s="2" t="s">
        <v>27</v>
      </c>
      <c r="T306" s="2" t="s">
        <v>31</v>
      </c>
      <c r="U306" s="2">
        <v>0</v>
      </c>
      <c r="V306">
        <f>_xlfn.XLOOKUP(B306,Binning_WOE_IV!$C$2:$C$6,Binning_WOE_IV!$I$2:$I$6,"not found",-1)</f>
        <v>-0.12917431193202994</v>
      </c>
      <c r="W306">
        <f>_xlfn.XLOOKUP(E306,Binning_WOE_IV!$C$7:$C$12,Binning_WOE_IV!$I$7:$I$12,"not found",-1)</f>
        <v>0.16104877718831048</v>
      </c>
      <c r="X306">
        <f>_xlfn.XLOOKUP(M306,Binning_WOE_IV!$C$13:$C$18,Binning_WOE_IV!$I$13:$I$18,"not found",-1)</f>
        <v>0.42044277372805144</v>
      </c>
      <c r="Y306">
        <f>_xlfn.XLOOKUP(A306,Binning_WOE_IV!$B$32:$B$35,Binning_WOE_IV!$G$32:$G$35,"not found",0)</f>
        <v>-0.67859154491044971</v>
      </c>
      <c r="Z306" s="23">
        <f>_xlfn.XLOOKUP(_xlfn.XLOOKUP(C306,Binning_WOE_IV!$AF$2:$AF$6,Binning_WOE_IV!$AG$2:$AG$6,"not found",0),Binning_WOE_IV!$R$36:$R$38,Binning_WOE_IV!$G$36:$G$38,"not found",0)</f>
        <v>-4.4726268044255127E-2</v>
      </c>
      <c r="AA306" cm="1">
        <f t="array" ref="AA306">_xlfn.SWITCH(D306,"radio/tv",Binning_WOE_IV!$G$39,"other",Binning_WOE_IV!$G$39,"education",Binning_WOE_IV!$G$40,"retraining",Binning_WOE_IV!$G$40,"furniture/equipment",Binning_WOE_IV!$G$41,"domestic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06">
        <f>_xlfn.LET(_xlpm.b,_xlfn.XLOOKUP(F306,Binning_WOE_IV!$AJ$2:$AJ$6,Binning_WOE_IV!$AK$2:$AK$6,"not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06">
        <f>_xlfn.LET(_xlpm.b,_xlfn.XLOOKUP(G306,Binning_WOE_IV!$AL$2:$AL$6,Binning_WOE_IV!$AM$2:$AM$6,"not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06">
        <f>_xlfn.XLOOKUP(_xlfn.XLOOKUP(I306,Binning_WOE_IV!$AN$2:$AN$5,Binning_WOE_IV!$AO$2:$AO$5,"not found",0),Binning_WOE_IV!$R$53:$R$55,Binning_WOE_IV!$G$53:$G$55,"not found",0)</f>
        <v>-0.20099341664998441</v>
      </c>
      <c r="AE306">
        <f>_xlfn.LET(_xlpm.b,_xlfn.XLOOKUP(L306,Binning_WOE_IV!$AQ$2:$AQ$5,Binning_WOE_IV!$AR$2:$AR$5,"not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06">
        <f>_xlfn.XLOOKUP(_xlfn.XLOOKUP(N306,Binning_WOE_IV!$AS$2:$AS$4,Binning_WOE_IV!$AT$2:$AT$4,"not found",0),Binning_WOE_IV!$R$62:$R$63,Binning_WOE_IV!$G$62:$G$63,"not found",0)</f>
        <v>0.12957806221905885</v>
      </c>
      <c r="AG306">
        <f>_xlfn.XLOOKUP(_xlfn.XLOOKUP(O306,Binning_WOE_IV!$AU$2:$AU$4,Binning_WOE_IV!$AV$2:$AV$4,"not found",0),Binning_WOE_IV!$R$64:$R$65,Binning_WOE_IV!$G$64:$G$65,"not found",0)</f>
        <v>0.23435622685305388</v>
      </c>
      <c r="AH306">
        <f>V306*TRAIN_SUMMARY!$C$3</f>
        <v>0.10186434668464488</v>
      </c>
      <c r="AI306">
        <f>W306*TRAIN_SUMMARY!$C$4</f>
        <v>-8.037531726833734E-2</v>
      </c>
      <c r="AJ306">
        <f>X306*TRAIN_SUMMARY!$C$5</f>
        <v>-0.26777415036949909</v>
      </c>
      <c r="AK306">
        <f>Y306*TRAIN_SUMMARY!$C$6</f>
        <v>0.53190423215968441</v>
      </c>
      <c r="AL306">
        <f>Z306*TRAIN_SUMMARY!$C$7</f>
        <v>2.4580699342731407E-2</v>
      </c>
      <c r="AM306">
        <f>AA306*TRAIN_SUMMARY!$C$8</f>
        <v>-0.43521580803835686</v>
      </c>
      <c r="AN306">
        <f>AB306*TRAIN_SUMMARY!$C$9</f>
        <v>0.17108448609736249</v>
      </c>
      <c r="AO306">
        <f>AC306*TRAIN_SUMMARY!$C$10</f>
        <v>-0.18469041192036334</v>
      </c>
      <c r="AP306">
        <f>AD306*TRAIN_SUMMARY!$C$11</f>
        <v>0.23813846799994265</v>
      </c>
      <c r="AQ306">
        <f>AE306*TRAIN_SUMMARY!$C$12</f>
        <v>6.1778553558697331E-2</v>
      </c>
      <c r="AR306">
        <f>AF306*TRAIN_SUMMARY!$C$13</f>
        <v>-7.9424741749105313E-2</v>
      </c>
      <c r="AS306">
        <f>AG306*TRAIN_SUMMARY!$C$14</f>
        <v>-8.8614999578798745E-2</v>
      </c>
      <c r="AT306">
        <f>TRAIN_SUMMARY!$C$2+SUM(AH306:AS306)</f>
        <v>-0.82814545784352067</v>
      </c>
      <c r="AU306">
        <f t="shared" si="52"/>
        <v>0.30403734609736227</v>
      </c>
      <c r="AV306">
        <f t="shared" si="53"/>
        <v>0.3624592782732346</v>
      </c>
      <c r="AW306">
        <f t="shared" si="54"/>
        <v>1</v>
      </c>
      <c r="AX306">
        <f t="shared" si="55"/>
        <v>0</v>
      </c>
      <c r="AY306">
        <f t="shared" si="63"/>
        <v>139</v>
      </c>
      <c r="AZ306">
        <f t="shared" si="64"/>
        <v>166</v>
      </c>
      <c r="BA306" s="35">
        <f t="shared" si="56"/>
        <v>0.28659793814432988</v>
      </c>
      <c r="BB306" s="35">
        <f t="shared" si="57"/>
        <v>0.77209302325581397</v>
      </c>
      <c r="BC306" s="35">
        <f t="shared" si="58"/>
        <v>0.48549508511148409</v>
      </c>
      <c r="BD306" s="35">
        <f t="shared" si="59"/>
        <v>0.77209302325581397</v>
      </c>
      <c r="BE306" s="35">
        <f t="shared" si="60"/>
        <v>0.28659793814432988</v>
      </c>
      <c r="BF306" s="23">
        <f>VLOOKUP(AH306,POINTS_TABLE!$D$2:$E$6,2,FALSE)</f>
        <v>4.4087756341599382</v>
      </c>
      <c r="BG306" s="23">
        <f>VLOOKUP(AI306,POINTS_TABLE!$D$7:$E$12,2,FALSE)</f>
        <v>-3.4787121489872201</v>
      </c>
      <c r="BH306" s="23">
        <f>VLOOKUP(AJ306,POINTS_TABLE!$D$13:$E$18,2,FALSE)</f>
        <v>-11.589493164489957</v>
      </c>
      <c r="BI306" s="23">
        <f>VLOOKUP(AK306,POINTS_TABLE!$D$21:$E$24,2,FALSE)</f>
        <v>23.021267938938855</v>
      </c>
      <c r="BJ306" s="23">
        <f>VLOOKUP(AL306,POINTS_TABLE!$D$25:$E$27,2,FALSE)</f>
        <v>1.063873591300236</v>
      </c>
      <c r="BK306" s="23">
        <f>VLOOKUP(AM306,POINTS_TABLE!$D$28:$E$33,2,FALSE)</f>
        <v>-18.836510639202615</v>
      </c>
      <c r="BL306" s="23">
        <f>VLOOKUP(AN306,POINTS_TABLE!$D$34:$E$37,2,FALSE)</f>
        <v>7.4046821899710498</v>
      </c>
      <c r="BM306" s="23">
        <f>VLOOKUP(AO306,POINTS_TABLE!$D$38:$E$41,2,FALSE)</f>
        <v>-7.9935582413174426</v>
      </c>
      <c r="BN306" s="23">
        <f>VLOOKUP(AP306,POINTS_TABLE!$D$42:$E$44,2,FALSE)</f>
        <v>10.30683560485237</v>
      </c>
      <c r="BO306" s="23">
        <f>VLOOKUP(AQ306,POINTS_TABLE!$D$45:$E$48,2,FALSE)</f>
        <v>2.6738283855727758</v>
      </c>
      <c r="BP306" s="23">
        <f>VLOOKUP(AR306,POINTS_TABLE!$D$49:$E$50,2,FALSE)</f>
        <v>-3.4375704313596254</v>
      </c>
      <c r="BQ306" s="23">
        <f>VLOOKUP(AS306,POINTS_TABLE!$D$51:$E$52,2,FALSE)</f>
        <v>-3.8353326132213157</v>
      </c>
      <c r="BR306" s="39">
        <f>ROUND(SCORECARD_SCALLING!$C$6-SUM(BF306:BQ306)-TRAIN_SUMMARY!$C$2*SCORECARD_SCALLING!$C$5,0)</f>
        <v>506</v>
      </c>
      <c r="BS306" t="str">
        <f t="shared" si="61"/>
        <v>Manual review</v>
      </c>
      <c r="BT306">
        <f t="shared" si="62"/>
        <v>2</v>
      </c>
    </row>
    <row r="307" spans="1:72">
      <c r="A307" s="2" t="s">
        <v>32</v>
      </c>
      <c r="B307" s="2">
        <v>12</v>
      </c>
      <c r="C307" s="2" t="s">
        <v>22</v>
      </c>
      <c r="D307" s="2" t="s">
        <v>41</v>
      </c>
      <c r="E307" s="2">
        <v>3617</v>
      </c>
      <c r="F307" s="2" t="s">
        <v>34</v>
      </c>
      <c r="G307" s="2" t="s">
        <v>25</v>
      </c>
      <c r="H307" s="2">
        <v>1</v>
      </c>
      <c r="I307" s="2" t="s">
        <v>26</v>
      </c>
      <c r="J307" s="2" t="s">
        <v>27</v>
      </c>
      <c r="K307" s="2">
        <v>4</v>
      </c>
      <c r="L307" s="2" t="s">
        <v>50</v>
      </c>
      <c r="M307" s="2">
        <v>28</v>
      </c>
      <c r="N307" s="2" t="s">
        <v>27</v>
      </c>
      <c r="O307" s="2" t="s">
        <v>51</v>
      </c>
      <c r="P307" s="2">
        <v>3</v>
      </c>
      <c r="Q307" s="2" t="s">
        <v>30</v>
      </c>
      <c r="R307" s="2">
        <v>1</v>
      </c>
      <c r="S307" s="2" t="s">
        <v>31</v>
      </c>
      <c r="T307" s="2" t="s">
        <v>31</v>
      </c>
      <c r="U307" s="2">
        <v>0</v>
      </c>
      <c r="V307">
        <f>_xlfn.XLOOKUP(B307,Binning_WOE_IV!$C$2:$C$6,Binning_WOE_IV!$I$2:$I$6,"not found",-1)</f>
        <v>7.0953437452657447E-2</v>
      </c>
      <c r="W307">
        <f>_xlfn.XLOOKUP(E307,Binning_WOE_IV!$C$7:$C$12,Binning_WOE_IV!$I$7:$I$12,"not found",-1)</f>
        <v>4.3939369041401284E-2</v>
      </c>
      <c r="X307">
        <f>_xlfn.XLOOKUP(M307,Binning_WOE_IV!$C$13:$C$18,Binning_WOE_IV!$I$13:$I$18,"not found",-1)</f>
        <v>-0.13233987329659078</v>
      </c>
      <c r="Y307">
        <f>_xlfn.XLOOKUP(A307,Binning_WOE_IV!$B$32:$B$35,Binning_WOE_IV!$G$32:$G$35,"not found",0)</f>
        <v>-0.45557089656450134</v>
      </c>
      <c r="Z307" s="23">
        <f>_xlfn.XLOOKUP(_xlfn.XLOOKUP(C307,Binning_WOE_IV!$AF$2:$AF$6,Binning_WOE_IV!$AG$2:$AG$6,"not found",0),Binning_WOE_IV!$R$36:$R$38,Binning_WOE_IV!$G$36:$G$38,"not found",0)</f>
        <v>0.68738688104907397</v>
      </c>
      <c r="AA307" cm="1">
        <f t="array" ref="AA307">_xlfn.SWITCH(D307,"radio/tv",Binning_WOE_IV!$G$39,"other",Binning_WOE_IV!$G$39,"education",Binning_WOE_IV!$G$40,"retraining",Binning_WOE_IV!$G$40,"furniture/equipment",Binning_WOE_IV!$G$41,"domestic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07">
        <f>_xlfn.LET(_xlpm.b,_xlfn.XLOOKUP(F307,Binning_WOE_IV!$AJ$2:$AJ$6,Binning_WOE_IV!$AK$2:$AK$6,"not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07">
        <f>_xlfn.LET(_xlpm.b,_xlfn.XLOOKUP(G307,Binning_WOE_IV!$AL$2:$AL$6,Binning_WOE_IV!$AM$2:$AM$6,"not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07">
        <f>_xlfn.XLOOKUP(_xlfn.XLOOKUP(I307,Binning_WOE_IV!$AN$2:$AN$5,Binning_WOE_IV!$AO$2:$AO$5,"not found",0),Binning_WOE_IV!$R$53:$R$55,Binning_WOE_IV!$G$53:$G$55,"not found",0)</f>
        <v>0.1811117123342415</v>
      </c>
      <c r="AE307">
        <f>_xlfn.LET(_xlpm.b,_xlfn.XLOOKUP(L307,Binning_WOE_IV!$AQ$2:$AQ$5,Binning_WOE_IV!$AR$2:$AR$5,"not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07">
        <f>_xlfn.XLOOKUP(_xlfn.XLOOKUP(N307,Binning_WOE_IV!$AS$2:$AS$4,Binning_WOE_IV!$AT$2:$AT$4,"not found",0),Binning_WOE_IV!$R$62:$R$63,Binning_WOE_IV!$G$62:$G$63,"not found",0)</f>
        <v>0.12957806221905885</v>
      </c>
      <c r="AG307">
        <f>_xlfn.XLOOKUP(_xlfn.XLOOKUP(O307,Binning_WOE_IV!$AU$2:$AU$4,Binning_WOE_IV!$AV$2:$AV$4,"not found",0),Binning_WOE_IV!$R$64:$R$65,Binning_WOE_IV!$G$64:$G$65,"not found",0)</f>
        <v>-0.4919272386823581</v>
      </c>
      <c r="AH307">
        <f>V307*TRAIN_SUMMARY!$C$3</f>
        <v>-5.5952498937620498E-2</v>
      </c>
      <c r="AI307">
        <f>W307*TRAIN_SUMMARY!$C$4</f>
        <v>-2.1929012991782761E-2</v>
      </c>
      <c r="AJ307">
        <f>X307*TRAIN_SUMMARY!$C$5</f>
        <v>8.428542324031725E-2</v>
      </c>
      <c r="AK307">
        <f>Y307*TRAIN_SUMMARY!$C$6</f>
        <v>0.35709270141793154</v>
      </c>
      <c r="AL307">
        <f>Z307*TRAIN_SUMMARY!$C$7</f>
        <v>-0.37777464997720578</v>
      </c>
      <c r="AM307">
        <f>AA307*TRAIN_SUMMARY!$C$8</f>
        <v>5.9194073638088991E-2</v>
      </c>
      <c r="AN307">
        <f>AB307*TRAIN_SUMMARY!$C$9</f>
        <v>0.17108448609736249</v>
      </c>
      <c r="AO307">
        <f>AC307*TRAIN_SUMMARY!$C$10</f>
        <v>-0.18469041192036334</v>
      </c>
      <c r="AP307">
        <f>AD307*TRAIN_SUMMARY!$C$11</f>
        <v>-0.21458247952085815</v>
      </c>
      <c r="AQ307">
        <f>AE307*TRAIN_SUMMARY!$C$12</f>
        <v>6.1778553558697331E-2</v>
      </c>
      <c r="AR307">
        <f>AF307*TRAIN_SUMMARY!$C$13</f>
        <v>-7.9424741749105313E-2</v>
      </c>
      <c r="AS307">
        <f>AG307*TRAIN_SUMMARY!$C$14</f>
        <v>0.18600799575071647</v>
      </c>
      <c r="AT307">
        <f>TRAIN_SUMMARY!$C$2+SUM(AH307:AS307)</f>
        <v>-0.83631137615594486</v>
      </c>
      <c r="AU307">
        <f t="shared" si="52"/>
        <v>0.30231221906264882</v>
      </c>
      <c r="AV307">
        <f t="shared" si="53"/>
        <v>0.35998358153794718</v>
      </c>
      <c r="AW307">
        <f t="shared" si="54"/>
        <v>1</v>
      </c>
      <c r="AX307">
        <f t="shared" si="55"/>
        <v>0</v>
      </c>
      <c r="AY307">
        <f t="shared" si="63"/>
        <v>140</v>
      </c>
      <c r="AZ307">
        <f t="shared" si="64"/>
        <v>166</v>
      </c>
      <c r="BA307" s="35">
        <f t="shared" si="56"/>
        <v>0.28865979381443296</v>
      </c>
      <c r="BB307" s="35">
        <f t="shared" si="57"/>
        <v>0.77209302325581397</v>
      </c>
      <c r="BC307" s="35">
        <f t="shared" si="58"/>
        <v>0.48343322944138101</v>
      </c>
      <c r="BD307" s="35">
        <f t="shared" si="59"/>
        <v>0.77209302325581397</v>
      </c>
      <c r="BE307" s="35">
        <f t="shared" si="60"/>
        <v>0.28865979381443296</v>
      </c>
      <c r="BF307" s="23">
        <f>VLOOKUP(AH307,POINTS_TABLE!$D$2:$E$6,2,FALSE)</f>
        <v>-2.4216717822795024</v>
      </c>
      <c r="BG307" s="23">
        <f>VLOOKUP(AI307,POINTS_TABLE!$D$7:$E$12,2,FALSE)</f>
        <v>-0.94910634884503919</v>
      </c>
      <c r="BH307" s="23">
        <f>VLOOKUP(AJ307,POINTS_TABLE!$D$13:$E$18,2,FALSE)</f>
        <v>3.6479448638409924</v>
      </c>
      <c r="BI307" s="23">
        <f>VLOOKUP(AK307,POINTS_TABLE!$D$21:$E$24,2,FALSE)</f>
        <v>15.455276084198793</v>
      </c>
      <c r="BJ307" s="23">
        <f>VLOOKUP(AL307,POINTS_TABLE!$D$25:$E$27,2,FALSE)</f>
        <v>-16.350408422870363</v>
      </c>
      <c r="BK307" s="23">
        <f>VLOOKUP(AM307,POINTS_TABLE!$D$28:$E$33,2,FALSE)</f>
        <v>2.5619698946306131</v>
      </c>
      <c r="BL307" s="23">
        <f>VLOOKUP(AN307,POINTS_TABLE!$D$34:$E$37,2,FALSE)</f>
        <v>7.4046821899710498</v>
      </c>
      <c r="BM307" s="23">
        <f>VLOOKUP(AO307,POINTS_TABLE!$D$38:$E$41,2,FALSE)</f>
        <v>-7.9935582413174426</v>
      </c>
      <c r="BN307" s="23">
        <f>VLOOKUP(AP307,POINTS_TABLE!$D$42:$E$44,2,FALSE)</f>
        <v>-9.2873123719919874</v>
      </c>
      <c r="BO307" s="23">
        <f>VLOOKUP(AQ307,POINTS_TABLE!$D$45:$E$48,2,FALSE)</f>
        <v>2.6738283855727758</v>
      </c>
      <c r="BP307" s="23">
        <f>VLOOKUP(AR307,POINTS_TABLE!$D$49:$E$50,2,FALSE)</f>
        <v>-3.4375704313596254</v>
      </c>
      <c r="BQ307" s="23">
        <f>VLOOKUP(AS307,POINTS_TABLE!$D$51:$E$52,2,FALSE)</f>
        <v>8.0505843910576207</v>
      </c>
      <c r="BR307" s="39">
        <f>ROUND(SCORECARD_SCALLING!$C$6-SUM(BF307:BQ307)-TRAIN_SUMMARY!$C$2*SCORECARD_SCALLING!$C$5,0)</f>
        <v>507</v>
      </c>
      <c r="BS307" t="str">
        <f t="shared" si="61"/>
        <v>Manual review</v>
      </c>
      <c r="BT307">
        <f t="shared" si="62"/>
        <v>2</v>
      </c>
    </row>
    <row r="308" spans="1:72">
      <c r="A308" s="2" t="s">
        <v>21</v>
      </c>
      <c r="B308" s="2">
        <v>6</v>
      </c>
      <c r="C308" s="2" t="s">
        <v>33</v>
      </c>
      <c r="D308" s="2" t="s">
        <v>41</v>
      </c>
      <c r="E308" s="2">
        <v>428</v>
      </c>
      <c r="F308" s="2" t="s">
        <v>34</v>
      </c>
      <c r="G308" s="2" t="s">
        <v>25</v>
      </c>
      <c r="H308" s="2">
        <v>2</v>
      </c>
      <c r="I308" s="2" t="s">
        <v>36</v>
      </c>
      <c r="J308" s="2" t="s">
        <v>27</v>
      </c>
      <c r="K308" s="2">
        <v>1</v>
      </c>
      <c r="L308" s="2" t="s">
        <v>43</v>
      </c>
      <c r="M308" s="2">
        <v>49</v>
      </c>
      <c r="N308" s="2" t="s">
        <v>61</v>
      </c>
      <c r="O308" s="2" t="s">
        <v>29</v>
      </c>
      <c r="P308" s="2">
        <v>1</v>
      </c>
      <c r="Q308" s="2" t="s">
        <v>30</v>
      </c>
      <c r="R308" s="2">
        <v>1</v>
      </c>
      <c r="S308" s="2" t="s">
        <v>31</v>
      </c>
      <c r="T308" s="2" t="s">
        <v>31</v>
      </c>
      <c r="U308" s="2">
        <v>0</v>
      </c>
      <c r="V308">
        <f>_xlfn.XLOOKUP(B308,Binning_WOE_IV!$C$2:$C$6,Binning_WOE_IV!$I$2:$I$6,"not found",-1)</f>
        <v>1.0146162505891094</v>
      </c>
      <c r="W308">
        <f>_xlfn.XLOOKUP(E308,Binning_WOE_IV!$C$7:$C$12,Binning_WOE_IV!$I$7:$I$12,"not found",-1)</f>
        <v>3.9978967825304385E-2</v>
      </c>
      <c r="X308">
        <f>_xlfn.XLOOKUP(M308,Binning_WOE_IV!$C$13:$C$18,Binning_WOE_IV!$I$13:$I$18,"not found",-1)</f>
        <v>0.42044277372805144</v>
      </c>
      <c r="Y308">
        <f>_xlfn.XLOOKUP(A308,Binning_WOE_IV!$B$32:$B$35,Binning_WOE_IV!$G$32:$G$35,"not found",0)</f>
        <v>-0.67859154491044971</v>
      </c>
      <c r="Z308" s="23">
        <f>_xlfn.XLOOKUP(_xlfn.XLOOKUP(C308,Binning_WOE_IV!$AF$2:$AF$6,Binning_WOE_IV!$AG$2:$AG$6,"not found",0),Binning_WOE_IV!$R$36:$R$38,Binning_WOE_IV!$G$36:$G$38,"not found",0)</f>
        <v>-4.4726268044255127E-2</v>
      </c>
      <c r="AA308" cm="1">
        <f t="array" ref="AA308">_xlfn.SWITCH(D308,"radio/tv",Binning_WOE_IV!$G$39,"other",Binning_WOE_IV!$G$39,"education",Binning_WOE_IV!$G$40,"retraining",Binning_WOE_IV!$G$40,"furniture/equipment",Binning_WOE_IV!$G$41,"domestic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08">
        <f>_xlfn.LET(_xlpm.b,_xlfn.XLOOKUP(F308,Binning_WOE_IV!$AJ$2:$AJ$6,Binning_WOE_IV!$AK$2:$AK$6,"not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08">
        <f>_xlfn.LET(_xlpm.b,_xlfn.XLOOKUP(G308,Binning_WOE_IV!$AL$2:$AL$6,Binning_WOE_IV!$AM$2:$AM$6,"not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08">
        <f>_xlfn.XLOOKUP(_xlfn.XLOOKUP(I308,Binning_WOE_IV!$AN$2:$AN$5,Binning_WOE_IV!$AO$2:$AO$5,"not found",0),Binning_WOE_IV!$R$53:$R$55,Binning_WOE_IV!$G$53:$G$55,"not found",0)</f>
        <v>-0.20099341664998441</v>
      </c>
      <c r="AE308">
        <f>_xlfn.LET(_xlpm.b,_xlfn.XLOOKUP(L308,Binning_WOE_IV!$AQ$2:$AQ$5,Binning_WOE_IV!$AR$2:$AR$5,"not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08">
        <f>_xlfn.XLOOKUP(_xlfn.XLOOKUP(N308,Binning_WOE_IV!$AS$2:$AS$4,Binning_WOE_IV!$AT$2:$AT$4,"not found",0),Binning_WOE_IV!$R$62:$R$63,Binning_WOE_IV!$G$62:$G$63,"not found",0)</f>
        <v>-0.54969627176468283</v>
      </c>
      <c r="AG308">
        <f>_xlfn.XLOOKUP(_xlfn.XLOOKUP(O308,Binning_WOE_IV!$AU$2:$AU$4,Binning_WOE_IV!$AV$2:$AV$4,"not found",0),Binning_WOE_IV!$R$64:$R$65,Binning_WOE_IV!$G$64:$G$65,"not found",0)</f>
        <v>0.23435622685305388</v>
      </c>
      <c r="AH308">
        <f>V308*TRAIN_SUMMARY!$C$3</f>
        <v>-0.80010661528638027</v>
      </c>
      <c r="AI308">
        <f>W308*TRAIN_SUMMARY!$C$4</f>
        <v>-1.9952478243670423E-2</v>
      </c>
      <c r="AJ308">
        <f>X308*TRAIN_SUMMARY!$C$5</f>
        <v>-0.26777415036949909</v>
      </c>
      <c r="AK308">
        <f>Y308*TRAIN_SUMMARY!$C$6</f>
        <v>0.53190423215968441</v>
      </c>
      <c r="AL308">
        <f>Z308*TRAIN_SUMMARY!$C$7</f>
        <v>2.4580699342731407E-2</v>
      </c>
      <c r="AM308">
        <f>AA308*TRAIN_SUMMARY!$C$8</f>
        <v>5.9194073638088991E-2</v>
      </c>
      <c r="AN308">
        <f>AB308*TRAIN_SUMMARY!$C$9</f>
        <v>0.17108448609736249</v>
      </c>
      <c r="AO308">
        <f>AC308*TRAIN_SUMMARY!$C$10</f>
        <v>-0.18469041192036334</v>
      </c>
      <c r="AP308">
        <f>AD308*TRAIN_SUMMARY!$C$11</f>
        <v>0.23813846799994265</v>
      </c>
      <c r="AQ308">
        <f>AE308*TRAIN_SUMMARY!$C$12</f>
        <v>-1.8327249432625072E-2</v>
      </c>
      <c r="AR308">
        <f>AF308*TRAIN_SUMMARY!$C$13</f>
        <v>0.33693577197926589</v>
      </c>
      <c r="AS308">
        <f>AG308*TRAIN_SUMMARY!$C$14</f>
        <v>-8.8614999578798745E-2</v>
      </c>
      <c r="AT308">
        <f>TRAIN_SUMMARY!$C$2+SUM(AH308:AS308)</f>
        <v>-0.83902898837638418</v>
      </c>
      <c r="AU308">
        <f t="shared" si="52"/>
        <v>0.30173932967072375</v>
      </c>
      <c r="AV308">
        <f t="shared" si="53"/>
        <v>0.35916279274224649</v>
      </c>
      <c r="AW308">
        <f t="shared" si="54"/>
        <v>1</v>
      </c>
      <c r="AX308">
        <f t="shared" si="55"/>
        <v>0</v>
      </c>
      <c r="AY308">
        <f t="shared" si="63"/>
        <v>141</v>
      </c>
      <c r="AZ308">
        <f t="shared" si="64"/>
        <v>166</v>
      </c>
      <c r="BA308" s="35">
        <f t="shared" si="56"/>
        <v>0.2907216494845361</v>
      </c>
      <c r="BB308" s="35">
        <f t="shared" si="57"/>
        <v>0.77209302325581397</v>
      </c>
      <c r="BC308" s="35">
        <f t="shared" si="58"/>
        <v>0.48137137377127787</v>
      </c>
      <c r="BD308" s="35">
        <f t="shared" si="59"/>
        <v>0.77209302325581397</v>
      </c>
      <c r="BE308" s="35">
        <f t="shared" si="60"/>
        <v>0.2907216494845361</v>
      </c>
      <c r="BF308" s="23">
        <f>VLOOKUP(AH308,POINTS_TABLE!$D$2:$E$6,2,FALSE)</f>
        <v>-34.629295381683434</v>
      </c>
      <c r="BG308" s="23">
        <f>VLOOKUP(AI308,POINTS_TABLE!$D$7:$E$12,2,FALSE)</f>
        <v>-0.86356024246764762</v>
      </c>
      <c r="BH308" s="23">
        <f>VLOOKUP(AJ308,POINTS_TABLE!$D$13:$E$18,2,FALSE)</f>
        <v>-11.589493164489957</v>
      </c>
      <c r="BI308" s="23">
        <f>VLOOKUP(AK308,POINTS_TABLE!$D$21:$E$24,2,FALSE)</f>
        <v>23.021267938938855</v>
      </c>
      <c r="BJ308" s="23">
        <f>VLOOKUP(AL308,POINTS_TABLE!$D$25:$E$27,2,FALSE)</f>
        <v>1.063873591300236</v>
      </c>
      <c r="BK308" s="23">
        <f>VLOOKUP(AM308,POINTS_TABLE!$D$28:$E$33,2,FALSE)</f>
        <v>2.5619698946306131</v>
      </c>
      <c r="BL308" s="23">
        <f>VLOOKUP(AN308,POINTS_TABLE!$D$34:$E$37,2,FALSE)</f>
        <v>7.4046821899710498</v>
      </c>
      <c r="BM308" s="23">
        <f>VLOOKUP(AO308,POINTS_TABLE!$D$38:$E$41,2,FALSE)</f>
        <v>-7.9935582413174426</v>
      </c>
      <c r="BN308" s="23">
        <f>VLOOKUP(AP308,POINTS_TABLE!$D$42:$E$44,2,FALSE)</f>
        <v>10.30683560485237</v>
      </c>
      <c r="BO308" s="23">
        <f>VLOOKUP(AQ308,POINTS_TABLE!$D$45:$E$48,2,FALSE)</f>
        <v>-0.79321895608749771</v>
      </c>
      <c r="BP308" s="23">
        <f>VLOOKUP(AR308,POINTS_TABLE!$D$49:$E$50,2,FALSE)</f>
        <v>14.582867019977442</v>
      </c>
      <c r="BQ308" s="23">
        <f>VLOOKUP(AS308,POINTS_TABLE!$D$51:$E$52,2,FALSE)</f>
        <v>-3.8353326132213157</v>
      </c>
      <c r="BR308" s="39">
        <f>ROUND(SCORECARD_SCALLING!$C$6-SUM(BF308:BQ308)-TRAIN_SUMMARY!$C$2*SCORECARD_SCALLING!$C$5,0)</f>
        <v>507</v>
      </c>
      <c r="BS308" t="str">
        <f t="shared" si="61"/>
        <v>Manual review</v>
      </c>
      <c r="BT308">
        <f t="shared" si="62"/>
        <v>2</v>
      </c>
    </row>
    <row r="309" spans="1:72">
      <c r="A309" s="2" t="s">
        <v>32</v>
      </c>
      <c r="B309" s="2">
        <v>14</v>
      </c>
      <c r="C309" s="2" t="s">
        <v>33</v>
      </c>
      <c r="D309" s="2" t="s">
        <v>58</v>
      </c>
      <c r="E309" s="2">
        <v>1410</v>
      </c>
      <c r="F309" s="2" t="s">
        <v>48</v>
      </c>
      <c r="G309" s="2" t="s">
        <v>25</v>
      </c>
      <c r="H309" s="2">
        <v>1</v>
      </c>
      <c r="I309" s="2" t="s">
        <v>56</v>
      </c>
      <c r="J309" s="2" t="s">
        <v>27</v>
      </c>
      <c r="K309" s="2">
        <v>2</v>
      </c>
      <c r="L309" s="2" t="s">
        <v>28</v>
      </c>
      <c r="M309" s="2">
        <v>35</v>
      </c>
      <c r="N309" s="2" t="s">
        <v>27</v>
      </c>
      <c r="O309" s="2" t="s">
        <v>29</v>
      </c>
      <c r="P309" s="2">
        <v>1</v>
      </c>
      <c r="Q309" s="2" t="s">
        <v>30</v>
      </c>
      <c r="R309" s="2">
        <v>1</v>
      </c>
      <c r="S309" s="2" t="s">
        <v>31</v>
      </c>
      <c r="T309" s="2" t="s">
        <v>31</v>
      </c>
      <c r="U309" s="2">
        <v>0</v>
      </c>
      <c r="V309">
        <f>_xlfn.XLOOKUP(B309,Binning_WOE_IV!$C$2:$C$6,Binning_WOE_IV!$I$2:$I$6,"not found",-1)</f>
        <v>7.0953437452657447E-2</v>
      </c>
      <c r="W309">
        <f>_xlfn.XLOOKUP(E309,Binning_WOE_IV!$C$7:$C$12,Binning_WOE_IV!$I$7:$I$12,"not found",-1)</f>
        <v>0.16104877718831048</v>
      </c>
      <c r="X309">
        <f>_xlfn.XLOOKUP(M309,Binning_WOE_IV!$C$13:$C$18,Binning_WOE_IV!$I$13:$I$18,"not found",-1)</f>
        <v>-9.0210644079187538E-2</v>
      </c>
      <c r="Y309">
        <f>_xlfn.XLOOKUP(A309,Binning_WOE_IV!$B$32:$B$35,Binning_WOE_IV!$G$32:$G$35,"not found",0)</f>
        <v>-0.45557089656450134</v>
      </c>
      <c r="Z309" s="23">
        <f>_xlfn.XLOOKUP(_xlfn.XLOOKUP(C309,Binning_WOE_IV!$AF$2:$AF$6,Binning_WOE_IV!$AG$2:$AG$6,"not found",0),Binning_WOE_IV!$R$36:$R$38,Binning_WOE_IV!$G$36:$G$38,"not found",0)</f>
        <v>-4.4726268044255127E-2</v>
      </c>
      <c r="AA309" cm="1">
        <f t="array" ref="AA309">_xlfn.SWITCH(D309,"radio/tv",Binning_WOE_IV!$G$39,"other",Binning_WOE_IV!$G$39,"education",Binning_WOE_IV!$G$40,"retraining",Binning_WOE_IV!$G$40,"furniture/equipment",Binning_WOE_IV!$G$41,"domestic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309">
        <f>_xlfn.LET(_xlpm.b,_xlfn.XLOOKUP(F309,Binning_WOE_IV!$AJ$2:$AJ$6,Binning_WOE_IV!$AK$2:$AK$6,"not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309">
        <f>_xlfn.LET(_xlpm.b,_xlfn.XLOOKUP(G309,Binning_WOE_IV!$AL$2:$AL$6,Binning_WOE_IV!$AM$2:$AM$6,"not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09">
        <f>_xlfn.XLOOKUP(_xlfn.XLOOKUP(I309,Binning_WOE_IV!$AN$2:$AN$5,Binning_WOE_IV!$AO$2:$AO$5,"not found",0),Binning_WOE_IV!$R$53:$R$55,Binning_WOE_IV!$G$53:$G$55,"not found",0)</f>
        <v>-0.2698954162208389</v>
      </c>
      <c r="AE309">
        <f>_xlfn.LET(_xlpm.b,_xlfn.XLOOKUP(L309,Binning_WOE_IV!$AQ$2:$AQ$5,Binning_WOE_IV!$AR$2:$AR$5,"not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09">
        <f>_xlfn.XLOOKUP(_xlfn.XLOOKUP(N309,Binning_WOE_IV!$AS$2:$AS$4,Binning_WOE_IV!$AT$2:$AT$4,"not found",0),Binning_WOE_IV!$R$62:$R$63,Binning_WOE_IV!$G$62:$G$63,"not found",0)</f>
        <v>0.12957806221905885</v>
      </c>
      <c r="AG309">
        <f>_xlfn.XLOOKUP(_xlfn.XLOOKUP(O309,Binning_WOE_IV!$AU$2:$AU$4,Binning_WOE_IV!$AV$2:$AV$4,"not found",0),Binning_WOE_IV!$R$64:$R$65,Binning_WOE_IV!$G$64:$G$65,"not found",0)</f>
        <v>0.23435622685305388</v>
      </c>
      <c r="AH309">
        <f>V309*TRAIN_SUMMARY!$C$3</f>
        <v>-5.5952498937620498E-2</v>
      </c>
      <c r="AI309">
        <f>W309*TRAIN_SUMMARY!$C$4</f>
        <v>-8.037531726833734E-2</v>
      </c>
      <c r="AJ309">
        <f>X309*TRAIN_SUMMARY!$C$5</f>
        <v>5.7453903556002682E-2</v>
      </c>
      <c r="AK309">
        <f>Y309*TRAIN_SUMMARY!$C$6</f>
        <v>0.35709270141793154</v>
      </c>
      <c r="AL309">
        <f>Z309*TRAIN_SUMMARY!$C$7</f>
        <v>2.4580699342731407E-2</v>
      </c>
      <c r="AM309">
        <f>AA309*TRAIN_SUMMARY!$C$8</f>
        <v>0.4883377841684039</v>
      </c>
      <c r="AN309">
        <f>AB309*TRAIN_SUMMARY!$C$9</f>
        <v>-0.49793991054548797</v>
      </c>
      <c r="AO309">
        <f>AC309*TRAIN_SUMMARY!$C$10</f>
        <v>-0.18469041192036334</v>
      </c>
      <c r="AP309">
        <f>AD309*TRAIN_SUMMARY!$C$11</f>
        <v>0.31977406031642996</v>
      </c>
      <c r="AQ309">
        <f>AE309*TRAIN_SUMMARY!$C$12</f>
        <v>-0.28008206528227803</v>
      </c>
      <c r="AR309">
        <f>AF309*TRAIN_SUMMARY!$C$13</f>
        <v>-7.9424741749105313E-2</v>
      </c>
      <c r="AS309">
        <f>AG309*TRAIN_SUMMARY!$C$14</f>
        <v>-8.8614999578798745E-2</v>
      </c>
      <c r="AT309">
        <f>TRAIN_SUMMARY!$C$2+SUM(AH309:AS309)</f>
        <v>-0.84124161124261487</v>
      </c>
      <c r="AU309">
        <f t="shared" si="52"/>
        <v>0.30127335077426054</v>
      </c>
      <c r="AV309">
        <f t="shared" si="53"/>
        <v>0.35849567299502694</v>
      </c>
      <c r="AW309">
        <f t="shared" si="54"/>
        <v>1</v>
      </c>
      <c r="AX309">
        <f t="shared" si="55"/>
        <v>0</v>
      </c>
      <c r="AY309">
        <f t="shared" si="63"/>
        <v>142</v>
      </c>
      <c r="AZ309">
        <f t="shared" si="64"/>
        <v>166</v>
      </c>
      <c r="BA309" s="35">
        <f t="shared" si="56"/>
        <v>0.29278350515463919</v>
      </c>
      <c r="BB309" s="35">
        <f t="shared" si="57"/>
        <v>0.77209302325581397</v>
      </c>
      <c r="BC309" s="35">
        <f t="shared" si="58"/>
        <v>0.47930951810117478</v>
      </c>
      <c r="BD309" s="35">
        <f t="shared" si="59"/>
        <v>0.77209302325581397</v>
      </c>
      <c r="BE309" s="35">
        <f t="shared" si="60"/>
        <v>0.29278350515463919</v>
      </c>
      <c r="BF309" s="23">
        <f>VLOOKUP(AH309,POINTS_TABLE!$D$2:$E$6,2,FALSE)</f>
        <v>-2.4216717822795024</v>
      </c>
      <c r="BG309" s="23">
        <f>VLOOKUP(AI309,POINTS_TABLE!$D$7:$E$12,2,FALSE)</f>
        <v>-3.4787121489872201</v>
      </c>
      <c r="BH309" s="23">
        <f>VLOOKUP(AJ309,POINTS_TABLE!$D$13:$E$18,2,FALSE)</f>
        <v>2.4866538521987356</v>
      </c>
      <c r="BI309" s="23">
        <f>VLOOKUP(AK309,POINTS_TABLE!$D$21:$E$24,2,FALSE)</f>
        <v>15.455276084198793</v>
      </c>
      <c r="BJ309" s="23">
        <f>VLOOKUP(AL309,POINTS_TABLE!$D$25:$E$27,2,FALSE)</f>
        <v>1.063873591300236</v>
      </c>
      <c r="BK309" s="23">
        <f>VLOOKUP(AM309,POINTS_TABLE!$D$28:$E$33,2,FALSE)</f>
        <v>21.135674984953837</v>
      </c>
      <c r="BL309" s="23">
        <f>VLOOKUP(AN309,POINTS_TABLE!$D$34:$E$37,2,FALSE)</f>
        <v>-21.551263188140087</v>
      </c>
      <c r="BM309" s="23">
        <f>VLOOKUP(AO309,POINTS_TABLE!$D$38:$E$41,2,FALSE)</f>
        <v>-7.9935582413174426</v>
      </c>
      <c r="BN309" s="23">
        <f>VLOOKUP(AP309,POINTS_TABLE!$D$42:$E$44,2,FALSE)</f>
        <v>13.840093530703253</v>
      </c>
      <c r="BO309" s="23">
        <f>VLOOKUP(AQ309,POINTS_TABLE!$D$45:$E$48,2,FALSE)</f>
        <v>-12.122190198740443</v>
      </c>
      <c r="BP309" s="23">
        <f>VLOOKUP(AR309,POINTS_TABLE!$D$49:$E$50,2,FALSE)</f>
        <v>-3.4375704313596254</v>
      </c>
      <c r="BQ309" s="23">
        <f>VLOOKUP(AS309,POINTS_TABLE!$D$51:$E$52,2,FALSE)</f>
        <v>-3.8353326132213157</v>
      </c>
      <c r="BR309" s="39">
        <f>ROUND(SCORECARD_SCALLING!$C$6-SUM(BF309:BQ309)-TRAIN_SUMMARY!$C$2*SCORECARD_SCALLING!$C$5,0)</f>
        <v>507</v>
      </c>
      <c r="BS309" t="str">
        <f t="shared" si="61"/>
        <v>Manual review</v>
      </c>
      <c r="BT309">
        <f t="shared" si="62"/>
        <v>2</v>
      </c>
    </row>
    <row r="310" spans="1:72">
      <c r="A310" s="2" t="s">
        <v>21</v>
      </c>
      <c r="B310" s="2">
        <v>24</v>
      </c>
      <c r="C310" s="2" t="s">
        <v>22</v>
      </c>
      <c r="D310" s="2" t="s">
        <v>49</v>
      </c>
      <c r="E310" s="2">
        <v>6615</v>
      </c>
      <c r="F310" s="2" t="s">
        <v>34</v>
      </c>
      <c r="G310" s="2" t="s">
        <v>55</v>
      </c>
      <c r="H310" s="2">
        <v>2</v>
      </c>
      <c r="I310" s="2" t="s">
        <v>26</v>
      </c>
      <c r="J310" s="2" t="s">
        <v>27</v>
      </c>
      <c r="K310" s="2">
        <v>4</v>
      </c>
      <c r="L310" s="2" t="s">
        <v>47</v>
      </c>
      <c r="M310" s="2">
        <v>75</v>
      </c>
      <c r="N310" s="2" t="s">
        <v>27</v>
      </c>
      <c r="O310" s="2" t="s">
        <v>44</v>
      </c>
      <c r="P310" s="2">
        <v>2</v>
      </c>
      <c r="Q310" s="2" t="s">
        <v>52</v>
      </c>
      <c r="R310" s="2">
        <v>1</v>
      </c>
      <c r="S310" s="2" t="s">
        <v>31</v>
      </c>
      <c r="T310" s="2" t="s">
        <v>31</v>
      </c>
      <c r="U310" s="2">
        <v>0</v>
      </c>
      <c r="V310">
        <f>_xlfn.XLOOKUP(B310,Binning_WOE_IV!$C$2:$C$6,Binning_WOE_IV!$I$2:$I$6,"not found",-1)</f>
        <v>-0.12917431193202994</v>
      </c>
      <c r="W310">
        <f>_xlfn.XLOOKUP(E310,Binning_WOE_IV!$C$7:$C$12,Binning_WOE_IV!$I$7:$I$12,"not found",-1)</f>
        <v>-0.1020145435816787</v>
      </c>
      <c r="X310">
        <f>_xlfn.XLOOKUP(M310,Binning_WOE_IV!$C$13:$C$18,Binning_WOE_IV!$I$13:$I$18,"not found",-1)</f>
        <v>0.47434342549681774</v>
      </c>
      <c r="Y310">
        <f>_xlfn.XLOOKUP(A310,Binning_WOE_IV!$B$32:$B$35,Binning_WOE_IV!$G$32:$G$35,"not found",0)</f>
        <v>-0.67859154491044971</v>
      </c>
      <c r="Z310" s="23">
        <f>_xlfn.XLOOKUP(_xlfn.XLOOKUP(C310,Binning_WOE_IV!$AF$2:$AF$6,Binning_WOE_IV!$AG$2:$AG$6,"not found",0),Binning_WOE_IV!$R$36:$R$38,Binning_WOE_IV!$G$36:$G$38,"not found",0)</f>
        <v>0.68738688104907397</v>
      </c>
      <c r="AA310" cm="1">
        <f t="array" ref="AA310">_xlfn.SWITCH(D310,"radio/tv",Binning_WOE_IV!$G$39,"other",Binning_WOE_IV!$G$39,"education",Binning_WOE_IV!$G$40,"retraining",Binning_WOE_IV!$G$40,"furniture/equipment",Binning_WOE_IV!$G$41,"domestic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310">
        <f>_xlfn.LET(_xlpm.b,_xlfn.XLOOKUP(F310,Binning_WOE_IV!$AJ$2:$AJ$6,Binning_WOE_IV!$AK$2:$AK$6,"not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10">
        <f>_xlfn.LET(_xlpm.b,_xlfn.XLOOKUP(G310,Binning_WOE_IV!$AL$2:$AL$6,Binning_WOE_IV!$AM$2:$AM$6,"not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310">
        <f>_xlfn.XLOOKUP(_xlfn.XLOOKUP(I310,Binning_WOE_IV!$AN$2:$AN$5,Binning_WOE_IV!$AO$2:$AO$5,"not found",0),Binning_WOE_IV!$R$53:$R$55,Binning_WOE_IV!$G$53:$G$55,"not found",0)</f>
        <v>0.1811117123342415</v>
      </c>
      <c r="AE310">
        <f>_xlfn.LET(_xlpm.b,_xlfn.XLOOKUP(L310,Binning_WOE_IV!$AQ$2:$AQ$5,Binning_WOE_IV!$AR$2:$AR$5,"not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310">
        <f>_xlfn.XLOOKUP(_xlfn.XLOOKUP(N310,Binning_WOE_IV!$AS$2:$AS$4,Binning_WOE_IV!$AT$2:$AT$4,"not found",0),Binning_WOE_IV!$R$62:$R$63,Binning_WOE_IV!$G$62:$G$63,"not found",0)</f>
        <v>0.12957806221905885</v>
      </c>
      <c r="AG310">
        <f>_xlfn.XLOOKUP(_xlfn.XLOOKUP(O310,Binning_WOE_IV!$AU$2:$AU$4,Binning_WOE_IV!$AV$2:$AV$4,"not found",0),Binning_WOE_IV!$R$64:$R$65,Binning_WOE_IV!$G$64:$G$65,"not found",0)</f>
        <v>-0.4919272386823581</v>
      </c>
      <c r="AH310">
        <f>V310*TRAIN_SUMMARY!$C$3</f>
        <v>0.10186434668464488</v>
      </c>
      <c r="AI310">
        <f>W310*TRAIN_SUMMARY!$C$4</f>
        <v>5.0912844229637523E-2</v>
      </c>
      <c r="AJ310">
        <f>X310*TRAIN_SUMMARY!$C$5</f>
        <v>-0.30210272522824844</v>
      </c>
      <c r="AK310">
        <f>Y310*TRAIN_SUMMARY!$C$6</f>
        <v>0.53190423215968441</v>
      </c>
      <c r="AL310">
        <f>Z310*TRAIN_SUMMARY!$C$7</f>
        <v>-0.37777464997720578</v>
      </c>
      <c r="AM310">
        <f>AA310*TRAIN_SUMMARY!$C$8</f>
        <v>-0.46936907902687153</v>
      </c>
      <c r="AN310">
        <f>AB310*TRAIN_SUMMARY!$C$9</f>
        <v>0.17108448609736249</v>
      </c>
      <c r="AO310">
        <f>AC310*TRAIN_SUMMARY!$C$10</f>
        <v>7.0222669754522044E-2</v>
      </c>
      <c r="AP310">
        <f>AD310*TRAIN_SUMMARY!$C$11</f>
        <v>-0.21458247952085815</v>
      </c>
      <c r="AQ310">
        <f>AE310*TRAIN_SUMMARY!$C$12</f>
        <v>0.30495501300893796</v>
      </c>
      <c r="AR310">
        <f>AF310*TRAIN_SUMMARY!$C$13</f>
        <v>-7.9424741749105313E-2</v>
      </c>
      <c r="AS310">
        <f>AG310*TRAIN_SUMMARY!$C$14</f>
        <v>0.18600799575071647</v>
      </c>
      <c r="AT310">
        <f>TRAIN_SUMMARY!$C$2+SUM(AH310:AS310)</f>
        <v>-0.84770290257890646</v>
      </c>
      <c r="AU310">
        <f t="shared" si="52"/>
        <v>0.29991494803083241</v>
      </c>
      <c r="AV310">
        <f t="shared" si="53"/>
        <v>0.35655344850650478</v>
      </c>
      <c r="AW310">
        <f t="shared" si="54"/>
        <v>1</v>
      </c>
      <c r="AX310">
        <f t="shared" si="55"/>
        <v>0</v>
      </c>
      <c r="AY310">
        <f t="shared" si="63"/>
        <v>143</v>
      </c>
      <c r="AZ310">
        <f t="shared" si="64"/>
        <v>166</v>
      </c>
      <c r="BA310" s="35">
        <f t="shared" si="56"/>
        <v>0.29484536082474228</v>
      </c>
      <c r="BB310" s="35">
        <f t="shared" si="57"/>
        <v>0.77209302325581397</v>
      </c>
      <c r="BC310" s="35">
        <f t="shared" si="58"/>
        <v>0.4772476624310717</v>
      </c>
      <c r="BD310" s="35">
        <f t="shared" si="59"/>
        <v>0.77209302325581397</v>
      </c>
      <c r="BE310" s="35">
        <f t="shared" si="60"/>
        <v>0.29484536082474228</v>
      </c>
      <c r="BF310" s="23">
        <f>VLOOKUP(AH310,POINTS_TABLE!$D$2:$E$6,2,FALSE)</f>
        <v>4.4087756341599382</v>
      </c>
      <c r="BG310" s="23">
        <f>VLOOKUP(AI310,POINTS_TABLE!$D$7:$E$12,2,FALSE)</f>
        <v>2.2035512366295098</v>
      </c>
      <c r="BH310" s="23">
        <f>VLOOKUP(AJ310,POINTS_TABLE!$D$13:$E$18,2,FALSE)</f>
        <v>-13.075263105775054</v>
      </c>
      <c r="BI310" s="23">
        <f>VLOOKUP(AK310,POINTS_TABLE!$D$21:$E$24,2,FALSE)</f>
        <v>23.021267938938855</v>
      </c>
      <c r="BJ310" s="23">
        <f>VLOOKUP(AL310,POINTS_TABLE!$D$25:$E$27,2,FALSE)</f>
        <v>-16.350408422870363</v>
      </c>
      <c r="BK310" s="23">
        <f>VLOOKUP(AM310,POINTS_TABLE!$D$28:$E$33,2,FALSE)</f>
        <v>-20.314693279760625</v>
      </c>
      <c r="BL310" s="23">
        <f>VLOOKUP(AN310,POINTS_TABLE!$D$34:$E$37,2,FALSE)</f>
        <v>7.4046821899710498</v>
      </c>
      <c r="BM310" s="23">
        <f>VLOOKUP(AO310,POINTS_TABLE!$D$38:$E$41,2,FALSE)</f>
        <v>3.0392969223849704</v>
      </c>
      <c r="BN310" s="23">
        <f>VLOOKUP(AP310,POINTS_TABLE!$D$42:$E$44,2,FALSE)</f>
        <v>-9.2873123719919874</v>
      </c>
      <c r="BO310" s="23">
        <f>VLOOKUP(AQ310,POINTS_TABLE!$D$45:$E$48,2,FALSE)</f>
        <v>13.198712548866723</v>
      </c>
      <c r="BP310" s="23">
        <f>VLOOKUP(AR310,POINTS_TABLE!$D$49:$E$50,2,FALSE)</f>
        <v>-3.4375704313596254</v>
      </c>
      <c r="BQ310" s="23">
        <f>VLOOKUP(AS310,POINTS_TABLE!$D$51:$E$52,2,FALSE)</f>
        <v>8.0505843910576207</v>
      </c>
      <c r="BR310" s="39">
        <f>ROUND(SCORECARD_SCALLING!$C$6-SUM(BF310:BQ310)-TRAIN_SUMMARY!$C$2*SCORECARD_SCALLING!$C$5,0)</f>
        <v>507</v>
      </c>
      <c r="BS310" t="str">
        <f t="shared" si="61"/>
        <v>Manual review</v>
      </c>
      <c r="BT310">
        <f t="shared" si="62"/>
        <v>2</v>
      </c>
    </row>
    <row r="311" spans="1:72">
      <c r="A311" s="2" t="s">
        <v>37</v>
      </c>
      <c r="B311" s="2">
        <v>36</v>
      </c>
      <c r="C311" s="2" t="s">
        <v>33</v>
      </c>
      <c r="D311" s="2" t="s">
        <v>58</v>
      </c>
      <c r="E311" s="2">
        <v>5742</v>
      </c>
      <c r="F311" s="2" t="s">
        <v>59</v>
      </c>
      <c r="G311" s="2" t="s">
        <v>39</v>
      </c>
      <c r="H311" s="2">
        <v>2</v>
      </c>
      <c r="I311" s="2" t="s">
        <v>26</v>
      </c>
      <c r="J311" s="2" t="s">
        <v>27</v>
      </c>
      <c r="K311" s="2">
        <v>2</v>
      </c>
      <c r="L311" s="2" t="s">
        <v>50</v>
      </c>
      <c r="M311" s="2">
        <v>31</v>
      </c>
      <c r="N311" s="2" t="s">
        <v>27</v>
      </c>
      <c r="O311" s="2" t="s">
        <v>29</v>
      </c>
      <c r="P311" s="2">
        <v>2</v>
      </c>
      <c r="Q311" s="2" t="s">
        <v>30</v>
      </c>
      <c r="R311" s="2">
        <v>1</v>
      </c>
      <c r="S311" s="2" t="s">
        <v>31</v>
      </c>
      <c r="T311" s="2" t="s">
        <v>31</v>
      </c>
      <c r="U311" s="2">
        <v>0</v>
      </c>
      <c r="V311">
        <f>_xlfn.XLOOKUP(B311,Binning_WOE_IV!$C$2:$C$6,Binning_WOE_IV!$I$2:$I$6,"not found",-1)</f>
        <v>-0.672432264549915</v>
      </c>
      <c r="W311">
        <f>_xlfn.XLOOKUP(E311,Binning_WOE_IV!$C$7:$C$12,Binning_WOE_IV!$I$7:$I$12,"not found",-1)</f>
        <v>-0.1020145435816787</v>
      </c>
      <c r="X311">
        <f>_xlfn.XLOOKUP(M311,Binning_WOE_IV!$C$13:$C$18,Binning_WOE_IV!$I$13:$I$18,"not found",-1)</f>
        <v>-9.0210644079187538E-2</v>
      </c>
      <c r="Y311">
        <f>_xlfn.XLOOKUP(A311,Binning_WOE_IV!$B$32:$B$35,Binning_WOE_IV!$G$32:$G$35,"not found",0)</f>
        <v>1.1281887537091495</v>
      </c>
      <c r="Z311" s="23">
        <f>_xlfn.XLOOKUP(_xlfn.XLOOKUP(C311,Binning_WOE_IV!$AF$2:$AF$6,Binning_WOE_IV!$AG$2:$AG$6,"not found",0),Binning_WOE_IV!$R$36:$R$38,Binning_WOE_IV!$G$36:$G$38,"not found",0)</f>
        <v>-4.4726268044255127E-2</v>
      </c>
      <c r="AA311" cm="1">
        <f t="array" ref="AA311">_xlfn.SWITCH(D311,"radio/tv",Binning_WOE_IV!$G$39,"other",Binning_WOE_IV!$G$39,"education",Binning_WOE_IV!$G$40,"retraining",Binning_WOE_IV!$G$40,"furniture/equipment",Binning_WOE_IV!$G$41,"domestic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311">
        <f>_xlfn.LET(_xlpm.b,_xlfn.XLOOKUP(F311,Binning_WOE_IV!$AJ$2:$AJ$6,Binning_WOE_IV!$AK$2:$AK$6,"not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311">
        <f>_xlfn.LET(_xlpm.b,_xlfn.XLOOKUP(G311,Binning_WOE_IV!$AL$2:$AL$6,Binning_WOE_IV!$AM$2:$AM$6,"not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11">
        <f>_xlfn.XLOOKUP(_xlfn.XLOOKUP(I311,Binning_WOE_IV!$AN$2:$AN$5,Binning_WOE_IV!$AO$2:$AO$5,"not found",0),Binning_WOE_IV!$R$53:$R$55,Binning_WOE_IV!$G$53:$G$55,"not found",0)</f>
        <v>0.1811117123342415</v>
      </c>
      <c r="AE311">
        <f>_xlfn.LET(_xlpm.b,_xlfn.XLOOKUP(L311,Binning_WOE_IV!$AQ$2:$AQ$5,Binning_WOE_IV!$AR$2:$AR$5,"not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11">
        <f>_xlfn.XLOOKUP(_xlfn.XLOOKUP(N311,Binning_WOE_IV!$AS$2:$AS$4,Binning_WOE_IV!$AT$2:$AT$4,"not found",0),Binning_WOE_IV!$R$62:$R$63,Binning_WOE_IV!$G$62:$G$63,"not found",0)</f>
        <v>0.12957806221905885</v>
      </c>
      <c r="AG311">
        <f>_xlfn.XLOOKUP(_xlfn.XLOOKUP(O311,Binning_WOE_IV!$AU$2:$AU$4,Binning_WOE_IV!$AV$2:$AV$4,"not found",0),Binning_WOE_IV!$R$64:$R$65,Binning_WOE_IV!$G$64:$G$65,"not found",0)</f>
        <v>0.23435622685305388</v>
      </c>
      <c r="AH311">
        <f>V311*TRAIN_SUMMARY!$C$3</f>
        <v>0.53026698802232175</v>
      </c>
      <c r="AI311">
        <f>W311*TRAIN_SUMMARY!$C$4</f>
        <v>5.0912844229637523E-2</v>
      </c>
      <c r="AJ311">
        <f>X311*TRAIN_SUMMARY!$C$5</f>
        <v>5.7453903556002682E-2</v>
      </c>
      <c r="AK311">
        <f>Y311*TRAIN_SUMMARY!$C$6</f>
        <v>-0.88431454425511169</v>
      </c>
      <c r="AL311">
        <f>Z311*TRAIN_SUMMARY!$C$7</f>
        <v>2.4580699342731407E-2</v>
      </c>
      <c r="AM311">
        <f>AA311*TRAIN_SUMMARY!$C$8</f>
        <v>0.4883377841684039</v>
      </c>
      <c r="AN311">
        <f>AB311*TRAIN_SUMMARY!$C$9</f>
        <v>0.18902110492895396</v>
      </c>
      <c r="AO311">
        <f>AC311*TRAIN_SUMMARY!$C$10</f>
        <v>-0.18469041192036334</v>
      </c>
      <c r="AP311">
        <f>AD311*TRAIN_SUMMARY!$C$11</f>
        <v>-0.21458247952085815</v>
      </c>
      <c r="AQ311">
        <f>AE311*TRAIN_SUMMARY!$C$12</f>
        <v>6.1778553558697331E-2</v>
      </c>
      <c r="AR311">
        <f>AF311*TRAIN_SUMMARY!$C$13</f>
        <v>-7.9424741749105313E-2</v>
      </c>
      <c r="AS311">
        <f>AG311*TRAIN_SUMMARY!$C$14</f>
        <v>-8.8614999578798745E-2</v>
      </c>
      <c r="AT311">
        <f>TRAIN_SUMMARY!$C$2+SUM(AH311:AS311)</f>
        <v>-0.87067611397961187</v>
      </c>
      <c r="AU311">
        <f t="shared" si="52"/>
        <v>0.29511363622441944</v>
      </c>
      <c r="AV311">
        <f t="shared" si="53"/>
        <v>0.34971867529567768</v>
      </c>
      <c r="AW311">
        <f t="shared" si="54"/>
        <v>1</v>
      </c>
      <c r="AX311">
        <f t="shared" si="55"/>
        <v>0</v>
      </c>
      <c r="AY311">
        <f t="shared" si="63"/>
        <v>144</v>
      </c>
      <c r="AZ311">
        <f t="shared" si="64"/>
        <v>166</v>
      </c>
      <c r="BA311" s="35">
        <f t="shared" si="56"/>
        <v>0.29690721649484536</v>
      </c>
      <c r="BB311" s="35">
        <f t="shared" si="57"/>
        <v>0.77209302325581397</v>
      </c>
      <c r="BC311" s="35">
        <f t="shared" si="58"/>
        <v>0.47518580676096861</v>
      </c>
      <c r="BD311" s="35">
        <f t="shared" si="59"/>
        <v>0.77209302325581397</v>
      </c>
      <c r="BE311" s="35">
        <f t="shared" si="60"/>
        <v>0.29690721649484536</v>
      </c>
      <c r="BF311" s="23">
        <f>VLOOKUP(AH311,POINTS_TABLE!$D$2:$E$6,2,FALSE)</f>
        <v>22.950406619007929</v>
      </c>
      <c r="BG311" s="23">
        <f>VLOOKUP(AI311,POINTS_TABLE!$D$7:$E$12,2,FALSE)</f>
        <v>2.2035512366295098</v>
      </c>
      <c r="BH311" s="23">
        <f>VLOOKUP(AJ311,POINTS_TABLE!$D$13:$E$18,2,FALSE)</f>
        <v>2.4866538521987356</v>
      </c>
      <c r="BI311" s="23">
        <f>VLOOKUP(AK311,POINTS_TABLE!$D$21:$E$24,2,FALSE)</f>
        <v>-38.273886227485001</v>
      </c>
      <c r="BJ311" s="23">
        <f>VLOOKUP(AL311,POINTS_TABLE!$D$25:$E$27,2,FALSE)</f>
        <v>1.063873591300236</v>
      </c>
      <c r="BK311" s="23">
        <f>VLOOKUP(AM311,POINTS_TABLE!$D$28:$E$33,2,FALSE)</f>
        <v>21.135674984953837</v>
      </c>
      <c r="BL311" s="23">
        <f>VLOOKUP(AN311,POINTS_TABLE!$D$34:$E$37,2,FALSE)</f>
        <v>8.180994321130628</v>
      </c>
      <c r="BM311" s="23">
        <f>VLOOKUP(AO311,POINTS_TABLE!$D$38:$E$41,2,FALSE)</f>
        <v>-7.9935582413174426</v>
      </c>
      <c r="BN311" s="23">
        <f>VLOOKUP(AP311,POINTS_TABLE!$D$42:$E$44,2,FALSE)</f>
        <v>-9.2873123719919874</v>
      </c>
      <c r="BO311" s="23">
        <f>VLOOKUP(AQ311,POINTS_TABLE!$D$45:$E$48,2,FALSE)</f>
        <v>2.6738283855727758</v>
      </c>
      <c r="BP311" s="23">
        <f>VLOOKUP(AR311,POINTS_TABLE!$D$49:$E$50,2,FALSE)</f>
        <v>-3.4375704313596254</v>
      </c>
      <c r="BQ311" s="23">
        <f>VLOOKUP(AS311,POINTS_TABLE!$D$51:$E$52,2,FALSE)</f>
        <v>-3.8353326132213157</v>
      </c>
      <c r="BR311" s="39">
        <f>ROUND(SCORECARD_SCALLING!$C$6-SUM(BF311:BQ311)-TRAIN_SUMMARY!$C$2*SCORECARD_SCALLING!$C$5,0)</f>
        <v>508</v>
      </c>
      <c r="BS311" t="str">
        <f t="shared" si="61"/>
        <v>Manual review</v>
      </c>
      <c r="BT311">
        <f t="shared" si="62"/>
        <v>2</v>
      </c>
    </row>
    <row r="312" spans="1:72">
      <c r="A312" s="2" t="s">
        <v>63</v>
      </c>
      <c r="B312" s="2">
        <v>24</v>
      </c>
      <c r="C312" s="2" t="s">
        <v>33</v>
      </c>
      <c r="D312" s="2" t="s">
        <v>23</v>
      </c>
      <c r="E312" s="2">
        <v>5152</v>
      </c>
      <c r="F312" s="2" t="s">
        <v>34</v>
      </c>
      <c r="G312" s="2" t="s">
        <v>39</v>
      </c>
      <c r="H312" s="2">
        <v>4</v>
      </c>
      <c r="I312" s="2" t="s">
        <v>26</v>
      </c>
      <c r="J312" s="2" t="s">
        <v>27</v>
      </c>
      <c r="K312" s="2">
        <v>2</v>
      </c>
      <c r="L312" s="2" t="s">
        <v>50</v>
      </c>
      <c r="M312" s="2">
        <v>25</v>
      </c>
      <c r="N312" s="2" t="s">
        <v>61</v>
      </c>
      <c r="O312" s="2" t="s">
        <v>29</v>
      </c>
      <c r="P312" s="2">
        <v>1</v>
      </c>
      <c r="Q312" s="2" t="s">
        <v>30</v>
      </c>
      <c r="R312" s="2">
        <v>1</v>
      </c>
      <c r="S312" s="2" t="s">
        <v>27</v>
      </c>
      <c r="T312" s="2" t="s">
        <v>31</v>
      </c>
      <c r="U312" s="2">
        <v>0</v>
      </c>
      <c r="V312">
        <f>_xlfn.XLOOKUP(B312,Binning_WOE_IV!$C$2:$C$6,Binning_WOE_IV!$I$2:$I$6,"not found",-1)</f>
        <v>-0.12917431193202994</v>
      </c>
      <c r="W312">
        <f>_xlfn.XLOOKUP(E312,Binning_WOE_IV!$C$7:$C$12,Binning_WOE_IV!$I$7:$I$12,"not found",-1)</f>
        <v>-0.1020145435816787</v>
      </c>
      <c r="X312">
        <f>_xlfn.XLOOKUP(M312,Binning_WOE_IV!$C$13:$C$18,Binning_WOE_IV!$I$13:$I$18,"not found",-1)</f>
        <v>-0.40221483439086264</v>
      </c>
      <c r="Y312">
        <f>_xlfn.XLOOKUP(A312,Binning_WOE_IV!$B$32:$B$35,Binning_WOE_IV!$G$32:$G$35,"not found",0)</f>
        <v>0.16731839020190586</v>
      </c>
      <c r="Z312" s="23">
        <f>_xlfn.XLOOKUP(_xlfn.XLOOKUP(C312,Binning_WOE_IV!$AF$2:$AF$6,Binning_WOE_IV!$AG$2:$AG$6,"not found",0),Binning_WOE_IV!$R$36:$R$38,Binning_WOE_IV!$G$36:$G$38,"not found",0)</f>
        <v>-4.4726268044255127E-2</v>
      </c>
      <c r="AA312" cm="1">
        <f t="array" ref="AA312">_xlfn.SWITCH(D312,"radio/tv",Binning_WOE_IV!$G$39,"other",Binning_WOE_IV!$G$39,"education",Binning_WOE_IV!$G$40,"retraining",Binning_WOE_IV!$G$40,"furniture/equipment",Binning_WOE_IV!$G$41,"domestic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12">
        <f>_xlfn.LET(_xlpm.b,_xlfn.XLOOKUP(F312,Binning_WOE_IV!$AJ$2:$AJ$6,Binning_WOE_IV!$AK$2:$AK$6,"not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12">
        <f>_xlfn.LET(_xlpm.b,_xlfn.XLOOKUP(G312,Binning_WOE_IV!$AL$2:$AL$6,Binning_WOE_IV!$AM$2:$AM$6,"not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12">
        <f>_xlfn.XLOOKUP(_xlfn.XLOOKUP(I312,Binning_WOE_IV!$AN$2:$AN$5,Binning_WOE_IV!$AO$2:$AO$5,"not found",0),Binning_WOE_IV!$R$53:$R$55,Binning_WOE_IV!$G$53:$G$55,"not found",0)</f>
        <v>0.1811117123342415</v>
      </c>
      <c r="AE312">
        <f>_xlfn.LET(_xlpm.b,_xlfn.XLOOKUP(L312,Binning_WOE_IV!$AQ$2:$AQ$5,Binning_WOE_IV!$AR$2:$AR$5,"not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12">
        <f>_xlfn.XLOOKUP(_xlfn.XLOOKUP(N312,Binning_WOE_IV!$AS$2:$AS$4,Binning_WOE_IV!$AT$2:$AT$4,"not found",0),Binning_WOE_IV!$R$62:$R$63,Binning_WOE_IV!$G$62:$G$63,"not found",0)</f>
        <v>-0.54969627176468283</v>
      </c>
      <c r="AG312">
        <f>_xlfn.XLOOKUP(_xlfn.XLOOKUP(O312,Binning_WOE_IV!$AU$2:$AU$4,Binning_WOE_IV!$AV$2:$AV$4,"not found",0),Binning_WOE_IV!$R$64:$R$65,Binning_WOE_IV!$G$64:$G$65,"not found",0)</f>
        <v>0.23435622685305388</v>
      </c>
      <c r="AH312">
        <f>V312*TRAIN_SUMMARY!$C$3</f>
        <v>0.10186434668464488</v>
      </c>
      <c r="AI312">
        <f>W312*TRAIN_SUMMARY!$C$4</f>
        <v>5.0912844229637523E-2</v>
      </c>
      <c r="AJ312">
        <f>X312*TRAIN_SUMMARY!$C$5</f>
        <v>0.25616502952357967</v>
      </c>
      <c r="AK312">
        <f>Y312*TRAIN_SUMMARY!$C$6</f>
        <v>-0.13115011605145144</v>
      </c>
      <c r="AL312">
        <f>Z312*TRAIN_SUMMARY!$C$7</f>
        <v>2.4580699342731407E-2</v>
      </c>
      <c r="AM312">
        <f>AA312*TRAIN_SUMMARY!$C$8</f>
        <v>-0.43521580803835686</v>
      </c>
      <c r="AN312">
        <f>AB312*TRAIN_SUMMARY!$C$9</f>
        <v>0.17108448609736249</v>
      </c>
      <c r="AO312">
        <f>AC312*TRAIN_SUMMARY!$C$10</f>
        <v>-0.18469041192036334</v>
      </c>
      <c r="AP312">
        <f>AD312*TRAIN_SUMMARY!$C$11</f>
        <v>-0.21458247952085815</v>
      </c>
      <c r="AQ312">
        <f>AE312*TRAIN_SUMMARY!$C$12</f>
        <v>6.1778553558697331E-2</v>
      </c>
      <c r="AR312">
        <f>AF312*TRAIN_SUMMARY!$C$13</f>
        <v>0.33693577197926589</v>
      </c>
      <c r="AS312">
        <f>AG312*TRAIN_SUMMARY!$C$14</f>
        <v>-8.8614999578798745E-2</v>
      </c>
      <c r="AT312">
        <f>TRAIN_SUMMARY!$C$2+SUM(AH312:AS312)</f>
        <v>-0.87233289845603246</v>
      </c>
      <c r="AU312">
        <f t="shared" si="52"/>
        <v>0.29476910633368808</v>
      </c>
      <c r="AV312">
        <f t="shared" si="53"/>
        <v>0.34923002104260942</v>
      </c>
      <c r="AW312">
        <f t="shared" si="54"/>
        <v>1</v>
      </c>
      <c r="AX312">
        <f t="shared" si="55"/>
        <v>0</v>
      </c>
      <c r="AY312">
        <f t="shared" si="63"/>
        <v>145</v>
      </c>
      <c r="AZ312">
        <f t="shared" si="64"/>
        <v>166</v>
      </c>
      <c r="BA312" s="35">
        <f t="shared" si="56"/>
        <v>0.29896907216494845</v>
      </c>
      <c r="BB312" s="35">
        <f t="shared" si="57"/>
        <v>0.77209302325581397</v>
      </c>
      <c r="BC312" s="35">
        <f t="shared" si="58"/>
        <v>0.47312395109086552</v>
      </c>
      <c r="BD312" s="35">
        <f t="shared" si="59"/>
        <v>0.77209302325581397</v>
      </c>
      <c r="BE312" s="35">
        <f t="shared" si="60"/>
        <v>0.29896907216494845</v>
      </c>
      <c r="BF312" s="23">
        <f>VLOOKUP(AH312,POINTS_TABLE!$D$2:$E$6,2,FALSE)</f>
        <v>4.4087756341599382</v>
      </c>
      <c r="BG312" s="23">
        <f>VLOOKUP(AI312,POINTS_TABLE!$D$7:$E$12,2,FALSE)</f>
        <v>2.2035512366295098</v>
      </c>
      <c r="BH312" s="23">
        <f>VLOOKUP(AJ312,POINTS_TABLE!$D$13:$E$18,2,FALSE)</f>
        <v>11.087040532285299</v>
      </c>
      <c r="BI312" s="23">
        <f>VLOOKUP(AK312,POINTS_TABLE!$D$21:$E$24,2,FALSE)</f>
        <v>-5.6762886611832304</v>
      </c>
      <c r="BJ312" s="23">
        <f>VLOOKUP(AL312,POINTS_TABLE!$D$25:$E$27,2,FALSE)</f>
        <v>1.063873591300236</v>
      </c>
      <c r="BK312" s="23">
        <f>VLOOKUP(AM312,POINTS_TABLE!$D$28:$E$33,2,FALSE)</f>
        <v>-18.836510639202615</v>
      </c>
      <c r="BL312" s="23">
        <f>VLOOKUP(AN312,POINTS_TABLE!$D$34:$E$37,2,FALSE)</f>
        <v>7.4046821899710498</v>
      </c>
      <c r="BM312" s="23">
        <f>VLOOKUP(AO312,POINTS_TABLE!$D$38:$E$41,2,FALSE)</f>
        <v>-7.9935582413174426</v>
      </c>
      <c r="BN312" s="23">
        <f>VLOOKUP(AP312,POINTS_TABLE!$D$42:$E$44,2,FALSE)</f>
        <v>-9.2873123719919874</v>
      </c>
      <c r="BO312" s="23">
        <f>VLOOKUP(AQ312,POINTS_TABLE!$D$45:$E$48,2,FALSE)</f>
        <v>2.6738283855727758</v>
      </c>
      <c r="BP312" s="23">
        <f>VLOOKUP(AR312,POINTS_TABLE!$D$49:$E$50,2,FALSE)</f>
        <v>14.582867019977442</v>
      </c>
      <c r="BQ312" s="23">
        <f>VLOOKUP(AS312,POINTS_TABLE!$D$51:$E$52,2,FALSE)</f>
        <v>-3.8353326132213157</v>
      </c>
      <c r="BR312" s="39">
        <f>ROUND(SCORECARD_SCALLING!$C$6-SUM(BF312:BQ312)-TRAIN_SUMMARY!$C$2*SCORECARD_SCALLING!$C$5,0)</f>
        <v>508</v>
      </c>
      <c r="BS312" t="str">
        <f t="shared" si="61"/>
        <v>Manual review</v>
      </c>
      <c r="BT312">
        <f t="shared" si="62"/>
        <v>2</v>
      </c>
    </row>
    <row r="313" spans="1:72">
      <c r="A313" s="2" t="s">
        <v>32</v>
      </c>
      <c r="B313" s="2">
        <v>12</v>
      </c>
      <c r="C313" s="2" t="s">
        <v>33</v>
      </c>
      <c r="D313" s="2" t="s">
        <v>41</v>
      </c>
      <c r="E313" s="2">
        <v>1922</v>
      </c>
      <c r="F313" s="2" t="s">
        <v>34</v>
      </c>
      <c r="G313" s="2" t="s">
        <v>35</v>
      </c>
      <c r="H313" s="2">
        <v>4</v>
      </c>
      <c r="I313" s="2" t="s">
        <v>26</v>
      </c>
      <c r="J313" s="2" t="s">
        <v>27</v>
      </c>
      <c r="K313" s="2">
        <v>2</v>
      </c>
      <c r="L313" s="2" t="s">
        <v>43</v>
      </c>
      <c r="M313" s="2">
        <v>37</v>
      </c>
      <c r="N313" s="2" t="s">
        <v>27</v>
      </c>
      <c r="O313" s="2" t="s">
        <v>29</v>
      </c>
      <c r="P313" s="2">
        <v>1</v>
      </c>
      <c r="Q313" s="2" t="s">
        <v>40</v>
      </c>
      <c r="R313" s="2">
        <v>1</v>
      </c>
      <c r="S313" s="2" t="s">
        <v>27</v>
      </c>
      <c r="T313" s="2" t="s">
        <v>31</v>
      </c>
      <c r="U313" s="2">
        <v>1</v>
      </c>
      <c r="V313">
        <f>_xlfn.XLOOKUP(B313,Binning_WOE_IV!$C$2:$C$6,Binning_WOE_IV!$I$2:$I$6,"not found",-1)</f>
        <v>7.0953437452657447E-2</v>
      </c>
      <c r="W313">
        <f>_xlfn.XLOOKUP(E313,Binning_WOE_IV!$C$7:$C$12,Binning_WOE_IV!$I$7:$I$12,"not found",-1)</f>
        <v>0.16104877718831048</v>
      </c>
      <c r="X313">
        <f>_xlfn.XLOOKUP(M313,Binning_WOE_IV!$C$13:$C$18,Binning_WOE_IV!$I$13:$I$18,"not found",-1)</f>
        <v>0.27579903319597576</v>
      </c>
      <c r="Y313">
        <f>_xlfn.XLOOKUP(A313,Binning_WOE_IV!$B$32:$B$35,Binning_WOE_IV!$G$32:$G$35,"not found",0)</f>
        <v>-0.45557089656450134</v>
      </c>
      <c r="Z313" s="23">
        <f>_xlfn.XLOOKUP(_xlfn.XLOOKUP(C313,Binning_WOE_IV!$AF$2:$AF$6,Binning_WOE_IV!$AG$2:$AG$6,"not found",0),Binning_WOE_IV!$R$36:$R$38,Binning_WOE_IV!$G$36:$G$38,"not found",0)</f>
        <v>-4.4726268044255127E-2</v>
      </c>
      <c r="AA313" cm="1">
        <f t="array" ref="AA313">_xlfn.SWITCH(D313,"radio/tv",Binning_WOE_IV!$G$39,"other",Binning_WOE_IV!$G$39,"education",Binning_WOE_IV!$G$40,"retraining",Binning_WOE_IV!$G$40,"furniture/equipment",Binning_WOE_IV!$G$41,"domestic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13">
        <f>_xlfn.LET(_xlpm.b,_xlfn.XLOOKUP(F313,Binning_WOE_IV!$AJ$2:$AJ$6,Binning_WOE_IV!$AK$2:$AK$6,"not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13">
        <f>_xlfn.LET(_xlpm.b,_xlfn.XLOOKUP(G313,Binning_WOE_IV!$AL$2:$AL$6,Binning_WOE_IV!$AM$2:$AM$6,"not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13">
        <f>_xlfn.XLOOKUP(_xlfn.XLOOKUP(I313,Binning_WOE_IV!$AN$2:$AN$5,Binning_WOE_IV!$AO$2:$AO$5,"not found",0),Binning_WOE_IV!$R$53:$R$55,Binning_WOE_IV!$G$53:$G$55,"not found",0)</f>
        <v>0.1811117123342415</v>
      </c>
      <c r="AE313">
        <f>_xlfn.LET(_xlpm.b,_xlfn.XLOOKUP(L313,Binning_WOE_IV!$AQ$2:$AQ$5,Binning_WOE_IV!$AR$2:$AR$5,"not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13">
        <f>_xlfn.XLOOKUP(_xlfn.XLOOKUP(N313,Binning_WOE_IV!$AS$2:$AS$4,Binning_WOE_IV!$AT$2:$AT$4,"not found",0),Binning_WOE_IV!$R$62:$R$63,Binning_WOE_IV!$G$62:$G$63,"not found",0)</f>
        <v>0.12957806221905885</v>
      </c>
      <c r="AG313">
        <f>_xlfn.XLOOKUP(_xlfn.XLOOKUP(O313,Binning_WOE_IV!$AU$2:$AU$4,Binning_WOE_IV!$AV$2:$AV$4,"not found",0),Binning_WOE_IV!$R$64:$R$65,Binning_WOE_IV!$G$64:$G$65,"not found",0)</f>
        <v>0.23435622685305388</v>
      </c>
      <c r="AH313">
        <f>V313*TRAIN_SUMMARY!$C$3</f>
        <v>-5.5952498937620498E-2</v>
      </c>
      <c r="AI313">
        <f>W313*TRAIN_SUMMARY!$C$4</f>
        <v>-8.037531726833734E-2</v>
      </c>
      <c r="AJ313">
        <f>X313*TRAIN_SUMMARY!$C$5</f>
        <v>-0.1756525653466223</v>
      </c>
      <c r="AK313">
        <f>Y313*TRAIN_SUMMARY!$C$6</f>
        <v>0.35709270141793154</v>
      </c>
      <c r="AL313">
        <f>Z313*TRAIN_SUMMARY!$C$7</f>
        <v>2.4580699342731407E-2</v>
      </c>
      <c r="AM313">
        <f>AA313*TRAIN_SUMMARY!$C$8</f>
        <v>5.9194073638088991E-2</v>
      </c>
      <c r="AN313">
        <f>AB313*TRAIN_SUMMARY!$C$9</f>
        <v>0.17108448609736249</v>
      </c>
      <c r="AO313">
        <f>AC313*TRAIN_SUMMARY!$C$10</f>
        <v>4.7923621110280083E-2</v>
      </c>
      <c r="AP313">
        <f>AD313*TRAIN_SUMMARY!$C$11</f>
        <v>-0.21458247952085815</v>
      </c>
      <c r="AQ313">
        <f>AE313*TRAIN_SUMMARY!$C$12</f>
        <v>-1.8327249432625072E-2</v>
      </c>
      <c r="AR313">
        <f>AF313*TRAIN_SUMMARY!$C$13</f>
        <v>-7.9424741749105313E-2</v>
      </c>
      <c r="AS313">
        <f>AG313*TRAIN_SUMMARY!$C$14</f>
        <v>-8.8614999578798745E-2</v>
      </c>
      <c r="AT313">
        <f>TRAIN_SUMMARY!$C$2+SUM(AH313:AS313)</f>
        <v>-0.87445508498969593</v>
      </c>
      <c r="AU313">
        <f t="shared" si="52"/>
        <v>0.29432813782639855</v>
      </c>
      <c r="AV313">
        <f t="shared" si="53"/>
        <v>1.2230600189810217</v>
      </c>
      <c r="AW313">
        <f t="shared" si="54"/>
        <v>0</v>
      </c>
      <c r="AX313">
        <f t="shared" si="55"/>
        <v>1</v>
      </c>
      <c r="AY313">
        <f t="shared" si="63"/>
        <v>145</v>
      </c>
      <c r="AZ313">
        <f t="shared" si="64"/>
        <v>167</v>
      </c>
      <c r="BA313" s="35">
        <f t="shared" si="56"/>
        <v>0.29896907216494845</v>
      </c>
      <c r="BB313" s="35">
        <f t="shared" si="57"/>
        <v>0.77674418604651163</v>
      </c>
      <c r="BC313" s="35">
        <f t="shared" si="58"/>
        <v>0.47777511388156318</v>
      </c>
      <c r="BD313" s="35">
        <f t="shared" si="59"/>
        <v>0.77674418604651163</v>
      </c>
      <c r="BE313" s="35">
        <f t="shared" si="60"/>
        <v>0.29896907216494845</v>
      </c>
      <c r="BF313" s="23">
        <f>VLOOKUP(AH313,POINTS_TABLE!$D$2:$E$6,2,FALSE)</f>
        <v>-2.4216717822795024</v>
      </c>
      <c r="BG313" s="23">
        <f>VLOOKUP(AI313,POINTS_TABLE!$D$7:$E$12,2,FALSE)</f>
        <v>-3.4787121489872201</v>
      </c>
      <c r="BH313" s="23">
        <f>VLOOKUP(AJ313,POINTS_TABLE!$D$13:$E$18,2,FALSE)</f>
        <v>-7.6023925483498971</v>
      </c>
      <c r="BI313" s="23">
        <f>VLOOKUP(AK313,POINTS_TABLE!$D$21:$E$24,2,FALSE)</f>
        <v>15.455276084198793</v>
      </c>
      <c r="BJ313" s="23">
        <f>VLOOKUP(AL313,POINTS_TABLE!$D$25:$E$27,2,FALSE)</f>
        <v>1.063873591300236</v>
      </c>
      <c r="BK313" s="23">
        <f>VLOOKUP(AM313,POINTS_TABLE!$D$28:$E$33,2,FALSE)</f>
        <v>2.5619698946306131</v>
      </c>
      <c r="BL313" s="23">
        <f>VLOOKUP(AN313,POINTS_TABLE!$D$34:$E$37,2,FALSE)</f>
        <v>7.4046821899710498</v>
      </c>
      <c r="BM313" s="23">
        <f>VLOOKUP(AO313,POINTS_TABLE!$D$38:$E$41,2,FALSE)</f>
        <v>2.0741751155172814</v>
      </c>
      <c r="BN313" s="23">
        <f>VLOOKUP(AP313,POINTS_TABLE!$D$42:$E$44,2,FALSE)</f>
        <v>-9.2873123719919874</v>
      </c>
      <c r="BO313" s="23">
        <f>VLOOKUP(AQ313,POINTS_TABLE!$D$45:$E$48,2,FALSE)</f>
        <v>-0.79321895608749771</v>
      </c>
      <c r="BP313" s="23">
        <f>VLOOKUP(AR313,POINTS_TABLE!$D$49:$E$50,2,FALSE)</f>
        <v>-3.4375704313596254</v>
      </c>
      <c r="BQ313" s="23">
        <f>VLOOKUP(AS313,POINTS_TABLE!$D$51:$E$52,2,FALSE)</f>
        <v>-3.8353326132213157</v>
      </c>
      <c r="BR313" s="39">
        <f>ROUND(SCORECARD_SCALLING!$C$6-SUM(BF313:BQ313)-TRAIN_SUMMARY!$C$2*SCORECARD_SCALLING!$C$5,0)</f>
        <v>508</v>
      </c>
      <c r="BS313" t="str">
        <f t="shared" si="61"/>
        <v>Manual review</v>
      </c>
      <c r="BT313">
        <f t="shared" si="62"/>
        <v>2</v>
      </c>
    </row>
    <row r="314" spans="1:72">
      <c r="A314" s="2" t="s">
        <v>37</v>
      </c>
      <c r="B314" s="2">
        <v>36</v>
      </c>
      <c r="C314" s="2" t="s">
        <v>45</v>
      </c>
      <c r="D314" s="2" t="s">
        <v>46</v>
      </c>
      <c r="E314" s="2">
        <v>10875</v>
      </c>
      <c r="F314" s="2" t="s">
        <v>34</v>
      </c>
      <c r="G314" s="2" t="s">
        <v>25</v>
      </c>
      <c r="H314" s="2">
        <v>2</v>
      </c>
      <c r="I314" s="2" t="s">
        <v>26</v>
      </c>
      <c r="J314" s="2" t="s">
        <v>27</v>
      </c>
      <c r="K314" s="2">
        <v>2</v>
      </c>
      <c r="L314" s="2" t="s">
        <v>50</v>
      </c>
      <c r="M314" s="2">
        <v>45</v>
      </c>
      <c r="N314" s="2" t="s">
        <v>27</v>
      </c>
      <c r="O314" s="2" t="s">
        <v>29</v>
      </c>
      <c r="P314" s="2">
        <v>2</v>
      </c>
      <c r="Q314" s="2" t="s">
        <v>30</v>
      </c>
      <c r="R314" s="2">
        <v>2</v>
      </c>
      <c r="S314" s="2" t="s">
        <v>31</v>
      </c>
      <c r="T314" s="2" t="s">
        <v>31</v>
      </c>
      <c r="U314" s="2">
        <v>0</v>
      </c>
      <c r="V314">
        <f>_xlfn.XLOOKUP(B314,Binning_WOE_IV!$C$2:$C$6,Binning_WOE_IV!$I$2:$I$6,"not found",-1)</f>
        <v>-0.672432264549915</v>
      </c>
      <c r="W314">
        <f>_xlfn.XLOOKUP(E314,Binning_WOE_IV!$C$7:$C$12,Binning_WOE_IV!$I$7:$I$12,"not found",-1)</f>
        <v>-0.98786424995459821</v>
      </c>
      <c r="X314">
        <f>_xlfn.XLOOKUP(M314,Binning_WOE_IV!$C$13:$C$18,Binning_WOE_IV!$I$13:$I$18,"not found",-1)</f>
        <v>0.42044277372805144</v>
      </c>
      <c r="Y314">
        <f>_xlfn.XLOOKUP(A314,Binning_WOE_IV!$B$32:$B$35,Binning_WOE_IV!$G$32:$G$35,"not found",0)</f>
        <v>1.1281887537091495</v>
      </c>
      <c r="Z314" s="23">
        <f>_xlfn.XLOOKUP(_xlfn.XLOOKUP(C314,Binning_WOE_IV!$AF$2:$AF$6,Binning_WOE_IV!$AG$2:$AG$6,"not found",0),Binning_WOE_IV!$R$36:$R$38,Binning_WOE_IV!$G$36:$G$38,"not found",0)</f>
        <v>-4.4726268044255127E-2</v>
      </c>
      <c r="AA314" cm="1">
        <f t="array" ref="AA314">_xlfn.SWITCH(D314,"radio/tv",Binning_WOE_IV!$G$39,"other",Binning_WOE_IV!$G$39,"education",Binning_WOE_IV!$G$40,"retraining",Binning_WOE_IV!$G$40,"furniture/equipment",Binning_WOE_IV!$G$41,"domestic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314">
        <f>_xlfn.LET(_xlpm.b,_xlfn.XLOOKUP(F314,Binning_WOE_IV!$AJ$2:$AJ$6,Binning_WOE_IV!$AK$2:$AK$6,"not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14">
        <f>_xlfn.LET(_xlpm.b,_xlfn.XLOOKUP(G314,Binning_WOE_IV!$AL$2:$AL$6,Binning_WOE_IV!$AM$2:$AM$6,"not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14">
        <f>_xlfn.XLOOKUP(_xlfn.XLOOKUP(I314,Binning_WOE_IV!$AN$2:$AN$5,Binning_WOE_IV!$AO$2:$AO$5,"not found",0),Binning_WOE_IV!$R$53:$R$55,Binning_WOE_IV!$G$53:$G$55,"not found",0)</f>
        <v>0.1811117123342415</v>
      </c>
      <c r="AE314">
        <f>_xlfn.LET(_xlpm.b,_xlfn.XLOOKUP(L314,Binning_WOE_IV!$AQ$2:$AQ$5,Binning_WOE_IV!$AR$2:$AR$5,"not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14">
        <f>_xlfn.XLOOKUP(_xlfn.XLOOKUP(N314,Binning_WOE_IV!$AS$2:$AS$4,Binning_WOE_IV!$AT$2:$AT$4,"not found",0),Binning_WOE_IV!$R$62:$R$63,Binning_WOE_IV!$G$62:$G$63,"not found",0)</f>
        <v>0.12957806221905885</v>
      </c>
      <c r="AG314">
        <f>_xlfn.XLOOKUP(_xlfn.XLOOKUP(O314,Binning_WOE_IV!$AU$2:$AU$4,Binning_WOE_IV!$AV$2:$AV$4,"not found",0),Binning_WOE_IV!$R$64:$R$65,Binning_WOE_IV!$G$64:$G$65,"not found",0)</f>
        <v>0.23435622685305388</v>
      </c>
      <c r="AH314">
        <f>V314*TRAIN_SUMMARY!$C$3</f>
        <v>0.53026698802232175</v>
      </c>
      <c r="AI314">
        <f>W314*TRAIN_SUMMARY!$C$4</f>
        <v>0.49301772974847569</v>
      </c>
      <c r="AJ314">
        <f>X314*TRAIN_SUMMARY!$C$5</f>
        <v>-0.26777415036949909</v>
      </c>
      <c r="AK314">
        <f>Y314*TRAIN_SUMMARY!$C$6</f>
        <v>-0.88431454425511169</v>
      </c>
      <c r="AL314">
        <f>Z314*TRAIN_SUMMARY!$C$7</f>
        <v>2.4580699342731407E-2</v>
      </c>
      <c r="AM314">
        <f>AA314*TRAIN_SUMMARY!$C$8</f>
        <v>0.38352631329769549</v>
      </c>
      <c r="AN314">
        <f>AB314*TRAIN_SUMMARY!$C$9</f>
        <v>0.17108448609736249</v>
      </c>
      <c r="AO314">
        <f>AC314*TRAIN_SUMMARY!$C$10</f>
        <v>-0.18469041192036334</v>
      </c>
      <c r="AP314">
        <f>AD314*TRAIN_SUMMARY!$C$11</f>
        <v>-0.21458247952085815</v>
      </c>
      <c r="AQ314">
        <f>AE314*TRAIN_SUMMARY!$C$12</f>
        <v>6.1778553558697331E-2</v>
      </c>
      <c r="AR314">
        <f>AF314*TRAIN_SUMMARY!$C$13</f>
        <v>-7.9424741749105313E-2</v>
      </c>
      <c r="AS314">
        <f>AG314*TRAIN_SUMMARY!$C$14</f>
        <v>-8.8614999578798745E-2</v>
      </c>
      <c r="AT314">
        <f>TRAIN_SUMMARY!$C$2+SUM(AH314:AS314)</f>
        <v>-0.87654737208857536</v>
      </c>
      <c r="AU314">
        <f t="shared" si="52"/>
        <v>0.29389375879261453</v>
      </c>
      <c r="AV314">
        <f t="shared" si="53"/>
        <v>0.3479895695137904</v>
      </c>
      <c r="AW314">
        <f t="shared" si="54"/>
        <v>1</v>
      </c>
      <c r="AX314">
        <f t="shared" si="55"/>
        <v>0</v>
      </c>
      <c r="AY314">
        <f t="shared" si="63"/>
        <v>146</v>
      </c>
      <c r="AZ314">
        <f t="shared" si="64"/>
        <v>167</v>
      </c>
      <c r="BA314" s="35">
        <f t="shared" si="56"/>
        <v>0.30103092783505153</v>
      </c>
      <c r="BB314" s="35">
        <f t="shared" si="57"/>
        <v>0.77674418604651163</v>
      </c>
      <c r="BC314" s="35">
        <f t="shared" si="58"/>
        <v>0.4757132582114601</v>
      </c>
      <c r="BD314" s="35">
        <f t="shared" si="59"/>
        <v>0.77674418604651163</v>
      </c>
      <c r="BE314" s="35">
        <f t="shared" si="60"/>
        <v>0.30103092783505153</v>
      </c>
      <c r="BF314" s="23">
        <f>VLOOKUP(AH314,POINTS_TABLE!$D$2:$E$6,2,FALSE)</f>
        <v>22.950406619007929</v>
      </c>
      <c r="BG314" s="23">
        <f>VLOOKUP(AI314,POINTS_TABLE!$D$7:$E$12,2,FALSE)</f>
        <v>21.33822701335383</v>
      </c>
      <c r="BH314" s="23">
        <f>VLOOKUP(AJ314,POINTS_TABLE!$D$13:$E$18,2,FALSE)</f>
        <v>-11.589493164489957</v>
      </c>
      <c r="BI314" s="23">
        <f>VLOOKUP(AK314,POINTS_TABLE!$D$21:$E$24,2,FALSE)</f>
        <v>-38.273886227485001</v>
      </c>
      <c r="BJ314" s="23">
        <f>VLOOKUP(AL314,POINTS_TABLE!$D$25:$E$27,2,FALSE)</f>
        <v>1.063873591300236</v>
      </c>
      <c r="BK314" s="23">
        <f>VLOOKUP(AM314,POINTS_TABLE!$D$28:$E$33,2,FALSE)</f>
        <v>16.599345307350365</v>
      </c>
      <c r="BL314" s="23">
        <f>VLOOKUP(AN314,POINTS_TABLE!$D$34:$E$37,2,FALSE)</f>
        <v>7.4046821899710498</v>
      </c>
      <c r="BM314" s="23">
        <f>VLOOKUP(AO314,POINTS_TABLE!$D$38:$E$41,2,FALSE)</f>
        <v>-7.9935582413174426</v>
      </c>
      <c r="BN314" s="23">
        <f>VLOOKUP(AP314,POINTS_TABLE!$D$42:$E$44,2,FALSE)</f>
        <v>-9.2873123719919874</v>
      </c>
      <c r="BO314" s="23">
        <f>VLOOKUP(AQ314,POINTS_TABLE!$D$45:$E$48,2,FALSE)</f>
        <v>2.6738283855727758</v>
      </c>
      <c r="BP314" s="23">
        <f>VLOOKUP(AR314,POINTS_TABLE!$D$49:$E$50,2,FALSE)</f>
        <v>-3.4375704313596254</v>
      </c>
      <c r="BQ314" s="23">
        <f>VLOOKUP(AS314,POINTS_TABLE!$D$51:$E$52,2,FALSE)</f>
        <v>-3.8353326132213157</v>
      </c>
      <c r="BR314" s="39">
        <f>ROUND(SCORECARD_SCALLING!$C$6-SUM(BF314:BQ314)-TRAIN_SUMMARY!$C$2*SCORECARD_SCALLING!$C$5,0)</f>
        <v>508</v>
      </c>
      <c r="BS314" t="str">
        <f t="shared" si="61"/>
        <v>Manual review</v>
      </c>
      <c r="BT314">
        <f t="shared" si="62"/>
        <v>2</v>
      </c>
    </row>
    <row r="315" spans="1:72">
      <c r="A315" s="2" t="s">
        <v>63</v>
      </c>
      <c r="B315" s="2">
        <v>12</v>
      </c>
      <c r="C315" s="2" t="s">
        <v>33</v>
      </c>
      <c r="D315" s="2" t="s">
        <v>23</v>
      </c>
      <c r="E315" s="2">
        <v>1297</v>
      </c>
      <c r="F315" s="2" t="s">
        <v>34</v>
      </c>
      <c r="G315" s="2" t="s">
        <v>35</v>
      </c>
      <c r="H315" s="2">
        <v>3</v>
      </c>
      <c r="I315" s="2" t="s">
        <v>56</v>
      </c>
      <c r="J315" s="2" t="s">
        <v>27</v>
      </c>
      <c r="K315" s="2">
        <v>4</v>
      </c>
      <c r="L315" s="2" t="s">
        <v>28</v>
      </c>
      <c r="M315" s="2">
        <v>23</v>
      </c>
      <c r="N315" s="2" t="s">
        <v>27</v>
      </c>
      <c r="O315" s="2" t="s">
        <v>51</v>
      </c>
      <c r="P315" s="2">
        <v>1</v>
      </c>
      <c r="Q315" s="2" t="s">
        <v>30</v>
      </c>
      <c r="R315" s="2">
        <v>1</v>
      </c>
      <c r="S315" s="2" t="s">
        <v>27</v>
      </c>
      <c r="T315" s="2" t="s">
        <v>31</v>
      </c>
      <c r="U315" s="2">
        <v>0</v>
      </c>
      <c r="V315">
        <f>_xlfn.XLOOKUP(B315,Binning_WOE_IV!$C$2:$C$6,Binning_WOE_IV!$I$2:$I$6,"not found",-1)</f>
        <v>7.0953437452657447E-2</v>
      </c>
      <c r="W315">
        <f>_xlfn.XLOOKUP(E315,Binning_WOE_IV!$C$7:$C$12,Binning_WOE_IV!$I$7:$I$12,"not found",-1)</f>
        <v>0.16104877718831048</v>
      </c>
      <c r="X315">
        <f>_xlfn.XLOOKUP(M315,Binning_WOE_IV!$C$13:$C$18,Binning_WOE_IV!$I$13:$I$18,"not found",-1)</f>
        <v>-0.40221483439086264</v>
      </c>
      <c r="Y315">
        <f>_xlfn.XLOOKUP(A315,Binning_WOE_IV!$B$32:$B$35,Binning_WOE_IV!$G$32:$G$35,"not found",0)</f>
        <v>0.16731839020190586</v>
      </c>
      <c r="Z315" s="23">
        <f>_xlfn.XLOOKUP(_xlfn.XLOOKUP(C315,Binning_WOE_IV!$AF$2:$AF$6,Binning_WOE_IV!$AG$2:$AG$6,"not found",0),Binning_WOE_IV!$R$36:$R$38,Binning_WOE_IV!$G$36:$G$38,"not found",0)</f>
        <v>-4.4726268044255127E-2</v>
      </c>
      <c r="AA315" cm="1">
        <f t="array" ref="AA315">_xlfn.SWITCH(D315,"radio/tv",Binning_WOE_IV!$G$39,"other",Binning_WOE_IV!$G$39,"education",Binning_WOE_IV!$G$40,"retraining",Binning_WOE_IV!$G$40,"furniture/equipment",Binning_WOE_IV!$G$41,"domestic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15">
        <f>_xlfn.LET(_xlpm.b,_xlfn.XLOOKUP(F315,Binning_WOE_IV!$AJ$2:$AJ$6,Binning_WOE_IV!$AK$2:$AK$6,"not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15">
        <f>_xlfn.LET(_xlpm.b,_xlfn.XLOOKUP(G315,Binning_WOE_IV!$AL$2:$AL$6,Binning_WOE_IV!$AM$2:$AM$6,"not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15">
        <f>_xlfn.XLOOKUP(_xlfn.XLOOKUP(I315,Binning_WOE_IV!$AN$2:$AN$5,Binning_WOE_IV!$AO$2:$AO$5,"not found",0),Binning_WOE_IV!$R$53:$R$55,Binning_WOE_IV!$G$53:$G$55,"not found",0)</f>
        <v>-0.2698954162208389</v>
      </c>
      <c r="AE315">
        <f>_xlfn.LET(_xlpm.b,_xlfn.XLOOKUP(L315,Binning_WOE_IV!$AQ$2:$AQ$5,Binning_WOE_IV!$AR$2:$AR$5,"not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15">
        <f>_xlfn.XLOOKUP(_xlfn.XLOOKUP(N315,Binning_WOE_IV!$AS$2:$AS$4,Binning_WOE_IV!$AT$2:$AT$4,"not found",0),Binning_WOE_IV!$R$62:$R$63,Binning_WOE_IV!$G$62:$G$63,"not found",0)</f>
        <v>0.12957806221905885</v>
      </c>
      <c r="AG315">
        <f>_xlfn.XLOOKUP(_xlfn.XLOOKUP(O315,Binning_WOE_IV!$AU$2:$AU$4,Binning_WOE_IV!$AV$2:$AV$4,"not found",0),Binning_WOE_IV!$R$64:$R$65,Binning_WOE_IV!$G$64:$G$65,"not found",0)</f>
        <v>-0.4919272386823581</v>
      </c>
      <c r="AH315">
        <f>V315*TRAIN_SUMMARY!$C$3</f>
        <v>-5.5952498937620498E-2</v>
      </c>
      <c r="AI315">
        <f>W315*TRAIN_SUMMARY!$C$4</f>
        <v>-8.037531726833734E-2</v>
      </c>
      <c r="AJ315">
        <f>X315*TRAIN_SUMMARY!$C$5</f>
        <v>0.25616502952357967</v>
      </c>
      <c r="AK315">
        <f>Y315*TRAIN_SUMMARY!$C$6</f>
        <v>-0.13115011605145144</v>
      </c>
      <c r="AL315">
        <f>Z315*TRAIN_SUMMARY!$C$7</f>
        <v>2.4580699342731407E-2</v>
      </c>
      <c r="AM315">
        <f>AA315*TRAIN_SUMMARY!$C$8</f>
        <v>-0.43521580803835686</v>
      </c>
      <c r="AN315">
        <f>AB315*TRAIN_SUMMARY!$C$9</f>
        <v>0.17108448609736249</v>
      </c>
      <c r="AO315">
        <f>AC315*TRAIN_SUMMARY!$C$10</f>
        <v>4.7923621110280083E-2</v>
      </c>
      <c r="AP315">
        <f>AD315*TRAIN_SUMMARY!$C$11</f>
        <v>0.31977406031642996</v>
      </c>
      <c r="AQ315">
        <f>AE315*TRAIN_SUMMARY!$C$12</f>
        <v>-0.28008206528227803</v>
      </c>
      <c r="AR315">
        <f>AF315*TRAIN_SUMMARY!$C$13</f>
        <v>-7.9424741749105313E-2</v>
      </c>
      <c r="AS315">
        <f>AG315*TRAIN_SUMMARY!$C$14</f>
        <v>0.18600799575071647</v>
      </c>
      <c r="AT315">
        <f>TRAIN_SUMMARY!$C$2+SUM(AH315:AS315)</f>
        <v>-0.87806546994817247</v>
      </c>
      <c r="AU315">
        <f t="shared" si="52"/>
        <v>0.29357882139592567</v>
      </c>
      <c r="AV315">
        <f t="shared" si="53"/>
        <v>0.3475436491054637</v>
      </c>
      <c r="AW315">
        <f t="shared" si="54"/>
        <v>1</v>
      </c>
      <c r="AX315">
        <f t="shared" si="55"/>
        <v>0</v>
      </c>
      <c r="AY315">
        <f t="shared" si="63"/>
        <v>147</v>
      </c>
      <c r="AZ315">
        <f t="shared" si="64"/>
        <v>167</v>
      </c>
      <c r="BA315" s="35">
        <f t="shared" si="56"/>
        <v>0.30309278350515462</v>
      </c>
      <c r="BB315" s="35">
        <f t="shared" si="57"/>
        <v>0.77674418604651163</v>
      </c>
      <c r="BC315" s="35">
        <f t="shared" si="58"/>
        <v>0.47365140254135701</v>
      </c>
      <c r="BD315" s="35">
        <f t="shared" si="59"/>
        <v>0.77674418604651163</v>
      </c>
      <c r="BE315" s="35">
        <f t="shared" si="60"/>
        <v>0.30309278350515462</v>
      </c>
      <c r="BF315" s="23">
        <f>VLOOKUP(AH315,POINTS_TABLE!$D$2:$E$6,2,FALSE)</f>
        <v>-2.4216717822795024</v>
      </c>
      <c r="BG315" s="23">
        <f>VLOOKUP(AI315,POINTS_TABLE!$D$7:$E$12,2,FALSE)</f>
        <v>-3.4787121489872201</v>
      </c>
      <c r="BH315" s="23">
        <f>VLOOKUP(AJ315,POINTS_TABLE!$D$13:$E$18,2,FALSE)</f>
        <v>11.087040532285299</v>
      </c>
      <c r="BI315" s="23">
        <f>VLOOKUP(AK315,POINTS_TABLE!$D$21:$E$24,2,FALSE)</f>
        <v>-5.6762886611832304</v>
      </c>
      <c r="BJ315" s="23">
        <f>VLOOKUP(AL315,POINTS_TABLE!$D$25:$E$27,2,FALSE)</f>
        <v>1.063873591300236</v>
      </c>
      <c r="BK315" s="23">
        <f>VLOOKUP(AM315,POINTS_TABLE!$D$28:$E$33,2,FALSE)</f>
        <v>-18.836510639202615</v>
      </c>
      <c r="BL315" s="23">
        <f>VLOOKUP(AN315,POINTS_TABLE!$D$34:$E$37,2,FALSE)</f>
        <v>7.4046821899710498</v>
      </c>
      <c r="BM315" s="23">
        <f>VLOOKUP(AO315,POINTS_TABLE!$D$38:$E$41,2,FALSE)</f>
        <v>2.0741751155172814</v>
      </c>
      <c r="BN315" s="23">
        <f>VLOOKUP(AP315,POINTS_TABLE!$D$42:$E$44,2,FALSE)</f>
        <v>13.840093530703253</v>
      </c>
      <c r="BO315" s="23">
        <f>VLOOKUP(AQ315,POINTS_TABLE!$D$45:$E$48,2,FALSE)</f>
        <v>-12.122190198740443</v>
      </c>
      <c r="BP315" s="23">
        <f>VLOOKUP(AR315,POINTS_TABLE!$D$49:$E$50,2,FALSE)</f>
        <v>-3.4375704313596254</v>
      </c>
      <c r="BQ315" s="23">
        <f>VLOOKUP(AS315,POINTS_TABLE!$D$51:$E$52,2,FALSE)</f>
        <v>8.0505843910576207</v>
      </c>
      <c r="BR315" s="39">
        <f>ROUND(SCORECARD_SCALLING!$C$6-SUM(BF315:BQ315)-TRAIN_SUMMARY!$C$2*SCORECARD_SCALLING!$C$5,0)</f>
        <v>508</v>
      </c>
      <c r="BS315" t="str">
        <f t="shared" si="61"/>
        <v>Manual review</v>
      </c>
      <c r="BT315">
        <f t="shared" si="62"/>
        <v>2</v>
      </c>
    </row>
    <row r="316" spans="1:72">
      <c r="A316" s="2" t="s">
        <v>37</v>
      </c>
      <c r="B316" s="2">
        <v>24</v>
      </c>
      <c r="C316" s="2" t="s">
        <v>33</v>
      </c>
      <c r="D316" s="2" t="s">
        <v>41</v>
      </c>
      <c r="E316" s="2">
        <v>5511</v>
      </c>
      <c r="F316" s="2" t="s">
        <v>59</v>
      </c>
      <c r="G316" s="2" t="s">
        <v>35</v>
      </c>
      <c r="H316" s="2">
        <v>4</v>
      </c>
      <c r="I316" s="2" t="s">
        <v>26</v>
      </c>
      <c r="J316" s="2" t="s">
        <v>27</v>
      </c>
      <c r="K316" s="2">
        <v>1</v>
      </c>
      <c r="L316" s="2" t="s">
        <v>50</v>
      </c>
      <c r="M316" s="2">
        <v>25</v>
      </c>
      <c r="N316" s="2" t="s">
        <v>65</v>
      </c>
      <c r="O316" s="2" t="s">
        <v>29</v>
      </c>
      <c r="P316" s="2">
        <v>1</v>
      </c>
      <c r="Q316" s="2" t="s">
        <v>30</v>
      </c>
      <c r="R316" s="2">
        <v>1</v>
      </c>
      <c r="S316" s="2" t="s">
        <v>27</v>
      </c>
      <c r="T316" s="2" t="s">
        <v>31</v>
      </c>
      <c r="U316" s="2">
        <v>0</v>
      </c>
      <c r="V316">
        <f>_xlfn.XLOOKUP(B316,Binning_WOE_IV!$C$2:$C$6,Binning_WOE_IV!$I$2:$I$6,"not found",-1)</f>
        <v>-0.12917431193202994</v>
      </c>
      <c r="W316">
        <f>_xlfn.XLOOKUP(E316,Binning_WOE_IV!$C$7:$C$12,Binning_WOE_IV!$I$7:$I$12,"not found",-1)</f>
        <v>-0.1020145435816787</v>
      </c>
      <c r="X316">
        <f>_xlfn.XLOOKUP(M316,Binning_WOE_IV!$C$13:$C$18,Binning_WOE_IV!$I$13:$I$18,"not found",-1)</f>
        <v>-0.40221483439086264</v>
      </c>
      <c r="Y316">
        <f>_xlfn.XLOOKUP(A316,Binning_WOE_IV!$B$32:$B$35,Binning_WOE_IV!$G$32:$G$35,"not found",0)</f>
        <v>1.1281887537091495</v>
      </c>
      <c r="Z316" s="23">
        <f>_xlfn.XLOOKUP(_xlfn.XLOOKUP(C316,Binning_WOE_IV!$AF$2:$AF$6,Binning_WOE_IV!$AG$2:$AG$6,"not found",0),Binning_WOE_IV!$R$36:$R$38,Binning_WOE_IV!$G$36:$G$38,"not found",0)</f>
        <v>-4.4726268044255127E-2</v>
      </c>
      <c r="AA316" cm="1">
        <f t="array" ref="AA316">_xlfn.SWITCH(D316,"radio/tv",Binning_WOE_IV!$G$39,"other",Binning_WOE_IV!$G$39,"education",Binning_WOE_IV!$G$40,"retraining",Binning_WOE_IV!$G$40,"furniture/equipment",Binning_WOE_IV!$G$41,"domestic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16">
        <f>_xlfn.LET(_xlpm.b,_xlfn.XLOOKUP(F316,Binning_WOE_IV!$AJ$2:$AJ$6,Binning_WOE_IV!$AK$2:$AK$6,"not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316">
        <f>_xlfn.LET(_xlpm.b,_xlfn.XLOOKUP(G316,Binning_WOE_IV!$AL$2:$AL$6,Binning_WOE_IV!$AM$2:$AM$6,"not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16">
        <f>_xlfn.XLOOKUP(_xlfn.XLOOKUP(I316,Binning_WOE_IV!$AN$2:$AN$5,Binning_WOE_IV!$AO$2:$AO$5,"not found",0),Binning_WOE_IV!$R$53:$R$55,Binning_WOE_IV!$G$53:$G$55,"not found",0)</f>
        <v>0.1811117123342415</v>
      </c>
      <c r="AE316">
        <f>_xlfn.LET(_xlpm.b,_xlfn.XLOOKUP(L316,Binning_WOE_IV!$AQ$2:$AQ$5,Binning_WOE_IV!$AR$2:$AR$5,"not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16">
        <f>_xlfn.XLOOKUP(_xlfn.XLOOKUP(N316,Binning_WOE_IV!$AS$2:$AS$4,Binning_WOE_IV!$AT$2:$AT$4,"not found",0),Binning_WOE_IV!$R$62:$R$63,Binning_WOE_IV!$G$62:$G$63,"not found",0)</f>
        <v>-0.54969627176468283</v>
      </c>
      <c r="AG316">
        <f>_xlfn.XLOOKUP(_xlfn.XLOOKUP(O316,Binning_WOE_IV!$AU$2:$AU$4,Binning_WOE_IV!$AV$2:$AV$4,"not found",0),Binning_WOE_IV!$R$64:$R$65,Binning_WOE_IV!$G$64:$G$65,"not found",0)</f>
        <v>0.23435622685305388</v>
      </c>
      <c r="AH316">
        <f>V316*TRAIN_SUMMARY!$C$3</f>
        <v>0.10186434668464488</v>
      </c>
      <c r="AI316">
        <f>W316*TRAIN_SUMMARY!$C$4</f>
        <v>5.0912844229637523E-2</v>
      </c>
      <c r="AJ316">
        <f>X316*TRAIN_SUMMARY!$C$5</f>
        <v>0.25616502952357967</v>
      </c>
      <c r="AK316">
        <f>Y316*TRAIN_SUMMARY!$C$6</f>
        <v>-0.88431454425511169</v>
      </c>
      <c r="AL316">
        <f>Z316*TRAIN_SUMMARY!$C$7</f>
        <v>2.4580699342731407E-2</v>
      </c>
      <c r="AM316">
        <f>AA316*TRAIN_SUMMARY!$C$8</f>
        <v>5.9194073638088991E-2</v>
      </c>
      <c r="AN316">
        <f>AB316*TRAIN_SUMMARY!$C$9</f>
        <v>0.18902110492895396</v>
      </c>
      <c r="AO316">
        <f>AC316*TRAIN_SUMMARY!$C$10</f>
        <v>4.7923621110280083E-2</v>
      </c>
      <c r="AP316">
        <f>AD316*TRAIN_SUMMARY!$C$11</f>
        <v>-0.21458247952085815</v>
      </c>
      <c r="AQ316">
        <f>AE316*TRAIN_SUMMARY!$C$12</f>
        <v>6.1778553558697331E-2</v>
      </c>
      <c r="AR316">
        <f>AF316*TRAIN_SUMMARY!$C$13</f>
        <v>0.33693577197926589</v>
      </c>
      <c r="AS316">
        <f>AG316*TRAIN_SUMMARY!$C$14</f>
        <v>-8.8614999578798745E-2</v>
      </c>
      <c r="AT316">
        <f>TRAIN_SUMMARY!$C$2+SUM(AH316:AS316)</f>
        <v>-0.88053679312101196</v>
      </c>
      <c r="AU316">
        <f t="shared" si="52"/>
        <v>0.29306655453424613</v>
      </c>
      <c r="AV316">
        <f t="shared" si="53"/>
        <v>0.34681875405734586</v>
      </c>
      <c r="AW316">
        <f t="shared" si="54"/>
        <v>1</v>
      </c>
      <c r="AX316">
        <f t="shared" si="55"/>
        <v>0</v>
      </c>
      <c r="AY316">
        <f t="shared" si="63"/>
        <v>148</v>
      </c>
      <c r="AZ316">
        <f t="shared" si="64"/>
        <v>167</v>
      </c>
      <c r="BA316" s="35">
        <f t="shared" si="56"/>
        <v>0.30515463917525776</v>
      </c>
      <c r="BB316" s="35">
        <f t="shared" si="57"/>
        <v>0.77674418604651163</v>
      </c>
      <c r="BC316" s="35">
        <f t="shared" si="58"/>
        <v>0.47158954687125387</v>
      </c>
      <c r="BD316" s="35">
        <f t="shared" si="59"/>
        <v>0.77674418604651163</v>
      </c>
      <c r="BE316" s="35">
        <f t="shared" si="60"/>
        <v>0.30515463917525776</v>
      </c>
      <c r="BF316" s="23">
        <f>VLOOKUP(AH316,POINTS_TABLE!$D$2:$E$6,2,FALSE)</f>
        <v>4.4087756341599382</v>
      </c>
      <c r="BG316" s="23">
        <f>VLOOKUP(AI316,POINTS_TABLE!$D$7:$E$12,2,FALSE)</f>
        <v>2.2035512366295098</v>
      </c>
      <c r="BH316" s="23">
        <f>VLOOKUP(AJ316,POINTS_TABLE!$D$13:$E$18,2,FALSE)</f>
        <v>11.087040532285299</v>
      </c>
      <c r="BI316" s="23">
        <f>VLOOKUP(AK316,POINTS_TABLE!$D$21:$E$24,2,FALSE)</f>
        <v>-38.273886227485001</v>
      </c>
      <c r="BJ316" s="23">
        <f>VLOOKUP(AL316,POINTS_TABLE!$D$25:$E$27,2,FALSE)</f>
        <v>1.063873591300236</v>
      </c>
      <c r="BK316" s="23">
        <f>VLOOKUP(AM316,POINTS_TABLE!$D$28:$E$33,2,FALSE)</f>
        <v>2.5619698946306131</v>
      </c>
      <c r="BL316" s="23">
        <f>VLOOKUP(AN316,POINTS_TABLE!$D$34:$E$37,2,FALSE)</f>
        <v>8.180994321130628</v>
      </c>
      <c r="BM316" s="23">
        <f>VLOOKUP(AO316,POINTS_TABLE!$D$38:$E$41,2,FALSE)</f>
        <v>2.0741751155172814</v>
      </c>
      <c r="BN316" s="23">
        <f>VLOOKUP(AP316,POINTS_TABLE!$D$42:$E$44,2,FALSE)</f>
        <v>-9.2873123719919874</v>
      </c>
      <c r="BO316" s="23">
        <f>VLOOKUP(AQ316,POINTS_TABLE!$D$45:$E$48,2,FALSE)</f>
        <v>2.6738283855727758</v>
      </c>
      <c r="BP316" s="23">
        <f>VLOOKUP(AR316,POINTS_TABLE!$D$49:$E$50,2,FALSE)</f>
        <v>14.582867019977442</v>
      </c>
      <c r="BQ316" s="23">
        <f>VLOOKUP(AS316,POINTS_TABLE!$D$51:$E$52,2,FALSE)</f>
        <v>-3.8353326132213157</v>
      </c>
      <c r="BR316" s="39">
        <f>ROUND(SCORECARD_SCALLING!$C$6-SUM(BF316:BQ316)-TRAIN_SUMMARY!$C$2*SCORECARD_SCALLING!$C$5,0)</f>
        <v>508</v>
      </c>
      <c r="BS316" t="str">
        <f t="shared" si="61"/>
        <v>Manual review</v>
      </c>
      <c r="BT316">
        <f t="shared" si="62"/>
        <v>2</v>
      </c>
    </row>
    <row r="317" spans="1:72">
      <c r="A317" s="2" t="s">
        <v>32</v>
      </c>
      <c r="B317" s="2">
        <v>18</v>
      </c>
      <c r="C317" s="2" t="s">
        <v>33</v>
      </c>
      <c r="D317" s="2" t="s">
        <v>58</v>
      </c>
      <c r="E317" s="2">
        <v>1941</v>
      </c>
      <c r="F317" s="2" t="s">
        <v>53</v>
      </c>
      <c r="G317" s="2" t="s">
        <v>35</v>
      </c>
      <c r="H317" s="2">
        <v>4</v>
      </c>
      <c r="I317" s="2" t="s">
        <v>26</v>
      </c>
      <c r="J317" s="2" t="s">
        <v>27</v>
      </c>
      <c r="K317" s="2">
        <v>2</v>
      </c>
      <c r="L317" s="2" t="s">
        <v>43</v>
      </c>
      <c r="M317" s="2">
        <v>35</v>
      </c>
      <c r="N317" s="2" t="s">
        <v>27</v>
      </c>
      <c r="O317" s="2" t="s">
        <v>29</v>
      </c>
      <c r="P317" s="2">
        <v>1</v>
      </c>
      <c r="Q317" s="2" t="s">
        <v>40</v>
      </c>
      <c r="R317" s="2">
        <v>1</v>
      </c>
      <c r="S317" s="2" t="s">
        <v>31</v>
      </c>
      <c r="T317" s="2" t="s">
        <v>31</v>
      </c>
      <c r="U317" s="2">
        <v>0</v>
      </c>
      <c r="V317">
        <f>_xlfn.XLOOKUP(B317,Binning_WOE_IV!$C$2:$C$6,Binning_WOE_IV!$I$2:$I$6,"not found",-1)</f>
        <v>7.0953437452657447E-2</v>
      </c>
      <c r="W317">
        <f>_xlfn.XLOOKUP(E317,Binning_WOE_IV!$C$7:$C$12,Binning_WOE_IV!$I$7:$I$12,"not found",-1)</f>
        <v>0.16104877718831048</v>
      </c>
      <c r="X317">
        <f>_xlfn.XLOOKUP(M317,Binning_WOE_IV!$C$13:$C$18,Binning_WOE_IV!$I$13:$I$18,"not found",-1)</f>
        <v>-9.0210644079187538E-2</v>
      </c>
      <c r="Y317">
        <f>_xlfn.XLOOKUP(A317,Binning_WOE_IV!$B$32:$B$35,Binning_WOE_IV!$G$32:$G$35,"not found",0)</f>
        <v>-0.45557089656450134</v>
      </c>
      <c r="Z317" s="23">
        <f>_xlfn.XLOOKUP(_xlfn.XLOOKUP(C317,Binning_WOE_IV!$AF$2:$AF$6,Binning_WOE_IV!$AG$2:$AG$6,"not found",0),Binning_WOE_IV!$R$36:$R$38,Binning_WOE_IV!$G$36:$G$38,"not found",0)</f>
        <v>-4.4726268044255127E-2</v>
      </c>
      <c r="AA317" cm="1">
        <f t="array" ref="AA317">_xlfn.SWITCH(D317,"radio/tv",Binning_WOE_IV!$G$39,"other",Binning_WOE_IV!$G$39,"education",Binning_WOE_IV!$G$40,"retraining",Binning_WOE_IV!$G$40,"furniture/equipment",Binning_WOE_IV!$G$41,"domestic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317">
        <f>_xlfn.LET(_xlpm.b,_xlfn.XLOOKUP(F317,Binning_WOE_IV!$AJ$2:$AJ$6,Binning_WOE_IV!$AK$2:$AK$6,"not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317">
        <f>_xlfn.LET(_xlpm.b,_xlfn.XLOOKUP(G317,Binning_WOE_IV!$AL$2:$AL$6,Binning_WOE_IV!$AM$2:$AM$6,"not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17">
        <f>_xlfn.XLOOKUP(_xlfn.XLOOKUP(I317,Binning_WOE_IV!$AN$2:$AN$5,Binning_WOE_IV!$AO$2:$AO$5,"not found",0),Binning_WOE_IV!$R$53:$R$55,Binning_WOE_IV!$G$53:$G$55,"not found",0)</f>
        <v>0.1811117123342415</v>
      </c>
      <c r="AE317">
        <f>_xlfn.LET(_xlpm.b,_xlfn.XLOOKUP(L317,Binning_WOE_IV!$AQ$2:$AQ$5,Binning_WOE_IV!$AR$2:$AR$5,"not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17">
        <f>_xlfn.XLOOKUP(_xlfn.XLOOKUP(N317,Binning_WOE_IV!$AS$2:$AS$4,Binning_WOE_IV!$AT$2:$AT$4,"not found",0),Binning_WOE_IV!$R$62:$R$63,Binning_WOE_IV!$G$62:$G$63,"not found",0)</f>
        <v>0.12957806221905885</v>
      </c>
      <c r="AG317">
        <f>_xlfn.XLOOKUP(_xlfn.XLOOKUP(O317,Binning_WOE_IV!$AU$2:$AU$4,Binning_WOE_IV!$AV$2:$AV$4,"not found",0),Binning_WOE_IV!$R$64:$R$65,Binning_WOE_IV!$G$64:$G$65,"not found",0)</f>
        <v>0.23435622685305388</v>
      </c>
      <c r="AH317">
        <f>V317*TRAIN_SUMMARY!$C$3</f>
        <v>-5.5952498937620498E-2</v>
      </c>
      <c r="AI317">
        <f>W317*TRAIN_SUMMARY!$C$4</f>
        <v>-8.037531726833734E-2</v>
      </c>
      <c r="AJ317">
        <f>X317*TRAIN_SUMMARY!$C$5</f>
        <v>5.7453903556002682E-2</v>
      </c>
      <c r="AK317">
        <f>Y317*TRAIN_SUMMARY!$C$6</f>
        <v>0.35709270141793154</v>
      </c>
      <c r="AL317">
        <f>Z317*TRAIN_SUMMARY!$C$7</f>
        <v>2.4580699342731407E-2</v>
      </c>
      <c r="AM317">
        <f>AA317*TRAIN_SUMMARY!$C$8</f>
        <v>0.4883377841684039</v>
      </c>
      <c r="AN317">
        <f>AB317*TRAIN_SUMMARY!$C$9</f>
        <v>-0.49793991054548797</v>
      </c>
      <c r="AO317">
        <f>AC317*TRAIN_SUMMARY!$C$10</f>
        <v>4.7923621110280083E-2</v>
      </c>
      <c r="AP317">
        <f>AD317*TRAIN_SUMMARY!$C$11</f>
        <v>-0.21458247952085815</v>
      </c>
      <c r="AQ317">
        <f>AE317*TRAIN_SUMMARY!$C$12</f>
        <v>-1.8327249432625072E-2</v>
      </c>
      <c r="AR317">
        <f>AF317*TRAIN_SUMMARY!$C$13</f>
        <v>-7.9424741749105313E-2</v>
      </c>
      <c r="AS317">
        <f>AG317*TRAIN_SUMMARY!$C$14</f>
        <v>-8.8614999578798745E-2</v>
      </c>
      <c r="AT317">
        <f>TRAIN_SUMMARY!$C$2+SUM(AH317:AS317)</f>
        <v>-0.8812293021996066</v>
      </c>
      <c r="AU317">
        <f t="shared" si="52"/>
        <v>0.29292310207101413</v>
      </c>
      <c r="AV317">
        <f t="shared" si="53"/>
        <v>0.34661585248113846</v>
      </c>
      <c r="AW317">
        <f t="shared" si="54"/>
        <v>1</v>
      </c>
      <c r="AX317">
        <f t="shared" si="55"/>
        <v>0</v>
      </c>
      <c r="AY317">
        <f t="shared" si="63"/>
        <v>149</v>
      </c>
      <c r="AZ317">
        <f t="shared" si="64"/>
        <v>167</v>
      </c>
      <c r="BA317" s="35">
        <f t="shared" si="56"/>
        <v>0.30721649484536084</v>
      </c>
      <c r="BB317" s="35">
        <f t="shared" si="57"/>
        <v>0.77674418604651163</v>
      </c>
      <c r="BC317" s="35">
        <f t="shared" si="58"/>
        <v>0.46952769120115079</v>
      </c>
      <c r="BD317" s="35">
        <f t="shared" si="59"/>
        <v>0.77674418604651163</v>
      </c>
      <c r="BE317" s="35">
        <f t="shared" si="60"/>
        <v>0.30721649484536084</v>
      </c>
      <c r="BF317" s="23">
        <f>VLOOKUP(AH317,POINTS_TABLE!$D$2:$E$6,2,FALSE)</f>
        <v>-2.4216717822795024</v>
      </c>
      <c r="BG317" s="23">
        <f>VLOOKUP(AI317,POINTS_TABLE!$D$7:$E$12,2,FALSE)</f>
        <v>-3.4787121489872201</v>
      </c>
      <c r="BH317" s="23">
        <f>VLOOKUP(AJ317,POINTS_TABLE!$D$13:$E$18,2,FALSE)</f>
        <v>2.4866538521987356</v>
      </c>
      <c r="BI317" s="23">
        <f>VLOOKUP(AK317,POINTS_TABLE!$D$21:$E$24,2,FALSE)</f>
        <v>15.455276084198793</v>
      </c>
      <c r="BJ317" s="23">
        <f>VLOOKUP(AL317,POINTS_TABLE!$D$25:$E$27,2,FALSE)</f>
        <v>1.063873591300236</v>
      </c>
      <c r="BK317" s="23">
        <f>VLOOKUP(AM317,POINTS_TABLE!$D$28:$E$33,2,FALSE)</f>
        <v>21.135674984953837</v>
      </c>
      <c r="BL317" s="23">
        <f>VLOOKUP(AN317,POINTS_TABLE!$D$34:$E$37,2,FALSE)</f>
        <v>-21.551263188140087</v>
      </c>
      <c r="BM317" s="23">
        <f>VLOOKUP(AO317,POINTS_TABLE!$D$38:$E$41,2,FALSE)</f>
        <v>2.0741751155172814</v>
      </c>
      <c r="BN317" s="23">
        <f>VLOOKUP(AP317,POINTS_TABLE!$D$42:$E$44,2,FALSE)</f>
        <v>-9.2873123719919874</v>
      </c>
      <c r="BO317" s="23">
        <f>VLOOKUP(AQ317,POINTS_TABLE!$D$45:$E$48,2,FALSE)</f>
        <v>-0.79321895608749771</v>
      </c>
      <c r="BP317" s="23">
        <f>VLOOKUP(AR317,POINTS_TABLE!$D$49:$E$50,2,FALSE)</f>
        <v>-3.4375704313596254</v>
      </c>
      <c r="BQ317" s="23">
        <f>VLOOKUP(AS317,POINTS_TABLE!$D$51:$E$52,2,FALSE)</f>
        <v>-3.8353326132213157</v>
      </c>
      <c r="BR317" s="39">
        <f>ROUND(SCORECARD_SCALLING!$C$6-SUM(BF317:BQ317)-TRAIN_SUMMARY!$C$2*SCORECARD_SCALLING!$C$5,0)</f>
        <v>508</v>
      </c>
      <c r="BS317" t="str">
        <f t="shared" si="61"/>
        <v>Manual review</v>
      </c>
      <c r="BT317">
        <f t="shared" si="62"/>
        <v>2</v>
      </c>
    </row>
    <row r="318" spans="1:72">
      <c r="A318" s="2" t="s">
        <v>32</v>
      </c>
      <c r="B318" s="2">
        <v>6</v>
      </c>
      <c r="C318" s="2" t="s">
        <v>33</v>
      </c>
      <c r="D318" s="2" t="s">
        <v>68</v>
      </c>
      <c r="E318" s="2">
        <v>454</v>
      </c>
      <c r="F318" s="2" t="s">
        <v>34</v>
      </c>
      <c r="G318" s="2" t="s">
        <v>57</v>
      </c>
      <c r="H318" s="2">
        <v>3</v>
      </c>
      <c r="I318" s="2" t="s">
        <v>56</v>
      </c>
      <c r="J318" s="2" t="s">
        <v>27</v>
      </c>
      <c r="K318" s="2">
        <v>1</v>
      </c>
      <c r="L318" s="2" t="s">
        <v>43</v>
      </c>
      <c r="M318" s="2">
        <v>22</v>
      </c>
      <c r="N318" s="2" t="s">
        <v>27</v>
      </c>
      <c r="O318" s="2" t="s">
        <v>29</v>
      </c>
      <c r="P318" s="2">
        <v>1</v>
      </c>
      <c r="Q318" s="2" t="s">
        <v>40</v>
      </c>
      <c r="R318" s="2">
        <v>1</v>
      </c>
      <c r="S318" s="2" t="s">
        <v>27</v>
      </c>
      <c r="T318" s="2" t="s">
        <v>31</v>
      </c>
      <c r="U318" s="2">
        <v>0</v>
      </c>
      <c r="V318">
        <f>_xlfn.XLOOKUP(B318,Binning_WOE_IV!$C$2:$C$6,Binning_WOE_IV!$I$2:$I$6,"not found",-1)</f>
        <v>1.0146162505891094</v>
      </c>
      <c r="W318">
        <f>_xlfn.XLOOKUP(E318,Binning_WOE_IV!$C$7:$C$12,Binning_WOE_IV!$I$7:$I$12,"not found",-1)</f>
        <v>3.9978967825304385E-2</v>
      </c>
      <c r="X318">
        <f>_xlfn.XLOOKUP(M318,Binning_WOE_IV!$C$13:$C$18,Binning_WOE_IV!$I$13:$I$18,"not found",-1)</f>
        <v>-0.40221483439086264</v>
      </c>
      <c r="Y318">
        <f>_xlfn.XLOOKUP(A318,Binning_WOE_IV!$B$32:$B$35,Binning_WOE_IV!$G$32:$G$35,"not found",0)</f>
        <v>-0.45557089656450134</v>
      </c>
      <c r="Z318" s="23">
        <f>_xlfn.XLOOKUP(_xlfn.XLOOKUP(C318,Binning_WOE_IV!$AF$2:$AF$6,Binning_WOE_IV!$AG$2:$AG$6,"not found",0),Binning_WOE_IV!$R$36:$R$38,Binning_WOE_IV!$G$36:$G$38,"not found",0)</f>
        <v>-4.4726268044255127E-2</v>
      </c>
      <c r="AA318" cm="1">
        <f t="array" ref="AA318">_xlfn.SWITCH(D318,"radio/tv",Binning_WOE_IV!$G$39,"other",Binning_WOE_IV!$G$39,"education",Binning_WOE_IV!$G$40,"retraining",Binning_WOE_IV!$G$40,"furniture/equipment",Binning_WOE_IV!$G$41,"domestic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318">
        <f>_xlfn.LET(_xlpm.b,_xlfn.XLOOKUP(F318,Binning_WOE_IV!$AJ$2:$AJ$6,Binning_WOE_IV!$AK$2:$AK$6,"not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18">
        <f>_xlfn.LET(_xlpm.b,_xlfn.XLOOKUP(G318,Binning_WOE_IV!$AL$2:$AL$6,Binning_WOE_IV!$AM$2:$AM$6,"not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18">
        <f>_xlfn.XLOOKUP(_xlfn.XLOOKUP(I318,Binning_WOE_IV!$AN$2:$AN$5,Binning_WOE_IV!$AO$2:$AO$5,"not found",0),Binning_WOE_IV!$R$53:$R$55,Binning_WOE_IV!$G$53:$G$55,"not found",0)</f>
        <v>-0.2698954162208389</v>
      </c>
      <c r="AE318">
        <f>_xlfn.LET(_xlpm.b,_xlfn.XLOOKUP(L318,Binning_WOE_IV!$AQ$2:$AQ$5,Binning_WOE_IV!$AR$2:$AR$5,"not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18">
        <f>_xlfn.XLOOKUP(_xlfn.XLOOKUP(N318,Binning_WOE_IV!$AS$2:$AS$4,Binning_WOE_IV!$AT$2:$AT$4,"not found",0),Binning_WOE_IV!$R$62:$R$63,Binning_WOE_IV!$G$62:$G$63,"not found",0)</f>
        <v>0.12957806221905885</v>
      </c>
      <c r="AG318">
        <f>_xlfn.XLOOKUP(_xlfn.XLOOKUP(O318,Binning_WOE_IV!$AU$2:$AU$4,Binning_WOE_IV!$AV$2:$AV$4,"not found",0),Binning_WOE_IV!$R$64:$R$65,Binning_WOE_IV!$G$64:$G$65,"not found",0)</f>
        <v>0.23435622685305388</v>
      </c>
      <c r="AH318">
        <f>V318*TRAIN_SUMMARY!$C$3</f>
        <v>-0.80010661528638027</v>
      </c>
      <c r="AI318">
        <f>W318*TRAIN_SUMMARY!$C$4</f>
        <v>-1.9952478243670423E-2</v>
      </c>
      <c r="AJ318">
        <f>X318*TRAIN_SUMMARY!$C$5</f>
        <v>0.25616502952357967</v>
      </c>
      <c r="AK318">
        <f>Y318*TRAIN_SUMMARY!$C$6</f>
        <v>0.35709270141793154</v>
      </c>
      <c r="AL318">
        <f>Z318*TRAIN_SUMMARY!$C$7</f>
        <v>2.4580699342731407E-2</v>
      </c>
      <c r="AM318">
        <f>AA318*TRAIN_SUMMARY!$C$8</f>
        <v>-0.46936907902687153</v>
      </c>
      <c r="AN318">
        <f>AB318*TRAIN_SUMMARY!$C$9</f>
        <v>0.17108448609736249</v>
      </c>
      <c r="AO318">
        <f>AC318*TRAIN_SUMMARY!$C$10</f>
        <v>0.2867089209985732</v>
      </c>
      <c r="AP318">
        <f>AD318*TRAIN_SUMMARY!$C$11</f>
        <v>0.31977406031642996</v>
      </c>
      <c r="AQ318">
        <f>AE318*TRAIN_SUMMARY!$C$12</f>
        <v>-1.8327249432625072E-2</v>
      </c>
      <c r="AR318">
        <f>AF318*TRAIN_SUMMARY!$C$13</f>
        <v>-7.9424741749105313E-2</v>
      </c>
      <c r="AS318">
        <f>AG318*TRAIN_SUMMARY!$C$14</f>
        <v>-8.8614999578798745E-2</v>
      </c>
      <c r="AT318">
        <f>TRAIN_SUMMARY!$C$2+SUM(AH318:AS318)</f>
        <v>-0.88179008038296625</v>
      </c>
      <c r="AU318">
        <f t="shared" si="52"/>
        <v>0.29280696765471931</v>
      </c>
      <c r="AV318">
        <f t="shared" si="53"/>
        <v>0.34645162016017939</v>
      </c>
      <c r="AW318">
        <f t="shared" si="54"/>
        <v>1</v>
      </c>
      <c r="AX318">
        <f t="shared" si="55"/>
        <v>0</v>
      </c>
      <c r="AY318">
        <f t="shared" si="63"/>
        <v>150</v>
      </c>
      <c r="AZ318">
        <f t="shared" si="64"/>
        <v>167</v>
      </c>
      <c r="BA318" s="35">
        <f t="shared" si="56"/>
        <v>0.30927835051546393</v>
      </c>
      <c r="BB318" s="35">
        <f t="shared" si="57"/>
        <v>0.77674418604651163</v>
      </c>
      <c r="BC318" s="35">
        <f t="shared" si="58"/>
        <v>0.4674658355310477</v>
      </c>
      <c r="BD318" s="35">
        <f t="shared" si="59"/>
        <v>0.77674418604651163</v>
      </c>
      <c r="BE318" s="35">
        <f t="shared" si="60"/>
        <v>0.30927835051546393</v>
      </c>
      <c r="BF318" s="23">
        <f>VLOOKUP(AH318,POINTS_TABLE!$D$2:$E$6,2,FALSE)</f>
        <v>-34.629295381683434</v>
      </c>
      <c r="BG318" s="23">
        <f>VLOOKUP(AI318,POINTS_TABLE!$D$7:$E$12,2,FALSE)</f>
        <v>-0.86356024246764762</v>
      </c>
      <c r="BH318" s="23">
        <f>VLOOKUP(AJ318,POINTS_TABLE!$D$13:$E$18,2,FALSE)</f>
        <v>11.087040532285299</v>
      </c>
      <c r="BI318" s="23">
        <f>VLOOKUP(AK318,POINTS_TABLE!$D$21:$E$24,2,FALSE)</f>
        <v>15.455276084198793</v>
      </c>
      <c r="BJ318" s="23">
        <f>VLOOKUP(AL318,POINTS_TABLE!$D$25:$E$27,2,FALSE)</f>
        <v>1.063873591300236</v>
      </c>
      <c r="BK318" s="23">
        <f>VLOOKUP(AM318,POINTS_TABLE!$D$28:$E$33,2,FALSE)</f>
        <v>-20.314693279760625</v>
      </c>
      <c r="BL318" s="23">
        <f>VLOOKUP(AN318,POINTS_TABLE!$D$34:$E$37,2,FALSE)</f>
        <v>7.4046821899710498</v>
      </c>
      <c r="BM318" s="23">
        <f>VLOOKUP(AO318,POINTS_TABLE!$D$38:$E$41,2,FALSE)</f>
        <v>12.409006155098014</v>
      </c>
      <c r="BN318" s="23">
        <f>VLOOKUP(AP318,POINTS_TABLE!$D$42:$E$44,2,FALSE)</f>
        <v>13.840093530703253</v>
      </c>
      <c r="BO318" s="23">
        <f>VLOOKUP(AQ318,POINTS_TABLE!$D$45:$E$48,2,FALSE)</f>
        <v>-0.79321895608749771</v>
      </c>
      <c r="BP318" s="23">
        <f>VLOOKUP(AR318,POINTS_TABLE!$D$49:$E$50,2,FALSE)</f>
        <v>-3.4375704313596254</v>
      </c>
      <c r="BQ318" s="23">
        <f>VLOOKUP(AS318,POINTS_TABLE!$D$51:$E$52,2,FALSE)</f>
        <v>-3.8353326132213157</v>
      </c>
      <c r="BR318" s="39">
        <f>ROUND(SCORECARD_SCALLING!$C$6-SUM(BF318:BQ318)-TRAIN_SUMMARY!$C$2*SCORECARD_SCALLING!$C$5,0)</f>
        <v>509</v>
      </c>
      <c r="BS318" t="str">
        <f t="shared" si="61"/>
        <v>Manual review</v>
      </c>
      <c r="BT318">
        <f t="shared" si="62"/>
        <v>2</v>
      </c>
    </row>
    <row r="319" spans="1:72">
      <c r="A319" s="2" t="s">
        <v>37</v>
      </c>
      <c r="B319" s="2">
        <v>24</v>
      </c>
      <c r="C319" s="2" t="s">
        <v>33</v>
      </c>
      <c r="D319" s="2" t="s">
        <v>46</v>
      </c>
      <c r="E319" s="2">
        <v>3757</v>
      </c>
      <c r="F319" s="2" t="s">
        <v>34</v>
      </c>
      <c r="G319" s="2" t="s">
        <v>25</v>
      </c>
      <c r="H319" s="2">
        <v>4</v>
      </c>
      <c r="I319" s="2" t="s">
        <v>36</v>
      </c>
      <c r="J319" s="2" t="s">
        <v>66</v>
      </c>
      <c r="K319" s="2">
        <v>4</v>
      </c>
      <c r="L319" s="2" t="s">
        <v>47</v>
      </c>
      <c r="M319" s="2">
        <v>62</v>
      </c>
      <c r="N319" s="2" t="s">
        <v>27</v>
      </c>
      <c r="O319" s="2" t="s">
        <v>44</v>
      </c>
      <c r="P319" s="2">
        <v>1</v>
      </c>
      <c r="Q319" s="2" t="s">
        <v>30</v>
      </c>
      <c r="R319" s="2">
        <v>1</v>
      </c>
      <c r="S319" s="2" t="s">
        <v>31</v>
      </c>
      <c r="T319" s="2" t="s">
        <v>31</v>
      </c>
      <c r="U319" s="2">
        <v>0</v>
      </c>
      <c r="V319">
        <f>_xlfn.XLOOKUP(B319,Binning_WOE_IV!$C$2:$C$6,Binning_WOE_IV!$I$2:$I$6,"not found",-1)</f>
        <v>-0.12917431193202994</v>
      </c>
      <c r="W319">
        <f>_xlfn.XLOOKUP(E319,Binning_WOE_IV!$C$7:$C$12,Binning_WOE_IV!$I$7:$I$12,"not found",-1)</f>
        <v>4.3939369041401284E-2</v>
      </c>
      <c r="X319">
        <f>_xlfn.XLOOKUP(M319,Binning_WOE_IV!$C$13:$C$18,Binning_WOE_IV!$I$13:$I$18,"not found",-1)</f>
        <v>0.47434342549681774</v>
      </c>
      <c r="Y319">
        <f>_xlfn.XLOOKUP(A319,Binning_WOE_IV!$B$32:$B$35,Binning_WOE_IV!$G$32:$G$35,"not found",0)</f>
        <v>1.1281887537091495</v>
      </c>
      <c r="Z319" s="23">
        <f>_xlfn.XLOOKUP(_xlfn.XLOOKUP(C319,Binning_WOE_IV!$AF$2:$AF$6,Binning_WOE_IV!$AG$2:$AG$6,"not found",0),Binning_WOE_IV!$R$36:$R$38,Binning_WOE_IV!$G$36:$G$38,"not found",0)</f>
        <v>-4.4726268044255127E-2</v>
      </c>
      <c r="AA319" cm="1">
        <f t="array" ref="AA319">_xlfn.SWITCH(D319,"radio/tv",Binning_WOE_IV!$G$39,"other",Binning_WOE_IV!$G$39,"education",Binning_WOE_IV!$G$40,"retraining",Binning_WOE_IV!$G$40,"furniture/equipment",Binning_WOE_IV!$G$41,"domestic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319">
        <f>_xlfn.LET(_xlpm.b,_xlfn.XLOOKUP(F319,Binning_WOE_IV!$AJ$2:$AJ$6,Binning_WOE_IV!$AK$2:$AK$6,"not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19">
        <f>_xlfn.LET(_xlpm.b,_xlfn.XLOOKUP(G319,Binning_WOE_IV!$AL$2:$AL$6,Binning_WOE_IV!$AM$2:$AM$6,"not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19">
        <f>_xlfn.XLOOKUP(_xlfn.XLOOKUP(I319,Binning_WOE_IV!$AN$2:$AN$5,Binning_WOE_IV!$AO$2:$AO$5,"not found",0),Binning_WOE_IV!$R$53:$R$55,Binning_WOE_IV!$G$53:$G$55,"not found",0)</f>
        <v>-0.20099341664998441</v>
      </c>
      <c r="AE319">
        <f>_xlfn.LET(_xlpm.b,_xlfn.XLOOKUP(L319,Binning_WOE_IV!$AQ$2:$AQ$5,Binning_WOE_IV!$AR$2:$AR$5,"not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319">
        <f>_xlfn.XLOOKUP(_xlfn.XLOOKUP(N319,Binning_WOE_IV!$AS$2:$AS$4,Binning_WOE_IV!$AT$2:$AT$4,"not found",0),Binning_WOE_IV!$R$62:$R$63,Binning_WOE_IV!$G$62:$G$63,"not found",0)</f>
        <v>0.12957806221905885</v>
      </c>
      <c r="AG319">
        <f>_xlfn.XLOOKUP(_xlfn.XLOOKUP(O319,Binning_WOE_IV!$AU$2:$AU$4,Binning_WOE_IV!$AV$2:$AV$4,"not found",0),Binning_WOE_IV!$R$64:$R$65,Binning_WOE_IV!$G$64:$G$65,"not found",0)</f>
        <v>-0.4919272386823581</v>
      </c>
      <c r="AH319">
        <f>V319*TRAIN_SUMMARY!$C$3</f>
        <v>0.10186434668464488</v>
      </c>
      <c r="AI319">
        <f>W319*TRAIN_SUMMARY!$C$4</f>
        <v>-2.1929012991782761E-2</v>
      </c>
      <c r="AJ319">
        <f>X319*TRAIN_SUMMARY!$C$5</f>
        <v>-0.30210272522824844</v>
      </c>
      <c r="AK319">
        <f>Y319*TRAIN_SUMMARY!$C$6</f>
        <v>-0.88431454425511169</v>
      </c>
      <c r="AL319">
        <f>Z319*TRAIN_SUMMARY!$C$7</f>
        <v>2.4580699342731407E-2</v>
      </c>
      <c r="AM319">
        <f>AA319*TRAIN_SUMMARY!$C$8</f>
        <v>0.38352631329769549</v>
      </c>
      <c r="AN319">
        <f>AB319*TRAIN_SUMMARY!$C$9</f>
        <v>0.17108448609736249</v>
      </c>
      <c r="AO319">
        <f>AC319*TRAIN_SUMMARY!$C$10</f>
        <v>-0.18469041192036334</v>
      </c>
      <c r="AP319">
        <f>AD319*TRAIN_SUMMARY!$C$11</f>
        <v>0.23813846799994265</v>
      </c>
      <c r="AQ319">
        <f>AE319*TRAIN_SUMMARY!$C$12</f>
        <v>0.30495501300893796</v>
      </c>
      <c r="AR319">
        <f>AF319*TRAIN_SUMMARY!$C$13</f>
        <v>-7.9424741749105313E-2</v>
      </c>
      <c r="AS319">
        <f>AG319*TRAIN_SUMMARY!$C$14</f>
        <v>0.18600799575071647</v>
      </c>
      <c r="AT319">
        <f>TRAIN_SUMMARY!$C$2+SUM(AH319:AS319)</f>
        <v>-0.88370492872470341</v>
      </c>
      <c r="AU319">
        <f t="shared" si="52"/>
        <v>0.29241061537427665</v>
      </c>
      <c r="AV319">
        <f t="shared" si="53"/>
        <v>0.34589131875120316</v>
      </c>
      <c r="AW319">
        <f t="shared" si="54"/>
        <v>1</v>
      </c>
      <c r="AX319">
        <f t="shared" si="55"/>
        <v>0</v>
      </c>
      <c r="AY319">
        <f t="shared" si="63"/>
        <v>151</v>
      </c>
      <c r="AZ319">
        <f t="shared" si="64"/>
        <v>167</v>
      </c>
      <c r="BA319" s="35">
        <f t="shared" si="56"/>
        <v>0.31134020618556701</v>
      </c>
      <c r="BB319" s="35">
        <f t="shared" si="57"/>
        <v>0.77674418604651163</v>
      </c>
      <c r="BC319" s="35">
        <f t="shared" si="58"/>
        <v>0.46540397986094462</v>
      </c>
      <c r="BD319" s="35">
        <f t="shared" si="59"/>
        <v>0.77674418604651163</v>
      </c>
      <c r="BE319" s="35">
        <f t="shared" si="60"/>
        <v>0.31134020618556701</v>
      </c>
      <c r="BF319" s="23">
        <f>VLOOKUP(AH319,POINTS_TABLE!$D$2:$E$6,2,FALSE)</f>
        <v>4.4087756341599382</v>
      </c>
      <c r="BG319" s="23">
        <f>VLOOKUP(AI319,POINTS_TABLE!$D$7:$E$12,2,FALSE)</f>
        <v>-0.94910634884503919</v>
      </c>
      <c r="BH319" s="23">
        <f>VLOOKUP(AJ319,POINTS_TABLE!$D$13:$E$18,2,FALSE)</f>
        <v>-13.075263105775054</v>
      </c>
      <c r="BI319" s="23">
        <f>VLOOKUP(AK319,POINTS_TABLE!$D$21:$E$24,2,FALSE)</f>
        <v>-38.273886227485001</v>
      </c>
      <c r="BJ319" s="23">
        <f>VLOOKUP(AL319,POINTS_TABLE!$D$25:$E$27,2,FALSE)</f>
        <v>1.063873591300236</v>
      </c>
      <c r="BK319" s="23">
        <f>VLOOKUP(AM319,POINTS_TABLE!$D$28:$E$33,2,FALSE)</f>
        <v>16.599345307350365</v>
      </c>
      <c r="BL319" s="23">
        <f>VLOOKUP(AN319,POINTS_TABLE!$D$34:$E$37,2,FALSE)</f>
        <v>7.4046821899710498</v>
      </c>
      <c r="BM319" s="23">
        <f>VLOOKUP(AO319,POINTS_TABLE!$D$38:$E$41,2,FALSE)</f>
        <v>-7.9935582413174426</v>
      </c>
      <c r="BN319" s="23">
        <f>VLOOKUP(AP319,POINTS_TABLE!$D$42:$E$44,2,FALSE)</f>
        <v>10.30683560485237</v>
      </c>
      <c r="BO319" s="23">
        <f>VLOOKUP(AQ319,POINTS_TABLE!$D$45:$E$48,2,FALSE)</f>
        <v>13.198712548866723</v>
      </c>
      <c r="BP319" s="23">
        <f>VLOOKUP(AR319,POINTS_TABLE!$D$49:$E$50,2,FALSE)</f>
        <v>-3.4375704313596254</v>
      </c>
      <c r="BQ319" s="23">
        <f>VLOOKUP(AS319,POINTS_TABLE!$D$51:$E$52,2,FALSE)</f>
        <v>8.0505843910576207</v>
      </c>
      <c r="BR319" s="39">
        <f>ROUND(SCORECARD_SCALLING!$C$6-SUM(BF319:BQ319)-TRAIN_SUMMARY!$C$2*SCORECARD_SCALLING!$C$5,0)</f>
        <v>509</v>
      </c>
      <c r="BS319" t="str">
        <f t="shared" si="61"/>
        <v>Manual review</v>
      </c>
      <c r="BT319">
        <f t="shared" si="62"/>
        <v>2</v>
      </c>
    </row>
    <row r="320" spans="1:72">
      <c r="A320" s="2" t="s">
        <v>63</v>
      </c>
      <c r="B320" s="2">
        <v>12</v>
      </c>
      <c r="C320" s="2" t="s">
        <v>33</v>
      </c>
      <c r="D320" s="2" t="s">
        <v>41</v>
      </c>
      <c r="E320" s="2">
        <v>2251</v>
      </c>
      <c r="F320" s="2" t="s">
        <v>34</v>
      </c>
      <c r="G320" s="2" t="s">
        <v>35</v>
      </c>
      <c r="H320" s="2">
        <v>1</v>
      </c>
      <c r="I320" s="2" t="s">
        <v>36</v>
      </c>
      <c r="J320" s="2" t="s">
        <v>27</v>
      </c>
      <c r="K320" s="2">
        <v>2</v>
      </c>
      <c r="L320" s="2" t="s">
        <v>50</v>
      </c>
      <c r="M320" s="2">
        <v>46</v>
      </c>
      <c r="N320" s="2" t="s">
        <v>27</v>
      </c>
      <c r="O320" s="2" t="s">
        <v>29</v>
      </c>
      <c r="P320" s="2">
        <v>1</v>
      </c>
      <c r="Q320" s="2" t="s">
        <v>40</v>
      </c>
      <c r="R320" s="2">
        <v>1</v>
      </c>
      <c r="S320" s="2" t="s">
        <v>27</v>
      </c>
      <c r="T320" s="2" t="s">
        <v>31</v>
      </c>
      <c r="U320" s="2">
        <v>0</v>
      </c>
      <c r="V320">
        <f>_xlfn.XLOOKUP(B320,Binning_WOE_IV!$C$2:$C$6,Binning_WOE_IV!$I$2:$I$6,"not found",-1)</f>
        <v>7.0953437452657447E-2</v>
      </c>
      <c r="W320">
        <f>_xlfn.XLOOKUP(E320,Binning_WOE_IV!$C$7:$C$12,Binning_WOE_IV!$I$7:$I$12,"not found",-1)</f>
        <v>0.12361395596717682</v>
      </c>
      <c r="X320">
        <f>_xlfn.XLOOKUP(M320,Binning_WOE_IV!$C$13:$C$18,Binning_WOE_IV!$I$13:$I$18,"not found",-1)</f>
        <v>0.42044277372805144</v>
      </c>
      <c r="Y320">
        <f>_xlfn.XLOOKUP(A320,Binning_WOE_IV!$B$32:$B$35,Binning_WOE_IV!$G$32:$G$35,"not found",0)</f>
        <v>0.16731839020190586</v>
      </c>
      <c r="Z320" s="23">
        <f>_xlfn.XLOOKUP(_xlfn.XLOOKUP(C320,Binning_WOE_IV!$AF$2:$AF$6,Binning_WOE_IV!$AG$2:$AG$6,"not found",0),Binning_WOE_IV!$R$36:$R$38,Binning_WOE_IV!$G$36:$G$38,"not found",0)</f>
        <v>-4.4726268044255127E-2</v>
      </c>
      <c r="AA320" cm="1">
        <f t="array" ref="AA320">_xlfn.SWITCH(D320,"radio/tv",Binning_WOE_IV!$G$39,"other",Binning_WOE_IV!$G$39,"education",Binning_WOE_IV!$G$40,"retraining",Binning_WOE_IV!$G$40,"furniture/equipment",Binning_WOE_IV!$G$41,"domestic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20">
        <f>_xlfn.LET(_xlpm.b,_xlfn.XLOOKUP(F320,Binning_WOE_IV!$AJ$2:$AJ$6,Binning_WOE_IV!$AK$2:$AK$6,"not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20">
        <f>_xlfn.LET(_xlpm.b,_xlfn.XLOOKUP(G320,Binning_WOE_IV!$AL$2:$AL$6,Binning_WOE_IV!$AM$2:$AM$6,"not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20">
        <f>_xlfn.XLOOKUP(_xlfn.XLOOKUP(I320,Binning_WOE_IV!$AN$2:$AN$5,Binning_WOE_IV!$AO$2:$AO$5,"not found",0),Binning_WOE_IV!$R$53:$R$55,Binning_WOE_IV!$G$53:$G$55,"not found",0)</f>
        <v>-0.20099341664998441</v>
      </c>
      <c r="AE320">
        <f>_xlfn.LET(_xlpm.b,_xlfn.XLOOKUP(L320,Binning_WOE_IV!$AQ$2:$AQ$5,Binning_WOE_IV!$AR$2:$AR$5,"not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20">
        <f>_xlfn.XLOOKUP(_xlfn.XLOOKUP(N320,Binning_WOE_IV!$AS$2:$AS$4,Binning_WOE_IV!$AT$2:$AT$4,"not found",0),Binning_WOE_IV!$R$62:$R$63,Binning_WOE_IV!$G$62:$G$63,"not found",0)</f>
        <v>0.12957806221905885</v>
      </c>
      <c r="AG320">
        <f>_xlfn.XLOOKUP(_xlfn.XLOOKUP(O320,Binning_WOE_IV!$AU$2:$AU$4,Binning_WOE_IV!$AV$2:$AV$4,"not found",0),Binning_WOE_IV!$R$64:$R$65,Binning_WOE_IV!$G$64:$G$65,"not found",0)</f>
        <v>0.23435622685305388</v>
      </c>
      <c r="AH320">
        <f>V320*TRAIN_SUMMARY!$C$3</f>
        <v>-5.5952498937620498E-2</v>
      </c>
      <c r="AI320">
        <f>W320*TRAIN_SUMMARY!$C$4</f>
        <v>-6.1692557392340606E-2</v>
      </c>
      <c r="AJ320">
        <f>X320*TRAIN_SUMMARY!$C$5</f>
        <v>-0.26777415036949909</v>
      </c>
      <c r="AK320">
        <f>Y320*TRAIN_SUMMARY!$C$6</f>
        <v>-0.13115011605145144</v>
      </c>
      <c r="AL320">
        <f>Z320*TRAIN_SUMMARY!$C$7</f>
        <v>2.4580699342731407E-2</v>
      </c>
      <c r="AM320">
        <f>AA320*TRAIN_SUMMARY!$C$8</f>
        <v>5.9194073638088991E-2</v>
      </c>
      <c r="AN320">
        <f>AB320*TRAIN_SUMMARY!$C$9</f>
        <v>0.17108448609736249</v>
      </c>
      <c r="AO320">
        <f>AC320*TRAIN_SUMMARY!$C$10</f>
        <v>4.7923621110280083E-2</v>
      </c>
      <c r="AP320">
        <f>AD320*TRAIN_SUMMARY!$C$11</f>
        <v>0.23813846799994265</v>
      </c>
      <c r="AQ320">
        <f>AE320*TRAIN_SUMMARY!$C$12</f>
        <v>6.1778553558697331E-2</v>
      </c>
      <c r="AR320">
        <f>AF320*TRAIN_SUMMARY!$C$13</f>
        <v>-7.9424741749105313E-2</v>
      </c>
      <c r="AS320">
        <f>AG320*TRAIN_SUMMARY!$C$14</f>
        <v>-8.8614999578798745E-2</v>
      </c>
      <c r="AT320">
        <f>TRAIN_SUMMARY!$C$2+SUM(AH320:AS320)</f>
        <v>-0.90330997709383587</v>
      </c>
      <c r="AU320">
        <f t="shared" si="52"/>
        <v>0.2883707712960964</v>
      </c>
      <c r="AV320">
        <f t="shared" si="53"/>
        <v>0.34019824940793725</v>
      </c>
      <c r="AW320">
        <f t="shared" si="54"/>
        <v>1</v>
      </c>
      <c r="AX320">
        <f t="shared" si="55"/>
        <v>0</v>
      </c>
      <c r="AY320">
        <f t="shared" si="63"/>
        <v>152</v>
      </c>
      <c r="AZ320">
        <f t="shared" si="64"/>
        <v>167</v>
      </c>
      <c r="BA320" s="35">
        <f t="shared" si="56"/>
        <v>0.3134020618556701</v>
      </c>
      <c r="BB320" s="35">
        <f t="shared" si="57"/>
        <v>0.77674418604651163</v>
      </c>
      <c r="BC320" s="35">
        <f t="shared" si="58"/>
        <v>0.46334212419084153</v>
      </c>
      <c r="BD320" s="35">
        <f t="shared" si="59"/>
        <v>0.77674418604651163</v>
      </c>
      <c r="BE320" s="35">
        <f t="shared" si="60"/>
        <v>0.3134020618556701</v>
      </c>
      <c r="BF320" s="23">
        <f>VLOOKUP(AH320,POINTS_TABLE!$D$2:$E$6,2,FALSE)</f>
        <v>-2.4216717822795024</v>
      </c>
      <c r="BG320" s="23">
        <f>VLOOKUP(AI320,POINTS_TABLE!$D$7:$E$12,2,FALSE)</f>
        <v>-2.6701063982906263</v>
      </c>
      <c r="BH320" s="23">
        <f>VLOOKUP(AJ320,POINTS_TABLE!$D$13:$E$18,2,FALSE)</f>
        <v>-11.589493164489957</v>
      </c>
      <c r="BI320" s="23">
        <f>VLOOKUP(AK320,POINTS_TABLE!$D$21:$E$24,2,FALSE)</f>
        <v>-5.6762886611832304</v>
      </c>
      <c r="BJ320" s="23">
        <f>VLOOKUP(AL320,POINTS_TABLE!$D$25:$E$27,2,FALSE)</f>
        <v>1.063873591300236</v>
      </c>
      <c r="BK320" s="23">
        <f>VLOOKUP(AM320,POINTS_TABLE!$D$28:$E$33,2,FALSE)</f>
        <v>2.5619698946306131</v>
      </c>
      <c r="BL320" s="23">
        <f>VLOOKUP(AN320,POINTS_TABLE!$D$34:$E$37,2,FALSE)</f>
        <v>7.4046821899710498</v>
      </c>
      <c r="BM320" s="23">
        <f>VLOOKUP(AO320,POINTS_TABLE!$D$38:$E$41,2,FALSE)</f>
        <v>2.0741751155172814</v>
      </c>
      <c r="BN320" s="23">
        <f>VLOOKUP(AP320,POINTS_TABLE!$D$42:$E$44,2,FALSE)</f>
        <v>10.30683560485237</v>
      </c>
      <c r="BO320" s="23">
        <f>VLOOKUP(AQ320,POINTS_TABLE!$D$45:$E$48,2,FALSE)</f>
        <v>2.6738283855727758</v>
      </c>
      <c r="BP320" s="23">
        <f>VLOOKUP(AR320,POINTS_TABLE!$D$49:$E$50,2,FALSE)</f>
        <v>-3.4375704313596254</v>
      </c>
      <c r="BQ320" s="23">
        <f>VLOOKUP(AS320,POINTS_TABLE!$D$51:$E$52,2,FALSE)</f>
        <v>-3.8353326132213157</v>
      </c>
      <c r="BR320" s="39">
        <f>ROUND(SCORECARD_SCALLING!$C$6-SUM(BF320:BQ320)-TRAIN_SUMMARY!$C$2*SCORECARD_SCALLING!$C$5,0)</f>
        <v>509</v>
      </c>
      <c r="BS320" t="str">
        <f t="shared" si="61"/>
        <v>Manual review</v>
      </c>
      <c r="BT320">
        <f t="shared" si="62"/>
        <v>2</v>
      </c>
    </row>
    <row r="321" spans="1:72">
      <c r="A321" s="2" t="s">
        <v>32</v>
      </c>
      <c r="B321" s="2">
        <v>9</v>
      </c>
      <c r="C321" s="2" t="s">
        <v>33</v>
      </c>
      <c r="D321" s="2" t="s">
        <v>23</v>
      </c>
      <c r="E321" s="2">
        <v>1670</v>
      </c>
      <c r="F321" s="2" t="s">
        <v>34</v>
      </c>
      <c r="G321" s="2" t="s">
        <v>57</v>
      </c>
      <c r="H321" s="2">
        <v>4</v>
      </c>
      <c r="I321" s="2" t="s">
        <v>36</v>
      </c>
      <c r="J321" s="2" t="s">
        <v>27</v>
      </c>
      <c r="K321" s="2">
        <v>2</v>
      </c>
      <c r="L321" s="2" t="s">
        <v>50</v>
      </c>
      <c r="M321" s="2">
        <v>22</v>
      </c>
      <c r="N321" s="2" t="s">
        <v>27</v>
      </c>
      <c r="O321" s="2" t="s">
        <v>29</v>
      </c>
      <c r="P321" s="2">
        <v>1</v>
      </c>
      <c r="Q321" s="2" t="s">
        <v>30</v>
      </c>
      <c r="R321" s="2">
        <v>1</v>
      </c>
      <c r="S321" s="2" t="s">
        <v>31</v>
      </c>
      <c r="T321" s="2" t="s">
        <v>31</v>
      </c>
      <c r="U321" s="2">
        <v>1</v>
      </c>
      <c r="V321">
        <f>_xlfn.XLOOKUP(B321,Binning_WOE_IV!$C$2:$C$6,Binning_WOE_IV!$I$2:$I$6,"not found",-1)</f>
        <v>1.0146162505891094</v>
      </c>
      <c r="W321">
        <f>_xlfn.XLOOKUP(E321,Binning_WOE_IV!$C$7:$C$12,Binning_WOE_IV!$I$7:$I$12,"not found",-1)</f>
        <v>0.16104877718831048</v>
      </c>
      <c r="X321">
        <f>_xlfn.XLOOKUP(M321,Binning_WOE_IV!$C$13:$C$18,Binning_WOE_IV!$I$13:$I$18,"not found",-1)</f>
        <v>-0.40221483439086264</v>
      </c>
      <c r="Y321">
        <f>_xlfn.XLOOKUP(A321,Binning_WOE_IV!$B$32:$B$35,Binning_WOE_IV!$G$32:$G$35,"not found",0)</f>
        <v>-0.45557089656450134</v>
      </c>
      <c r="Z321" s="23">
        <f>_xlfn.XLOOKUP(_xlfn.XLOOKUP(C321,Binning_WOE_IV!$AF$2:$AF$6,Binning_WOE_IV!$AG$2:$AG$6,"not found",0),Binning_WOE_IV!$R$36:$R$38,Binning_WOE_IV!$G$36:$G$38,"not found",0)</f>
        <v>-4.4726268044255127E-2</v>
      </c>
      <c r="AA321" cm="1">
        <f t="array" ref="AA321">_xlfn.SWITCH(D321,"radio/tv",Binning_WOE_IV!$G$39,"other",Binning_WOE_IV!$G$39,"education",Binning_WOE_IV!$G$40,"retraining",Binning_WOE_IV!$G$40,"furniture/equipment",Binning_WOE_IV!$G$41,"domestic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21">
        <f>_xlfn.LET(_xlpm.b,_xlfn.XLOOKUP(F321,Binning_WOE_IV!$AJ$2:$AJ$6,Binning_WOE_IV!$AK$2:$AK$6,"not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21">
        <f>_xlfn.LET(_xlpm.b,_xlfn.XLOOKUP(G321,Binning_WOE_IV!$AL$2:$AL$6,Binning_WOE_IV!$AM$2:$AM$6,"not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21">
        <f>_xlfn.XLOOKUP(_xlfn.XLOOKUP(I321,Binning_WOE_IV!$AN$2:$AN$5,Binning_WOE_IV!$AO$2:$AO$5,"not found",0),Binning_WOE_IV!$R$53:$R$55,Binning_WOE_IV!$G$53:$G$55,"not found",0)</f>
        <v>-0.20099341664998441</v>
      </c>
      <c r="AE321">
        <f>_xlfn.LET(_xlpm.b,_xlfn.XLOOKUP(L321,Binning_WOE_IV!$AQ$2:$AQ$5,Binning_WOE_IV!$AR$2:$AR$5,"not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21">
        <f>_xlfn.XLOOKUP(_xlfn.XLOOKUP(N321,Binning_WOE_IV!$AS$2:$AS$4,Binning_WOE_IV!$AT$2:$AT$4,"not found",0),Binning_WOE_IV!$R$62:$R$63,Binning_WOE_IV!$G$62:$G$63,"not found",0)</f>
        <v>0.12957806221905885</v>
      </c>
      <c r="AG321">
        <f>_xlfn.XLOOKUP(_xlfn.XLOOKUP(O321,Binning_WOE_IV!$AU$2:$AU$4,Binning_WOE_IV!$AV$2:$AV$4,"not found",0),Binning_WOE_IV!$R$64:$R$65,Binning_WOE_IV!$G$64:$G$65,"not found",0)</f>
        <v>0.23435622685305388</v>
      </c>
      <c r="AH321">
        <f>V321*TRAIN_SUMMARY!$C$3</f>
        <v>-0.80010661528638027</v>
      </c>
      <c r="AI321">
        <f>W321*TRAIN_SUMMARY!$C$4</f>
        <v>-8.037531726833734E-2</v>
      </c>
      <c r="AJ321">
        <f>X321*TRAIN_SUMMARY!$C$5</f>
        <v>0.25616502952357967</v>
      </c>
      <c r="AK321">
        <f>Y321*TRAIN_SUMMARY!$C$6</f>
        <v>0.35709270141793154</v>
      </c>
      <c r="AL321">
        <f>Z321*TRAIN_SUMMARY!$C$7</f>
        <v>2.4580699342731407E-2</v>
      </c>
      <c r="AM321">
        <f>AA321*TRAIN_SUMMARY!$C$8</f>
        <v>-0.43521580803835686</v>
      </c>
      <c r="AN321">
        <f>AB321*TRAIN_SUMMARY!$C$9</f>
        <v>0.17108448609736249</v>
      </c>
      <c r="AO321">
        <f>AC321*TRAIN_SUMMARY!$C$10</f>
        <v>0.2867089209985732</v>
      </c>
      <c r="AP321">
        <f>AD321*TRAIN_SUMMARY!$C$11</f>
        <v>0.23813846799994265</v>
      </c>
      <c r="AQ321">
        <f>AE321*TRAIN_SUMMARY!$C$12</f>
        <v>6.1778553558697331E-2</v>
      </c>
      <c r="AR321">
        <f>AF321*TRAIN_SUMMARY!$C$13</f>
        <v>-7.9424741749105313E-2</v>
      </c>
      <c r="AS321">
        <f>AG321*TRAIN_SUMMARY!$C$14</f>
        <v>-8.8614999578798745E-2</v>
      </c>
      <c r="AT321">
        <f>TRAIN_SUMMARY!$C$2+SUM(AH321:AS321)</f>
        <v>-0.90958943774428336</v>
      </c>
      <c r="AU321">
        <f t="shared" si="52"/>
        <v>0.28708385833065153</v>
      </c>
      <c r="AV321">
        <f t="shared" si="53"/>
        <v>1.2479809165960916</v>
      </c>
      <c r="AW321">
        <f t="shared" si="54"/>
        <v>0</v>
      </c>
      <c r="AX321">
        <f t="shared" si="55"/>
        <v>1</v>
      </c>
      <c r="AY321">
        <f t="shared" si="63"/>
        <v>152</v>
      </c>
      <c r="AZ321">
        <f t="shared" si="64"/>
        <v>168</v>
      </c>
      <c r="BA321" s="35">
        <f t="shared" si="56"/>
        <v>0.3134020618556701</v>
      </c>
      <c r="BB321" s="35">
        <f t="shared" si="57"/>
        <v>0.78139534883720929</v>
      </c>
      <c r="BC321" s="35">
        <f t="shared" si="58"/>
        <v>0.46799328698153919</v>
      </c>
      <c r="BD321" s="35">
        <f t="shared" si="59"/>
        <v>0.78139534883720929</v>
      </c>
      <c r="BE321" s="35">
        <f t="shared" si="60"/>
        <v>0.3134020618556701</v>
      </c>
      <c r="BF321" s="23">
        <f>VLOOKUP(AH321,POINTS_TABLE!$D$2:$E$6,2,FALSE)</f>
        <v>-34.629295381683434</v>
      </c>
      <c r="BG321" s="23">
        <f>VLOOKUP(AI321,POINTS_TABLE!$D$7:$E$12,2,FALSE)</f>
        <v>-3.4787121489872201</v>
      </c>
      <c r="BH321" s="23">
        <f>VLOOKUP(AJ321,POINTS_TABLE!$D$13:$E$18,2,FALSE)</f>
        <v>11.087040532285299</v>
      </c>
      <c r="BI321" s="23">
        <f>VLOOKUP(AK321,POINTS_TABLE!$D$21:$E$24,2,FALSE)</f>
        <v>15.455276084198793</v>
      </c>
      <c r="BJ321" s="23">
        <f>VLOOKUP(AL321,POINTS_TABLE!$D$25:$E$27,2,FALSE)</f>
        <v>1.063873591300236</v>
      </c>
      <c r="BK321" s="23">
        <f>VLOOKUP(AM321,POINTS_TABLE!$D$28:$E$33,2,FALSE)</f>
        <v>-18.836510639202615</v>
      </c>
      <c r="BL321" s="23">
        <f>VLOOKUP(AN321,POINTS_TABLE!$D$34:$E$37,2,FALSE)</f>
        <v>7.4046821899710498</v>
      </c>
      <c r="BM321" s="23">
        <f>VLOOKUP(AO321,POINTS_TABLE!$D$38:$E$41,2,FALSE)</f>
        <v>12.409006155098014</v>
      </c>
      <c r="BN321" s="23">
        <f>VLOOKUP(AP321,POINTS_TABLE!$D$42:$E$44,2,FALSE)</f>
        <v>10.30683560485237</v>
      </c>
      <c r="BO321" s="23">
        <f>VLOOKUP(AQ321,POINTS_TABLE!$D$45:$E$48,2,FALSE)</f>
        <v>2.6738283855727758</v>
      </c>
      <c r="BP321" s="23">
        <f>VLOOKUP(AR321,POINTS_TABLE!$D$49:$E$50,2,FALSE)</f>
        <v>-3.4375704313596254</v>
      </c>
      <c r="BQ321" s="23">
        <f>VLOOKUP(AS321,POINTS_TABLE!$D$51:$E$52,2,FALSE)</f>
        <v>-3.8353326132213157</v>
      </c>
      <c r="BR321" s="39">
        <f>ROUND(SCORECARD_SCALLING!$C$6-SUM(BF321:BQ321)-TRAIN_SUMMARY!$C$2*SCORECARD_SCALLING!$C$5,0)</f>
        <v>510</v>
      </c>
      <c r="BS321" t="str">
        <f t="shared" si="61"/>
        <v>Manual review</v>
      </c>
      <c r="BT321">
        <f t="shared" si="62"/>
        <v>2</v>
      </c>
    </row>
    <row r="322" spans="1:72">
      <c r="A322" s="2" t="s">
        <v>32</v>
      </c>
      <c r="B322" s="2">
        <v>18</v>
      </c>
      <c r="C322" s="2" t="s">
        <v>33</v>
      </c>
      <c r="D322" s="2" t="s">
        <v>68</v>
      </c>
      <c r="E322" s="2">
        <v>3872</v>
      </c>
      <c r="F322" s="2" t="s">
        <v>34</v>
      </c>
      <c r="G322" s="2" t="s">
        <v>55</v>
      </c>
      <c r="H322" s="2">
        <v>2</v>
      </c>
      <c r="I322" s="2" t="s">
        <v>36</v>
      </c>
      <c r="J322" s="2" t="s">
        <v>27</v>
      </c>
      <c r="K322" s="2">
        <v>4</v>
      </c>
      <c r="L322" s="2" t="s">
        <v>50</v>
      </c>
      <c r="M322" s="2">
        <v>67</v>
      </c>
      <c r="N322" s="2" t="s">
        <v>27</v>
      </c>
      <c r="O322" s="2" t="s">
        <v>29</v>
      </c>
      <c r="P322" s="2">
        <v>1</v>
      </c>
      <c r="Q322" s="2" t="s">
        <v>30</v>
      </c>
      <c r="R322" s="2">
        <v>1</v>
      </c>
      <c r="S322" s="2" t="s">
        <v>31</v>
      </c>
      <c r="T322" s="2" t="s">
        <v>31</v>
      </c>
      <c r="U322" s="2">
        <v>0</v>
      </c>
      <c r="V322">
        <f>_xlfn.XLOOKUP(B322,Binning_WOE_IV!$C$2:$C$6,Binning_WOE_IV!$I$2:$I$6,"not found",-1)</f>
        <v>7.0953437452657447E-2</v>
      </c>
      <c r="W322">
        <f>_xlfn.XLOOKUP(E322,Binning_WOE_IV!$C$7:$C$12,Binning_WOE_IV!$I$7:$I$12,"not found",-1)</f>
        <v>4.3939369041401284E-2</v>
      </c>
      <c r="X322">
        <f>_xlfn.XLOOKUP(M322,Binning_WOE_IV!$C$13:$C$18,Binning_WOE_IV!$I$13:$I$18,"not found",-1)</f>
        <v>0.47434342549681774</v>
      </c>
      <c r="Y322">
        <f>_xlfn.XLOOKUP(A322,Binning_WOE_IV!$B$32:$B$35,Binning_WOE_IV!$G$32:$G$35,"not found",0)</f>
        <v>-0.45557089656450134</v>
      </c>
      <c r="Z322" s="23">
        <f>_xlfn.XLOOKUP(_xlfn.XLOOKUP(C322,Binning_WOE_IV!$AF$2:$AF$6,Binning_WOE_IV!$AG$2:$AG$6,"not found",0),Binning_WOE_IV!$R$36:$R$38,Binning_WOE_IV!$G$36:$G$38,"not found",0)</f>
        <v>-4.4726268044255127E-2</v>
      </c>
      <c r="AA322" cm="1">
        <f t="array" ref="AA322">_xlfn.SWITCH(D322,"radio/tv",Binning_WOE_IV!$G$39,"other",Binning_WOE_IV!$G$39,"education",Binning_WOE_IV!$G$40,"retraining",Binning_WOE_IV!$G$40,"furniture/equipment",Binning_WOE_IV!$G$41,"domestic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322">
        <f>_xlfn.LET(_xlpm.b,_xlfn.XLOOKUP(F322,Binning_WOE_IV!$AJ$2:$AJ$6,Binning_WOE_IV!$AK$2:$AK$6,"not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22">
        <f>_xlfn.LET(_xlpm.b,_xlfn.XLOOKUP(G322,Binning_WOE_IV!$AL$2:$AL$6,Binning_WOE_IV!$AM$2:$AM$6,"not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322">
        <f>_xlfn.XLOOKUP(_xlfn.XLOOKUP(I322,Binning_WOE_IV!$AN$2:$AN$5,Binning_WOE_IV!$AO$2:$AO$5,"not found",0),Binning_WOE_IV!$R$53:$R$55,Binning_WOE_IV!$G$53:$G$55,"not found",0)</f>
        <v>-0.20099341664998441</v>
      </c>
      <c r="AE322">
        <f>_xlfn.LET(_xlpm.b,_xlfn.XLOOKUP(L322,Binning_WOE_IV!$AQ$2:$AQ$5,Binning_WOE_IV!$AR$2:$AR$5,"not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22">
        <f>_xlfn.XLOOKUP(_xlfn.XLOOKUP(N322,Binning_WOE_IV!$AS$2:$AS$4,Binning_WOE_IV!$AT$2:$AT$4,"not found",0),Binning_WOE_IV!$R$62:$R$63,Binning_WOE_IV!$G$62:$G$63,"not found",0)</f>
        <v>0.12957806221905885</v>
      </c>
      <c r="AG322">
        <f>_xlfn.XLOOKUP(_xlfn.XLOOKUP(O322,Binning_WOE_IV!$AU$2:$AU$4,Binning_WOE_IV!$AV$2:$AV$4,"not found",0),Binning_WOE_IV!$R$64:$R$65,Binning_WOE_IV!$G$64:$G$65,"not found",0)</f>
        <v>0.23435622685305388</v>
      </c>
      <c r="AH322">
        <f>V322*TRAIN_SUMMARY!$C$3</f>
        <v>-5.5952498937620498E-2</v>
      </c>
      <c r="AI322">
        <f>W322*TRAIN_SUMMARY!$C$4</f>
        <v>-2.1929012991782761E-2</v>
      </c>
      <c r="AJ322">
        <f>X322*TRAIN_SUMMARY!$C$5</f>
        <v>-0.30210272522824844</v>
      </c>
      <c r="AK322">
        <f>Y322*TRAIN_SUMMARY!$C$6</f>
        <v>0.35709270141793154</v>
      </c>
      <c r="AL322">
        <f>Z322*TRAIN_SUMMARY!$C$7</f>
        <v>2.4580699342731407E-2</v>
      </c>
      <c r="AM322">
        <f>AA322*TRAIN_SUMMARY!$C$8</f>
        <v>-0.46936907902687153</v>
      </c>
      <c r="AN322">
        <f>AB322*TRAIN_SUMMARY!$C$9</f>
        <v>0.17108448609736249</v>
      </c>
      <c r="AO322">
        <f>AC322*TRAIN_SUMMARY!$C$10</f>
        <v>7.0222669754522044E-2</v>
      </c>
      <c r="AP322">
        <f>AD322*TRAIN_SUMMARY!$C$11</f>
        <v>0.23813846799994265</v>
      </c>
      <c r="AQ322">
        <f>AE322*TRAIN_SUMMARY!$C$12</f>
        <v>6.1778553558697331E-2</v>
      </c>
      <c r="AR322">
        <f>AF322*TRAIN_SUMMARY!$C$13</f>
        <v>-7.9424741749105313E-2</v>
      </c>
      <c r="AS322">
        <f>AG322*TRAIN_SUMMARY!$C$14</f>
        <v>-8.8614999578798745E-2</v>
      </c>
      <c r="AT322">
        <f>TRAIN_SUMMARY!$C$2+SUM(AH322:AS322)</f>
        <v>-0.91589629410336304</v>
      </c>
      <c r="AU322">
        <f t="shared" ref="AU322:AU385" si="65">1/(1+EXP(-AT322))</f>
        <v>0.28579479002190089</v>
      </c>
      <c r="AV322">
        <f t="shared" ref="AV322:AV385" si="66">-((U322*LN(AU322))+(1-U322)*LN(1-AU322))</f>
        <v>0.33658494900367614</v>
      </c>
      <c r="AW322">
        <f t="shared" ref="AW322:AW385" si="67">IF(U322=0,1,0)</f>
        <v>1</v>
      </c>
      <c r="AX322">
        <f t="shared" ref="AX322:AX385" si="68">IF(U322=1,1,0)</f>
        <v>0</v>
      </c>
      <c r="AY322">
        <f t="shared" si="63"/>
        <v>153</v>
      </c>
      <c r="AZ322">
        <f t="shared" si="64"/>
        <v>168</v>
      </c>
      <c r="BA322" s="35">
        <f t="shared" ref="BA322:BA385" si="69">AY322/SUM($AW$2:$AW$701)</f>
        <v>0.31546391752577319</v>
      </c>
      <c r="BB322" s="35">
        <f t="shared" ref="BB322:BB385" si="70">AZ322/SUM($AX$2:$AX$701)</f>
        <v>0.78139534883720929</v>
      </c>
      <c r="BC322" s="35">
        <f t="shared" ref="BC322:BC385" si="71">ABS(BA322-BB322)</f>
        <v>0.46593143131143611</v>
      </c>
      <c r="BD322" s="35">
        <f t="shared" ref="BD322:BD385" si="72">BB322</f>
        <v>0.78139534883720929</v>
      </c>
      <c r="BE322" s="35">
        <f t="shared" ref="BE322:BE385" si="73">BA322</f>
        <v>0.31546391752577319</v>
      </c>
      <c r="BF322" s="23">
        <f>VLOOKUP(AH322,POINTS_TABLE!$D$2:$E$6,2,FALSE)</f>
        <v>-2.4216717822795024</v>
      </c>
      <c r="BG322" s="23">
        <f>VLOOKUP(AI322,POINTS_TABLE!$D$7:$E$12,2,FALSE)</f>
        <v>-0.94910634884503919</v>
      </c>
      <c r="BH322" s="23">
        <f>VLOOKUP(AJ322,POINTS_TABLE!$D$13:$E$18,2,FALSE)</f>
        <v>-13.075263105775054</v>
      </c>
      <c r="BI322" s="23">
        <f>VLOOKUP(AK322,POINTS_TABLE!$D$21:$E$24,2,FALSE)</f>
        <v>15.455276084198793</v>
      </c>
      <c r="BJ322" s="23">
        <f>VLOOKUP(AL322,POINTS_TABLE!$D$25:$E$27,2,FALSE)</f>
        <v>1.063873591300236</v>
      </c>
      <c r="BK322" s="23">
        <f>VLOOKUP(AM322,POINTS_TABLE!$D$28:$E$33,2,FALSE)</f>
        <v>-20.314693279760625</v>
      </c>
      <c r="BL322" s="23">
        <f>VLOOKUP(AN322,POINTS_TABLE!$D$34:$E$37,2,FALSE)</f>
        <v>7.4046821899710498</v>
      </c>
      <c r="BM322" s="23">
        <f>VLOOKUP(AO322,POINTS_TABLE!$D$38:$E$41,2,FALSE)</f>
        <v>3.0392969223849704</v>
      </c>
      <c r="BN322" s="23">
        <f>VLOOKUP(AP322,POINTS_TABLE!$D$42:$E$44,2,FALSE)</f>
        <v>10.30683560485237</v>
      </c>
      <c r="BO322" s="23">
        <f>VLOOKUP(AQ322,POINTS_TABLE!$D$45:$E$48,2,FALSE)</f>
        <v>2.6738283855727758</v>
      </c>
      <c r="BP322" s="23">
        <f>VLOOKUP(AR322,POINTS_TABLE!$D$49:$E$50,2,FALSE)</f>
        <v>-3.4375704313596254</v>
      </c>
      <c r="BQ322" s="23">
        <f>VLOOKUP(AS322,POINTS_TABLE!$D$51:$E$52,2,FALSE)</f>
        <v>-3.8353326132213157</v>
      </c>
      <c r="BR322" s="39">
        <f>ROUND(SCORECARD_SCALLING!$C$6-SUM(BF322:BQ322)-TRAIN_SUMMARY!$C$2*SCORECARD_SCALLING!$C$5,0)</f>
        <v>510</v>
      </c>
      <c r="BS322" t="str">
        <f t="shared" si="61"/>
        <v>Manual review</v>
      </c>
      <c r="BT322">
        <f t="shared" si="62"/>
        <v>2</v>
      </c>
    </row>
    <row r="323" spans="1:72">
      <c r="A323" s="2" t="s">
        <v>32</v>
      </c>
      <c r="B323" s="2">
        <v>12</v>
      </c>
      <c r="C323" s="2" t="s">
        <v>33</v>
      </c>
      <c r="D323" s="2" t="s">
        <v>58</v>
      </c>
      <c r="E323" s="2">
        <v>1037</v>
      </c>
      <c r="F323" s="2" t="s">
        <v>59</v>
      </c>
      <c r="G323" s="2" t="s">
        <v>39</v>
      </c>
      <c r="H323" s="2">
        <v>3</v>
      </c>
      <c r="I323" s="2" t="s">
        <v>26</v>
      </c>
      <c r="J323" s="2" t="s">
        <v>27</v>
      </c>
      <c r="K323" s="2">
        <v>4</v>
      </c>
      <c r="L323" s="2" t="s">
        <v>28</v>
      </c>
      <c r="M323" s="2">
        <v>39</v>
      </c>
      <c r="N323" s="2" t="s">
        <v>27</v>
      </c>
      <c r="O323" s="2" t="s">
        <v>29</v>
      </c>
      <c r="P323" s="2">
        <v>1</v>
      </c>
      <c r="Q323" s="2" t="s">
        <v>40</v>
      </c>
      <c r="R323" s="2">
        <v>1</v>
      </c>
      <c r="S323" s="2" t="s">
        <v>27</v>
      </c>
      <c r="T323" s="2" t="s">
        <v>31</v>
      </c>
      <c r="U323" s="2">
        <v>0</v>
      </c>
      <c r="V323">
        <f>_xlfn.XLOOKUP(B323,Binning_WOE_IV!$C$2:$C$6,Binning_WOE_IV!$I$2:$I$6,"not found",-1)</f>
        <v>7.0953437452657447E-2</v>
      </c>
      <c r="W323">
        <f>_xlfn.XLOOKUP(E323,Binning_WOE_IV!$C$7:$C$12,Binning_WOE_IV!$I$7:$I$12,"not found",-1)</f>
        <v>0.16104877718831048</v>
      </c>
      <c r="X323">
        <f>_xlfn.XLOOKUP(M323,Binning_WOE_IV!$C$13:$C$18,Binning_WOE_IV!$I$13:$I$18,"not found",-1)</f>
        <v>0.27579903319597576</v>
      </c>
      <c r="Y323">
        <f>_xlfn.XLOOKUP(A323,Binning_WOE_IV!$B$32:$B$35,Binning_WOE_IV!$G$32:$G$35,"not found",0)</f>
        <v>-0.45557089656450134</v>
      </c>
      <c r="Z323" s="23">
        <f>_xlfn.XLOOKUP(_xlfn.XLOOKUP(C323,Binning_WOE_IV!$AF$2:$AF$6,Binning_WOE_IV!$AG$2:$AG$6,"not found",0),Binning_WOE_IV!$R$36:$R$38,Binning_WOE_IV!$G$36:$G$38,"not found",0)</f>
        <v>-4.4726268044255127E-2</v>
      </c>
      <c r="AA323" cm="1">
        <f t="array" ref="AA323">_xlfn.SWITCH(D323,"radio/tv",Binning_WOE_IV!$G$39,"other",Binning_WOE_IV!$G$39,"education",Binning_WOE_IV!$G$40,"retraining",Binning_WOE_IV!$G$40,"furniture/equipment",Binning_WOE_IV!$G$41,"domestic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323">
        <f>_xlfn.LET(_xlpm.b,_xlfn.XLOOKUP(F323,Binning_WOE_IV!$AJ$2:$AJ$6,Binning_WOE_IV!$AK$2:$AK$6,"not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323">
        <f>_xlfn.LET(_xlpm.b,_xlfn.XLOOKUP(G323,Binning_WOE_IV!$AL$2:$AL$6,Binning_WOE_IV!$AM$2:$AM$6,"not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23">
        <f>_xlfn.XLOOKUP(_xlfn.XLOOKUP(I323,Binning_WOE_IV!$AN$2:$AN$5,Binning_WOE_IV!$AO$2:$AO$5,"not found",0),Binning_WOE_IV!$R$53:$R$55,Binning_WOE_IV!$G$53:$G$55,"not found",0)</f>
        <v>0.1811117123342415</v>
      </c>
      <c r="AE323">
        <f>_xlfn.LET(_xlpm.b,_xlfn.XLOOKUP(L323,Binning_WOE_IV!$AQ$2:$AQ$5,Binning_WOE_IV!$AR$2:$AR$5,"not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23">
        <f>_xlfn.XLOOKUP(_xlfn.XLOOKUP(N323,Binning_WOE_IV!$AS$2:$AS$4,Binning_WOE_IV!$AT$2:$AT$4,"not found",0),Binning_WOE_IV!$R$62:$R$63,Binning_WOE_IV!$G$62:$G$63,"not found",0)</f>
        <v>0.12957806221905885</v>
      </c>
      <c r="AG323">
        <f>_xlfn.XLOOKUP(_xlfn.XLOOKUP(O323,Binning_WOE_IV!$AU$2:$AU$4,Binning_WOE_IV!$AV$2:$AV$4,"not found",0),Binning_WOE_IV!$R$64:$R$65,Binning_WOE_IV!$G$64:$G$65,"not found",0)</f>
        <v>0.23435622685305388</v>
      </c>
      <c r="AH323">
        <f>V323*TRAIN_SUMMARY!$C$3</f>
        <v>-5.5952498937620498E-2</v>
      </c>
      <c r="AI323">
        <f>W323*TRAIN_SUMMARY!$C$4</f>
        <v>-8.037531726833734E-2</v>
      </c>
      <c r="AJ323">
        <f>X323*TRAIN_SUMMARY!$C$5</f>
        <v>-0.1756525653466223</v>
      </c>
      <c r="AK323">
        <f>Y323*TRAIN_SUMMARY!$C$6</f>
        <v>0.35709270141793154</v>
      </c>
      <c r="AL323">
        <f>Z323*TRAIN_SUMMARY!$C$7</f>
        <v>2.4580699342731407E-2</v>
      </c>
      <c r="AM323">
        <f>AA323*TRAIN_SUMMARY!$C$8</f>
        <v>0.4883377841684039</v>
      </c>
      <c r="AN323">
        <f>AB323*TRAIN_SUMMARY!$C$9</f>
        <v>0.18902110492895396</v>
      </c>
      <c r="AO323">
        <f>AC323*TRAIN_SUMMARY!$C$10</f>
        <v>-0.18469041192036334</v>
      </c>
      <c r="AP323">
        <f>AD323*TRAIN_SUMMARY!$C$11</f>
        <v>-0.21458247952085815</v>
      </c>
      <c r="AQ323">
        <f>AE323*TRAIN_SUMMARY!$C$12</f>
        <v>-0.28008206528227803</v>
      </c>
      <c r="AR323">
        <f>AF323*TRAIN_SUMMARY!$C$13</f>
        <v>-7.9424741749105313E-2</v>
      </c>
      <c r="AS323">
        <f>AG323*TRAIN_SUMMARY!$C$14</f>
        <v>-8.8614999578798745E-2</v>
      </c>
      <c r="AT323">
        <f>TRAIN_SUMMARY!$C$2+SUM(AH323:AS323)</f>
        <v>-0.92174360450808601</v>
      </c>
      <c r="AU323">
        <f t="shared" si="65"/>
        <v>0.28460275611067609</v>
      </c>
      <c r="AV323">
        <f t="shared" si="66"/>
        <v>0.33491730470961711</v>
      </c>
      <c r="AW323">
        <f t="shared" si="67"/>
        <v>1</v>
      </c>
      <c r="AX323">
        <f t="shared" si="68"/>
        <v>0</v>
      </c>
      <c r="AY323">
        <f t="shared" si="63"/>
        <v>154</v>
      </c>
      <c r="AZ323">
        <f t="shared" si="64"/>
        <v>168</v>
      </c>
      <c r="BA323" s="35">
        <f t="shared" si="69"/>
        <v>0.31752577319587627</v>
      </c>
      <c r="BB323" s="35">
        <f t="shared" si="70"/>
        <v>0.78139534883720929</v>
      </c>
      <c r="BC323" s="35">
        <f t="shared" si="71"/>
        <v>0.46386957564133302</v>
      </c>
      <c r="BD323" s="35">
        <f t="shared" si="72"/>
        <v>0.78139534883720929</v>
      </c>
      <c r="BE323" s="35">
        <f t="shared" si="73"/>
        <v>0.31752577319587627</v>
      </c>
      <c r="BF323" s="23">
        <f>VLOOKUP(AH323,POINTS_TABLE!$D$2:$E$6,2,FALSE)</f>
        <v>-2.4216717822795024</v>
      </c>
      <c r="BG323" s="23">
        <f>VLOOKUP(AI323,POINTS_TABLE!$D$7:$E$12,2,FALSE)</f>
        <v>-3.4787121489872201</v>
      </c>
      <c r="BH323" s="23">
        <f>VLOOKUP(AJ323,POINTS_TABLE!$D$13:$E$18,2,FALSE)</f>
        <v>-7.6023925483498971</v>
      </c>
      <c r="BI323" s="23">
        <f>VLOOKUP(AK323,POINTS_TABLE!$D$21:$E$24,2,FALSE)</f>
        <v>15.455276084198793</v>
      </c>
      <c r="BJ323" s="23">
        <f>VLOOKUP(AL323,POINTS_TABLE!$D$25:$E$27,2,FALSE)</f>
        <v>1.063873591300236</v>
      </c>
      <c r="BK323" s="23">
        <f>VLOOKUP(AM323,POINTS_TABLE!$D$28:$E$33,2,FALSE)</f>
        <v>21.135674984953837</v>
      </c>
      <c r="BL323" s="23">
        <f>VLOOKUP(AN323,POINTS_TABLE!$D$34:$E$37,2,FALSE)</f>
        <v>8.180994321130628</v>
      </c>
      <c r="BM323" s="23">
        <f>VLOOKUP(AO323,POINTS_TABLE!$D$38:$E$41,2,FALSE)</f>
        <v>-7.9935582413174426</v>
      </c>
      <c r="BN323" s="23">
        <f>VLOOKUP(AP323,POINTS_TABLE!$D$42:$E$44,2,FALSE)</f>
        <v>-9.2873123719919874</v>
      </c>
      <c r="BO323" s="23">
        <f>VLOOKUP(AQ323,POINTS_TABLE!$D$45:$E$48,2,FALSE)</f>
        <v>-12.122190198740443</v>
      </c>
      <c r="BP323" s="23">
        <f>VLOOKUP(AR323,POINTS_TABLE!$D$49:$E$50,2,FALSE)</f>
        <v>-3.4375704313596254</v>
      </c>
      <c r="BQ323" s="23">
        <f>VLOOKUP(AS323,POINTS_TABLE!$D$51:$E$52,2,FALSE)</f>
        <v>-3.8353326132213157</v>
      </c>
      <c r="BR323" s="39">
        <f>ROUND(SCORECARD_SCALLING!$C$6-SUM(BF323:BQ323)-TRAIN_SUMMARY!$C$2*SCORECARD_SCALLING!$C$5,0)</f>
        <v>510</v>
      </c>
      <c r="BS323" t="str">
        <f t="shared" ref="BS323:BS386" si="74">IF(BR323&gt;=580,"Accept",IF(AND(BR323&gt;=500,BR323&lt;580),"Manual review","Reject"))</f>
        <v>Manual review</v>
      </c>
      <c r="BT323">
        <f t="shared" ref="BT323:BT386" si="75">IF(BS323="Reject",1,IF(BS323="Manual review",2,3))</f>
        <v>2</v>
      </c>
    </row>
    <row r="324" spans="1:72">
      <c r="A324" s="2" t="s">
        <v>32</v>
      </c>
      <c r="B324" s="2">
        <v>6</v>
      </c>
      <c r="C324" s="2" t="s">
        <v>33</v>
      </c>
      <c r="D324" s="2" t="s">
        <v>46</v>
      </c>
      <c r="E324" s="2">
        <v>14555</v>
      </c>
      <c r="F324" s="2" t="s">
        <v>24</v>
      </c>
      <c r="G324" s="2" t="s">
        <v>55</v>
      </c>
      <c r="H324" s="2">
        <v>1</v>
      </c>
      <c r="I324" s="2" t="s">
        <v>26</v>
      </c>
      <c r="J324" s="2" t="s">
        <v>27</v>
      </c>
      <c r="K324" s="2">
        <v>2</v>
      </c>
      <c r="L324" s="2" t="s">
        <v>43</v>
      </c>
      <c r="M324" s="2">
        <v>23</v>
      </c>
      <c r="N324" s="2" t="s">
        <v>27</v>
      </c>
      <c r="O324" s="2" t="s">
        <v>29</v>
      </c>
      <c r="P324" s="2">
        <v>1</v>
      </c>
      <c r="Q324" s="2" t="s">
        <v>69</v>
      </c>
      <c r="R324" s="2">
        <v>1</v>
      </c>
      <c r="S324" s="2" t="s">
        <v>31</v>
      </c>
      <c r="T324" s="2" t="s">
        <v>31</v>
      </c>
      <c r="U324" s="2">
        <v>1</v>
      </c>
      <c r="V324">
        <f>_xlfn.XLOOKUP(B324,Binning_WOE_IV!$C$2:$C$6,Binning_WOE_IV!$I$2:$I$6,"not found",-1)</f>
        <v>1.0146162505891094</v>
      </c>
      <c r="W324">
        <f>_xlfn.XLOOKUP(E324,Binning_WOE_IV!$C$7:$C$12,Binning_WOE_IV!$I$7:$I$12,"not found",-1)</f>
        <v>-0.98786424995459821</v>
      </c>
      <c r="X324">
        <f>_xlfn.XLOOKUP(M324,Binning_WOE_IV!$C$13:$C$18,Binning_WOE_IV!$I$13:$I$18,"not found",-1)</f>
        <v>-0.40221483439086264</v>
      </c>
      <c r="Y324">
        <f>_xlfn.XLOOKUP(A324,Binning_WOE_IV!$B$32:$B$35,Binning_WOE_IV!$G$32:$G$35,"not found",0)</f>
        <v>-0.45557089656450134</v>
      </c>
      <c r="Z324" s="23">
        <f>_xlfn.XLOOKUP(_xlfn.XLOOKUP(C324,Binning_WOE_IV!$AF$2:$AF$6,Binning_WOE_IV!$AG$2:$AG$6,"not found",0),Binning_WOE_IV!$R$36:$R$38,Binning_WOE_IV!$G$36:$G$38,"not found",0)</f>
        <v>-4.4726268044255127E-2</v>
      </c>
      <c r="AA324" cm="1">
        <f t="array" ref="AA324">_xlfn.SWITCH(D324,"radio/tv",Binning_WOE_IV!$G$39,"other",Binning_WOE_IV!$G$39,"education",Binning_WOE_IV!$G$40,"retraining",Binning_WOE_IV!$G$40,"furniture/equipment",Binning_WOE_IV!$G$41,"domestic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324">
        <f>_xlfn.LET(_xlpm.b,_xlfn.XLOOKUP(F324,Binning_WOE_IV!$AJ$2:$AJ$6,Binning_WOE_IV!$AK$2:$AK$6,"not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324">
        <f>_xlfn.LET(_xlpm.b,_xlfn.XLOOKUP(G324,Binning_WOE_IV!$AL$2:$AL$6,Binning_WOE_IV!$AM$2:$AM$6,"not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324">
        <f>_xlfn.XLOOKUP(_xlfn.XLOOKUP(I324,Binning_WOE_IV!$AN$2:$AN$5,Binning_WOE_IV!$AO$2:$AO$5,"not found",0),Binning_WOE_IV!$R$53:$R$55,Binning_WOE_IV!$G$53:$G$55,"not found",0)</f>
        <v>0.1811117123342415</v>
      </c>
      <c r="AE324">
        <f>_xlfn.LET(_xlpm.b,_xlfn.XLOOKUP(L324,Binning_WOE_IV!$AQ$2:$AQ$5,Binning_WOE_IV!$AR$2:$AR$5,"not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24">
        <f>_xlfn.XLOOKUP(_xlfn.XLOOKUP(N324,Binning_WOE_IV!$AS$2:$AS$4,Binning_WOE_IV!$AT$2:$AT$4,"not found",0),Binning_WOE_IV!$R$62:$R$63,Binning_WOE_IV!$G$62:$G$63,"not found",0)</f>
        <v>0.12957806221905885</v>
      </c>
      <c r="AG324">
        <f>_xlfn.XLOOKUP(_xlfn.XLOOKUP(O324,Binning_WOE_IV!$AU$2:$AU$4,Binning_WOE_IV!$AV$2:$AV$4,"not found",0),Binning_WOE_IV!$R$64:$R$65,Binning_WOE_IV!$G$64:$G$65,"not found",0)</f>
        <v>0.23435622685305388</v>
      </c>
      <c r="AH324">
        <f>V324*TRAIN_SUMMARY!$C$3</f>
        <v>-0.80010661528638027</v>
      </c>
      <c r="AI324">
        <f>W324*TRAIN_SUMMARY!$C$4</f>
        <v>0.49301772974847569</v>
      </c>
      <c r="AJ324">
        <f>X324*TRAIN_SUMMARY!$C$5</f>
        <v>0.25616502952357967</v>
      </c>
      <c r="AK324">
        <f>Y324*TRAIN_SUMMARY!$C$6</f>
        <v>0.35709270141793154</v>
      </c>
      <c r="AL324">
        <f>Z324*TRAIN_SUMMARY!$C$7</f>
        <v>2.4580699342731407E-2</v>
      </c>
      <c r="AM324">
        <f>AA324*TRAIN_SUMMARY!$C$8</f>
        <v>0.38352631329769549</v>
      </c>
      <c r="AN324">
        <f>AB324*TRAIN_SUMMARY!$C$9</f>
        <v>-0.49611293003523665</v>
      </c>
      <c r="AO324">
        <f>AC324*TRAIN_SUMMARY!$C$10</f>
        <v>7.0222669754522044E-2</v>
      </c>
      <c r="AP324">
        <f>AD324*TRAIN_SUMMARY!$C$11</f>
        <v>-0.21458247952085815</v>
      </c>
      <c r="AQ324">
        <f>AE324*TRAIN_SUMMARY!$C$12</f>
        <v>-1.8327249432625072E-2</v>
      </c>
      <c r="AR324">
        <f>AF324*TRAIN_SUMMARY!$C$13</f>
        <v>-7.9424741749105313E-2</v>
      </c>
      <c r="AS324">
        <f>AG324*TRAIN_SUMMARY!$C$14</f>
        <v>-8.8614999578798745E-2</v>
      </c>
      <c r="AT324">
        <f>TRAIN_SUMMARY!$C$2+SUM(AH324:AS324)</f>
        <v>-0.93396468728019155</v>
      </c>
      <c r="AU324">
        <f t="shared" si="65"/>
        <v>0.28212105811862165</v>
      </c>
      <c r="AV324">
        <f t="shared" si="66"/>
        <v>1.2654190160514973</v>
      </c>
      <c r="AW324">
        <f t="shared" si="67"/>
        <v>0</v>
      </c>
      <c r="AX324">
        <f t="shared" si="68"/>
        <v>1</v>
      </c>
      <c r="AY324">
        <f t="shared" ref="AY324:AY387" si="76">AY323+AW324</f>
        <v>154</v>
      </c>
      <c r="AZ324">
        <f t="shared" ref="AZ324:AZ387" si="77">AZ323+AX324</f>
        <v>169</v>
      </c>
      <c r="BA324" s="35">
        <f t="shared" si="69"/>
        <v>0.31752577319587627</v>
      </c>
      <c r="BB324" s="35">
        <f t="shared" si="70"/>
        <v>0.78604651162790695</v>
      </c>
      <c r="BC324" s="35">
        <f t="shared" si="71"/>
        <v>0.46852073843203068</v>
      </c>
      <c r="BD324" s="35">
        <f t="shared" si="72"/>
        <v>0.78604651162790695</v>
      </c>
      <c r="BE324" s="35">
        <f t="shared" si="73"/>
        <v>0.31752577319587627</v>
      </c>
      <c r="BF324" s="23">
        <f>VLOOKUP(AH324,POINTS_TABLE!$D$2:$E$6,2,FALSE)</f>
        <v>-34.629295381683434</v>
      </c>
      <c r="BG324" s="23">
        <f>VLOOKUP(AI324,POINTS_TABLE!$D$7:$E$12,2,FALSE)</f>
        <v>21.33822701335383</v>
      </c>
      <c r="BH324" s="23">
        <f>VLOOKUP(AJ324,POINTS_TABLE!$D$13:$E$18,2,FALSE)</f>
        <v>11.087040532285299</v>
      </c>
      <c r="BI324" s="23">
        <f>VLOOKUP(AK324,POINTS_TABLE!$D$21:$E$24,2,FALSE)</f>
        <v>15.455276084198793</v>
      </c>
      <c r="BJ324" s="23">
        <f>VLOOKUP(AL324,POINTS_TABLE!$D$25:$E$27,2,FALSE)</f>
        <v>1.063873591300236</v>
      </c>
      <c r="BK324" s="23">
        <f>VLOOKUP(AM324,POINTS_TABLE!$D$28:$E$33,2,FALSE)</f>
        <v>16.599345307350365</v>
      </c>
      <c r="BL324" s="23">
        <f>VLOOKUP(AN324,POINTS_TABLE!$D$34:$E$37,2,FALSE)</f>
        <v>-21.472189916481874</v>
      </c>
      <c r="BM324" s="23">
        <f>VLOOKUP(AO324,POINTS_TABLE!$D$38:$E$41,2,FALSE)</f>
        <v>3.0392969223849704</v>
      </c>
      <c r="BN324" s="23">
        <f>VLOOKUP(AP324,POINTS_TABLE!$D$42:$E$44,2,FALSE)</f>
        <v>-9.2873123719919874</v>
      </c>
      <c r="BO324" s="23">
        <f>VLOOKUP(AQ324,POINTS_TABLE!$D$45:$E$48,2,FALSE)</f>
        <v>-0.79321895608749771</v>
      </c>
      <c r="BP324" s="23">
        <f>VLOOKUP(AR324,POINTS_TABLE!$D$49:$E$50,2,FALSE)</f>
        <v>-3.4375704313596254</v>
      </c>
      <c r="BQ324" s="23">
        <f>VLOOKUP(AS324,POINTS_TABLE!$D$51:$E$52,2,FALSE)</f>
        <v>-3.8353326132213157</v>
      </c>
      <c r="BR324" s="39">
        <f>ROUND(SCORECARD_SCALLING!$C$6-SUM(BF324:BQ324)-TRAIN_SUMMARY!$C$2*SCORECARD_SCALLING!$C$5,0)</f>
        <v>511</v>
      </c>
      <c r="BS324" t="str">
        <f t="shared" si="74"/>
        <v>Manual review</v>
      </c>
      <c r="BT324">
        <f t="shared" si="75"/>
        <v>2</v>
      </c>
    </row>
    <row r="325" spans="1:72">
      <c r="A325" s="2" t="s">
        <v>32</v>
      </c>
      <c r="B325" s="2">
        <v>6</v>
      </c>
      <c r="C325" s="2" t="s">
        <v>45</v>
      </c>
      <c r="D325" s="2" t="s">
        <v>41</v>
      </c>
      <c r="E325" s="2">
        <v>1050</v>
      </c>
      <c r="F325" s="2" t="s">
        <v>34</v>
      </c>
      <c r="G325" s="2" t="s">
        <v>55</v>
      </c>
      <c r="H325" s="2">
        <v>4</v>
      </c>
      <c r="I325" s="2" t="s">
        <v>26</v>
      </c>
      <c r="J325" s="2" t="s">
        <v>27</v>
      </c>
      <c r="K325" s="2">
        <v>1</v>
      </c>
      <c r="L325" s="2" t="s">
        <v>43</v>
      </c>
      <c r="M325" s="2">
        <v>35</v>
      </c>
      <c r="N325" s="2" t="s">
        <v>65</v>
      </c>
      <c r="O325" s="2" t="s">
        <v>29</v>
      </c>
      <c r="P325" s="2">
        <v>2</v>
      </c>
      <c r="Q325" s="2" t="s">
        <v>52</v>
      </c>
      <c r="R325" s="2">
        <v>1</v>
      </c>
      <c r="S325" s="2" t="s">
        <v>31</v>
      </c>
      <c r="T325" s="2" t="s">
        <v>31</v>
      </c>
      <c r="U325" s="2">
        <v>0</v>
      </c>
      <c r="V325">
        <f>_xlfn.XLOOKUP(B325,Binning_WOE_IV!$C$2:$C$6,Binning_WOE_IV!$I$2:$I$6,"not found",-1)</f>
        <v>1.0146162505891094</v>
      </c>
      <c r="W325">
        <f>_xlfn.XLOOKUP(E325,Binning_WOE_IV!$C$7:$C$12,Binning_WOE_IV!$I$7:$I$12,"not found",-1)</f>
        <v>0.16104877718831048</v>
      </c>
      <c r="X325">
        <f>_xlfn.XLOOKUP(M325,Binning_WOE_IV!$C$13:$C$18,Binning_WOE_IV!$I$13:$I$18,"not found",-1)</f>
        <v>-9.0210644079187538E-2</v>
      </c>
      <c r="Y325">
        <f>_xlfn.XLOOKUP(A325,Binning_WOE_IV!$B$32:$B$35,Binning_WOE_IV!$G$32:$G$35,"not found",0)</f>
        <v>-0.45557089656450134</v>
      </c>
      <c r="Z325" s="23">
        <f>_xlfn.XLOOKUP(_xlfn.XLOOKUP(C325,Binning_WOE_IV!$AF$2:$AF$6,Binning_WOE_IV!$AG$2:$AG$6,"not found",0),Binning_WOE_IV!$R$36:$R$38,Binning_WOE_IV!$G$36:$G$38,"not found",0)</f>
        <v>-4.4726268044255127E-2</v>
      </c>
      <c r="AA325" cm="1">
        <f t="array" ref="AA325">_xlfn.SWITCH(D325,"radio/tv",Binning_WOE_IV!$G$39,"other",Binning_WOE_IV!$G$39,"education",Binning_WOE_IV!$G$40,"retraining",Binning_WOE_IV!$G$40,"furniture/equipment",Binning_WOE_IV!$G$41,"domestic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25">
        <f>_xlfn.LET(_xlpm.b,_xlfn.XLOOKUP(F325,Binning_WOE_IV!$AJ$2:$AJ$6,Binning_WOE_IV!$AK$2:$AK$6,"not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25">
        <f>_xlfn.LET(_xlpm.b,_xlfn.XLOOKUP(G325,Binning_WOE_IV!$AL$2:$AL$6,Binning_WOE_IV!$AM$2:$AM$6,"not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325">
        <f>_xlfn.XLOOKUP(_xlfn.XLOOKUP(I325,Binning_WOE_IV!$AN$2:$AN$5,Binning_WOE_IV!$AO$2:$AO$5,"not found",0),Binning_WOE_IV!$R$53:$R$55,Binning_WOE_IV!$G$53:$G$55,"not found",0)</f>
        <v>0.1811117123342415</v>
      </c>
      <c r="AE325">
        <f>_xlfn.LET(_xlpm.b,_xlfn.XLOOKUP(L325,Binning_WOE_IV!$AQ$2:$AQ$5,Binning_WOE_IV!$AR$2:$AR$5,"not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25">
        <f>_xlfn.XLOOKUP(_xlfn.XLOOKUP(N325,Binning_WOE_IV!$AS$2:$AS$4,Binning_WOE_IV!$AT$2:$AT$4,"not found",0),Binning_WOE_IV!$R$62:$R$63,Binning_WOE_IV!$G$62:$G$63,"not found",0)</f>
        <v>-0.54969627176468283</v>
      </c>
      <c r="AG325">
        <f>_xlfn.XLOOKUP(_xlfn.XLOOKUP(O325,Binning_WOE_IV!$AU$2:$AU$4,Binning_WOE_IV!$AV$2:$AV$4,"not found",0),Binning_WOE_IV!$R$64:$R$65,Binning_WOE_IV!$G$64:$G$65,"not found",0)</f>
        <v>0.23435622685305388</v>
      </c>
      <c r="AH325">
        <f>V325*TRAIN_SUMMARY!$C$3</f>
        <v>-0.80010661528638027</v>
      </c>
      <c r="AI325">
        <f>W325*TRAIN_SUMMARY!$C$4</f>
        <v>-8.037531726833734E-2</v>
      </c>
      <c r="AJ325">
        <f>X325*TRAIN_SUMMARY!$C$5</f>
        <v>5.7453903556002682E-2</v>
      </c>
      <c r="AK325">
        <f>Y325*TRAIN_SUMMARY!$C$6</f>
        <v>0.35709270141793154</v>
      </c>
      <c r="AL325">
        <f>Z325*TRAIN_SUMMARY!$C$7</f>
        <v>2.4580699342731407E-2</v>
      </c>
      <c r="AM325">
        <f>AA325*TRAIN_SUMMARY!$C$8</f>
        <v>5.9194073638088991E-2</v>
      </c>
      <c r="AN325">
        <f>AB325*TRAIN_SUMMARY!$C$9</f>
        <v>0.17108448609736249</v>
      </c>
      <c r="AO325">
        <f>AC325*TRAIN_SUMMARY!$C$10</f>
        <v>7.0222669754522044E-2</v>
      </c>
      <c r="AP325">
        <f>AD325*TRAIN_SUMMARY!$C$11</f>
        <v>-0.21458247952085815</v>
      </c>
      <c r="AQ325">
        <f>AE325*TRAIN_SUMMARY!$C$12</f>
        <v>-1.8327249432625072E-2</v>
      </c>
      <c r="AR325">
        <f>AF325*TRAIN_SUMMARY!$C$13</f>
        <v>0.33693577197926589</v>
      </c>
      <c r="AS325">
        <f>AG325*TRAIN_SUMMARY!$C$14</f>
        <v>-8.8614999578798745E-2</v>
      </c>
      <c r="AT325">
        <f>TRAIN_SUMMARY!$C$2+SUM(AH325:AS325)</f>
        <v>-0.94684317006321783</v>
      </c>
      <c r="AU325">
        <f t="shared" si="65"/>
        <v>0.27952012890970701</v>
      </c>
      <c r="AV325">
        <f t="shared" si="66"/>
        <v>0.32783780135086998</v>
      </c>
      <c r="AW325">
        <f t="shared" si="67"/>
        <v>1</v>
      </c>
      <c r="AX325">
        <f t="shared" si="68"/>
        <v>0</v>
      </c>
      <c r="AY325">
        <f t="shared" si="76"/>
        <v>155</v>
      </c>
      <c r="AZ325">
        <f t="shared" si="77"/>
        <v>169</v>
      </c>
      <c r="BA325" s="35">
        <f t="shared" si="69"/>
        <v>0.31958762886597936</v>
      </c>
      <c r="BB325" s="35">
        <f t="shared" si="70"/>
        <v>0.78604651162790695</v>
      </c>
      <c r="BC325" s="35">
        <f t="shared" si="71"/>
        <v>0.4664588827619276</v>
      </c>
      <c r="BD325" s="35">
        <f t="shared" si="72"/>
        <v>0.78604651162790695</v>
      </c>
      <c r="BE325" s="35">
        <f t="shared" si="73"/>
        <v>0.31958762886597936</v>
      </c>
      <c r="BF325" s="23">
        <f>VLOOKUP(AH325,POINTS_TABLE!$D$2:$E$6,2,FALSE)</f>
        <v>-34.629295381683434</v>
      </c>
      <c r="BG325" s="23">
        <f>VLOOKUP(AI325,POINTS_TABLE!$D$7:$E$12,2,FALSE)</f>
        <v>-3.4787121489872201</v>
      </c>
      <c r="BH325" s="23">
        <f>VLOOKUP(AJ325,POINTS_TABLE!$D$13:$E$18,2,FALSE)</f>
        <v>2.4866538521987356</v>
      </c>
      <c r="BI325" s="23">
        <f>VLOOKUP(AK325,POINTS_TABLE!$D$21:$E$24,2,FALSE)</f>
        <v>15.455276084198793</v>
      </c>
      <c r="BJ325" s="23">
        <f>VLOOKUP(AL325,POINTS_TABLE!$D$25:$E$27,2,FALSE)</f>
        <v>1.063873591300236</v>
      </c>
      <c r="BK325" s="23">
        <f>VLOOKUP(AM325,POINTS_TABLE!$D$28:$E$33,2,FALSE)</f>
        <v>2.5619698946306131</v>
      </c>
      <c r="BL325" s="23">
        <f>VLOOKUP(AN325,POINTS_TABLE!$D$34:$E$37,2,FALSE)</f>
        <v>7.4046821899710498</v>
      </c>
      <c r="BM325" s="23">
        <f>VLOOKUP(AO325,POINTS_TABLE!$D$38:$E$41,2,FALSE)</f>
        <v>3.0392969223849704</v>
      </c>
      <c r="BN325" s="23">
        <f>VLOOKUP(AP325,POINTS_TABLE!$D$42:$E$44,2,FALSE)</f>
        <v>-9.2873123719919874</v>
      </c>
      <c r="BO325" s="23">
        <f>VLOOKUP(AQ325,POINTS_TABLE!$D$45:$E$48,2,FALSE)</f>
        <v>-0.79321895608749771</v>
      </c>
      <c r="BP325" s="23">
        <f>VLOOKUP(AR325,POINTS_TABLE!$D$49:$E$50,2,FALSE)</f>
        <v>14.582867019977442</v>
      </c>
      <c r="BQ325" s="23">
        <f>VLOOKUP(AS325,POINTS_TABLE!$D$51:$E$52,2,FALSE)</f>
        <v>-3.8353326132213157</v>
      </c>
      <c r="BR325" s="39">
        <f>ROUND(SCORECARD_SCALLING!$C$6-SUM(BF325:BQ325)-TRAIN_SUMMARY!$C$2*SCORECARD_SCALLING!$C$5,0)</f>
        <v>511</v>
      </c>
      <c r="BS325" t="str">
        <f t="shared" si="74"/>
        <v>Manual review</v>
      </c>
      <c r="BT325">
        <f t="shared" si="75"/>
        <v>2</v>
      </c>
    </row>
    <row r="326" spans="1:72">
      <c r="A326" s="2" t="s">
        <v>37</v>
      </c>
      <c r="B326" s="2">
        <v>60</v>
      </c>
      <c r="C326" s="2" t="s">
        <v>45</v>
      </c>
      <c r="D326" s="2" t="s">
        <v>23</v>
      </c>
      <c r="E326" s="2">
        <v>15653</v>
      </c>
      <c r="F326" s="2" t="s">
        <v>34</v>
      </c>
      <c r="G326" s="2" t="s">
        <v>39</v>
      </c>
      <c r="H326" s="2">
        <v>2</v>
      </c>
      <c r="I326" s="2" t="s">
        <v>26</v>
      </c>
      <c r="J326" s="2" t="s">
        <v>27</v>
      </c>
      <c r="K326" s="2">
        <v>4</v>
      </c>
      <c r="L326" s="2" t="s">
        <v>50</v>
      </c>
      <c r="M326" s="2">
        <v>21</v>
      </c>
      <c r="N326" s="2" t="s">
        <v>27</v>
      </c>
      <c r="O326" s="2" t="s">
        <v>29</v>
      </c>
      <c r="P326" s="2">
        <v>2</v>
      </c>
      <c r="Q326" s="2" t="s">
        <v>30</v>
      </c>
      <c r="R326" s="2">
        <v>1</v>
      </c>
      <c r="S326" s="2" t="s">
        <v>31</v>
      </c>
      <c r="T326" s="2" t="s">
        <v>31</v>
      </c>
      <c r="U326" s="2">
        <v>0</v>
      </c>
      <c r="V326">
        <f>_xlfn.XLOOKUP(B326,Binning_WOE_IV!$C$2:$C$6,Binning_WOE_IV!$I$2:$I$6,"not found",-1)</f>
        <v>-0.94704225543434295</v>
      </c>
      <c r="W326">
        <f>_xlfn.XLOOKUP(E326,Binning_WOE_IV!$C$7:$C$12,Binning_WOE_IV!$I$7:$I$12,"not found",-1)</f>
        <v>-0.98786424995459821</v>
      </c>
      <c r="X326">
        <f>_xlfn.XLOOKUP(M326,Binning_WOE_IV!$C$13:$C$18,Binning_WOE_IV!$I$13:$I$18,"not found",-1)</f>
        <v>-0.40221483439086264</v>
      </c>
      <c r="Y326">
        <f>_xlfn.XLOOKUP(A326,Binning_WOE_IV!$B$32:$B$35,Binning_WOE_IV!$G$32:$G$35,"not found",0)</f>
        <v>1.1281887537091495</v>
      </c>
      <c r="Z326" s="23">
        <f>_xlfn.XLOOKUP(_xlfn.XLOOKUP(C326,Binning_WOE_IV!$AF$2:$AF$6,Binning_WOE_IV!$AG$2:$AG$6,"not found",0),Binning_WOE_IV!$R$36:$R$38,Binning_WOE_IV!$G$36:$G$38,"not found",0)</f>
        <v>-4.4726268044255127E-2</v>
      </c>
      <c r="AA326" cm="1">
        <f t="array" ref="AA326">_xlfn.SWITCH(D326,"radio/tv",Binning_WOE_IV!$G$39,"other",Binning_WOE_IV!$G$39,"education",Binning_WOE_IV!$G$40,"retraining",Binning_WOE_IV!$G$40,"furniture/equipment",Binning_WOE_IV!$G$41,"domestic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26">
        <f>_xlfn.LET(_xlpm.b,_xlfn.XLOOKUP(F326,Binning_WOE_IV!$AJ$2:$AJ$6,Binning_WOE_IV!$AK$2:$AK$6,"not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26">
        <f>_xlfn.LET(_xlpm.b,_xlfn.XLOOKUP(G326,Binning_WOE_IV!$AL$2:$AL$6,Binning_WOE_IV!$AM$2:$AM$6,"not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26">
        <f>_xlfn.XLOOKUP(_xlfn.XLOOKUP(I326,Binning_WOE_IV!$AN$2:$AN$5,Binning_WOE_IV!$AO$2:$AO$5,"not found",0),Binning_WOE_IV!$R$53:$R$55,Binning_WOE_IV!$G$53:$G$55,"not found",0)</f>
        <v>0.1811117123342415</v>
      </c>
      <c r="AE326">
        <f>_xlfn.LET(_xlpm.b,_xlfn.XLOOKUP(L326,Binning_WOE_IV!$AQ$2:$AQ$5,Binning_WOE_IV!$AR$2:$AR$5,"not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26">
        <f>_xlfn.XLOOKUP(_xlfn.XLOOKUP(N326,Binning_WOE_IV!$AS$2:$AS$4,Binning_WOE_IV!$AT$2:$AT$4,"not found",0),Binning_WOE_IV!$R$62:$R$63,Binning_WOE_IV!$G$62:$G$63,"not found",0)</f>
        <v>0.12957806221905885</v>
      </c>
      <c r="AG326">
        <f>_xlfn.XLOOKUP(_xlfn.XLOOKUP(O326,Binning_WOE_IV!$AU$2:$AU$4,Binning_WOE_IV!$AV$2:$AV$4,"not found",0),Binning_WOE_IV!$R$64:$R$65,Binning_WOE_IV!$G$64:$G$65,"not found",0)</f>
        <v>0.23435622685305388</v>
      </c>
      <c r="AH326">
        <f>V326*TRAIN_SUMMARY!$C$3</f>
        <v>0.74681907872931619</v>
      </c>
      <c r="AI326">
        <f>W326*TRAIN_SUMMARY!$C$4</f>
        <v>0.49301772974847569</v>
      </c>
      <c r="AJ326">
        <f>X326*TRAIN_SUMMARY!$C$5</f>
        <v>0.25616502952357967</v>
      </c>
      <c r="AK326">
        <f>Y326*TRAIN_SUMMARY!$C$6</f>
        <v>-0.88431454425511169</v>
      </c>
      <c r="AL326">
        <f>Z326*TRAIN_SUMMARY!$C$7</f>
        <v>2.4580699342731407E-2</v>
      </c>
      <c r="AM326">
        <f>AA326*TRAIN_SUMMARY!$C$8</f>
        <v>-0.43521580803835686</v>
      </c>
      <c r="AN326">
        <f>AB326*TRAIN_SUMMARY!$C$9</f>
        <v>0.17108448609736249</v>
      </c>
      <c r="AO326">
        <f>AC326*TRAIN_SUMMARY!$C$10</f>
        <v>-0.18469041192036334</v>
      </c>
      <c r="AP326">
        <f>AD326*TRAIN_SUMMARY!$C$11</f>
        <v>-0.21458247952085815</v>
      </c>
      <c r="AQ326">
        <f>AE326*TRAIN_SUMMARY!$C$12</f>
        <v>6.1778553558697331E-2</v>
      </c>
      <c r="AR326">
        <f>AF326*TRAIN_SUMMARY!$C$13</f>
        <v>-7.9424741749105313E-2</v>
      </c>
      <c r="AS326">
        <f>AG326*TRAIN_SUMMARY!$C$14</f>
        <v>-8.8614999578798745E-2</v>
      </c>
      <c r="AT326">
        <f>TRAIN_SUMMARY!$C$2+SUM(AH326:AS326)</f>
        <v>-0.9547982228245544</v>
      </c>
      <c r="AU326">
        <f t="shared" si="65"/>
        <v>0.27792088515454205</v>
      </c>
      <c r="AV326">
        <f t="shared" si="66"/>
        <v>0.32562056874419021</v>
      </c>
      <c r="AW326">
        <f t="shared" si="67"/>
        <v>1</v>
      </c>
      <c r="AX326">
        <f t="shared" si="68"/>
        <v>0</v>
      </c>
      <c r="AY326">
        <f t="shared" si="76"/>
        <v>156</v>
      </c>
      <c r="AZ326">
        <f t="shared" si="77"/>
        <v>169</v>
      </c>
      <c r="BA326" s="35">
        <f t="shared" si="69"/>
        <v>0.3216494845360825</v>
      </c>
      <c r="BB326" s="35">
        <f t="shared" si="70"/>
        <v>0.78604651162790695</v>
      </c>
      <c r="BC326" s="35">
        <f t="shared" si="71"/>
        <v>0.46439702709182445</v>
      </c>
      <c r="BD326" s="35">
        <f t="shared" si="72"/>
        <v>0.78604651162790695</v>
      </c>
      <c r="BE326" s="35">
        <f t="shared" si="73"/>
        <v>0.3216494845360825</v>
      </c>
      <c r="BF326" s="23">
        <f>VLOOKUP(AH326,POINTS_TABLE!$D$2:$E$6,2,FALSE)</f>
        <v>32.322965439721465</v>
      </c>
      <c r="BG326" s="23">
        <f>VLOOKUP(AI326,POINTS_TABLE!$D$7:$E$12,2,FALSE)</f>
        <v>21.33822701335383</v>
      </c>
      <c r="BH326" s="23">
        <f>VLOOKUP(AJ326,POINTS_TABLE!$D$13:$E$18,2,FALSE)</f>
        <v>11.087040532285299</v>
      </c>
      <c r="BI326" s="23">
        <f>VLOOKUP(AK326,POINTS_TABLE!$D$21:$E$24,2,FALSE)</f>
        <v>-38.273886227485001</v>
      </c>
      <c r="BJ326" s="23">
        <f>VLOOKUP(AL326,POINTS_TABLE!$D$25:$E$27,2,FALSE)</f>
        <v>1.063873591300236</v>
      </c>
      <c r="BK326" s="23">
        <f>VLOOKUP(AM326,POINTS_TABLE!$D$28:$E$33,2,FALSE)</f>
        <v>-18.836510639202615</v>
      </c>
      <c r="BL326" s="23">
        <f>VLOOKUP(AN326,POINTS_TABLE!$D$34:$E$37,2,FALSE)</f>
        <v>7.4046821899710498</v>
      </c>
      <c r="BM326" s="23">
        <f>VLOOKUP(AO326,POINTS_TABLE!$D$38:$E$41,2,FALSE)</f>
        <v>-7.9935582413174426</v>
      </c>
      <c r="BN326" s="23">
        <f>VLOOKUP(AP326,POINTS_TABLE!$D$42:$E$44,2,FALSE)</f>
        <v>-9.2873123719919874</v>
      </c>
      <c r="BO326" s="23">
        <f>VLOOKUP(AQ326,POINTS_TABLE!$D$45:$E$48,2,FALSE)</f>
        <v>2.6738283855727758</v>
      </c>
      <c r="BP326" s="23">
        <f>VLOOKUP(AR326,POINTS_TABLE!$D$49:$E$50,2,FALSE)</f>
        <v>-3.4375704313596254</v>
      </c>
      <c r="BQ326" s="23">
        <f>VLOOKUP(AS326,POINTS_TABLE!$D$51:$E$52,2,FALSE)</f>
        <v>-3.8353326132213157</v>
      </c>
      <c r="BR326" s="39">
        <f>ROUND(SCORECARD_SCALLING!$C$6-SUM(BF326:BQ326)-TRAIN_SUMMARY!$C$2*SCORECARD_SCALLING!$C$5,0)</f>
        <v>512</v>
      </c>
      <c r="BS326" t="str">
        <f t="shared" si="74"/>
        <v>Manual review</v>
      </c>
      <c r="BT326">
        <f t="shared" si="75"/>
        <v>2</v>
      </c>
    </row>
    <row r="327" spans="1:72">
      <c r="A327" s="2" t="s">
        <v>63</v>
      </c>
      <c r="B327" s="2">
        <v>24</v>
      </c>
      <c r="C327" s="2" t="s">
        <v>33</v>
      </c>
      <c r="D327" s="2" t="s">
        <v>23</v>
      </c>
      <c r="E327" s="2">
        <v>1377</v>
      </c>
      <c r="F327" s="2" t="s">
        <v>59</v>
      </c>
      <c r="G327" s="2" t="s">
        <v>25</v>
      </c>
      <c r="H327" s="2">
        <v>4</v>
      </c>
      <c r="I327" s="2" t="s">
        <v>36</v>
      </c>
      <c r="J327" s="2" t="s">
        <v>27</v>
      </c>
      <c r="K327" s="2">
        <v>2</v>
      </c>
      <c r="L327" s="2" t="s">
        <v>47</v>
      </c>
      <c r="M327" s="2">
        <v>47</v>
      </c>
      <c r="N327" s="2" t="s">
        <v>27</v>
      </c>
      <c r="O327" s="2" t="s">
        <v>44</v>
      </c>
      <c r="P327" s="2">
        <v>1</v>
      </c>
      <c r="Q327" s="2" t="s">
        <v>30</v>
      </c>
      <c r="R327" s="2">
        <v>1</v>
      </c>
      <c r="S327" s="2" t="s">
        <v>31</v>
      </c>
      <c r="T327" s="2" t="s">
        <v>31</v>
      </c>
      <c r="U327" s="2">
        <v>0</v>
      </c>
      <c r="V327">
        <f>_xlfn.XLOOKUP(B327,Binning_WOE_IV!$C$2:$C$6,Binning_WOE_IV!$I$2:$I$6,"not found",-1)</f>
        <v>-0.12917431193202994</v>
      </c>
      <c r="W327">
        <f>_xlfn.XLOOKUP(E327,Binning_WOE_IV!$C$7:$C$12,Binning_WOE_IV!$I$7:$I$12,"not found",-1)</f>
        <v>0.16104877718831048</v>
      </c>
      <c r="X327">
        <f>_xlfn.XLOOKUP(M327,Binning_WOE_IV!$C$13:$C$18,Binning_WOE_IV!$I$13:$I$18,"not found",-1)</f>
        <v>0.42044277372805144</v>
      </c>
      <c r="Y327">
        <f>_xlfn.XLOOKUP(A327,Binning_WOE_IV!$B$32:$B$35,Binning_WOE_IV!$G$32:$G$35,"not found",0)</f>
        <v>0.16731839020190586</v>
      </c>
      <c r="Z327" s="23">
        <f>_xlfn.XLOOKUP(_xlfn.XLOOKUP(C327,Binning_WOE_IV!$AF$2:$AF$6,Binning_WOE_IV!$AG$2:$AG$6,"not found",0),Binning_WOE_IV!$R$36:$R$38,Binning_WOE_IV!$G$36:$G$38,"not found",0)</f>
        <v>-4.4726268044255127E-2</v>
      </c>
      <c r="AA327" cm="1">
        <f t="array" ref="AA327">_xlfn.SWITCH(D327,"radio/tv",Binning_WOE_IV!$G$39,"other",Binning_WOE_IV!$G$39,"education",Binning_WOE_IV!$G$40,"retraining",Binning_WOE_IV!$G$40,"furniture/equipment",Binning_WOE_IV!$G$41,"domestic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27">
        <f>_xlfn.LET(_xlpm.b,_xlfn.XLOOKUP(F327,Binning_WOE_IV!$AJ$2:$AJ$6,Binning_WOE_IV!$AK$2:$AK$6,"not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327">
        <f>_xlfn.LET(_xlpm.b,_xlfn.XLOOKUP(G327,Binning_WOE_IV!$AL$2:$AL$6,Binning_WOE_IV!$AM$2:$AM$6,"not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27">
        <f>_xlfn.XLOOKUP(_xlfn.XLOOKUP(I327,Binning_WOE_IV!$AN$2:$AN$5,Binning_WOE_IV!$AO$2:$AO$5,"not found",0),Binning_WOE_IV!$R$53:$R$55,Binning_WOE_IV!$G$53:$G$55,"not found",0)</f>
        <v>-0.20099341664998441</v>
      </c>
      <c r="AE327">
        <f>_xlfn.LET(_xlpm.b,_xlfn.XLOOKUP(L327,Binning_WOE_IV!$AQ$2:$AQ$5,Binning_WOE_IV!$AR$2:$AR$5,"not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327">
        <f>_xlfn.XLOOKUP(_xlfn.XLOOKUP(N327,Binning_WOE_IV!$AS$2:$AS$4,Binning_WOE_IV!$AT$2:$AT$4,"not found",0),Binning_WOE_IV!$R$62:$R$63,Binning_WOE_IV!$G$62:$G$63,"not found",0)</f>
        <v>0.12957806221905885</v>
      </c>
      <c r="AG327">
        <f>_xlfn.XLOOKUP(_xlfn.XLOOKUP(O327,Binning_WOE_IV!$AU$2:$AU$4,Binning_WOE_IV!$AV$2:$AV$4,"not found",0),Binning_WOE_IV!$R$64:$R$65,Binning_WOE_IV!$G$64:$G$65,"not found",0)</f>
        <v>-0.4919272386823581</v>
      </c>
      <c r="AH327">
        <f>V327*TRAIN_SUMMARY!$C$3</f>
        <v>0.10186434668464488</v>
      </c>
      <c r="AI327">
        <f>W327*TRAIN_SUMMARY!$C$4</f>
        <v>-8.037531726833734E-2</v>
      </c>
      <c r="AJ327">
        <f>X327*TRAIN_SUMMARY!$C$5</f>
        <v>-0.26777415036949909</v>
      </c>
      <c r="AK327">
        <f>Y327*TRAIN_SUMMARY!$C$6</f>
        <v>-0.13115011605145144</v>
      </c>
      <c r="AL327">
        <f>Z327*TRAIN_SUMMARY!$C$7</f>
        <v>2.4580699342731407E-2</v>
      </c>
      <c r="AM327">
        <f>AA327*TRAIN_SUMMARY!$C$8</f>
        <v>-0.43521580803835686</v>
      </c>
      <c r="AN327">
        <f>AB327*TRAIN_SUMMARY!$C$9</f>
        <v>0.18902110492895396</v>
      </c>
      <c r="AO327">
        <f>AC327*TRAIN_SUMMARY!$C$10</f>
        <v>-0.18469041192036334</v>
      </c>
      <c r="AP327">
        <f>AD327*TRAIN_SUMMARY!$C$11</f>
        <v>0.23813846799994265</v>
      </c>
      <c r="AQ327">
        <f>AE327*TRAIN_SUMMARY!$C$12</f>
        <v>0.30495501300893796</v>
      </c>
      <c r="AR327">
        <f>AF327*TRAIN_SUMMARY!$C$13</f>
        <v>-7.9424741749105313E-2</v>
      </c>
      <c r="AS327">
        <f>AG327*TRAIN_SUMMARY!$C$14</f>
        <v>0.18600799575071647</v>
      </c>
      <c r="AT327">
        <f>TRAIN_SUMMARY!$C$2+SUM(AH327:AS327)</f>
        <v>-0.95546373244330907</v>
      </c>
      <c r="AU327">
        <f t="shared" si="65"/>
        <v>0.27778734984830455</v>
      </c>
      <c r="AV327">
        <f t="shared" si="66"/>
        <v>0.32543565415857217</v>
      </c>
      <c r="AW327">
        <f t="shared" si="67"/>
        <v>1</v>
      </c>
      <c r="AX327">
        <f t="shared" si="68"/>
        <v>0</v>
      </c>
      <c r="AY327">
        <f t="shared" si="76"/>
        <v>157</v>
      </c>
      <c r="AZ327">
        <f t="shared" si="77"/>
        <v>169</v>
      </c>
      <c r="BA327" s="35">
        <f t="shared" si="69"/>
        <v>0.32371134020618558</v>
      </c>
      <c r="BB327" s="35">
        <f t="shared" si="70"/>
        <v>0.78604651162790695</v>
      </c>
      <c r="BC327" s="35">
        <f t="shared" si="71"/>
        <v>0.46233517142172137</v>
      </c>
      <c r="BD327" s="35">
        <f t="shared" si="72"/>
        <v>0.78604651162790695</v>
      </c>
      <c r="BE327" s="35">
        <f t="shared" si="73"/>
        <v>0.32371134020618558</v>
      </c>
      <c r="BF327" s="23">
        <f>VLOOKUP(AH327,POINTS_TABLE!$D$2:$E$6,2,FALSE)</f>
        <v>4.4087756341599382</v>
      </c>
      <c r="BG327" s="23">
        <f>VLOOKUP(AI327,POINTS_TABLE!$D$7:$E$12,2,FALSE)</f>
        <v>-3.4787121489872201</v>
      </c>
      <c r="BH327" s="23">
        <f>VLOOKUP(AJ327,POINTS_TABLE!$D$13:$E$18,2,FALSE)</f>
        <v>-11.589493164489957</v>
      </c>
      <c r="BI327" s="23">
        <f>VLOOKUP(AK327,POINTS_TABLE!$D$21:$E$24,2,FALSE)</f>
        <v>-5.6762886611832304</v>
      </c>
      <c r="BJ327" s="23">
        <f>VLOOKUP(AL327,POINTS_TABLE!$D$25:$E$27,2,FALSE)</f>
        <v>1.063873591300236</v>
      </c>
      <c r="BK327" s="23">
        <f>VLOOKUP(AM327,POINTS_TABLE!$D$28:$E$33,2,FALSE)</f>
        <v>-18.836510639202615</v>
      </c>
      <c r="BL327" s="23">
        <f>VLOOKUP(AN327,POINTS_TABLE!$D$34:$E$37,2,FALSE)</f>
        <v>8.180994321130628</v>
      </c>
      <c r="BM327" s="23">
        <f>VLOOKUP(AO327,POINTS_TABLE!$D$38:$E$41,2,FALSE)</f>
        <v>-7.9935582413174426</v>
      </c>
      <c r="BN327" s="23">
        <f>VLOOKUP(AP327,POINTS_TABLE!$D$42:$E$44,2,FALSE)</f>
        <v>10.30683560485237</v>
      </c>
      <c r="BO327" s="23">
        <f>VLOOKUP(AQ327,POINTS_TABLE!$D$45:$E$48,2,FALSE)</f>
        <v>13.198712548866723</v>
      </c>
      <c r="BP327" s="23">
        <f>VLOOKUP(AR327,POINTS_TABLE!$D$49:$E$50,2,FALSE)</f>
        <v>-3.4375704313596254</v>
      </c>
      <c r="BQ327" s="23">
        <f>VLOOKUP(AS327,POINTS_TABLE!$D$51:$E$52,2,FALSE)</f>
        <v>8.0505843910576207</v>
      </c>
      <c r="BR327" s="39">
        <f>ROUND(SCORECARD_SCALLING!$C$6-SUM(BF327:BQ327)-TRAIN_SUMMARY!$C$2*SCORECARD_SCALLING!$C$5,0)</f>
        <v>512</v>
      </c>
      <c r="BS327" t="str">
        <f t="shared" si="74"/>
        <v>Manual review</v>
      </c>
      <c r="BT327">
        <f t="shared" si="75"/>
        <v>2</v>
      </c>
    </row>
    <row r="328" spans="1:72">
      <c r="A328" s="2" t="s">
        <v>32</v>
      </c>
      <c r="B328" s="2">
        <v>24</v>
      </c>
      <c r="C328" s="2" t="s">
        <v>22</v>
      </c>
      <c r="D328" s="2" t="s">
        <v>70</v>
      </c>
      <c r="E328" s="2">
        <v>11938</v>
      </c>
      <c r="F328" s="2" t="s">
        <v>34</v>
      </c>
      <c r="G328" s="2" t="s">
        <v>35</v>
      </c>
      <c r="H328" s="2">
        <v>2</v>
      </c>
      <c r="I328" s="2" t="s">
        <v>26</v>
      </c>
      <c r="J328" s="2" t="s">
        <v>66</v>
      </c>
      <c r="K328" s="2">
        <v>3</v>
      </c>
      <c r="L328" s="2" t="s">
        <v>50</v>
      </c>
      <c r="M328" s="2">
        <v>39</v>
      </c>
      <c r="N328" s="2" t="s">
        <v>27</v>
      </c>
      <c r="O328" s="2" t="s">
        <v>29</v>
      </c>
      <c r="P328" s="2">
        <v>2</v>
      </c>
      <c r="Q328" s="2" t="s">
        <v>52</v>
      </c>
      <c r="R328" s="2">
        <v>2</v>
      </c>
      <c r="S328" s="2" t="s">
        <v>31</v>
      </c>
      <c r="T328" s="2" t="s">
        <v>31</v>
      </c>
      <c r="U328" s="2">
        <v>1</v>
      </c>
      <c r="V328">
        <f>_xlfn.XLOOKUP(B328,Binning_WOE_IV!$C$2:$C$6,Binning_WOE_IV!$I$2:$I$6,"not found",-1)</f>
        <v>-0.12917431193202994</v>
      </c>
      <c r="W328">
        <f>_xlfn.XLOOKUP(E328,Binning_WOE_IV!$C$7:$C$12,Binning_WOE_IV!$I$7:$I$12,"not found",-1)</f>
        <v>-0.98786424995459821</v>
      </c>
      <c r="X328">
        <f>_xlfn.XLOOKUP(M328,Binning_WOE_IV!$C$13:$C$18,Binning_WOE_IV!$I$13:$I$18,"not found",-1)</f>
        <v>0.27579903319597576</v>
      </c>
      <c r="Y328">
        <f>_xlfn.XLOOKUP(A328,Binning_WOE_IV!$B$32:$B$35,Binning_WOE_IV!$G$32:$G$35,"not found",0)</f>
        <v>-0.45557089656450134</v>
      </c>
      <c r="Z328" s="23">
        <f>_xlfn.XLOOKUP(_xlfn.XLOOKUP(C328,Binning_WOE_IV!$AF$2:$AF$6,Binning_WOE_IV!$AG$2:$AG$6,"not found",0),Binning_WOE_IV!$R$36:$R$38,Binning_WOE_IV!$G$36:$G$38,"not found",0)</f>
        <v>0.68738688104907397</v>
      </c>
      <c r="AA328" cm="1">
        <f t="array" ref="AA328">_xlfn.SWITCH(D328,"radio/tv",Binning_WOE_IV!$G$39,"other",Binning_WOE_IV!$G$39,"education",Binning_WOE_IV!$G$40,"retraining",Binning_WOE_IV!$G$40,"furniture/equipment",Binning_WOE_IV!$G$41,"domestic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28">
        <f>_xlfn.LET(_xlpm.b,_xlfn.XLOOKUP(F328,Binning_WOE_IV!$AJ$2:$AJ$6,Binning_WOE_IV!$AK$2:$AK$6,"not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28">
        <f>_xlfn.LET(_xlpm.b,_xlfn.XLOOKUP(G328,Binning_WOE_IV!$AL$2:$AL$6,Binning_WOE_IV!$AM$2:$AM$6,"not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28">
        <f>_xlfn.XLOOKUP(_xlfn.XLOOKUP(I328,Binning_WOE_IV!$AN$2:$AN$5,Binning_WOE_IV!$AO$2:$AO$5,"not found",0),Binning_WOE_IV!$R$53:$R$55,Binning_WOE_IV!$G$53:$G$55,"not found",0)</f>
        <v>0.1811117123342415</v>
      </c>
      <c r="AE328">
        <f>_xlfn.LET(_xlpm.b,_xlfn.XLOOKUP(L328,Binning_WOE_IV!$AQ$2:$AQ$5,Binning_WOE_IV!$AR$2:$AR$5,"not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28">
        <f>_xlfn.XLOOKUP(_xlfn.XLOOKUP(N328,Binning_WOE_IV!$AS$2:$AS$4,Binning_WOE_IV!$AT$2:$AT$4,"not found",0),Binning_WOE_IV!$R$62:$R$63,Binning_WOE_IV!$G$62:$G$63,"not found",0)</f>
        <v>0.12957806221905885</v>
      </c>
      <c r="AG328">
        <f>_xlfn.XLOOKUP(_xlfn.XLOOKUP(O328,Binning_WOE_IV!$AU$2:$AU$4,Binning_WOE_IV!$AV$2:$AV$4,"not found",0),Binning_WOE_IV!$R$64:$R$65,Binning_WOE_IV!$G$64:$G$65,"not found",0)</f>
        <v>0.23435622685305388</v>
      </c>
      <c r="AH328">
        <f>V328*TRAIN_SUMMARY!$C$3</f>
        <v>0.10186434668464488</v>
      </c>
      <c r="AI328">
        <f>W328*TRAIN_SUMMARY!$C$4</f>
        <v>0.49301772974847569</v>
      </c>
      <c r="AJ328">
        <f>X328*TRAIN_SUMMARY!$C$5</f>
        <v>-0.1756525653466223</v>
      </c>
      <c r="AK328">
        <f>Y328*TRAIN_SUMMARY!$C$6</f>
        <v>0.35709270141793154</v>
      </c>
      <c r="AL328">
        <f>Z328*TRAIN_SUMMARY!$C$7</f>
        <v>-0.37777464997720578</v>
      </c>
      <c r="AM328">
        <f>AA328*TRAIN_SUMMARY!$C$8</f>
        <v>-0.43521580803835686</v>
      </c>
      <c r="AN328">
        <f>AB328*TRAIN_SUMMARY!$C$9</f>
        <v>0.17108448609736249</v>
      </c>
      <c r="AO328">
        <f>AC328*TRAIN_SUMMARY!$C$10</f>
        <v>4.7923621110280083E-2</v>
      </c>
      <c r="AP328">
        <f>AD328*TRAIN_SUMMARY!$C$11</f>
        <v>-0.21458247952085815</v>
      </c>
      <c r="AQ328">
        <f>AE328*TRAIN_SUMMARY!$C$12</f>
        <v>6.1778553558697331E-2</v>
      </c>
      <c r="AR328">
        <f>AF328*TRAIN_SUMMARY!$C$13</f>
        <v>-7.9424741749105313E-2</v>
      </c>
      <c r="AS328">
        <f>AG328*TRAIN_SUMMARY!$C$14</f>
        <v>-8.8614999578798745E-2</v>
      </c>
      <c r="AT328">
        <f>TRAIN_SUMMARY!$C$2+SUM(AH328:AS328)</f>
        <v>-0.95990462035567825</v>
      </c>
      <c r="AU328">
        <f t="shared" si="65"/>
        <v>0.27689729187582979</v>
      </c>
      <c r="AV328">
        <f t="shared" si="66"/>
        <v>1.284108629005341</v>
      </c>
      <c r="AW328">
        <f t="shared" si="67"/>
        <v>0</v>
      </c>
      <c r="AX328">
        <f t="shared" si="68"/>
        <v>1</v>
      </c>
      <c r="AY328">
        <f t="shared" si="76"/>
        <v>157</v>
      </c>
      <c r="AZ328">
        <f t="shared" si="77"/>
        <v>170</v>
      </c>
      <c r="BA328" s="35">
        <f t="shared" si="69"/>
        <v>0.32371134020618558</v>
      </c>
      <c r="BB328" s="35">
        <f t="shared" si="70"/>
        <v>0.79069767441860461</v>
      </c>
      <c r="BC328" s="35">
        <f t="shared" si="71"/>
        <v>0.46698633421241903</v>
      </c>
      <c r="BD328" s="35">
        <f t="shared" si="72"/>
        <v>0.79069767441860461</v>
      </c>
      <c r="BE328" s="35">
        <f t="shared" si="73"/>
        <v>0.32371134020618558</v>
      </c>
      <c r="BF328" s="23">
        <f>VLOOKUP(AH328,POINTS_TABLE!$D$2:$E$6,2,FALSE)</f>
        <v>4.4087756341599382</v>
      </c>
      <c r="BG328" s="23">
        <f>VLOOKUP(AI328,POINTS_TABLE!$D$7:$E$12,2,FALSE)</f>
        <v>21.33822701335383</v>
      </c>
      <c r="BH328" s="23">
        <f>VLOOKUP(AJ328,POINTS_TABLE!$D$13:$E$18,2,FALSE)</f>
        <v>-7.6023925483498971</v>
      </c>
      <c r="BI328" s="23">
        <f>VLOOKUP(AK328,POINTS_TABLE!$D$21:$E$24,2,FALSE)</f>
        <v>15.455276084198793</v>
      </c>
      <c r="BJ328" s="23">
        <f>VLOOKUP(AL328,POINTS_TABLE!$D$25:$E$27,2,FALSE)</f>
        <v>-16.350408422870363</v>
      </c>
      <c r="BK328" s="23">
        <f>VLOOKUP(AM328,POINTS_TABLE!$D$28:$E$33,2,FALSE)</f>
        <v>-18.836510639202615</v>
      </c>
      <c r="BL328" s="23">
        <f>VLOOKUP(AN328,POINTS_TABLE!$D$34:$E$37,2,FALSE)</f>
        <v>7.4046821899710498</v>
      </c>
      <c r="BM328" s="23">
        <f>VLOOKUP(AO328,POINTS_TABLE!$D$38:$E$41,2,FALSE)</f>
        <v>2.0741751155172814</v>
      </c>
      <c r="BN328" s="23">
        <f>VLOOKUP(AP328,POINTS_TABLE!$D$42:$E$44,2,FALSE)</f>
        <v>-9.2873123719919874</v>
      </c>
      <c r="BO328" s="23">
        <f>VLOOKUP(AQ328,POINTS_TABLE!$D$45:$E$48,2,FALSE)</f>
        <v>2.6738283855727758</v>
      </c>
      <c r="BP328" s="23">
        <f>VLOOKUP(AR328,POINTS_TABLE!$D$49:$E$50,2,FALSE)</f>
        <v>-3.4375704313596254</v>
      </c>
      <c r="BQ328" s="23">
        <f>VLOOKUP(AS328,POINTS_TABLE!$D$51:$E$52,2,FALSE)</f>
        <v>-3.8353326132213157</v>
      </c>
      <c r="BR328" s="39">
        <f>ROUND(SCORECARD_SCALLING!$C$6-SUM(BF328:BQ328)-TRAIN_SUMMARY!$C$2*SCORECARD_SCALLING!$C$5,0)</f>
        <v>512</v>
      </c>
      <c r="BS328" t="str">
        <f t="shared" si="74"/>
        <v>Manual review</v>
      </c>
      <c r="BT328">
        <f t="shared" si="75"/>
        <v>2</v>
      </c>
    </row>
    <row r="329" spans="1:72">
      <c r="A329" s="2" t="s">
        <v>32</v>
      </c>
      <c r="B329" s="2">
        <v>24</v>
      </c>
      <c r="C329" s="2" t="s">
        <v>33</v>
      </c>
      <c r="D329" s="2" t="s">
        <v>41</v>
      </c>
      <c r="E329" s="2">
        <v>4351</v>
      </c>
      <c r="F329" s="2" t="s">
        <v>24</v>
      </c>
      <c r="G329" s="2" t="s">
        <v>35</v>
      </c>
      <c r="H329" s="2">
        <v>1</v>
      </c>
      <c r="I329" s="2" t="s">
        <v>36</v>
      </c>
      <c r="J329" s="2" t="s">
        <v>27</v>
      </c>
      <c r="K329" s="2">
        <v>4</v>
      </c>
      <c r="L329" s="2" t="s">
        <v>43</v>
      </c>
      <c r="M329" s="2">
        <v>48</v>
      </c>
      <c r="N329" s="2" t="s">
        <v>27</v>
      </c>
      <c r="O329" s="2" t="s">
        <v>29</v>
      </c>
      <c r="P329" s="2">
        <v>1</v>
      </c>
      <c r="Q329" s="2" t="s">
        <v>40</v>
      </c>
      <c r="R329" s="2">
        <v>1</v>
      </c>
      <c r="S329" s="2" t="s">
        <v>31</v>
      </c>
      <c r="T329" s="2" t="s">
        <v>31</v>
      </c>
      <c r="U329" s="2">
        <v>0</v>
      </c>
      <c r="V329">
        <f>_xlfn.XLOOKUP(B329,Binning_WOE_IV!$C$2:$C$6,Binning_WOE_IV!$I$2:$I$6,"not found",-1)</f>
        <v>-0.12917431193202994</v>
      </c>
      <c r="W329">
        <f>_xlfn.XLOOKUP(E329,Binning_WOE_IV!$C$7:$C$12,Binning_WOE_IV!$I$7:$I$12,"not found",-1)</f>
        <v>4.3939369041401284E-2</v>
      </c>
      <c r="X329">
        <f>_xlfn.XLOOKUP(M329,Binning_WOE_IV!$C$13:$C$18,Binning_WOE_IV!$I$13:$I$18,"not found",-1)</f>
        <v>0.42044277372805144</v>
      </c>
      <c r="Y329">
        <f>_xlfn.XLOOKUP(A329,Binning_WOE_IV!$B$32:$B$35,Binning_WOE_IV!$G$32:$G$35,"not found",0)</f>
        <v>-0.45557089656450134</v>
      </c>
      <c r="Z329" s="23">
        <f>_xlfn.XLOOKUP(_xlfn.XLOOKUP(C329,Binning_WOE_IV!$AF$2:$AF$6,Binning_WOE_IV!$AG$2:$AG$6,"not found",0),Binning_WOE_IV!$R$36:$R$38,Binning_WOE_IV!$G$36:$G$38,"not found",0)</f>
        <v>-4.4726268044255127E-2</v>
      </c>
      <c r="AA329" cm="1">
        <f t="array" ref="AA329">_xlfn.SWITCH(D329,"radio/tv",Binning_WOE_IV!$G$39,"other",Binning_WOE_IV!$G$39,"education",Binning_WOE_IV!$G$40,"retraining",Binning_WOE_IV!$G$40,"furniture/equipment",Binning_WOE_IV!$G$41,"domestic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29">
        <f>_xlfn.LET(_xlpm.b,_xlfn.XLOOKUP(F329,Binning_WOE_IV!$AJ$2:$AJ$6,Binning_WOE_IV!$AK$2:$AK$6,"not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329">
        <f>_xlfn.LET(_xlpm.b,_xlfn.XLOOKUP(G329,Binning_WOE_IV!$AL$2:$AL$6,Binning_WOE_IV!$AM$2:$AM$6,"not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29">
        <f>_xlfn.XLOOKUP(_xlfn.XLOOKUP(I329,Binning_WOE_IV!$AN$2:$AN$5,Binning_WOE_IV!$AO$2:$AO$5,"not found",0),Binning_WOE_IV!$R$53:$R$55,Binning_WOE_IV!$G$53:$G$55,"not found",0)</f>
        <v>-0.20099341664998441</v>
      </c>
      <c r="AE329">
        <f>_xlfn.LET(_xlpm.b,_xlfn.XLOOKUP(L329,Binning_WOE_IV!$AQ$2:$AQ$5,Binning_WOE_IV!$AR$2:$AR$5,"not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29">
        <f>_xlfn.XLOOKUP(_xlfn.XLOOKUP(N329,Binning_WOE_IV!$AS$2:$AS$4,Binning_WOE_IV!$AT$2:$AT$4,"not found",0),Binning_WOE_IV!$R$62:$R$63,Binning_WOE_IV!$G$62:$G$63,"not found",0)</f>
        <v>0.12957806221905885</v>
      </c>
      <c r="AG329">
        <f>_xlfn.XLOOKUP(_xlfn.XLOOKUP(O329,Binning_WOE_IV!$AU$2:$AU$4,Binning_WOE_IV!$AV$2:$AV$4,"not found",0),Binning_WOE_IV!$R$64:$R$65,Binning_WOE_IV!$G$64:$G$65,"not found",0)</f>
        <v>0.23435622685305388</v>
      </c>
      <c r="AH329">
        <f>V329*TRAIN_SUMMARY!$C$3</f>
        <v>0.10186434668464488</v>
      </c>
      <c r="AI329">
        <f>W329*TRAIN_SUMMARY!$C$4</f>
        <v>-2.1929012991782761E-2</v>
      </c>
      <c r="AJ329">
        <f>X329*TRAIN_SUMMARY!$C$5</f>
        <v>-0.26777415036949909</v>
      </c>
      <c r="AK329">
        <f>Y329*TRAIN_SUMMARY!$C$6</f>
        <v>0.35709270141793154</v>
      </c>
      <c r="AL329">
        <f>Z329*TRAIN_SUMMARY!$C$7</f>
        <v>2.4580699342731407E-2</v>
      </c>
      <c r="AM329">
        <f>AA329*TRAIN_SUMMARY!$C$8</f>
        <v>5.9194073638088991E-2</v>
      </c>
      <c r="AN329">
        <f>AB329*TRAIN_SUMMARY!$C$9</f>
        <v>-0.49611293003523665</v>
      </c>
      <c r="AO329">
        <f>AC329*TRAIN_SUMMARY!$C$10</f>
        <v>4.7923621110280083E-2</v>
      </c>
      <c r="AP329">
        <f>AD329*TRAIN_SUMMARY!$C$11</f>
        <v>0.23813846799994265</v>
      </c>
      <c r="AQ329">
        <f>AE329*TRAIN_SUMMARY!$C$12</f>
        <v>-1.8327249432625072E-2</v>
      </c>
      <c r="AR329">
        <f>AF329*TRAIN_SUMMARY!$C$13</f>
        <v>-7.9424741749105313E-2</v>
      </c>
      <c r="AS329">
        <f>AG329*TRAIN_SUMMARY!$C$14</f>
        <v>-8.8614999578798745E-2</v>
      </c>
      <c r="AT329">
        <f>TRAIN_SUMMARY!$C$2+SUM(AH329:AS329)</f>
        <v>-0.96478998872555122</v>
      </c>
      <c r="AU329">
        <f t="shared" si="65"/>
        <v>0.27592018503678944</v>
      </c>
      <c r="AV329">
        <f t="shared" si="66"/>
        <v>0.32285365101069302</v>
      </c>
      <c r="AW329">
        <f t="shared" si="67"/>
        <v>1</v>
      </c>
      <c r="AX329">
        <f t="shared" si="68"/>
        <v>0</v>
      </c>
      <c r="AY329">
        <f t="shared" si="76"/>
        <v>158</v>
      </c>
      <c r="AZ329">
        <f t="shared" si="77"/>
        <v>170</v>
      </c>
      <c r="BA329" s="35">
        <f t="shared" si="69"/>
        <v>0.32577319587628867</v>
      </c>
      <c r="BB329" s="35">
        <f t="shared" si="70"/>
        <v>0.79069767441860461</v>
      </c>
      <c r="BC329" s="35">
        <f t="shared" si="71"/>
        <v>0.46492447854231594</v>
      </c>
      <c r="BD329" s="35">
        <f t="shared" si="72"/>
        <v>0.79069767441860461</v>
      </c>
      <c r="BE329" s="35">
        <f t="shared" si="73"/>
        <v>0.32577319587628867</v>
      </c>
      <c r="BF329" s="23">
        <f>VLOOKUP(AH329,POINTS_TABLE!$D$2:$E$6,2,FALSE)</f>
        <v>4.4087756341599382</v>
      </c>
      <c r="BG329" s="23">
        <f>VLOOKUP(AI329,POINTS_TABLE!$D$7:$E$12,2,FALSE)</f>
        <v>-0.94910634884503919</v>
      </c>
      <c r="BH329" s="23">
        <f>VLOOKUP(AJ329,POINTS_TABLE!$D$13:$E$18,2,FALSE)</f>
        <v>-11.589493164489957</v>
      </c>
      <c r="BI329" s="23">
        <f>VLOOKUP(AK329,POINTS_TABLE!$D$21:$E$24,2,FALSE)</f>
        <v>15.455276084198793</v>
      </c>
      <c r="BJ329" s="23">
        <f>VLOOKUP(AL329,POINTS_TABLE!$D$25:$E$27,2,FALSE)</f>
        <v>1.063873591300236</v>
      </c>
      <c r="BK329" s="23">
        <f>VLOOKUP(AM329,POINTS_TABLE!$D$28:$E$33,2,FALSE)</f>
        <v>2.5619698946306131</v>
      </c>
      <c r="BL329" s="23">
        <f>VLOOKUP(AN329,POINTS_TABLE!$D$34:$E$37,2,FALSE)</f>
        <v>-21.472189916481874</v>
      </c>
      <c r="BM329" s="23">
        <f>VLOOKUP(AO329,POINTS_TABLE!$D$38:$E$41,2,FALSE)</f>
        <v>2.0741751155172814</v>
      </c>
      <c r="BN329" s="23">
        <f>VLOOKUP(AP329,POINTS_TABLE!$D$42:$E$44,2,FALSE)</f>
        <v>10.30683560485237</v>
      </c>
      <c r="BO329" s="23">
        <f>VLOOKUP(AQ329,POINTS_TABLE!$D$45:$E$48,2,FALSE)</f>
        <v>-0.79321895608749771</v>
      </c>
      <c r="BP329" s="23">
        <f>VLOOKUP(AR329,POINTS_TABLE!$D$49:$E$50,2,FALSE)</f>
        <v>-3.4375704313596254</v>
      </c>
      <c r="BQ329" s="23">
        <f>VLOOKUP(AS329,POINTS_TABLE!$D$51:$E$52,2,FALSE)</f>
        <v>-3.8353326132213157</v>
      </c>
      <c r="BR329" s="39">
        <f>ROUND(SCORECARD_SCALLING!$C$6-SUM(BF329:BQ329)-TRAIN_SUMMARY!$C$2*SCORECARD_SCALLING!$C$5,0)</f>
        <v>512</v>
      </c>
      <c r="BS329" t="str">
        <f t="shared" si="74"/>
        <v>Manual review</v>
      </c>
      <c r="BT329">
        <f t="shared" si="75"/>
        <v>2</v>
      </c>
    </row>
    <row r="330" spans="1:72">
      <c r="A330" s="2" t="s">
        <v>37</v>
      </c>
      <c r="B330" s="2">
        <v>24</v>
      </c>
      <c r="C330" s="2" t="s">
        <v>33</v>
      </c>
      <c r="D330" s="2" t="s">
        <v>41</v>
      </c>
      <c r="E330" s="2">
        <v>3972</v>
      </c>
      <c r="F330" s="2" t="s">
        <v>34</v>
      </c>
      <c r="G330" s="2" t="s">
        <v>39</v>
      </c>
      <c r="H330" s="2">
        <v>2</v>
      </c>
      <c r="I330" s="2" t="s">
        <v>36</v>
      </c>
      <c r="J330" s="2" t="s">
        <v>27</v>
      </c>
      <c r="K330" s="2">
        <v>4</v>
      </c>
      <c r="L330" s="2" t="s">
        <v>43</v>
      </c>
      <c r="M330" s="2">
        <v>25</v>
      </c>
      <c r="N330" s="2" t="s">
        <v>27</v>
      </c>
      <c r="O330" s="2" t="s">
        <v>51</v>
      </c>
      <c r="P330" s="2">
        <v>1</v>
      </c>
      <c r="Q330" s="2" t="s">
        <v>30</v>
      </c>
      <c r="R330" s="2">
        <v>1</v>
      </c>
      <c r="S330" s="2" t="s">
        <v>31</v>
      </c>
      <c r="T330" s="2" t="s">
        <v>31</v>
      </c>
      <c r="U330" s="2">
        <v>0</v>
      </c>
      <c r="V330">
        <f>_xlfn.XLOOKUP(B330,Binning_WOE_IV!$C$2:$C$6,Binning_WOE_IV!$I$2:$I$6,"not found",-1)</f>
        <v>-0.12917431193202994</v>
      </c>
      <c r="W330">
        <f>_xlfn.XLOOKUP(E330,Binning_WOE_IV!$C$7:$C$12,Binning_WOE_IV!$I$7:$I$12,"not found",-1)</f>
        <v>4.3939369041401284E-2</v>
      </c>
      <c r="X330">
        <f>_xlfn.XLOOKUP(M330,Binning_WOE_IV!$C$13:$C$18,Binning_WOE_IV!$I$13:$I$18,"not found",-1)</f>
        <v>-0.40221483439086264</v>
      </c>
      <c r="Y330">
        <f>_xlfn.XLOOKUP(A330,Binning_WOE_IV!$B$32:$B$35,Binning_WOE_IV!$G$32:$G$35,"not found",0)</f>
        <v>1.1281887537091495</v>
      </c>
      <c r="Z330" s="23">
        <f>_xlfn.XLOOKUP(_xlfn.XLOOKUP(C330,Binning_WOE_IV!$AF$2:$AF$6,Binning_WOE_IV!$AG$2:$AG$6,"not found",0),Binning_WOE_IV!$R$36:$R$38,Binning_WOE_IV!$G$36:$G$38,"not found",0)</f>
        <v>-4.4726268044255127E-2</v>
      </c>
      <c r="AA330" cm="1">
        <f t="array" ref="AA330">_xlfn.SWITCH(D330,"radio/tv",Binning_WOE_IV!$G$39,"other",Binning_WOE_IV!$G$39,"education",Binning_WOE_IV!$G$40,"retraining",Binning_WOE_IV!$G$40,"furniture/equipment",Binning_WOE_IV!$G$41,"domestic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30">
        <f>_xlfn.LET(_xlpm.b,_xlfn.XLOOKUP(F330,Binning_WOE_IV!$AJ$2:$AJ$6,Binning_WOE_IV!$AK$2:$AK$6,"not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30">
        <f>_xlfn.LET(_xlpm.b,_xlfn.XLOOKUP(G330,Binning_WOE_IV!$AL$2:$AL$6,Binning_WOE_IV!$AM$2:$AM$6,"not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30">
        <f>_xlfn.XLOOKUP(_xlfn.XLOOKUP(I330,Binning_WOE_IV!$AN$2:$AN$5,Binning_WOE_IV!$AO$2:$AO$5,"not found",0),Binning_WOE_IV!$R$53:$R$55,Binning_WOE_IV!$G$53:$G$55,"not found",0)</f>
        <v>-0.20099341664998441</v>
      </c>
      <c r="AE330">
        <f>_xlfn.LET(_xlpm.b,_xlfn.XLOOKUP(L330,Binning_WOE_IV!$AQ$2:$AQ$5,Binning_WOE_IV!$AR$2:$AR$5,"not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30">
        <f>_xlfn.XLOOKUP(_xlfn.XLOOKUP(N330,Binning_WOE_IV!$AS$2:$AS$4,Binning_WOE_IV!$AT$2:$AT$4,"not found",0),Binning_WOE_IV!$R$62:$R$63,Binning_WOE_IV!$G$62:$G$63,"not found",0)</f>
        <v>0.12957806221905885</v>
      </c>
      <c r="AG330">
        <f>_xlfn.XLOOKUP(_xlfn.XLOOKUP(O330,Binning_WOE_IV!$AU$2:$AU$4,Binning_WOE_IV!$AV$2:$AV$4,"not found",0),Binning_WOE_IV!$R$64:$R$65,Binning_WOE_IV!$G$64:$G$65,"not found",0)</f>
        <v>-0.4919272386823581</v>
      </c>
      <c r="AH330">
        <f>V330*TRAIN_SUMMARY!$C$3</f>
        <v>0.10186434668464488</v>
      </c>
      <c r="AI330">
        <f>W330*TRAIN_SUMMARY!$C$4</f>
        <v>-2.1929012991782761E-2</v>
      </c>
      <c r="AJ330">
        <f>X330*TRAIN_SUMMARY!$C$5</f>
        <v>0.25616502952357967</v>
      </c>
      <c r="AK330">
        <f>Y330*TRAIN_SUMMARY!$C$6</f>
        <v>-0.88431454425511169</v>
      </c>
      <c r="AL330">
        <f>Z330*TRAIN_SUMMARY!$C$7</f>
        <v>2.4580699342731407E-2</v>
      </c>
      <c r="AM330">
        <f>AA330*TRAIN_SUMMARY!$C$8</f>
        <v>5.9194073638088991E-2</v>
      </c>
      <c r="AN330">
        <f>AB330*TRAIN_SUMMARY!$C$9</f>
        <v>0.17108448609736249</v>
      </c>
      <c r="AO330">
        <f>AC330*TRAIN_SUMMARY!$C$10</f>
        <v>-0.18469041192036334</v>
      </c>
      <c r="AP330">
        <f>AD330*TRAIN_SUMMARY!$C$11</f>
        <v>0.23813846799994265</v>
      </c>
      <c r="AQ330">
        <f>AE330*TRAIN_SUMMARY!$C$12</f>
        <v>-1.8327249432625072E-2</v>
      </c>
      <c r="AR330">
        <f>AF330*TRAIN_SUMMARY!$C$13</f>
        <v>-7.9424741749105313E-2</v>
      </c>
      <c r="AS330">
        <f>AG330*TRAIN_SUMMARY!$C$14</f>
        <v>0.18600799575071647</v>
      </c>
      <c r="AT330">
        <f>TRAIN_SUMMARY!$C$2+SUM(AH330:AS330)</f>
        <v>-0.97305167607404475</v>
      </c>
      <c r="AU330">
        <f t="shared" si="65"/>
        <v>0.27427265649407573</v>
      </c>
      <c r="AV330">
        <f t="shared" si="66"/>
        <v>0.32058089460682082</v>
      </c>
      <c r="AW330">
        <f t="shared" si="67"/>
        <v>1</v>
      </c>
      <c r="AX330">
        <f t="shared" si="68"/>
        <v>0</v>
      </c>
      <c r="AY330">
        <f t="shared" si="76"/>
        <v>159</v>
      </c>
      <c r="AZ330">
        <f t="shared" si="77"/>
        <v>170</v>
      </c>
      <c r="BA330" s="35">
        <f t="shared" si="69"/>
        <v>0.32783505154639175</v>
      </c>
      <c r="BB330" s="35">
        <f t="shared" si="70"/>
        <v>0.79069767441860461</v>
      </c>
      <c r="BC330" s="35">
        <f t="shared" si="71"/>
        <v>0.46286262287221286</v>
      </c>
      <c r="BD330" s="35">
        <f t="shared" si="72"/>
        <v>0.79069767441860461</v>
      </c>
      <c r="BE330" s="35">
        <f t="shared" si="73"/>
        <v>0.32783505154639175</v>
      </c>
      <c r="BF330" s="23">
        <f>VLOOKUP(AH330,POINTS_TABLE!$D$2:$E$6,2,FALSE)</f>
        <v>4.4087756341599382</v>
      </c>
      <c r="BG330" s="23">
        <f>VLOOKUP(AI330,POINTS_TABLE!$D$7:$E$12,2,FALSE)</f>
        <v>-0.94910634884503919</v>
      </c>
      <c r="BH330" s="23">
        <f>VLOOKUP(AJ330,POINTS_TABLE!$D$13:$E$18,2,FALSE)</f>
        <v>11.087040532285299</v>
      </c>
      <c r="BI330" s="23">
        <f>VLOOKUP(AK330,POINTS_TABLE!$D$21:$E$24,2,FALSE)</f>
        <v>-38.273886227485001</v>
      </c>
      <c r="BJ330" s="23">
        <f>VLOOKUP(AL330,POINTS_TABLE!$D$25:$E$27,2,FALSE)</f>
        <v>1.063873591300236</v>
      </c>
      <c r="BK330" s="23">
        <f>VLOOKUP(AM330,POINTS_TABLE!$D$28:$E$33,2,FALSE)</f>
        <v>2.5619698946306131</v>
      </c>
      <c r="BL330" s="23">
        <f>VLOOKUP(AN330,POINTS_TABLE!$D$34:$E$37,2,FALSE)</f>
        <v>7.4046821899710498</v>
      </c>
      <c r="BM330" s="23">
        <f>VLOOKUP(AO330,POINTS_TABLE!$D$38:$E$41,2,FALSE)</f>
        <v>-7.9935582413174426</v>
      </c>
      <c r="BN330" s="23">
        <f>VLOOKUP(AP330,POINTS_TABLE!$D$42:$E$44,2,FALSE)</f>
        <v>10.30683560485237</v>
      </c>
      <c r="BO330" s="23">
        <f>VLOOKUP(AQ330,POINTS_TABLE!$D$45:$E$48,2,FALSE)</f>
        <v>-0.79321895608749771</v>
      </c>
      <c r="BP330" s="23">
        <f>VLOOKUP(AR330,POINTS_TABLE!$D$49:$E$50,2,FALSE)</f>
        <v>-3.4375704313596254</v>
      </c>
      <c r="BQ330" s="23">
        <f>VLOOKUP(AS330,POINTS_TABLE!$D$51:$E$52,2,FALSE)</f>
        <v>8.0505843910576207</v>
      </c>
      <c r="BR330" s="39">
        <f>ROUND(SCORECARD_SCALLING!$C$6-SUM(BF330:BQ330)-TRAIN_SUMMARY!$C$2*SCORECARD_SCALLING!$C$5,0)</f>
        <v>512</v>
      </c>
      <c r="BS330" t="str">
        <f t="shared" si="74"/>
        <v>Manual review</v>
      </c>
      <c r="BT330">
        <f t="shared" si="75"/>
        <v>2</v>
      </c>
    </row>
    <row r="331" spans="1:72">
      <c r="A331" s="2" t="s">
        <v>63</v>
      </c>
      <c r="B331" s="2">
        <v>15</v>
      </c>
      <c r="C331" s="2" t="s">
        <v>33</v>
      </c>
      <c r="D331" s="2" t="s">
        <v>23</v>
      </c>
      <c r="E331" s="2">
        <v>2327</v>
      </c>
      <c r="F331" s="2" t="s">
        <v>34</v>
      </c>
      <c r="G331" s="2" t="s">
        <v>57</v>
      </c>
      <c r="H331" s="2">
        <v>2</v>
      </c>
      <c r="I331" s="2" t="s">
        <v>36</v>
      </c>
      <c r="J331" s="2" t="s">
        <v>27</v>
      </c>
      <c r="K331" s="2">
        <v>3</v>
      </c>
      <c r="L331" s="2" t="s">
        <v>28</v>
      </c>
      <c r="M331" s="2">
        <v>25</v>
      </c>
      <c r="N331" s="2" t="s">
        <v>27</v>
      </c>
      <c r="O331" s="2" t="s">
        <v>29</v>
      </c>
      <c r="P331" s="2">
        <v>1</v>
      </c>
      <c r="Q331" s="2" t="s">
        <v>40</v>
      </c>
      <c r="R331" s="2">
        <v>1</v>
      </c>
      <c r="S331" s="2" t="s">
        <v>27</v>
      </c>
      <c r="T331" s="2" t="s">
        <v>31</v>
      </c>
      <c r="U331" s="2">
        <v>1</v>
      </c>
      <c r="V331">
        <f>_xlfn.XLOOKUP(B331,Binning_WOE_IV!$C$2:$C$6,Binning_WOE_IV!$I$2:$I$6,"not found",-1)</f>
        <v>7.0953437452657447E-2</v>
      </c>
      <c r="W331">
        <f>_xlfn.XLOOKUP(E331,Binning_WOE_IV!$C$7:$C$12,Binning_WOE_IV!$I$7:$I$12,"not found",-1)</f>
        <v>0.12361395596717682</v>
      </c>
      <c r="X331">
        <f>_xlfn.XLOOKUP(M331,Binning_WOE_IV!$C$13:$C$18,Binning_WOE_IV!$I$13:$I$18,"not found",-1)</f>
        <v>-0.40221483439086264</v>
      </c>
      <c r="Y331">
        <f>_xlfn.XLOOKUP(A331,Binning_WOE_IV!$B$32:$B$35,Binning_WOE_IV!$G$32:$G$35,"not found",0)</f>
        <v>0.16731839020190586</v>
      </c>
      <c r="Z331" s="23">
        <f>_xlfn.XLOOKUP(_xlfn.XLOOKUP(C331,Binning_WOE_IV!$AF$2:$AF$6,Binning_WOE_IV!$AG$2:$AG$6,"not found",0),Binning_WOE_IV!$R$36:$R$38,Binning_WOE_IV!$G$36:$G$38,"not found",0)</f>
        <v>-4.4726268044255127E-2</v>
      </c>
      <c r="AA331" cm="1">
        <f t="array" ref="AA331">_xlfn.SWITCH(D331,"radio/tv",Binning_WOE_IV!$G$39,"other",Binning_WOE_IV!$G$39,"education",Binning_WOE_IV!$G$40,"retraining",Binning_WOE_IV!$G$40,"furniture/equipment",Binning_WOE_IV!$G$41,"domestic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31">
        <f>_xlfn.LET(_xlpm.b,_xlfn.XLOOKUP(F331,Binning_WOE_IV!$AJ$2:$AJ$6,Binning_WOE_IV!$AK$2:$AK$6,"not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31">
        <f>_xlfn.LET(_xlpm.b,_xlfn.XLOOKUP(G331,Binning_WOE_IV!$AL$2:$AL$6,Binning_WOE_IV!$AM$2:$AM$6,"not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31">
        <f>_xlfn.XLOOKUP(_xlfn.XLOOKUP(I331,Binning_WOE_IV!$AN$2:$AN$5,Binning_WOE_IV!$AO$2:$AO$5,"not found",0),Binning_WOE_IV!$R$53:$R$55,Binning_WOE_IV!$G$53:$G$55,"not found",0)</f>
        <v>-0.20099341664998441</v>
      </c>
      <c r="AE331">
        <f>_xlfn.LET(_xlpm.b,_xlfn.XLOOKUP(L331,Binning_WOE_IV!$AQ$2:$AQ$5,Binning_WOE_IV!$AR$2:$AR$5,"not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31">
        <f>_xlfn.XLOOKUP(_xlfn.XLOOKUP(N331,Binning_WOE_IV!$AS$2:$AS$4,Binning_WOE_IV!$AT$2:$AT$4,"not found",0),Binning_WOE_IV!$R$62:$R$63,Binning_WOE_IV!$G$62:$G$63,"not found",0)</f>
        <v>0.12957806221905885</v>
      </c>
      <c r="AG331">
        <f>_xlfn.XLOOKUP(_xlfn.XLOOKUP(O331,Binning_WOE_IV!$AU$2:$AU$4,Binning_WOE_IV!$AV$2:$AV$4,"not found",0),Binning_WOE_IV!$R$64:$R$65,Binning_WOE_IV!$G$64:$G$65,"not found",0)</f>
        <v>0.23435622685305388</v>
      </c>
      <c r="AH331">
        <f>V331*TRAIN_SUMMARY!$C$3</f>
        <v>-5.5952498937620498E-2</v>
      </c>
      <c r="AI331">
        <f>W331*TRAIN_SUMMARY!$C$4</f>
        <v>-6.1692557392340606E-2</v>
      </c>
      <c r="AJ331">
        <f>X331*TRAIN_SUMMARY!$C$5</f>
        <v>0.25616502952357967</v>
      </c>
      <c r="AK331">
        <f>Y331*TRAIN_SUMMARY!$C$6</f>
        <v>-0.13115011605145144</v>
      </c>
      <c r="AL331">
        <f>Z331*TRAIN_SUMMARY!$C$7</f>
        <v>2.4580699342731407E-2</v>
      </c>
      <c r="AM331">
        <f>AA331*TRAIN_SUMMARY!$C$8</f>
        <v>-0.43521580803835686</v>
      </c>
      <c r="AN331">
        <f>AB331*TRAIN_SUMMARY!$C$9</f>
        <v>0.17108448609736249</v>
      </c>
      <c r="AO331">
        <f>AC331*TRAIN_SUMMARY!$C$10</f>
        <v>0.2867089209985732</v>
      </c>
      <c r="AP331">
        <f>AD331*TRAIN_SUMMARY!$C$11</f>
        <v>0.23813846799994265</v>
      </c>
      <c r="AQ331">
        <f>AE331*TRAIN_SUMMARY!$C$12</f>
        <v>-0.28008206528227803</v>
      </c>
      <c r="AR331">
        <f>AF331*TRAIN_SUMMARY!$C$13</f>
        <v>-7.9424741749105313E-2</v>
      </c>
      <c r="AS331">
        <f>AG331*TRAIN_SUMMARY!$C$14</f>
        <v>-8.8614999578798745E-2</v>
      </c>
      <c r="AT331">
        <f>TRAIN_SUMMARY!$C$2+SUM(AH331:AS331)</f>
        <v>-0.97685599782988519</v>
      </c>
      <c r="AU331">
        <f t="shared" si="65"/>
        <v>0.27351606765370595</v>
      </c>
      <c r="AV331">
        <f t="shared" si="66"/>
        <v>1.2963949105689094</v>
      </c>
      <c r="AW331">
        <f t="shared" si="67"/>
        <v>0</v>
      </c>
      <c r="AX331">
        <f t="shared" si="68"/>
        <v>1</v>
      </c>
      <c r="AY331">
        <f t="shared" si="76"/>
        <v>159</v>
      </c>
      <c r="AZ331">
        <f t="shared" si="77"/>
        <v>171</v>
      </c>
      <c r="BA331" s="35">
        <f t="shared" si="69"/>
        <v>0.32783505154639175</v>
      </c>
      <c r="BB331" s="35">
        <f t="shared" si="70"/>
        <v>0.79534883720930227</v>
      </c>
      <c r="BC331" s="35">
        <f t="shared" si="71"/>
        <v>0.46751378566291052</v>
      </c>
      <c r="BD331" s="35">
        <f t="shared" si="72"/>
        <v>0.79534883720930227</v>
      </c>
      <c r="BE331" s="35">
        <f t="shared" si="73"/>
        <v>0.32783505154639175</v>
      </c>
      <c r="BF331" s="23">
        <f>VLOOKUP(AH331,POINTS_TABLE!$D$2:$E$6,2,FALSE)</f>
        <v>-2.4216717822795024</v>
      </c>
      <c r="BG331" s="23">
        <f>VLOOKUP(AI331,POINTS_TABLE!$D$7:$E$12,2,FALSE)</f>
        <v>-2.6701063982906263</v>
      </c>
      <c r="BH331" s="23">
        <f>VLOOKUP(AJ331,POINTS_TABLE!$D$13:$E$18,2,FALSE)</f>
        <v>11.087040532285299</v>
      </c>
      <c r="BI331" s="23">
        <f>VLOOKUP(AK331,POINTS_TABLE!$D$21:$E$24,2,FALSE)</f>
        <v>-5.6762886611832304</v>
      </c>
      <c r="BJ331" s="23">
        <f>VLOOKUP(AL331,POINTS_TABLE!$D$25:$E$27,2,FALSE)</f>
        <v>1.063873591300236</v>
      </c>
      <c r="BK331" s="23">
        <f>VLOOKUP(AM331,POINTS_TABLE!$D$28:$E$33,2,FALSE)</f>
        <v>-18.836510639202615</v>
      </c>
      <c r="BL331" s="23">
        <f>VLOOKUP(AN331,POINTS_TABLE!$D$34:$E$37,2,FALSE)</f>
        <v>7.4046821899710498</v>
      </c>
      <c r="BM331" s="23">
        <f>VLOOKUP(AO331,POINTS_TABLE!$D$38:$E$41,2,FALSE)</f>
        <v>12.409006155098014</v>
      </c>
      <c r="BN331" s="23">
        <f>VLOOKUP(AP331,POINTS_TABLE!$D$42:$E$44,2,FALSE)</f>
        <v>10.30683560485237</v>
      </c>
      <c r="BO331" s="23">
        <f>VLOOKUP(AQ331,POINTS_TABLE!$D$45:$E$48,2,FALSE)</f>
        <v>-12.122190198740443</v>
      </c>
      <c r="BP331" s="23">
        <f>VLOOKUP(AR331,POINTS_TABLE!$D$49:$E$50,2,FALSE)</f>
        <v>-3.4375704313596254</v>
      </c>
      <c r="BQ331" s="23">
        <f>VLOOKUP(AS331,POINTS_TABLE!$D$51:$E$52,2,FALSE)</f>
        <v>-3.8353326132213157</v>
      </c>
      <c r="BR331" s="39">
        <f>ROUND(SCORECARD_SCALLING!$C$6-SUM(BF331:BQ331)-TRAIN_SUMMARY!$C$2*SCORECARD_SCALLING!$C$5,0)</f>
        <v>513</v>
      </c>
      <c r="BS331" t="str">
        <f t="shared" si="74"/>
        <v>Manual review</v>
      </c>
      <c r="BT331">
        <f t="shared" si="75"/>
        <v>2</v>
      </c>
    </row>
    <row r="332" spans="1:72">
      <c r="A332" s="2" t="s">
        <v>63</v>
      </c>
      <c r="B332" s="2">
        <v>10</v>
      </c>
      <c r="C332" s="2" t="s">
        <v>33</v>
      </c>
      <c r="D332" s="2" t="s">
        <v>41</v>
      </c>
      <c r="E332" s="2">
        <v>1275</v>
      </c>
      <c r="F332" s="2" t="s">
        <v>34</v>
      </c>
      <c r="G332" s="2" t="s">
        <v>57</v>
      </c>
      <c r="H332" s="2">
        <v>4</v>
      </c>
      <c r="I332" s="2" t="s">
        <v>36</v>
      </c>
      <c r="J332" s="2" t="s">
        <v>27</v>
      </c>
      <c r="K332" s="2">
        <v>2</v>
      </c>
      <c r="L332" s="2" t="s">
        <v>43</v>
      </c>
      <c r="M332" s="2">
        <v>23</v>
      </c>
      <c r="N332" s="2" t="s">
        <v>27</v>
      </c>
      <c r="O332" s="2" t="s">
        <v>29</v>
      </c>
      <c r="P332" s="2">
        <v>1</v>
      </c>
      <c r="Q332" s="2" t="s">
        <v>30</v>
      </c>
      <c r="R332" s="2">
        <v>1</v>
      </c>
      <c r="S332" s="2" t="s">
        <v>27</v>
      </c>
      <c r="T332" s="2" t="s">
        <v>31</v>
      </c>
      <c r="U332" s="2">
        <v>0</v>
      </c>
      <c r="V332">
        <f>_xlfn.XLOOKUP(B332,Binning_WOE_IV!$C$2:$C$6,Binning_WOE_IV!$I$2:$I$6,"not found",-1)</f>
        <v>1.0146162505891094</v>
      </c>
      <c r="W332">
        <f>_xlfn.XLOOKUP(E332,Binning_WOE_IV!$C$7:$C$12,Binning_WOE_IV!$I$7:$I$12,"not found",-1)</f>
        <v>0.16104877718831048</v>
      </c>
      <c r="X332">
        <f>_xlfn.XLOOKUP(M332,Binning_WOE_IV!$C$13:$C$18,Binning_WOE_IV!$I$13:$I$18,"not found",-1)</f>
        <v>-0.40221483439086264</v>
      </c>
      <c r="Y332">
        <f>_xlfn.XLOOKUP(A332,Binning_WOE_IV!$B$32:$B$35,Binning_WOE_IV!$G$32:$G$35,"not found",0)</f>
        <v>0.16731839020190586</v>
      </c>
      <c r="Z332" s="23">
        <f>_xlfn.XLOOKUP(_xlfn.XLOOKUP(C332,Binning_WOE_IV!$AF$2:$AF$6,Binning_WOE_IV!$AG$2:$AG$6,"not found",0),Binning_WOE_IV!$R$36:$R$38,Binning_WOE_IV!$G$36:$G$38,"not found",0)</f>
        <v>-4.4726268044255127E-2</v>
      </c>
      <c r="AA332" cm="1">
        <f t="array" ref="AA332">_xlfn.SWITCH(D332,"radio/tv",Binning_WOE_IV!$G$39,"other",Binning_WOE_IV!$G$39,"education",Binning_WOE_IV!$G$40,"retraining",Binning_WOE_IV!$G$40,"furniture/equipment",Binning_WOE_IV!$G$41,"domestic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32">
        <f>_xlfn.LET(_xlpm.b,_xlfn.XLOOKUP(F332,Binning_WOE_IV!$AJ$2:$AJ$6,Binning_WOE_IV!$AK$2:$AK$6,"not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32">
        <f>_xlfn.LET(_xlpm.b,_xlfn.XLOOKUP(G332,Binning_WOE_IV!$AL$2:$AL$6,Binning_WOE_IV!$AM$2:$AM$6,"not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32">
        <f>_xlfn.XLOOKUP(_xlfn.XLOOKUP(I332,Binning_WOE_IV!$AN$2:$AN$5,Binning_WOE_IV!$AO$2:$AO$5,"not found",0),Binning_WOE_IV!$R$53:$R$55,Binning_WOE_IV!$G$53:$G$55,"not found",0)</f>
        <v>-0.20099341664998441</v>
      </c>
      <c r="AE332">
        <f>_xlfn.LET(_xlpm.b,_xlfn.XLOOKUP(L332,Binning_WOE_IV!$AQ$2:$AQ$5,Binning_WOE_IV!$AR$2:$AR$5,"not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32">
        <f>_xlfn.XLOOKUP(_xlfn.XLOOKUP(N332,Binning_WOE_IV!$AS$2:$AS$4,Binning_WOE_IV!$AT$2:$AT$4,"not found",0),Binning_WOE_IV!$R$62:$R$63,Binning_WOE_IV!$G$62:$G$63,"not found",0)</f>
        <v>0.12957806221905885</v>
      </c>
      <c r="AG332">
        <f>_xlfn.XLOOKUP(_xlfn.XLOOKUP(O332,Binning_WOE_IV!$AU$2:$AU$4,Binning_WOE_IV!$AV$2:$AV$4,"not found",0),Binning_WOE_IV!$R$64:$R$65,Binning_WOE_IV!$G$64:$G$65,"not found",0)</f>
        <v>0.23435622685305388</v>
      </c>
      <c r="AH332">
        <f>V332*TRAIN_SUMMARY!$C$3</f>
        <v>-0.80010661528638027</v>
      </c>
      <c r="AI332">
        <f>W332*TRAIN_SUMMARY!$C$4</f>
        <v>-8.037531726833734E-2</v>
      </c>
      <c r="AJ332">
        <f>X332*TRAIN_SUMMARY!$C$5</f>
        <v>0.25616502952357967</v>
      </c>
      <c r="AK332">
        <f>Y332*TRAIN_SUMMARY!$C$6</f>
        <v>-0.13115011605145144</v>
      </c>
      <c r="AL332">
        <f>Z332*TRAIN_SUMMARY!$C$7</f>
        <v>2.4580699342731407E-2</v>
      </c>
      <c r="AM332">
        <f>AA332*TRAIN_SUMMARY!$C$8</f>
        <v>5.9194073638088991E-2</v>
      </c>
      <c r="AN332">
        <f>AB332*TRAIN_SUMMARY!$C$9</f>
        <v>0.17108448609736249</v>
      </c>
      <c r="AO332">
        <f>AC332*TRAIN_SUMMARY!$C$10</f>
        <v>0.2867089209985732</v>
      </c>
      <c r="AP332">
        <f>AD332*TRAIN_SUMMARY!$C$11</f>
        <v>0.23813846799994265</v>
      </c>
      <c r="AQ332">
        <f>AE332*TRAIN_SUMMARY!$C$12</f>
        <v>-1.8327249432625072E-2</v>
      </c>
      <c r="AR332">
        <f>AF332*TRAIN_SUMMARY!$C$13</f>
        <v>-7.9424741749105313E-2</v>
      </c>
      <c r="AS332">
        <f>AG332*TRAIN_SUMMARY!$C$14</f>
        <v>-8.8614999578798745E-2</v>
      </c>
      <c r="AT332">
        <f>TRAIN_SUMMARY!$C$2+SUM(AH332:AS332)</f>
        <v>-0.98352817652854285</v>
      </c>
      <c r="AU332">
        <f t="shared" si="65"/>
        <v>0.27219227754087749</v>
      </c>
      <c r="AV332">
        <f t="shared" si="66"/>
        <v>0.31771838317182632</v>
      </c>
      <c r="AW332">
        <f t="shared" si="67"/>
        <v>1</v>
      </c>
      <c r="AX332">
        <f t="shared" si="68"/>
        <v>0</v>
      </c>
      <c r="AY332">
        <f t="shared" si="76"/>
        <v>160</v>
      </c>
      <c r="AZ332">
        <f t="shared" si="77"/>
        <v>171</v>
      </c>
      <c r="BA332" s="35">
        <f t="shared" si="69"/>
        <v>0.32989690721649484</v>
      </c>
      <c r="BB332" s="35">
        <f t="shared" si="70"/>
        <v>0.79534883720930227</v>
      </c>
      <c r="BC332" s="35">
        <f t="shared" si="71"/>
        <v>0.46545192999280743</v>
      </c>
      <c r="BD332" s="35">
        <f t="shared" si="72"/>
        <v>0.79534883720930227</v>
      </c>
      <c r="BE332" s="35">
        <f t="shared" si="73"/>
        <v>0.32989690721649484</v>
      </c>
      <c r="BF332" s="23">
        <f>VLOOKUP(AH332,POINTS_TABLE!$D$2:$E$6,2,FALSE)</f>
        <v>-34.629295381683434</v>
      </c>
      <c r="BG332" s="23">
        <f>VLOOKUP(AI332,POINTS_TABLE!$D$7:$E$12,2,FALSE)</f>
        <v>-3.4787121489872201</v>
      </c>
      <c r="BH332" s="23">
        <f>VLOOKUP(AJ332,POINTS_TABLE!$D$13:$E$18,2,FALSE)</f>
        <v>11.087040532285299</v>
      </c>
      <c r="BI332" s="23">
        <f>VLOOKUP(AK332,POINTS_TABLE!$D$21:$E$24,2,FALSE)</f>
        <v>-5.6762886611832304</v>
      </c>
      <c r="BJ332" s="23">
        <f>VLOOKUP(AL332,POINTS_TABLE!$D$25:$E$27,2,FALSE)</f>
        <v>1.063873591300236</v>
      </c>
      <c r="BK332" s="23">
        <f>VLOOKUP(AM332,POINTS_TABLE!$D$28:$E$33,2,FALSE)</f>
        <v>2.5619698946306131</v>
      </c>
      <c r="BL332" s="23">
        <f>VLOOKUP(AN332,POINTS_TABLE!$D$34:$E$37,2,FALSE)</f>
        <v>7.4046821899710498</v>
      </c>
      <c r="BM332" s="23">
        <f>VLOOKUP(AO332,POINTS_TABLE!$D$38:$E$41,2,FALSE)</f>
        <v>12.409006155098014</v>
      </c>
      <c r="BN332" s="23">
        <f>VLOOKUP(AP332,POINTS_TABLE!$D$42:$E$44,2,FALSE)</f>
        <v>10.30683560485237</v>
      </c>
      <c r="BO332" s="23">
        <f>VLOOKUP(AQ332,POINTS_TABLE!$D$45:$E$48,2,FALSE)</f>
        <v>-0.79321895608749771</v>
      </c>
      <c r="BP332" s="23">
        <f>VLOOKUP(AR332,POINTS_TABLE!$D$49:$E$50,2,FALSE)</f>
        <v>-3.4375704313596254</v>
      </c>
      <c r="BQ332" s="23">
        <f>VLOOKUP(AS332,POINTS_TABLE!$D$51:$E$52,2,FALSE)</f>
        <v>-3.8353326132213157</v>
      </c>
      <c r="BR332" s="39">
        <f>ROUND(SCORECARD_SCALLING!$C$6-SUM(BF332:BQ332)-TRAIN_SUMMARY!$C$2*SCORECARD_SCALLING!$C$5,0)</f>
        <v>513</v>
      </c>
      <c r="BS332" t="str">
        <f t="shared" si="74"/>
        <v>Manual review</v>
      </c>
      <c r="BT332">
        <f t="shared" si="75"/>
        <v>2</v>
      </c>
    </row>
    <row r="333" spans="1:72">
      <c r="A333" s="2" t="s">
        <v>32</v>
      </c>
      <c r="B333" s="2">
        <v>18</v>
      </c>
      <c r="C333" s="2" t="s">
        <v>22</v>
      </c>
      <c r="D333" s="2" t="s">
        <v>41</v>
      </c>
      <c r="E333" s="2">
        <v>3612</v>
      </c>
      <c r="F333" s="2" t="s">
        <v>34</v>
      </c>
      <c r="G333" s="2" t="s">
        <v>25</v>
      </c>
      <c r="H333" s="2">
        <v>3</v>
      </c>
      <c r="I333" s="2" t="s">
        <v>36</v>
      </c>
      <c r="J333" s="2" t="s">
        <v>27</v>
      </c>
      <c r="K333" s="2">
        <v>4</v>
      </c>
      <c r="L333" s="2" t="s">
        <v>43</v>
      </c>
      <c r="M333" s="2">
        <v>37</v>
      </c>
      <c r="N333" s="2" t="s">
        <v>27</v>
      </c>
      <c r="O333" s="2" t="s">
        <v>29</v>
      </c>
      <c r="P333" s="2">
        <v>1</v>
      </c>
      <c r="Q333" s="2" t="s">
        <v>30</v>
      </c>
      <c r="R333" s="2">
        <v>1</v>
      </c>
      <c r="S333" s="2" t="s">
        <v>31</v>
      </c>
      <c r="T333" s="2" t="s">
        <v>31</v>
      </c>
      <c r="U333" s="2">
        <v>0</v>
      </c>
      <c r="V333">
        <f>_xlfn.XLOOKUP(B333,Binning_WOE_IV!$C$2:$C$6,Binning_WOE_IV!$I$2:$I$6,"not found",-1)</f>
        <v>7.0953437452657447E-2</v>
      </c>
      <c r="W333">
        <f>_xlfn.XLOOKUP(E333,Binning_WOE_IV!$C$7:$C$12,Binning_WOE_IV!$I$7:$I$12,"not found",-1)</f>
        <v>4.3939369041401284E-2</v>
      </c>
      <c r="X333">
        <f>_xlfn.XLOOKUP(M333,Binning_WOE_IV!$C$13:$C$18,Binning_WOE_IV!$I$13:$I$18,"not found",-1)</f>
        <v>0.27579903319597576</v>
      </c>
      <c r="Y333">
        <f>_xlfn.XLOOKUP(A333,Binning_WOE_IV!$B$32:$B$35,Binning_WOE_IV!$G$32:$G$35,"not found",0)</f>
        <v>-0.45557089656450134</v>
      </c>
      <c r="Z333" s="23">
        <f>_xlfn.XLOOKUP(_xlfn.XLOOKUP(C333,Binning_WOE_IV!$AF$2:$AF$6,Binning_WOE_IV!$AG$2:$AG$6,"not found",0),Binning_WOE_IV!$R$36:$R$38,Binning_WOE_IV!$G$36:$G$38,"not found",0)</f>
        <v>0.68738688104907397</v>
      </c>
      <c r="AA333" cm="1">
        <f t="array" ref="AA333">_xlfn.SWITCH(D333,"radio/tv",Binning_WOE_IV!$G$39,"other",Binning_WOE_IV!$G$39,"education",Binning_WOE_IV!$G$40,"retraining",Binning_WOE_IV!$G$40,"furniture/equipment",Binning_WOE_IV!$G$41,"domestic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33">
        <f>_xlfn.LET(_xlpm.b,_xlfn.XLOOKUP(F333,Binning_WOE_IV!$AJ$2:$AJ$6,Binning_WOE_IV!$AK$2:$AK$6,"not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33">
        <f>_xlfn.LET(_xlpm.b,_xlfn.XLOOKUP(G333,Binning_WOE_IV!$AL$2:$AL$6,Binning_WOE_IV!$AM$2:$AM$6,"not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33">
        <f>_xlfn.XLOOKUP(_xlfn.XLOOKUP(I333,Binning_WOE_IV!$AN$2:$AN$5,Binning_WOE_IV!$AO$2:$AO$5,"not found",0),Binning_WOE_IV!$R$53:$R$55,Binning_WOE_IV!$G$53:$G$55,"not found",0)</f>
        <v>-0.20099341664998441</v>
      </c>
      <c r="AE333">
        <f>_xlfn.LET(_xlpm.b,_xlfn.XLOOKUP(L333,Binning_WOE_IV!$AQ$2:$AQ$5,Binning_WOE_IV!$AR$2:$AR$5,"not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33">
        <f>_xlfn.XLOOKUP(_xlfn.XLOOKUP(N333,Binning_WOE_IV!$AS$2:$AS$4,Binning_WOE_IV!$AT$2:$AT$4,"not found",0),Binning_WOE_IV!$R$62:$R$63,Binning_WOE_IV!$G$62:$G$63,"not found",0)</f>
        <v>0.12957806221905885</v>
      </c>
      <c r="AG333">
        <f>_xlfn.XLOOKUP(_xlfn.XLOOKUP(O333,Binning_WOE_IV!$AU$2:$AU$4,Binning_WOE_IV!$AV$2:$AV$4,"not found",0),Binning_WOE_IV!$R$64:$R$65,Binning_WOE_IV!$G$64:$G$65,"not found",0)</f>
        <v>0.23435622685305388</v>
      </c>
      <c r="AH333">
        <f>V333*TRAIN_SUMMARY!$C$3</f>
        <v>-5.5952498937620498E-2</v>
      </c>
      <c r="AI333">
        <f>W333*TRAIN_SUMMARY!$C$4</f>
        <v>-2.1929012991782761E-2</v>
      </c>
      <c r="AJ333">
        <f>X333*TRAIN_SUMMARY!$C$5</f>
        <v>-0.1756525653466223</v>
      </c>
      <c r="AK333">
        <f>Y333*TRAIN_SUMMARY!$C$6</f>
        <v>0.35709270141793154</v>
      </c>
      <c r="AL333">
        <f>Z333*TRAIN_SUMMARY!$C$7</f>
        <v>-0.37777464997720578</v>
      </c>
      <c r="AM333">
        <f>AA333*TRAIN_SUMMARY!$C$8</f>
        <v>5.9194073638088991E-2</v>
      </c>
      <c r="AN333">
        <f>AB333*TRAIN_SUMMARY!$C$9</f>
        <v>0.17108448609736249</v>
      </c>
      <c r="AO333">
        <f>AC333*TRAIN_SUMMARY!$C$10</f>
        <v>-0.18469041192036334</v>
      </c>
      <c r="AP333">
        <f>AD333*TRAIN_SUMMARY!$C$11</f>
        <v>0.23813846799994265</v>
      </c>
      <c r="AQ333">
        <f>AE333*TRAIN_SUMMARY!$C$12</f>
        <v>-1.8327249432625072E-2</v>
      </c>
      <c r="AR333">
        <f>AF333*TRAIN_SUMMARY!$C$13</f>
        <v>-7.9424741749105313E-2</v>
      </c>
      <c r="AS333">
        <f>AG333*TRAIN_SUMMARY!$C$14</f>
        <v>-8.8614999578798745E-2</v>
      </c>
      <c r="AT333">
        <f>TRAIN_SUMMARY!$C$2+SUM(AH333:AS333)</f>
        <v>-0.99825721554292124</v>
      </c>
      <c r="AU333">
        <f t="shared" si="65"/>
        <v>0.26928421154112436</v>
      </c>
      <c r="AV333">
        <f t="shared" si="66"/>
        <v>0.3137306931118774</v>
      </c>
      <c r="AW333">
        <f t="shared" si="67"/>
        <v>1</v>
      </c>
      <c r="AX333">
        <f t="shared" si="68"/>
        <v>0</v>
      </c>
      <c r="AY333">
        <f t="shared" si="76"/>
        <v>161</v>
      </c>
      <c r="AZ333">
        <f t="shared" si="77"/>
        <v>171</v>
      </c>
      <c r="BA333" s="35">
        <f t="shared" si="69"/>
        <v>0.33195876288659792</v>
      </c>
      <c r="BB333" s="35">
        <f t="shared" si="70"/>
        <v>0.79534883720930227</v>
      </c>
      <c r="BC333" s="35">
        <f t="shared" si="71"/>
        <v>0.46339007432270435</v>
      </c>
      <c r="BD333" s="35">
        <f t="shared" si="72"/>
        <v>0.79534883720930227</v>
      </c>
      <c r="BE333" s="35">
        <f t="shared" si="73"/>
        <v>0.33195876288659792</v>
      </c>
      <c r="BF333" s="23">
        <f>VLOOKUP(AH333,POINTS_TABLE!$D$2:$E$6,2,FALSE)</f>
        <v>-2.4216717822795024</v>
      </c>
      <c r="BG333" s="23">
        <f>VLOOKUP(AI333,POINTS_TABLE!$D$7:$E$12,2,FALSE)</f>
        <v>-0.94910634884503919</v>
      </c>
      <c r="BH333" s="23">
        <f>VLOOKUP(AJ333,POINTS_TABLE!$D$13:$E$18,2,FALSE)</f>
        <v>-7.6023925483498971</v>
      </c>
      <c r="BI333" s="23">
        <f>VLOOKUP(AK333,POINTS_TABLE!$D$21:$E$24,2,FALSE)</f>
        <v>15.455276084198793</v>
      </c>
      <c r="BJ333" s="23">
        <f>VLOOKUP(AL333,POINTS_TABLE!$D$25:$E$27,2,FALSE)</f>
        <v>-16.350408422870363</v>
      </c>
      <c r="BK333" s="23">
        <f>VLOOKUP(AM333,POINTS_TABLE!$D$28:$E$33,2,FALSE)</f>
        <v>2.5619698946306131</v>
      </c>
      <c r="BL333" s="23">
        <f>VLOOKUP(AN333,POINTS_TABLE!$D$34:$E$37,2,FALSE)</f>
        <v>7.4046821899710498</v>
      </c>
      <c r="BM333" s="23">
        <f>VLOOKUP(AO333,POINTS_TABLE!$D$38:$E$41,2,FALSE)</f>
        <v>-7.9935582413174426</v>
      </c>
      <c r="BN333" s="23">
        <f>VLOOKUP(AP333,POINTS_TABLE!$D$42:$E$44,2,FALSE)</f>
        <v>10.30683560485237</v>
      </c>
      <c r="BO333" s="23">
        <f>VLOOKUP(AQ333,POINTS_TABLE!$D$45:$E$48,2,FALSE)</f>
        <v>-0.79321895608749771</v>
      </c>
      <c r="BP333" s="23">
        <f>VLOOKUP(AR333,POINTS_TABLE!$D$49:$E$50,2,FALSE)</f>
        <v>-3.4375704313596254</v>
      </c>
      <c r="BQ333" s="23">
        <f>VLOOKUP(AS333,POINTS_TABLE!$D$51:$E$52,2,FALSE)</f>
        <v>-3.8353326132213157</v>
      </c>
      <c r="BR333" s="39">
        <f>ROUND(SCORECARD_SCALLING!$C$6-SUM(BF333:BQ333)-TRAIN_SUMMARY!$C$2*SCORECARD_SCALLING!$C$5,0)</f>
        <v>514</v>
      </c>
      <c r="BS333" t="str">
        <f t="shared" si="74"/>
        <v>Manual review</v>
      </c>
      <c r="BT333">
        <f t="shared" si="75"/>
        <v>2</v>
      </c>
    </row>
    <row r="334" spans="1:72">
      <c r="A334" s="2" t="s">
        <v>21</v>
      </c>
      <c r="B334" s="2">
        <v>18</v>
      </c>
      <c r="C334" s="2" t="s">
        <v>33</v>
      </c>
      <c r="D334" s="2" t="s">
        <v>41</v>
      </c>
      <c r="E334" s="2">
        <v>2659</v>
      </c>
      <c r="F334" s="2" t="s">
        <v>53</v>
      </c>
      <c r="G334" s="2" t="s">
        <v>35</v>
      </c>
      <c r="H334" s="2">
        <v>4</v>
      </c>
      <c r="I334" s="2" t="s">
        <v>26</v>
      </c>
      <c r="J334" s="2" t="s">
        <v>27</v>
      </c>
      <c r="K334" s="2">
        <v>2</v>
      </c>
      <c r="L334" s="2" t="s">
        <v>50</v>
      </c>
      <c r="M334" s="2">
        <v>28</v>
      </c>
      <c r="N334" s="2" t="s">
        <v>27</v>
      </c>
      <c r="O334" s="2" t="s">
        <v>29</v>
      </c>
      <c r="P334" s="2">
        <v>1</v>
      </c>
      <c r="Q334" s="2" t="s">
        <v>30</v>
      </c>
      <c r="R334" s="2">
        <v>1</v>
      </c>
      <c r="S334" s="2" t="s">
        <v>27</v>
      </c>
      <c r="T334" s="2" t="s">
        <v>31</v>
      </c>
      <c r="U334" s="2">
        <v>0</v>
      </c>
      <c r="V334">
        <f>_xlfn.XLOOKUP(B334,Binning_WOE_IV!$C$2:$C$6,Binning_WOE_IV!$I$2:$I$6,"not found",-1)</f>
        <v>7.0953437452657447E-2</v>
      </c>
      <c r="W334">
        <f>_xlfn.XLOOKUP(E334,Binning_WOE_IV!$C$7:$C$12,Binning_WOE_IV!$I$7:$I$12,"not found",-1)</f>
        <v>0.12361395596717682</v>
      </c>
      <c r="X334">
        <f>_xlfn.XLOOKUP(M334,Binning_WOE_IV!$C$13:$C$18,Binning_WOE_IV!$I$13:$I$18,"not found",-1)</f>
        <v>-0.13233987329659078</v>
      </c>
      <c r="Y334">
        <f>_xlfn.XLOOKUP(A334,Binning_WOE_IV!$B$32:$B$35,Binning_WOE_IV!$G$32:$G$35,"not found",0)</f>
        <v>-0.67859154491044971</v>
      </c>
      <c r="Z334" s="23">
        <f>_xlfn.XLOOKUP(_xlfn.XLOOKUP(C334,Binning_WOE_IV!$AF$2:$AF$6,Binning_WOE_IV!$AG$2:$AG$6,"not found",0),Binning_WOE_IV!$R$36:$R$38,Binning_WOE_IV!$G$36:$G$38,"not found",0)</f>
        <v>-4.4726268044255127E-2</v>
      </c>
      <c r="AA334" cm="1">
        <f t="array" ref="AA334">_xlfn.SWITCH(D334,"radio/tv",Binning_WOE_IV!$G$39,"other",Binning_WOE_IV!$G$39,"education",Binning_WOE_IV!$G$40,"retraining",Binning_WOE_IV!$G$40,"furniture/equipment",Binning_WOE_IV!$G$41,"domestic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34">
        <f>_xlfn.LET(_xlpm.b,_xlfn.XLOOKUP(F334,Binning_WOE_IV!$AJ$2:$AJ$6,Binning_WOE_IV!$AK$2:$AK$6,"not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334">
        <f>_xlfn.LET(_xlpm.b,_xlfn.XLOOKUP(G334,Binning_WOE_IV!$AL$2:$AL$6,Binning_WOE_IV!$AM$2:$AM$6,"not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34">
        <f>_xlfn.XLOOKUP(_xlfn.XLOOKUP(I334,Binning_WOE_IV!$AN$2:$AN$5,Binning_WOE_IV!$AO$2:$AO$5,"not found",0),Binning_WOE_IV!$R$53:$R$55,Binning_WOE_IV!$G$53:$G$55,"not found",0)</f>
        <v>0.1811117123342415</v>
      </c>
      <c r="AE334">
        <f>_xlfn.LET(_xlpm.b,_xlfn.XLOOKUP(L334,Binning_WOE_IV!$AQ$2:$AQ$5,Binning_WOE_IV!$AR$2:$AR$5,"not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34">
        <f>_xlfn.XLOOKUP(_xlfn.XLOOKUP(N334,Binning_WOE_IV!$AS$2:$AS$4,Binning_WOE_IV!$AT$2:$AT$4,"not found",0),Binning_WOE_IV!$R$62:$R$63,Binning_WOE_IV!$G$62:$G$63,"not found",0)</f>
        <v>0.12957806221905885</v>
      </c>
      <c r="AG334">
        <f>_xlfn.XLOOKUP(_xlfn.XLOOKUP(O334,Binning_WOE_IV!$AU$2:$AU$4,Binning_WOE_IV!$AV$2:$AV$4,"not found",0),Binning_WOE_IV!$R$64:$R$65,Binning_WOE_IV!$G$64:$G$65,"not found",0)</f>
        <v>0.23435622685305388</v>
      </c>
      <c r="AH334">
        <f>V334*TRAIN_SUMMARY!$C$3</f>
        <v>-5.5952498937620498E-2</v>
      </c>
      <c r="AI334">
        <f>W334*TRAIN_SUMMARY!$C$4</f>
        <v>-6.1692557392340606E-2</v>
      </c>
      <c r="AJ334">
        <f>X334*TRAIN_SUMMARY!$C$5</f>
        <v>8.428542324031725E-2</v>
      </c>
      <c r="AK334">
        <f>Y334*TRAIN_SUMMARY!$C$6</f>
        <v>0.53190423215968441</v>
      </c>
      <c r="AL334">
        <f>Z334*TRAIN_SUMMARY!$C$7</f>
        <v>2.4580699342731407E-2</v>
      </c>
      <c r="AM334">
        <f>AA334*TRAIN_SUMMARY!$C$8</f>
        <v>5.9194073638088991E-2</v>
      </c>
      <c r="AN334">
        <f>AB334*TRAIN_SUMMARY!$C$9</f>
        <v>-0.49793991054548797</v>
      </c>
      <c r="AO334">
        <f>AC334*TRAIN_SUMMARY!$C$10</f>
        <v>4.7923621110280083E-2</v>
      </c>
      <c r="AP334">
        <f>AD334*TRAIN_SUMMARY!$C$11</f>
        <v>-0.21458247952085815</v>
      </c>
      <c r="AQ334">
        <f>AE334*TRAIN_SUMMARY!$C$12</f>
        <v>6.1778553558697331E-2</v>
      </c>
      <c r="AR334">
        <f>AF334*TRAIN_SUMMARY!$C$13</f>
        <v>-7.9424741749105313E-2</v>
      </c>
      <c r="AS334">
        <f>AG334*TRAIN_SUMMARY!$C$14</f>
        <v>-8.8614999578798745E-2</v>
      </c>
      <c r="AT334">
        <f>TRAIN_SUMMARY!$C$2+SUM(AH334:AS334)</f>
        <v>-1.0099413994365349</v>
      </c>
      <c r="AU334">
        <f t="shared" si="65"/>
        <v>0.26699131914236107</v>
      </c>
      <c r="AV334">
        <f t="shared" si="66"/>
        <v>0.31059773424932458</v>
      </c>
      <c r="AW334">
        <f t="shared" si="67"/>
        <v>1</v>
      </c>
      <c r="AX334">
        <f t="shared" si="68"/>
        <v>0</v>
      </c>
      <c r="AY334">
        <f t="shared" si="76"/>
        <v>162</v>
      </c>
      <c r="AZ334">
        <f t="shared" si="77"/>
        <v>171</v>
      </c>
      <c r="BA334" s="35">
        <f t="shared" si="69"/>
        <v>0.33402061855670101</v>
      </c>
      <c r="BB334" s="35">
        <f t="shared" si="70"/>
        <v>0.79534883720930227</v>
      </c>
      <c r="BC334" s="35">
        <f t="shared" si="71"/>
        <v>0.46132821865260126</v>
      </c>
      <c r="BD334" s="35">
        <f t="shared" si="72"/>
        <v>0.79534883720930227</v>
      </c>
      <c r="BE334" s="35">
        <f t="shared" si="73"/>
        <v>0.33402061855670101</v>
      </c>
      <c r="BF334" s="23">
        <f>VLOOKUP(AH334,POINTS_TABLE!$D$2:$E$6,2,FALSE)</f>
        <v>-2.4216717822795024</v>
      </c>
      <c r="BG334" s="23">
        <f>VLOOKUP(AI334,POINTS_TABLE!$D$7:$E$12,2,FALSE)</f>
        <v>-2.6701063982906263</v>
      </c>
      <c r="BH334" s="23">
        <f>VLOOKUP(AJ334,POINTS_TABLE!$D$13:$E$18,2,FALSE)</f>
        <v>3.6479448638409924</v>
      </c>
      <c r="BI334" s="23">
        <f>VLOOKUP(AK334,POINTS_TABLE!$D$21:$E$24,2,FALSE)</f>
        <v>23.021267938938855</v>
      </c>
      <c r="BJ334" s="23">
        <f>VLOOKUP(AL334,POINTS_TABLE!$D$25:$E$27,2,FALSE)</f>
        <v>1.063873591300236</v>
      </c>
      <c r="BK334" s="23">
        <f>VLOOKUP(AM334,POINTS_TABLE!$D$28:$E$33,2,FALSE)</f>
        <v>2.5619698946306131</v>
      </c>
      <c r="BL334" s="23">
        <f>VLOOKUP(AN334,POINTS_TABLE!$D$34:$E$37,2,FALSE)</f>
        <v>-21.551263188140087</v>
      </c>
      <c r="BM334" s="23">
        <f>VLOOKUP(AO334,POINTS_TABLE!$D$38:$E$41,2,FALSE)</f>
        <v>2.0741751155172814</v>
      </c>
      <c r="BN334" s="23">
        <f>VLOOKUP(AP334,POINTS_TABLE!$D$42:$E$44,2,FALSE)</f>
        <v>-9.2873123719919874</v>
      </c>
      <c r="BO334" s="23">
        <f>VLOOKUP(AQ334,POINTS_TABLE!$D$45:$E$48,2,FALSE)</f>
        <v>2.6738283855727758</v>
      </c>
      <c r="BP334" s="23">
        <f>VLOOKUP(AR334,POINTS_TABLE!$D$49:$E$50,2,FALSE)</f>
        <v>-3.4375704313596254</v>
      </c>
      <c r="BQ334" s="23">
        <f>VLOOKUP(AS334,POINTS_TABLE!$D$51:$E$52,2,FALSE)</f>
        <v>-3.8353326132213157</v>
      </c>
      <c r="BR334" s="39">
        <f>ROUND(SCORECARD_SCALLING!$C$6-SUM(BF334:BQ334)-TRAIN_SUMMARY!$C$2*SCORECARD_SCALLING!$C$5,0)</f>
        <v>514</v>
      </c>
      <c r="BS334" t="str">
        <f t="shared" si="74"/>
        <v>Manual review</v>
      </c>
      <c r="BT334">
        <f t="shared" si="75"/>
        <v>2</v>
      </c>
    </row>
    <row r="335" spans="1:72">
      <c r="A335" s="2" t="s">
        <v>21</v>
      </c>
      <c r="B335" s="2">
        <v>24</v>
      </c>
      <c r="C335" s="2" t="s">
        <v>33</v>
      </c>
      <c r="D335" s="2" t="s">
        <v>49</v>
      </c>
      <c r="E335" s="2">
        <v>2964</v>
      </c>
      <c r="F335" s="2" t="s">
        <v>24</v>
      </c>
      <c r="G335" s="2" t="s">
        <v>25</v>
      </c>
      <c r="H335" s="2">
        <v>4</v>
      </c>
      <c r="I335" s="2" t="s">
        <v>26</v>
      </c>
      <c r="J335" s="2" t="s">
        <v>27</v>
      </c>
      <c r="K335" s="2">
        <v>4</v>
      </c>
      <c r="L335" s="2" t="s">
        <v>47</v>
      </c>
      <c r="M335" s="2">
        <v>49</v>
      </c>
      <c r="N335" s="2" t="s">
        <v>61</v>
      </c>
      <c r="O335" s="2" t="s">
        <v>44</v>
      </c>
      <c r="P335" s="2">
        <v>1</v>
      </c>
      <c r="Q335" s="2" t="s">
        <v>30</v>
      </c>
      <c r="R335" s="2">
        <v>2</v>
      </c>
      <c r="S335" s="2" t="s">
        <v>31</v>
      </c>
      <c r="T335" s="2" t="s">
        <v>31</v>
      </c>
      <c r="U335" s="2">
        <v>0</v>
      </c>
      <c r="V335">
        <f>_xlfn.XLOOKUP(B335,Binning_WOE_IV!$C$2:$C$6,Binning_WOE_IV!$I$2:$I$6,"not found",-1)</f>
        <v>-0.12917431193202994</v>
      </c>
      <c r="W335">
        <f>_xlfn.XLOOKUP(E335,Binning_WOE_IV!$C$7:$C$12,Binning_WOE_IV!$I$7:$I$12,"not found",-1)</f>
        <v>0.12361395596717682</v>
      </c>
      <c r="X335">
        <f>_xlfn.XLOOKUP(M335,Binning_WOE_IV!$C$13:$C$18,Binning_WOE_IV!$I$13:$I$18,"not found",-1)</f>
        <v>0.42044277372805144</v>
      </c>
      <c r="Y335">
        <f>_xlfn.XLOOKUP(A335,Binning_WOE_IV!$B$32:$B$35,Binning_WOE_IV!$G$32:$G$35,"not found",0)</f>
        <v>-0.67859154491044971</v>
      </c>
      <c r="Z335" s="23">
        <f>_xlfn.XLOOKUP(_xlfn.XLOOKUP(C335,Binning_WOE_IV!$AF$2:$AF$6,Binning_WOE_IV!$AG$2:$AG$6,"not found",0),Binning_WOE_IV!$R$36:$R$38,Binning_WOE_IV!$G$36:$G$38,"not found",0)</f>
        <v>-4.4726268044255127E-2</v>
      </c>
      <c r="AA335" cm="1">
        <f t="array" ref="AA335">_xlfn.SWITCH(D335,"radio/tv",Binning_WOE_IV!$G$39,"other",Binning_WOE_IV!$G$39,"education",Binning_WOE_IV!$G$40,"retraining",Binning_WOE_IV!$G$40,"furniture/equipment",Binning_WOE_IV!$G$41,"domestic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335">
        <f>_xlfn.LET(_xlpm.b,_xlfn.XLOOKUP(F335,Binning_WOE_IV!$AJ$2:$AJ$6,Binning_WOE_IV!$AK$2:$AK$6,"not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335">
        <f>_xlfn.LET(_xlpm.b,_xlfn.XLOOKUP(G335,Binning_WOE_IV!$AL$2:$AL$6,Binning_WOE_IV!$AM$2:$AM$6,"not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35">
        <f>_xlfn.XLOOKUP(_xlfn.XLOOKUP(I335,Binning_WOE_IV!$AN$2:$AN$5,Binning_WOE_IV!$AO$2:$AO$5,"not found",0),Binning_WOE_IV!$R$53:$R$55,Binning_WOE_IV!$G$53:$G$55,"not found",0)</f>
        <v>0.1811117123342415</v>
      </c>
      <c r="AE335">
        <f>_xlfn.LET(_xlpm.b,_xlfn.XLOOKUP(L335,Binning_WOE_IV!$AQ$2:$AQ$5,Binning_WOE_IV!$AR$2:$AR$5,"not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335">
        <f>_xlfn.XLOOKUP(_xlfn.XLOOKUP(N335,Binning_WOE_IV!$AS$2:$AS$4,Binning_WOE_IV!$AT$2:$AT$4,"not found",0),Binning_WOE_IV!$R$62:$R$63,Binning_WOE_IV!$G$62:$G$63,"not found",0)</f>
        <v>-0.54969627176468283</v>
      </c>
      <c r="AG335">
        <f>_xlfn.XLOOKUP(_xlfn.XLOOKUP(O335,Binning_WOE_IV!$AU$2:$AU$4,Binning_WOE_IV!$AV$2:$AV$4,"not found",0),Binning_WOE_IV!$R$64:$R$65,Binning_WOE_IV!$G$64:$G$65,"not found",0)</f>
        <v>-0.4919272386823581</v>
      </c>
      <c r="AH335">
        <f>V335*TRAIN_SUMMARY!$C$3</f>
        <v>0.10186434668464488</v>
      </c>
      <c r="AI335">
        <f>W335*TRAIN_SUMMARY!$C$4</f>
        <v>-6.1692557392340606E-2</v>
      </c>
      <c r="AJ335">
        <f>X335*TRAIN_SUMMARY!$C$5</f>
        <v>-0.26777415036949909</v>
      </c>
      <c r="AK335">
        <f>Y335*TRAIN_SUMMARY!$C$6</f>
        <v>0.53190423215968441</v>
      </c>
      <c r="AL335">
        <f>Z335*TRAIN_SUMMARY!$C$7</f>
        <v>2.4580699342731407E-2</v>
      </c>
      <c r="AM335">
        <f>AA335*TRAIN_SUMMARY!$C$8</f>
        <v>-0.46936907902687153</v>
      </c>
      <c r="AN335">
        <f>AB335*TRAIN_SUMMARY!$C$9</f>
        <v>-0.49611293003523665</v>
      </c>
      <c r="AO335">
        <f>AC335*TRAIN_SUMMARY!$C$10</f>
        <v>-0.18469041192036334</v>
      </c>
      <c r="AP335">
        <f>AD335*TRAIN_SUMMARY!$C$11</f>
        <v>-0.21458247952085815</v>
      </c>
      <c r="AQ335">
        <f>AE335*TRAIN_SUMMARY!$C$12</f>
        <v>0.30495501300893796</v>
      </c>
      <c r="AR335">
        <f>AF335*TRAIN_SUMMARY!$C$13</f>
        <v>0.33693577197926589</v>
      </c>
      <c r="AS335">
        <f>AG335*TRAIN_SUMMARY!$C$14</f>
        <v>0.18600799575071647</v>
      </c>
      <c r="AT335">
        <f>TRAIN_SUMMARY!$C$2+SUM(AH335:AS335)</f>
        <v>-1.0293743641013116</v>
      </c>
      <c r="AU335">
        <f t="shared" si="65"/>
        <v>0.26320541471230963</v>
      </c>
      <c r="AV335">
        <f t="shared" si="66"/>
        <v>0.30544614302611867</v>
      </c>
      <c r="AW335">
        <f t="shared" si="67"/>
        <v>1</v>
      </c>
      <c r="AX335">
        <f t="shared" si="68"/>
        <v>0</v>
      </c>
      <c r="AY335">
        <f t="shared" si="76"/>
        <v>163</v>
      </c>
      <c r="AZ335">
        <f t="shared" si="77"/>
        <v>171</v>
      </c>
      <c r="BA335" s="35">
        <f t="shared" si="69"/>
        <v>0.33608247422680415</v>
      </c>
      <c r="BB335" s="35">
        <f t="shared" si="70"/>
        <v>0.79534883720930227</v>
      </c>
      <c r="BC335" s="35">
        <f t="shared" si="71"/>
        <v>0.45926636298249812</v>
      </c>
      <c r="BD335" s="35">
        <f t="shared" si="72"/>
        <v>0.79534883720930227</v>
      </c>
      <c r="BE335" s="35">
        <f t="shared" si="73"/>
        <v>0.33608247422680415</v>
      </c>
      <c r="BF335" s="23">
        <f>VLOOKUP(AH335,POINTS_TABLE!$D$2:$E$6,2,FALSE)</f>
        <v>4.4087756341599382</v>
      </c>
      <c r="BG335" s="23">
        <f>VLOOKUP(AI335,POINTS_TABLE!$D$7:$E$12,2,FALSE)</f>
        <v>-2.6701063982906263</v>
      </c>
      <c r="BH335" s="23">
        <f>VLOOKUP(AJ335,POINTS_TABLE!$D$13:$E$18,2,FALSE)</f>
        <v>-11.589493164489957</v>
      </c>
      <c r="BI335" s="23">
        <f>VLOOKUP(AK335,POINTS_TABLE!$D$21:$E$24,2,FALSE)</f>
        <v>23.021267938938855</v>
      </c>
      <c r="BJ335" s="23">
        <f>VLOOKUP(AL335,POINTS_TABLE!$D$25:$E$27,2,FALSE)</f>
        <v>1.063873591300236</v>
      </c>
      <c r="BK335" s="23">
        <f>VLOOKUP(AM335,POINTS_TABLE!$D$28:$E$33,2,FALSE)</f>
        <v>-20.314693279760625</v>
      </c>
      <c r="BL335" s="23">
        <f>VLOOKUP(AN335,POINTS_TABLE!$D$34:$E$37,2,FALSE)</f>
        <v>-21.472189916481874</v>
      </c>
      <c r="BM335" s="23">
        <f>VLOOKUP(AO335,POINTS_TABLE!$D$38:$E$41,2,FALSE)</f>
        <v>-7.9935582413174426</v>
      </c>
      <c r="BN335" s="23">
        <f>VLOOKUP(AP335,POINTS_TABLE!$D$42:$E$44,2,FALSE)</f>
        <v>-9.2873123719919874</v>
      </c>
      <c r="BO335" s="23">
        <f>VLOOKUP(AQ335,POINTS_TABLE!$D$45:$E$48,2,FALSE)</f>
        <v>13.198712548866723</v>
      </c>
      <c r="BP335" s="23">
        <f>VLOOKUP(AR335,POINTS_TABLE!$D$49:$E$50,2,FALSE)</f>
        <v>14.582867019977442</v>
      </c>
      <c r="BQ335" s="23">
        <f>VLOOKUP(AS335,POINTS_TABLE!$D$51:$E$52,2,FALSE)</f>
        <v>8.0505843910576207</v>
      </c>
      <c r="BR335" s="39">
        <f>ROUND(SCORECARD_SCALLING!$C$6-SUM(BF335:BQ335)-TRAIN_SUMMARY!$C$2*SCORECARD_SCALLING!$C$5,0)</f>
        <v>515</v>
      </c>
      <c r="BS335" t="str">
        <f t="shared" si="74"/>
        <v>Manual review</v>
      </c>
      <c r="BT335">
        <f t="shared" si="75"/>
        <v>2</v>
      </c>
    </row>
    <row r="336" spans="1:72">
      <c r="A336" s="2" t="s">
        <v>32</v>
      </c>
      <c r="B336" s="2">
        <v>12</v>
      </c>
      <c r="C336" s="2" t="s">
        <v>33</v>
      </c>
      <c r="D336" s="2" t="s">
        <v>68</v>
      </c>
      <c r="E336" s="2">
        <v>639</v>
      </c>
      <c r="F336" s="2" t="s">
        <v>34</v>
      </c>
      <c r="G336" s="2" t="s">
        <v>35</v>
      </c>
      <c r="H336" s="2">
        <v>4</v>
      </c>
      <c r="I336" s="2" t="s">
        <v>26</v>
      </c>
      <c r="J336" s="2" t="s">
        <v>27</v>
      </c>
      <c r="K336" s="2">
        <v>2</v>
      </c>
      <c r="L336" s="2" t="s">
        <v>50</v>
      </c>
      <c r="M336" s="2">
        <v>30</v>
      </c>
      <c r="N336" s="2" t="s">
        <v>27</v>
      </c>
      <c r="O336" s="2" t="s">
        <v>29</v>
      </c>
      <c r="P336" s="2">
        <v>1</v>
      </c>
      <c r="Q336" s="2" t="s">
        <v>30</v>
      </c>
      <c r="R336" s="2">
        <v>1</v>
      </c>
      <c r="S336" s="2" t="s">
        <v>27</v>
      </c>
      <c r="T336" s="2" t="s">
        <v>31</v>
      </c>
      <c r="U336" s="2">
        <v>1</v>
      </c>
      <c r="V336">
        <f>_xlfn.XLOOKUP(B336,Binning_WOE_IV!$C$2:$C$6,Binning_WOE_IV!$I$2:$I$6,"not found",-1)</f>
        <v>7.0953437452657447E-2</v>
      </c>
      <c r="W336">
        <f>_xlfn.XLOOKUP(E336,Binning_WOE_IV!$C$7:$C$12,Binning_WOE_IV!$I$7:$I$12,"not found",-1)</f>
        <v>3.9978967825304385E-2</v>
      </c>
      <c r="X336">
        <f>_xlfn.XLOOKUP(M336,Binning_WOE_IV!$C$13:$C$18,Binning_WOE_IV!$I$13:$I$18,"not found",-1)</f>
        <v>-9.0210644079187538E-2</v>
      </c>
      <c r="Y336">
        <f>_xlfn.XLOOKUP(A336,Binning_WOE_IV!$B$32:$B$35,Binning_WOE_IV!$G$32:$G$35,"not found",0)</f>
        <v>-0.45557089656450134</v>
      </c>
      <c r="Z336" s="23">
        <f>_xlfn.XLOOKUP(_xlfn.XLOOKUP(C336,Binning_WOE_IV!$AF$2:$AF$6,Binning_WOE_IV!$AG$2:$AG$6,"not found",0),Binning_WOE_IV!$R$36:$R$38,Binning_WOE_IV!$G$36:$G$38,"not found",0)</f>
        <v>-4.4726268044255127E-2</v>
      </c>
      <c r="AA336" cm="1">
        <f t="array" ref="AA336">_xlfn.SWITCH(D336,"radio/tv",Binning_WOE_IV!$G$39,"other",Binning_WOE_IV!$G$39,"education",Binning_WOE_IV!$G$40,"retraining",Binning_WOE_IV!$G$40,"furniture/equipment",Binning_WOE_IV!$G$41,"domestic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336">
        <f>_xlfn.LET(_xlpm.b,_xlfn.XLOOKUP(F336,Binning_WOE_IV!$AJ$2:$AJ$6,Binning_WOE_IV!$AK$2:$AK$6,"not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36">
        <f>_xlfn.LET(_xlpm.b,_xlfn.XLOOKUP(G336,Binning_WOE_IV!$AL$2:$AL$6,Binning_WOE_IV!$AM$2:$AM$6,"not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36">
        <f>_xlfn.XLOOKUP(_xlfn.XLOOKUP(I336,Binning_WOE_IV!$AN$2:$AN$5,Binning_WOE_IV!$AO$2:$AO$5,"not found",0),Binning_WOE_IV!$R$53:$R$55,Binning_WOE_IV!$G$53:$G$55,"not found",0)</f>
        <v>0.1811117123342415</v>
      </c>
      <c r="AE336">
        <f>_xlfn.LET(_xlpm.b,_xlfn.XLOOKUP(L336,Binning_WOE_IV!$AQ$2:$AQ$5,Binning_WOE_IV!$AR$2:$AR$5,"not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36">
        <f>_xlfn.XLOOKUP(_xlfn.XLOOKUP(N336,Binning_WOE_IV!$AS$2:$AS$4,Binning_WOE_IV!$AT$2:$AT$4,"not found",0),Binning_WOE_IV!$R$62:$R$63,Binning_WOE_IV!$G$62:$G$63,"not found",0)</f>
        <v>0.12957806221905885</v>
      </c>
      <c r="AG336">
        <f>_xlfn.XLOOKUP(_xlfn.XLOOKUP(O336,Binning_WOE_IV!$AU$2:$AU$4,Binning_WOE_IV!$AV$2:$AV$4,"not found",0),Binning_WOE_IV!$R$64:$R$65,Binning_WOE_IV!$G$64:$G$65,"not found",0)</f>
        <v>0.23435622685305388</v>
      </c>
      <c r="AH336">
        <f>V336*TRAIN_SUMMARY!$C$3</f>
        <v>-5.5952498937620498E-2</v>
      </c>
      <c r="AI336">
        <f>W336*TRAIN_SUMMARY!$C$4</f>
        <v>-1.9952478243670423E-2</v>
      </c>
      <c r="AJ336">
        <f>X336*TRAIN_SUMMARY!$C$5</f>
        <v>5.7453903556002682E-2</v>
      </c>
      <c r="AK336">
        <f>Y336*TRAIN_SUMMARY!$C$6</f>
        <v>0.35709270141793154</v>
      </c>
      <c r="AL336">
        <f>Z336*TRAIN_SUMMARY!$C$7</f>
        <v>2.4580699342731407E-2</v>
      </c>
      <c r="AM336">
        <f>AA336*TRAIN_SUMMARY!$C$8</f>
        <v>-0.46936907902687153</v>
      </c>
      <c r="AN336">
        <f>AB336*TRAIN_SUMMARY!$C$9</f>
        <v>0.17108448609736249</v>
      </c>
      <c r="AO336">
        <f>AC336*TRAIN_SUMMARY!$C$10</f>
        <v>4.7923621110280083E-2</v>
      </c>
      <c r="AP336">
        <f>AD336*TRAIN_SUMMARY!$C$11</f>
        <v>-0.21458247952085815</v>
      </c>
      <c r="AQ336">
        <f>AE336*TRAIN_SUMMARY!$C$12</f>
        <v>6.1778553558697331E-2</v>
      </c>
      <c r="AR336">
        <f>AF336*TRAIN_SUMMARY!$C$13</f>
        <v>-7.9424741749105313E-2</v>
      </c>
      <c r="AS336">
        <f>AG336*TRAIN_SUMMARY!$C$14</f>
        <v>-8.8614999578798745E-2</v>
      </c>
      <c r="AT336">
        <f>TRAIN_SUMMARY!$C$2+SUM(AH336:AS336)</f>
        <v>-1.0293831267360423</v>
      </c>
      <c r="AU336">
        <f t="shared" si="65"/>
        <v>0.26320371539276516</v>
      </c>
      <c r="AV336">
        <f t="shared" si="66"/>
        <v>1.3348269633966978</v>
      </c>
      <c r="AW336">
        <f t="shared" si="67"/>
        <v>0</v>
      </c>
      <c r="AX336">
        <f t="shared" si="68"/>
        <v>1</v>
      </c>
      <c r="AY336">
        <f t="shared" si="76"/>
        <v>163</v>
      </c>
      <c r="AZ336">
        <f t="shared" si="77"/>
        <v>172</v>
      </c>
      <c r="BA336" s="35">
        <f t="shared" si="69"/>
        <v>0.33608247422680415</v>
      </c>
      <c r="BB336" s="35">
        <f t="shared" si="70"/>
        <v>0.8</v>
      </c>
      <c r="BC336" s="35">
        <f t="shared" si="71"/>
        <v>0.46391752577319589</v>
      </c>
      <c r="BD336" s="35">
        <f t="shared" si="72"/>
        <v>0.8</v>
      </c>
      <c r="BE336" s="35">
        <f t="shared" si="73"/>
        <v>0.33608247422680415</v>
      </c>
      <c r="BF336" s="23">
        <f>VLOOKUP(AH336,POINTS_TABLE!$D$2:$E$6,2,FALSE)</f>
        <v>-2.4216717822795024</v>
      </c>
      <c r="BG336" s="23">
        <f>VLOOKUP(AI336,POINTS_TABLE!$D$7:$E$12,2,FALSE)</f>
        <v>-0.86356024246764762</v>
      </c>
      <c r="BH336" s="23">
        <f>VLOOKUP(AJ336,POINTS_TABLE!$D$13:$E$18,2,FALSE)</f>
        <v>2.4866538521987356</v>
      </c>
      <c r="BI336" s="23">
        <f>VLOOKUP(AK336,POINTS_TABLE!$D$21:$E$24,2,FALSE)</f>
        <v>15.455276084198793</v>
      </c>
      <c r="BJ336" s="23">
        <f>VLOOKUP(AL336,POINTS_TABLE!$D$25:$E$27,2,FALSE)</f>
        <v>1.063873591300236</v>
      </c>
      <c r="BK336" s="23">
        <f>VLOOKUP(AM336,POINTS_TABLE!$D$28:$E$33,2,FALSE)</f>
        <v>-20.314693279760625</v>
      </c>
      <c r="BL336" s="23">
        <f>VLOOKUP(AN336,POINTS_TABLE!$D$34:$E$37,2,FALSE)</f>
        <v>7.4046821899710498</v>
      </c>
      <c r="BM336" s="23">
        <f>VLOOKUP(AO336,POINTS_TABLE!$D$38:$E$41,2,FALSE)</f>
        <v>2.0741751155172814</v>
      </c>
      <c r="BN336" s="23">
        <f>VLOOKUP(AP336,POINTS_TABLE!$D$42:$E$44,2,FALSE)</f>
        <v>-9.2873123719919874</v>
      </c>
      <c r="BO336" s="23">
        <f>VLOOKUP(AQ336,POINTS_TABLE!$D$45:$E$48,2,FALSE)</f>
        <v>2.6738283855727758</v>
      </c>
      <c r="BP336" s="23">
        <f>VLOOKUP(AR336,POINTS_TABLE!$D$49:$E$50,2,FALSE)</f>
        <v>-3.4375704313596254</v>
      </c>
      <c r="BQ336" s="23">
        <f>VLOOKUP(AS336,POINTS_TABLE!$D$51:$E$52,2,FALSE)</f>
        <v>-3.8353326132213157</v>
      </c>
      <c r="BR336" s="39">
        <f>ROUND(SCORECARD_SCALLING!$C$6-SUM(BF336:BQ336)-TRAIN_SUMMARY!$C$2*SCORECARD_SCALLING!$C$5,0)</f>
        <v>515</v>
      </c>
      <c r="BS336" t="str">
        <f t="shared" si="74"/>
        <v>Manual review</v>
      </c>
      <c r="BT336">
        <f t="shared" si="75"/>
        <v>2</v>
      </c>
    </row>
    <row r="337" spans="1:72">
      <c r="A337" s="2" t="s">
        <v>32</v>
      </c>
      <c r="B337" s="2">
        <v>27</v>
      </c>
      <c r="C337" s="2" t="s">
        <v>45</v>
      </c>
      <c r="D337" s="2" t="s">
        <v>49</v>
      </c>
      <c r="E337" s="2">
        <v>5965</v>
      </c>
      <c r="F337" s="2" t="s">
        <v>34</v>
      </c>
      <c r="G337" s="2" t="s">
        <v>25</v>
      </c>
      <c r="H337" s="2">
        <v>1</v>
      </c>
      <c r="I337" s="2" t="s">
        <v>26</v>
      </c>
      <c r="J337" s="2" t="s">
        <v>27</v>
      </c>
      <c r="K337" s="2">
        <v>2</v>
      </c>
      <c r="L337" s="2" t="s">
        <v>50</v>
      </c>
      <c r="M337" s="2">
        <v>30</v>
      </c>
      <c r="N337" s="2" t="s">
        <v>27</v>
      </c>
      <c r="O337" s="2" t="s">
        <v>29</v>
      </c>
      <c r="P337" s="2">
        <v>2</v>
      </c>
      <c r="Q337" s="2" t="s">
        <v>52</v>
      </c>
      <c r="R337" s="2">
        <v>1</v>
      </c>
      <c r="S337" s="2" t="s">
        <v>31</v>
      </c>
      <c r="T337" s="2" t="s">
        <v>31</v>
      </c>
      <c r="U337" s="2">
        <v>0</v>
      </c>
      <c r="V337">
        <f>_xlfn.XLOOKUP(B337,Binning_WOE_IV!$C$2:$C$6,Binning_WOE_IV!$I$2:$I$6,"not found",-1)</f>
        <v>-0.12917431193202994</v>
      </c>
      <c r="W337">
        <f>_xlfn.XLOOKUP(E337,Binning_WOE_IV!$C$7:$C$12,Binning_WOE_IV!$I$7:$I$12,"not found",-1)</f>
        <v>-0.1020145435816787</v>
      </c>
      <c r="X337">
        <f>_xlfn.XLOOKUP(M337,Binning_WOE_IV!$C$13:$C$18,Binning_WOE_IV!$I$13:$I$18,"not found",-1)</f>
        <v>-9.0210644079187538E-2</v>
      </c>
      <c r="Y337">
        <f>_xlfn.XLOOKUP(A337,Binning_WOE_IV!$B$32:$B$35,Binning_WOE_IV!$G$32:$G$35,"not found",0)</f>
        <v>-0.45557089656450134</v>
      </c>
      <c r="Z337" s="23">
        <f>_xlfn.XLOOKUP(_xlfn.XLOOKUP(C337,Binning_WOE_IV!$AF$2:$AF$6,Binning_WOE_IV!$AG$2:$AG$6,"not found",0),Binning_WOE_IV!$R$36:$R$38,Binning_WOE_IV!$G$36:$G$38,"not found",0)</f>
        <v>-4.4726268044255127E-2</v>
      </c>
      <c r="AA337" cm="1">
        <f t="array" ref="AA337">_xlfn.SWITCH(D337,"radio/tv",Binning_WOE_IV!$G$39,"other",Binning_WOE_IV!$G$39,"education",Binning_WOE_IV!$G$40,"retraining",Binning_WOE_IV!$G$40,"furniture/equipment",Binning_WOE_IV!$G$41,"domestic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337">
        <f>_xlfn.LET(_xlpm.b,_xlfn.XLOOKUP(F337,Binning_WOE_IV!$AJ$2:$AJ$6,Binning_WOE_IV!$AK$2:$AK$6,"not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37">
        <f>_xlfn.LET(_xlpm.b,_xlfn.XLOOKUP(G337,Binning_WOE_IV!$AL$2:$AL$6,Binning_WOE_IV!$AM$2:$AM$6,"not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37">
        <f>_xlfn.XLOOKUP(_xlfn.XLOOKUP(I337,Binning_WOE_IV!$AN$2:$AN$5,Binning_WOE_IV!$AO$2:$AO$5,"not found",0),Binning_WOE_IV!$R$53:$R$55,Binning_WOE_IV!$G$53:$G$55,"not found",0)</f>
        <v>0.1811117123342415</v>
      </c>
      <c r="AE337">
        <f>_xlfn.LET(_xlpm.b,_xlfn.XLOOKUP(L337,Binning_WOE_IV!$AQ$2:$AQ$5,Binning_WOE_IV!$AR$2:$AR$5,"not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37">
        <f>_xlfn.XLOOKUP(_xlfn.XLOOKUP(N337,Binning_WOE_IV!$AS$2:$AS$4,Binning_WOE_IV!$AT$2:$AT$4,"not found",0),Binning_WOE_IV!$R$62:$R$63,Binning_WOE_IV!$G$62:$G$63,"not found",0)</f>
        <v>0.12957806221905885</v>
      </c>
      <c r="AG337">
        <f>_xlfn.XLOOKUP(_xlfn.XLOOKUP(O337,Binning_WOE_IV!$AU$2:$AU$4,Binning_WOE_IV!$AV$2:$AV$4,"not found",0),Binning_WOE_IV!$R$64:$R$65,Binning_WOE_IV!$G$64:$G$65,"not found",0)</f>
        <v>0.23435622685305388</v>
      </c>
      <c r="AH337">
        <f>V337*TRAIN_SUMMARY!$C$3</f>
        <v>0.10186434668464488</v>
      </c>
      <c r="AI337">
        <f>W337*TRAIN_SUMMARY!$C$4</f>
        <v>5.0912844229637523E-2</v>
      </c>
      <c r="AJ337">
        <f>X337*TRAIN_SUMMARY!$C$5</f>
        <v>5.7453903556002682E-2</v>
      </c>
      <c r="AK337">
        <f>Y337*TRAIN_SUMMARY!$C$6</f>
        <v>0.35709270141793154</v>
      </c>
      <c r="AL337">
        <f>Z337*TRAIN_SUMMARY!$C$7</f>
        <v>2.4580699342731407E-2</v>
      </c>
      <c r="AM337">
        <f>AA337*TRAIN_SUMMARY!$C$8</f>
        <v>-0.46936907902687153</v>
      </c>
      <c r="AN337">
        <f>AB337*TRAIN_SUMMARY!$C$9</f>
        <v>0.17108448609736249</v>
      </c>
      <c r="AO337">
        <f>AC337*TRAIN_SUMMARY!$C$10</f>
        <v>-0.18469041192036334</v>
      </c>
      <c r="AP337">
        <f>AD337*TRAIN_SUMMARY!$C$11</f>
        <v>-0.21458247952085815</v>
      </c>
      <c r="AQ337">
        <f>AE337*TRAIN_SUMMARY!$C$12</f>
        <v>6.1778553558697331E-2</v>
      </c>
      <c r="AR337">
        <f>AF337*TRAIN_SUMMARY!$C$13</f>
        <v>-7.9424741749105313E-2</v>
      </c>
      <c r="AS337">
        <f>AG337*TRAIN_SUMMARY!$C$14</f>
        <v>-8.8614999578798745E-2</v>
      </c>
      <c r="AT337">
        <f>TRAIN_SUMMARY!$C$2+SUM(AH337:AS337)</f>
        <v>-1.0333149916711122</v>
      </c>
      <c r="AU337">
        <f t="shared" si="65"/>
        <v>0.26244192882208134</v>
      </c>
      <c r="AV337">
        <f t="shared" si="66"/>
        <v>0.3044104532878103</v>
      </c>
      <c r="AW337">
        <f t="shared" si="67"/>
        <v>1</v>
      </c>
      <c r="AX337">
        <f t="shared" si="68"/>
        <v>0</v>
      </c>
      <c r="AY337">
        <f t="shared" si="76"/>
        <v>164</v>
      </c>
      <c r="AZ337">
        <f t="shared" si="77"/>
        <v>172</v>
      </c>
      <c r="BA337" s="35">
        <f t="shared" si="69"/>
        <v>0.33814432989690724</v>
      </c>
      <c r="BB337" s="35">
        <f t="shared" si="70"/>
        <v>0.8</v>
      </c>
      <c r="BC337" s="35">
        <f t="shared" si="71"/>
        <v>0.46185567010309281</v>
      </c>
      <c r="BD337" s="35">
        <f t="shared" si="72"/>
        <v>0.8</v>
      </c>
      <c r="BE337" s="35">
        <f t="shared" si="73"/>
        <v>0.33814432989690724</v>
      </c>
      <c r="BF337" s="23">
        <f>VLOOKUP(AH337,POINTS_TABLE!$D$2:$E$6,2,FALSE)</f>
        <v>4.4087756341599382</v>
      </c>
      <c r="BG337" s="23">
        <f>VLOOKUP(AI337,POINTS_TABLE!$D$7:$E$12,2,FALSE)</f>
        <v>2.2035512366295098</v>
      </c>
      <c r="BH337" s="23">
        <f>VLOOKUP(AJ337,POINTS_TABLE!$D$13:$E$18,2,FALSE)</f>
        <v>2.4866538521987356</v>
      </c>
      <c r="BI337" s="23">
        <f>VLOOKUP(AK337,POINTS_TABLE!$D$21:$E$24,2,FALSE)</f>
        <v>15.455276084198793</v>
      </c>
      <c r="BJ337" s="23">
        <f>VLOOKUP(AL337,POINTS_TABLE!$D$25:$E$27,2,FALSE)</f>
        <v>1.063873591300236</v>
      </c>
      <c r="BK337" s="23">
        <f>VLOOKUP(AM337,POINTS_TABLE!$D$28:$E$33,2,FALSE)</f>
        <v>-20.314693279760625</v>
      </c>
      <c r="BL337" s="23">
        <f>VLOOKUP(AN337,POINTS_TABLE!$D$34:$E$37,2,FALSE)</f>
        <v>7.4046821899710498</v>
      </c>
      <c r="BM337" s="23">
        <f>VLOOKUP(AO337,POINTS_TABLE!$D$38:$E$41,2,FALSE)</f>
        <v>-7.9935582413174426</v>
      </c>
      <c r="BN337" s="23">
        <f>VLOOKUP(AP337,POINTS_TABLE!$D$42:$E$44,2,FALSE)</f>
        <v>-9.2873123719919874</v>
      </c>
      <c r="BO337" s="23">
        <f>VLOOKUP(AQ337,POINTS_TABLE!$D$45:$E$48,2,FALSE)</f>
        <v>2.6738283855727758</v>
      </c>
      <c r="BP337" s="23">
        <f>VLOOKUP(AR337,POINTS_TABLE!$D$49:$E$50,2,FALSE)</f>
        <v>-3.4375704313596254</v>
      </c>
      <c r="BQ337" s="23">
        <f>VLOOKUP(AS337,POINTS_TABLE!$D$51:$E$52,2,FALSE)</f>
        <v>-3.8353326132213157</v>
      </c>
      <c r="BR337" s="39">
        <f>ROUND(SCORECARD_SCALLING!$C$6-SUM(BF337:BQ337)-TRAIN_SUMMARY!$C$2*SCORECARD_SCALLING!$C$5,0)</f>
        <v>515</v>
      </c>
      <c r="BS337" t="str">
        <f t="shared" si="74"/>
        <v>Manual review</v>
      </c>
      <c r="BT337">
        <f t="shared" si="75"/>
        <v>2</v>
      </c>
    </row>
    <row r="338" spans="1:72">
      <c r="A338" s="2" t="s">
        <v>63</v>
      </c>
      <c r="B338" s="2">
        <v>10</v>
      </c>
      <c r="C338" s="2" t="s">
        <v>33</v>
      </c>
      <c r="D338" s="2" t="s">
        <v>46</v>
      </c>
      <c r="E338" s="2">
        <v>1240</v>
      </c>
      <c r="F338" s="2" t="s">
        <v>59</v>
      </c>
      <c r="G338" s="2" t="s">
        <v>25</v>
      </c>
      <c r="H338" s="2">
        <v>1</v>
      </c>
      <c r="I338" s="2" t="s">
        <v>36</v>
      </c>
      <c r="J338" s="2" t="s">
        <v>27</v>
      </c>
      <c r="K338" s="2">
        <v>4</v>
      </c>
      <c r="L338" s="2" t="s">
        <v>47</v>
      </c>
      <c r="M338" s="2">
        <v>48</v>
      </c>
      <c r="N338" s="2" t="s">
        <v>27</v>
      </c>
      <c r="O338" s="2" t="s">
        <v>44</v>
      </c>
      <c r="P338" s="2">
        <v>1</v>
      </c>
      <c r="Q338" s="2" t="s">
        <v>40</v>
      </c>
      <c r="R338" s="2">
        <v>2</v>
      </c>
      <c r="S338" s="2" t="s">
        <v>27</v>
      </c>
      <c r="T338" s="2" t="s">
        <v>31</v>
      </c>
      <c r="U338" s="2">
        <v>1</v>
      </c>
      <c r="V338">
        <f>_xlfn.XLOOKUP(B338,Binning_WOE_IV!$C$2:$C$6,Binning_WOE_IV!$I$2:$I$6,"not found",-1)</f>
        <v>1.0146162505891094</v>
      </c>
      <c r="W338">
        <f>_xlfn.XLOOKUP(E338,Binning_WOE_IV!$C$7:$C$12,Binning_WOE_IV!$I$7:$I$12,"not found",-1)</f>
        <v>0.16104877718831048</v>
      </c>
      <c r="X338">
        <f>_xlfn.XLOOKUP(M338,Binning_WOE_IV!$C$13:$C$18,Binning_WOE_IV!$I$13:$I$18,"not found",-1)</f>
        <v>0.42044277372805144</v>
      </c>
      <c r="Y338">
        <f>_xlfn.XLOOKUP(A338,Binning_WOE_IV!$B$32:$B$35,Binning_WOE_IV!$G$32:$G$35,"not found",0)</f>
        <v>0.16731839020190586</v>
      </c>
      <c r="Z338" s="23">
        <f>_xlfn.XLOOKUP(_xlfn.XLOOKUP(C338,Binning_WOE_IV!$AF$2:$AF$6,Binning_WOE_IV!$AG$2:$AG$6,"not found",0),Binning_WOE_IV!$R$36:$R$38,Binning_WOE_IV!$G$36:$G$38,"not found",0)</f>
        <v>-4.4726268044255127E-2</v>
      </c>
      <c r="AA338" cm="1">
        <f t="array" ref="AA338">_xlfn.SWITCH(D338,"radio/tv",Binning_WOE_IV!$G$39,"other",Binning_WOE_IV!$G$39,"education",Binning_WOE_IV!$G$40,"retraining",Binning_WOE_IV!$G$40,"furniture/equipment",Binning_WOE_IV!$G$41,"domestic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338">
        <f>_xlfn.LET(_xlpm.b,_xlfn.XLOOKUP(F338,Binning_WOE_IV!$AJ$2:$AJ$6,Binning_WOE_IV!$AK$2:$AK$6,"not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338">
        <f>_xlfn.LET(_xlpm.b,_xlfn.XLOOKUP(G338,Binning_WOE_IV!$AL$2:$AL$6,Binning_WOE_IV!$AM$2:$AM$6,"not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38">
        <f>_xlfn.XLOOKUP(_xlfn.XLOOKUP(I338,Binning_WOE_IV!$AN$2:$AN$5,Binning_WOE_IV!$AO$2:$AO$5,"not found",0),Binning_WOE_IV!$R$53:$R$55,Binning_WOE_IV!$G$53:$G$55,"not found",0)</f>
        <v>-0.20099341664998441</v>
      </c>
      <c r="AE338">
        <f>_xlfn.LET(_xlpm.b,_xlfn.XLOOKUP(L338,Binning_WOE_IV!$AQ$2:$AQ$5,Binning_WOE_IV!$AR$2:$AR$5,"not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338">
        <f>_xlfn.XLOOKUP(_xlfn.XLOOKUP(N338,Binning_WOE_IV!$AS$2:$AS$4,Binning_WOE_IV!$AT$2:$AT$4,"not found",0),Binning_WOE_IV!$R$62:$R$63,Binning_WOE_IV!$G$62:$G$63,"not found",0)</f>
        <v>0.12957806221905885</v>
      </c>
      <c r="AG338">
        <f>_xlfn.XLOOKUP(_xlfn.XLOOKUP(O338,Binning_WOE_IV!$AU$2:$AU$4,Binning_WOE_IV!$AV$2:$AV$4,"not found",0),Binning_WOE_IV!$R$64:$R$65,Binning_WOE_IV!$G$64:$G$65,"not found",0)</f>
        <v>-0.4919272386823581</v>
      </c>
      <c r="AH338">
        <f>V338*TRAIN_SUMMARY!$C$3</f>
        <v>-0.80010661528638027</v>
      </c>
      <c r="AI338">
        <f>W338*TRAIN_SUMMARY!$C$4</f>
        <v>-8.037531726833734E-2</v>
      </c>
      <c r="AJ338">
        <f>X338*TRAIN_SUMMARY!$C$5</f>
        <v>-0.26777415036949909</v>
      </c>
      <c r="AK338">
        <f>Y338*TRAIN_SUMMARY!$C$6</f>
        <v>-0.13115011605145144</v>
      </c>
      <c r="AL338">
        <f>Z338*TRAIN_SUMMARY!$C$7</f>
        <v>2.4580699342731407E-2</v>
      </c>
      <c r="AM338">
        <f>AA338*TRAIN_SUMMARY!$C$8</f>
        <v>0.38352631329769549</v>
      </c>
      <c r="AN338">
        <f>AB338*TRAIN_SUMMARY!$C$9</f>
        <v>0.18902110492895396</v>
      </c>
      <c r="AO338">
        <f>AC338*TRAIN_SUMMARY!$C$10</f>
        <v>-0.18469041192036334</v>
      </c>
      <c r="AP338">
        <f>AD338*TRAIN_SUMMARY!$C$11</f>
        <v>0.23813846799994265</v>
      </c>
      <c r="AQ338">
        <f>AE338*TRAIN_SUMMARY!$C$12</f>
        <v>0.30495501300893796</v>
      </c>
      <c r="AR338">
        <f>AF338*TRAIN_SUMMARY!$C$13</f>
        <v>-7.9424741749105313E-2</v>
      </c>
      <c r="AS338">
        <f>AG338*TRAIN_SUMMARY!$C$14</f>
        <v>0.18600799575071647</v>
      </c>
      <c r="AT338">
        <f>TRAIN_SUMMARY!$C$2+SUM(AH338:AS338)</f>
        <v>-1.0386925730782821</v>
      </c>
      <c r="AU338">
        <f t="shared" si="65"/>
        <v>0.26140234158919301</v>
      </c>
      <c r="AV338">
        <f t="shared" si="66"/>
        <v>1.3416945199545816</v>
      </c>
      <c r="AW338">
        <f t="shared" si="67"/>
        <v>0</v>
      </c>
      <c r="AX338">
        <f t="shared" si="68"/>
        <v>1</v>
      </c>
      <c r="AY338">
        <f t="shared" si="76"/>
        <v>164</v>
      </c>
      <c r="AZ338">
        <f t="shared" si="77"/>
        <v>173</v>
      </c>
      <c r="BA338" s="35">
        <f t="shared" si="69"/>
        <v>0.33814432989690724</v>
      </c>
      <c r="BB338" s="35">
        <f t="shared" si="70"/>
        <v>0.8046511627906977</v>
      </c>
      <c r="BC338" s="35">
        <f t="shared" si="71"/>
        <v>0.46650683289379047</v>
      </c>
      <c r="BD338" s="35">
        <f t="shared" si="72"/>
        <v>0.8046511627906977</v>
      </c>
      <c r="BE338" s="35">
        <f t="shared" si="73"/>
        <v>0.33814432989690724</v>
      </c>
      <c r="BF338" s="23">
        <f>VLOOKUP(AH338,POINTS_TABLE!$D$2:$E$6,2,FALSE)</f>
        <v>-34.629295381683434</v>
      </c>
      <c r="BG338" s="23">
        <f>VLOOKUP(AI338,POINTS_TABLE!$D$7:$E$12,2,FALSE)</f>
        <v>-3.4787121489872201</v>
      </c>
      <c r="BH338" s="23">
        <f>VLOOKUP(AJ338,POINTS_TABLE!$D$13:$E$18,2,FALSE)</f>
        <v>-11.589493164489957</v>
      </c>
      <c r="BI338" s="23">
        <f>VLOOKUP(AK338,POINTS_TABLE!$D$21:$E$24,2,FALSE)</f>
        <v>-5.6762886611832304</v>
      </c>
      <c r="BJ338" s="23">
        <f>VLOOKUP(AL338,POINTS_TABLE!$D$25:$E$27,2,FALSE)</f>
        <v>1.063873591300236</v>
      </c>
      <c r="BK338" s="23">
        <f>VLOOKUP(AM338,POINTS_TABLE!$D$28:$E$33,2,FALSE)</f>
        <v>16.599345307350365</v>
      </c>
      <c r="BL338" s="23">
        <f>VLOOKUP(AN338,POINTS_TABLE!$D$34:$E$37,2,FALSE)</f>
        <v>8.180994321130628</v>
      </c>
      <c r="BM338" s="23">
        <f>VLOOKUP(AO338,POINTS_TABLE!$D$38:$E$41,2,FALSE)</f>
        <v>-7.9935582413174426</v>
      </c>
      <c r="BN338" s="23">
        <f>VLOOKUP(AP338,POINTS_TABLE!$D$42:$E$44,2,FALSE)</f>
        <v>10.30683560485237</v>
      </c>
      <c r="BO338" s="23">
        <f>VLOOKUP(AQ338,POINTS_TABLE!$D$45:$E$48,2,FALSE)</f>
        <v>13.198712548866723</v>
      </c>
      <c r="BP338" s="23">
        <f>VLOOKUP(AR338,POINTS_TABLE!$D$49:$E$50,2,FALSE)</f>
        <v>-3.4375704313596254</v>
      </c>
      <c r="BQ338" s="23">
        <f>VLOOKUP(AS338,POINTS_TABLE!$D$51:$E$52,2,FALSE)</f>
        <v>8.0505843910576207</v>
      </c>
      <c r="BR338" s="39">
        <f>ROUND(SCORECARD_SCALLING!$C$6-SUM(BF338:BQ338)-TRAIN_SUMMARY!$C$2*SCORECARD_SCALLING!$C$5,0)</f>
        <v>515</v>
      </c>
      <c r="BS338" t="str">
        <f t="shared" si="74"/>
        <v>Manual review</v>
      </c>
      <c r="BT338">
        <f t="shared" si="75"/>
        <v>2</v>
      </c>
    </row>
    <row r="339" spans="1:72">
      <c r="A339" s="2" t="s">
        <v>37</v>
      </c>
      <c r="B339" s="2">
        <v>36</v>
      </c>
      <c r="C339" s="2" t="s">
        <v>60</v>
      </c>
      <c r="D339" s="2" t="s">
        <v>68</v>
      </c>
      <c r="E339" s="2">
        <v>2613</v>
      </c>
      <c r="F339" s="2" t="s">
        <v>34</v>
      </c>
      <c r="G339" s="2" t="s">
        <v>35</v>
      </c>
      <c r="H339" s="2">
        <v>4</v>
      </c>
      <c r="I339" s="2" t="s">
        <v>26</v>
      </c>
      <c r="J339" s="2" t="s">
        <v>27</v>
      </c>
      <c r="K339" s="2">
        <v>2</v>
      </c>
      <c r="L339" s="2" t="s">
        <v>50</v>
      </c>
      <c r="M339" s="2">
        <v>27</v>
      </c>
      <c r="N339" s="2" t="s">
        <v>27</v>
      </c>
      <c r="O339" s="2" t="s">
        <v>29</v>
      </c>
      <c r="P339" s="2">
        <v>2</v>
      </c>
      <c r="Q339" s="2" t="s">
        <v>30</v>
      </c>
      <c r="R339" s="2">
        <v>1</v>
      </c>
      <c r="S339" s="2" t="s">
        <v>27</v>
      </c>
      <c r="T339" s="2" t="s">
        <v>31</v>
      </c>
      <c r="U339" s="2">
        <v>0</v>
      </c>
      <c r="V339">
        <f>_xlfn.XLOOKUP(B339,Binning_WOE_IV!$C$2:$C$6,Binning_WOE_IV!$I$2:$I$6,"not found",-1)</f>
        <v>-0.672432264549915</v>
      </c>
      <c r="W339">
        <f>_xlfn.XLOOKUP(E339,Binning_WOE_IV!$C$7:$C$12,Binning_WOE_IV!$I$7:$I$12,"not found",-1)</f>
        <v>0.12361395596717682</v>
      </c>
      <c r="X339">
        <f>_xlfn.XLOOKUP(M339,Binning_WOE_IV!$C$13:$C$18,Binning_WOE_IV!$I$13:$I$18,"not found",-1)</f>
        <v>-0.13233987329659078</v>
      </c>
      <c r="Y339">
        <f>_xlfn.XLOOKUP(A339,Binning_WOE_IV!$B$32:$B$35,Binning_WOE_IV!$G$32:$G$35,"not found",0)</f>
        <v>1.1281887537091495</v>
      </c>
      <c r="Z339" s="23">
        <f>_xlfn.XLOOKUP(_xlfn.XLOOKUP(C339,Binning_WOE_IV!$AF$2:$AF$6,Binning_WOE_IV!$AG$2:$AG$6,"not found",0),Binning_WOE_IV!$R$36:$R$38,Binning_WOE_IV!$G$36:$G$38,"not found",0)</f>
        <v>-1.2442937789022748</v>
      </c>
      <c r="AA339" cm="1">
        <f t="array" ref="AA339">_xlfn.SWITCH(D339,"radio/tv",Binning_WOE_IV!$G$39,"other",Binning_WOE_IV!$G$39,"education",Binning_WOE_IV!$G$40,"retraining",Binning_WOE_IV!$G$40,"furniture/equipment",Binning_WOE_IV!$G$41,"domestic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339">
        <f>_xlfn.LET(_xlpm.b,_xlfn.XLOOKUP(F339,Binning_WOE_IV!$AJ$2:$AJ$6,Binning_WOE_IV!$AK$2:$AK$6,"not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39">
        <f>_xlfn.LET(_xlpm.b,_xlfn.XLOOKUP(G339,Binning_WOE_IV!$AL$2:$AL$6,Binning_WOE_IV!$AM$2:$AM$6,"not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39">
        <f>_xlfn.XLOOKUP(_xlfn.XLOOKUP(I339,Binning_WOE_IV!$AN$2:$AN$5,Binning_WOE_IV!$AO$2:$AO$5,"not found",0),Binning_WOE_IV!$R$53:$R$55,Binning_WOE_IV!$G$53:$G$55,"not found",0)</f>
        <v>0.1811117123342415</v>
      </c>
      <c r="AE339">
        <f>_xlfn.LET(_xlpm.b,_xlfn.XLOOKUP(L339,Binning_WOE_IV!$AQ$2:$AQ$5,Binning_WOE_IV!$AR$2:$AR$5,"not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39">
        <f>_xlfn.XLOOKUP(_xlfn.XLOOKUP(N339,Binning_WOE_IV!$AS$2:$AS$4,Binning_WOE_IV!$AT$2:$AT$4,"not found",0),Binning_WOE_IV!$R$62:$R$63,Binning_WOE_IV!$G$62:$G$63,"not found",0)</f>
        <v>0.12957806221905885</v>
      </c>
      <c r="AG339">
        <f>_xlfn.XLOOKUP(_xlfn.XLOOKUP(O339,Binning_WOE_IV!$AU$2:$AU$4,Binning_WOE_IV!$AV$2:$AV$4,"not found",0),Binning_WOE_IV!$R$64:$R$65,Binning_WOE_IV!$G$64:$G$65,"not found",0)</f>
        <v>0.23435622685305388</v>
      </c>
      <c r="AH339">
        <f>V339*TRAIN_SUMMARY!$C$3</f>
        <v>0.53026698802232175</v>
      </c>
      <c r="AI339">
        <f>W339*TRAIN_SUMMARY!$C$4</f>
        <v>-6.1692557392340606E-2</v>
      </c>
      <c r="AJ339">
        <f>X339*TRAIN_SUMMARY!$C$5</f>
        <v>8.428542324031725E-2</v>
      </c>
      <c r="AK339">
        <f>Y339*TRAIN_SUMMARY!$C$6</f>
        <v>-0.88431454425511169</v>
      </c>
      <c r="AL339">
        <f>Z339*TRAIN_SUMMARY!$C$7</f>
        <v>0.68384000299252556</v>
      </c>
      <c r="AM339">
        <f>AA339*TRAIN_SUMMARY!$C$8</f>
        <v>-0.46936907902687153</v>
      </c>
      <c r="AN339">
        <f>AB339*TRAIN_SUMMARY!$C$9</f>
        <v>0.17108448609736249</v>
      </c>
      <c r="AO339">
        <f>AC339*TRAIN_SUMMARY!$C$10</f>
        <v>4.7923621110280083E-2</v>
      </c>
      <c r="AP339">
        <f>AD339*TRAIN_SUMMARY!$C$11</f>
        <v>-0.21458247952085815</v>
      </c>
      <c r="AQ339">
        <f>AE339*TRAIN_SUMMARY!$C$12</f>
        <v>6.1778553558697331E-2</v>
      </c>
      <c r="AR339">
        <f>AF339*TRAIN_SUMMARY!$C$13</f>
        <v>-7.9424741749105313E-2</v>
      </c>
      <c r="AS339">
        <f>AG339*TRAIN_SUMMARY!$C$14</f>
        <v>-8.8614999578798745E-2</v>
      </c>
      <c r="AT339">
        <f>TRAIN_SUMMARY!$C$2+SUM(AH339:AS339)</f>
        <v>-1.0402201412637047</v>
      </c>
      <c r="AU339">
        <f t="shared" si="65"/>
        <v>0.26110751974390833</v>
      </c>
      <c r="AV339">
        <f t="shared" si="66"/>
        <v>0.30260286218330262</v>
      </c>
      <c r="AW339">
        <f t="shared" si="67"/>
        <v>1</v>
      </c>
      <c r="AX339">
        <f t="shared" si="68"/>
        <v>0</v>
      </c>
      <c r="AY339">
        <f t="shared" si="76"/>
        <v>165</v>
      </c>
      <c r="AZ339">
        <f t="shared" si="77"/>
        <v>173</v>
      </c>
      <c r="BA339" s="35">
        <f t="shared" si="69"/>
        <v>0.34020618556701032</v>
      </c>
      <c r="BB339" s="35">
        <f t="shared" si="70"/>
        <v>0.8046511627906977</v>
      </c>
      <c r="BC339" s="35">
        <f t="shared" si="71"/>
        <v>0.46444497722368738</v>
      </c>
      <c r="BD339" s="35">
        <f t="shared" si="72"/>
        <v>0.8046511627906977</v>
      </c>
      <c r="BE339" s="35">
        <f t="shared" si="73"/>
        <v>0.34020618556701032</v>
      </c>
      <c r="BF339" s="23">
        <f>VLOOKUP(AH339,POINTS_TABLE!$D$2:$E$6,2,FALSE)</f>
        <v>22.950406619007929</v>
      </c>
      <c r="BG339" s="23">
        <f>VLOOKUP(AI339,POINTS_TABLE!$D$7:$E$12,2,FALSE)</f>
        <v>-2.6701063982906263</v>
      </c>
      <c r="BH339" s="23">
        <f>VLOOKUP(AJ339,POINTS_TABLE!$D$13:$E$18,2,FALSE)</f>
        <v>3.6479448638409924</v>
      </c>
      <c r="BI339" s="23">
        <f>VLOOKUP(AK339,POINTS_TABLE!$D$21:$E$24,2,FALSE)</f>
        <v>-38.273886227485001</v>
      </c>
      <c r="BJ339" s="23">
        <f>VLOOKUP(AL339,POINTS_TABLE!$D$25:$E$27,2,FALSE)</f>
        <v>29.597177432364315</v>
      </c>
      <c r="BK339" s="23">
        <f>VLOOKUP(AM339,POINTS_TABLE!$D$28:$E$33,2,FALSE)</f>
        <v>-20.314693279760625</v>
      </c>
      <c r="BL339" s="23">
        <f>VLOOKUP(AN339,POINTS_TABLE!$D$34:$E$37,2,FALSE)</f>
        <v>7.4046821899710498</v>
      </c>
      <c r="BM339" s="23">
        <f>VLOOKUP(AO339,POINTS_TABLE!$D$38:$E$41,2,FALSE)</f>
        <v>2.0741751155172814</v>
      </c>
      <c r="BN339" s="23">
        <f>VLOOKUP(AP339,POINTS_TABLE!$D$42:$E$44,2,FALSE)</f>
        <v>-9.2873123719919874</v>
      </c>
      <c r="BO339" s="23">
        <f>VLOOKUP(AQ339,POINTS_TABLE!$D$45:$E$48,2,FALSE)</f>
        <v>2.6738283855727758</v>
      </c>
      <c r="BP339" s="23">
        <f>VLOOKUP(AR339,POINTS_TABLE!$D$49:$E$50,2,FALSE)</f>
        <v>-3.4375704313596254</v>
      </c>
      <c r="BQ339" s="23">
        <f>VLOOKUP(AS339,POINTS_TABLE!$D$51:$E$52,2,FALSE)</f>
        <v>-3.8353326132213157</v>
      </c>
      <c r="BR339" s="39">
        <f>ROUND(SCORECARD_SCALLING!$C$6-SUM(BF339:BQ339)-TRAIN_SUMMARY!$C$2*SCORECARD_SCALLING!$C$5,0)</f>
        <v>515</v>
      </c>
      <c r="BS339" t="str">
        <f t="shared" si="74"/>
        <v>Manual review</v>
      </c>
      <c r="BT339">
        <f t="shared" si="75"/>
        <v>2</v>
      </c>
    </row>
    <row r="340" spans="1:72">
      <c r="A340" s="2" t="s">
        <v>21</v>
      </c>
      <c r="B340" s="2">
        <v>21</v>
      </c>
      <c r="C340" s="2" t="s">
        <v>33</v>
      </c>
      <c r="D340" s="2" t="s">
        <v>46</v>
      </c>
      <c r="E340" s="2">
        <v>3763</v>
      </c>
      <c r="F340" s="2" t="s">
        <v>24</v>
      </c>
      <c r="G340" s="2" t="s">
        <v>39</v>
      </c>
      <c r="H340" s="2">
        <v>2</v>
      </c>
      <c r="I340" s="2" t="s">
        <v>26</v>
      </c>
      <c r="J340" s="2" t="s">
        <v>66</v>
      </c>
      <c r="K340" s="2">
        <v>2</v>
      </c>
      <c r="L340" s="2" t="s">
        <v>28</v>
      </c>
      <c r="M340" s="2">
        <v>24</v>
      </c>
      <c r="N340" s="2" t="s">
        <v>27</v>
      </c>
      <c r="O340" s="2" t="s">
        <v>29</v>
      </c>
      <c r="P340" s="2">
        <v>1</v>
      </c>
      <c r="Q340" s="2" t="s">
        <v>40</v>
      </c>
      <c r="R340" s="2">
        <v>1</v>
      </c>
      <c r="S340" s="2" t="s">
        <v>27</v>
      </c>
      <c r="T340" s="2" t="s">
        <v>62</v>
      </c>
      <c r="U340" s="2">
        <v>0</v>
      </c>
      <c r="V340">
        <f>_xlfn.XLOOKUP(B340,Binning_WOE_IV!$C$2:$C$6,Binning_WOE_IV!$I$2:$I$6,"not found",-1)</f>
        <v>7.0953437452657447E-2</v>
      </c>
      <c r="W340">
        <f>_xlfn.XLOOKUP(E340,Binning_WOE_IV!$C$7:$C$12,Binning_WOE_IV!$I$7:$I$12,"not found",-1)</f>
        <v>4.3939369041401284E-2</v>
      </c>
      <c r="X340">
        <f>_xlfn.XLOOKUP(M340,Binning_WOE_IV!$C$13:$C$18,Binning_WOE_IV!$I$13:$I$18,"not found",-1)</f>
        <v>-0.40221483439086264</v>
      </c>
      <c r="Y340">
        <f>_xlfn.XLOOKUP(A340,Binning_WOE_IV!$B$32:$B$35,Binning_WOE_IV!$G$32:$G$35,"not found",0)</f>
        <v>-0.67859154491044971</v>
      </c>
      <c r="Z340" s="23">
        <f>_xlfn.XLOOKUP(_xlfn.XLOOKUP(C340,Binning_WOE_IV!$AF$2:$AF$6,Binning_WOE_IV!$AG$2:$AG$6,"not found",0),Binning_WOE_IV!$R$36:$R$38,Binning_WOE_IV!$G$36:$G$38,"not found",0)</f>
        <v>-4.4726268044255127E-2</v>
      </c>
      <c r="AA340" cm="1">
        <f t="array" ref="AA340">_xlfn.SWITCH(D340,"radio/tv",Binning_WOE_IV!$G$39,"other",Binning_WOE_IV!$G$39,"education",Binning_WOE_IV!$G$40,"retraining",Binning_WOE_IV!$G$40,"furniture/equipment",Binning_WOE_IV!$G$41,"domestic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340">
        <f>_xlfn.LET(_xlpm.b,_xlfn.XLOOKUP(F340,Binning_WOE_IV!$AJ$2:$AJ$6,Binning_WOE_IV!$AK$2:$AK$6,"not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340">
        <f>_xlfn.LET(_xlpm.b,_xlfn.XLOOKUP(G340,Binning_WOE_IV!$AL$2:$AL$6,Binning_WOE_IV!$AM$2:$AM$6,"not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40">
        <f>_xlfn.XLOOKUP(_xlfn.XLOOKUP(I340,Binning_WOE_IV!$AN$2:$AN$5,Binning_WOE_IV!$AO$2:$AO$5,"not found",0),Binning_WOE_IV!$R$53:$R$55,Binning_WOE_IV!$G$53:$G$55,"not found",0)</f>
        <v>0.1811117123342415</v>
      </c>
      <c r="AE340">
        <f>_xlfn.LET(_xlpm.b,_xlfn.XLOOKUP(L340,Binning_WOE_IV!$AQ$2:$AQ$5,Binning_WOE_IV!$AR$2:$AR$5,"not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40">
        <f>_xlfn.XLOOKUP(_xlfn.XLOOKUP(N340,Binning_WOE_IV!$AS$2:$AS$4,Binning_WOE_IV!$AT$2:$AT$4,"not found",0),Binning_WOE_IV!$R$62:$R$63,Binning_WOE_IV!$G$62:$G$63,"not found",0)</f>
        <v>0.12957806221905885</v>
      </c>
      <c r="AG340">
        <f>_xlfn.XLOOKUP(_xlfn.XLOOKUP(O340,Binning_WOE_IV!$AU$2:$AU$4,Binning_WOE_IV!$AV$2:$AV$4,"not found",0),Binning_WOE_IV!$R$64:$R$65,Binning_WOE_IV!$G$64:$G$65,"not found",0)</f>
        <v>0.23435622685305388</v>
      </c>
      <c r="AH340">
        <f>V340*TRAIN_SUMMARY!$C$3</f>
        <v>-5.5952498937620498E-2</v>
      </c>
      <c r="AI340">
        <f>W340*TRAIN_SUMMARY!$C$4</f>
        <v>-2.1929012991782761E-2</v>
      </c>
      <c r="AJ340">
        <f>X340*TRAIN_SUMMARY!$C$5</f>
        <v>0.25616502952357967</v>
      </c>
      <c r="AK340">
        <f>Y340*TRAIN_SUMMARY!$C$6</f>
        <v>0.53190423215968441</v>
      </c>
      <c r="AL340">
        <f>Z340*TRAIN_SUMMARY!$C$7</f>
        <v>2.4580699342731407E-2</v>
      </c>
      <c r="AM340">
        <f>AA340*TRAIN_SUMMARY!$C$8</f>
        <v>0.38352631329769549</v>
      </c>
      <c r="AN340">
        <f>AB340*TRAIN_SUMMARY!$C$9</f>
        <v>-0.49611293003523665</v>
      </c>
      <c r="AO340">
        <f>AC340*TRAIN_SUMMARY!$C$10</f>
        <v>-0.18469041192036334</v>
      </c>
      <c r="AP340">
        <f>AD340*TRAIN_SUMMARY!$C$11</f>
        <v>-0.21458247952085815</v>
      </c>
      <c r="AQ340">
        <f>AE340*TRAIN_SUMMARY!$C$12</f>
        <v>-0.28008206528227803</v>
      </c>
      <c r="AR340">
        <f>AF340*TRAIN_SUMMARY!$C$13</f>
        <v>-7.9424741749105313E-2</v>
      </c>
      <c r="AS340">
        <f>AG340*TRAIN_SUMMARY!$C$14</f>
        <v>-8.8614999578798745E-2</v>
      </c>
      <c r="AT340">
        <f>TRAIN_SUMMARY!$C$2+SUM(AH340:AS340)</f>
        <v>-1.0466136804544757</v>
      </c>
      <c r="AU340">
        <f t="shared" si="65"/>
        <v>0.25987589711686965</v>
      </c>
      <c r="AV340">
        <f t="shared" si="66"/>
        <v>0.30093740024627635</v>
      </c>
      <c r="AW340">
        <f t="shared" si="67"/>
        <v>1</v>
      </c>
      <c r="AX340">
        <f t="shared" si="68"/>
        <v>0</v>
      </c>
      <c r="AY340">
        <f t="shared" si="76"/>
        <v>166</v>
      </c>
      <c r="AZ340">
        <f t="shared" si="77"/>
        <v>173</v>
      </c>
      <c r="BA340" s="35">
        <f t="shared" si="69"/>
        <v>0.34226804123711341</v>
      </c>
      <c r="BB340" s="35">
        <f t="shared" si="70"/>
        <v>0.8046511627906977</v>
      </c>
      <c r="BC340" s="35">
        <f t="shared" si="71"/>
        <v>0.4623831215535843</v>
      </c>
      <c r="BD340" s="35">
        <f t="shared" si="72"/>
        <v>0.8046511627906977</v>
      </c>
      <c r="BE340" s="35">
        <f t="shared" si="73"/>
        <v>0.34226804123711341</v>
      </c>
      <c r="BF340" s="23">
        <f>VLOOKUP(AH340,POINTS_TABLE!$D$2:$E$6,2,FALSE)</f>
        <v>-2.4216717822795024</v>
      </c>
      <c r="BG340" s="23">
        <f>VLOOKUP(AI340,POINTS_TABLE!$D$7:$E$12,2,FALSE)</f>
        <v>-0.94910634884503919</v>
      </c>
      <c r="BH340" s="23">
        <f>VLOOKUP(AJ340,POINTS_TABLE!$D$13:$E$18,2,FALSE)</f>
        <v>11.087040532285299</v>
      </c>
      <c r="BI340" s="23">
        <f>VLOOKUP(AK340,POINTS_TABLE!$D$21:$E$24,2,FALSE)</f>
        <v>23.021267938938855</v>
      </c>
      <c r="BJ340" s="23">
        <f>VLOOKUP(AL340,POINTS_TABLE!$D$25:$E$27,2,FALSE)</f>
        <v>1.063873591300236</v>
      </c>
      <c r="BK340" s="23">
        <f>VLOOKUP(AM340,POINTS_TABLE!$D$28:$E$33,2,FALSE)</f>
        <v>16.599345307350365</v>
      </c>
      <c r="BL340" s="23">
        <f>VLOOKUP(AN340,POINTS_TABLE!$D$34:$E$37,2,FALSE)</f>
        <v>-21.472189916481874</v>
      </c>
      <c r="BM340" s="23">
        <f>VLOOKUP(AO340,POINTS_TABLE!$D$38:$E$41,2,FALSE)</f>
        <v>-7.9935582413174426</v>
      </c>
      <c r="BN340" s="23">
        <f>VLOOKUP(AP340,POINTS_TABLE!$D$42:$E$44,2,FALSE)</f>
        <v>-9.2873123719919874</v>
      </c>
      <c r="BO340" s="23">
        <f>VLOOKUP(AQ340,POINTS_TABLE!$D$45:$E$48,2,FALSE)</f>
        <v>-12.122190198740443</v>
      </c>
      <c r="BP340" s="23">
        <f>VLOOKUP(AR340,POINTS_TABLE!$D$49:$E$50,2,FALSE)</f>
        <v>-3.4375704313596254</v>
      </c>
      <c r="BQ340" s="23">
        <f>VLOOKUP(AS340,POINTS_TABLE!$D$51:$E$52,2,FALSE)</f>
        <v>-3.8353326132213157</v>
      </c>
      <c r="BR340" s="39">
        <f>ROUND(SCORECARD_SCALLING!$C$6-SUM(BF340:BQ340)-TRAIN_SUMMARY!$C$2*SCORECARD_SCALLING!$C$5,0)</f>
        <v>516</v>
      </c>
      <c r="BS340" t="str">
        <f t="shared" si="74"/>
        <v>Manual review</v>
      </c>
      <c r="BT340">
        <f t="shared" si="75"/>
        <v>2</v>
      </c>
    </row>
    <row r="341" spans="1:72">
      <c r="A341" s="2" t="s">
        <v>63</v>
      </c>
      <c r="B341" s="2">
        <v>12</v>
      </c>
      <c r="C341" s="2" t="s">
        <v>33</v>
      </c>
      <c r="D341" s="2" t="s">
        <v>23</v>
      </c>
      <c r="E341" s="2">
        <v>1881</v>
      </c>
      <c r="F341" s="2" t="s">
        <v>34</v>
      </c>
      <c r="G341" s="2" t="s">
        <v>35</v>
      </c>
      <c r="H341" s="2">
        <v>2</v>
      </c>
      <c r="I341" s="2" t="s">
        <v>36</v>
      </c>
      <c r="J341" s="2" t="s">
        <v>27</v>
      </c>
      <c r="K341" s="2">
        <v>2</v>
      </c>
      <c r="L341" s="2" t="s">
        <v>50</v>
      </c>
      <c r="M341" s="2">
        <v>44</v>
      </c>
      <c r="N341" s="2" t="s">
        <v>27</v>
      </c>
      <c r="O341" s="2" t="s">
        <v>51</v>
      </c>
      <c r="P341" s="2">
        <v>1</v>
      </c>
      <c r="Q341" s="2" t="s">
        <v>40</v>
      </c>
      <c r="R341" s="2">
        <v>1</v>
      </c>
      <c r="S341" s="2" t="s">
        <v>31</v>
      </c>
      <c r="T341" s="2" t="s">
        <v>31</v>
      </c>
      <c r="U341" s="2">
        <v>0</v>
      </c>
      <c r="V341">
        <f>_xlfn.XLOOKUP(B341,Binning_WOE_IV!$C$2:$C$6,Binning_WOE_IV!$I$2:$I$6,"not found",-1)</f>
        <v>7.0953437452657447E-2</v>
      </c>
      <c r="W341">
        <f>_xlfn.XLOOKUP(E341,Binning_WOE_IV!$C$7:$C$12,Binning_WOE_IV!$I$7:$I$12,"not found",-1)</f>
        <v>0.16104877718831048</v>
      </c>
      <c r="X341">
        <f>_xlfn.XLOOKUP(M341,Binning_WOE_IV!$C$13:$C$18,Binning_WOE_IV!$I$13:$I$18,"not found",-1)</f>
        <v>0.27579903319597576</v>
      </c>
      <c r="Y341">
        <f>_xlfn.XLOOKUP(A341,Binning_WOE_IV!$B$32:$B$35,Binning_WOE_IV!$G$32:$G$35,"not found",0)</f>
        <v>0.16731839020190586</v>
      </c>
      <c r="Z341" s="23">
        <f>_xlfn.XLOOKUP(_xlfn.XLOOKUP(C341,Binning_WOE_IV!$AF$2:$AF$6,Binning_WOE_IV!$AG$2:$AG$6,"not found",0),Binning_WOE_IV!$R$36:$R$38,Binning_WOE_IV!$G$36:$G$38,"not found",0)</f>
        <v>-4.4726268044255127E-2</v>
      </c>
      <c r="AA341" cm="1">
        <f t="array" ref="AA341">_xlfn.SWITCH(D341,"radio/tv",Binning_WOE_IV!$G$39,"other",Binning_WOE_IV!$G$39,"education",Binning_WOE_IV!$G$40,"retraining",Binning_WOE_IV!$G$40,"furniture/equipment",Binning_WOE_IV!$G$41,"domestic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41">
        <f>_xlfn.LET(_xlpm.b,_xlfn.XLOOKUP(F341,Binning_WOE_IV!$AJ$2:$AJ$6,Binning_WOE_IV!$AK$2:$AK$6,"not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41">
        <f>_xlfn.LET(_xlpm.b,_xlfn.XLOOKUP(G341,Binning_WOE_IV!$AL$2:$AL$6,Binning_WOE_IV!$AM$2:$AM$6,"not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41">
        <f>_xlfn.XLOOKUP(_xlfn.XLOOKUP(I341,Binning_WOE_IV!$AN$2:$AN$5,Binning_WOE_IV!$AO$2:$AO$5,"not found",0),Binning_WOE_IV!$R$53:$R$55,Binning_WOE_IV!$G$53:$G$55,"not found",0)</f>
        <v>-0.20099341664998441</v>
      </c>
      <c r="AE341">
        <f>_xlfn.LET(_xlpm.b,_xlfn.XLOOKUP(L341,Binning_WOE_IV!$AQ$2:$AQ$5,Binning_WOE_IV!$AR$2:$AR$5,"not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41">
        <f>_xlfn.XLOOKUP(_xlfn.XLOOKUP(N341,Binning_WOE_IV!$AS$2:$AS$4,Binning_WOE_IV!$AT$2:$AT$4,"not found",0),Binning_WOE_IV!$R$62:$R$63,Binning_WOE_IV!$G$62:$G$63,"not found",0)</f>
        <v>0.12957806221905885</v>
      </c>
      <c r="AG341">
        <f>_xlfn.XLOOKUP(_xlfn.XLOOKUP(O341,Binning_WOE_IV!$AU$2:$AU$4,Binning_WOE_IV!$AV$2:$AV$4,"not found",0),Binning_WOE_IV!$R$64:$R$65,Binning_WOE_IV!$G$64:$G$65,"not found",0)</f>
        <v>-0.4919272386823581</v>
      </c>
      <c r="AH341">
        <f>V341*TRAIN_SUMMARY!$C$3</f>
        <v>-5.5952498937620498E-2</v>
      </c>
      <c r="AI341">
        <f>W341*TRAIN_SUMMARY!$C$4</f>
        <v>-8.037531726833734E-2</v>
      </c>
      <c r="AJ341">
        <f>X341*TRAIN_SUMMARY!$C$5</f>
        <v>-0.1756525653466223</v>
      </c>
      <c r="AK341">
        <f>Y341*TRAIN_SUMMARY!$C$6</f>
        <v>-0.13115011605145144</v>
      </c>
      <c r="AL341">
        <f>Z341*TRAIN_SUMMARY!$C$7</f>
        <v>2.4580699342731407E-2</v>
      </c>
      <c r="AM341">
        <f>AA341*TRAIN_SUMMARY!$C$8</f>
        <v>-0.43521580803835686</v>
      </c>
      <c r="AN341">
        <f>AB341*TRAIN_SUMMARY!$C$9</f>
        <v>0.17108448609736249</v>
      </c>
      <c r="AO341">
        <f>AC341*TRAIN_SUMMARY!$C$10</f>
        <v>4.7923621110280083E-2</v>
      </c>
      <c r="AP341">
        <f>AD341*TRAIN_SUMMARY!$C$11</f>
        <v>0.23813846799994265</v>
      </c>
      <c r="AQ341">
        <f>AE341*TRAIN_SUMMARY!$C$12</f>
        <v>6.1778553558697331E-2</v>
      </c>
      <c r="AR341">
        <f>AF341*TRAIN_SUMMARY!$C$13</f>
        <v>-7.9424741749105313E-2</v>
      </c>
      <c r="AS341">
        <f>AG341*TRAIN_SUMMARY!$C$14</f>
        <v>0.18600799575071647</v>
      </c>
      <c r="AT341">
        <f>TRAIN_SUMMARY!$C$2+SUM(AH341:AS341)</f>
        <v>-1.0496580382938865</v>
      </c>
      <c r="AU341">
        <f t="shared" si="65"/>
        <v>0.25929077225802899</v>
      </c>
      <c r="AV341">
        <f t="shared" si="66"/>
        <v>0.30014713590363712</v>
      </c>
      <c r="AW341">
        <f t="shared" si="67"/>
        <v>1</v>
      </c>
      <c r="AX341">
        <f t="shared" si="68"/>
        <v>0</v>
      </c>
      <c r="AY341">
        <f t="shared" si="76"/>
        <v>167</v>
      </c>
      <c r="AZ341">
        <f t="shared" si="77"/>
        <v>173</v>
      </c>
      <c r="BA341" s="35">
        <f t="shared" si="69"/>
        <v>0.34432989690721649</v>
      </c>
      <c r="BB341" s="35">
        <f t="shared" si="70"/>
        <v>0.8046511627906977</v>
      </c>
      <c r="BC341" s="35">
        <f t="shared" si="71"/>
        <v>0.46032126588348121</v>
      </c>
      <c r="BD341" s="35">
        <f t="shared" si="72"/>
        <v>0.8046511627906977</v>
      </c>
      <c r="BE341" s="35">
        <f t="shared" si="73"/>
        <v>0.34432989690721649</v>
      </c>
      <c r="BF341" s="23">
        <f>VLOOKUP(AH341,POINTS_TABLE!$D$2:$E$6,2,FALSE)</f>
        <v>-2.4216717822795024</v>
      </c>
      <c r="BG341" s="23">
        <f>VLOOKUP(AI341,POINTS_TABLE!$D$7:$E$12,2,FALSE)</f>
        <v>-3.4787121489872201</v>
      </c>
      <c r="BH341" s="23">
        <f>VLOOKUP(AJ341,POINTS_TABLE!$D$13:$E$18,2,FALSE)</f>
        <v>-7.6023925483498971</v>
      </c>
      <c r="BI341" s="23">
        <f>VLOOKUP(AK341,POINTS_TABLE!$D$21:$E$24,2,FALSE)</f>
        <v>-5.6762886611832304</v>
      </c>
      <c r="BJ341" s="23">
        <f>VLOOKUP(AL341,POINTS_TABLE!$D$25:$E$27,2,FALSE)</f>
        <v>1.063873591300236</v>
      </c>
      <c r="BK341" s="23">
        <f>VLOOKUP(AM341,POINTS_TABLE!$D$28:$E$33,2,FALSE)</f>
        <v>-18.836510639202615</v>
      </c>
      <c r="BL341" s="23">
        <f>VLOOKUP(AN341,POINTS_TABLE!$D$34:$E$37,2,FALSE)</f>
        <v>7.4046821899710498</v>
      </c>
      <c r="BM341" s="23">
        <f>VLOOKUP(AO341,POINTS_TABLE!$D$38:$E$41,2,FALSE)</f>
        <v>2.0741751155172814</v>
      </c>
      <c r="BN341" s="23">
        <f>VLOOKUP(AP341,POINTS_TABLE!$D$42:$E$44,2,FALSE)</f>
        <v>10.30683560485237</v>
      </c>
      <c r="BO341" s="23">
        <f>VLOOKUP(AQ341,POINTS_TABLE!$D$45:$E$48,2,FALSE)</f>
        <v>2.6738283855727758</v>
      </c>
      <c r="BP341" s="23">
        <f>VLOOKUP(AR341,POINTS_TABLE!$D$49:$E$50,2,FALSE)</f>
        <v>-3.4375704313596254</v>
      </c>
      <c r="BQ341" s="23">
        <f>VLOOKUP(AS341,POINTS_TABLE!$D$51:$E$52,2,FALSE)</f>
        <v>8.0505843910576207</v>
      </c>
      <c r="BR341" s="39">
        <f>ROUND(SCORECARD_SCALLING!$C$6-SUM(BF341:BQ341)-TRAIN_SUMMARY!$C$2*SCORECARD_SCALLING!$C$5,0)</f>
        <v>516</v>
      </c>
      <c r="BS341" t="str">
        <f t="shared" si="74"/>
        <v>Manual review</v>
      </c>
      <c r="BT341">
        <f t="shared" si="75"/>
        <v>2</v>
      </c>
    </row>
    <row r="342" spans="1:72">
      <c r="A342" s="2" t="s">
        <v>21</v>
      </c>
      <c r="B342" s="2">
        <v>18</v>
      </c>
      <c r="C342" s="2" t="s">
        <v>22</v>
      </c>
      <c r="D342" s="2" t="s">
        <v>23</v>
      </c>
      <c r="E342" s="2">
        <v>1880</v>
      </c>
      <c r="F342" s="2" t="s">
        <v>34</v>
      </c>
      <c r="G342" s="2" t="s">
        <v>39</v>
      </c>
      <c r="H342" s="2">
        <v>4</v>
      </c>
      <c r="I342" s="2" t="s">
        <v>56</v>
      </c>
      <c r="J342" s="2" t="s">
        <v>27</v>
      </c>
      <c r="K342" s="2">
        <v>1</v>
      </c>
      <c r="L342" s="2" t="s">
        <v>43</v>
      </c>
      <c r="M342" s="2">
        <v>32</v>
      </c>
      <c r="N342" s="2" t="s">
        <v>27</v>
      </c>
      <c r="O342" s="2" t="s">
        <v>29</v>
      </c>
      <c r="P342" s="2">
        <v>2</v>
      </c>
      <c r="Q342" s="2" t="s">
        <v>52</v>
      </c>
      <c r="R342" s="2">
        <v>1</v>
      </c>
      <c r="S342" s="2" t="s">
        <v>31</v>
      </c>
      <c r="T342" s="2" t="s">
        <v>31</v>
      </c>
      <c r="U342" s="2">
        <v>0</v>
      </c>
      <c r="V342">
        <f>_xlfn.XLOOKUP(B342,Binning_WOE_IV!$C$2:$C$6,Binning_WOE_IV!$I$2:$I$6,"not found",-1)</f>
        <v>7.0953437452657447E-2</v>
      </c>
      <c r="W342">
        <f>_xlfn.XLOOKUP(E342,Binning_WOE_IV!$C$7:$C$12,Binning_WOE_IV!$I$7:$I$12,"not found",-1)</f>
        <v>0.16104877718831048</v>
      </c>
      <c r="X342">
        <f>_xlfn.XLOOKUP(M342,Binning_WOE_IV!$C$13:$C$18,Binning_WOE_IV!$I$13:$I$18,"not found",-1)</f>
        <v>-9.0210644079187538E-2</v>
      </c>
      <c r="Y342">
        <f>_xlfn.XLOOKUP(A342,Binning_WOE_IV!$B$32:$B$35,Binning_WOE_IV!$G$32:$G$35,"not found",0)</f>
        <v>-0.67859154491044971</v>
      </c>
      <c r="Z342" s="23">
        <f>_xlfn.XLOOKUP(_xlfn.XLOOKUP(C342,Binning_WOE_IV!$AF$2:$AF$6,Binning_WOE_IV!$AG$2:$AG$6,"not found",0),Binning_WOE_IV!$R$36:$R$38,Binning_WOE_IV!$G$36:$G$38,"not found",0)</f>
        <v>0.68738688104907397</v>
      </c>
      <c r="AA342" cm="1">
        <f t="array" ref="AA342">_xlfn.SWITCH(D342,"radio/tv",Binning_WOE_IV!$G$39,"other",Binning_WOE_IV!$G$39,"education",Binning_WOE_IV!$G$40,"retraining",Binning_WOE_IV!$G$40,"furniture/equipment",Binning_WOE_IV!$G$41,"domestic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42">
        <f>_xlfn.LET(_xlpm.b,_xlfn.XLOOKUP(F342,Binning_WOE_IV!$AJ$2:$AJ$6,Binning_WOE_IV!$AK$2:$AK$6,"not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42">
        <f>_xlfn.LET(_xlpm.b,_xlfn.XLOOKUP(G342,Binning_WOE_IV!$AL$2:$AL$6,Binning_WOE_IV!$AM$2:$AM$6,"not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42">
        <f>_xlfn.XLOOKUP(_xlfn.XLOOKUP(I342,Binning_WOE_IV!$AN$2:$AN$5,Binning_WOE_IV!$AO$2:$AO$5,"not found",0),Binning_WOE_IV!$R$53:$R$55,Binning_WOE_IV!$G$53:$G$55,"not found",0)</f>
        <v>-0.2698954162208389</v>
      </c>
      <c r="AE342">
        <f>_xlfn.LET(_xlpm.b,_xlfn.XLOOKUP(L342,Binning_WOE_IV!$AQ$2:$AQ$5,Binning_WOE_IV!$AR$2:$AR$5,"not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42">
        <f>_xlfn.XLOOKUP(_xlfn.XLOOKUP(N342,Binning_WOE_IV!$AS$2:$AS$4,Binning_WOE_IV!$AT$2:$AT$4,"not found",0),Binning_WOE_IV!$R$62:$R$63,Binning_WOE_IV!$G$62:$G$63,"not found",0)</f>
        <v>0.12957806221905885</v>
      </c>
      <c r="AG342">
        <f>_xlfn.XLOOKUP(_xlfn.XLOOKUP(O342,Binning_WOE_IV!$AU$2:$AU$4,Binning_WOE_IV!$AV$2:$AV$4,"not found",0),Binning_WOE_IV!$R$64:$R$65,Binning_WOE_IV!$G$64:$G$65,"not found",0)</f>
        <v>0.23435622685305388</v>
      </c>
      <c r="AH342">
        <f>V342*TRAIN_SUMMARY!$C$3</f>
        <v>-5.5952498937620498E-2</v>
      </c>
      <c r="AI342">
        <f>W342*TRAIN_SUMMARY!$C$4</f>
        <v>-8.037531726833734E-2</v>
      </c>
      <c r="AJ342">
        <f>X342*TRAIN_SUMMARY!$C$5</f>
        <v>5.7453903556002682E-2</v>
      </c>
      <c r="AK342">
        <f>Y342*TRAIN_SUMMARY!$C$6</f>
        <v>0.53190423215968441</v>
      </c>
      <c r="AL342">
        <f>Z342*TRAIN_SUMMARY!$C$7</f>
        <v>-0.37777464997720578</v>
      </c>
      <c r="AM342">
        <f>AA342*TRAIN_SUMMARY!$C$8</f>
        <v>-0.43521580803835686</v>
      </c>
      <c r="AN342">
        <f>AB342*TRAIN_SUMMARY!$C$9</f>
        <v>0.17108448609736249</v>
      </c>
      <c r="AO342">
        <f>AC342*TRAIN_SUMMARY!$C$10</f>
        <v>-0.18469041192036334</v>
      </c>
      <c r="AP342">
        <f>AD342*TRAIN_SUMMARY!$C$11</f>
        <v>0.31977406031642996</v>
      </c>
      <c r="AQ342">
        <f>AE342*TRAIN_SUMMARY!$C$12</f>
        <v>-1.8327249432625072E-2</v>
      </c>
      <c r="AR342">
        <f>AF342*TRAIN_SUMMARY!$C$13</f>
        <v>-7.9424741749105313E-2</v>
      </c>
      <c r="AS342">
        <f>AG342*TRAIN_SUMMARY!$C$14</f>
        <v>-8.8614999578798745E-2</v>
      </c>
      <c r="AT342">
        <f>TRAIN_SUMMARY!$C$2+SUM(AH342:AS342)</f>
        <v>-1.0615598095350565</v>
      </c>
      <c r="AU342">
        <f t="shared" si="65"/>
        <v>0.25701148592542594</v>
      </c>
      <c r="AV342">
        <f t="shared" si="66"/>
        <v>0.29707469323370023</v>
      </c>
      <c r="AW342">
        <f t="shared" si="67"/>
        <v>1</v>
      </c>
      <c r="AX342">
        <f t="shared" si="68"/>
        <v>0</v>
      </c>
      <c r="AY342">
        <f t="shared" si="76"/>
        <v>168</v>
      </c>
      <c r="AZ342">
        <f t="shared" si="77"/>
        <v>173</v>
      </c>
      <c r="BA342" s="35">
        <f t="shared" si="69"/>
        <v>0.34639175257731958</v>
      </c>
      <c r="BB342" s="35">
        <f t="shared" si="70"/>
        <v>0.8046511627906977</v>
      </c>
      <c r="BC342" s="35">
        <f t="shared" si="71"/>
        <v>0.45825941021337813</v>
      </c>
      <c r="BD342" s="35">
        <f t="shared" si="72"/>
        <v>0.8046511627906977</v>
      </c>
      <c r="BE342" s="35">
        <f t="shared" si="73"/>
        <v>0.34639175257731958</v>
      </c>
      <c r="BF342" s="23">
        <f>VLOOKUP(AH342,POINTS_TABLE!$D$2:$E$6,2,FALSE)</f>
        <v>-2.4216717822795024</v>
      </c>
      <c r="BG342" s="23">
        <f>VLOOKUP(AI342,POINTS_TABLE!$D$7:$E$12,2,FALSE)</f>
        <v>-3.4787121489872201</v>
      </c>
      <c r="BH342" s="23">
        <f>VLOOKUP(AJ342,POINTS_TABLE!$D$13:$E$18,2,FALSE)</f>
        <v>2.4866538521987356</v>
      </c>
      <c r="BI342" s="23">
        <f>VLOOKUP(AK342,POINTS_TABLE!$D$21:$E$24,2,FALSE)</f>
        <v>23.021267938938855</v>
      </c>
      <c r="BJ342" s="23">
        <f>VLOOKUP(AL342,POINTS_TABLE!$D$25:$E$27,2,FALSE)</f>
        <v>-16.350408422870363</v>
      </c>
      <c r="BK342" s="23">
        <f>VLOOKUP(AM342,POINTS_TABLE!$D$28:$E$33,2,FALSE)</f>
        <v>-18.836510639202615</v>
      </c>
      <c r="BL342" s="23">
        <f>VLOOKUP(AN342,POINTS_TABLE!$D$34:$E$37,2,FALSE)</f>
        <v>7.4046821899710498</v>
      </c>
      <c r="BM342" s="23">
        <f>VLOOKUP(AO342,POINTS_TABLE!$D$38:$E$41,2,FALSE)</f>
        <v>-7.9935582413174426</v>
      </c>
      <c r="BN342" s="23">
        <f>VLOOKUP(AP342,POINTS_TABLE!$D$42:$E$44,2,FALSE)</f>
        <v>13.840093530703253</v>
      </c>
      <c r="BO342" s="23">
        <f>VLOOKUP(AQ342,POINTS_TABLE!$D$45:$E$48,2,FALSE)</f>
        <v>-0.79321895608749771</v>
      </c>
      <c r="BP342" s="23">
        <f>VLOOKUP(AR342,POINTS_TABLE!$D$49:$E$50,2,FALSE)</f>
        <v>-3.4375704313596254</v>
      </c>
      <c r="BQ342" s="23">
        <f>VLOOKUP(AS342,POINTS_TABLE!$D$51:$E$52,2,FALSE)</f>
        <v>-3.8353326132213157</v>
      </c>
      <c r="BR342" s="39">
        <f>ROUND(SCORECARD_SCALLING!$C$6-SUM(BF342:BQ342)-TRAIN_SUMMARY!$C$2*SCORECARD_SCALLING!$C$5,0)</f>
        <v>516</v>
      </c>
      <c r="BS342" t="str">
        <f t="shared" si="74"/>
        <v>Manual review</v>
      </c>
      <c r="BT342">
        <f t="shared" si="75"/>
        <v>2</v>
      </c>
    </row>
    <row r="343" spans="1:72">
      <c r="A343" s="2" t="s">
        <v>32</v>
      </c>
      <c r="B343" s="2">
        <v>18</v>
      </c>
      <c r="C343" s="2" t="s">
        <v>22</v>
      </c>
      <c r="D343" s="2" t="s">
        <v>41</v>
      </c>
      <c r="E343" s="2">
        <v>1928</v>
      </c>
      <c r="F343" s="2" t="s">
        <v>34</v>
      </c>
      <c r="G343" s="2" t="s">
        <v>57</v>
      </c>
      <c r="H343" s="2">
        <v>2</v>
      </c>
      <c r="I343" s="2" t="s">
        <v>26</v>
      </c>
      <c r="J343" s="2" t="s">
        <v>27</v>
      </c>
      <c r="K343" s="2">
        <v>2</v>
      </c>
      <c r="L343" s="2" t="s">
        <v>28</v>
      </c>
      <c r="M343" s="2">
        <v>31</v>
      </c>
      <c r="N343" s="2" t="s">
        <v>27</v>
      </c>
      <c r="O343" s="2" t="s">
        <v>29</v>
      </c>
      <c r="P343" s="2">
        <v>2</v>
      </c>
      <c r="Q343" s="2" t="s">
        <v>40</v>
      </c>
      <c r="R343" s="2">
        <v>1</v>
      </c>
      <c r="S343" s="2" t="s">
        <v>27</v>
      </c>
      <c r="T343" s="2" t="s">
        <v>31</v>
      </c>
      <c r="U343" s="2">
        <v>1</v>
      </c>
      <c r="V343">
        <f>_xlfn.XLOOKUP(B343,Binning_WOE_IV!$C$2:$C$6,Binning_WOE_IV!$I$2:$I$6,"not found",-1)</f>
        <v>7.0953437452657447E-2</v>
      </c>
      <c r="W343">
        <f>_xlfn.XLOOKUP(E343,Binning_WOE_IV!$C$7:$C$12,Binning_WOE_IV!$I$7:$I$12,"not found",-1)</f>
        <v>0.16104877718831048</v>
      </c>
      <c r="X343">
        <f>_xlfn.XLOOKUP(M343,Binning_WOE_IV!$C$13:$C$18,Binning_WOE_IV!$I$13:$I$18,"not found",-1)</f>
        <v>-9.0210644079187538E-2</v>
      </c>
      <c r="Y343">
        <f>_xlfn.XLOOKUP(A343,Binning_WOE_IV!$B$32:$B$35,Binning_WOE_IV!$G$32:$G$35,"not found",0)</f>
        <v>-0.45557089656450134</v>
      </c>
      <c r="Z343" s="23">
        <f>_xlfn.XLOOKUP(_xlfn.XLOOKUP(C343,Binning_WOE_IV!$AF$2:$AF$6,Binning_WOE_IV!$AG$2:$AG$6,"not found",0),Binning_WOE_IV!$R$36:$R$38,Binning_WOE_IV!$G$36:$G$38,"not found",0)</f>
        <v>0.68738688104907397</v>
      </c>
      <c r="AA343" cm="1">
        <f t="array" ref="AA343">_xlfn.SWITCH(D343,"radio/tv",Binning_WOE_IV!$G$39,"other",Binning_WOE_IV!$G$39,"education",Binning_WOE_IV!$G$40,"retraining",Binning_WOE_IV!$G$40,"furniture/equipment",Binning_WOE_IV!$G$41,"domestic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43">
        <f>_xlfn.LET(_xlpm.b,_xlfn.XLOOKUP(F343,Binning_WOE_IV!$AJ$2:$AJ$6,Binning_WOE_IV!$AK$2:$AK$6,"not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43">
        <f>_xlfn.LET(_xlpm.b,_xlfn.XLOOKUP(G343,Binning_WOE_IV!$AL$2:$AL$6,Binning_WOE_IV!$AM$2:$AM$6,"not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43">
        <f>_xlfn.XLOOKUP(_xlfn.XLOOKUP(I343,Binning_WOE_IV!$AN$2:$AN$5,Binning_WOE_IV!$AO$2:$AO$5,"not found",0),Binning_WOE_IV!$R$53:$R$55,Binning_WOE_IV!$G$53:$G$55,"not found",0)</f>
        <v>0.1811117123342415</v>
      </c>
      <c r="AE343">
        <f>_xlfn.LET(_xlpm.b,_xlfn.XLOOKUP(L343,Binning_WOE_IV!$AQ$2:$AQ$5,Binning_WOE_IV!$AR$2:$AR$5,"not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43">
        <f>_xlfn.XLOOKUP(_xlfn.XLOOKUP(N343,Binning_WOE_IV!$AS$2:$AS$4,Binning_WOE_IV!$AT$2:$AT$4,"not found",0),Binning_WOE_IV!$R$62:$R$63,Binning_WOE_IV!$G$62:$G$63,"not found",0)</f>
        <v>0.12957806221905885</v>
      </c>
      <c r="AG343">
        <f>_xlfn.XLOOKUP(_xlfn.XLOOKUP(O343,Binning_WOE_IV!$AU$2:$AU$4,Binning_WOE_IV!$AV$2:$AV$4,"not found",0),Binning_WOE_IV!$R$64:$R$65,Binning_WOE_IV!$G$64:$G$65,"not found",0)</f>
        <v>0.23435622685305388</v>
      </c>
      <c r="AH343">
        <f>V343*TRAIN_SUMMARY!$C$3</f>
        <v>-5.5952498937620498E-2</v>
      </c>
      <c r="AI343">
        <f>W343*TRAIN_SUMMARY!$C$4</f>
        <v>-8.037531726833734E-2</v>
      </c>
      <c r="AJ343">
        <f>X343*TRAIN_SUMMARY!$C$5</f>
        <v>5.7453903556002682E-2</v>
      </c>
      <c r="AK343">
        <f>Y343*TRAIN_SUMMARY!$C$6</f>
        <v>0.35709270141793154</v>
      </c>
      <c r="AL343">
        <f>Z343*TRAIN_SUMMARY!$C$7</f>
        <v>-0.37777464997720578</v>
      </c>
      <c r="AM343">
        <f>AA343*TRAIN_SUMMARY!$C$8</f>
        <v>5.9194073638088991E-2</v>
      </c>
      <c r="AN343">
        <f>AB343*TRAIN_SUMMARY!$C$9</f>
        <v>0.17108448609736249</v>
      </c>
      <c r="AO343">
        <f>AC343*TRAIN_SUMMARY!$C$10</f>
        <v>0.2867089209985732</v>
      </c>
      <c r="AP343">
        <f>AD343*TRAIN_SUMMARY!$C$11</f>
        <v>-0.21458247952085815</v>
      </c>
      <c r="AQ343">
        <f>AE343*TRAIN_SUMMARY!$C$12</f>
        <v>-0.28008206528227803</v>
      </c>
      <c r="AR343">
        <f>AF343*TRAIN_SUMMARY!$C$13</f>
        <v>-7.9424741749105313E-2</v>
      </c>
      <c r="AS343">
        <f>AG343*TRAIN_SUMMARY!$C$14</f>
        <v>-8.8614999578798745E-2</v>
      </c>
      <c r="AT343">
        <f>TRAIN_SUMMARY!$C$2+SUM(AH343:AS343)</f>
        <v>-1.066673481368368</v>
      </c>
      <c r="AU343">
        <f t="shared" si="65"/>
        <v>0.25603621059732695</v>
      </c>
      <c r="AV343">
        <f t="shared" si="66"/>
        <v>1.3624363968595412</v>
      </c>
      <c r="AW343">
        <f t="shared" si="67"/>
        <v>0</v>
      </c>
      <c r="AX343">
        <f t="shared" si="68"/>
        <v>1</v>
      </c>
      <c r="AY343">
        <f t="shared" si="76"/>
        <v>168</v>
      </c>
      <c r="AZ343">
        <f t="shared" si="77"/>
        <v>174</v>
      </c>
      <c r="BA343" s="35">
        <f t="shared" si="69"/>
        <v>0.34639175257731958</v>
      </c>
      <c r="BB343" s="35">
        <f t="shared" si="70"/>
        <v>0.80930232558139537</v>
      </c>
      <c r="BC343" s="35">
        <f t="shared" si="71"/>
        <v>0.46291057300407579</v>
      </c>
      <c r="BD343" s="35">
        <f t="shared" si="72"/>
        <v>0.80930232558139537</v>
      </c>
      <c r="BE343" s="35">
        <f t="shared" si="73"/>
        <v>0.34639175257731958</v>
      </c>
      <c r="BF343" s="23">
        <f>VLOOKUP(AH343,POINTS_TABLE!$D$2:$E$6,2,FALSE)</f>
        <v>-2.4216717822795024</v>
      </c>
      <c r="BG343" s="23">
        <f>VLOOKUP(AI343,POINTS_TABLE!$D$7:$E$12,2,FALSE)</f>
        <v>-3.4787121489872201</v>
      </c>
      <c r="BH343" s="23">
        <f>VLOOKUP(AJ343,POINTS_TABLE!$D$13:$E$18,2,FALSE)</f>
        <v>2.4866538521987356</v>
      </c>
      <c r="BI343" s="23">
        <f>VLOOKUP(AK343,POINTS_TABLE!$D$21:$E$24,2,FALSE)</f>
        <v>15.455276084198793</v>
      </c>
      <c r="BJ343" s="23">
        <f>VLOOKUP(AL343,POINTS_TABLE!$D$25:$E$27,2,FALSE)</f>
        <v>-16.350408422870363</v>
      </c>
      <c r="BK343" s="23">
        <f>VLOOKUP(AM343,POINTS_TABLE!$D$28:$E$33,2,FALSE)</f>
        <v>2.5619698946306131</v>
      </c>
      <c r="BL343" s="23">
        <f>VLOOKUP(AN343,POINTS_TABLE!$D$34:$E$37,2,FALSE)</f>
        <v>7.4046821899710498</v>
      </c>
      <c r="BM343" s="23">
        <f>VLOOKUP(AO343,POINTS_TABLE!$D$38:$E$41,2,FALSE)</f>
        <v>12.409006155098014</v>
      </c>
      <c r="BN343" s="23">
        <f>VLOOKUP(AP343,POINTS_TABLE!$D$42:$E$44,2,FALSE)</f>
        <v>-9.2873123719919874</v>
      </c>
      <c r="BO343" s="23">
        <f>VLOOKUP(AQ343,POINTS_TABLE!$D$45:$E$48,2,FALSE)</f>
        <v>-12.122190198740443</v>
      </c>
      <c r="BP343" s="23">
        <f>VLOOKUP(AR343,POINTS_TABLE!$D$49:$E$50,2,FALSE)</f>
        <v>-3.4375704313596254</v>
      </c>
      <c r="BQ343" s="23">
        <f>VLOOKUP(AS343,POINTS_TABLE!$D$51:$E$52,2,FALSE)</f>
        <v>-3.8353326132213157</v>
      </c>
      <c r="BR343" s="39">
        <f>ROUND(SCORECARD_SCALLING!$C$6-SUM(BF343:BQ343)-TRAIN_SUMMARY!$C$2*SCORECARD_SCALLING!$C$5,0)</f>
        <v>517</v>
      </c>
      <c r="BS343" t="str">
        <f t="shared" si="74"/>
        <v>Manual review</v>
      </c>
      <c r="BT343">
        <f t="shared" si="75"/>
        <v>2</v>
      </c>
    </row>
    <row r="344" spans="1:72">
      <c r="A344" s="2" t="s">
        <v>21</v>
      </c>
      <c r="B344" s="2">
        <v>30</v>
      </c>
      <c r="C344" s="2" t="s">
        <v>33</v>
      </c>
      <c r="D344" s="2" t="s">
        <v>41</v>
      </c>
      <c r="E344" s="2">
        <v>6350</v>
      </c>
      <c r="F344" s="2" t="s">
        <v>24</v>
      </c>
      <c r="G344" s="2" t="s">
        <v>25</v>
      </c>
      <c r="H344" s="2">
        <v>4</v>
      </c>
      <c r="I344" s="2" t="s">
        <v>26</v>
      </c>
      <c r="J344" s="2" t="s">
        <v>27</v>
      </c>
      <c r="K344" s="2">
        <v>4</v>
      </c>
      <c r="L344" s="2" t="s">
        <v>43</v>
      </c>
      <c r="M344" s="2">
        <v>31</v>
      </c>
      <c r="N344" s="2" t="s">
        <v>27</v>
      </c>
      <c r="O344" s="2" t="s">
        <v>29</v>
      </c>
      <c r="P344" s="2">
        <v>1</v>
      </c>
      <c r="Q344" s="2" t="s">
        <v>30</v>
      </c>
      <c r="R344" s="2">
        <v>1</v>
      </c>
      <c r="S344" s="2" t="s">
        <v>27</v>
      </c>
      <c r="T344" s="2" t="s">
        <v>31</v>
      </c>
      <c r="U344" s="2">
        <v>1</v>
      </c>
      <c r="V344">
        <f>_xlfn.XLOOKUP(B344,Binning_WOE_IV!$C$2:$C$6,Binning_WOE_IV!$I$2:$I$6,"not found",-1)</f>
        <v>-0.12917431193202994</v>
      </c>
      <c r="W344">
        <f>_xlfn.XLOOKUP(E344,Binning_WOE_IV!$C$7:$C$12,Binning_WOE_IV!$I$7:$I$12,"not found",-1)</f>
        <v>-0.1020145435816787</v>
      </c>
      <c r="X344">
        <f>_xlfn.XLOOKUP(M344,Binning_WOE_IV!$C$13:$C$18,Binning_WOE_IV!$I$13:$I$18,"not found",-1)</f>
        <v>-9.0210644079187538E-2</v>
      </c>
      <c r="Y344">
        <f>_xlfn.XLOOKUP(A344,Binning_WOE_IV!$B$32:$B$35,Binning_WOE_IV!$G$32:$G$35,"not found",0)</f>
        <v>-0.67859154491044971</v>
      </c>
      <c r="Z344" s="23">
        <f>_xlfn.XLOOKUP(_xlfn.XLOOKUP(C344,Binning_WOE_IV!$AF$2:$AF$6,Binning_WOE_IV!$AG$2:$AG$6,"not found",0),Binning_WOE_IV!$R$36:$R$38,Binning_WOE_IV!$G$36:$G$38,"not found",0)</f>
        <v>-4.4726268044255127E-2</v>
      </c>
      <c r="AA344" cm="1">
        <f t="array" ref="AA344">_xlfn.SWITCH(D344,"radio/tv",Binning_WOE_IV!$G$39,"other",Binning_WOE_IV!$G$39,"education",Binning_WOE_IV!$G$40,"retraining",Binning_WOE_IV!$G$40,"furniture/equipment",Binning_WOE_IV!$G$41,"domestic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44">
        <f>_xlfn.LET(_xlpm.b,_xlfn.XLOOKUP(F344,Binning_WOE_IV!$AJ$2:$AJ$6,Binning_WOE_IV!$AK$2:$AK$6,"not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344">
        <f>_xlfn.LET(_xlpm.b,_xlfn.XLOOKUP(G344,Binning_WOE_IV!$AL$2:$AL$6,Binning_WOE_IV!$AM$2:$AM$6,"not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44">
        <f>_xlfn.XLOOKUP(_xlfn.XLOOKUP(I344,Binning_WOE_IV!$AN$2:$AN$5,Binning_WOE_IV!$AO$2:$AO$5,"not found",0),Binning_WOE_IV!$R$53:$R$55,Binning_WOE_IV!$G$53:$G$55,"not found",0)</f>
        <v>0.1811117123342415</v>
      </c>
      <c r="AE344">
        <f>_xlfn.LET(_xlpm.b,_xlfn.XLOOKUP(L344,Binning_WOE_IV!$AQ$2:$AQ$5,Binning_WOE_IV!$AR$2:$AR$5,"not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44">
        <f>_xlfn.XLOOKUP(_xlfn.XLOOKUP(N344,Binning_WOE_IV!$AS$2:$AS$4,Binning_WOE_IV!$AT$2:$AT$4,"not found",0),Binning_WOE_IV!$R$62:$R$63,Binning_WOE_IV!$G$62:$G$63,"not found",0)</f>
        <v>0.12957806221905885</v>
      </c>
      <c r="AG344">
        <f>_xlfn.XLOOKUP(_xlfn.XLOOKUP(O344,Binning_WOE_IV!$AU$2:$AU$4,Binning_WOE_IV!$AV$2:$AV$4,"not found",0),Binning_WOE_IV!$R$64:$R$65,Binning_WOE_IV!$G$64:$G$65,"not found",0)</f>
        <v>0.23435622685305388</v>
      </c>
      <c r="AH344">
        <f>V344*TRAIN_SUMMARY!$C$3</f>
        <v>0.10186434668464488</v>
      </c>
      <c r="AI344">
        <f>W344*TRAIN_SUMMARY!$C$4</f>
        <v>5.0912844229637523E-2</v>
      </c>
      <c r="AJ344">
        <f>X344*TRAIN_SUMMARY!$C$5</f>
        <v>5.7453903556002682E-2</v>
      </c>
      <c r="AK344">
        <f>Y344*TRAIN_SUMMARY!$C$6</f>
        <v>0.53190423215968441</v>
      </c>
      <c r="AL344">
        <f>Z344*TRAIN_SUMMARY!$C$7</f>
        <v>2.4580699342731407E-2</v>
      </c>
      <c r="AM344">
        <f>AA344*TRAIN_SUMMARY!$C$8</f>
        <v>5.9194073638088991E-2</v>
      </c>
      <c r="AN344">
        <f>AB344*TRAIN_SUMMARY!$C$9</f>
        <v>-0.49611293003523665</v>
      </c>
      <c r="AO344">
        <f>AC344*TRAIN_SUMMARY!$C$10</f>
        <v>-0.18469041192036334</v>
      </c>
      <c r="AP344">
        <f>AD344*TRAIN_SUMMARY!$C$11</f>
        <v>-0.21458247952085815</v>
      </c>
      <c r="AQ344">
        <f>AE344*TRAIN_SUMMARY!$C$12</f>
        <v>-1.8327249432625072E-2</v>
      </c>
      <c r="AR344">
        <f>AF344*TRAIN_SUMMARY!$C$13</f>
        <v>-7.9424741749105313E-2</v>
      </c>
      <c r="AS344">
        <f>AG344*TRAIN_SUMMARY!$C$14</f>
        <v>-8.8614999578798745E-2</v>
      </c>
      <c r="AT344">
        <f>TRAIN_SUMMARY!$C$2+SUM(AH344:AS344)</f>
        <v>-1.0772435273883203</v>
      </c>
      <c r="AU344">
        <f t="shared" si="65"/>
        <v>0.25402800785194141</v>
      </c>
      <c r="AV344">
        <f t="shared" si="66"/>
        <v>1.3703107509089465</v>
      </c>
      <c r="AW344">
        <f t="shared" si="67"/>
        <v>0</v>
      </c>
      <c r="AX344">
        <f t="shared" si="68"/>
        <v>1</v>
      </c>
      <c r="AY344">
        <f t="shared" si="76"/>
        <v>168</v>
      </c>
      <c r="AZ344">
        <f t="shared" si="77"/>
        <v>175</v>
      </c>
      <c r="BA344" s="35">
        <f t="shared" si="69"/>
        <v>0.34639175257731958</v>
      </c>
      <c r="BB344" s="35">
        <f t="shared" si="70"/>
        <v>0.81395348837209303</v>
      </c>
      <c r="BC344" s="35">
        <f t="shared" si="71"/>
        <v>0.46756173579477345</v>
      </c>
      <c r="BD344" s="35">
        <f t="shared" si="72"/>
        <v>0.81395348837209303</v>
      </c>
      <c r="BE344" s="35">
        <f t="shared" si="73"/>
        <v>0.34639175257731958</v>
      </c>
      <c r="BF344" s="23">
        <f>VLOOKUP(AH344,POINTS_TABLE!$D$2:$E$6,2,FALSE)</f>
        <v>4.4087756341599382</v>
      </c>
      <c r="BG344" s="23">
        <f>VLOOKUP(AI344,POINTS_TABLE!$D$7:$E$12,2,FALSE)</f>
        <v>2.2035512366295098</v>
      </c>
      <c r="BH344" s="23">
        <f>VLOOKUP(AJ344,POINTS_TABLE!$D$13:$E$18,2,FALSE)</f>
        <v>2.4866538521987356</v>
      </c>
      <c r="BI344" s="23">
        <f>VLOOKUP(AK344,POINTS_TABLE!$D$21:$E$24,2,FALSE)</f>
        <v>23.021267938938855</v>
      </c>
      <c r="BJ344" s="23">
        <f>VLOOKUP(AL344,POINTS_TABLE!$D$25:$E$27,2,FALSE)</f>
        <v>1.063873591300236</v>
      </c>
      <c r="BK344" s="23">
        <f>VLOOKUP(AM344,POINTS_TABLE!$D$28:$E$33,2,FALSE)</f>
        <v>2.5619698946306131</v>
      </c>
      <c r="BL344" s="23">
        <f>VLOOKUP(AN344,POINTS_TABLE!$D$34:$E$37,2,FALSE)</f>
        <v>-21.472189916481874</v>
      </c>
      <c r="BM344" s="23">
        <f>VLOOKUP(AO344,POINTS_TABLE!$D$38:$E$41,2,FALSE)</f>
        <v>-7.9935582413174426</v>
      </c>
      <c r="BN344" s="23">
        <f>VLOOKUP(AP344,POINTS_TABLE!$D$42:$E$44,2,FALSE)</f>
        <v>-9.2873123719919874</v>
      </c>
      <c r="BO344" s="23">
        <f>VLOOKUP(AQ344,POINTS_TABLE!$D$45:$E$48,2,FALSE)</f>
        <v>-0.79321895608749771</v>
      </c>
      <c r="BP344" s="23">
        <f>VLOOKUP(AR344,POINTS_TABLE!$D$49:$E$50,2,FALSE)</f>
        <v>-3.4375704313596254</v>
      </c>
      <c r="BQ344" s="23">
        <f>VLOOKUP(AS344,POINTS_TABLE!$D$51:$E$52,2,FALSE)</f>
        <v>-3.8353326132213157</v>
      </c>
      <c r="BR344" s="39">
        <f>ROUND(SCORECARD_SCALLING!$C$6-SUM(BF344:BQ344)-TRAIN_SUMMARY!$C$2*SCORECARD_SCALLING!$C$5,0)</f>
        <v>517</v>
      </c>
      <c r="BS344" t="str">
        <f t="shared" si="74"/>
        <v>Manual review</v>
      </c>
      <c r="BT344">
        <f t="shared" si="75"/>
        <v>2</v>
      </c>
    </row>
    <row r="345" spans="1:72">
      <c r="A345" s="2" t="s">
        <v>21</v>
      </c>
      <c r="B345" s="2">
        <v>6</v>
      </c>
      <c r="C345" s="2" t="s">
        <v>33</v>
      </c>
      <c r="D345" s="2" t="s">
        <v>46</v>
      </c>
      <c r="E345" s="2">
        <v>662</v>
      </c>
      <c r="F345" s="2" t="s">
        <v>34</v>
      </c>
      <c r="G345" s="2" t="s">
        <v>57</v>
      </c>
      <c r="H345" s="2">
        <v>3</v>
      </c>
      <c r="I345" s="2" t="s">
        <v>26</v>
      </c>
      <c r="J345" s="2" t="s">
        <v>27</v>
      </c>
      <c r="K345" s="2">
        <v>4</v>
      </c>
      <c r="L345" s="2" t="s">
        <v>28</v>
      </c>
      <c r="M345" s="2">
        <v>41</v>
      </c>
      <c r="N345" s="2" t="s">
        <v>27</v>
      </c>
      <c r="O345" s="2" t="s">
        <v>29</v>
      </c>
      <c r="P345" s="2">
        <v>1</v>
      </c>
      <c r="Q345" s="2" t="s">
        <v>40</v>
      </c>
      <c r="R345" s="2">
        <v>2</v>
      </c>
      <c r="S345" s="2" t="s">
        <v>31</v>
      </c>
      <c r="T345" s="2" t="s">
        <v>31</v>
      </c>
      <c r="U345" s="2">
        <v>0</v>
      </c>
      <c r="V345">
        <f>_xlfn.XLOOKUP(B345,Binning_WOE_IV!$C$2:$C$6,Binning_WOE_IV!$I$2:$I$6,"not found",-1)</f>
        <v>1.0146162505891094</v>
      </c>
      <c r="W345">
        <f>_xlfn.XLOOKUP(E345,Binning_WOE_IV!$C$7:$C$12,Binning_WOE_IV!$I$7:$I$12,"not found",-1)</f>
        <v>3.9978967825304385E-2</v>
      </c>
      <c r="X345">
        <f>_xlfn.XLOOKUP(M345,Binning_WOE_IV!$C$13:$C$18,Binning_WOE_IV!$I$13:$I$18,"not found",-1)</f>
        <v>0.27579903319597576</v>
      </c>
      <c r="Y345">
        <f>_xlfn.XLOOKUP(A345,Binning_WOE_IV!$B$32:$B$35,Binning_WOE_IV!$G$32:$G$35,"not found",0)</f>
        <v>-0.67859154491044971</v>
      </c>
      <c r="Z345" s="23">
        <f>_xlfn.XLOOKUP(_xlfn.XLOOKUP(C345,Binning_WOE_IV!$AF$2:$AF$6,Binning_WOE_IV!$AG$2:$AG$6,"not found",0),Binning_WOE_IV!$R$36:$R$38,Binning_WOE_IV!$G$36:$G$38,"not found",0)</f>
        <v>-4.4726268044255127E-2</v>
      </c>
      <c r="AA345" cm="1">
        <f t="array" ref="AA345">_xlfn.SWITCH(D345,"radio/tv",Binning_WOE_IV!$G$39,"other",Binning_WOE_IV!$G$39,"education",Binning_WOE_IV!$G$40,"retraining",Binning_WOE_IV!$G$40,"furniture/equipment",Binning_WOE_IV!$G$41,"domestic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345">
        <f>_xlfn.LET(_xlpm.b,_xlfn.XLOOKUP(F345,Binning_WOE_IV!$AJ$2:$AJ$6,Binning_WOE_IV!$AK$2:$AK$6,"not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45">
        <f>_xlfn.LET(_xlpm.b,_xlfn.XLOOKUP(G345,Binning_WOE_IV!$AL$2:$AL$6,Binning_WOE_IV!$AM$2:$AM$6,"not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45">
        <f>_xlfn.XLOOKUP(_xlfn.XLOOKUP(I345,Binning_WOE_IV!$AN$2:$AN$5,Binning_WOE_IV!$AO$2:$AO$5,"not found",0),Binning_WOE_IV!$R$53:$R$55,Binning_WOE_IV!$G$53:$G$55,"not found",0)</f>
        <v>0.1811117123342415</v>
      </c>
      <c r="AE345">
        <f>_xlfn.LET(_xlpm.b,_xlfn.XLOOKUP(L345,Binning_WOE_IV!$AQ$2:$AQ$5,Binning_WOE_IV!$AR$2:$AR$5,"not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45">
        <f>_xlfn.XLOOKUP(_xlfn.XLOOKUP(N345,Binning_WOE_IV!$AS$2:$AS$4,Binning_WOE_IV!$AT$2:$AT$4,"not found",0),Binning_WOE_IV!$R$62:$R$63,Binning_WOE_IV!$G$62:$G$63,"not found",0)</f>
        <v>0.12957806221905885</v>
      </c>
      <c r="AG345">
        <f>_xlfn.XLOOKUP(_xlfn.XLOOKUP(O345,Binning_WOE_IV!$AU$2:$AU$4,Binning_WOE_IV!$AV$2:$AV$4,"not found",0),Binning_WOE_IV!$R$64:$R$65,Binning_WOE_IV!$G$64:$G$65,"not found",0)</f>
        <v>0.23435622685305388</v>
      </c>
      <c r="AH345">
        <f>V345*TRAIN_SUMMARY!$C$3</f>
        <v>-0.80010661528638027</v>
      </c>
      <c r="AI345">
        <f>W345*TRAIN_SUMMARY!$C$4</f>
        <v>-1.9952478243670423E-2</v>
      </c>
      <c r="AJ345">
        <f>X345*TRAIN_SUMMARY!$C$5</f>
        <v>-0.1756525653466223</v>
      </c>
      <c r="AK345">
        <f>Y345*TRAIN_SUMMARY!$C$6</f>
        <v>0.53190423215968441</v>
      </c>
      <c r="AL345">
        <f>Z345*TRAIN_SUMMARY!$C$7</f>
        <v>2.4580699342731407E-2</v>
      </c>
      <c r="AM345">
        <f>AA345*TRAIN_SUMMARY!$C$8</f>
        <v>0.38352631329769549</v>
      </c>
      <c r="AN345">
        <f>AB345*TRAIN_SUMMARY!$C$9</f>
        <v>0.17108448609736249</v>
      </c>
      <c r="AO345">
        <f>AC345*TRAIN_SUMMARY!$C$10</f>
        <v>0.2867089209985732</v>
      </c>
      <c r="AP345">
        <f>AD345*TRAIN_SUMMARY!$C$11</f>
        <v>-0.21458247952085815</v>
      </c>
      <c r="AQ345">
        <f>AE345*TRAIN_SUMMARY!$C$12</f>
        <v>-0.28008206528227803</v>
      </c>
      <c r="AR345">
        <f>AF345*TRAIN_SUMMARY!$C$13</f>
        <v>-7.9424741749105313E-2</v>
      </c>
      <c r="AS345">
        <f>AG345*TRAIN_SUMMARY!$C$14</f>
        <v>-8.8614999578798745E-2</v>
      </c>
      <c r="AT345">
        <f>TRAIN_SUMMARY!$C$2+SUM(AH345:AS345)</f>
        <v>-1.0820121078737894</v>
      </c>
      <c r="AU345">
        <f t="shared" si="65"/>
        <v>0.25312543281479233</v>
      </c>
      <c r="AV345">
        <f t="shared" si="66"/>
        <v>0.29185802336340655</v>
      </c>
      <c r="AW345">
        <f t="shared" si="67"/>
        <v>1</v>
      </c>
      <c r="AX345">
        <f t="shared" si="68"/>
        <v>0</v>
      </c>
      <c r="AY345">
        <f t="shared" si="76"/>
        <v>169</v>
      </c>
      <c r="AZ345">
        <f t="shared" si="77"/>
        <v>175</v>
      </c>
      <c r="BA345" s="35">
        <f t="shared" si="69"/>
        <v>0.34845360824742266</v>
      </c>
      <c r="BB345" s="35">
        <f t="shared" si="70"/>
        <v>0.81395348837209303</v>
      </c>
      <c r="BC345" s="35">
        <f t="shared" si="71"/>
        <v>0.46549988012467036</v>
      </c>
      <c r="BD345" s="35">
        <f t="shared" si="72"/>
        <v>0.81395348837209303</v>
      </c>
      <c r="BE345" s="35">
        <f t="shared" si="73"/>
        <v>0.34845360824742266</v>
      </c>
      <c r="BF345" s="23">
        <f>VLOOKUP(AH345,POINTS_TABLE!$D$2:$E$6,2,FALSE)</f>
        <v>-34.629295381683434</v>
      </c>
      <c r="BG345" s="23">
        <f>VLOOKUP(AI345,POINTS_TABLE!$D$7:$E$12,2,FALSE)</f>
        <v>-0.86356024246764762</v>
      </c>
      <c r="BH345" s="23">
        <f>VLOOKUP(AJ345,POINTS_TABLE!$D$13:$E$18,2,FALSE)</f>
        <v>-7.6023925483498971</v>
      </c>
      <c r="BI345" s="23">
        <f>VLOOKUP(AK345,POINTS_TABLE!$D$21:$E$24,2,FALSE)</f>
        <v>23.021267938938855</v>
      </c>
      <c r="BJ345" s="23">
        <f>VLOOKUP(AL345,POINTS_TABLE!$D$25:$E$27,2,FALSE)</f>
        <v>1.063873591300236</v>
      </c>
      <c r="BK345" s="23">
        <f>VLOOKUP(AM345,POINTS_TABLE!$D$28:$E$33,2,FALSE)</f>
        <v>16.599345307350365</v>
      </c>
      <c r="BL345" s="23">
        <f>VLOOKUP(AN345,POINTS_TABLE!$D$34:$E$37,2,FALSE)</f>
        <v>7.4046821899710498</v>
      </c>
      <c r="BM345" s="23">
        <f>VLOOKUP(AO345,POINTS_TABLE!$D$38:$E$41,2,FALSE)</f>
        <v>12.409006155098014</v>
      </c>
      <c r="BN345" s="23">
        <f>VLOOKUP(AP345,POINTS_TABLE!$D$42:$E$44,2,FALSE)</f>
        <v>-9.2873123719919874</v>
      </c>
      <c r="BO345" s="23">
        <f>VLOOKUP(AQ345,POINTS_TABLE!$D$45:$E$48,2,FALSE)</f>
        <v>-12.122190198740443</v>
      </c>
      <c r="BP345" s="23">
        <f>VLOOKUP(AR345,POINTS_TABLE!$D$49:$E$50,2,FALSE)</f>
        <v>-3.4375704313596254</v>
      </c>
      <c r="BQ345" s="23">
        <f>VLOOKUP(AS345,POINTS_TABLE!$D$51:$E$52,2,FALSE)</f>
        <v>-3.8353326132213157</v>
      </c>
      <c r="BR345" s="39">
        <f>ROUND(SCORECARD_SCALLING!$C$6-SUM(BF345:BQ345)-TRAIN_SUMMARY!$C$2*SCORECARD_SCALLING!$C$5,0)</f>
        <v>517</v>
      </c>
      <c r="BS345" t="str">
        <f t="shared" si="74"/>
        <v>Manual review</v>
      </c>
      <c r="BT345">
        <f t="shared" si="75"/>
        <v>2</v>
      </c>
    </row>
    <row r="346" spans="1:72">
      <c r="A346" s="2" t="s">
        <v>32</v>
      </c>
      <c r="B346" s="2">
        <v>30</v>
      </c>
      <c r="C346" s="2" t="s">
        <v>33</v>
      </c>
      <c r="D346" s="2" t="s">
        <v>23</v>
      </c>
      <c r="E346" s="2">
        <v>1715</v>
      </c>
      <c r="F346" s="2" t="s">
        <v>24</v>
      </c>
      <c r="G346" s="2" t="s">
        <v>35</v>
      </c>
      <c r="H346" s="2">
        <v>4</v>
      </c>
      <c r="I346" s="2" t="s">
        <v>36</v>
      </c>
      <c r="J346" s="2" t="s">
        <v>27</v>
      </c>
      <c r="K346" s="2">
        <v>1</v>
      </c>
      <c r="L346" s="2" t="s">
        <v>50</v>
      </c>
      <c r="M346" s="2">
        <v>26</v>
      </c>
      <c r="N346" s="2" t="s">
        <v>27</v>
      </c>
      <c r="O346" s="2" t="s">
        <v>29</v>
      </c>
      <c r="P346" s="2">
        <v>1</v>
      </c>
      <c r="Q346" s="2" t="s">
        <v>30</v>
      </c>
      <c r="R346" s="2">
        <v>1</v>
      </c>
      <c r="S346" s="2" t="s">
        <v>27</v>
      </c>
      <c r="T346" s="2" t="s">
        <v>31</v>
      </c>
      <c r="U346" s="2">
        <v>0</v>
      </c>
      <c r="V346">
        <f>_xlfn.XLOOKUP(B346,Binning_WOE_IV!$C$2:$C$6,Binning_WOE_IV!$I$2:$I$6,"not found",-1)</f>
        <v>-0.12917431193202994</v>
      </c>
      <c r="W346">
        <f>_xlfn.XLOOKUP(E346,Binning_WOE_IV!$C$7:$C$12,Binning_WOE_IV!$I$7:$I$12,"not found",-1)</f>
        <v>0.16104877718831048</v>
      </c>
      <c r="X346">
        <f>_xlfn.XLOOKUP(M346,Binning_WOE_IV!$C$13:$C$18,Binning_WOE_IV!$I$13:$I$18,"not found",-1)</f>
        <v>-0.13233987329659078</v>
      </c>
      <c r="Y346">
        <f>_xlfn.XLOOKUP(A346,Binning_WOE_IV!$B$32:$B$35,Binning_WOE_IV!$G$32:$G$35,"not found",0)</f>
        <v>-0.45557089656450134</v>
      </c>
      <c r="Z346" s="23">
        <f>_xlfn.XLOOKUP(_xlfn.XLOOKUP(C346,Binning_WOE_IV!$AF$2:$AF$6,Binning_WOE_IV!$AG$2:$AG$6,"not found",0),Binning_WOE_IV!$R$36:$R$38,Binning_WOE_IV!$G$36:$G$38,"not found",0)</f>
        <v>-4.4726268044255127E-2</v>
      </c>
      <c r="AA346" cm="1">
        <f t="array" ref="AA346">_xlfn.SWITCH(D346,"radio/tv",Binning_WOE_IV!$G$39,"other",Binning_WOE_IV!$G$39,"education",Binning_WOE_IV!$G$40,"retraining",Binning_WOE_IV!$G$40,"furniture/equipment",Binning_WOE_IV!$G$41,"domestic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46">
        <f>_xlfn.LET(_xlpm.b,_xlfn.XLOOKUP(F346,Binning_WOE_IV!$AJ$2:$AJ$6,Binning_WOE_IV!$AK$2:$AK$6,"not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346">
        <f>_xlfn.LET(_xlpm.b,_xlfn.XLOOKUP(G346,Binning_WOE_IV!$AL$2:$AL$6,Binning_WOE_IV!$AM$2:$AM$6,"not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46">
        <f>_xlfn.XLOOKUP(_xlfn.XLOOKUP(I346,Binning_WOE_IV!$AN$2:$AN$5,Binning_WOE_IV!$AO$2:$AO$5,"not found",0),Binning_WOE_IV!$R$53:$R$55,Binning_WOE_IV!$G$53:$G$55,"not found",0)</f>
        <v>-0.20099341664998441</v>
      </c>
      <c r="AE346">
        <f>_xlfn.LET(_xlpm.b,_xlfn.XLOOKUP(L346,Binning_WOE_IV!$AQ$2:$AQ$5,Binning_WOE_IV!$AR$2:$AR$5,"not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46">
        <f>_xlfn.XLOOKUP(_xlfn.XLOOKUP(N346,Binning_WOE_IV!$AS$2:$AS$4,Binning_WOE_IV!$AT$2:$AT$4,"not found",0),Binning_WOE_IV!$R$62:$R$63,Binning_WOE_IV!$G$62:$G$63,"not found",0)</f>
        <v>0.12957806221905885</v>
      </c>
      <c r="AG346">
        <f>_xlfn.XLOOKUP(_xlfn.XLOOKUP(O346,Binning_WOE_IV!$AU$2:$AU$4,Binning_WOE_IV!$AV$2:$AV$4,"not found",0),Binning_WOE_IV!$R$64:$R$65,Binning_WOE_IV!$G$64:$G$65,"not found",0)</f>
        <v>0.23435622685305388</v>
      </c>
      <c r="AH346">
        <f>V346*TRAIN_SUMMARY!$C$3</f>
        <v>0.10186434668464488</v>
      </c>
      <c r="AI346">
        <f>W346*TRAIN_SUMMARY!$C$4</f>
        <v>-8.037531726833734E-2</v>
      </c>
      <c r="AJ346">
        <f>X346*TRAIN_SUMMARY!$C$5</f>
        <v>8.428542324031725E-2</v>
      </c>
      <c r="AK346">
        <f>Y346*TRAIN_SUMMARY!$C$6</f>
        <v>0.35709270141793154</v>
      </c>
      <c r="AL346">
        <f>Z346*TRAIN_SUMMARY!$C$7</f>
        <v>2.4580699342731407E-2</v>
      </c>
      <c r="AM346">
        <f>AA346*TRAIN_SUMMARY!$C$8</f>
        <v>-0.43521580803835686</v>
      </c>
      <c r="AN346">
        <f>AB346*TRAIN_SUMMARY!$C$9</f>
        <v>-0.49611293003523665</v>
      </c>
      <c r="AO346">
        <f>AC346*TRAIN_SUMMARY!$C$10</f>
        <v>4.7923621110280083E-2</v>
      </c>
      <c r="AP346">
        <f>AD346*TRAIN_SUMMARY!$C$11</f>
        <v>0.23813846799994265</v>
      </c>
      <c r="AQ346">
        <f>AE346*TRAIN_SUMMARY!$C$12</f>
        <v>6.1778553558697331E-2</v>
      </c>
      <c r="AR346">
        <f>AF346*TRAIN_SUMMARY!$C$13</f>
        <v>-7.9424741749105313E-2</v>
      </c>
      <c r="AS346">
        <f>AG346*TRAIN_SUMMARY!$C$14</f>
        <v>-8.8614999578798745E-2</v>
      </c>
      <c r="AT346">
        <f>TRAIN_SUMMARY!$C$2+SUM(AH346:AS346)</f>
        <v>-1.085480798077413</v>
      </c>
      <c r="AU346">
        <f t="shared" si="65"/>
        <v>0.25247022843485145</v>
      </c>
      <c r="AV346">
        <f t="shared" si="66"/>
        <v>0.29098114632961575</v>
      </c>
      <c r="AW346">
        <f t="shared" si="67"/>
        <v>1</v>
      </c>
      <c r="AX346">
        <f t="shared" si="68"/>
        <v>0</v>
      </c>
      <c r="AY346">
        <f t="shared" si="76"/>
        <v>170</v>
      </c>
      <c r="AZ346">
        <f t="shared" si="77"/>
        <v>175</v>
      </c>
      <c r="BA346" s="35">
        <f t="shared" si="69"/>
        <v>0.35051546391752575</v>
      </c>
      <c r="BB346" s="35">
        <f t="shared" si="70"/>
        <v>0.81395348837209303</v>
      </c>
      <c r="BC346" s="35">
        <f t="shared" si="71"/>
        <v>0.46343802445456728</v>
      </c>
      <c r="BD346" s="35">
        <f t="shared" si="72"/>
        <v>0.81395348837209303</v>
      </c>
      <c r="BE346" s="35">
        <f t="shared" si="73"/>
        <v>0.35051546391752575</v>
      </c>
      <c r="BF346" s="23">
        <f>VLOOKUP(AH346,POINTS_TABLE!$D$2:$E$6,2,FALSE)</f>
        <v>4.4087756341599382</v>
      </c>
      <c r="BG346" s="23">
        <f>VLOOKUP(AI346,POINTS_TABLE!$D$7:$E$12,2,FALSE)</f>
        <v>-3.4787121489872201</v>
      </c>
      <c r="BH346" s="23">
        <f>VLOOKUP(AJ346,POINTS_TABLE!$D$13:$E$18,2,FALSE)</f>
        <v>3.6479448638409924</v>
      </c>
      <c r="BI346" s="23">
        <f>VLOOKUP(AK346,POINTS_TABLE!$D$21:$E$24,2,FALSE)</f>
        <v>15.455276084198793</v>
      </c>
      <c r="BJ346" s="23">
        <f>VLOOKUP(AL346,POINTS_TABLE!$D$25:$E$27,2,FALSE)</f>
        <v>1.063873591300236</v>
      </c>
      <c r="BK346" s="23">
        <f>VLOOKUP(AM346,POINTS_TABLE!$D$28:$E$33,2,FALSE)</f>
        <v>-18.836510639202615</v>
      </c>
      <c r="BL346" s="23">
        <f>VLOOKUP(AN346,POINTS_TABLE!$D$34:$E$37,2,FALSE)</f>
        <v>-21.472189916481874</v>
      </c>
      <c r="BM346" s="23">
        <f>VLOOKUP(AO346,POINTS_TABLE!$D$38:$E$41,2,FALSE)</f>
        <v>2.0741751155172814</v>
      </c>
      <c r="BN346" s="23">
        <f>VLOOKUP(AP346,POINTS_TABLE!$D$42:$E$44,2,FALSE)</f>
        <v>10.30683560485237</v>
      </c>
      <c r="BO346" s="23">
        <f>VLOOKUP(AQ346,POINTS_TABLE!$D$45:$E$48,2,FALSE)</f>
        <v>2.6738283855727758</v>
      </c>
      <c r="BP346" s="23">
        <f>VLOOKUP(AR346,POINTS_TABLE!$D$49:$E$50,2,FALSE)</f>
        <v>-3.4375704313596254</v>
      </c>
      <c r="BQ346" s="23">
        <f>VLOOKUP(AS346,POINTS_TABLE!$D$51:$E$52,2,FALSE)</f>
        <v>-3.8353326132213157</v>
      </c>
      <c r="BR346" s="39">
        <f>ROUND(SCORECARD_SCALLING!$C$6-SUM(BF346:BQ346)-TRAIN_SUMMARY!$C$2*SCORECARD_SCALLING!$C$5,0)</f>
        <v>517</v>
      </c>
      <c r="BS346" t="str">
        <f t="shared" si="74"/>
        <v>Manual review</v>
      </c>
      <c r="BT346">
        <f t="shared" si="75"/>
        <v>2</v>
      </c>
    </row>
    <row r="347" spans="1:72">
      <c r="A347" s="2" t="s">
        <v>32</v>
      </c>
      <c r="B347" s="2">
        <v>12</v>
      </c>
      <c r="C347" s="2" t="s">
        <v>22</v>
      </c>
      <c r="D347" s="2" t="s">
        <v>23</v>
      </c>
      <c r="E347" s="2">
        <v>3573</v>
      </c>
      <c r="F347" s="2" t="s">
        <v>34</v>
      </c>
      <c r="G347" s="2" t="s">
        <v>35</v>
      </c>
      <c r="H347" s="2">
        <v>1</v>
      </c>
      <c r="I347" s="2" t="s">
        <v>36</v>
      </c>
      <c r="J347" s="2" t="s">
        <v>27</v>
      </c>
      <c r="K347" s="2">
        <v>1</v>
      </c>
      <c r="L347" s="2" t="s">
        <v>28</v>
      </c>
      <c r="M347" s="2">
        <v>23</v>
      </c>
      <c r="N347" s="2" t="s">
        <v>27</v>
      </c>
      <c r="O347" s="2" t="s">
        <v>29</v>
      </c>
      <c r="P347" s="2">
        <v>1</v>
      </c>
      <c r="Q347" s="2" t="s">
        <v>40</v>
      </c>
      <c r="R347" s="2">
        <v>1</v>
      </c>
      <c r="S347" s="2" t="s">
        <v>27</v>
      </c>
      <c r="T347" s="2" t="s">
        <v>31</v>
      </c>
      <c r="U347" s="2">
        <v>0</v>
      </c>
      <c r="V347">
        <f>_xlfn.XLOOKUP(B347,Binning_WOE_IV!$C$2:$C$6,Binning_WOE_IV!$I$2:$I$6,"not found",-1)</f>
        <v>7.0953437452657447E-2</v>
      </c>
      <c r="W347">
        <f>_xlfn.XLOOKUP(E347,Binning_WOE_IV!$C$7:$C$12,Binning_WOE_IV!$I$7:$I$12,"not found",-1)</f>
        <v>4.3939369041401284E-2</v>
      </c>
      <c r="X347">
        <f>_xlfn.XLOOKUP(M347,Binning_WOE_IV!$C$13:$C$18,Binning_WOE_IV!$I$13:$I$18,"not found",-1)</f>
        <v>-0.40221483439086264</v>
      </c>
      <c r="Y347">
        <f>_xlfn.XLOOKUP(A347,Binning_WOE_IV!$B$32:$B$35,Binning_WOE_IV!$G$32:$G$35,"not found",0)</f>
        <v>-0.45557089656450134</v>
      </c>
      <c r="Z347" s="23">
        <f>_xlfn.XLOOKUP(_xlfn.XLOOKUP(C347,Binning_WOE_IV!$AF$2:$AF$6,Binning_WOE_IV!$AG$2:$AG$6,"not found",0),Binning_WOE_IV!$R$36:$R$38,Binning_WOE_IV!$G$36:$G$38,"not found",0)</f>
        <v>0.68738688104907397</v>
      </c>
      <c r="AA347" cm="1">
        <f t="array" ref="AA347">_xlfn.SWITCH(D347,"radio/tv",Binning_WOE_IV!$G$39,"other",Binning_WOE_IV!$G$39,"education",Binning_WOE_IV!$G$40,"retraining",Binning_WOE_IV!$G$40,"furniture/equipment",Binning_WOE_IV!$G$41,"domestic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47">
        <f>_xlfn.LET(_xlpm.b,_xlfn.XLOOKUP(F347,Binning_WOE_IV!$AJ$2:$AJ$6,Binning_WOE_IV!$AK$2:$AK$6,"not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47">
        <f>_xlfn.LET(_xlpm.b,_xlfn.XLOOKUP(G347,Binning_WOE_IV!$AL$2:$AL$6,Binning_WOE_IV!$AM$2:$AM$6,"not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47">
        <f>_xlfn.XLOOKUP(_xlfn.XLOOKUP(I347,Binning_WOE_IV!$AN$2:$AN$5,Binning_WOE_IV!$AO$2:$AO$5,"not found",0),Binning_WOE_IV!$R$53:$R$55,Binning_WOE_IV!$G$53:$G$55,"not found",0)</f>
        <v>-0.20099341664998441</v>
      </c>
      <c r="AE347">
        <f>_xlfn.LET(_xlpm.b,_xlfn.XLOOKUP(L347,Binning_WOE_IV!$AQ$2:$AQ$5,Binning_WOE_IV!$AR$2:$AR$5,"not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47">
        <f>_xlfn.XLOOKUP(_xlfn.XLOOKUP(N347,Binning_WOE_IV!$AS$2:$AS$4,Binning_WOE_IV!$AT$2:$AT$4,"not found",0),Binning_WOE_IV!$R$62:$R$63,Binning_WOE_IV!$G$62:$G$63,"not found",0)</f>
        <v>0.12957806221905885</v>
      </c>
      <c r="AG347">
        <f>_xlfn.XLOOKUP(_xlfn.XLOOKUP(O347,Binning_WOE_IV!$AU$2:$AU$4,Binning_WOE_IV!$AV$2:$AV$4,"not found",0),Binning_WOE_IV!$R$64:$R$65,Binning_WOE_IV!$G$64:$G$65,"not found",0)</f>
        <v>0.23435622685305388</v>
      </c>
      <c r="AH347">
        <f>V347*TRAIN_SUMMARY!$C$3</f>
        <v>-5.5952498937620498E-2</v>
      </c>
      <c r="AI347">
        <f>W347*TRAIN_SUMMARY!$C$4</f>
        <v>-2.1929012991782761E-2</v>
      </c>
      <c r="AJ347">
        <f>X347*TRAIN_SUMMARY!$C$5</f>
        <v>0.25616502952357967</v>
      </c>
      <c r="AK347">
        <f>Y347*TRAIN_SUMMARY!$C$6</f>
        <v>0.35709270141793154</v>
      </c>
      <c r="AL347">
        <f>Z347*TRAIN_SUMMARY!$C$7</f>
        <v>-0.37777464997720578</v>
      </c>
      <c r="AM347">
        <f>AA347*TRAIN_SUMMARY!$C$8</f>
        <v>-0.43521580803835686</v>
      </c>
      <c r="AN347">
        <f>AB347*TRAIN_SUMMARY!$C$9</f>
        <v>0.17108448609736249</v>
      </c>
      <c r="AO347">
        <f>AC347*TRAIN_SUMMARY!$C$10</f>
        <v>4.7923621110280083E-2</v>
      </c>
      <c r="AP347">
        <f>AD347*TRAIN_SUMMARY!$C$11</f>
        <v>0.23813846799994265</v>
      </c>
      <c r="AQ347">
        <f>AE347*TRAIN_SUMMARY!$C$12</f>
        <v>-0.28008206528227803</v>
      </c>
      <c r="AR347">
        <f>AF347*TRAIN_SUMMARY!$C$13</f>
        <v>-7.9424741749105313E-2</v>
      </c>
      <c r="AS347">
        <f>AG347*TRAIN_SUMMARY!$C$14</f>
        <v>-8.8614999578798745E-2</v>
      </c>
      <c r="AT347">
        <f>TRAIN_SUMMARY!$C$2+SUM(AH347:AS347)</f>
        <v>-1.0899902851681746</v>
      </c>
      <c r="AU347">
        <f t="shared" si="65"/>
        <v>0.25162010776352706</v>
      </c>
      <c r="AV347">
        <f t="shared" si="66"/>
        <v>0.28984455261220821</v>
      </c>
      <c r="AW347">
        <f t="shared" si="67"/>
        <v>1</v>
      </c>
      <c r="AX347">
        <f t="shared" si="68"/>
        <v>0</v>
      </c>
      <c r="AY347">
        <f t="shared" si="76"/>
        <v>171</v>
      </c>
      <c r="AZ347">
        <f t="shared" si="77"/>
        <v>175</v>
      </c>
      <c r="BA347" s="35">
        <f t="shared" si="69"/>
        <v>0.35257731958762889</v>
      </c>
      <c r="BB347" s="35">
        <f t="shared" si="70"/>
        <v>0.81395348837209303</v>
      </c>
      <c r="BC347" s="35">
        <f t="shared" si="71"/>
        <v>0.46137616878446414</v>
      </c>
      <c r="BD347" s="35">
        <f t="shared" si="72"/>
        <v>0.81395348837209303</v>
      </c>
      <c r="BE347" s="35">
        <f t="shared" si="73"/>
        <v>0.35257731958762889</v>
      </c>
      <c r="BF347" s="23">
        <f>VLOOKUP(AH347,POINTS_TABLE!$D$2:$E$6,2,FALSE)</f>
        <v>-2.4216717822795024</v>
      </c>
      <c r="BG347" s="23">
        <f>VLOOKUP(AI347,POINTS_TABLE!$D$7:$E$12,2,FALSE)</f>
        <v>-0.94910634884503919</v>
      </c>
      <c r="BH347" s="23">
        <f>VLOOKUP(AJ347,POINTS_TABLE!$D$13:$E$18,2,FALSE)</f>
        <v>11.087040532285299</v>
      </c>
      <c r="BI347" s="23">
        <f>VLOOKUP(AK347,POINTS_TABLE!$D$21:$E$24,2,FALSE)</f>
        <v>15.455276084198793</v>
      </c>
      <c r="BJ347" s="23">
        <f>VLOOKUP(AL347,POINTS_TABLE!$D$25:$E$27,2,FALSE)</f>
        <v>-16.350408422870363</v>
      </c>
      <c r="BK347" s="23">
        <f>VLOOKUP(AM347,POINTS_TABLE!$D$28:$E$33,2,FALSE)</f>
        <v>-18.836510639202615</v>
      </c>
      <c r="BL347" s="23">
        <f>VLOOKUP(AN347,POINTS_TABLE!$D$34:$E$37,2,FALSE)</f>
        <v>7.4046821899710498</v>
      </c>
      <c r="BM347" s="23">
        <f>VLOOKUP(AO347,POINTS_TABLE!$D$38:$E$41,2,FALSE)</f>
        <v>2.0741751155172814</v>
      </c>
      <c r="BN347" s="23">
        <f>VLOOKUP(AP347,POINTS_TABLE!$D$42:$E$44,2,FALSE)</f>
        <v>10.30683560485237</v>
      </c>
      <c r="BO347" s="23">
        <f>VLOOKUP(AQ347,POINTS_TABLE!$D$45:$E$48,2,FALSE)</f>
        <v>-12.122190198740443</v>
      </c>
      <c r="BP347" s="23">
        <f>VLOOKUP(AR347,POINTS_TABLE!$D$49:$E$50,2,FALSE)</f>
        <v>-3.4375704313596254</v>
      </c>
      <c r="BQ347" s="23">
        <f>VLOOKUP(AS347,POINTS_TABLE!$D$51:$E$52,2,FALSE)</f>
        <v>-3.8353326132213157</v>
      </c>
      <c r="BR347" s="39">
        <f>ROUND(SCORECARD_SCALLING!$C$6-SUM(BF347:BQ347)-TRAIN_SUMMARY!$C$2*SCORECARD_SCALLING!$C$5,0)</f>
        <v>518</v>
      </c>
      <c r="BS347" t="str">
        <f t="shared" si="74"/>
        <v>Manual review</v>
      </c>
      <c r="BT347">
        <f t="shared" si="75"/>
        <v>2</v>
      </c>
    </row>
    <row r="348" spans="1:72">
      <c r="A348" s="2" t="s">
        <v>32</v>
      </c>
      <c r="B348" s="2">
        <v>18</v>
      </c>
      <c r="C348" s="2" t="s">
        <v>33</v>
      </c>
      <c r="D348" s="2" t="s">
        <v>23</v>
      </c>
      <c r="E348" s="2">
        <v>1301</v>
      </c>
      <c r="F348" s="2" t="s">
        <v>34</v>
      </c>
      <c r="G348" s="2" t="s">
        <v>25</v>
      </c>
      <c r="H348" s="2">
        <v>4</v>
      </c>
      <c r="I348" s="2" t="s">
        <v>56</v>
      </c>
      <c r="J348" s="2" t="s">
        <v>42</v>
      </c>
      <c r="K348" s="2">
        <v>2</v>
      </c>
      <c r="L348" s="2" t="s">
        <v>28</v>
      </c>
      <c r="M348" s="2">
        <v>32</v>
      </c>
      <c r="N348" s="2" t="s">
        <v>27</v>
      </c>
      <c r="O348" s="2" t="s">
        <v>29</v>
      </c>
      <c r="P348" s="2">
        <v>1</v>
      </c>
      <c r="Q348" s="2" t="s">
        <v>40</v>
      </c>
      <c r="R348" s="2">
        <v>1</v>
      </c>
      <c r="S348" s="2" t="s">
        <v>27</v>
      </c>
      <c r="T348" s="2" t="s">
        <v>31</v>
      </c>
      <c r="U348" s="2">
        <v>0</v>
      </c>
      <c r="V348">
        <f>_xlfn.XLOOKUP(B348,Binning_WOE_IV!$C$2:$C$6,Binning_WOE_IV!$I$2:$I$6,"not found",-1)</f>
        <v>7.0953437452657447E-2</v>
      </c>
      <c r="W348">
        <f>_xlfn.XLOOKUP(E348,Binning_WOE_IV!$C$7:$C$12,Binning_WOE_IV!$I$7:$I$12,"not found",-1)</f>
        <v>0.16104877718831048</v>
      </c>
      <c r="X348">
        <f>_xlfn.XLOOKUP(M348,Binning_WOE_IV!$C$13:$C$18,Binning_WOE_IV!$I$13:$I$18,"not found",-1)</f>
        <v>-9.0210644079187538E-2</v>
      </c>
      <c r="Y348">
        <f>_xlfn.XLOOKUP(A348,Binning_WOE_IV!$B$32:$B$35,Binning_WOE_IV!$G$32:$G$35,"not found",0)</f>
        <v>-0.45557089656450134</v>
      </c>
      <c r="Z348" s="23">
        <f>_xlfn.XLOOKUP(_xlfn.XLOOKUP(C348,Binning_WOE_IV!$AF$2:$AF$6,Binning_WOE_IV!$AG$2:$AG$6,"not found",0),Binning_WOE_IV!$R$36:$R$38,Binning_WOE_IV!$G$36:$G$38,"not found",0)</f>
        <v>-4.4726268044255127E-2</v>
      </c>
      <c r="AA348" cm="1">
        <f t="array" ref="AA348">_xlfn.SWITCH(D348,"radio/tv",Binning_WOE_IV!$G$39,"other",Binning_WOE_IV!$G$39,"education",Binning_WOE_IV!$G$40,"retraining",Binning_WOE_IV!$G$40,"furniture/equipment",Binning_WOE_IV!$G$41,"domestic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48">
        <f>_xlfn.LET(_xlpm.b,_xlfn.XLOOKUP(F348,Binning_WOE_IV!$AJ$2:$AJ$6,Binning_WOE_IV!$AK$2:$AK$6,"not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48">
        <f>_xlfn.LET(_xlpm.b,_xlfn.XLOOKUP(G348,Binning_WOE_IV!$AL$2:$AL$6,Binning_WOE_IV!$AM$2:$AM$6,"not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48">
        <f>_xlfn.XLOOKUP(_xlfn.XLOOKUP(I348,Binning_WOE_IV!$AN$2:$AN$5,Binning_WOE_IV!$AO$2:$AO$5,"not found",0),Binning_WOE_IV!$R$53:$R$55,Binning_WOE_IV!$G$53:$G$55,"not found",0)</f>
        <v>-0.2698954162208389</v>
      </c>
      <c r="AE348">
        <f>_xlfn.LET(_xlpm.b,_xlfn.XLOOKUP(L348,Binning_WOE_IV!$AQ$2:$AQ$5,Binning_WOE_IV!$AR$2:$AR$5,"not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48">
        <f>_xlfn.XLOOKUP(_xlfn.XLOOKUP(N348,Binning_WOE_IV!$AS$2:$AS$4,Binning_WOE_IV!$AT$2:$AT$4,"not found",0),Binning_WOE_IV!$R$62:$R$63,Binning_WOE_IV!$G$62:$G$63,"not found",0)</f>
        <v>0.12957806221905885</v>
      </c>
      <c r="AG348">
        <f>_xlfn.XLOOKUP(_xlfn.XLOOKUP(O348,Binning_WOE_IV!$AU$2:$AU$4,Binning_WOE_IV!$AV$2:$AV$4,"not found",0),Binning_WOE_IV!$R$64:$R$65,Binning_WOE_IV!$G$64:$G$65,"not found",0)</f>
        <v>0.23435622685305388</v>
      </c>
      <c r="AH348">
        <f>V348*TRAIN_SUMMARY!$C$3</f>
        <v>-5.5952498937620498E-2</v>
      </c>
      <c r="AI348">
        <f>W348*TRAIN_SUMMARY!$C$4</f>
        <v>-8.037531726833734E-2</v>
      </c>
      <c r="AJ348">
        <f>X348*TRAIN_SUMMARY!$C$5</f>
        <v>5.7453903556002682E-2</v>
      </c>
      <c r="AK348">
        <f>Y348*TRAIN_SUMMARY!$C$6</f>
        <v>0.35709270141793154</v>
      </c>
      <c r="AL348">
        <f>Z348*TRAIN_SUMMARY!$C$7</f>
        <v>2.4580699342731407E-2</v>
      </c>
      <c r="AM348">
        <f>AA348*TRAIN_SUMMARY!$C$8</f>
        <v>-0.43521580803835686</v>
      </c>
      <c r="AN348">
        <f>AB348*TRAIN_SUMMARY!$C$9</f>
        <v>0.17108448609736249</v>
      </c>
      <c r="AO348">
        <f>AC348*TRAIN_SUMMARY!$C$10</f>
        <v>-0.18469041192036334</v>
      </c>
      <c r="AP348">
        <f>AD348*TRAIN_SUMMARY!$C$11</f>
        <v>0.31977406031642996</v>
      </c>
      <c r="AQ348">
        <f>AE348*TRAIN_SUMMARY!$C$12</f>
        <v>-0.28008206528227803</v>
      </c>
      <c r="AR348">
        <f>AF348*TRAIN_SUMMARY!$C$13</f>
        <v>-7.9424741749105313E-2</v>
      </c>
      <c r="AS348">
        <f>AG348*TRAIN_SUMMARY!$C$14</f>
        <v>-8.8614999578798745E-2</v>
      </c>
      <c r="AT348">
        <f>TRAIN_SUMMARY!$C$2+SUM(AH348:AS348)</f>
        <v>-1.0957708068065253</v>
      </c>
      <c r="AU348">
        <f t="shared" si="65"/>
        <v>0.25053315622875938</v>
      </c>
      <c r="AV348">
        <f t="shared" si="66"/>
        <v>0.28839320021488196</v>
      </c>
      <c r="AW348">
        <f t="shared" si="67"/>
        <v>1</v>
      </c>
      <c r="AX348">
        <f t="shared" si="68"/>
        <v>0</v>
      </c>
      <c r="AY348">
        <f t="shared" si="76"/>
        <v>172</v>
      </c>
      <c r="AZ348">
        <f t="shared" si="77"/>
        <v>175</v>
      </c>
      <c r="BA348" s="35">
        <f t="shared" si="69"/>
        <v>0.35463917525773198</v>
      </c>
      <c r="BB348" s="35">
        <f t="shared" si="70"/>
        <v>0.81395348837209303</v>
      </c>
      <c r="BC348" s="35">
        <f t="shared" si="71"/>
        <v>0.45931431311436105</v>
      </c>
      <c r="BD348" s="35">
        <f t="shared" si="72"/>
        <v>0.81395348837209303</v>
      </c>
      <c r="BE348" s="35">
        <f t="shared" si="73"/>
        <v>0.35463917525773198</v>
      </c>
      <c r="BF348" s="23">
        <f>VLOOKUP(AH348,POINTS_TABLE!$D$2:$E$6,2,FALSE)</f>
        <v>-2.4216717822795024</v>
      </c>
      <c r="BG348" s="23">
        <f>VLOOKUP(AI348,POINTS_TABLE!$D$7:$E$12,2,FALSE)</f>
        <v>-3.4787121489872201</v>
      </c>
      <c r="BH348" s="23">
        <f>VLOOKUP(AJ348,POINTS_TABLE!$D$13:$E$18,2,FALSE)</f>
        <v>2.4866538521987356</v>
      </c>
      <c r="BI348" s="23">
        <f>VLOOKUP(AK348,POINTS_TABLE!$D$21:$E$24,2,FALSE)</f>
        <v>15.455276084198793</v>
      </c>
      <c r="BJ348" s="23">
        <f>VLOOKUP(AL348,POINTS_TABLE!$D$25:$E$27,2,FALSE)</f>
        <v>1.063873591300236</v>
      </c>
      <c r="BK348" s="23">
        <f>VLOOKUP(AM348,POINTS_TABLE!$D$28:$E$33,2,FALSE)</f>
        <v>-18.836510639202615</v>
      </c>
      <c r="BL348" s="23">
        <f>VLOOKUP(AN348,POINTS_TABLE!$D$34:$E$37,2,FALSE)</f>
        <v>7.4046821899710498</v>
      </c>
      <c r="BM348" s="23">
        <f>VLOOKUP(AO348,POINTS_TABLE!$D$38:$E$41,2,FALSE)</f>
        <v>-7.9935582413174426</v>
      </c>
      <c r="BN348" s="23">
        <f>VLOOKUP(AP348,POINTS_TABLE!$D$42:$E$44,2,FALSE)</f>
        <v>13.840093530703253</v>
      </c>
      <c r="BO348" s="23">
        <f>VLOOKUP(AQ348,POINTS_TABLE!$D$45:$E$48,2,FALSE)</f>
        <v>-12.122190198740443</v>
      </c>
      <c r="BP348" s="23">
        <f>VLOOKUP(AR348,POINTS_TABLE!$D$49:$E$50,2,FALSE)</f>
        <v>-3.4375704313596254</v>
      </c>
      <c r="BQ348" s="23">
        <f>VLOOKUP(AS348,POINTS_TABLE!$D$51:$E$52,2,FALSE)</f>
        <v>-3.8353326132213157</v>
      </c>
      <c r="BR348" s="39">
        <f>ROUND(SCORECARD_SCALLING!$C$6-SUM(BF348:BQ348)-TRAIN_SUMMARY!$C$2*SCORECARD_SCALLING!$C$5,0)</f>
        <v>518</v>
      </c>
      <c r="BS348" t="str">
        <f t="shared" si="74"/>
        <v>Manual review</v>
      </c>
      <c r="BT348">
        <f t="shared" si="75"/>
        <v>2</v>
      </c>
    </row>
    <row r="349" spans="1:72">
      <c r="A349" s="2" t="s">
        <v>32</v>
      </c>
      <c r="B349" s="2">
        <v>60</v>
      </c>
      <c r="C349" s="2" t="s">
        <v>45</v>
      </c>
      <c r="D349" s="2" t="s">
        <v>23</v>
      </c>
      <c r="E349" s="2">
        <v>7418</v>
      </c>
      <c r="F349" s="2" t="s">
        <v>24</v>
      </c>
      <c r="G349" s="2" t="s">
        <v>35</v>
      </c>
      <c r="H349" s="2">
        <v>1</v>
      </c>
      <c r="I349" s="2" t="s">
        <v>26</v>
      </c>
      <c r="J349" s="2" t="s">
        <v>27</v>
      </c>
      <c r="K349" s="2">
        <v>1</v>
      </c>
      <c r="L349" s="2" t="s">
        <v>28</v>
      </c>
      <c r="M349" s="2">
        <v>27</v>
      </c>
      <c r="N349" s="2" t="s">
        <v>27</v>
      </c>
      <c r="O349" s="2" t="s">
        <v>29</v>
      </c>
      <c r="P349" s="2">
        <v>1</v>
      </c>
      <c r="Q349" s="2" t="s">
        <v>40</v>
      </c>
      <c r="R349" s="2">
        <v>1</v>
      </c>
      <c r="S349" s="2" t="s">
        <v>27</v>
      </c>
      <c r="T349" s="2" t="s">
        <v>31</v>
      </c>
      <c r="U349" s="2">
        <v>0</v>
      </c>
      <c r="V349">
        <f>_xlfn.XLOOKUP(B349,Binning_WOE_IV!$C$2:$C$6,Binning_WOE_IV!$I$2:$I$6,"not found",-1)</f>
        <v>-0.94704225543434295</v>
      </c>
      <c r="W349">
        <f>_xlfn.XLOOKUP(E349,Binning_WOE_IV!$C$7:$C$12,Binning_WOE_IV!$I$7:$I$12,"not found",-1)</f>
        <v>-0.1020145435816787</v>
      </c>
      <c r="X349">
        <f>_xlfn.XLOOKUP(M349,Binning_WOE_IV!$C$13:$C$18,Binning_WOE_IV!$I$13:$I$18,"not found",-1)</f>
        <v>-0.13233987329659078</v>
      </c>
      <c r="Y349">
        <f>_xlfn.XLOOKUP(A349,Binning_WOE_IV!$B$32:$B$35,Binning_WOE_IV!$G$32:$G$35,"not found",0)</f>
        <v>-0.45557089656450134</v>
      </c>
      <c r="Z349" s="23">
        <f>_xlfn.XLOOKUP(_xlfn.XLOOKUP(C349,Binning_WOE_IV!$AF$2:$AF$6,Binning_WOE_IV!$AG$2:$AG$6,"not found",0),Binning_WOE_IV!$R$36:$R$38,Binning_WOE_IV!$G$36:$G$38,"not found",0)</f>
        <v>-4.4726268044255127E-2</v>
      </c>
      <c r="AA349" cm="1">
        <f t="array" ref="AA349">_xlfn.SWITCH(D349,"radio/tv",Binning_WOE_IV!$G$39,"other",Binning_WOE_IV!$G$39,"education",Binning_WOE_IV!$G$40,"retraining",Binning_WOE_IV!$G$40,"furniture/equipment",Binning_WOE_IV!$G$41,"domestic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49">
        <f>_xlfn.LET(_xlpm.b,_xlfn.XLOOKUP(F349,Binning_WOE_IV!$AJ$2:$AJ$6,Binning_WOE_IV!$AK$2:$AK$6,"not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349">
        <f>_xlfn.LET(_xlpm.b,_xlfn.XLOOKUP(G349,Binning_WOE_IV!$AL$2:$AL$6,Binning_WOE_IV!$AM$2:$AM$6,"not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49">
        <f>_xlfn.XLOOKUP(_xlfn.XLOOKUP(I349,Binning_WOE_IV!$AN$2:$AN$5,Binning_WOE_IV!$AO$2:$AO$5,"not found",0),Binning_WOE_IV!$R$53:$R$55,Binning_WOE_IV!$G$53:$G$55,"not found",0)</f>
        <v>0.1811117123342415</v>
      </c>
      <c r="AE349">
        <f>_xlfn.LET(_xlpm.b,_xlfn.XLOOKUP(L349,Binning_WOE_IV!$AQ$2:$AQ$5,Binning_WOE_IV!$AR$2:$AR$5,"not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49">
        <f>_xlfn.XLOOKUP(_xlfn.XLOOKUP(N349,Binning_WOE_IV!$AS$2:$AS$4,Binning_WOE_IV!$AT$2:$AT$4,"not found",0),Binning_WOE_IV!$R$62:$R$63,Binning_WOE_IV!$G$62:$G$63,"not found",0)</f>
        <v>0.12957806221905885</v>
      </c>
      <c r="AG349">
        <f>_xlfn.XLOOKUP(_xlfn.XLOOKUP(O349,Binning_WOE_IV!$AU$2:$AU$4,Binning_WOE_IV!$AV$2:$AV$4,"not found",0),Binning_WOE_IV!$R$64:$R$65,Binning_WOE_IV!$G$64:$G$65,"not found",0)</f>
        <v>0.23435622685305388</v>
      </c>
      <c r="AH349">
        <f>V349*TRAIN_SUMMARY!$C$3</f>
        <v>0.74681907872931619</v>
      </c>
      <c r="AI349">
        <f>W349*TRAIN_SUMMARY!$C$4</f>
        <v>5.0912844229637523E-2</v>
      </c>
      <c r="AJ349">
        <f>X349*TRAIN_SUMMARY!$C$5</f>
        <v>8.428542324031725E-2</v>
      </c>
      <c r="AK349">
        <f>Y349*TRAIN_SUMMARY!$C$6</f>
        <v>0.35709270141793154</v>
      </c>
      <c r="AL349">
        <f>Z349*TRAIN_SUMMARY!$C$7</f>
        <v>2.4580699342731407E-2</v>
      </c>
      <c r="AM349">
        <f>AA349*TRAIN_SUMMARY!$C$8</f>
        <v>-0.43521580803835686</v>
      </c>
      <c r="AN349">
        <f>AB349*TRAIN_SUMMARY!$C$9</f>
        <v>-0.49611293003523665</v>
      </c>
      <c r="AO349">
        <f>AC349*TRAIN_SUMMARY!$C$10</f>
        <v>4.7923621110280083E-2</v>
      </c>
      <c r="AP349">
        <f>AD349*TRAIN_SUMMARY!$C$11</f>
        <v>-0.21458247952085815</v>
      </c>
      <c r="AQ349">
        <f>AE349*TRAIN_SUMMARY!$C$12</f>
        <v>-0.28008206528227803</v>
      </c>
      <c r="AR349">
        <f>AF349*TRAIN_SUMMARY!$C$13</f>
        <v>-7.9424741749105313E-2</v>
      </c>
      <c r="AS349">
        <f>AG349*TRAIN_SUMMARY!$C$14</f>
        <v>-8.8614999578798745E-2</v>
      </c>
      <c r="AT349">
        <f>TRAIN_SUMMARY!$C$2+SUM(AH349:AS349)</f>
        <v>-1.1038194708965428</v>
      </c>
      <c r="AU349">
        <f t="shared" si="65"/>
        <v>0.24902492488386474</v>
      </c>
      <c r="AV349">
        <f t="shared" si="66"/>
        <v>0.28638281669535115</v>
      </c>
      <c r="AW349">
        <f t="shared" si="67"/>
        <v>1</v>
      </c>
      <c r="AX349">
        <f t="shared" si="68"/>
        <v>0</v>
      </c>
      <c r="AY349">
        <f t="shared" si="76"/>
        <v>173</v>
      </c>
      <c r="AZ349">
        <f t="shared" si="77"/>
        <v>175</v>
      </c>
      <c r="BA349" s="35">
        <f t="shared" si="69"/>
        <v>0.35670103092783506</v>
      </c>
      <c r="BB349" s="35">
        <f t="shared" si="70"/>
        <v>0.81395348837209303</v>
      </c>
      <c r="BC349" s="35">
        <f t="shared" si="71"/>
        <v>0.45725245744425796</v>
      </c>
      <c r="BD349" s="35">
        <f t="shared" si="72"/>
        <v>0.81395348837209303</v>
      </c>
      <c r="BE349" s="35">
        <f t="shared" si="73"/>
        <v>0.35670103092783506</v>
      </c>
      <c r="BF349" s="23">
        <f>VLOOKUP(AH349,POINTS_TABLE!$D$2:$E$6,2,FALSE)</f>
        <v>32.322965439721465</v>
      </c>
      <c r="BG349" s="23">
        <f>VLOOKUP(AI349,POINTS_TABLE!$D$7:$E$12,2,FALSE)</f>
        <v>2.2035512366295098</v>
      </c>
      <c r="BH349" s="23">
        <f>VLOOKUP(AJ349,POINTS_TABLE!$D$13:$E$18,2,FALSE)</f>
        <v>3.6479448638409924</v>
      </c>
      <c r="BI349" s="23">
        <f>VLOOKUP(AK349,POINTS_TABLE!$D$21:$E$24,2,FALSE)</f>
        <v>15.455276084198793</v>
      </c>
      <c r="BJ349" s="23">
        <f>VLOOKUP(AL349,POINTS_TABLE!$D$25:$E$27,2,FALSE)</f>
        <v>1.063873591300236</v>
      </c>
      <c r="BK349" s="23">
        <f>VLOOKUP(AM349,POINTS_TABLE!$D$28:$E$33,2,FALSE)</f>
        <v>-18.836510639202615</v>
      </c>
      <c r="BL349" s="23">
        <f>VLOOKUP(AN349,POINTS_TABLE!$D$34:$E$37,2,FALSE)</f>
        <v>-21.472189916481874</v>
      </c>
      <c r="BM349" s="23">
        <f>VLOOKUP(AO349,POINTS_TABLE!$D$38:$E$41,2,FALSE)</f>
        <v>2.0741751155172814</v>
      </c>
      <c r="BN349" s="23">
        <f>VLOOKUP(AP349,POINTS_TABLE!$D$42:$E$44,2,FALSE)</f>
        <v>-9.2873123719919874</v>
      </c>
      <c r="BO349" s="23">
        <f>VLOOKUP(AQ349,POINTS_TABLE!$D$45:$E$48,2,FALSE)</f>
        <v>-12.122190198740443</v>
      </c>
      <c r="BP349" s="23">
        <f>VLOOKUP(AR349,POINTS_TABLE!$D$49:$E$50,2,FALSE)</f>
        <v>-3.4375704313596254</v>
      </c>
      <c r="BQ349" s="23">
        <f>VLOOKUP(AS349,POINTS_TABLE!$D$51:$E$52,2,FALSE)</f>
        <v>-3.8353326132213157</v>
      </c>
      <c r="BR349" s="39">
        <f>ROUND(SCORECARD_SCALLING!$C$6-SUM(BF349:BQ349)-TRAIN_SUMMARY!$C$2*SCORECARD_SCALLING!$C$5,0)</f>
        <v>518</v>
      </c>
      <c r="BS349" t="str">
        <f t="shared" si="74"/>
        <v>Manual review</v>
      </c>
      <c r="BT349">
        <f t="shared" si="75"/>
        <v>2</v>
      </c>
    </row>
    <row r="350" spans="1:72">
      <c r="A350" s="2" t="s">
        <v>32</v>
      </c>
      <c r="B350" s="2">
        <v>24</v>
      </c>
      <c r="C350" s="2" t="s">
        <v>33</v>
      </c>
      <c r="D350" s="2" t="s">
        <v>49</v>
      </c>
      <c r="E350" s="2">
        <v>2760</v>
      </c>
      <c r="F350" s="2" t="s">
        <v>24</v>
      </c>
      <c r="G350" s="2" t="s">
        <v>25</v>
      </c>
      <c r="H350" s="2">
        <v>4</v>
      </c>
      <c r="I350" s="2" t="s">
        <v>26</v>
      </c>
      <c r="J350" s="2" t="s">
        <v>27</v>
      </c>
      <c r="K350" s="2">
        <v>4</v>
      </c>
      <c r="L350" s="2" t="s">
        <v>47</v>
      </c>
      <c r="M350" s="2">
        <v>36</v>
      </c>
      <c r="N350" s="2" t="s">
        <v>61</v>
      </c>
      <c r="O350" s="2" t="s">
        <v>44</v>
      </c>
      <c r="P350" s="2">
        <v>1</v>
      </c>
      <c r="Q350" s="2" t="s">
        <v>30</v>
      </c>
      <c r="R350" s="2">
        <v>1</v>
      </c>
      <c r="S350" s="2" t="s">
        <v>31</v>
      </c>
      <c r="T350" s="2" t="s">
        <v>31</v>
      </c>
      <c r="U350" s="2">
        <v>0</v>
      </c>
      <c r="V350">
        <f>_xlfn.XLOOKUP(B350,Binning_WOE_IV!$C$2:$C$6,Binning_WOE_IV!$I$2:$I$6,"not found",-1)</f>
        <v>-0.12917431193202994</v>
      </c>
      <c r="W350">
        <f>_xlfn.XLOOKUP(E350,Binning_WOE_IV!$C$7:$C$12,Binning_WOE_IV!$I$7:$I$12,"not found",-1)</f>
        <v>0.12361395596717682</v>
      </c>
      <c r="X350">
        <f>_xlfn.XLOOKUP(M350,Binning_WOE_IV!$C$13:$C$18,Binning_WOE_IV!$I$13:$I$18,"not found",-1)</f>
        <v>0.27579903319597576</v>
      </c>
      <c r="Y350">
        <f>_xlfn.XLOOKUP(A350,Binning_WOE_IV!$B$32:$B$35,Binning_WOE_IV!$G$32:$G$35,"not found",0)</f>
        <v>-0.45557089656450134</v>
      </c>
      <c r="Z350" s="23">
        <f>_xlfn.XLOOKUP(_xlfn.XLOOKUP(C350,Binning_WOE_IV!$AF$2:$AF$6,Binning_WOE_IV!$AG$2:$AG$6,"not found",0),Binning_WOE_IV!$R$36:$R$38,Binning_WOE_IV!$G$36:$G$38,"not found",0)</f>
        <v>-4.4726268044255127E-2</v>
      </c>
      <c r="AA350" cm="1">
        <f t="array" ref="AA350">_xlfn.SWITCH(D350,"radio/tv",Binning_WOE_IV!$G$39,"other",Binning_WOE_IV!$G$39,"education",Binning_WOE_IV!$G$40,"retraining",Binning_WOE_IV!$G$40,"furniture/equipment",Binning_WOE_IV!$G$41,"domestic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350">
        <f>_xlfn.LET(_xlpm.b,_xlfn.XLOOKUP(F350,Binning_WOE_IV!$AJ$2:$AJ$6,Binning_WOE_IV!$AK$2:$AK$6,"not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350">
        <f>_xlfn.LET(_xlpm.b,_xlfn.XLOOKUP(G350,Binning_WOE_IV!$AL$2:$AL$6,Binning_WOE_IV!$AM$2:$AM$6,"not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50">
        <f>_xlfn.XLOOKUP(_xlfn.XLOOKUP(I350,Binning_WOE_IV!$AN$2:$AN$5,Binning_WOE_IV!$AO$2:$AO$5,"not found",0),Binning_WOE_IV!$R$53:$R$55,Binning_WOE_IV!$G$53:$G$55,"not found",0)</f>
        <v>0.1811117123342415</v>
      </c>
      <c r="AE350">
        <f>_xlfn.LET(_xlpm.b,_xlfn.XLOOKUP(L350,Binning_WOE_IV!$AQ$2:$AQ$5,Binning_WOE_IV!$AR$2:$AR$5,"not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350">
        <f>_xlfn.XLOOKUP(_xlfn.XLOOKUP(N350,Binning_WOE_IV!$AS$2:$AS$4,Binning_WOE_IV!$AT$2:$AT$4,"not found",0),Binning_WOE_IV!$R$62:$R$63,Binning_WOE_IV!$G$62:$G$63,"not found",0)</f>
        <v>-0.54969627176468283</v>
      </c>
      <c r="AG350">
        <f>_xlfn.XLOOKUP(_xlfn.XLOOKUP(O350,Binning_WOE_IV!$AU$2:$AU$4,Binning_WOE_IV!$AV$2:$AV$4,"not found",0),Binning_WOE_IV!$R$64:$R$65,Binning_WOE_IV!$G$64:$G$65,"not found",0)</f>
        <v>-0.4919272386823581</v>
      </c>
      <c r="AH350">
        <f>V350*TRAIN_SUMMARY!$C$3</f>
        <v>0.10186434668464488</v>
      </c>
      <c r="AI350">
        <f>W350*TRAIN_SUMMARY!$C$4</f>
        <v>-6.1692557392340606E-2</v>
      </c>
      <c r="AJ350">
        <f>X350*TRAIN_SUMMARY!$C$5</f>
        <v>-0.1756525653466223</v>
      </c>
      <c r="AK350">
        <f>Y350*TRAIN_SUMMARY!$C$6</f>
        <v>0.35709270141793154</v>
      </c>
      <c r="AL350">
        <f>Z350*TRAIN_SUMMARY!$C$7</f>
        <v>2.4580699342731407E-2</v>
      </c>
      <c r="AM350">
        <f>AA350*TRAIN_SUMMARY!$C$8</f>
        <v>-0.46936907902687153</v>
      </c>
      <c r="AN350">
        <f>AB350*TRAIN_SUMMARY!$C$9</f>
        <v>-0.49611293003523665</v>
      </c>
      <c r="AO350">
        <f>AC350*TRAIN_SUMMARY!$C$10</f>
        <v>-0.18469041192036334</v>
      </c>
      <c r="AP350">
        <f>AD350*TRAIN_SUMMARY!$C$11</f>
        <v>-0.21458247952085815</v>
      </c>
      <c r="AQ350">
        <f>AE350*TRAIN_SUMMARY!$C$12</f>
        <v>0.30495501300893796</v>
      </c>
      <c r="AR350">
        <f>AF350*TRAIN_SUMMARY!$C$13</f>
        <v>0.33693577197926589</v>
      </c>
      <c r="AS350">
        <f>AG350*TRAIN_SUMMARY!$C$14</f>
        <v>0.18600799575071647</v>
      </c>
      <c r="AT350">
        <f>TRAIN_SUMMARY!$C$2+SUM(AH350:AS350)</f>
        <v>-1.1120643098201877</v>
      </c>
      <c r="AU350">
        <f t="shared" si="65"/>
        <v>0.24748623773653583</v>
      </c>
      <c r="AV350">
        <f t="shared" si="66"/>
        <v>0.28433599380413144</v>
      </c>
      <c r="AW350">
        <f t="shared" si="67"/>
        <v>1</v>
      </c>
      <c r="AX350">
        <f t="shared" si="68"/>
        <v>0</v>
      </c>
      <c r="AY350">
        <f t="shared" si="76"/>
        <v>174</v>
      </c>
      <c r="AZ350">
        <f t="shared" si="77"/>
        <v>175</v>
      </c>
      <c r="BA350" s="35">
        <f t="shared" si="69"/>
        <v>0.35876288659793815</v>
      </c>
      <c r="BB350" s="35">
        <f t="shared" si="70"/>
        <v>0.81395348837209303</v>
      </c>
      <c r="BC350" s="35">
        <f t="shared" si="71"/>
        <v>0.45519060177415488</v>
      </c>
      <c r="BD350" s="35">
        <f t="shared" si="72"/>
        <v>0.81395348837209303</v>
      </c>
      <c r="BE350" s="35">
        <f t="shared" si="73"/>
        <v>0.35876288659793815</v>
      </c>
      <c r="BF350" s="23">
        <f>VLOOKUP(AH350,POINTS_TABLE!$D$2:$E$6,2,FALSE)</f>
        <v>4.4087756341599382</v>
      </c>
      <c r="BG350" s="23">
        <f>VLOOKUP(AI350,POINTS_TABLE!$D$7:$E$12,2,FALSE)</f>
        <v>-2.6701063982906263</v>
      </c>
      <c r="BH350" s="23">
        <f>VLOOKUP(AJ350,POINTS_TABLE!$D$13:$E$18,2,FALSE)</f>
        <v>-7.6023925483498971</v>
      </c>
      <c r="BI350" s="23">
        <f>VLOOKUP(AK350,POINTS_TABLE!$D$21:$E$24,2,FALSE)</f>
        <v>15.455276084198793</v>
      </c>
      <c r="BJ350" s="23">
        <f>VLOOKUP(AL350,POINTS_TABLE!$D$25:$E$27,2,FALSE)</f>
        <v>1.063873591300236</v>
      </c>
      <c r="BK350" s="23">
        <f>VLOOKUP(AM350,POINTS_TABLE!$D$28:$E$33,2,FALSE)</f>
        <v>-20.314693279760625</v>
      </c>
      <c r="BL350" s="23">
        <f>VLOOKUP(AN350,POINTS_TABLE!$D$34:$E$37,2,FALSE)</f>
        <v>-21.472189916481874</v>
      </c>
      <c r="BM350" s="23">
        <f>VLOOKUP(AO350,POINTS_TABLE!$D$38:$E$41,2,FALSE)</f>
        <v>-7.9935582413174426</v>
      </c>
      <c r="BN350" s="23">
        <f>VLOOKUP(AP350,POINTS_TABLE!$D$42:$E$44,2,FALSE)</f>
        <v>-9.2873123719919874</v>
      </c>
      <c r="BO350" s="23">
        <f>VLOOKUP(AQ350,POINTS_TABLE!$D$45:$E$48,2,FALSE)</f>
        <v>13.198712548866723</v>
      </c>
      <c r="BP350" s="23">
        <f>VLOOKUP(AR350,POINTS_TABLE!$D$49:$E$50,2,FALSE)</f>
        <v>14.582867019977442</v>
      </c>
      <c r="BQ350" s="23">
        <f>VLOOKUP(AS350,POINTS_TABLE!$D$51:$E$52,2,FALSE)</f>
        <v>8.0505843910576207</v>
      </c>
      <c r="BR350" s="39">
        <f>ROUND(SCORECARD_SCALLING!$C$6-SUM(BF350:BQ350)-TRAIN_SUMMARY!$C$2*SCORECARD_SCALLING!$C$5,0)</f>
        <v>518</v>
      </c>
      <c r="BS350" t="str">
        <f t="shared" si="74"/>
        <v>Manual review</v>
      </c>
      <c r="BT350">
        <f t="shared" si="75"/>
        <v>2</v>
      </c>
    </row>
    <row r="351" spans="1:72">
      <c r="A351" s="2" t="s">
        <v>37</v>
      </c>
      <c r="B351" s="2">
        <v>48</v>
      </c>
      <c r="C351" s="2" t="s">
        <v>22</v>
      </c>
      <c r="D351" s="2" t="s">
        <v>58</v>
      </c>
      <c r="E351" s="2">
        <v>7629</v>
      </c>
      <c r="F351" s="2" t="s">
        <v>24</v>
      </c>
      <c r="G351" s="2" t="s">
        <v>25</v>
      </c>
      <c r="H351" s="2">
        <v>4</v>
      </c>
      <c r="I351" s="2" t="s">
        <v>54</v>
      </c>
      <c r="J351" s="2" t="s">
        <v>27</v>
      </c>
      <c r="K351" s="2">
        <v>2</v>
      </c>
      <c r="L351" s="2" t="s">
        <v>50</v>
      </c>
      <c r="M351" s="2">
        <v>46</v>
      </c>
      <c r="N351" s="2" t="s">
        <v>61</v>
      </c>
      <c r="O351" s="2" t="s">
        <v>29</v>
      </c>
      <c r="P351" s="2">
        <v>2</v>
      </c>
      <c r="Q351" s="2" t="s">
        <v>52</v>
      </c>
      <c r="R351" s="2">
        <v>2</v>
      </c>
      <c r="S351" s="2" t="s">
        <v>27</v>
      </c>
      <c r="T351" s="2" t="s">
        <v>31</v>
      </c>
      <c r="U351" s="2">
        <v>0</v>
      </c>
      <c r="V351">
        <f>_xlfn.XLOOKUP(B351,Binning_WOE_IV!$C$2:$C$6,Binning_WOE_IV!$I$2:$I$6,"not found",-1)</f>
        <v>-0.94704225543434295</v>
      </c>
      <c r="W351">
        <f>_xlfn.XLOOKUP(E351,Binning_WOE_IV!$C$7:$C$12,Binning_WOE_IV!$I$7:$I$12,"not found",-1)</f>
        <v>-0.1020145435816787</v>
      </c>
      <c r="X351">
        <f>_xlfn.XLOOKUP(M351,Binning_WOE_IV!$C$13:$C$18,Binning_WOE_IV!$I$13:$I$18,"not found",-1)</f>
        <v>0.42044277372805144</v>
      </c>
      <c r="Y351">
        <f>_xlfn.XLOOKUP(A351,Binning_WOE_IV!$B$32:$B$35,Binning_WOE_IV!$G$32:$G$35,"not found",0)</f>
        <v>1.1281887537091495</v>
      </c>
      <c r="Z351" s="23">
        <f>_xlfn.XLOOKUP(_xlfn.XLOOKUP(C351,Binning_WOE_IV!$AF$2:$AF$6,Binning_WOE_IV!$AG$2:$AG$6,"not found",0),Binning_WOE_IV!$R$36:$R$38,Binning_WOE_IV!$G$36:$G$38,"not found",0)</f>
        <v>0.68738688104907397</v>
      </c>
      <c r="AA351" cm="1">
        <f t="array" ref="AA351">_xlfn.SWITCH(D351,"radio/tv",Binning_WOE_IV!$G$39,"other",Binning_WOE_IV!$G$39,"education",Binning_WOE_IV!$G$40,"retraining",Binning_WOE_IV!$G$40,"furniture/equipment",Binning_WOE_IV!$G$41,"domestic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351">
        <f>_xlfn.LET(_xlpm.b,_xlfn.XLOOKUP(F351,Binning_WOE_IV!$AJ$2:$AJ$6,Binning_WOE_IV!$AK$2:$AK$6,"not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351">
        <f>_xlfn.LET(_xlpm.b,_xlfn.XLOOKUP(G351,Binning_WOE_IV!$AL$2:$AL$6,Binning_WOE_IV!$AM$2:$AM$6,"not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51">
        <f>_xlfn.XLOOKUP(_xlfn.XLOOKUP(I351,Binning_WOE_IV!$AN$2:$AN$5,Binning_WOE_IV!$AO$2:$AO$5,"not found",0),Binning_WOE_IV!$R$53:$R$55,Binning_WOE_IV!$G$53:$G$55,"not found",0)</f>
        <v>-0.2698954162208389</v>
      </c>
      <c r="AE351">
        <f>_xlfn.LET(_xlpm.b,_xlfn.XLOOKUP(L351,Binning_WOE_IV!$AQ$2:$AQ$5,Binning_WOE_IV!$AR$2:$AR$5,"not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51">
        <f>_xlfn.XLOOKUP(_xlfn.XLOOKUP(N351,Binning_WOE_IV!$AS$2:$AS$4,Binning_WOE_IV!$AT$2:$AT$4,"not found",0),Binning_WOE_IV!$R$62:$R$63,Binning_WOE_IV!$G$62:$G$63,"not found",0)</f>
        <v>-0.54969627176468283</v>
      </c>
      <c r="AG351">
        <f>_xlfn.XLOOKUP(_xlfn.XLOOKUP(O351,Binning_WOE_IV!$AU$2:$AU$4,Binning_WOE_IV!$AV$2:$AV$4,"not found",0),Binning_WOE_IV!$R$64:$R$65,Binning_WOE_IV!$G$64:$G$65,"not found",0)</f>
        <v>0.23435622685305388</v>
      </c>
      <c r="AH351">
        <f>V351*TRAIN_SUMMARY!$C$3</f>
        <v>0.74681907872931619</v>
      </c>
      <c r="AI351">
        <f>W351*TRAIN_SUMMARY!$C$4</f>
        <v>5.0912844229637523E-2</v>
      </c>
      <c r="AJ351">
        <f>X351*TRAIN_SUMMARY!$C$5</f>
        <v>-0.26777415036949909</v>
      </c>
      <c r="AK351">
        <f>Y351*TRAIN_SUMMARY!$C$6</f>
        <v>-0.88431454425511169</v>
      </c>
      <c r="AL351">
        <f>Z351*TRAIN_SUMMARY!$C$7</f>
        <v>-0.37777464997720578</v>
      </c>
      <c r="AM351">
        <f>AA351*TRAIN_SUMMARY!$C$8</f>
        <v>0.4883377841684039</v>
      </c>
      <c r="AN351">
        <f>AB351*TRAIN_SUMMARY!$C$9</f>
        <v>-0.49611293003523665</v>
      </c>
      <c r="AO351">
        <f>AC351*TRAIN_SUMMARY!$C$10</f>
        <v>-0.18469041192036334</v>
      </c>
      <c r="AP351">
        <f>AD351*TRAIN_SUMMARY!$C$11</f>
        <v>0.31977406031642996</v>
      </c>
      <c r="AQ351">
        <f>AE351*TRAIN_SUMMARY!$C$12</f>
        <v>6.1778553558697331E-2</v>
      </c>
      <c r="AR351">
        <f>AF351*TRAIN_SUMMARY!$C$13</f>
        <v>0.33693577197926589</v>
      </c>
      <c r="AS351">
        <f>AG351*TRAIN_SUMMARY!$C$14</f>
        <v>-8.8614999578798745E-2</v>
      </c>
      <c r="AT351">
        <f>TRAIN_SUMMARY!$C$2+SUM(AH351:AS351)</f>
        <v>-1.1161244079165877</v>
      </c>
      <c r="AU351">
        <f t="shared" si="65"/>
        <v>0.24673087352010042</v>
      </c>
      <c r="AV351">
        <f t="shared" si="66"/>
        <v>0.2833327093526431</v>
      </c>
      <c r="AW351">
        <f t="shared" si="67"/>
        <v>1</v>
      </c>
      <c r="AX351">
        <f t="shared" si="68"/>
        <v>0</v>
      </c>
      <c r="AY351">
        <f t="shared" si="76"/>
        <v>175</v>
      </c>
      <c r="AZ351">
        <f t="shared" si="77"/>
        <v>175</v>
      </c>
      <c r="BA351" s="35">
        <f t="shared" si="69"/>
        <v>0.36082474226804123</v>
      </c>
      <c r="BB351" s="35">
        <f t="shared" si="70"/>
        <v>0.81395348837209303</v>
      </c>
      <c r="BC351" s="35">
        <f t="shared" si="71"/>
        <v>0.45312874610405179</v>
      </c>
      <c r="BD351" s="35">
        <f t="shared" si="72"/>
        <v>0.81395348837209303</v>
      </c>
      <c r="BE351" s="35">
        <f t="shared" si="73"/>
        <v>0.36082474226804123</v>
      </c>
      <c r="BF351" s="23">
        <f>VLOOKUP(AH351,POINTS_TABLE!$D$2:$E$6,2,FALSE)</f>
        <v>32.322965439721465</v>
      </c>
      <c r="BG351" s="23">
        <f>VLOOKUP(AI351,POINTS_TABLE!$D$7:$E$12,2,FALSE)</f>
        <v>2.2035512366295098</v>
      </c>
      <c r="BH351" s="23">
        <f>VLOOKUP(AJ351,POINTS_TABLE!$D$13:$E$18,2,FALSE)</f>
        <v>-11.589493164489957</v>
      </c>
      <c r="BI351" s="23">
        <f>VLOOKUP(AK351,POINTS_TABLE!$D$21:$E$24,2,FALSE)</f>
        <v>-38.273886227485001</v>
      </c>
      <c r="BJ351" s="23">
        <f>VLOOKUP(AL351,POINTS_TABLE!$D$25:$E$27,2,FALSE)</f>
        <v>-16.350408422870363</v>
      </c>
      <c r="BK351" s="23">
        <f>VLOOKUP(AM351,POINTS_TABLE!$D$28:$E$33,2,FALSE)</f>
        <v>21.135674984953837</v>
      </c>
      <c r="BL351" s="23">
        <f>VLOOKUP(AN351,POINTS_TABLE!$D$34:$E$37,2,FALSE)</f>
        <v>-21.472189916481874</v>
      </c>
      <c r="BM351" s="23">
        <f>VLOOKUP(AO351,POINTS_TABLE!$D$38:$E$41,2,FALSE)</f>
        <v>-7.9935582413174426</v>
      </c>
      <c r="BN351" s="23">
        <f>VLOOKUP(AP351,POINTS_TABLE!$D$42:$E$44,2,FALSE)</f>
        <v>13.840093530703253</v>
      </c>
      <c r="BO351" s="23">
        <f>VLOOKUP(AQ351,POINTS_TABLE!$D$45:$E$48,2,FALSE)</f>
        <v>2.6738283855727758</v>
      </c>
      <c r="BP351" s="23">
        <f>VLOOKUP(AR351,POINTS_TABLE!$D$49:$E$50,2,FALSE)</f>
        <v>14.582867019977442</v>
      </c>
      <c r="BQ351" s="23">
        <f>VLOOKUP(AS351,POINTS_TABLE!$D$51:$E$52,2,FALSE)</f>
        <v>-3.8353326132213157</v>
      </c>
      <c r="BR351" s="39">
        <f>ROUND(SCORECARD_SCALLING!$C$6-SUM(BF351:BQ351)-TRAIN_SUMMARY!$C$2*SCORECARD_SCALLING!$C$5,0)</f>
        <v>519</v>
      </c>
      <c r="BS351" t="str">
        <f t="shared" si="74"/>
        <v>Manual review</v>
      </c>
      <c r="BT351">
        <f t="shared" si="75"/>
        <v>2</v>
      </c>
    </row>
    <row r="352" spans="1:72">
      <c r="A352" s="2" t="s">
        <v>37</v>
      </c>
      <c r="B352" s="2">
        <v>12</v>
      </c>
      <c r="C352" s="2" t="s">
        <v>22</v>
      </c>
      <c r="D352" s="2" t="s">
        <v>41</v>
      </c>
      <c r="E352" s="2">
        <v>1258</v>
      </c>
      <c r="F352" s="2" t="s">
        <v>34</v>
      </c>
      <c r="G352" s="2" t="s">
        <v>57</v>
      </c>
      <c r="H352" s="2">
        <v>2</v>
      </c>
      <c r="I352" s="2" t="s">
        <v>36</v>
      </c>
      <c r="J352" s="2" t="s">
        <v>27</v>
      </c>
      <c r="K352" s="2">
        <v>4</v>
      </c>
      <c r="L352" s="2" t="s">
        <v>43</v>
      </c>
      <c r="M352" s="2">
        <v>22</v>
      </c>
      <c r="N352" s="2" t="s">
        <v>27</v>
      </c>
      <c r="O352" s="2" t="s">
        <v>51</v>
      </c>
      <c r="P352" s="2">
        <v>2</v>
      </c>
      <c r="Q352" s="2" t="s">
        <v>40</v>
      </c>
      <c r="R352" s="2">
        <v>1</v>
      </c>
      <c r="S352" s="2" t="s">
        <v>27</v>
      </c>
      <c r="T352" s="2" t="s">
        <v>31</v>
      </c>
      <c r="U352" s="2">
        <v>0</v>
      </c>
      <c r="V352">
        <f>_xlfn.XLOOKUP(B352,Binning_WOE_IV!$C$2:$C$6,Binning_WOE_IV!$I$2:$I$6,"not found",-1)</f>
        <v>7.0953437452657447E-2</v>
      </c>
      <c r="W352">
        <f>_xlfn.XLOOKUP(E352,Binning_WOE_IV!$C$7:$C$12,Binning_WOE_IV!$I$7:$I$12,"not found",-1)</f>
        <v>0.16104877718831048</v>
      </c>
      <c r="X352">
        <f>_xlfn.XLOOKUP(M352,Binning_WOE_IV!$C$13:$C$18,Binning_WOE_IV!$I$13:$I$18,"not found",-1)</f>
        <v>-0.40221483439086264</v>
      </c>
      <c r="Y352">
        <f>_xlfn.XLOOKUP(A352,Binning_WOE_IV!$B$32:$B$35,Binning_WOE_IV!$G$32:$G$35,"not found",0)</f>
        <v>1.1281887537091495</v>
      </c>
      <c r="Z352" s="23">
        <f>_xlfn.XLOOKUP(_xlfn.XLOOKUP(C352,Binning_WOE_IV!$AF$2:$AF$6,Binning_WOE_IV!$AG$2:$AG$6,"not found",0),Binning_WOE_IV!$R$36:$R$38,Binning_WOE_IV!$G$36:$G$38,"not found",0)</f>
        <v>0.68738688104907397</v>
      </c>
      <c r="AA352" cm="1">
        <f t="array" ref="AA352">_xlfn.SWITCH(D352,"radio/tv",Binning_WOE_IV!$G$39,"other",Binning_WOE_IV!$G$39,"education",Binning_WOE_IV!$G$40,"retraining",Binning_WOE_IV!$G$40,"furniture/equipment",Binning_WOE_IV!$G$41,"domestic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52">
        <f>_xlfn.LET(_xlpm.b,_xlfn.XLOOKUP(F352,Binning_WOE_IV!$AJ$2:$AJ$6,Binning_WOE_IV!$AK$2:$AK$6,"not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52">
        <f>_xlfn.LET(_xlpm.b,_xlfn.XLOOKUP(G352,Binning_WOE_IV!$AL$2:$AL$6,Binning_WOE_IV!$AM$2:$AM$6,"not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52">
        <f>_xlfn.XLOOKUP(_xlfn.XLOOKUP(I352,Binning_WOE_IV!$AN$2:$AN$5,Binning_WOE_IV!$AO$2:$AO$5,"not found",0),Binning_WOE_IV!$R$53:$R$55,Binning_WOE_IV!$G$53:$G$55,"not found",0)</f>
        <v>-0.20099341664998441</v>
      </c>
      <c r="AE352">
        <f>_xlfn.LET(_xlpm.b,_xlfn.XLOOKUP(L352,Binning_WOE_IV!$AQ$2:$AQ$5,Binning_WOE_IV!$AR$2:$AR$5,"not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52">
        <f>_xlfn.XLOOKUP(_xlfn.XLOOKUP(N352,Binning_WOE_IV!$AS$2:$AS$4,Binning_WOE_IV!$AT$2:$AT$4,"not found",0),Binning_WOE_IV!$R$62:$R$63,Binning_WOE_IV!$G$62:$G$63,"not found",0)</f>
        <v>0.12957806221905885</v>
      </c>
      <c r="AG352">
        <f>_xlfn.XLOOKUP(_xlfn.XLOOKUP(O352,Binning_WOE_IV!$AU$2:$AU$4,Binning_WOE_IV!$AV$2:$AV$4,"not found",0),Binning_WOE_IV!$R$64:$R$65,Binning_WOE_IV!$G$64:$G$65,"not found",0)</f>
        <v>-0.4919272386823581</v>
      </c>
      <c r="AH352">
        <f>V352*TRAIN_SUMMARY!$C$3</f>
        <v>-5.5952498937620498E-2</v>
      </c>
      <c r="AI352">
        <f>W352*TRAIN_SUMMARY!$C$4</f>
        <v>-8.037531726833734E-2</v>
      </c>
      <c r="AJ352">
        <f>X352*TRAIN_SUMMARY!$C$5</f>
        <v>0.25616502952357967</v>
      </c>
      <c r="AK352">
        <f>Y352*TRAIN_SUMMARY!$C$6</f>
        <v>-0.88431454425511169</v>
      </c>
      <c r="AL352">
        <f>Z352*TRAIN_SUMMARY!$C$7</f>
        <v>-0.37777464997720578</v>
      </c>
      <c r="AM352">
        <f>AA352*TRAIN_SUMMARY!$C$8</f>
        <v>5.9194073638088991E-2</v>
      </c>
      <c r="AN352">
        <f>AB352*TRAIN_SUMMARY!$C$9</f>
        <v>0.17108448609736249</v>
      </c>
      <c r="AO352">
        <f>AC352*TRAIN_SUMMARY!$C$10</f>
        <v>0.2867089209985732</v>
      </c>
      <c r="AP352">
        <f>AD352*TRAIN_SUMMARY!$C$11</f>
        <v>0.23813846799994265</v>
      </c>
      <c r="AQ352">
        <f>AE352*TRAIN_SUMMARY!$C$12</f>
        <v>-1.8327249432625072E-2</v>
      </c>
      <c r="AR352">
        <f>AF352*TRAIN_SUMMARY!$C$13</f>
        <v>-7.9424741749105313E-2</v>
      </c>
      <c r="AS352">
        <f>AG352*TRAIN_SUMMARY!$C$14</f>
        <v>0.18600799575071647</v>
      </c>
      <c r="AT352">
        <f>TRAIN_SUMMARY!$C$2+SUM(AH352:AS352)</f>
        <v>-1.1202708423738654</v>
      </c>
      <c r="AU352">
        <f t="shared" si="65"/>
        <v>0.24596104852775183</v>
      </c>
      <c r="AV352">
        <f t="shared" si="66"/>
        <v>0.28231125253098382</v>
      </c>
      <c r="AW352">
        <f t="shared" si="67"/>
        <v>1</v>
      </c>
      <c r="AX352">
        <f t="shared" si="68"/>
        <v>0</v>
      </c>
      <c r="AY352">
        <f t="shared" si="76"/>
        <v>176</v>
      </c>
      <c r="AZ352">
        <f t="shared" si="77"/>
        <v>175</v>
      </c>
      <c r="BA352" s="35">
        <f t="shared" si="69"/>
        <v>0.36288659793814432</v>
      </c>
      <c r="BB352" s="35">
        <f t="shared" si="70"/>
        <v>0.81395348837209303</v>
      </c>
      <c r="BC352" s="35">
        <f t="shared" si="71"/>
        <v>0.45106689043394871</v>
      </c>
      <c r="BD352" s="35">
        <f t="shared" si="72"/>
        <v>0.81395348837209303</v>
      </c>
      <c r="BE352" s="35">
        <f t="shared" si="73"/>
        <v>0.36288659793814432</v>
      </c>
      <c r="BF352" s="23">
        <f>VLOOKUP(AH352,POINTS_TABLE!$D$2:$E$6,2,FALSE)</f>
        <v>-2.4216717822795024</v>
      </c>
      <c r="BG352" s="23">
        <f>VLOOKUP(AI352,POINTS_TABLE!$D$7:$E$12,2,FALSE)</f>
        <v>-3.4787121489872201</v>
      </c>
      <c r="BH352" s="23">
        <f>VLOOKUP(AJ352,POINTS_TABLE!$D$13:$E$18,2,FALSE)</f>
        <v>11.087040532285299</v>
      </c>
      <c r="BI352" s="23">
        <f>VLOOKUP(AK352,POINTS_TABLE!$D$21:$E$24,2,FALSE)</f>
        <v>-38.273886227485001</v>
      </c>
      <c r="BJ352" s="23">
        <f>VLOOKUP(AL352,POINTS_TABLE!$D$25:$E$27,2,FALSE)</f>
        <v>-16.350408422870363</v>
      </c>
      <c r="BK352" s="23">
        <f>VLOOKUP(AM352,POINTS_TABLE!$D$28:$E$33,2,FALSE)</f>
        <v>2.5619698946306131</v>
      </c>
      <c r="BL352" s="23">
        <f>VLOOKUP(AN352,POINTS_TABLE!$D$34:$E$37,2,FALSE)</f>
        <v>7.4046821899710498</v>
      </c>
      <c r="BM352" s="23">
        <f>VLOOKUP(AO352,POINTS_TABLE!$D$38:$E$41,2,FALSE)</f>
        <v>12.409006155098014</v>
      </c>
      <c r="BN352" s="23">
        <f>VLOOKUP(AP352,POINTS_TABLE!$D$42:$E$44,2,FALSE)</f>
        <v>10.30683560485237</v>
      </c>
      <c r="BO352" s="23">
        <f>VLOOKUP(AQ352,POINTS_TABLE!$D$45:$E$48,2,FALSE)</f>
        <v>-0.79321895608749771</v>
      </c>
      <c r="BP352" s="23">
        <f>VLOOKUP(AR352,POINTS_TABLE!$D$49:$E$50,2,FALSE)</f>
        <v>-3.4375704313596254</v>
      </c>
      <c r="BQ352" s="23">
        <f>VLOOKUP(AS352,POINTS_TABLE!$D$51:$E$52,2,FALSE)</f>
        <v>8.0505843910576207</v>
      </c>
      <c r="BR352" s="39">
        <f>ROUND(SCORECARD_SCALLING!$C$6-SUM(BF352:BQ352)-TRAIN_SUMMARY!$C$2*SCORECARD_SCALLING!$C$5,0)</f>
        <v>519</v>
      </c>
      <c r="BS352" t="str">
        <f t="shared" si="74"/>
        <v>Manual review</v>
      </c>
      <c r="BT352">
        <f t="shared" si="75"/>
        <v>2</v>
      </c>
    </row>
    <row r="353" spans="1:72">
      <c r="A353" s="2" t="s">
        <v>63</v>
      </c>
      <c r="B353" s="2">
        <v>36</v>
      </c>
      <c r="C353" s="2" t="s">
        <v>33</v>
      </c>
      <c r="D353" s="2" t="s">
        <v>23</v>
      </c>
      <c r="E353" s="2">
        <v>4473</v>
      </c>
      <c r="F353" s="2" t="s">
        <v>34</v>
      </c>
      <c r="G353" s="2" t="s">
        <v>25</v>
      </c>
      <c r="H353" s="2">
        <v>4</v>
      </c>
      <c r="I353" s="2" t="s">
        <v>26</v>
      </c>
      <c r="J353" s="2" t="s">
        <v>27</v>
      </c>
      <c r="K353" s="2">
        <v>2</v>
      </c>
      <c r="L353" s="2" t="s">
        <v>50</v>
      </c>
      <c r="M353" s="2">
        <v>31</v>
      </c>
      <c r="N353" s="2" t="s">
        <v>27</v>
      </c>
      <c r="O353" s="2" t="s">
        <v>29</v>
      </c>
      <c r="P353" s="2">
        <v>1</v>
      </c>
      <c r="Q353" s="2" t="s">
        <v>30</v>
      </c>
      <c r="R353" s="2">
        <v>1</v>
      </c>
      <c r="S353" s="2" t="s">
        <v>27</v>
      </c>
      <c r="T353" s="2" t="s">
        <v>31</v>
      </c>
      <c r="U353" s="2">
        <v>0</v>
      </c>
      <c r="V353">
        <f>_xlfn.XLOOKUP(B353,Binning_WOE_IV!$C$2:$C$6,Binning_WOE_IV!$I$2:$I$6,"not found",-1)</f>
        <v>-0.672432264549915</v>
      </c>
      <c r="W353">
        <f>_xlfn.XLOOKUP(E353,Binning_WOE_IV!$C$7:$C$12,Binning_WOE_IV!$I$7:$I$12,"not found",-1)</f>
        <v>4.3939369041401284E-2</v>
      </c>
      <c r="X353">
        <f>_xlfn.XLOOKUP(M353,Binning_WOE_IV!$C$13:$C$18,Binning_WOE_IV!$I$13:$I$18,"not found",-1)</f>
        <v>-9.0210644079187538E-2</v>
      </c>
      <c r="Y353">
        <f>_xlfn.XLOOKUP(A353,Binning_WOE_IV!$B$32:$B$35,Binning_WOE_IV!$G$32:$G$35,"not found",0)</f>
        <v>0.16731839020190586</v>
      </c>
      <c r="Z353" s="23">
        <f>_xlfn.XLOOKUP(_xlfn.XLOOKUP(C353,Binning_WOE_IV!$AF$2:$AF$6,Binning_WOE_IV!$AG$2:$AG$6,"not found",0),Binning_WOE_IV!$R$36:$R$38,Binning_WOE_IV!$G$36:$G$38,"not found",0)</f>
        <v>-4.4726268044255127E-2</v>
      </c>
      <c r="AA353" cm="1">
        <f t="array" ref="AA353">_xlfn.SWITCH(D353,"radio/tv",Binning_WOE_IV!$G$39,"other",Binning_WOE_IV!$G$39,"education",Binning_WOE_IV!$G$40,"retraining",Binning_WOE_IV!$G$40,"furniture/equipment",Binning_WOE_IV!$G$41,"domestic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53">
        <f>_xlfn.LET(_xlpm.b,_xlfn.XLOOKUP(F353,Binning_WOE_IV!$AJ$2:$AJ$6,Binning_WOE_IV!$AK$2:$AK$6,"not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53">
        <f>_xlfn.LET(_xlpm.b,_xlfn.XLOOKUP(G353,Binning_WOE_IV!$AL$2:$AL$6,Binning_WOE_IV!$AM$2:$AM$6,"not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53">
        <f>_xlfn.XLOOKUP(_xlfn.XLOOKUP(I353,Binning_WOE_IV!$AN$2:$AN$5,Binning_WOE_IV!$AO$2:$AO$5,"not found",0),Binning_WOE_IV!$R$53:$R$55,Binning_WOE_IV!$G$53:$G$55,"not found",0)</f>
        <v>0.1811117123342415</v>
      </c>
      <c r="AE353">
        <f>_xlfn.LET(_xlpm.b,_xlfn.XLOOKUP(L353,Binning_WOE_IV!$AQ$2:$AQ$5,Binning_WOE_IV!$AR$2:$AR$5,"not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53">
        <f>_xlfn.XLOOKUP(_xlfn.XLOOKUP(N353,Binning_WOE_IV!$AS$2:$AS$4,Binning_WOE_IV!$AT$2:$AT$4,"not found",0),Binning_WOE_IV!$R$62:$R$63,Binning_WOE_IV!$G$62:$G$63,"not found",0)</f>
        <v>0.12957806221905885</v>
      </c>
      <c r="AG353">
        <f>_xlfn.XLOOKUP(_xlfn.XLOOKUP(O353,Binning_WOE_IV!$AU$2:$AU$4,Binning_WOE_IV!$AV$2:$AV$4,"not found",0),Binning_WOE_IV!$R$64:$R$65,Binning_WOE_IV!$G$64:$G$65,"not found",0)</f>
        <v>0.23435622685305388</v>
      </c>
      <c r="AH353">
        <f>V353*TRAIN_SUMMARY!$C$3</f>
        <v>0.53026698802232175</v>
      </c>
      <c r="AI353">
        <f>W353*TRAIN_SUMMARY!$C$4</f>
        <v>-2.1929012991782761E-2</v>
      </c>
      <c r="AJ353">
        <f>X353*TRAIN_SUMMARY!$C$5</f>
        <v>5.7453903556002682E-2</v>
      </c>
      <c r="AK353">
        <f>Y353*TRAIN_SUMMARY!$C$6</f>
        <v>-0.13115011605145144</v>
      </c>
      <c r="AL353">
        <f>Z353*TRAIN_SUMMARY!$C$7</f>
        <v>2.4580699342731407E-2</v>
      </c>
      <c r="AM353">
        <f>AA353*TRAIN_SUMMARY!$C$8</f>
        <v>-0.43521580803835686</v>
      </c>
      <c r="AN353">
        <f>AB353*TRAIN_SUMMARY!$C$9</f>
        <v>0.17108448609736249</v>
      </c>
      <c r="AO353">
        <f>AC353*TRAIN_SUMMARY!$C$10</f>
        <v>-0.18469041192036334</v>
      </c>
      <c r="AP353">
        <f>AD353*TRAIN_SUMMARY!$C$11</f>
        <v>-0.21458247952085815</v>
      </c>
      <c r="AQ353">
        <f>AE353*TRAIN_SUMMARY!$C$12</f>
        <v>6.1778553558697331E-2</v>
      </c>
      <c r="AR353">
        <f>AF353*TRAIN_SUMMARY!$C$13</f>
        <v>-7.9424741749105313E-2</v>
      </c>
      <c r="AS353">
        <f>AG353*TRAIN_SUMMARY!$C$14</f>
        <v>-8.8614999578798745E-2</v>
      </c>
      <c r="AT353">
        <f>TRAIN_SUMMARY!$C$2+SUM(AH353:AS353)</f>
        <v>-1.131843754035724</v>
      </c>
      <c r="AU353">
        <f t="shared" si="65"/>
        <v>0.24382100315083849</v>
      </c>
      <c r="AV353">
        <f t="shared" si="66"/>
        <v>0.27947716250880228</v>
      </c>
      <c r="AW353">
        <f t="shared" si="67"/>
        <v>1</v>
      </c>
      <c r="AX353">
        <f t="shared" si="68"/>
        <v>0</v>
      </c>
      <c r="AY353">
        <f t="shared" si="76"/>
        <v>177</v>
      </c>
      <c r="AZ353">
        <f t="shared" si="77"/>
        <v>175</v>
      </c>
      <c r="BA353" s="35">
        <f t="shared" si="69"/>
        <v>0.3649484536082474</v>
      </c>
      <c r="BB353" s="35">
        <f t="shared" si="70"/>
        <v>0.81395348837209303</v>
      </c>
      <c r="BC353" s="35">
        <f t="shared" si="71"/>
        <v>0.44900503476384562</v>
      </c>
      <c r="BD353" s="35">
        <f t="shared" si="72"/>
        <v>0.81395348837209303</v>
      </c>
      <c r="BE353" s="35">
        <f t="shared" si="73"/>
        <v>0.3649484536082474</v>
      </c>
      <c r="BF353" s="23">
        <f>VLOOKUP(AH353,POINTS_TABLE!$D$2:$E$6,2,FALSE)</f>
        <v>22.950406619007929</v>
      </c>
      <c r="BG353" s="23">
        <f>VLOOKUP(AI353,POINTS_TABLE!$D$7:$E$12,2,FALSE)</f>
        <v>-0.94910634884503919</v>
      </c>
      <c r="BH353" s="23">
        <f>VLOOKUP(AJ353,POINTS_TABLE!$D$13:$E$18,2,FALSE)</f>
        <v>2.4866538521987356</v>
      </c>
      <c r="BI353" s="23">
        <f>VLOOKUP(AK353,POINTS_TABLE!$D$21:$E$24,2,FALSE)</f>
        <v>-5.6762886611832304</v>
      </c>
      <c r="BJ353" s="23">
        <f>VLOOKUP(AL353,POINTS_TABLE!$D$25:$E$27,2,FALSE)</f>
        <v>1.063873591300236</v>
      </c>
      <c r="BK353" s="23">
        <f>VLOOKUP(AM353,POINTS_TABLE!$D$28:$E$33,2,FALSE)</f>
        <v>-18.836510639202615</v>
      </c>
      <c r="BL353" s="23">
        <f>VLOOKUP(AN353,POINTS_TABLE!$D$34:$E$37,2,FALSE)</f>
        <v>7.4046821899710498</v>
      </c>
      <c r="BM353" s="23">
        <f>VLOOKUP(AO353,POINTS_TABLE!$D$38:$E$41,2,FALSE)</f>
        <v>-7.9935582413174426</v>
      </c>
      <c r="BN353" s="23">
        <f>VLOOKUP(AP353,POINTS_TABLE!$D$42:$E$44,2,FALSE)</f>
        <v>-9.2873123719919874</v>
      </c>
      <c r="BO353" s="23">
        <f>VLOOKUP(AQ353,POINTS_TABLE!$D$45:$E$48,2,FALSE)</f>
        <v>2.6738283855727758</v>
      </c>
      <c r="BP353" s="23">
        <f>VLOOKUP(AR353,POINTS_TABLE!$D$49:$E$50,2,FALSE)</f>
        <v>-3.4375704313596254</v>
      </c>
      <c r="BQ353" s="23">
        <f>VLOOKUP(AS353,POINTS_TABLE!$D$51:$E$52,2,FALSE)</f>
        <v>-3.8353326132213157</v>
      </c>
      <c r="BR353" s="39">
        <f>ROUND(SCORECARD_SCALLING!$C$6-SUM(BF353:BQ353)-TRAIN_SUMMARY!$C$2*SCORECARD_SCALLING!$C$5,0)</f>
        <v>519</v>
      </c>
      <c r="BS353" t="str">
        <f t="shared" si="74"/>
        <v>Manual review</v>
      </c>
      <c r="BT353">
        <f t="shared" si="75"/>
        <v>2</v>
      </c>
    </row>
    <row r="354" spans="1:72">
      <c r="A354" s="2" t="s">
        <v>32</v>
      </c>
      <c r="B354" s="2">
        <v>12</v>
      </c>
      <c r="C354" s="2" t="s">
        <v>33</v>
      </c>
      <c r="D354" s="2" t="s">
        <v>23</v>
      </c>
      <c r="E354" s="2">
        <v>2930</v>
      </c>
      <c r="F354" s="2" t="s">
        <v>34</v>
      </c>
      <c r="G354" s="2" t="s">
        <v>39</v>
      </c>
      <c r="H354" s="2">
        <v>2</v>
      </c>
      <c r="I354" s="2" t="s">
        <v>36</v>
      </c>
      <c r="J354" s="2" t="s">
        <v>27</v>
      </c>
      <c r="K354" s="2">
        <v>1</v>
      </c>
      <c r="L354" s="2" t="s">
        <v>28</v>
      </c>
      <c r="M354" s="2">
        <v>27</v>
      </c>
      <c r="N354" s="2" t="s">
        <v>27</v>
      </c>
      <c r="O354" s="2" t="s">
        <v>29</v>
      </c>
      <c r="P354" s="2">
        <v>1</v>
      </c>
      <c r="Q354" s="2" t="s">
        <v>30</v>
      </c>
      <c r="R354" s="2">
        <v>1</v>
      </c>
      <c r="S354" s="2" t="s">
        <v>27</v>
      </c>
      <c r="T354" s="2" t="s">
        <v>31</v>
      </c>
      <c r="U354" s="2">
        <v>0</v>
      </c>
      <c r="V354">
        <f>_xlfn.XLOOKUP(B354,Binning_WOE_IV!$C$2:$C$6,Binning_WOE_IV!$I$2:$I$6,"not found",-1)</f>
        <v>7.0953437452657447E-2</v>
      </c>
      <c r="W354">
        <f>_xlfn.XLOOKUP(E354,Binning_WOE_IV!$C$7:$C$12,Binning_WOE_IV!$I$7:$I$12,"not found",-1)</f>
        <v>0.12361395596717682</v>
      </c>
      <c r="X354">
        <f>_xlfn.XLOOKUP(M354,Binning_WOE_IV!$C$13:$C$18,Binning_WOE_IV!$I$13:$I$18,"not found",-1)</f>
        <v>-0.13233987329659078</v>
      </c>
      <c r="Y354">
        <f>_xlfn.XLOOKUP(A354,Binning_WOE_IV!$B$32:$B$35,Binning_WOE_IV!$G$32:$G$35,"not found",0)</f>
        <v>-0.45557089656450134</v>
      </c>
      <c r="Z354" s="23">
        <f>_xlfn.XLOOKUP(_xlfn.XLOOKUP(C354,Binning_WOE_IV!$AF$2:$AF$6,Binning_WOE_IV!$AG$2:$AG$6,"not found",0),Binning_WOE_IV!$R$36:$R$38,Binning_WOE_IV!$G$36:$G$38,"not found",0)</f>
        <v>-4.4726268044255127E-2</v>
      </c>
      <c r="AA354" cm="1">
        <f t="array" ref="AA354">_xlfn.SWITCH(D354,"radio/tv",Binning_WOE_IV!$G$39,"other",Binning_WOE_IV!$G$39,"education",Binning_WOE_IV!$G$40,"retraining",Binning_WOE_IV!$G$40,"furniture/equipment",Binning_WOE_IV!$G$41,"domestic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54">
        <f>_xlfn.LET(_xlpm.b,_xlfn.XLOOKUP(F354,Binning_WOE_IV!$AJ$2:$AJ$6,Binning_WOE_IV!$AK$2:$AK$6,"not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54">
        <f>_xlfn.LET(_xlpm.b,_xlfn.XLOOKUP(G354,Binning_WOE_IV!$AL$2:$AL$6,Binning_WOE_IV!$AM$2:$AM$6,"not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54">
        <f>_xlfn.XLOOKUP(_xlfn.XLOOKUP(I354,Binning_WOE_IV!$AN$2:$AN$5,Binning_WOE_IV!$AO$2:$AO$5,"not found",0),Binning_WOE_IV!$R$53:$R$55,Binning_WOE_IV!$G$53:$G$55,"not found",0)</f>
        <v>-0.20099341664998441</v>
      </c>
      <c r="AE354">
        <f>_xlfn.LET(_xlpm.b,_xlfn.XLOOKUP(L354,Binning_WOE_IV!$AQ$2:$AQ$5,Binning_WOE_IV!$AR$2:$AR$5,"not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54">
        <f>_xlfn.XLOOKUP(_xlfn.XLOOKUP(N354,Binning_WOE_IV!$AS$2:$AS$4,Binning_WOE_IV!$AT$2:$AT$4,"not found",0),Binning_WOE_IV!$R$62:$R$63,Binning_WOE_IV!$G$62:$G$63,"not found",0)</f>
        <v>0.12957806221905885</v>
      </c>
      <c r="AG354">
        <f>_xlfn.XLOOKUP(_xlfn.XLOOKUP(O354,Binning_WOE_IV!$AU$2:$AU$4,Binning_WOE_IV!$AV$2:$AV$4,"not found",0),Binning_WOE_IV!$R$64:$R$65,Binning_WOE_IV!$G$64:$G$65,"not found",0)</f>
        <v>0.23435622685305388</v>
      </c>
      <c r="AH354">
        <f>V354*TRAIN_SUMMARY!$C$3</f>
        <v>-5.5952498937620498E-2</v>
      </c>
      <c r="AI354">
        <f>W354*TRAIN_SUMMARY!$C$4</f>
        <v>-6.1692557392340606E-2</v>
      </c>
      <c r="AJ354">
        <f>X354*TRAIN_SUMMARY!$C$5</f>
        <v>8.428542324031725E-2</v>
      </c>
      <c r="AK354">
        <f>Y354*TRAIN_SUMMARY!$C$6</f>
        <v>0.35709270141793154</v>
      </c>
      <c r="AL354">
        <f>Z354*TRAIN_SUMMARY!$C$7</f>
        <v>2.4580699342731407E-2</v>
      </c>
      <c r="AM354">
        <f>AA354*TRAIN_SUMMARY!$C$8</f>
        <v>-0.43521580803835686</v>
      </c>
      <c r="AN354">
        <f>AB354*TRAIN_SUMMARY!$C$9</f>
        <v>0.17108448609736249</v>
      </c>
      <c r="AO354">
        <f>AC354*TRAIN_SUMMARY!$C$10</f>
        <v>-0.18469041192036334</v>
      </c>
      <c r="AP354">
        <f>AD354*TRAIN_SUMMARY!$C$11</f>
        <v>0.23813846799994265</v>
      </c>
      <c r="AQ354">
        <f>AE354*TRAIN_SUMMARY!$C$12</f>
        <v>-0.28008206528227803</v>
      </c>
      <c r="AR354">
        <f>AF354*TRAIN_SUMMARY!$C$13</f>
        <v>-7.9424741749105313E-2</v>
      </c>
      <c r="AS354">
        <f>AG354*TRAIN_SUMMARY!$C$14</f>
        <v>-8.8614999578798745E-2</v>
      </c>
      <c r="AT354">
        <f>TRAIN_SUMMARY!$C$2+SUM(AH354:AS354)</f>
        <v>-1.1318921195627012</v>
      </c>
      <c r="AU354">
        <f t="shared" si="65"/>
        <v>0.24381208599683291</v>
      </c>
      <c r="AV354">
        <f t="shared" si="66"/>
        <v>0.279465370193139</v>
      </c>
      <c r="AW354">
        <f t="shared" si="67"/>
        <v>1</v>
      </c>
      <c r="AX354">
        <f t="shared" si="68"/>
        <v>0</v>
      </c>
      <c r="AY354">
        <f t="shared" si="76"/>
        <v>178</v>
      </c>
      <c r="AZ354">
        <f t="shared" si="77"/>
        <v>175</v>
      </c>
      <c r="BA354" s="35">
        <f t="shared" si="69"/>
        <v>0.36701030927835049</v>
      </c>
      <c r="BB354" s="35">
        <f t="shared" si="70"/>
        <v>0.81395348837209303</v>
      </c>
      <c r="BC354" s="35">
        <f t="shared" si="71"/>
        <v>0.44694317909374254</v>
      </c>
      <c r="BD354" s="35">
        <f t="shared" si="72"/>
        <v>0.81395348837209303</v>
      </c>
      <c r="BE354" s="35">
        <f t="shared" si="73"/>
        <v>0.36701030927835049</v>
      </c>
      <c r="BF354" s="23">
        <f>VLOOKUP(AH354,POINTS_TABLE!$D$2:$E$6,2,FALSE)</f>
        <v>-2.4216717822795024</v>
      </c>
      <c r="BG354" s="23">
        <f>VLOOKUP(AI354,POINTS_TABLE!$D$7:$E$12,2,FALSE)</f>
        <v>-2.6701063982906263</v>
      </c>
      <c r="BH354" s="23">
        <f>VLOOKUP(AJ354,POINTS_TABLE!$D$13:$E$18,2,FALSE)</f>
        <v>3.6479448638409924</v>
      </c>
      <c r="BI354" s="23">
        <f>VLOOKUP(AK354,POINTS_TABLE!$D$21:$E$24,2,FALSE)</f>
        <v>15.455276084198793</v>
      </c>
      <c r="BJ354" s="23">
        <f>VLOOKUP(AL354,POINTS_TABLE!$D$25:$E$27,2,FALSE)</f>
        <v>1.063873591300236</v>
      </c>
      <c r="BK354" s="23">
        <f>VLOOKUP(AM354,POINTS_TABLE!$D$28:$E$33,2,FALSE)</f>
        <v>-18.836510639202615</v>
      </c>
      <c r="BL354" s="23">
        <f>VLOOKUP(AN354,POINTS_TABLE!$D$34:$E$37,2,FALSE)</f>
        <v>7.4046821899710498</v>
      </c>
      <c r="BM354" s="23">
        <f>VLOOKUP(AO354,POINTS_TABLE!$D$38:$E$41,2,FALSE)</f>
        <v>-7.9935582413174426</v>
      </c>
      <c r="BN354" s="23">
        <f>VLOOKUP(AP354,POINTS_TABLE!$D$42:$E$44,2,FALSE)</f>
        <v>10.30683560485237</v>
      </c>
      <c r="BO354" s="23">
        <f>VLOOKUP(AQ354,POINTS_TABLE!$D$45:$E$48,2,FALSE)</f>
        <v>-12.122190198740443</v>
      </c>
      <c r="BP354" s="23">
        <f>VLOOKUP(AR354,POINTS_TABLE!$D$49:$E$50,2,FALSE)</f>
        <v>-3.4375704313596254</v>
      </c>
      <c r="BQ354" s="23">
        <f>VLOOKUP(AS354,POINTS_TABLE!$D$51:$E$52,2,FALSE)</f>
        <v>-3.8353326132213157</v>
      </c>
      <c r="BR354" s="39">
        <f>ROUND(SCORECARD_SCALLING!$C$6-SUM(BF354:BQ354)-TRAIN_SUMMARY!$C$2*SCORECARD_SCALLING!$C$5,0)</f>
        <v>519</v>
      </c>
      <c r="BS354" t="str">
        <f t="shared" si="74"/>
        <v>Manual review</v>
      </c>
      <c r="BT354">
        <f t="shared" si="75"/>
        <v>2</v>
      </c>
    </row>
    <row r="355" spans="1:72">
      <c r="A355" s="2" t="s">
        <v>37</v>
      </c>
      <c r="B355" s="2">
        <v>12</v>
      </c>
      <c r="C355" s="2" t="s">
        <v>33</v>
      </c>
      <c r="D355" s="2" t="s">
        <v>23</v>
      </c>
      <c r="E355" s="2">
        <v>2171</v>
      </c>
      <c r="F355" s="2" t="s">
        <v>34</v>
      </c>
      <c r="G355" s="2" t="s">
        <v>57</v>
      </c>
      <c r="H355" s="2">
        <v>2</v>
      </c>
      <c r="I355" s="2" t="s">
        <v>36</v>
      </c>
      <c r="J355" s="2" t="s">
        <v>27</v>
      </c>
      <c r="K355" s="2">
        <v>2</v>
      </c>
      <c r="L355" s="2" t="s">
        <v>50</v>
      </c>
      <c r="M355" s="2">
        <v>29</v>
      </c>
      <c r="N355" s="2" t="s">
        <v>61</v>
      </c>
      <c r="O355" s="2" t="s">
        <v>29</v>
      </c>
      <c r="P355" s="2">
        <v>1</v>
      </c>
      <c r="Q355" s="2" t="s">
        <v>30</v>
      </c>
      <c r="R355" s="2">
        <v>1</v>
      </c>
      <c r="S355" s="2" t="s">
        <v>27</v>
      </c>
      <c r="T355" s="2" t="s">
        <v>31</v>
      </c>
      <c r="U355" s="2">
        <v>0</v>
      </c>
      <c r="V355">
        <f>_xlfn.XLOOKUP(B355,Binning_WOE_IV!$C$2:$C$6,Binning_WOE_IV!$I$2:$I$6,"not found",-1)</f>
        <v>7.0953437452657447E-2</v>
      </c>
      <c r="W355">
        <f>_xlfn.XLOOKUP(E355,Binning_WOE_IV!$C$7:$C$12,Binning_WOE_IV!$I$7:$I$12,"not found",-1)</f>
        <v>0.12361395596717682</v>
      </c>
      <c r="X355">
        <f>_xlfn.XLOOKUP(M355,Binning_WOE_IV!$C$13:$C$18,Binning_WOE_IV!$I$13:$I$18,"not found",-1)</f>
        <v>-0.13233987329659078</v>
      </c>
      <c r="Y355">
        <f>_xlfn.XLOOKUP(A355,Binning_WOE_IV!$B$32:$B$35,Binning_WOE_IV!$G$32:$G$35,"not found",0)</f>
        <v>1.1281887537091495</v>
      </c>
      <c r="Z355" s="23">
        <f>_xlfn.XLOOKUP(_xlfn.XLOOKUP(C355,Binning_WOE_IV!$AF$2:$AF$6,Binning_WOE_IV!$AG$2:$AG$6,"not found",0),Binning_WOE_IV!$R$36:$R$38,Binning_WOE_IV!$G$36:$G$38,"not found",0)</f>
        <v>-4.4726268044255127E-2</v>
      </c>
      <c r="AA355" cm="1">
        <f t="array" ref="AA355">_xlfn.SWITCH(D355,"radio/tv",Binning_WOE_IV!$G$39,"other",Binning_WOE_IV!$G$39,"education",Binning_WOE_IV!$G$40,"retraining",Binning_WOE_IV!$G$40,"furniture/equipment",Binning_WOE_IV!$G$41,"domestic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55">
        <f>_xlfn.LET(_xlpm.b,_xlfn.XLOOKUP(F355,Binning_WOE_IV!$AJ$2:$AJ$6,Binning_WOE_IV!$AK$2:$AK$6,"not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55">
        <f>_xlfn.LET(_xlpm.b,_xlfn.XLOOKUP(G355,Binning_WOE_IV!$AL$2:$AL$6,Binning_WOE_IV!$AM$2:$AM$6,"not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55">
        <f>_xlfn.XLOOKUP(_xlfn.XLOOKUP(I355,Binning_WOE_IV!$AN$2:$AN$5,Binning_WOE_IV!$AO$2:$AO$5,"not found",0),Binning_WOE_IV!$R$53:$R$55,Binning_WOE_IV!$G$53:$G$55,"not found",0)</f>
        <v>-0.20099341664998441</v>
      </c>
      <c r="AE355">
        <f>_xlfn.LET(_xlpm.b,_xlfn.XLOOKUP(L355,Binning_WOE_IV!$AQ$2:$AQ$5,Binning_WOE_IV!$AR$2:$AR$5,"not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55">
        <f>_xlfn.XLOOKUP(_xlfn.XLOOKUP(N355,Binning_WOE_IV!$AS$2:$AS$4,Binning_WOE_IV!$AT$2:$AT$4,"not found",0),Binning_WOE_IV!$R$62:$R$63,Binning_WOE_IV!$G$62:$G$63,"not found",0)</f>
        <v>-0.54969627176468283</v>
      </c>
      <c r="AG355">
        <f>_xlfn.XLOOKUP(_xlfn.XLOOKUP(O355,Binning_WOE_IV!$AU$2:$AU$4,Binning_WOE_IV!$AV$2:$AV$4,"not found",0),Binning_WOE_IV!$R$64:$R$65,Binning_WOE_IV!$G$64:$G$65,"not found",0)</f>
        <v>0.23435622685305388</v>
      </c>
      <c r="AH355">
        <f>V355*TRAIN_SUMMARY!$C$3</f>
        <v>-5.5952498937620498E-2</v>
      </c>
      <c r="AI355">
        <f>W355*TRAIN_SUMMARY!$C$4</f>
        <v>-6.1692557392340606E-2</v>
      </c>
      <c r="AJ355">
        <f>X355*TRAIN_SUMMARY!$C$5</f>
        <v>8.428542324031725E-2</v>
      </c>
      <c r="AK355">
        <f>Y355*TRAIN_SUMMARY!$C$6</f>
        <v>-0.88431454425511169</v>
      </c>
      <c r="AL355">
        <f>Z355*TRAIN_SUMMARY!$C$7</f>
        <v>2.4580699342731407E-2</v>
      </c>
      <c r="AM355">
        <f>AA355*TRAIN_SUMMARY!$C$8</f>
        <v>-0.43521580803835686</v>
      </c>
      <c r="AN355">
        <f>AB355*TRAIN_SUMMARY!$C$9</f>
        <v>0.17108448609736249</v>
      </c>
      <c r="AO355">
        <f>AC355*TRAIN_SUMMARY!$C$10</f>
        <v>0.2867089209985732</v>
      </c>
      <c r="AP355">
        <f>AD355*TRAIN_SUMMARY!$C$11</f>
        <v>0.23813846799994265</v>
      </c>
      <c r="AQ355">
        <f>AE355*TRAIN_SUMMARY!$C$12</f>
        <v>6.1778553558697331E-2</v>
      </c>
      <c r="AR355">
        <f>AF355*TRAIN_SUMMARY!$C$13</f>
        <v>0.33693577197926589</v>
      </c>
      <c r="AS355">
        <f>AG355*TRAIN_SUMMARY!$C$14</f>
        <v>-8.8614999578798745E-2</v>
      </c>
      <c r="AT355">
        <f>TRAIN_SUMMARY!$C$2+SUM(AH355:AS355)</f>
        <v>-1.1436788997474612</v>
      </c>
      <c r="AU355">
        <f t="shared" si="65"/>
        <v>0.24164555104036436</v>
      </c>
      <c r="AV355">
        <f t="shared" si="66"/>
        <v>0.27660439187091757</v>
      </c>
      <c r="AW355">
        <f t="shared" si="67"/>
        <v>1</v>
      </c>
      <c r="AX355">
        <f t="shared" si="68"/>
        <v>0</v>
      </c>
      <c r="AY355">
        <f t="shared" si="76"/>
        <v>179</v>
      </c>
      <c r="AZ355">
        <f t="shared" si="77"/>
        <v>175</v>
      </c>
      <c r="BA355" s="35">
        <f t="shared" si="69"/>
        <v>0.36907216494845363</v>
      </c>
      <c r="BB355" s="35">
        <f t="shared" si="70"/>
        <v>0.81395348837209303</v>
      </c>
      <c r="BC355" s="35">
        <f t="shared" si="71"/>
        <v>0.4448813234236394</v>
      </c>
      <c r="BD355" s="35">
        <f t="shared" si="72"/>
        <v>0.81395348837209303</v>
      </c>
      <c r="BE355" s="35">
        <f t="shared" si="73"/>
        <v>0.36907216494845363</v>
      </c>
      <c r="BF355" s="23">
        <f>VLOOKUP(AH355,POINTS_TABLE!$D$2:$E$6,2,FALSE)</f>
        <v>-2.4216717822795024</v>
      </c>
      <c r="BG355" s="23">
        <f>VLOOKUP(AI355,POINTS_TABLE!$D$7:$E$12,2,FALSE)</f>
        <v>-2.6701063982906263</v>
      </c>
      <c r="BH355" s="23">
        <f>VLOOKUP(AJ355,POINTS_TABLE!$D$13:$E$18,2,FALSE)</f>
        <v>3.6479448638409924</v>
      </c>
      <c r="BI355" s="23">
        <f>VLOOKUP(AK355,POINTS_TABLE!$D$21:$E$24,2,FALSE)</f>
        <v>-38.273886227485001</v>
      </c>
      <c r="BJ355" s="23">
        <f>VLOOKUP(AL355,POINTS_TABLE!$D$25:$E$27,2,FALSE)</f>
        <v>1.063873591300236</v>
      </c>
      <c r="BK355" s="23">
        <f>VLOOKUP(AM355,POINTS_TABLE!$D$28:$E$33,2,FALSE)</f>
        <v>-18.836510639202615</v>
      </c>
      <c r="BL355" s="23">
        <f>VLOOKUP(AN355,POINTS_TABLE!$D$34:$E$37,2,FALSE)</f>
        <v>7.4046821899710498</v>
      </c>
      <c r="BM355" s="23">
        <f>VLOOKUP(AO355,POINTS_TABLE!$D$38:$E$41,2,FALSE)</f>
        <v>12.409006155098014</v>
      </c>
      <c r="BN355" s="23">
        <f>VLOOKUP(AP355,POINTS_TABLE!$D$42:$E$44,2,FALSE)</f>
        <v>10.30683560485237</v>
      </c>
      <c r="BO355" s="23">
        <f>VLOOKUP(AQ355,POINTS_TABLE!$D$45:$E$48,2,FALSE)</f>
        <v>2.6738283855727758</v>
      </c>
      <c r="BP355" s="23">
        <f>VLOOKUP(AR355,POINTS_TABLE!$D$49:$E$50,2,FALSE)</f>
        <v>14.582867019977442</v>
      </c>
      <c r="BQ355" s="23">
        <f>VLOOKUP(AS355,POINTS_TABLE!$D$51:$E$52,2,FALSE)</f>
        <v>-3.8353326132213157</v>
      </c>
      <c r="BR355" s="39">
        <f>ROUND(SCORECARD_SCALLING!$C$6-SUM(BF355:BQ355)-TRAIN_SUMMARY!$C$2*SCORECARD_SCALLING!$C$5,0)</f>
        <v>520</v>
      </c>
      <c r="BS355" t="str">
        <f t="shared" si="74"/>
        <v>Manual review</v>
      </c>
      <c r="BT355">
        <f t="shared" si="75"/>
        <v>2</v>
      </c>
    </row>
    <row r="356" spans="1:72">
      <c r="A356" s="2" t="s">
        <v>21</v>
      </c>
      <c r="B356" s="2">
        <v>12</v>
      </c>
      <c r="C356" s="2" t="s">
        <v>33</v>
      </c>
      <c r="D356" s="2" t="s">
        <v>41</v>
      </c>
      <c r="E356" s="2">
        <v>1262</v>
      </c>
      <c r="F356" s="2" t="s">
        <v>24</v>
      </c>
      <c r="G356" s="2" t="s">
        <v>25</v>
      </c>
      <c r="H356" s="2">
        <v>2</v>
      </c>
      <c r="I356" s="2" t="s">
        <v>54</v>
      </c>
      <c r="J356" s="2" t="s">
        <v>27</v>
      </c>
      <c r="K356" s="2">
        <v>4</v>
      </c>
      <c r="L356" s="2" t="s">
        <v>43</v>
      </c>
      <c r="M356" s="2">
        <v>49</v>
      </c>
      <c r="N356" s="2" t="s">
        <v>27</v>
      </c>
      <c r="O356" s="2" t="s">
        <v>29</v>
      </c>
      <c r="P356" s="2">
        <v>1</v>
      </c>
      <c r="Q356" s="2" t="s">
        <v>40</v>
      </c>
      <c r="R356" s="2">
        <v>1</v>
      </c>
      <c r="S356" s="2" t="s">
        <v>31</v>
      </c>
      <c r="T356" s="2" t="s">
        <v>31</v>
      </c>
      <c r="U356" s="2">
        <v>0</v>
      </c>
      <c r="V356">
        <f>_xlfn.XLOOKUP(B356,Binning_WOE_IV!$C$2:$C$6,Binning_WOE_IV!$I$2:$I$6,"not found",-1)</f>
        <v>7.0953437452657447E-2</v>
      </c>
      <c r="W356">
        <f>_xlfn.XLOOKUP(E356,Binning_WOE_IV!$C$7:$C$12,Binning_WOE_IV!$I$7:$I$12,"not found",-1)</f>
        <v>0.16104877718831048</v>
      </c>
      <c r="X356">
        <f>_xlfn.XLOOKUP(M356,Binning_WOE_IV!$C$13:$C$18,Binning_WOE_IV!$I$13:$I$18,"not found",-1)</f>
        <v>0.42044277372805144</v>
      </c>
      <c r="Y356">
        <f>_xlfn.XLOOKUP(A356,Binning_WOE_IV!$B$32:$B$35,Binning_WOE_IV!$G$32:$G$35,"not found",0)</f>
        <v>-0.67859154491044971</v>
      </c>
      <c r="Z356" s="23">
        <f>_xlfn.XLOOKUP(_xlfn.XLOOKUP(C356,Binning_WOE_IV!$AF$2:$AF$6,Binning_WOE_IV!$AG$2:$AG$6,"not found",0),Binning_WOE_IV!$R$36:$R$38,Binning_WOE_IV!$G$36:$G$38,"not found",0)</f>
        <v>-4.4726268044255127E-2</v>
      </c>
      <c r="AA356" cm="1">
        <f t="array" ref="AA356">_xlfn.SWITCH(D356,"radio/tv",Binning_WOE_IV!$G$39,"other",Binning_WOE_IV!$G$39,"education",Binning_WOE_IV!$G$40,"retraining",Binning_WOE_IV!$G$40,"furniture/equipment",Binning_WOE_IV!$G$41,"domestic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56">
        <f>_xlfn.LET(_xlpm.b,_xlfn.XLOOKUP(F356,Binning_WOE_IV!$AJ$2:$AJ$6,Binning_WOE_IV!$AK$2:$AK$6,"not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356">
        <f>_xlfn.LET(_xlpm.b,_xlfn.XLOOKUP(G356,Binning_WOE_IV!$AL$2:$AL$6,Binning_WOE_IV!$AM$2:$AM$6,"not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56">
        <f>_xlfn.XLOOKUP(_xlfn.XLOOKUP(I356,Binning_WOE_IV!$AN$2:$AN$5,Binning_WOE_IV!$AO$2:$AO$5,"not found",0),Binning_WOE_IV!$R$53:$R$55,Binning_WOE_IV!$G$53:$G$55,"not found",0)</f>
        <v>-0.2698954162208389</v>
      </c>
      <c r="AE356">
        <f>_xlfn.LET(_xlpm.b,_xlfn.XLOOKUP(L356,Binning_WOE_IV!$AQ$2:$AQ$5,Binning_WOE_IV!$AR$2:$AR$5,"not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56">
        <f>_xlfn.XLOOKUP(_xlfn.XLOOKUP(N356,Binning_WOE_IV!$AS$2:$AS$4,Binning_WOE_IV!$AT$2:$AT$4,"not found",0),Binning_WOE_IV!$R$62:$R$63,Binning_WOE_IV!$G$62:$G$63,"not found",0)</f>
        <v>0.12957806221905885</v>
      </c>
      <c r="AG356">
        <f>_xlfn.XLOOKUP(_xlfn.XLOOKUP(O356,Binning_WOE_IV!$AU$2:$AU$4,Binning_WOE_IV!$AV$2:$AV$4,"not found",0),Binning_WOE_IV!$R$64:$R$65,Binning_WOE_IV!$G$64:$G$65,"not found",0)</f>
        <v>0.23435622685305388</v>
      </c>
      <c r="AH356">
        <f>V356*TRAIN_SUMMARY!$C$3</f>
        <v>-5.5952498937620498E-2</v>
      </c>
      <c r="AI356">
        <f>W356*TRAIN_SUMMARY!$C$4</f>
        <v>-8.037531726833734E-2</v>
      </c>
      <c r="AJ356">
        <f>X356*TRAIN_SUMMARY!$C$5</f>
        <v>-0.26777415036949909</v>
      </c>
      <c r="AK356">
        <f>Y356*TRAIN_SUMMARY!$C$6</f>
        <v>0.53190423215968441</v>
      </c>
      <c r="AL356">
        <f>Z356*TRAIN_SUMMARY!$C$7</f>
        <v>2.4580699342731407E-2</v>
      </c>
      <c r="AM356">
        <f>AA356*TRAIN_SUMMARY!$C$8</f>
        <v>5.9194073638088991E-2</v>
      </c>
      <c r="AN356">
        <f>AB356*TRAIN_SUMMARY!$C$9</f>
        <v>-0.49611293003523665</v>
      </c>
      <c r="AO356">
        <f>AC356*TRAIN_SUMMARY!$C$10</f>
        <v>-0.18469041192036334</v>
      </c>
      <c r="AP356">
        <f>AD356*TRAIN_SUMMARY!$C$11</f>
        <v>0.31977406031642996</v>
      </c>
      <c r="AQ356">
        <f>AE356*TRAIN_SUMMARY!$C$12</f>
        <v>-1.8327249432625072E-2</v>
      </c>
      <c r="AR356">
        <f>AF356*TRAIN_SUMMARY!$C$13</f>
        <v>-7.9424741749105313E-2</v>
      </c>
      <c r="AS356">
        <f>AG356*TRAIN_SUMMARY!$C$14</f>
        <v>-8.8614999578798745E-2</v>
      </c>
      <c r="AT356">
        <f>TRAIN_SUMMARY!$C$2+SUM(AH356:AS356)</f>
        <v>-1.1572200485967743</v>
      </c>
      <c r="AU356">
        <f t="shared" si="65"/>
        <v>0.23917278373183637</v>
      </c>
      <c r="AV356">
        <f t="shared" si="66"/>
        <v>0.2733489951676647</v>
      </c>
      <c r="AW356">
        <f t="shared" si="67"/>
        <v>1</v>
      </c>
      <c r="AX356">
        <f t="shared" si="68"/>
        <v>0</v>
      </c>
      <c r="AY356">
        <f t="shared" si="76"/>
        <v>180</v>
      </c>
      <c r="AZ356">
        <f t="shared" si="77"/>
        <v>175</v>
      </c>
      <c r="BA356" s="35">
        <f t="shared" si="69"/>
        <v>0.37113402061855671</v>
      </c>
      <c r="BB356" s="35">
        <f t="shared" si="70"/>
        <v>0.81395348837209303</v>
      </c>
      <c r="BC356" s="35">
        <f t="shared" si="71"/>
        <v>0.44281946775353631</v>
      </c>
      <c r="BD356" s="35">
        <f t="shared" si="72"/>
        <v>0.81395348837209303</v>
      </c>
      <c r="BE356" s="35">
        <f t="shared" si="73"/>
        <v>0.37113402061855671</v>
      </c>
      <c r="BF356" s="23">
        <f>VLOOKUP(AH356,POINTS_TABLE!$D$2:$E$6,2,FALSE)</f>
        <v>-2.4216717822795024</v>
      </c>
      <c r="BG356" s="23">
        <f>VLOOKUP(AI356,POINTS_TABLE!$D$7:$E$12,2,FALSE)</f>
        <v>-3.4787121489872201</v>
      </c>
      <c r="BH356" s="23">
        <f>VLOOKUP(AJ356,POINTS_TABLE!$D$13:$E$18,2,FALSE)</f>
        <v>-11.589493164489957</v>
      </c>
      <c r="BI356" s="23">
        <f>VLOOKUP(AK356,POINTS_TABLE!$D$21:$E$24,2,FALSE)</f>
        <v>23.021267938938855</v>
      </c>
      <c r="BJ356" s="23">
        <f>VLOOKUP(AL356,POINTS_TABLE!$D$25:$E$27,2,FALSE)</f>
        <v>1.063873591300236</v>
      </c>
      <c r="BK356" s="23">
        <f>VLOOKUP(AM356,POINTS_TABLE!$D$28:$E$33,2,FALSE)</f>
        <v>2.5619698946306131</v>
      </c>
      <c r="BL356" s="23">
        <f>VLOOKUP(AN356,POINTS_TABLE!$D$34:$E$37,2,FALSE)</f>
        <v>-21.472189916481874</v>
      </c>
      <c r="BM356" s="23">
        <f>VLOOKUP(AO356,POINTS_TABLE!$D$38:$E$41,2,FALSE)</f>
        <v>-7.9935582413174426</v>
      </c>
      <c r="BN356" s="23">
        <f>VLOOKUP(AP356,POINTS_TABLE!$D$42:$E$44,2,FALSE)</f>
        <v>13.840093530703253</v>
      </c>
      <c r="BO356" s="23">
        <f>VLOOKUP(AQ356,POINTS_TABLE!$D$45:$E$48,2,FALSE)</f>
        <v>-0.79321895608749771</v>
      </c>
      <c r="BP356" s="23">
        <f>VLOOKUP(AR356,POINTS_TABLE!$D$49:$E$50,2,FALSE)</f>
        <v>-3.4375704313596254</v>
      </c>
      <c r="BQ356" s="23">
        <f>VLOOKUP(AS356,POINTS_TABLE!$D$51:$E$52,2,FALSE)</f>
        <v>-3.8353326132213157</v>
      </c>
      <c r="BR356" s="39">
        <f>ROUND(SCORECARD_SCALLING!$C$6-SUM(BF356:BQ356)-TRAIN_SUMMARY!$C$2*SCORECARD_SCALLING!$C$5,0)</f>
        <v>520</v>
      </c>
      <c r="BS356" t="str">
        <f t="shared" si="74"/>
        <v>Manual review</v>
      </c>
      <c r="BT356">
        <f t="shared" si="75"/>
        <v>2</v>
      </c>
    </row>
    <row r="357" spans="1:72">
      <c r="A357" s="2" t="s">
        <v>37</v>
      </c>
      <c r="B357" s="2">
        <v>36</v>
      </c>
      <c r="C357" s="2" t="s">
        <v>33</v>
      </c>
      <c r="D357" s="2" t="s">
        <v>49</v>
      </c>
      <c r="E357" s="2">
        <v>4686</v>
      </c>
      <c r="F357" s="2" t="s">
        <v>34</v>
      </c>
      <c r="G357" s="2" t="s">
        <v>35</v>
      </c>
      <c r="H357" s="2">
        <v>2</v>
      </c>
      <c r="I357" s="2" t="s">
        <v>26</v>
      </c>
      <c r="J357" s="2" t="s">
        <v>27</v>
      </c>
      <c r="K357" s="2">
        <v>2</v>
      </c>
      <c r="L357" s="2" t="s">
        <v>47</v>
      </c>
      <c r="M357" s="2">
        <v>32</v>
      </c>
      <c r="N357" s="2" t="s">
        <v>27</v>
      </c>
      <c r="O357" s="2" t="s">
        <v>44</v>
      </c>
      <c r="P357" s="2">
        <v>1</v>
      </c>
      <c r="Q357" s="2" t="s">
        <v>52</v>
      </c>
      <c r="R357" s="2">
        <v>1</v>
      </c>
      <c r="S357" s="2" t="s">
        <v>31</v>
      </c>
      <c r="T357" s="2" t="s">
        <v>31</v>
      </c>
      <c r="U357" s="2">
        <v>0</v>
      </c>
      <c r="V357">
        <f>_xlfn.XLOOKUP(B357,Binning_WOE_IV!$C$2:$C$6,Binning_WOE_IV!$I$2:$I$6,"not found",-1)</f>
        <v>-0.672432264549915</v>
      </c>
      <c r="W357">
        <f>_xlfn.XLOOKUP(E357,Binning_WOE_IV!$C$7:$C$12,Binning_WOE_IV!$I$7:$I$12,"not found",-1)</f>
        <v>4.3939369041401284E-2</v>
      </c>
      <c r="X357">
        <f>_xlfn.XLOOKUP(M357,Binning_WOE_IV!$C$13:$C$18,Binning_WOE_IV!$I$13:$I$18,"not found",-1)</f>
        <v>-9.0210644079187538E-2</v>
      </c>
      <c r="Y357">
        <f>_xlfn.XLOOKUP(A357,Binning_WOE_IV!$B$32:$B$35,Binning_WOE_IV!$G$32:$G$35,"not found",0)</f>
        <v>1.1281887537091495</v>
      </c>
      <c r="Z357" s="23">
        <f>_xlfn.XLOOKUP(_xlfn.XLOOKUP(C357,Binning_WOE_IV!$AF$2:$AF$6,Binning_WOE_IV!$AG$2:$AG$6,"not found",0),Binning_WOE_IV!$R$36:$R$38,Binning_WOE_IV!$G$36:$G$38,"not found",0)</f>
        <v>-4.4726268044255127E-2</v>
      </c>
      <c r="AA357" cm="1">
        <f t="array" ref="AA357">_xlfn.SWITCH(D357,"radio/tv",Binning_WOE_IV!$G$39,"other",Binning_WOE_IV!$G$39,"education",Binning_WOE_IV!$G$40,"retraining",Binning_WOE_IV!$G$40,"furniture/equipment",Binning_WOE_IV!$G$41,"domestic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357">
        <f>_xlfn.LET(_xlpm.b,_xlfn.XLOOKUP(F357,Binning_WOE_IV!$AJ$2:$AJ$6,Binning_WOE_IV!$AK$2:$AK$6,"not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57">
        <f>_xlfn.LET(_xlpm.b,_xlfn.XLOOKUP(G357,Binning_WOE_IV!$AL$2:$AL$6,Binning_WOE_IV!$AM$2:$AM$6,"not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57">
        <f>_xlfn.XLOOKUP(_xlfn.XLOOKUP(I357,Binning_WOE_IV!$AN$2:$AN$5,Binning_WOE_IV!$AO$2:$AO$5,"not found",0),Binning_WOE_IV!$R$53:$R$55,Binning_WOE_IV!$G$53:$G$55,"not found",0)</f>
        <v>0.1811117123342415</v>
      </c>
      <c r="AE357">
        <f>_xlfn.LET(_xlpm.b,_xlfn.XLOOKUP(L357,Binning_WOE_IV!$AQ$2:$AQ$5,Binning_WOE_IV!$AR$2:$AR$5,"not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357">
        <f>_xlfn.XLOOKUP(_xlfn.XLOOKUP(N357,Binning_WOE_IV!$AS$2:$AS$4,Binning_WOE_IV!$AT$2:$AT$4,"not found",0),Binning_WOE_IV!$R$62:$R$63,Binning_WOE_IV!$G$62:$G$63,"not found",0)</f>
        <v>0.12957806221905885</v>
      </c>
      <c r="AG357">
        <f>_xlfn.XLOOKUP(_xlfn.XLOOKUP(O357,Binning_WOE_IV!$AU$2:$AU$4,Binning_WOE_IV!$AV$2:$AV$4,"not found",0),Binning_WOE_IV!$R$64:$R$65,Binning_WOE_IV!$G$64:$G$65,"not found",0)</f>
        <v>-0.4919272386823581</v>
      </c>
      <c r="AH357">
        <f>V357*TRAIN_SUMMARY!$C$3</f>
        <v>0.53026698802232175</v>
      </c>
      <c r="AI357">
        <f>W357*TRAIN_SUMMARY!$C$4</f>
        <v>-2.1929012991782761E-2</v>
      </c>
      <c r="AJ357">
        <f>X357*TRAIN_SUMMARY!$C$5</f>
        <v>5.7453903556002682E-2</v>
      </c>
      <c r="AK357">
        <f>Y357*TRAIN_SUMMARY!$C$6</f>
        <v>-0.88431454425511169</v>
      </c>
      <c r="AL357">
        <f>Z357*TRAIN_SUMMARY!$C$7</f>
        <v>2.4580699342731407E-2</v>
      </c>
      <c r="AM357">
        <f>AA357*TRAIN_SUMMARY!$C$8</f>
        <v>-0.46936907902687153</v>
      </c>
      <c r="AN357">
        <f>AB357*TRAIN_SUMMARY!$C$9</f>
        <v>0.17108448609736249</v>
      </c>
      <c r="AO357">
        <f>AC357*TRAIN_SUMMARY!$C$10</f>
        <v>4.7923621110280083E-2</v>
      </c>
      <c r="AP357">
        <f>AD357*TRAIN_SUMMARY!$C$11</f>
        <v>-0.21458247952085815</v>
      </c>
      <c r="AQ357">
        <f>AE357*TRAIN_SUMMARY!$C$12</f>
        <v>0.30495501300893796</v>
      </c>
      <c r="AR357">
        <f>AF357*TRAIN_SUMMARY!$C$13</f>
        <v>-7.9424741749105313E-2</v>
      </c>
      <c r="AS357">
        <f>AG357*TRAIN_SUMMARY!$C$14</f>
        <v>0.18600799575071647</v>
      </c>
      <c r="AT357">
        <f>TRAIN_SUMMARY!$C$2+SUM(AH357:AS357)</f>
        <v>-1.1687479654174999</v>
      </c>
      <c r="AU357">
        <f t="shared" si="65"/>
        <v>0.23708136996633292</v>
      </c>
      <c r="AV357">
        <f t="shared" si="66"/>
        <v>0.27060389816358099</v>
      </c>
      <c r="AW357">
        <f t="shared" si="67"/>
        <v>1</v>
      </c>
      <c r="AX357">
        <f t="shared" si="68"/>
        <v>0</v>
      </c>
      <c r="AY357">
        <f t="shared" si="76"/>
        <v>181</v>
      </c>
      <c r="AZ357">
        <f t="shared" si="77"/>
        <v>175</v>
      </c>
      <c r="BA357" s="35">
        <f t="shared" si="69"/>
        <v>0.3731958762886598</v>
      </c>
      <c r="BB357" s="35">
        <f t="shared" si="70"/>
        <v>0.81395348837209303</v>
      </c>
      <c r="BC357" s="35">
        <f t="shared" si="71"/>
        <v>0.44075761208343323</v>
      </c>
      <c r="BD357" s="35">
        <f t="shared" si="72"/>
        <v>0.81395348837209303</v>
      </c>
      <c r="BE357" s="35">
        <f t="shared" si="73"/>
        <v>0.3731958762886598</v>
      </c>
      <c r="BF357" s="23">
        <f>VLOOKUP(AH357,POINTS_TABLE!$D$2:$E$6,2,FALSE)</f>
        <v>22.950406619007929</v>
      </c>
      <c r="BG357" s="23">
        <f>VLOOKUP(AI357,POINTS_TABLE!$D$7:$E$12,2,FALSE)</f>
        <v>-0.94910634884503919</v>
      </c>
      <c r="BH357" s="23">
        <f>VLOOKUP(AJ357,POINTS_TABLE!$D$13:$E$18,2,FALSE)</f>
        <v>2.4866538521987356</v>
      </c>
      <c r="BI357" s="23">
        <f>VLOOKUP(AK357,POINTS_TABLE!$D$21:$E$24,2,FALSE)</f>
        <v>-38.273886227485001</v>
      </c>
      <c r="BJ357" s="23">
        <f>VLOOKUP(AL357,POINTS_TABLE!$D$25:$E$27,2,FALSE)</f>
        <v>1.063873591300236</v>
      </c>
      <c r="BK357" s="23">
        <f>VLOOKUP(AM357,POINTS_TABLE!$D$28:$E$33,2,FALSE)</f>
        <v>-20.314693279760625</v>
      </c>
      <c r="BL357" s="23">
        <f>VLOOKUP(AN357,POINTS_TABLE!$D$34:$E$37,2,FALSE)</f>
        <v>7.4046821899710498</v>
      </c>
      <c r="BM357" s="23">
        <f>VLOOKUP(AO357,POINTS_TABLE!$D$38:$E$41,2,FALSE)</f>
        <v>2.0741751155172814</v>
      </c>
      <c r="BN357" s="23">
        <f>VLOOKUP(AP357,POINTS_TABLE!$D$42:$E$44,2,FALSE)</f>
        <v>-9.2873123719919874</v>
      </c>
      <c r="BO357" s="23">
        <f>VLOOKUP(AQ357,POINTS_TABLE!$D$45:$E$48,2,FALSE)</f>
        <v>13.198712548866723</v>
      </c>
      <c r="BP357" s="23">
        <f>VLOOKUP(AR357,POINTS_TABLE!$D$49:$E$50,2,FALSE)</f>
        <v>-3.4375704313596254</v>
      </c>
      <c r="BQ357" s="23">
        <f>VLOOKUP(AS357,POINTS_TABLE!$D$51:$E$52,2,FALSE)</f>
        <v>8.0505843910576207</v>
      </c>
      <c r="BR357" s="39">
        <f>ROUND(SCORECARD_SCALLING!$C$6-SUM(BF357:BQ357)-TRAIN_SUMMARY!$C$2*SCORECARD_SCALLING!$C$5,0)</f>
        <v>521</v>
      </c>
      <c r="BS357" t="str">
        <f t="shared" si="74"/>
        <v>Manual review</v>
      </c>
      <c r="BT357">
        <f t="shared" si="75"/>
        <v>2</v>
      </c>
    </row>
    <row r="358" spans="1:72">
      <c r="A358" s="2" t="s">
        <v>21</v>
      </c>
      <c r="B358" s="2">
        <v>24</v>
      </c>
      <c r="C358" s="2" t="s">
        <v>33</v>
      </c>
      <c r="D358" s="2" t="s">
        <v>70</v>
      </c>
      <c r="E358" s="2">
        <v>1755</v>
      </c>
      <c r="F358" s="2" t="s">
        <v>34</v>
      </c>
      <c r="G358" s="2" t="s">
        <v>25</v>
      </c>
      <c r="H358" s="2">
        <v>4</v>
      </c>
      <c r="I358" s="2" t="s">
        <v>36</v>
      </c>
      <c r="J358" s="2" t="s">
        <v>42</v>
      </c>
      <c r="K358" s="2">
        <v>4</v>
      </c>
      <c r="L358" s="2" t="s">
        <v>28</v>
      </c>
      <c r="M358" s="2">
        <v>58</v>
      </c>
      <c r="N358" s="2" t="s">
        <v>27</v>
      </c>
      <c r="O358" s="2" t="s">
        <v>29</v>
      </c>
      <c r="P358" s="2">
        <v>1</v>
      </c>
      <c r="Q358" s="2" t="s">
        <v>40</v>
      </c>
      <c r="R358" s="2">
        <v>1</v>
      </c>
      <c r="S358" s="2" t="s">
        <v>31</v>
      </c>
      <c r="T358" s="2" t="s">
        <v>31</v>
      </c>
      <c r="U358" s="2">
        <v>0</v>
      </c>
      <c r="V358">
        <f>_xlfn.XLOOKUP(B358,Binning_WOE_IV!$C$2:$C$6,Binning_WOE_IV!$I$2:$I$6,"not found",-1)</f>
        <v>-0.12917431193202994</v>
      </c>
      <c r="W358">
        <f>_xlfn.XLOOKUP(E358,Binning_WOE_IV!$C$7:$C$12,Binning_WOE_IV!$I$7:$I$12,"not found",-1)</f>
        <v>0.16104877718831048</v>
      </c>
      <c r="X358">
        <f>_xlfn.XLOOKUP(M358,Binning_WOE_IV!$C$13:$C$18,Binning_WOE_IV!$I$13:$I$18,"not found",-1)</f>
        <v>0.42044277372805144</v>
      </c>
      <c r="Y358">
        <f>_xlfn.XLOOKUP(A358,Binning_WOE_IV!$B$32:$B$35,Binning_WOE_IV!$G$32:$G$35,"not found",0)</f>
        <v>-0.67859154491044971</v>
      </c>
      <c r="Z358" s="23">
        <f>_xlfn.XLOOKUP(_xlfn.XLOOKUP(C358,Binning_WOE_IV!$AF$2:$AF$6,Binning_WOE_IV!$AG$2:$AG$6,"not found",0),Binning_WOE_IV!$R$36:$R$38,Binning_WOE_IV!$G$36:$G$38,"not found",0)</f>
        <v>-4.4726268044255127E-2</v>
      </c>
      <c r="AA358" cm="1">
        <f t="array" ref="AA358">_xlfn.SWITCH(D358,"radio/tv",Binning_WOE_IV!$G$39,"other",Binning_WOE_IV!$G$39,"education",Binning_WOE_IV!$G$40,"retraining",Binning_WOE_IV!$G$40,"furniture/equipment",Binning_WOE_IV!$G$41,"domestic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58">
        <f>_xlfn.LET(_xlpm.b,_xlfn.XLOOKUP(F358,Binning_WOE_IV!$AJ$2:$AJ$6,Binning_WOE_IV!$AK$2:$AK$6,"not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58">
        <f>_xlfn.LET(_xlpm.b,_xlfn.XLOOKUP(G358,Binning_WOE_IV!$AL$2:$AL$6,Binning_WOE_IV!$AM$2:$AM$6,"not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58">
        <f>_xlfn.XLOOKUP(_xlfn.XLOOKUP(I358,Binning_WOE_IV!$AN$2:$AN$5,Binning_WOE_IV!$AO$2:$AO$5,"not found",0),Binning_WOE_IV!$R$53:$R$55,Binning_WOE_IV!$G$53:$G$55,"not found",0)</f>
        <v>-0.20099341664998441</v>
      </c>
      <c r="AE358">
        <f>_xlfn.LET(_xlpm.b,_xlfn.XLOOKUP(L358,Binning_WOE_IV!$AQ$2:$AQ$5,Binning_WOE_IV!$AR$2:$AR$5,"not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58">
        <f>_xlfn.XLOOKUP(_xlfn.XLOOKUP(N358,Binning_WOE_IV!$AS$2:$AS$4,Binning_WOE_IV!$AT$2:$AT$4,"not found",0),Binning_WOE_IV!$R$62:$R$63,Binning_WOE_IV!$G$62:$G$63,"not found",0)</f>
        <v>0.12957806221905885</v>
      </c>
      <c r="AG358">
        <f>_xlfn.XLOOKUP(_xlfn.XLOOKUP(O358,Binning_WOE_IV!$AU$2:$AU$4,Binning_WOE_IV!$AV$2:$AV$4,"not found",0),Binning_WOE_IV!$R$64:$R$65,Binning_WOE_IV!$G$64:$G$65,"not found",0)</f>
        <v>0.23435622685305388</v>
      </c>
      <c r="AH358">
        <f>V358*TRAIN_SUMMARY!$C$3</f>
        <v>0.10186434668464488</v>
      </c>
      <c r="AI358">
        <f>W358*TRAIN_SUMMARY!$C$4</f>
        <v>-8.037531726833734E-2</v>
      </c>
      <c r="AJ358">
        <f>X358*TRAIN_SUMMARY!$C$5</f>
        <v>-0.26777415036949909</v>
      </c>
      <c r="AK358">
        <f>Y358*TRAIN_SUMMARY!$C$6</f>
        <v>0.53190423215968441</v>
      </c>
      <c r="AL358">
        <f>Z358*TRAIN_SUMMARY!$C$7</f>
        <v>2.4580699342731407E-2</v>
      </c>
      <c r="AM358">
        <f>AA358*TRAIN_SUMMARY!$C$8</f>
        <v>-0.43521580803835686</v>
      </c>
      <c r="AN358">
        <f>AB358*TRAIN_SUMMARY!$C$9</f>
        <v>0.17108448609736249</v>
      </c>
      <c r="AO358">
        <f>AC358*TRAIN_SUMMARY!$C$10</f>
        <v>-0.18469041192036334</v>
      </c>
      <c r="AP358">
        <f>AD358*TRAIN_SUMMARY!$C$11</f>
        <v>0.23813846799994265</v>
      </c>
      <c r="AQ358">
        <f>AE358*TRAIN_SUMMARY!$C$12</f>
        <v>-0.28008206528227803</v>
      </c>
      <c r="AR358">
        <f>AF358*TRAIN_SUMMARY!$C$13</f>
        <v>-7.9424741749105313E-2</v>
      </c>
      <c r="AS358">
        <f>AG358*TRAIN_SUMMARY!$C$14</f>
        <v>-8.8614999578798745E-2</v>
      </c>
      <c r="AT358">
        <f>TRAIN_SUMMARY!$C$2+SUM(AH358:AS358)</f>
        <v>-1.170006076684496</v>
      </c>
      <c r="AU358">
        <f t="shared" si="65"/>
        <v>0.23685388588561365</v>
      </c>
      <c r="AV358">
        <f t="shared" si="66"/>
        <v>0.27030576653675908</v>
      </c>
      <c r="AW358">
        <f t="shared" si="67"/>
        <v>1</v>
      </c>
      <c r="AX358">
        <f t="shared" si="68"/>
        <v>0</v>
      </c>
      <c r="AY358">
        <f t="shared" si="76"/>
        <v>182</v>
      </c>
      <c r="AZ358">
        <f t="shared" si="77"/>
        <v>175</v>
      </c>
      <c r="BA358" s="35">
        <f t="shared" si="69"/>
        <v>0.37525773195876289</v>
      </c>
      <c r="BB358" s="35">
        <f t="shared" si="70"/>
        <v>0.81395348837209303</v>
      </c>
      <c r="BC358" s="35">
        <f t="shared" si="71"/>
        <v>0.43869575641333014</v>
      </c>
      <c r="BD358" s="35">
        <f t="shared" si="72"/>
        <v>0.81395348837209303</v>
      </c>
      <c r="BE358" s="35">
        <f t="shared" si="73"/>
        <v>0.37525773195876289</v>
      </c>
      <c r="BF358" s="23">
        <f>VLOOKUP(AH358,POINTS_TABLE!$D$2:$E$6,2,FALSE)</f>
        <v>4.4087756341599382</v>
      </c>
      <c r="BG358" s="23">
        <f>VLOOKUP(AI358,POINTS_TABLE!$D$7:$E$12,2,FALSE)</f>
        <v>-3.4787121489872201</v>
      </c>
      <c r="BH358" s="23">
        <f>VLOOKUP(AJ358,POINTS_TABLE!$D$13:$E$18,2,FALSE)</f>
        <v>-11.589493164489957</v>
      </c>
      <c r="BI358" s="23">
        <f>VLOOKUP(AK358,POINTS_TABLE!$D$21:$E$24,2,FALSE)</f>
        <v>23.021267938938855</v>
      </c>
      <c r="BJ358" s="23">
        <f>VLOOKUP(AL358,POINTS_TABLE!$D$25:$E$27,2,FALSE)</f>
        <v>1.063873591300236</v>
      </c>
      <c r="BK358" s="23">
        <f>VLOOKUP(AM358,POINTS_TABLE!$D$28:$E$33,2,FALSE)</f>
        <v>-18.836510639202615</v>
      </c>
      <c r="BL358" s="23">
        <f>VLOOKUP(AN358,POINTS_TABLE!$D$34:$E$37,2,FALSE)</f>
        <v>7.4046821899710498</v>
      </c>
      <c r="BM358" s="23">
        <f>VLOOKUP(AO358,POINTS_TABLE!$D$38:$E$41,2,FALSE)</f>
        <v>-7.9935582413174426</v>
      </c>
      <c r="BN358" s="23">
        <f>VLOOKUP(AP358,POINTS_TABLE!$D$42:$E$44,2,FALSE)</f>
        <v>10.30683560485237</v>
      </c>
      <c r="BO358" s="23">
        <f>VLOOKUP(AQ358,POINTS_TABLE!$D$45:$E$48,2,FALSE)</f>
        <v>-12.122190198740443</v>
      </c>
      <c r="BP358" s="23">
        <f>VLOOKUP(AR358,POINTS_TABLE!$D$49:$E$50,2,FALSE)</f>
        <v>-3.4375704313596254</v>
      </c>
      <c r="BQ358" s="23">
        <f>VLOOKUP(AS358,POINTS_TABLE!$D$51:$E$52,2,FALSE)</f>
        <v>-3.8353326132213157</v>
      </c>
      <c r="BR358" s="39">
        <f>ROUND(SCORECARD_SCALLING!$C$6-SUM(BF358:BQ358)-TRAIN_SUMMARY!$C$2*SCORECARD_SCALLING!$C$5,0)</f>
        <v>521</v>
      </c>
      <c r="BS358" t="str">
        <f t="shared" si="74"/>
        <v>Manual review</v>
      </c>
      <c r="BT358">
        <f t="shared" si="75"/>
        <v>2</v>
      </c>
    </row>
    <row r="359" spans="1:72">
      <c r="A359" s="2" t="s">
        <v>37</v>
      </c>
      <c r="B359" s="2">
        <v>15</v>
      </c>
      <c r="C359" s="2" t="s">
        <v>33</v>
      </c>
      <c r="D359" s="2" t="s">
        <v>41</v>
      </c>
      <c r="E359" s="2">
        <v>2708</v>
      </c>
      <c r="F359" s="2" t="s">
        <v>34</v>
      </c>
      <c r="G359" s="2" t="s">
        <v>57</v>
      </c>
      <c r="H359" s="2">
        <v>2</v>
      </c>
      <c r="I359" s="2" t="s">
        <v>26</v>
      </c>
      <c r="J359" s="2" t="s">
        <v>27</v>
      </c>
      <c r="K359" s="2">
        <v>3</v>
      </c>
      <c r="L359" s="2" t="s">
        <v>43</v>
      </c>
      <c r="M359" s="2">
        <v>27</v>
      </c>
      <c r="N359" s="2" t="s">
        <v>61</v>
      </c>
      <c r="O359" s="2" t="s">
        <v>29</v>
      </c>
      <c r="P359" s="2">
        <v>2</v>
      </c>
      <c r="Q359" s="2" t="s">
        <v>40</v>
      </c>
      <c r="R359" s="2">
        <v>1</v>
      </c>
      <c r="S359" s="2" t="s">
        <v>27</v>
      </c>
      <c r="T359" s="2" t="s">
        <v>31</v>
      </c>
      <c r="U359" s="2">
        <v>0</v>
      </c>
      <c r="V359">
        <f>_xlfn.XLOOKUP(B359,Binning_WOE_IV!$C$2:$C$6,Binning_WOE_IV!$I$2:$I$6,"not found",-1)</f>
        <v>7.0953437452657447E-2</v>
      </c>
      <c r="W359">
        <f>_xlfn.XLOOKUP(E359,Binning_WOE_IV!$C$7:$C$12,Binning_WOE_IV!$I$7:$I$12,"not found",-1)</f>
        <v>0.12361395596717682</v>
      </c>
      <c r="X359">
        <f>_xlfn.XLOOKUP(M359,Binning_WOE_IV!$C$13:$C$18,Binning_WOE_IV!$I$13:$I$18,"not found",-1)</f>
        <v>-0.13233987329659078</v>
      </c>
      <c r="Y359">
        <f>_xlfn.XLOOKUP(A359,Binning_WOE_IV!$B$32:$B$35,Binning_WOE_IV!$G$32:$G$35,"not found",0)</f>
        <v>1.1281887537091495</v>
      </c>
      <c r="Z359" s="23">
        <f>_xlfn.XLOOKUP(_xlfn.XLOOKUP(C359,Binning_WOE_IV!$AF$2:$AF$6,Binning_WOE_IV!$AG$2:$AG$6,"not found",0),Binning_WOE_IV!$R$36:$R$38,Binning_WOE_IV!$G$36:$G$38,"not found",0)</f>
        <v>-4.4726268044255127E-2</v>
      </c>
      <c r="AA359" cm="1">
        <f t="array" ref="AA359">_xlfn.SWITCH(D359,"radio/tv",Binning_WOE_IV!$G$39,"other",Binning_WOE_IV!$G$39,"education",Binning_WOE_IV!$G$40,"retraining",Binning_WOE_IV!$G$40,"furniture/equipment",Binning_WOE_IV!$G$41,"domestic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59">
        <f>_xlfn.LET(_xlpm.b,_xlfn.XLOOKUP(F359,Binning_WOE_IV!$AJ$2:$AJ$6,Binning_WOE_IV!$AK$2:$AK$6,"not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59">
        <f>_xlfn.LET(_xlpm.b,_xlfn.XLOOKUP(G359,Binning_WOE_IV!$AL$2:$AL$6,Binning_WOE_IV!$AM$2:$AM$6,"not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59">
        <f>_xlfn.XLOOKUP(_xlfn.XLOOKUP(I359,Binning_WOE_IV!$AN$2:$AN$5,Binning_WOE_IV!$AO$2:$AO$5,"not found",0),Binning_WOE_IV!$R$53:$R$55,Binning_WOE_IV!$G$53:$G$55,"not found",0)</f>
        <v>0.1811117123342415</v>
      </c>
      <c r="AE359">
        <f>_xlfn.LET(_xlpm.b,_xlfn.XLOOKUP(L359,Binning_WOE_IV!$AQ$2:$AQ$5,Binning_WOE_IV!$AR$2:$AR$5,"not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59">
        <f>_xlfn.XLOOKUP(_xlfn.XLOOKUP(N359,Binning_WOE_IV!$AS$2:$AS$4,Binning_WOE_IV!$AT$2:$AT$4,"not found",0),Binning_WOE_IV!$R$62:$R$63,Binning_WOE_IV!$G$62:$G$63,"not found",0)</f>
        <v>-0.54969627176468283</v>
      </c>
      <c r="AG359">
        <f>_xlfn.XLOOKUP(_xlfn.XLOOKUP(O359,Binning_WOE_IV!$AU$2:$AU$4,Binning_WOE_IV!$AV$2:$AV$4,"not found",0),Binning_WOE_IV!$R$64:$R$65,Binning_WOE_IV!$G$64:$G$65,"not found",0)</f>
        <v>0.23435622685305388</v>
      </c>
      <c r="AH359">
        <f>V359*TRAIN_SUMMARY!$C$3</f>
        <v>-5.5952498937620498E-2</v>
      </c>
      <c r="AI359">
        <f>W359*TRAIN_SUMMARY!$C$4</f>
        <v>-6.1692557392340606E-2</v>
      </c>
      <c r="AJ359">
        <f>X359*TRAIN_SUMMARY!$C$5</f>
        <v>8.428542324031725E-2</v>
      </c>
      <c r="AK359">
        <f>Y359*TRAIN_SUMMARY!$C$6</f>
        <v>-0.88431454425511169</v>
      </c>
      <c r="AL359">
        <f>Z359*TRAIN_SUMMARY!$C$7</f>
        <v>2.4580699342731407E-2</v>
      </c>
      <c r="AM359">
        <f>AA359*TRAIN_SUMMARY!$C$8</f>
        <v>5.9194073638088991E-2</v>
      </c>
      <c r="AN359">
        <f>AB359*TRAIN_SUMMARY!$C$9</f>
        <v>0.17108448609736249</v>
      </c>
      <c r="AO359">
        <f>AC359*TRAIN_SUMMARY!$C$10</f>
        <v>0.2867089209985732</v>
      </c>
      <c r="AP359">
        <f>AD359*TRAIN_SUMMARY!$C$11</f>
        <v>-0.21458247952085815</v>
      </c>
      <c r="AQ359">
        <f>AE359*TRAIN_SUMMARY!$C$12</f>
        <v>-1.8327249432625072E-2</v>
      </c>
      <c r="AR359">
        <f>AF359*TRAIN_SUMMARY!$C$13</f>
        <v>0.33693577197926589</v>
      </c>
      <c r="AS359">
        <f>AG359*TRAIN_SUMMARY!$C$14</f>
        <v>-8.8614999578798745E-2</v>
      </c>
      <c r="AT359">
        <f>TRAIN_SUMMARY!$C$2+SUM(AH359:AS359)</f>
        <v>-1.1820957685831386</v>
      </c>
      <c r="AU359">
        <f t="shared" si="65"/>
        <v>0.23467558072843045</v>
      </c>
      <c r="AV359">
        <f t="shared" si="66"/>
        <v>0.26745545757186528</v>
      </c>
      <c r="AW359">
        <f t="shared" si="67"/>
        <v>1</v>
      </c>
      <c r="AX359">
        <f t="shared" si="68"/>
        <v>0</v>
      </c>
      <c r="AY359">
        <f t="shared" si="76"/>
        <v>183</v>
      </c>
      <c r="AZ359">
        <f t="shared" si="77"/>
        <v>175</v>
      </c>
      <c r="BA359" s="35">
        <f t="shared" si="69"/>
        <v>0.37731958762886597</v>
      </c>
      <c r="BB359" s="35">
        <f t="shared" si="70"/>
        <v>0.81395348837209303</v>
      </c>
      <c r="BC359" s="35">
        <f t="shared" si="71"/>
        <v>0.43663390074322705</v>
      </c>
      <c r="BD359" s="35">
        <f t="shared" si="72"/>
        <v>0.81395348837209303</v>
      </c>
      <c r="BE359" s="35">
        <f t="shared" si="73"/>
        <v>0.37731958762886597</v>
      </c>
      <c r="BF359" s="23">
        <f>VLOOKUP(AH359,POINTS_TABLE!$D$2:$E$6,2,FALSE)</f>
        <v>-2.4216717822795024</v>
      </c>
      <c r="BG359" s="23">
        <f>VLOOKUP(AI359,POINTS_TABLE!$D$7:$E$12,2,FALSE)</f>
        <v>-2.6701063982906263</v>
      </c>
      <c r="BH359" s="23">
        <f>VLOOKUP(AJ359,POINTS_TABLE!$D$13:$E$18,2,FALSE)</f>
        <v>3.6479448638409924</v>
      </c>
      <c r="BI359" s="23">
        <f>VLOOKUP(AK359,POINTS_TABLE!$D$21:$E$24,2,FALSE)</f>
        <v>-38.273886227485001</v>
      </c>
      <c r="BJ359" s="23">
        <f>VLOOKUP(AL359,POINTS_TABLE!$D$25:$E$27,2,FALSE)</f>
        <v>1.063873591300236</v>
      </c>
      <c r="BK359" s="23">
        <f>VLOOKUP(AM359,POINTS_TABLE!$D$28:$E$33,2,FALSE)</f>
        <v>2.5619698946306131</v>
      </c>
      <c r="BL359" s="23">
        <f>VLOOKUP(AN359,POINTS_TABLE!$D$34:$E$37,2,FALSE)</f>
        <v>7.4046821899710498</v>
      </c>
      <c r="BM359" s="23">
        <f>VLOOKUP(AO359,POINTS_TABLE!$D$38:$E$41,2,FALSE)</f>
        <v>12.409006155098014</v>
      </c>
      <c r="BN359" s="23">
        <f>VLOOKUP(AP359,POINTS_TABLE!$D$42:$E$44,2,FALSE)</f>
        <v>-9.2873123719919874</v>
      </c>
      <c r="BO359" s="23">
        <f>VLOOKUP(AQ359,POINTS_TABLE!$D$45:$E$48,2,FALSE)</f>
        <v>-0.79321895608749771</v>
      </c>
      <c r="BP359" s="23">
        <f>VLOOKUP(AR359,POINTS_TABLE!$D$49:$E$50,2,FALSE)</f>
        <v>14.582867019977442</v>
      </c>
      <c r="BQ359" s="23">
        <f>VLOOKUP(AS359,POINTS_TABLE!$D$51:$E$52,2,FALSE)</f>
        <v>-3.8353326132213157</v>
      </c>
      <c r="BR359" s="39">
        <f>ROUND(SCORECARD_SCALLING!$C$6-SUM(BF359:BQ359)-TRAIN_SUMMARY!$C$2*SCORECARD_SCALLING!$C$5,0)</f>
        <v>522</v>
      </c>
      <c r="BS359" t="str">
        <f t="shared" si="74"/>
        <v>Manual review</v>
      </c>
      <c r="BT359">
        <f t="shared" si="75"/>
        <v>2</v>
      </c>
    </row>
    <row r="360" spans="1:72">
      <c r="A360" s="2" t="s">
        <v>37</v>
      </c>
      <c r="B360" s="2">
        <v>24</v>
      </c>
      <c r="C360" s="2" t="s">
        <v>33</v>
      </c>
      <c r="D360" s="2" t="s">
        <v>49</v>
      </c>
      <c r="E360" s="2">
        <v>2679</v>
      </c>
      <c r="F360" s="2" t="s">
        <v>34</v>
      </c>
      <c r="G360" s="2" t="s">
        <v>57</v>
      </c>
      <c r="H360" s="2">
        <v>4</v>
      </c>
      <c r="I360" s="2" t="s">
        <v>36</v>
      </c>
      <c r="J360" s="2" t="s">
        <v>27</v>
      </c>
      <c r="K360" s="2">
        <v>1</v>
      </c>
      <c r="L360" s="2" t="s">
        <v>47</v>
      </c>
      <c r="M360" s="2">
        <v>29</v>
      </c>
      <c r="N360" s="2" t="s">
        <v>27</v>
      </c>
      <c r="O360" s="2" t="s">
        <v>29</v>
      </c>
      <c r="P360" s="2">
        <v>1</v>
      </c>
      <c r="Q360" s="2" t="s">
        <v>52</v>
      </c>
      <c r="R360" s="2">
        <v>1</v>
      </c>
      <c r="S360" s="2" t="s">
        <v>31</v>
      </c>
      <c r="T360" s="2" t="s">
        <v>31</v>
      </c>
      <c r="U360" s="2">
        <v>0</v>
      </c>
      <c r="V360">
        <f>_xlfn.XLOOKUP(B360,Binning_WOE_IV!$C$2:$C$6,Binning_WOE_IV!$I$2:$I$6,"not found",-1)</f>
        <v>-0.12917431193202994</v>
      </c>
      <c r="W360">
        <f>_xlfn.XLOOKUP(E360,Binning_WOE_IV!$C$7:$C$12,Binning_WOE_IV!$I$7:$I$12,"not found",-1)</f>
        <v>0.12361395596717682</v>
      </c>
      <c r="X360">
        <f>_xlfn.XLOOKUP(M360,Binning_WOE_IV!$C$13:$C$18,Binning_WOE_IV!$I$13:$I$18,"not found",-1)</f>
        <v>-0.13233987329659078</v>
      </c>
      <c r="Y360">
        <f>_xlfn.XLOOKUP(A360,Binning_WOE_IV!$B$32:$B$35,Binning_WOE_IV!$G$32:$G$35,"not found",0)</f>
        <v>1.1281887537091495</v>
      </c>
      <c r="Z360" s="23">
        <f>_xlfn.XLOOKUP(_xlfn.XLOOKUP(C360,Binning_WOE_IV!$AF$2:$AF$6,Binning_WOE_IV!$AG$2:$AG$6,"not found",0),Binning_WOE_IV!$R$36:$R$38,Binning_WOE_IV!$G$36:$G$38,"not found",0)</f>
        <v>-4.4726268044255127E-2</v>
      </c>
      <c r="AA360" cm="1">
        <f t="array" ref="AA360">_xlfn.SWITCH(D360,"radio/tv",Binning_WOE_IV!$G$39,"other",Binning_WOE_IV!$G$39,"education",Binning_WOE_IV!$G$40,"retraining",Binning_WOE_IV!$G$40,"furniture/equipment",Binning_WOE_IV!$G$41,"domestic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360">
        <f>_xlfn.LET(_xlpm.b,_xlfn.XLOOKUP(F360,Binning_WOE_IV!$AJ$2:$AJ$6,Binning_WOE_IV!$AK$2:$AK$6,"not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60">
        <f>_xlfn.LET(_xlpm.b,_xlfn.XLOOKUP(G360,Binning_WOE_IV!$AL$2:$AL$6,Binning_WOE_IV!$AM$2:$AM$6,"not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60">
        <f>_xlfn.XLOOKUP(_xlfn.XLOOKUP(I360,Binning_WOE_IV!$AN$2:$AN$5,Binning_WOE_IV!$AO$2:$AO$5,"not found",0),Binning_WOE_IV!$R$53:$R$55,Binning_WOE_IV!$G$53:$G$55,"not found",0)</f>
        <v>-0.20099341664998441</v>
      </c>
      <c r="AE360">
        <f>_xlfn.LET(_xlpm.b,_xlfn.XLOOKUP(L360,Binning_WOE_IV!$AQ$2:$AQ$5,Binning_WOE_IV!$AR$2:$AR$5,"not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360">
        <f>_xlfn.XLOOKUP(_xlfn.XLOOKUP(N360,Binning_WOE_IV!$AS$2:$AS$4,Binning_WOE_IV!$AT$2:$AT$4,"not found",0),Binning_WOE_IV!$R$62:$R$63,Binning_WOE_IV!$G$62:$G$63,"not found",0)</f>
        <v>0.12957806221905885</v>
      </c>
      <c r="AG360">
        <f>_xlfn.XLOOKUP(_xlfn.XLOOKUP(O360,Binning_WOE_IV!$AU$2:$AU$4,Binning_WOE_IV!$AV$2:$AV$4,"not found",0),Binning_WOE_IV!$R$64:$R$65,Binning_WOE_IV!$G$64:$G$65,"not found",0)</f>
        <v>0.23435622685305388</v>
      </c>
      <c r="AH360">
        <f>V360*TRAIN_SUMMARY!$C$3</f>
        <v>0.10186434668464488</v>
      </c>
      <c r="AI360">
        <f>W360*TRAIN_SUMMARY!$C$4</f>
        <v>-6.1692557392340606E-2</v>
      </c>
      <c r="AJ360">
        <f>X360*TRAIN_SUMMARY!$C$5</f>
        <v>8.428542324031725E-2</v>
      </c>
      <c r="AK360">
        <f>Y360*TRAIN_SUMMARY!$C$6</f>
        <v>-0.88431454425511169</v>
      </c>
      <c r="AL360">
        <f>Z360*TRAIN_SUMMARY!$C$7</f>
        <v>2.4580699342731407E-2</v>
      </c>
      <c r="AM360">
        <f>AA360*TRAIN_SUMMARY!$C$8</f>
        <v>-0.46936907902687153</v>
      </c>
      <c r="AN360">
        <f>AB360*TRAIN_SUMMARY!$C$9</f>
        <v>0.17108448609736249</v>
      </c>
      <c r="AO360">
        <f>AC360*TRAIN_SUMMARY!$C$10</f>
        <v>0.2867089209985732</v>
      </c>
      <c r="AP360">
        <f>AD360*TRAIN_SUMMARY!$C$11</f>
        <v>0.23813846799994265</v>
      </c>
      <c r="AQ360">
        <f>AE360*TRAIN_SUMMARY!$C$12</f>
        <v>0.30495501300893796</v>
      </c>
      <c r="AR360">
        <f>AF360*TRAIN_SUMMARY!$C$13</f>
        <v>-7.9424741749105313E-2</v>
      </c>
      <c r="AS360">
        <f>AG360*TRAIN_SUMMARY!$C$14</f>
        <v>-8.8614999578798745E-2</v>
      </c>
      <c r="AT360">
        <f>TRAIN_SUMMARY!$C$2+SUM(AH360:AS360)</f>
        <v>-1.1931993793918414</v>
      </c>
      <c r="AU360">
        <f t="shared" si="65"/>
        <v>0.23268721770706466</v>
      </c>
      <c r="AV360">
        <f t="shared" si="66"/>
        <v>0.26486076114288387</v>
      </c>
      <c r="AW360">
        <f t="shared" si="67"/>
        <v>1</v>
      </c>
      <c r="AX360">
        <f t="shared" si="68"/>
        <v>0</v>
      </c>
      <c r="AY360">
        <f t="shared" si="76"/>
        <v>184</v>
      </c>
      <c r="AZ360">
        <f t="shared" si="77"/>
        <v>175</v>
      </c>
      <c r="BA360" s="35">
        <f t="shared" si="69"/>
        <v>0.37938144329896906</v>
      </c>
      <c r="BB360" s="35">
        <f t="shared" si="70"/>
        <v>0.81395348837209303</v>
      </c>
      <c r="BC360" s="35">
        <f t="shared" si="71"/>
        <v>0.43457204507312397</v>
      </c>
      <c r="BD360" s="35">
        <f t="shared" si="72"/>
        <v>0.81395348837209303</v>
      </c>
      <c r="BE360" s="35">
        <f t="shared" si="73"/>
        <v>0.37938144329896906</v>
      </c>
      <c r="BF360" s="23">
        <f>VLOOKUP(AH360,POINTS_TABLE!$D$2:$E$6,2,FALSE)</f>
        <v>4.4087756341599382</v>
      </c>
      <c r="BG360" s="23">
        <f>VLOOKUP(AI360,POINTS_TABLE!$D$7:$E$12,2,FALSE)</f>
        <v>-2.6701063982906263</v>
      </c>
      <c r="BH360" s="23">
        <f>VLOOKUP(AJ360,POINTS_TABLE!$D$13:$E$18,2,FALSE)</f>
        <v>3.6479448638409924</v>
      </c>
      <c r="BI360" s="23">
        <f>VLOOKUP(AK360,POINTS_TABLE!$D$21:$E$24,2,FALSE)</f>
        <v>-38.273886227485001</v>
      </c>
      <c r="BJ360" s="23">
        <f>VLOOKUP(AL360,POINTS_TABLE!$D$25:$E$27,2,FALSE)</f>
        <v>1.063873591300236</v>
      </c>
      <c r="BK360" s="23">
        <f>VLOOKUP(AM360,POINTS_TABLE!$D$28:$E$33,2,FALSE)</f>
        <v>-20.314693279760625</v>
      </c>
      <c r="BL360" s="23">
        <f>VLOOKUP(AN360,POINTS_TABLE!$D$34:$E$37,2,FALSE)</f>
        <v>7.4046821899710498</v>
      </c>
      <c r="BM360" s="23">
        <f>VLOOKUP(AO360,POINTS_TABLE!$D$38:$E$41,2,FALSE)</f>
        <v>12.409006155098014</v>
      </c>
      <c r="BN360" s="23">
        <f>VLOOKUP(AP360,POINTS_TABLE!$D$42:$E$44,2,FALSE)</f>
        <v>10.30683560485237</v>
      </c>
      <c r="BO360" s="23">
        <f>VLOOKUP(AQ360,POINTS_TABLE!$D$45:$E$48,2,FALSE)</f>
        <v>13.198712548866723</v>
      </c>
      <c r="BP360" s="23">
        <f>VLOOKUP(AR360,POINTS_TABLE!$D$49:$E$50,2,FALSE)</f>
        <v>-3.4375704313596254</v>
      </c>
      <c r="BQ360" s="23">
        <f>VLOOKUP(AS360,POINTS_TABLE!$D$51:$E$52,2,FALSE)</f>
        <v>-3.8353326132213157</v>
      </c>
      <c r="BR360" s="39">
        <f>ROUND(SCORECARD_SCALLING!$C$6-SUM(BF360:BQ360)-TRAIN_SUMMARY!$C$2*SCORECARD_SCALLING!$C$5,0)</f>
        <v>522</v>
      </c>
      <c r="BS360" t="str">
        <f t="shared" si="74"/>
        <v>Manual review</v>
      </c>
      <c r="BT360">
        <f t="shared" si="75"/>
        <v>2</v>
      </c>
    </row>
    <row r="361" spans="1:72">
      <c r="A361" s="2" t="s">
        <v>63</v>
      </c>
      <c r="B361" s="2">
        <v>12</v>
      </c>
      <c r="C361" s="2" t="s">
        <v>22</v>
      </c>
      <c r="D361" s="2" t="s">
        <v>46</v>
      </c>
      <c r="E361" s="2">
        <v>1480</v>
      </c>
      <c r="F361" s="2" t="s">
        <v>48</v>
      </c>
      <c r="G361" s="2" t="s">
        <v>55</v>
      </c>
      <c r="H361" s="2">
        <v>2</v>
      </c>
      <c r="I361" s="2" t="s">
        <v>26</v>
      </c>
      <c r="J361" s="2" t="s">
        <v>27</v>
      </c>
      <c r="K361" s="2">
        <v>4</v>
      </c>
      <c r="L361" s="2" t="s">
        <v>47</v>
      </c>
      <c r="M361" s="2">
        <v>66</v>
      </c>
      <c r="N361" s="2" t="s">
        <v>61</v>
      </c>
      <c r="O361" s="2" t="s">
        <v>44</v>
      </c>
      <c r="P361" s="2">
        <v>3</v>
      </c>
      <c r="Q361" s="2" t="s">
        <v>69</v>
      </c>
      <c r="R361" s="2">
        <v>1</v>
      </c>
      <c r="S361" s="2" t="s">
        <v>27</v>
      </c>
      <c r="T361" s="2" t="s">
        <v>31</v>
      </c>
      <c r="U361" s="2">
        <v>0</v>
      </c>
      <c r="V361">
        <f>_xlfn.XLOOKUP(B361,Binning_WOE_IV!$C$2:$C$6,Binning_WOE_IV!$I$2:$I$6,"not found",-1)</f>
        <v>7.0953437452657447E-2</v>
      </c>
      <c r="W361">
        <f>_xlfn.XLOOKUP(E361,Binning_WOE_IV!$C$7:$C$12,Binning_WOE_IV!$I$7:$I$12,"not found",-1)</f>
        <v>0.16104877718831048</v>
      </c>
      <c r="X361">
        <f>_xlfn.XLOOKUP(M361,Binning_WOE_IV!$C$13:$C$18,Binning_WOE_IV!$I$13:$I$18,"not found",-1)</f>
        <v>0.47434342549681774</v>
      </c>
      <c r="Y361">
        <f>_xlfn.XLOOKUP(A361,Binning_WOE_IV!$B$32:$B$35,Binning_WOE_IV!$G$32:$G$35,"not found",0)</f>
        <v>0.16731839020190586</v>
      </c>
      <c r="Z361" s="23">
        <f>_xlfn.XLOOKUP(_xlfn.XLOOKUP(C361,Binning_WOE_IV!$AF$2:$AF$6,Binning_WOE_IV!$AG$2:$AG$6,"not found",0),Binning_WOE_IV!$R$36:$R$38,Binning_WOE_IV!$G$36:$G$38,"not found",0)</f>
        <v>0.68738688104907397</v>
      </c>
      <c r="AA361" cm="1">
        <f t="array" ref="AA361">_xlfn.SWITCH(D361,"radio/tv",Binning_WOE_IV!$G$39,"other",Binning_WOE_IV!$G$39,"education",Binning_WOE_IV!$G$40,"retraining",Binning_WOE_IV!$G$40,"furniture/equipment",Binning_WOE_IV!$G$41,"domestic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361">
        <f>_xlfn.LET(_xlpm.b,_xlfn.XLOOKUP(F361,Binning_WOE_IV!$AJ$2:$AJ$6,Binning_WOE_IV!$AK$2:$AK$6,"not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361">
        <f>_xlfn.LET(_xlpm.b,_xlfn.XLOOKUP(G361,Binning_WOE_IV!$AL$2:$AL$6,Binning_WOE_IV!$AM$2:$AM$6,"not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361">
        <f>_xlfn.XLOOKUP(_xlfn.XLOOKUP(I361,Binning_WOE_IV!$AN$2:$AN$5,Binning_WOE_IV!$AO$2:$AO$5,"not found",0),Binning_WOE_IV!$R$53:$R$55,Binning_WOE_IV!$G$53:$G$55,"not found",0)</f>
        <v>0.1811117123342415</v>
      </c>
      <c r="AE361">
        <f>_xlfn.LET(_xlpm.b,_xlfn.XLOOKUP(L361,Binning_WOE_IV!$AQ$2:$AQ$5,Binning_WOE_IV!$AR$2:$AR$5,"not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361">
        <f>_xlfn.XLOOKUP(_xlfn.XLOOKUP(N361,Binning_WOE_IV!$AS$2:$AS$4,Binning_WOE_IV!$AT$2:$AT$4,"not found",0),Binning_WOE_IV!$R$62:$R$63,Binning_WOE_IV!$G$62:$G$63,"not found",0)</f>
        <v>-0.54969627176468283</v>
      </c>
      <c r="AG361">
        <f>_xlfn.XLOOKUP(_xlfn.XLOOKUP(O361,Binning_WOE_IV!$AU$2:$AU$4,Binning_WOE_IV!$AV$2:$AV$4,"not found",0),Binning_WOE_IV!$R$64:$R$65,Binning_WOE_IV!$G$64:$G$65,"not found",0)</f>
        <v>-0.4919272386823581</v>
      </c>
      <c r="AH361">
        <f>V361*TRAIN_SUMMARY!$C$3</f>
        <v>-5.5952498937620498E-2</v>
      </c>
      <c r="AI361">
        <f>W361*TRAIN_SUMMARY!$C$4</f>
        <v>-8.037531726833734E-2</v>
      </c>
      <c r="AJ361">
        <f>X361*TRAIN_SUMMARY!$C$5</f>
        <v>-0.30210272522824844</v>
      </c>
      <c r="AK361">
        <f>Y361*TRAIN_SUMMARY!$C$6</f>
        <v>-0.13115011605145144</v>
      </c>
      <c r="AL361">
        <f>Z361*TRAIN_SUMMARY!$C$7</f>
        <v>-0.37777464997720578</v>
      </c>
      <c r="AM361">
        <f>AA361*TRAIN_SUMMARY!$C$8</f>
        <v>0.38352631329769549</v>
      </c>
      <c r="AN361">
        <f>AB361*TRAIN_SUMMARY!$C$9</f>
        <v>-0.49793991054548797</v>
      </c>
      <c r="AO361">
        <f>AC361*TRAIN_SUMMARY!$C$10</f>
        <v>7.0222669754522044E-2</v>
      </c>
      <c r="AP361">
        <f>AD361*TRAIN_SUMMARY!$C$11</f>
        <v>-0.21458247952085815</v>
      </c>
      <c r="AQ361">
        <f>AE361*TRAIN_SUMMARY!$C$12</f>
        <v>0.30495501300893796</v>
      </c>
      <c r="AR361">
        <f>AF361*TRAIN_SUMMARY!$C$13</f>
        <v>0.33693577197926589</v>
      </c>
      <c r="AS361">
        <f>AG361*TRAIN_SUMMARY!$C$14</f>
        <v>0.18600799575071647</v>
      </c>
      <c r="AT361">
        <f>TRAIN_SUMMARY!$C$2+SUM(AH361:AS361)</f>
        <v>-1.1996307485001949</v>
      </c>
      <c r="AU361">
        <f t="shared" si="65"/>
        <v>0.23154091080305067</v>
      </c>
      <c r="AV361">
        <f t="shared" si="66"/>
        <v>0.26336795203735081</v>
      </c>
      <c r="AW361">
        <f t="shared" si="67"/>
        <v>1</v>
      </c>
      <c r="AX361">
        <f t="shared" si="68"/>
        <v>0</v>
      </c>
      <c r="AY361">
        <f t="shared" si="76"/>
        <v>185</v>
      </c>
      <c r="AZ361">
        <f t="shared" si="77"/>
        <v>175</v>
      </c>
      <c r="BA361" s="35">
        <f t="shared" si="69"/>
        <v>0.38144329896907214</v>
      </c>
      <c r="BB361" s="35">
        <f t="shared" si="70"/>
        <v>0.81395348837209303</v>
      </c>
      <c r="BC361" s="35">
        <f t="shared" si="71"/>
        <v>0.43251018940302088</v>
      </c>
      <c r="BD361" s="35">
        <f t="shared" si="72"/>
        <v>0.81395348837209303</v>
      </c>
      <c r="BE361" s="35">
        <f t="shared" si="73"/>
        <v>0.38144329896907214</v>
      </c>
      <c r="BF361" s="23">
        <f>VLOOKUP(AH361,POINTS_TABLE!$D$2:$E$6,2,FALSE)</f>
        <v>-2.4216717822795024</v>
      </c>
      <c r="BG361" s="23">
        <f>VLOOKUP(AI361,POINTS_TABLE!$D$7:$E$12,2,FALSE)</f>
        <v>-3.4787121489872201</v>
      </c>
      <c r="BH361" s="23">
        <f>VLOOKUP(AJ361,POINTS_TABLE!$D$13:$E$18,2,FALSE)</f>
        <v>-13.075263105775054</v>
      </c>
      <c r="BI361" s="23">
        <f>VLOOKUP(AK361,POINTS_TABLE!$D$21:$E$24,2,FALSE)</f>
        <v>-5.6762886611832304</v>
      </c>
      <c r="BJ361" s="23">
        <f>VLOOKUP(AL361,POINTS_TABLE!$D$25:$E$27,2,FALSE)</f>
        <v>-16.350408422870363</v>
      </c>
      <c r="BK361" s="23">
        <f>VLOOKUP(AM361,POINTS_TABLE!$D$28:$E$33,2,FALSE)</f>
        <v>16.599345307350365</v>
      </c>
      <c r="BL361" s="23">
        <f>VLOOKUP(AN361,POINTS_TABLE!$D$34:$E$37,2,FALSE)</f>
        <v>-21.551263188140087</v>
      </c>
      <c r="BM361" s="23">
        <f>VLOOKUP(AO361,POINTS_TABLE!$D$38:$E$41,2,FALSE)</f>
        <v>3.0392969223849704</v>
      </c>
      <c r="BN361" s="23">
        <f>VLOOKUP(AP361,POINTS_TABLE!$D$42:$E$44,2,FALSE)</f>
        <v>-9.2873123719919874</v>
      </c>
      <c r="BO361" s="23">
        <f>VLOOKUP(AQ361,POINTS_TABLE!$D$45:$E$48,2,FALSE)</f>
        <v>13.198712548866723</v>
      </c>
      <c r="BP361" s="23">
        <f>VLOOKUP(AR361,POINTS_TABLE!$D$49:$E$50,2,FALSE)</f>
        <v>14.582867019977442</v>
      </c>
      <c r="BQ361" s="23">
        <f>VLOOKUP(AS361,POINTS_TABLE!$D$51:$E$52,2,FALSE)</f>
        <v>8.0505843910576207</v>
      </c>
      <c r="BR361" s="39">
        <f>ROUND(SCORECARD_SCALLING!$C$6-SUM(BF361:BQ361)-TRAIN_SUMMARY!$C$2*SCORECARD_SCALLING!$C$5,0)</f>
        <v>522</v>
      </c>
      <c r="BS361" t="str">
        <f t="shared" si="74"/>
        <v>Manual review</v>
      </c>
      <c r="BT361">
        <f t="shared" si="75"/>
        <v>2</v>
      </c>
    </row>
    <row r="362" spans="1:72">
      <c r="A362" s="2" t="s">
        <v>63</v>
      </c>
      <c r="B362" s="2">
        <v>24</v>
      </c>
      <c r="C362" s="2" t="s">
        <v>33</v>
      </c>
      <c r="D362" s="2" t="s">
        <v>41</v>
      </c>
      <c r="E362" s="2">
        <v>1925</v>
      </c>
      <c r="F362" s="2" t="s">
        <v>34</v>
      </c>
      <c r="G362" s="2" t="s">
        <v>35</v>
      </c>
      <c r="H362" s="2">
        <v>2</v>
      </c>
      <c r="I362" s="2" t="s">
        <v>26</v>
      </c>
      <c r="J362" s="2" t="s">
        <v>27</v>
      </c>
      <c r="K362" s="2">
        <v>2</v>
      </c>
      <c r="L362" s="2" t="s">
        <v>28</v>
      </c>
      <c r="M362" s="2">
        <v>26</v>
      </c>
      <c r="N362" s="2" t="s">
        <v>27</v>
      </c>
      <c r="O362" s="2" t="s">
        <v>29</v>
      </c>
      <c r="P362" s="2">
        <v>1</v>
      </c>
      <c r="Q362" s="2" t="s">
        <v>30</v>
      </c>
      <c r="R362" s="2">
        <v>1</v>
      </c>
      <c r="S362" s="2" t="s">
        <v>27</v>
      </c>
      <c r="T362" s="2" t="s">
        <v>31</v>
      </c>
      <c r="U362" s="2">
        <v>0</v>
      </c>
      <c r="V362">
        <f>_xlfn.XLOOKUP(B362,Binning_WOE_IV!$C$2:$C$6,Binning_WOE_IV!$I$2:$I$6,"not found",-1)</f>
        <v>-0.12917431193202994</v>
      </c>
      <c r="W362">
        <f>_xlfn.XLOOKUP(E362,Binning_WOE_IV!$C$7:$C$12,Binning_WOE_IV!$I$7:$I$12,"not found",-1)</f>
        <v>0.16104877718831048</v>
      </c>
      <c r="X362">
        <f>_xlfn.XLOOKUP(M362,Binning_WOE_IV!$C$13:$C$18,Binning_WOE_IV!$I$13:$I$18,"not found",-1)</f>
        <v>-0.13233987329659078</v>
      </c>
      <c r="Y362">
        <f>_xlfn.XLOOKUP(A362,Binning_WOE_IV!$B$32:$B$35,Binning_WOE_IV!$G$32:$G$35,"not found",0)</f>
        <v>0.16731839020190586</v>
      </c>
      <c r="Z362" s="23">
        <f>_xlfn.XLOOKUP(_xlfn.XLOOKUP(C362,Binning_WOE_IV!$AF$2:$AF$6,Binning_WOE_IV!$AG$2:$AG$6,"not found",0),Binning_WOE_IV!$R$36:$R$38,Binning_WOE_IV!$G$36:$G$38,"not found",0)</f>
        <v>-4.4726268044255127E-2</v>
      </c>
      <c r="AA362" cm="1">
        <f t="array" ref="AA362">_xlfn.SWITCH(D362,"radio/tv",Binning_WOE_IV!$G$39,"other",Binning_WOE_IV!$G$39,"education",Binning_WOE_IV!$G$40,"retraining",Binning_WOE_IV!$G$40,"furniture/equipment",Binning_WOE_IV!$G$41,"domestic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62">
        <f>_xlfn.LET(_xlpm.b,_xlfn.XLOOKUP(F362,Binning_WOE_IV!$AJ$2:$AJ$6,Binning_WOE_IV!$AK$2:$AK$6,"not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62">
        <f>_xlfn.LET(_xlpm.b,_xlfn.XLOOKUP(G362,Binning_WOE_IV!$AL$2:$AL$6,Binning_WOE_IV!$AM$2:$AM$6,"not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62">
        <f>_xlfn.XLOOKUP(_xlfn.XLOOKUP(I362,Binning_WOE_IV!$AN$2:$AN$5,Binning_WOE_IV!$AO$2:$AO$5,"not found",0),Binning_WOE_IV!$R$53:$R$55,Binning_WOE_IV!$G$53:$G$55,"not found",0)</f>
        <v>0.1811117123342415</v>
      </c>
      <c r="AE362">
        <f>_xlfn.LET(_xlpm.b,_xlfn.XLOOKUP(L362,Binning_WOE_IV!$AQ$2:$AQ$5,Binning_WOE_IV!$AR$2:$AR$5,"not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62">
        <f>_xlfn.XLOOKUP(_xlfn.XLOOKUP(N362,Binning_WOE_IV!$AS$2:$AS$4,Binning_WOE_IV!$AT$2:$AT$4,"not found",0),Binning_WOE_IV!$R$62:$R$63,Binning_WOE_IV!$G$62:$G$63,"not found",0)</f>
        <v>0.12957806221905885</v>
      </c>
      <c r="AG362">
        <f>_xlfn.XLOOKUP(_xlfn.XLOOKUP(O362,Binning_WOE_IV!$AU$2:$AU$4,Binning_WOE_IV!$AV$2:$AV$4,"not found",0),Binning_WOE_IV!$R$64:$R$65,Binning_WOE_IV!$G$64:$G$65,"not found",0)</f>
        <v>0.23435622685305388</v>
      </c>
      <c r="AH362">
        <f>V362*TRAIN_SUMMARY!$C$3</f>
        <v>0.10186434668464488</v>
      </c>
      <c r="AI362">
        <f>W362*TRAIN_SUMMARY!$C$4</f>
        <v>-8.037531726833734E-2</v>
      </c>
      <c r="AJ362">
        <f>X362*TRAIN_SUMMARY!$C$5</f>
        <v>8.428542324031725E-2</v>
      </c>
      <c r="AK362">
        <f>Y362*TRAIN_SUMMARY!$C$6</f>
        <v>-0.13115011605145144</v>
      </c>
      <c r="AL362">
        <f>Z362*TRAIN_SUMMARY!$C$7</f>
        <v>2.4580699342731407E-2</v>
      </c>
      <c r="AM362">
        <f>AA362*TRAIN_SUMMARY!$C$8</f>
        <v>5.9194073638088991E-2</v>
      </c>
      <c r="AN362">
        <f>AB362*TRAIN_SUMMARY!$C$9</f>
        <v>0.17108448609736249</v>
      </c>
      <c r="AO362">
        <f>AC362*TRAIN_SUMMARY!$C$10</f>
        <v>4.7923621110280083E-2</v>
      </c>
      <c r="AP362">
        <f>AD362*TRAIN_SUMMARY!$C$11</f>
        <v>-0.21458247952085815</v>
      </c>
      <c r="AQ362">
        <f>AE362*TRAIN_SUMMARY!$C$12</f>
        <v>-0.28008206528227803</v>
      </c>
      <c r="AR362">
        <f>AF362*TRAIN_SUMMARY!$C$13</f>
        <v>-7.9424741749105313E-2</v>
      </c>
      <c r="AS362">
        <f>AG362*TRAIN_SUMMARY!$C$14</f>
        <v>-8.8614999578798745E-2</v>
      </c>
      <c r="AT362">
        <f>TRAIN_SUMMARY!$C$2+SUM(AH362:AS362)</f>
        <v>-1.2066978840995271</v>
      </c>
      <c r="AU362">
        <f t="shared" si="65"/>
        <v>0.23028584374585659</v>
      </c>
      <c r="AV362">
        <f t="shared" si="66"/>
        <v>0.26173605869967392</v>
      </c>
      <c r="AW362">
        <f t="shared" si="67"/>
        <v>1</v>
      </c>
      <c r="AX362">
        <f t="shared" si="68"/>
        <v>0</v>
      </c>
      <c r="AY362">
        <f t="shared" si="76"/>
        <v>186</v>
      </c>
      <c r="AZ362">
        <f t="shared" si="77"/>
        <v>175</v>
      </c>
      <c r="BA362" s="35">
        <f t="shared" si="69"/>
        <v>0.38350515463917528</v>
      </c>
      <c r="BB362" s="35">
        <f t="shared" si="70"/>
        <v>0.81395348837209303</v>
      </c>
      <c r="BC362" s="35">
        <f t="shared" si="71"/>
        <v>0.43044833373291774</v>
      </c>
      <c r="BD362" s="35">
        <f t="shared" si="72"/>
        <v>0.81395348837209303</v>
      </c>
      <c r="BE362" s="35">
        <f t="shared" si="73"/>
        <v>0.38350515463917528</v>
      </c>
      <c r="BF362" s="23">
        <f>VLOOKUP(AH362,POINTS_TABLE!$D$2:$E$6,2,FALSE)</f>
        <v>4.4087756341599382</v>
      </c>
      <c r="BG362" s="23">
        <f>VLOOKUP(AI362,POINTS_TABLE!$D$7:$E$12,2,FALSE)</f>
        <v>-3.4787121489872201</v>
      </c>
      <c r="BH362" s="23">
        <f>VLOOKUP(AJ362,POINTS_TABLE!$D$13:$E$18,2,FALSE)</f>
        <v>3.6479448638409924</v>
      </c>
      <c r="BI362" s="23">
        <f>VLOOKUP(AK362,POINTS_TABLE!$D$21:$E$24,2,FALSE)</f>
        <v>-5.6762886611832304</v>
      </c>
      <c r="BJ362" s="23">
        <f>VLOOKUP(AL362,POINTS_TABLE!$D$25:$E$27,2,FALSE)</f>
        <v>1.063873591300236</v>
      </c>
      <c r="BK362" s="23">
        <f>VLOOKUP(AM362,POINTS_TABLE!$D$28:$E$33,2,FALSE)</f>
        <v>2.5619698946306131</v>
      </c>
      <c r="BL362" s="23">
        <f>VLOOKUP(AN362,POINTS_TABLE!$D$34:$E$37,2,FALSE)</f>
        <v>7.4046821899710498</v>
      </c>
      <c r="BM362" s="23">
        <f>VLOOKUP(AO362,POINTS_TABLE!$D$38:$E$41,2,FALSE)</f>
        <v>2.0741751155172814</v>
      </c>
      <c r="BN362" s="23">
        <f>VLOOKUP(AP362,POINTS_TABLE!$D$42:$E$44,2,FALSE)</f>
        <v>-9.2873123719919874</v>
      </c>
      <c r="BO362" s="23">
        <f>VLOOKUP(AQ362,POINTS_TABLE!$D$45:$E$48,2,FALSE)</f>
        <v>-12.122190198740443</v>
      </c>
      <c r="BP362" s="23">
        <f>VLOOKUP(AR362,POINTS_TABLE!$D$49:$E$50,2,FALSE)</f>
        <v>-3.4375704313596254</v>
      </c>
      <c r="BQ362" s="23">
        <f>VLOOKUP(AS362,POINTS_TABLE!$D$51:$E$52,2,FALSE)</f>
        <v>-3.8353326132213157</v>
      </c>
      <c r="BR362" s="39">
        <f>ROUND(SCORECARD_SCALLING!$C$6-SUM(BF362:BQ362)-TRAIN_SUMMARY!$C$2*SCORECARD_SCALLING!$C$5,0)</f>
        <v>523</v>
      </c>
      <c r="BS362" t="str">
        <f t="shared" si="74"/>
        <v>Manual review</v>
      </c>
      <c r="BT362">
        <f t="shared" si="75"/>
        <v>2</v>
      </c>
    </row>
    <row r="363" spans="1:72">
      <c r="A363" s="2" t="s">
        <v>32</v>
      </c>
      <c r="B363" s="2">
        <v>18</v>
      </c>
      <c r="C363" s="2" t="s">
        <v>22</v>
      </c>
      <c r="D363" s="2" t="s">
        <v>23</v>
      </c>
      <c r="E363" s="2">
        <v>1795</v>
      </c>
      <c r="F363" s="2" t="s">
        <v>34</v>
      </c>
      <c r="G363" s="2" t="s">
        <v>25</v>
      </c>
      <c r="H363" s="2">
        <v>3</v>
      </c>
      <c r="I363" s="2" t="s">
        <v>36</v>
      </c>
      <c r="J363" s="2" t="s">
        <v>42</v>
      </c>
      <c r="K363" s="2">
        <v>4</v>
      </c>
      <c r="L363" s="2" t="s">
        <v>28</v>
      </c>
      <c r="M363" s="2">
        <v>48</v>
      </c>
      <c r="N363" s="2" t="s">
        <v>61</v>
      </c>
      <c r="O363" s="2" t="s">
        <v>51</v>
      </c>
      <c r="P363" s="2">
        <v>2</v>
      </c>
      <c r="Q363" s="2" t="s">
        <v>40</v>
      </c>
      <c r="R363" s="2">
        <v>1</v>
      </c>
      <c r="S363" s="2" t="s">
        <v>31</v>
      </c>
      <c r="T363" s="2" t="s">
        <v>31</v>
      </c>
      <c r="U363" s="2">
        <v>0</v>
      </c>
      <c r="V363">
        <f>_xlfn.XLOOKUP(B363,Binning_WOE_IV!$C$2:$C$6,Binning_WOE_IV!$I$2:$I$6,"not found",-1)</f>
        <v>7.0953437452657447E-2</v>
      </c>
      <c r="W363">
        <f>_xlfn.XLOOKUP(E363,Binning_WOE_IV!$C$7:$C$12,Binning_WOE_IV!$I$7:$I$12,"not found",-1)</f>
        <v>0.16104877718831048</v>
      </c>
      <c r="X363">
        <f>_xlfn.XLOOKUP(M363,Binning_WOE_IV!$C$13:$C$18,Binning_WOE_IV!$I$13:$I$18,"not found",-1)</f>
        <v>0.42044277372805144</v>
      </c>
      <c r="Y363">
        <f>_xlfn.XLOOKUP(A363,Binning_WOE_IV!$B$32:$B$35,Binning_WOE_IV!$G$32:$G$35,"not found",0)</f>
        <v>-0.45557089656450134</v>
      </c>
      <c r="Z363" s="23">
        <f>_xlfn.XLOOKUP(_xlfn.XLOOKUP(C363,Binning_WOE_IV!$AF$2:$AF$6,Binning_WOE_IV!$AG$2:$AG$6,"not found",0),Binning_WOE_IV!$R$36:$R$38,Binning_WOE_IV!$G$36:$G$38,"not found",0)</f>
        <v>0.68738688104907397</v>
      </c>
      <c r="AA363" cm="1">
        <f t="array" ref="AA363">_xlfn.SWITCH(D363,"radio/tv",Binning_WOE_IV!$G$39,"other",Binning_WOE_IV!$G$39,"education",Binning_WOE_IV!$G$40,"retraining",Binning_WOE_IV!$G$40,"furniture/equipment",Binning_WOE_IV!$G$41,"domestic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63">
        <f>_xlfn.LET(_xlpm.b,_xlfn.XLOOKUP(F363,Binning_WOE_IV!$AJ$2:$AJ$6,Binning_WOE_IV!$AK$2:$AK$6,"not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63">
        <f>_xlfn.LET(_xlpm.b,_xlfn.XLOOKUP(G363,Binning_WOE_IV!$AL$2:$AL$6,Binning_WOE_IV!$AM$2:$AM$6,"not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63">
        <f>_xlfn.XLOOKUP(_xlfn.XLOOKUP(I363,Binning_WOE_IV!$AN$2:$AN$5,Binning_WOE_IV!$AO$2:$AO$5,"not found",0),Binning_WOE_IV!$R$53:$R$55,Binning_WOE_IV!$G$53:$G$55,"not found",0)</f>
        <v>-0.20099341664998441</v>
      </c>
      <c r="AE363">
        <f>_xlfn.LET(_xlpm.b,_xlfn.XLOOKUP(L363,Binning_WOE_IV!$AQ$2:$AQ$5,Binning_WOE_IV!$AR$2:$AR$5,"not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63">
        <f>_xlfn.XLOOKUP(_xlfn.XLOOKUP(N363,Binning_WOE_IV!$AS$2:$AS$4,Binning_WOE_IV!$AT$2:$AT$4,"not found",0),Binning_WOE_IV!$R$62:$R$63,Binning_WOE_IV!$G$62:$G$63,"not found",0)</f>
        <v>-0.54969627176468283</v>
      </c>
      <c r="AG363">
        <f>_xlfn.XLOOKUP(_xlfn.XLOOKUP(O363,Binning_WOE_IV!$AU$2:$AU$4,Binning_WOE_IV!$AV$2:$AV$4,"not found",0),Binning_WOE_IV!$R$64:$R$65,Binning_WOE_IV!$G$64:$G$65,"not found",0)</f>
        <v>-0.4919272386823581</v>
      </c>
      <c r="AH363">
        <f>V363*TRAIN_SUMMARY!$C$3</f>
        <v>-5.5952498937620498E-2</v>
      </c>
      <c r="AI363">
        <f>W363*TRAIN_SUMMARY!$C$4</f>
        <v>-8.037531726833734E-2</v>
      </c>
      <c r="AJ363">
        <f>X363*TRAIN_SUMMARY!$C$5</f>
        <v>-0.26777415036949909</v>
      </c>
      <c r="AK363">
        <f>Y363*TRAIN_SUMMARY!$C$6</f>
        <v>0.35709270141793154</v>
      </c>
      <c r="AL363">
        <f>Z363*TRAIN_SUMMARY!$C$7</f>
        <v>-0.37777464997720578</v>
      </c>
      <c r="AM363">
        <f>AA363*TRAIN_SUMMARY!$C$8</f>
        <v>-0.43521580803835686</v>
      </c>
      <c r="AN363">
        <f>AB363*TRAIN_SUMMARY!$C$9</f>
        <v>0.17108448609736249</v>
      </c>
      <c r="AO363">
        <f>AC363*TRAIN_SUMMARY!$C$10</f>
        <v>-0.18469041192036334</v>
      </c>
      <c r="AP363">
        <f>AD363*TRAIN_SUMMARY!$C$11</f>
        <v>0.23813846799994265</v>
      </c>
      <c r="AQ363">
        <f>AE363*TRAIN_SUMMARY!$C$12</f>
        <v>-0.28008206528227803</v>
      </c>
      <c r="AR363">
        <f>AF363*TRAIN_SUMMARY!$C$13</f>
        <v>0.33693577197926589</v>
      </c>
      <c r="AS363">
        <f>AG363*TRAIN_SUMMARY!$C$14</f>
        <v>0.18600799575071647</v>
      </c>
      <c r="AT363">
        <f>TRAIN_SUMMARY!$C$2+SUM(AH363:AS363)</f>
        <v>-1.2140062933105651</v>
      </c>
      <c r="AU363">
        <f t="shared" si="65"/>
        <v>0.22899295125807761</v>
      </c>
      <c r="AV363">
        <f t="shared" si="66"/>
        <v>0.26005776312347478</v>
      </c>
      <c r="AW363">
        <f t="shared" si="67"/>
        <v>1</v>
      </c>
      <c r="AX363">
        <f t="shared" si="68"/>
        <v>0</v>
      </c>
      <c r="AY363">
        <f t="shared" si="76"/>
        <v>187</v>
      </c>
      <c r="AZ363">
        <f t="shared" si="77"/>
        <v>175</v>
      </c>
      <c r="BA363" s="35">
        <f t="shared" si="69"/>
        <v>0.38556701030927837</v>
      </c>
      <c r="BB363" s="35">
        <f t="shared" si="70"/>
        <v>0.81395348837209303</v>
      </c>
      <c r="BC363" s="35">
        <f t="shared" si="71"/>
        <v>0.42838647806281466</v>
      </c>
      <c r="BD363" s="35">
        <f t="shared" si="72"/>
        <v>0.81395348837209303</v>
      </c>
      <c r="BE363" s="35">
        <f t="shared" si="73"/>
        <v>0.38556701030927837</v>
      </c>
      <c r="BF363" s="23">
        <f>VLOOKUP(AH363,POINTS_TABLE!$D$2:$E$6,2,FALSE)</f>
        <v>-2.4216717822795024</v>
      </c>
      <c r="BG363" s="23">
        <f>VLOOKUP(AI363,POINTS_TABLE!$D$7:$E$12,2,FALSE)</f>
        <v>-3.4787121489872201</v>
      </c>
      <c r="BH363" s="23">
        <f>VLOOKUP(AJ363,POINTS_TABLE!$D$13:$E$18,2,FALSE)</f>
        <v>-11.589493164489957</v>
      </c>
      <c r="BI363" s="23">
        <f>VLOOKUP(AK363,POINTS_TABLE!$D$21:$E$24,2,FALSE)</f>
        <v>15.455276084198793</v>
      </c>
      <c r="BJ363" s="23">
        <f>VLOOKUP(AL363,POINTS_TABLE!$D$25:$E$27,2,FALSE)</f>
        <v>-16.350408422870363</v>
      </c>
      <c r="BK363" s="23">
        <f>VLOOKUP(AM363,POINTS_TABLE!$D$28:$E$33,2,FALSE)</f>
        <v>-18.836510639202615</v>
      </c>
      <c r="BL363" s="23">
        <f>VLOOKUP(AN363,POINTS_TABLE!$D$34:$E$37,2,FALSE)</f>
        <v>7.4046821899710498</v>
      </c>
      <c r="BM363" s="23">
        <f>VLOOKUP(AO363,POINTS_TABLE!$D$38:$E$41,2,FALSE)</f>
        <v>-7.9935582413174426</v>
      </c>
      <c r="BN363" s="23">
        <f>VLOOKUP(AP363,POINTS_TABLE!$D$42:$E$44,2,FALSE)</f>
        <v>10.30683560485237</v>
      </c>
      <c r="BO363" s="23">
        <f>VLOOKUP(AQ363,POINTS_TABLE!$D$45:$E$48,2,FALSE)</f>
        <v>-12.122190198740443</v>
      </c>
      <c r="BP363" s="23">
        <f>VLOOKUP(AR363,POINTS_TABLE!$D$49:$E$50,2,FALSE)</f>
        <v>14.582867019977442</v>
      </c>
      <c r="BQ363" s="23">
        <f>VLOOKUP(AS363,POINTS_TABLE!$D$51:$E$52,2,FALSE)</f>
        <v>8.0505843910576207</v>
      </c>
      <c r="BR363" s="39">
        <f>ROUND(SCORECARD_SCALLING!$C$6-SUM(BF363:BQ363)-TRAIN_SUMMARY!$C$2*SCORECARD_SCALLING!$C$5,0)</f>
        <v>523</v>
      </c>
      <c r="BS363" t="str">
        <f t="shared" si="74"/>
        <v>Manual review</v>
      </c>
      <c r="BT363">
        <f t="shared" si="75"/>
        <v>2</v>
      </c>
    </row>
    <row r="364" spans="1:72">
      <c r="A364" s="2" t="s">
        <v>32</v>
      </c>
      <c r="B364" s="2">
        <v>12</v>
      </c>
      <c r="C364" s="2" t="s">
        <v>22</v>
      </c>
      <c r="D364" s="2" t="s">
        <v>46</v>
      </c>
      <c r="E364" s="2">
        <v>2366</v>
      </c>
      <c r="F364" s="2" t="s">
        <v>48</v>
      </c>
      <c r="G364" s="2" t="s">
        <v>39</v>
      </c>
      <c r="H364" s="2">
        <v>3</v>
      </c>
      <c r="I364" s="2" t="s">
        <v>54</v>
      </c>
      <c r="J364" s="2" t="s">
        <v>27</v>
      </c>
      <c r="K364" s="2">
        <v>3</v>
      </c>
      <c r="L364" s="2" t="s">
        <v>50</v>
      </c>
      <c r="M364" s="2">
        <v>36</v>
      </c>
      <c r="N364" s="2" t="s">
        <v>27</v>
      </c>
      <c r="O364" s="2" t="s">
        <v>29</v>
      </c>
      <c r="P364" s="2">
        <v>1</v>
      </c>
      <c r="Q364" s="2" t="s">
        <v>52</v>
      </c>
      <c r="R364" s="2">
        <v>1</v>
      </c>
      <c r="S364" s="2" t="s">
        <v>31</v>
      </c>
      <c r="T364" s="2" t="s">
        <v>31</v>
      </c>
      <c r="U364" s="2">
        <v>0</v>
      </c>
      <c r="V364">
        <f>_xlfn.XLOOKUP(B364,Binning_WOE_IV!$C$2:$C$6,Binning_WOE_IV!$I$2:$I$6,"not found",-1)</f>
        <v>7.0953437452657447E-2</v>
      </c>
      <c r="W364">
        <f>_xlfn.XLOOKUP(E364,Binning_WOE_IV!$C$7:$C$12,Binning_WOE_IV!$I$7:$I$12,"not found",-1)</f>
        <v>0.12361395596717682</v>
      </c>
      <c r="X364">
        <f>_xlfn.XLOOKUP(M364,Binning_WOE_IV!$C$13:$C$18,Binning_WOE_IV!$I$13:$I$18,"not found",-1)</f>
        <v>0.27579903319597576</v>
      </c>
      <c r="Y364">
        <f>_xlfn.XLOOKUP(A364,Binning_WOE_IV!$B$32:$B$35,Binning_WOE_IV!$G$32:$G$35,"not found",0)</f>
        <v>-0.45557089656450134</v>
      </c>
      <c r="Z364" s="23">
        <f>_xlfn.XLOOKUP(_xlfn.XLOOKUP(C364,Binning_WOE_IV!$AF$2:$AF$6,Binning_WOE_IV!$AG$2:$AG$6,"not found",0),Binning_WOE_IV!$R$36:$R$38,Binning_WOE_IV!$G$36:$G$38,"not found",0)</f>
        <v>0.68738688104907397</v>
      </c>
      <c r="AA364" cm="1">
        <f t="array" ref="AA364">_xlfn.SWITCH(D364,"radio/tv",Binning_WOE_IV!$G$39,"other",Binning_WOE_IV!$G$39,"education",Binning_WOE_IV!$G$40,"retraining",Binning_WOE_IV!$G$40,"furniture/equipment",Binning_WOE_IV!$G$41,"domestic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364">
        <f>_xlfn.LET(_xlpm.b,_xlfn.XLOOKUP(F364,Binning_WOE_IV!$AJ$2:$AJ$6,Binning_WOE_IV!$AK$2:$AK$6,"not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364">
        <f>_xlfn.LET(_xlpm.b,_xlfn.XLOOKUP(G364,Binning_WOE_IV!$AL$2:$AL$6,Binning_WOE_IV!$AM$2:$AM$6,"not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64">
        <f>_xlfn.XLOOKUP(_xlfn.XLOOKUP(I364,Binning_WOE_IV!$AN$2:$AN$5,Binning_WOE_IV!$AO$2:$AO$5,"not found",0),Binning_WOE_IV!$R$53:$R$55,Binning_WOE_IV!$G$53:$G$55,"not found",0)</f>
        <v>-0.2698954162208389</v>
      </c>
      <c r="AE364">
        <f>_xlfn.LET(_xlpm.b,_xlfn.XLOOKUP(L364,Binning_WOE_IV!$AQ$2:$AQ$5,Binning_WOE_IV!$AR$2:$AR$5,"not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64">
        <f>_xlfn.XLOOKUP(_xlfn.XLOOKUP(N364,Binning_WOE_IV!$AS$2:$AS$4,Binning_WOE_IV!$AT$2:$AT$4,"not found",0),Binning_WOE_IV!$R$62:$R$63,Binning_WOE_IV!$G$62:$G$63,"not found",0)</f>
        <v>0.12957806221905885</v>
      </c>
      <c r="AG364">
        <f>_xlfn.XLOOKUP(_xlfn.XLOOKUP(O364,Binning_WOE_IV!$AU$2:$AU$4,Binning_WOE_IV!$AV$2:$AV$4,"not found",0),Binning_WOE_IV!$R$64:$R$65,Binning_WOE_IV!$G$64:$G$65,"not found",0)</f>
        <v>0.23435622685305388</v>
      </c>
      <c r="AH364">
        <f>V364*TRAIN_SUMMARY!$C$3</f>
        <v>-5.5952498937620498E-2</v>
      </c>
      <c r="AI364">
        <f>W364*TRAIN_SUMMARY!$C$4</f>
        <v>-6.1692557392340606E-2</v>
      </c>
      <c r="AJ364">
        <f>X364*TRAIN_SUMMARY!$C$5</f>
        <v>-0.1756525653466223</v>
      </c>
      <c r="AK364">
        <f>Y364*TRAIN_SUMMARY!$C$6</f>
        <v>0.35709270141793154</v>
      </c>
      <c r="AL364">
        <f>Z364*TRAIN_SUMMARY!$C$7</f>
        <v>-0.37777464997720578</v>
      </c>
      <c r="AM364">
        <f>AA364*TRAIN_SUMMARY!$C$8</f>
        <v>0.38352631329769549</v>
      </c>
      <c r="AN364">
        <f>AB364*TRAIN_SUMMARY!$C$9</f>
        <v>-0.49793991054548797</v>
      </c>
      <c r="AO364">
        <f>AC364*TRAIN_SUMMARY!$C$10</f>
        <v>-0.18469041192036334</v>
      </c>
      <c r="AP364">
        <f>AD364*TRAIN_SUMMARY!$C$11</f>
        <v>0.31977406031642996</v>
      </c>
      <c r="AQ364">
        <f>AE364*TRAIN_SUMMARY!$C$12</f>
        <v>6.1778553558697331E-2</v>
      </c>
      <c r="AR364">
        <f>AF364*TRAIN_SUMMARY!$C$13</f>
        <v>-7.9424741749105313E-2</v>
      </c>
      <c r="AS364">
        <f>AG364*TRAIN_SUMMARY!$C$14</f>
        <v>-8.8614999578798745E-2</v>
      </c>
      <c r="AT364">
        <f>TRAIN_SUMMARY!$C$2+SUM(AH364:AS364)</f>
        <v>-1.2209715216189134</v>
      </c>
      <c r="AU364">
        <f t="shared" si="65"/>
        <v>0.22776552600570737</v>
      </c>
      <c r="AV364">
        <f t="shared" si="66"/>
        <v>0.2584670522812561</v>
      </c>
      <c r="AW364">
        <f t="shared" si="67"/>
        <v>1</v>
      </c>
      <c r="AX364">
        <f t="shared" si="68"/>
        <v>0</v>
      </c>
      <c r="AY364">
        <f t="shared" si="76"/>
        <v>188</v>
      </c>
      <c r="AZ364">
        <f t="shared" si="77"/>
        <v>175</v>
      </c>
      <c r="BA364" s="35">
        <f t="shared" si="69"/>
        <v>0.38762886597938145</v>
      </c>
      <c r="BB364" s="35">
        <f t="shared" si="70"/>
        <v>0.81395348837209303</v>
      </c>
      <c r="BC364" s="35">
        <f t="shared" si="71"/>
        <v>0.42632462239271157</v>
      </c>
      <c r="BD364" s="35">
        <f t="shared" si="72"/>
        <v>0.81395348837209303</v>
      </c>
      <c r="BE364" s="35">
        <f t="shared" si="73"/>
        <v>0.38762886597938145</v>
      </c>
      <c r="BF364" s="23">
        <f>VLOOKUP(AH364,POINTS_TABLE!$D$2:$E$6,2,FALSE)</f>
        <v>-2.4216717822795024</v>
      </c>
      <c r="BG364" s="23">
        <f>VLOOKUP(AI364,POINTS_TABLE!$D$7:$E$12,2,FALSE)</f>
        <v>-2.6701063982906263</v>
      </c>
      <c r="BH364" s="23">
        <f>VLOOKUP(AJ364,POINTS_TABLE!$D$13:$E$18,2,FALSE)</f>
        <v>-7.6023925483498971</v>
      </c>
      <c r="BI364" s="23">
        <f>VLOOKUP(AK364,POINTS_TABLE!$D$21:$E$24,2,FALSE)</f>
        <v>15.455276084198793</v>
      </c>
      <c r="BJ364" s="23">
        <f>VLOOKUP(AL364,POINTS_TABLE!$D$25:$E$27,2,FALSE)</f>
        <v>-16.350408422870363</v>
      </c>
      <c r="BK364" s="23">
        <f>VLOOKUP(AM364,POINTS_TABLE!$D$28:$E$33,2,FALSE)</f>
        <v>16.599345307350365</v>
      </c>
      <c r="BL364" s="23">
        <f>VLOOKUP(AN364,POINTS_TABLE!$D$34:$E$37,2,FALSE)</f>
        <v>-21.551263188140087</v>
      </c>
      <c r="BM364" s="23">
        <f>VLOOKUP(AO364,POINTS_TABLE!$D$38:$E$41,2,FALSE)</f>
        <v>-7.9935582413174426</v>
      </c>
      <c r="BN364" s="23">
        <f>VLOOKUP(AP364,POINTS_TABLE!$D$42:$E$44,2,FALSE)</f>
        <v>13.840093530703253</v>
      </c>
      <c r="BO364" s="23">
        <f>VLOOKUP(AQ364,POINTS_TABLE!$D$45:$E$48,2,FALSE)</f>
        <v>2.6738283855727758</v>
      </c>
      <c r="BP364" s="23">
        <f>VLOOKUP(AR364,POINTS_TABLE!$D$49:$E$50,2,FALSE)</f>
        <v>-3.4375704313596254</v>
      </c>
      <c r="BQ364" s="23">
        <f>VLOOKUP(AS364,POINTS_TABLE!$D$51:$E$52,2,FALSE)</f>
        <v>-3.8353326132213157</v>
      </c>
      <c r="BR364" s="39">
        <f>ROUND(SCORECARD_SCALLING!$C$6-SUM(BF364:BQ364)-TRAIN_SUMMARY!$C$2*SCORECARD_SCALLING!$C$5,0)</f>
        <v>523</v>
      </c>
      <c r="BS364" t="str">
        <f t="shared" si="74"/>
        <v>Manual review</v>
      </c>
      <c r="BT364">
        <f t="shared" si="75"/>
        <v>2</v>
      </c>
    </row>
    <row r="365" spans="1:72">
      <c r="A365" s="2" t="s">
        <v>21</v>
      </c>
      <c r="B365" s="2">
        <v>6</v>
      </c>
      <c r="C365" s="2" t="s">
        <v>22</v>
      </c>
      <c r="D365" s="2" t="s">
        <v>41</v>
      </c>
      <c r="E365" s="2">
        <v>1872</v>
      </c>
      <c r="F365" s="2" t="s">
        <v>34</v>
      </c>
      <c r="G365" s="2" t="s">
        <v>55</v>
      </c>
      <c r="H365" s="2">
        <v>4</v>
      </c>
      <c r="I365" s="2" t="s">
        <v>26</v>
      </c>
      <c r="J365" s="2" t="s">
        <v>27</v>
      </c>
      <c r="K365" s="2">
        <v>4</v>
      </c>
      <c r="L365" s="2" t="s">
        <v>47</v>
      </c>
      <c r="M365" s="2">
        <v>36</v>
      </c>
      <c r="N365" s="2" t="s">
        <v>27</v>
      </c>
      <c r="O365" s="2" t="s">
        <v>44</v>
      </c>
      <c r="P365" s="2">
        <v>3</v>
      </c>
      <c r="Q365" s="2" t="s">
        <v>52</v>
      </c>
      <c r="R365" s="2">
        <v>1</v>
      </c>
      <c r="S365" s="2" t="s">
        <v>31</v>
      </c>
      <c r="T365" s="2" t="s">
        <v>31</v>
      </c>
      <c r="U365" s="2">
        <v>0</v>
      </c>
      <c r="V365">
        <f>_xlfn.XLOOKUP(B365,Binning_WOE_IV!$C$2:$C$6,Binning_WOE_IV!$I$2:$I$6,"not found",-1)</f>
        <v>1.0146162505891094</v>
      </c>
      <c r="W365">
        <f>_xlfn.XLOOKUP(E365,Binning_WOE_IV!$C$7:$C$12,Binning_WOE_IV!$I$7:$I$12,"not found",-1)</f>
        <v>0.16104877718831048</v>
      </c>
      <c r="X365">
        <f>_xlfn.XLOOKUP(M365,Binning_WOE_IV!$C$13:$C$18,Binning_WOE_IV!$I$13:$I$18,"not found",-1)</f>
        <v>0.27579903319597576</v>
      </c>
      <c r="Y365">
        <f>_xlfn.XLOOKUP(A365,Binning_WOE_IV!$B$32:$B$35,Binning_WOE_IV!$G$32:$G$35,"not found",0)</f>
        <v>-0.67859154491044971</v>
      </c>
      <c r="Z365" s="23">
        <f>_xlfn.XLOOKUP(_xlfn.XLOOKUP(C365,Binning_WOE_IV!$AF$2:$AF$6,Binning_WOE_IV!$AG$2:$AG$6,"not found",0),Binning_WOE_IV!$R$36:$R$38,Binning_WOE_IV!$G$36:$G$38,"not found",0)</f>
        <v>0.68738688104907397</v>
      </c>
      <c r="AA365" cm="1">
        <f t="array" ref="AA365">_xlfn.SWITCH(D365,"radio/tv",Binning_WOE_IV!$G$39,"other",Binning_WOE_IV!$G$39,"education",Binning_WOE_IV!$G$40,"retraining",Binning_WOE_IV!$G$40,"furniture/equipment",Binning_WOE_IV!$G$41,"domestic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65">
        <f>_xlfn.LET(_xlpm.b,_xlfn.XLOOKUP(F365,Binning_WOE_IV!$AJ$2:$AJ$6,Binning_WOE_IV!$AK$2:$AK$6,"not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65">
        <f>_xlfn.LET(_xlpm.b,_xlfn.XLOOKUP(G365,Binning_WOE_IV!$AL$2:$AL$6,Binning_WOE_IV!$AM$2:$AM$6,"not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365">
        <f>_xlfn.XLOOKUP(_xlfn.XLOOKUP(I365,Binning_WOE_IV!$AN$2:$AN$5,Binning_WOE_IV!$AO$2:$AO$5,"not found",0),Binning_WOE_IV!$R$53:$R$55,Binning_WOE_IV!$G$53:$G$55,"not found",0)</f>
        <v>0.1811117123342415</v>
      </c>
      <c r="AE365">
        <f>_xlfn.LET(_xlpm.b,_xlfn.XLOOKUP(L365,Binning_WOE_IV!$AQ$2:$AQ$5,Binning_WOE_IV!$AR$2:$AR$5,"not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365">
        <f>_xlfn.XLOOKUP(_xlfn.XLOOKUP(N365,Binning_WOE_IV!$AS$2:$AS$4,Binning_WOE_IV!$AT$2:$AT$4,"not found",0),Binning_WOE_IV!$R$62:$R$63,Binning_WOE_IV!$G$62:$G$63,"not found",0)</f>
        <v>0.12957806221905885</v>
      </c>
      <c r="AG365">
        <f>_xlfn.XLOOKUP(_xlfn.XLOOKUP(O365,Binning_WOE_IV!$AU$2:$AU$4,Binning_WOE_IV!$AV$2:$AV$4,"not found",0),Binning_WOE_IV!$R$64:$R$65,Binning_WOE_IV!$G$64:$G$65,"not found",0)</f>
        <v>-0.4919272386823581</v>
      </c>
      <c r="AH365">
        <f>V365*TRAIN_SUMMARY!$C$3</f>
        <v>-0.80010661528638027</v>
      </c>
      <c r="AI365">
        <f>W365*TRAIN_SUMMARY!$C$4</f>
        <v>-8.037531726833734E-2</v>
      </c>
      <c r="AJ365">
        <f>X365*TRAIN_SUMMARY!$C$5</f>
        <v>-0.1756525653466223</v>
      </c>
      <c r="AK365">
        <f>Y365*TRAIN_SUMMARY!$C$6</f>
        <v>0.53190423215968441</v>
      </c>
      <c r="AL365">
        <f>Z365*TRAIN_SUMMARY!$C$7</f>
        <v>-0.37777464997720578</v>
      </c>
      <c r="AM365">
        <f>AA365*TRAIN_SUMMARY!$C$8</f>
        <v>5.9194073638088991E-2</v>
      </c>
      <c r="AN365">
        <f>AB365*TRAIN_SUMMARY!$C$9</f>
        <v>0.17108448609736249</v>
      </c>
      <c r="AO365">
        <f>AC365*TRAIN_SUMMARY!$C$10</f>
        <v>7.0222669754522044E-2</v>
      </c>
      <c r="AP365">
        <f>AD365*TRAIN_SUMMARY!$C$11</f>
        <v>-0.21458247952085815</v>
      </c>
      <c r="AQ365">
        <f>AE365*TRAIN_SUMMARY!$C$12</f>
        <v>0.30495501300893796</v>
      </c>
      <c r="AR365">
        <f>AF365*TRAIN_SUMMARY!$C$13</f>
        <v>-7.9424741749105313E-2</v>
      </c>
      <c r="AS365">
        <f>AG365*TRAIN_SUMMARY!$C$14</f>
        <v>0.18600799575071647</v>
      </c>
      <c r="AT365">
        <f>TRAIN_SUMMARY!$C$2+SUM(AH365:AS365)</f>
        <v>-1.2259487135013196</v>
      </c>
      <c r="AU365">
        <f t="shared" si="65"/>
        <v>0.22689128210605752</v>
      </c>
      <c r="AV365">
        <f t="shared" si="66"/>
        <v>0.25733559617816437</v>
      </c>
      <c r="AW365">
        <f t="shared" si="67"/>
        <v>1</v>
      </c>
      <c r="AX365">
        <f t="shared" si="68"/>
        <v>0</v>
      </c>
      <c r="AY365">
        <f t="shared" si="76"/>
        <v>189</v>
      </c>
      <c r="AZ365">
        <f t="shared" si="77"/>
        <v>175</v>
      </c>
      <c r="BA365" s="35">
        <f t="shared" si="69"/>
        <v>0.38969072164948454</v>
      </c>
      <c r="BB365" s="35">
        <f t="shared" si="70"/>
        <v>0.81395348837209303</v>
      </c>
      <c r="BC365" s="35">
        <f t="shared" si="71"/>
        <v>0.42426276672260849</v>
      </c>
      <c r="BD365" s="35">
        <f t="shared" si="72"/>
        <v>0.81395348837209303</v>
      </c>
      <c r="BE365" s="35">
        <f t="shared" si="73"/>
        <v>0.38969072164948454</v>
      </c>
      <c r="BF365" s="23">
        <f>VLOOKUP(AH365,POINTS_TABLE!$D$2:$E$6,2,FALSE)</f>
        <v>-34.629295381683434</v>
      </c>
      <c r="BG365" s="23">
        <f>VLOOKUP(AI365,POINTS_TABLE!$D$7:$E$12,2,FALSE)</f>
        <v>-3.4787121489872201</v>
      </c>
      <c r="BH365" s="23">
        <f>VLOOKUP(AJ365,POINTS_TABLE!$D$13:$E$18,2,FALSE)</f>
        <v>-7.6023925483498971</v>
      </c>
      <c r="BI365" s="23">
        <f>VLOOKUP(AK365,POINTS_TABLE!$D$21:$E$24,2,FALSE)</f>
        <v>23.021267938938855</v>
      </c>
      <c r="BJ365" s="23">
        <f>VLOOKUP(AL365,POINTS_TABLE!$D$25:$E$27,2,FALSE)</f>
        <v>-16.350408422870363</v>
      </c>
      <c r="BK365" s="23">
        <f>VLOOKUP(AM365,POINTS_TABLE!$D$28:$E$33,2,FALSE)</f>
        <v>2.5619698946306131</v>
      </c>
      <c r="BL365" s="23">
        <f>VLOOKUP(AN365,POINTS_TABLE!$D$34:$E$37,2,FALSE)</f>
        <v>7.4046821899710498</v>
      </c>
      <c r="BM365" s="23">
        <f>VLOOKUP(AO365,POINTS_TABLE!$D$38:$E$41,2,FALSE)</f>
        <v>3.0392969223849704</v>
      </c>
      <c r="BN365" s="23">
        <f>VLOOKUP(AP365,POINTS_TABLE!$D$42:$E$44,2,FALSE)</f>
        <v>-9.2873123719919874</v>
      </c>
      <c r="BO365" s="23">
        <f>VLOOKUP(AQ365,POINTS_TABLE!$D$45:$E$48,2,FALSE)</f>
        <v>13.198712548866723</v>
      </c>
      <c r="BP365" s="23">
        <f>VLOOKUP(AR365,POINTS_TABLE!$D$49:$E$50,2,FALSE)</f>
        <v>-3.4375704313596254</v>
      </c>
      <c r="BQ365" s="23">
        <f>VLOOKUP(AS365,POINTS_TABLE!$D$51:$E$52,2,FALSE)</f>
        <v>8.0505843910576207</v>
      </c>
      <c r="BR365" s="39">
        <f>ROUND(SCORECARD_SCALLING!$C$6-SUM(BF365:BQ365)-TRAIN_SUMMARY!$C$2*SCORECARD_SCALLING!$C$5,0)</f>
        <v>523</v>
      </c>
      <c r="BS365" t="str">
        <f t="shared" si="74"/>
        <v>Manual review</v>
      </c>
      <c r="BT365">
        <f t="shared" si="75"/>
        <v>2</v>
      </c>
    </row>
    <row r="366" spans="1:72">
      <c r="A366" s="2" t="s">
        <v>21</v>
      </c>
      <c r="B366" s="2">
        <v>24</v>
      </c>
      <c r="C366" s="2" t="s">
        <v>33</v>
      </c>
      <c r="D366" s="2" t="s">
        <v>49</v>
      </c>
      <c r="E366" s="2">
        <v>2812</v>
      </c>
      <c r="F366" s="2" t="s">
        <v>24</v>
      </c>
      <c r="G366" s="2" t="s">
        <v>25</v>
      </c>
      <c r="H366" s="2">
        <v>2</v>
      </c>
      <c r="I366" s="2" t="s">
        <v>36</v>
      </c>
      <c r="J366" s="2" t="s">
        <v>27</v>
      </c>
      <c r="K366" s="2">
        <v>4</v>
      </c>
      <c r="L366" s="2" t="s">
        <v>28</v>
      </c>
      <c r="M366" s="2">
        <v>26</v>
      </c>
      <c r="N366" s="2" t="s">
        <v>27</v>
      </c>
      <c r="O366" s="2" t="s">
        <v>51</v>
      </c>
      <c r="P366" s="2">
        <v>1</v>
      </c>
      <c r="Q366" s="2" t="s">
        <v>30</v>
      </c>
      <c r="R366" s="2">
        <v>1</v>
      </c>
      <c r="S366" s="2" t="s">
        <v>27</v>
      </c>
      <c r="T366" s="2" t="s">
        <v>31</v>
      </c>
      <c r="U366" s="2">
        <v>0</v>
      </c>
      <c r="V366">
        <f>_xlfn.XLOOKUP(B366,Binning_WOE_IV!$C$2:$C$6,Binning_WOE_IV!$I$2:$I$6,"not found",-1)</f>
        <v>-0.12917431193202994</v>
      </c>
      <c r="W366">
        <f>_xlfn.XLOOKUP(E366,Binning_WOE_IV!$C$7:$C$12,Binning_WOE_IV!$I$7:$I$12,"not found",-1)</f>
        <v>0.12361395596717682</v>
      </c>
      <c r="X366">
        <f>_xlfn.XLOOKUP(M366,Binning_WOE_IV!$C$13:$C$18,Binning_WOE_IV!$I$13:$I$18,"not found",-1)</f>
        <v>-0.13233987329659078</v>
      </c>
      <c r="Y366">
        <f>_xlfn.XLOOKUP(A366,Binning_WOE_IV!$B$32:$B$35,Binning_WOE_IV!$G$32:$G$35,"not found",0)</f>
        <v>-0.67859154491044971</v>
      </c>
      <c r="Z366" s="23">
        <f>_xlfn.XLOOKUP(_xlfn.XLOOKUP(C366,Binning_WOE_IV!$AF$2:$AF$6,Binning_WOE_IV!$AG$2:$AG$6,"not found",0),Binning_WOE_IV!$R$36:$R$38,Binning_WOE_IV!$G$36:$G$38,"not found",0)</f>
        <v>-4.4726268044255127E-2</v>
      </c>
      <c r="AA366" cm="1">
        <f t="array" ref="AA366">_xlfn.SWITCH(D366,"radio/tv",Binning_WOE_IV!$G$39,"other",Binning_WOE_IV!$G$39,"education",Binning_WOE_IV!$G$40,"retraining",Binning_WOE_IV!$G$40,"furniture/equipment",Binning_WOE_IV!$G$41,"domestic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366">
        <f>_xlfn.LET(_xlpm.b,_xlfn.XLOOKUP(F366,Binning_WOE_IV!$AJ$2:$AJ$6,Binning_WOE_IV!$AK$2:$AK$6,"not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366">
        <f>_xlfn.LET(_xlpm.b,_xlfn.XLOOKUP(G366,Binning_WOE_IV!$AL$2:$AL$6,Binning_WOE_IV!$AM$2:$AM$6,"not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66">
        <f>_xlfn.XLOOKUP(_xlfn.XLOOKUP(I366,Binning_WOE_IV!$AN$2:$AN$5,Binning_WOE_IV!$AO$2:$AO$5,"not found",0),Binning_WOE_IV!$R$53:$R$55,Binning_WOE_IV!$G$53:$G$55,"not found",0)</f>
        <v>-0.20099341664998441</v>
      </c>
      <c r="AE366">
        <f>_xlfn.LET(_xlpm.b,_xlfn.XLOOKUP(L366,Binning_WOE_IV!$AQ$2:$AQ$5,Binning_WOE_IV!$AR$2:$AR$5,"not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66">
        <f>_xlfn.XLOOKUP(_xlfn.XLOOKUP(N366,Binning_WOE_IV!$AS$2:$AS$4,Binning_WOE_IV!$AT$2:$AT$4,"not found",0),Binning_WOE_IV!$R$62:$R$63,Binning_WOE_IV!$G$62:$G$63,"not found",0)</f>
        <v>0.12957806221905885</v>
      </c>
      <c r="AG366">
        <f>_xlfn.XLOOKUP(_xlfn.XLOOKUP(O366,Binning_WOE_IV!$AU$2:$AU$4,Binning_WOE_IV!$AV$2:$AV$4,"not found",0),Binning_WOE_IV!$R$64:$R$65,Binning_WOE_IV!$G$64:$G$65,"not found",0)</f>
        <v>-0.4919272386823581</v>
      </c>
      <c r="AH366">
        <f>V366*TRAIN_SUMMARY!$C$3</f>
        <v>0.10186434668464488</v>
      </c>
      <c r="AI366">
        <f>W366*TRAIN_SUMMARY!$C$4</f>
        <v>-6.1692557392340606E-2</v>
      </c>
      <c r="AJ366">
        <f>X366*TRAIN_SUMMARY!$C$5</f>
        <v>8.428542324031725E-2</v>
      </c>
      <c r="AK366">
        <f>Y366*TRAIN_SUMMARY!$C$6</f>
        <v>0.53190423215968441</v>
      </c>
      <c r="AL366">
        <f>Z366*TRAIN_SUMMARY!$C$7</f>
        <v>2.4580699342731407E-2</v>
      </c>
      <c r="AM366">
        <f>AA366*TRAIN_SUMMARY!$C$8</f>
        <v>-0.46936907902687153</v>
      </c>
      <c r="AN366">
        <f>AB366*TRAIN_SUMMARY!$C$9</f>
        <v>-0.49611293003523665</v>
      </c>
      <c r="AO366">
        <f>AC366*TRAIN_SUMMARY!$C$10</f>
        <v>-0.18469041192036334</v>
      </c>
      <c r="AP366">
        <f>AD366*TRAIN_SUMMARY!$C$11</f>
        <v>0.23813846799994265</v>
      </c>
      <c r="AQ366">
        <f>AE366*TRAIN_SUMMARY!$C$12</f>
        <v>-0.28008206528227803</v>
      </c>
      <c r="AR366">
        <f>AF366*TRAIN_SUMMARY!$C$13</f>
        <v>-7.9424741749105313E-2</v>
      </c>
      <c r="AS366">
        <f>AG366*TRAIN_SUMMARY!$C$14</f>
        <v>0.18600799575071647</v>
      </c>
      <c r="AT366">
        <f>TRAIN_SUMMARY!$C$2+SUM(AH366:AS366)</f>
        <v>-1.2259914349902816</v>
      </c>
      <c r="AU366">
        <f t="shared" si="65"/>
        <v>0.22688378834755449</v>
      </c>
      <c r="AV366">
        <f t="shared" si="66"/>
        <v>0.25732590320483312</v>
      </c>
      <c r="AW366">
        <f t="shared" si="67"/>
        <v>1</v>
      </c>
      <c r="AX366">
        <f t="shared" si="68"/>
        <v>0</v>
      </c>
      <c r="AY366">
        <f t="shared" si="76"/>
        <v>190</v>
      </c>
      <c r="AZ366">
        <f t="shared" si="77"/>
        <v>175</v>
      </c>
      <c r="BA366" s="35">
        <f t="shared" si="69"/>
        <v>0.39175257731958762</v>
      </c>
      <c r="BB366" s="35">
        <f t="shared" si="70"/>
        <v>0.81395348837209303</v>
      </c>
      <c r="BC366" s="35">
        <f t="shared" si="71"/>
        <v>0.4222009110525054</v>
      </c>
      <c r="BD366" s="35">
        <f t="shared" si="72"/>
        <v>0.81395348837209303</v>
      </c>
      <c r="BE366" s="35">
        <f t="shared" si="73"/>
        <v>0.39175257731958762</v>
      </c>
      <c r="BF366" s="23">
        <f>VLOOKUP(AH366,POINTS_TABLE!$D$2:$E$6,2,FALSE)</f>
        <v>4.4087756341599382</v>
      </c>
      <c r="BG366" s="23">
        <f>VLOOKUP(AI366,POINTS_TABLE!$D$7:$E$12,2,FALSE)</f>
        <v>-2.6701063982906263</v>
      </c>
      <c r="BH366" s="23">
        <f>VLOOKUP(AJ366,POINTS_TABLE!$D$13:$E$18,2,FALSE)</f>
        <v>3.6479448638409924</v>
      </c>
      <c r="BI366" s="23">
        <f>VLOOKUP(AK366,POINTS_TABLE!$D$21:$E$24,2,FALSE)</f>
        <v>23.021267938938855</v>
      </c>
      <c r="BJ366" s="23">
        <f>VLOOKUP(AL366,POINTS_TABLE!$D$25:$E$27,2,FALSE)</f>
        <v>1.063873591300236</v>
      </c>
      <c r="BK366" s="23">
        <f>VLOOKUP(AM366,POINTS_TABLE!$D$28:$E$33,2,FALSE)</f>
        <v>-20.314693279760625</v>
      </c>
      <c r="BL366" s="23">
        <f>VLOOKUP(AN366,POINTS_TABLE!$D$34:$E$37,2,FALSE)</f>
        <v>-21.472189916481874</v>
      </c>
      <c r="BM366" s="23">
        <f>VLOOKUP(AO366,POINTS_TABLE!$D$38:$E$41,2,FALSE)</f>
        <v>-7.9935582413174426</v>
      </c>
      <c r="BN366" s="23">
        <f>VLOOKUP(AP366,POINTS_TABLE!$D$42:$E$44,2,FALSE)</f>
        <v>10.30683560485237</v>
      </c>
      <c r="BO366" s="23">
        <f>VLOOKUP(AQ366,POINTS_TABLE!$D$45:$E$48,2,FALSE)</f>
        <v>-12.122190198740443</v>
      </c>
      <c r="BP366" s="23">
        <f>VLOOKUP(AR366,POINTS_TABLE!$D$49:$E$50,2,FALSE)</f>
        <v>-3.4375704313596254</v>
      </c>
      <c r="BQ366" s="23">
        <f>VLOOKUP(AS366,POINTS_TABLE!$D$51:$E$52,2,FALSE)</f>
        <v>8.0505843910576207</v>
      </c>
      <c r="BR366" s="39">
        <f>ROUND(SCORECARD_SCALLING!$C$6-SUM(BF366:BQ366)-TRAIN_SUMMARY!$C$2*SCORECARD_SCALLING!$C$5,0)</f>
        <v>523</v>
      </c>
      <c r="BS366" t="str">
        <f t="shared" si="74"/>
        <v>Manual review</v>
      </c>
      <c r="BT366">
        <f t="shared" si="75"/>
        <v>2</v>
      </c>
    </row>
    <row r="367" spans="1:72">
      <c r="A367" s="2" t="s">
        <v>32</v>
      </c>
      <c r="B367" s="2">
        <v>9</v>
      </c>
      <c r="C367" s="2" t="s">
        <v>22</v>
      </c>
      <c r="D367" s="2" t="s">
        <v>38</v>
      </c>
      <c r="E367" s="2">
        <v>1501</v>
      </c>
      <c r="F367" s="2" t="s">
        <v>34</v>
      </c>
      <c r="G367" s="2" t="s">
        <v>25</v>
      </c>
      <c r="H367" s="2">
        <v>2</v>
      </c>
      <c r="I367" s="2" t="s">
        <v>36</v>
      </c>
      <c r="J367" s="2" t="s">
        <v>27</v>
      </c>
      <c r="K367" s="2">
        <v>3</v>
      </c>
      <c r="L367" s="2" t="s">
        <v>50</v>
      </c>
      <c r="M367" s="2">
        <v>34</v>
      </c>
      <c r="N367" s="2" t="s">
        <v>27</v>
      </c>
      <c r="O367" s="2" t="s">
        <v>29</v>
      </c>
      <c r="P367" s="2">
        <v>2</v>
      </c>
      <c r="Q367" s="2" t="s">
        <v>52</v>
      </c>
      <c r="R367" s="2">
        <v>1</v>
      </c>
      <c r="S367" s="2" t="s">
        <v>31</v>
      </c>
      <c r="T367" s="2" t="s">
        <v>31</v>
      </c>
      <c r="U367" s="2">
        <v>1</v>
      </c>
      <c r="V367">
        <f>_xlfn.XLOOKUP(B367,Binning_WOE_IV!$C$2:$C$6,Binning_WOE_IV!$I$2:$I$6,"not found",-1)</f>
        <v>1.0146162505891094</v>
      </c>
      <c r="W367">
        <f>_xlfn.XLOOKUP(E367,Binning_WOE_IV!$C$7:$C$12,Binning_WOE_IV!$I$7:$I$12,"not found",-1)</f>
        <v>0.16104877718831048</v>
      </c>
      <c r="X367">
        <f>_xlfn.XLOOKUP(M367,Binning_WOE_IV!$C$13:$C$18,Binning_WOE_IV!$I$13:$I$18,"not found",-1)</f>
        <v>-9.0210644079187538E-2</v>
      </c>
      <c r="Y367">
        <f>_xlfn.XLOOKUP(A367,Binning_WOE_IV!$B$32:$B$35,Binning_WOE_IV!$G$32:$G$35,"not found",0)</f>
        <v>-0.45557089656450134</v>
      </c>
      <c r="Z367" s="23">
        <f>_xlfn.XLOOKUP(_xlfn.XLOOKUP(C367,Binning_WOE_IV!$AF$2:$AF$6,Binning_WOE_IV!$AG$2:$AG$6,"not found",0),Binning_WOE_IV!$R$36:$R$38,Binning_WOE_IV!$G$36:$G$38,"not found",0)</f>
        <v>0.68738688104907397</v>
      </c>
      <c r="AA367" cm="1">
        <f t="array" ref="AA367">_xlfn.SWITCH(D367,"radio/tv",Binning_WOE_IV!$G$39,"other",Binning_WOE_IV!$G$39,"education",Binning_WOE_IV!$G$40,"retraining",Binning_WOE_IV!$G$40,"furniture/equipment",Binning_WOE_IV!$G$41,"domestic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367">
        <f>_xlfn.LET(_xlpm.b,_xlfn.XLOOKUP(F367,Binning_WOE_IV!$AJ$2:$AJ$6,Binning_WOE_IV!$AK$2:$AK$6,"not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67">
        <f>_xlfn.LET(_xlpm.b,_xlfn.XLOOKUP(G367,Binning_WOE_IV!$AL$2:$AL$6,Binning_WOE_IV!$AM$2:$AM$6,"not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67">
        <f>_xlfn.XLOOKUP(_xlfn.XLOOKUP(I367,Binning_WOE_IV!$AN$2:$AN$5,Binning_WOE_IV!$AO$2:$AO$5,"not found",0),Binning_WOE_IV!$R$53:$R$55,Binning_WOE_IV!$G$53:$G$55,"not found",0)</f>
        <v>-0.20099341664998441</v>
      </c>
      <c r="AE367">
        <f>_xlfn.LET(_xlpm.b,_xlfn.XLOOKUP(L367,Binning_WOE_IV!$AQ$2:$AQ$5,Binning_WOE_IV!$AR$2:$AR$5,"not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67">
        <f>_xlfn.XLOOKUP(_xlfn.XLOOKUP(N367,Binning_WOE_IV!$AS$2:$AS$4,Binning_WOE_IV!$AT$2:$AT$4,"not found",0),Binning_WOE_IV!$R$62:$R$63,Binning_WOE_IV!$G$62:$G$63,"not found",0)</f>
        <v>0.12957806221905885</v>
      </c>
      <c r="AG367">
        <f>_xlfn.XLOOKUP(_xlfn.XLOOKUP(O367,Binning_WOE_IV!$AU$2:$AU$4,Binning_WOE_IV!$AV$2:$AV$4,"not found",0),Binning_WOE_IV!$R$64:$R$65,Binning_WOE_IV!$G$64:$G$65,"not found",0)</f>
        <v>0.23435622685305388</v>
      </c>
      <c r="AH367">
        <f>V367*TRAIN_SUMMARY!$C$3</f>
        <v>-0.80010661528638027</v>
      </c>
      <c r="AI367">
        <f>W367*TRAIN_SUMMARY!$C$4</f>
        <v>-8.037531726833734E-2</v>
      </c>
      <c r="AJ367">
        <f>X367*TRAIN_SUMMARY!$C$5</f>
        <v>5.7453903556002682E-2</v>
      </c>
      <c r="AK367">
        <f>Y367*TRAIN_SUMMARY!$C$6</f>
        <v>0.35709270141793154</v>
      </c>
      <c r="AL367">
        <f>Z367*TRAIN_SUMMARY!$C$7</f>
        <v>-0.37777464997720578</v>
      </c>
      <c r="AM367">
        <f>AA367*TRAIN_SUMMARY!$C$8</f>
        <v>0.31332064462344805</v>
      </c>
      <c r="AN367">
        <f>AB367*TRAIN_SUMMARY!$C$9</f>
        <v>0.17108448609736249</v>
      </c>
      <c r="AO367">
        <f>AC367*TRAIN_SUMMARY!$C$10</f>
        <v>-0.18469041192036334</v>
      </c>
      <c r="AP367">
        <f>AD367*TRAIN_SUMMARY!$C$11</f>
        <v>0.23813846799994265</v>
      </c>
      <c r="AQ367">
        <f>AE367*TRAIN_SUMMARY!$C$12</f>
        <v>6.1778553558697331E-2</v>
      </c>
      <c r="AR367">
        <f>AF367*TRAIN_SUMMARY!$C$13</f>
        <v>-7.9424741749105313E-2</v>
      </c>
      <c r="AS367">
        <f>AG367*TRAIN_SUMMARY!$C$14</f>
        <v>-8.8614999578798745E-2</v>
      </c>
      <c r="AT367">
        <f>TRAIN_SUMMARY!$C$2+SUM(AH367:AS367)</f>
        <v>-1.2335187932889293</v>
      </c>
      <c r="AU367">
        <f t="shared" si="65"/>
        <v>0.22556614806772279</v>
      </c>
      <c r="AV367">
        <f t="shared" si="66"/>
        <v>1.4891418235085943</v>
      </c>
      <c r="AW367">
        <f t="shared" si="67"/>
        <v>0</v>
      </c>
      <c r="AX367">
        <f t="shared" si="68"/>
        <v>1</v>
      </c>
      <c r="AY367">
        <f t="shared" si="76"/>
        <v>190</v>
      </c>
      <c r="AZ367">
        <f t="shared" si="77"/>
        <v>176</v>
      </c>
      <c r="BA367" s="35">
        <f t="shared" si="69"/>
        <v>0.39175257731958762</v>
      </c>
      <c r="BB367" s="35">
        <f t="shared" si="70"/>
        <v>0.81860465116279069</v>
      </c>
      <c r="BC367" s="35">
        <f t="shared" si="71"/>
        <v>0.42685207384320306</v>
      </c>
      <c r="BD367" s="35">
        <f t="shared" si="72"/>
        <v>0.81860465116279069</v>
      </c>
      <c r="BE367" s="35">
        <f t="shared" si="73"/>
        <v>0.39175257731958762</v>
      </c>
      <c r="BF367" s="23">
        <f>VLOOKUP(AH367,POINTS_TABLE!$D$2:$E$6,2,FALSE)</f>
        <v>-34.629295381683434</v>
      </c>
      <c r="BG367" s="23">
        <f>VLOOKUP(AI367,POINTS_TABLE!$D$7:$E$12,2,FALSE)</f>
        <v>-3.4787121489872201</v>
      </c>
      <c r="BH367" s="23">
        <f>VLOOKUP(AJ367,POINTS_TABLE!$D$13:$E$18,2,FALSE)</f>
        <v>2.4866538521987356</v>
      </c>
      <c r="BI367" s="23">
        <f>VLOOKUP(AK367,POINTS_TABLE!$D$21:$E$24,2,FALSE)</f>
        <v>15.455276084198793</v>
      </c>
      <c r="BJ367" s="23">
        <f>VLOOKUP(AL367,POINTS_TABLE!$D$25:$E$27,2,FALSE)</f>
        <v>-16.350408422870363</v>
      </c>
      <c r="BK367" s="23">
        <f>VLOOKUP(AM367,POINTS_TABLE!$D$28:$E$33,2,FALSE)</f>
        <v>13.560784206191453</v>
      </c>
      <c r="BL367" s="23">
        <f>VLOOKUP(AN367,POINTS_TABLE!$D$34:$E$37,2,FALSE)</f>
        <v>7.4046821899710498</v>
      </c>
      <c r="BM367" s="23">
        <f>VLOOKUP(AO367,POINTS_TABLE!$D$38:$E$41,2,FALSE)</f>
        <v>-7.9935582413174426</v>
      </c>
      <c r="BN367" s="23">
        <f>VLOOKUP(AP367,POINTS_TABLE!$D$42:$E$44,2,FALSE)</f>
        <v>10.30683560485237</v>
      </c>
      <c r="BO367" s="23">
        <f>VLOOKUP(AQ367,POINTS_TABLE!$D$45:$E$48,2,FALSE)</f>
        <v>2.6738283855727758</v>
      </c>
      <c r="BP367" s="23">
        <f>VLOOKUP(AR367,POINTS_TABLE!$D$49:$E$50,2,FALSE)</f>
        <v>-3.4375704313596254</v>
      </c>
      <c r="BQ367" s="23">
        <f>VLOOKUP(AS367,POINTS_TABLE!$D$51:$E$52,2,FALSE)</f>
        <v>-3.8353326132213157</v>
      </c>
      <c r="BR367" s="39">
        <f>ROUND(SCORECARD_SCALLING!$C$6-SUM(BF367:BQ367)-TRAIN_SUMMARY!$C$2*SCORECARD_SCALLING!$C$5,0)</f>
        <v>524</v>
      </c>
      <c r="BS367" t="str">
        <f t="shared" si="74"/>
        <v>Manual review</v>
      </c>
      <c r="BT367">
        <f t="shared" si="75"/>
        <v>2</v>
      </c>
    </row>
    <row r="368" spans="1:72">
      <c r="A368" s="2" t="s">
        <v>21</v>
      </c>
      <c r="B368" s="2">
        <v>6</v>
      </c>
      <c r="C368" s="2" t="s">
        <v>22</v>
      </c>
      <c r="D368" s="2" t="s">
        <v>41</v>
      </c>
      <c r="E368" s="2">
        <v>3384</v>
      </c>
      <c r="F368" s="2" t="s">
        <v>34</v>
      </c>
      <c r="G368" s="2" t="s">
        <v>35</v>
      </c>
      <c r="H368" s="2">
        <v>1</v>
      </c>
      <c r="I368" s="2" t="s">
        <v>54</v>
      </c>
      <c r="J368" s="2" t="s">
        <v>27</v>
      </c>
      <c r="K368" s="2">
        <v>4</v>
      </c>
      <c r="L368" s="2" t="s">
        <v>28</v>
      </c>
      <c r="M368" s="2">
        <v>44</v>
      </c>
      <c r="N368" s="2" t="s">
        <v>27</v>
      </c>
      <c r="O368" s="2" t="s">
        <v>51</v>
      </c>
      <c r="P368" s="2">
        <v>1</v>
      </c>
      <c r="Q368" s="2" t="s">
        <v>52</v>
      </c>
      <c r="R368" s="2">
        <v>1</v>
      </c>
      <c r="S368" s="2" t="s">
        <v>31</v>
      </c>
      <c r="T368" s="2" t="s">
        <v>31</v>
      </c>
      <c r="U368" s="2">
        <v>1</v>
      </c>
      <c r="V368">
        <f>_xlfn.XLOOKUP(B368,Binning_WOE_IV!$C$2:$C$6,Binning_WOE_IV!$I$2:$I$6,"not found",-1)</f>
        <v>1.0146162505891094</v>
      </c>
      <c r="W368">
        <f>_xlfn.XLOOKUP(E368,Binning_WOE_IV!$C$7:$C$12,Binning_WOE_IV!$I$7:$I$12,"not found",-1)</f>
        <v>4.3939369041401284E-2</v>
      </c>
      <c r="X368">
        <f>_xlfn.XLOOKUP(M368,Binning_WOE_IV!$C$13:$C$18,Binning_WOE_IV!$I$13:$I$18,"not found",-1)</f>
        <v>0.27579903319597576</v>
      </c>
      <c r="Y368">
        <f>_xlfn.XLOOKUP(A368,Binning_WOE_IV!$B$32:$B$35,Binning_WOE_IV!$G$32:$G$35,"not found",0)</f>
        <v>-0.67859154491044971</v>
      </c>
      <c r="Z368" s="23">
        <f>_xlfn.XLOOKUP(_xlfn.XLOOKUP(C368,Binning_WOE_IV!$AF$2:$AF$6,Binning_WOE_IV!$AG$2:$AG$6,"not found",0),Binning_WOE_IV!$R$36:$R$38,Binning_WOE_IV!$G$36:$G$38,"not found",0)</f>
        <v>0.68738688104907397</v>
      </c>
      <c r="AA368" cm="1">
        <f t="array" ref="AA368">_xlfn.SWITCH(D368,"radio/tv",Binning_WOE_IV!$G$39,"other",Binning_WOE_IV!$G$39,"education",Binning_WOE_IV!$G$40,"retraining",Binning_WOE_IV!$G$40,"furniture/equipment",Binning_WOE_IV!$G$41,"domestic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68">
        <f>_xlfn.LET(_xlpm.b,_xlfn.XLOOKUP(F368,Binning_WOE_IV!$AJ$2:$AJ$6,Binning_WOE_IV!$AK$2:$AK$6,"not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68">
        <f>_xlfn.LET(_xlpm.b,_xlfn.XLOOKUP(G368,Binning_WOE_IV!$AL$2:$AL$6,Binning_WOE_IV!$AM$2:$AM$6,"not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68">
        <f>_xlfn.XLOOKUP(_xlfn.XLOOKUP(I368,Binning_WOE_IV!$AN$2:$AN$5,Binning_WOE_IV!$AO$2:$AO$5,"not found",0),Binning_WOE_IV!$R$53:$R$55,Binning_WOE_IV!$G$53:$G$55,"not found",0)</f>
        <v>-0.2698954162208389</v>
      </c>
      <c r="AE368">
        <f>_xlfn.LET(_xlpm.b,_xlfn.XLOOKUP(L368,Binning_WOE_IV!$AQ$2:$AQ$5,Binning_WOE_IV!$AR$2:$AR$5,"not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68">
        <f>_xlfn.XLOOKUP(_xlfn.XLOOKUP(N368,Binning_WOE_IV!$AS$2:$AS$4,Binning_WOE_IV!$AT$2:$AT$4,"not found",0),Binning_WOE_IV!$R$62:$R$63,Binning_WOE_IV!$G$62:$G$63,"not found",0)</f>
        <v>0.12957806221905885</v>
      </c>
      <c r="AG368">
        <f>_xlfn.XLOOKUP(_xlfn.XLOOKUP(O368,Binning_WOE_IV!$AU$2:$AU$4,Binning_WOE_IV!$AV$2:$AV$4,"not found",0),Binning_WOE_IV!$R$64:$R$65,Binning_WOE_IV!$G$64:$G$65,"not found",0)</f>
        <v>-0.4919272386823581</v>
      </c>
      <c r="AH368">
        <f>V368*TRAIN_SUMMARY!$C$3</f>
        <v>-0.80010661528638027</v>
      </c>
      <c r="AI368">
        <f>W368*TRAIN_SUMMARY!$C$4</f>
        <v>-2.1929012991782761E-2</v>
      </c>
      <c r="AJ368">
        <f>X368*TRAIN_SUMMARY!$C$5</f>
        <v>-0.1756525653466223</v>
      </c>
      <c r="AK368">
        <f>Y368*TRAIN_SUMMARY!$C$6</f>
        <v>0.53190423215968441</v>
      </c>
      <c r="AL368">
        <f>Z368*TRAIN_SUMMARY!$C$7</f>
        <v>-0.37777464997720578</v>
      </c>
      <c r="AM368">
        <f>AA368*TRAIN_SUMMARY!$C$8</f>
        <v>5.9194073638088991E-2</v>
      </c>
      <c r="AN368">
        <f>AB368*TRAIN_SUMMARY!$C$9</f>
        <v>0.17108448609736249</v>
      </c>
      <c r="AO368">
        <f>AC368*TRAIN_SUMMARY!$C$10</f>
        <v>4.7923621110280083E-2</v>
      </c>
      <c r="AP368">
        <f>AD368*TRAIN_SUMMARY!$C$11</f>
        <v>0.31977406031642996</v>
      </c>
      <c r="AQ368">
        <f>AE368*TRAIN_SUMMARY!$C$12</f>
        <v>-0.28008206528227803</v>
      </c>
      <c r="AR368">
        <f>AF368*TRAIN_SUMMARY!$C$13</f>
        <v>-7.9424741749105313E-2</v>
      </c>
      <c r="AS368">
        <f>AG368*TRAIN_SUMMARY!$C$14</f>
        <v>0.18600799575071647</v>
      </c>
      <c r="AT368">
        <f>TRAIN_SUMMARY!$C$2+SUM(AH368:AS368)</f>
        <v>-1.2404819963229352</v>
      </c>
      <c r="AU368">
        <f t="shared" si="65"/>
        <v>0.22435209843809054</v>
      </c>
      <c r="AV368">
        <f t="shared" si="66"/>
        <v>1.4945385931914048</v>
      </c>
      <c r="AW368">
        <f t="shared" si="67"/>
        <v>0</v>
      </c>
      <c r="AX368">
        <f t="shared" si="68"/>
        <v>1</v>
      </c>
      <c r="AY368">
        <f t="shared" si="76"/>
        <v>190</v>
      </c>
      <c r="AZ368">
        <f t="shared" si="77"/>
        <v>177</v>
      </c>
      <c r="BA368" s="35">
        <f t="shared" si="69"/>
        <v>0.39175257731958762</v>
      </c>
      <c r="BB368" s="35">
        <f t="shared" si="70"/>
        <v>0.82325581395348835</v>
      </c>
      <c r="BC368" s="35">
        <f t="shared" si="71"/>
        <v>0.43150323663390072</v>
      </c>
      <c r="BD368" s="35">
        <f t="shared" si="72"/>
        <v>0.82325581395348835</v>
      </c>
      <c r="BE368" s="35">
        <f t="shared" si="73"/>
        <v>0.39175257731958762</v>
      </c>
      <c r="BF368" s="23">
        <f>VLOOKUP(AH368,POINTS_TABLE!$D$2:$E$6,2,FALSE)</f>
        <v>-34.629295381683434</v>
      </c>
      <c r="BG368" s="23">
        <f>VLOOKUP(AI368,POINTS_TABLE!$D$7:$E$12,2,FALSE)</f>
        <v>-0.94910634884503919</v>
      </c>
      <c r="BH368" s="23">
        <f>VLOOKUP(AJ368,POINTS_TABLE!$D$13:$E$18,2,FALSE)</f>
        <v>-7.6023925483498971</v>
      </c>
      <c r="BI368" s="23">
        <f>VLOOKUP(AK368,POINTS_TABLE!$D$21:$E$24,2,FALSE)</f>
        <v>23.021267938938855</v>
      </c>
      <c r="BJ368" s="23">
        <f>VLOOKUP(AL368,POINTS_TABLE!$D$25:$E$27,2,FALSE)</f>
        <v>-16.350408422870363</v>
      </c>
      <c r="BK368" s="23">
        <f>VLOOKUP(AM368,POINTS_TABLE!$D$28:$E$33,2,FALSE)</f>
        <v>2.5619698946306131</v>
      </c>
      <c r="BL368" s="23">
        <f>VLOOKUP(AN368,POINTS_TABLE!$D$34:$E$37,2,FALSE)</f>
        <v>7.4046821899710498</v>
      </c>
      <c r="BM368" s="23">
        <f>VLOOKUP(AO368,POINTS_TABLE!$D$38:$E$41,2,FALSE)</f>
        <v>2.0741751155172814</v>
      </c>
      <c r="BN368" s="23">
        <f>VLOOKUP(AP368,POINTS_TABLE!$D$42:$E$44,2,FALSE)</f>
        <v>13.840093530703253</v>
      </c>
      <c r="BO368" s="23">
        <f>VLOOKUP(AQ368,POINTS_TABLE!$D$45:$E$48,2,FALSE)</f>
        <v>-12.122190198740443</v>
      </c>
      <c r="BP368" s="23">
        <f>VLOOKUP(AR368,POINTS_TABLE!$D$49:$E$50,2,FALSE)</f>
        <v>-3.4375704313596254</v>
      </c>
      <c r="BQ368" s="23">
        <f>VLOOKUP(AS368,POINTS_TABLE!$D$51:$E$52,2,FALSE)</f>
        <v>8.0505843910576207</v>
      </c>
      <c r="BR368" s="39">
        <f>ROUND(SCORECARD_SCALLING!$C$6-SUM(BF368:BQ368)-TRAIN_SUMMARY!$C$2*SCORECARD_SCALLING!$C$5,0)</f>
        <v>524</v>
      </c>
      <c r="BS368" t="str">
        <f t="shared" si="74"/>
        <v>Manual review</v>
      </c>
      <c r="BT368">
        <f t="shared" si="75"/>
        <v>2</v>
      </c>
    </row>
    <row r="369" spans="1:72">
      <c r="A369" s="2" t="s">
        <v>21</v>
      </c>
      <c r="B369" s="2">
        <v>6</v>
      </c>
      <c r="C369" s="2" t="s">
        <v>22</v>
      </c>
      <c r="D369" s="2" t="s">
        <v>46</v>
      </c>
      <c r="E369" s="2">
        <v>609</v>
      </c>
      <c r="F369" s="2" t="s">
        <v>34</v>
      </c>
      <c r="G369" s="2" t="s">
        <v>39</v>
      </c>
      <c r="H369" s="2">
        <v>4</v>
      </c>
      <c r="I369" s="2" t="s">
        <v>36</v>
      </c>
      <c r="J369" s="2" t="s">
        <v>27</v>
      </c>
      <c r="K369" s="2">
        <v>3</v>
      </c>
      <c r="L369" s="2" t="s">
        <v>43</v>
      </c>
      <c r="M369" s="2">
        <v>37</v>
      </c>
      <c r="N369" s="2" t="s">
        <v>27</v>
      </c>
      <c r="O369" s="2" t="s">
        <v>29</v>
      </c>
      <c r="P369" s="2">
        <v>2</v>
      </c>
      <c r="Q369" s="2" t="s">
        <v>30</v>
      </c>
      <c r="R369" s="2">
        <v>1</v>
      </c>
      <c r="S369" s="2" t="s">
        <v>27</v>
      </c>
      <c r="T369" s="2" t="s">
        <v>62</v>
      </c>
      <c r="U369" s="2">
        <v>0</v>
      </c>
      <c r="V369">
        <f>_xlfn.XLOOKUP(B369,Binning_WOE_IV!$C$2:$C$6,Binning_WOE_IV!$I$2:$I$6,"not found",-1)</f>
        <v>1.0146162505891094</v>
      </c>
      <c r="W369">
        <f>_xlfn.XLOOKUP(E369,Binning_WOE_IV!$C$7:$C$12,Binning_WOE_IV!$I$7:$I$12,"not found",-1)</f>
        <v>3.9978967825304385E-2</v>
      </c>
      <c r="X369">
        <f>_xlfn.XLOOKUP(M369,Binning_WOE_IV!$C$13:$C$18,Binning_WOE_IV!$I$13:$I$18,"not found",-1)</f>
        <v>0.27579903319597576</v>
      </c>
      <c r="Y369">
        <f>_xlfn.XLOOKUP(A369,Binning_WOE_IV!$B$32:$B$35,Binning_WOE_IV!$G$32:$G$35,"not found",0)</f>
        <v>-0.67859154491044971</v>
      </c>
      <c r="Z369" s="23">
        <f>_xlfn.XLOOKUP(_xlfn.XLOOKUP(C369,Binning_WOE_IV!$AF$2:$AF$6,Binning_WOE_IV!$AG$2:$AG$6,"not found",0),Binning_WOE_IV!$R$36:$R$38,Binning_WOE_IV!$G$36:$G$38,"not found",0)</f>
        <v>0.68738688104907397</v>
      </c>
      <c r="AA369" cm="1">
        <f t="array" ref="AA369">_xlfn.SWITCH(D369,"radio/tv",Binning_WOE_IV!$G$39,"other",Binning_WOE_IV!$G$39,"education",Binning_WOE_IV!$G$40,"retraining",Binning_WOE_IV!$G$40,"furniture/equipment",Binning_WOE_IV!$G$41,"domestic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369">
        <f>_xlfn.LET(_xlpm.b,_xlfn.XLOOKUP(F369,Binning_WOE_IV!$AJ$2:$AJ$6,Binning_WOE_IV!$AK$2:$AK$6,"not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69">
        <f>_xlfn.LET(_xlpm.b,_xlfn.XLOOKUP(G369,Binning_WOE_IV!$AL$2:$AL$6,Binning_WOE_IV!$AM$2:$AM$6,"not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69">
        <f>_xlfn.XLOOKUP(_xlfn.XLOOKUP(I369,Binning_WOE_IV!$AN$2:$AN$5,Binning_WOE_IV!$AO$2:$AO$5,"not found",0),Binning_WOE_IV!$R$53:$R$55,Binning_WOE_IV!$G$53:$G$55,"not found",0)</f>
        <v>-0.20099341664998441</v>
      </c>
      <c r="AE369">
        <f>_xlfn.LET(_xlpm.b,_xlfn.XLOOKUP(L369,Binning_WOE_IV!$AQ$2:$AQ$5,Binning_WOE_IV!$AR$2:$AR$5,"not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69">
        <f>_xlfn.XLOOKUP(_xlfn.XLOOKUP(N369,Binning_WOE_IV!$AS$2:$AS$4,Binning_WOE_IV!$AT$2:$AT$4,"not found",0),Binning_WOE_IV!$R$62:$R$63,Binning_WOE_IV!$G$62:$G$63,"not found",0)</f>
        <v>0.12957806221905885</v>
      </c>
      <c r="AG369">
        <f>_xlfn.XLOOKUP(_xlfn.XLOOKUP(O369,Binning_WOE_IV!$AU$2:$AU$4,Binning_WOE_IV!$AV$2:$AV$4,"not found",0),Binning_WOE_IV!$R$64:$R$65,Binning_WOE_IV!$G$64:$G$65,"not found",0)</f>
        <v>0.23435622685305388</v>
      </c>
      <c r="AH369">
        <f>V369*TRAIN_SUMMARY!$C$3</f>
        <v>-0.80010661528638027</v>
      </c>
      <c r="AI369">
        <f>W369*TRAIN_SUMMARY!$C$4</f>
        <v>-1.9952478243670423E-2</v>
      </c>
      <c r="AJ369">
        <f>X369*TRAIN_SUMMARY!$C$5</f>
        <v>-0.1756525653466223</v>
      </c>
      <c r="AK369">
        <f>Y369*TRAIN_SUMMARY!$C$6</f>
        <v>0.53190423215968441</v>
      </c>
      <c r="AL369">
        <f>Z369*TRAIN_SUMMARY!$C$7</f>
        <v>-0.37777464997720578</v>
      </c>
      <c r="AM369">
        <f>AA369*TRAIN_SUMMARY!$C$8</f>
        <v>0.38352631329769549</v>
      </c>
      <c r="AN369">
        <f>AB369*TRAIN_SUMMARY!$C$9</f>
        <v>0.17108448609736249</v>
      </c>
      <c r="AO369">
        <f>AC369*TRAIN_SUMMARY!$C$10</f>
        <v>-0.18469041192036334</v>
      </c>
      <c r="AP369">
        <f>AD369*TRAIN_SUMMARY!$C$11</f>
        <v>0.23813846799994265</v>
      </c>
      <c r="AQ369">
        <f>AE369*TRAIN_SUMMARY!$C$12</f>
        <v>-1.8327249432625072E-2</v>
      </c>
      <c r="AR369">
        <f>AF369*TRAIN_SUMMARY!$C$13</f>
        <v>-7.9424741749105313E-2</v>
      </c>
      <c r="AS369">
        <f>AG369*TRAIN_SUMMARY!$C$14</f>
        <v>-8.8614999578798745E-2</v>
      </c>
      <c r="AT369">
        <f>TRAIN_SUMMARY!$C$2+SUM(AH369:AS369)</f>
        <v>-1.2412910267422093</v>
      </c>
      <c r="AU369">
        <f t="shared" si="65"/>
        <v>0.22421134379000607</v>
      </c>
      <c r="AV369">
        <f t="shared" si="66"/>
        <v>0.25387514613783463</v>
      </c>
      <c r="AW369">
        <f t="shared" si="67"/>
        <v>1</v>
      </c>
      <c r="AX369">
        <f t="shared" si="68"/>
        <v>0</v>
      </c>
      <c r="AY369">
        <f t="shared" si="76"/>
        <v>191</v>
      </c>
      <c r="AZ369">
        <f t="shared" si="77"/>
        <v>177</v>
      </c>
      <c r="BA369" s="35">
        <f t="shared" si="69"/>
        <v>0.39381443298969071</v>
      </c>
      <c r="BB369" s="35">
        <f t="shared" si="70"/>
        <v>0.82325581395348835</v>
      </c>
      <c r="BC369" s="35">
        <f t="shared" si="71"/>
        <v>0.42944138096379764</v>
      </c>
      <c r="BD369" s="35">
        <f t="shared" si="72"/>
        <v>0.82325581395348835</v>
      </c>
      <c r="BE369" s="35">
        <f t="shared" si="73"/>
        <v>0.39381443298969071</v>
      </c>
      <c r="BF369" s="23">
        <f>VLOOKUP(AH369,POINTS_TABLE!$D$2:$E$6,2,FALSE)</f>
        <v>-34.629295381683434</v>
      </c>
      <c r="BG369" s="23">
        <f>VLOOKUP(AI369,POINTS_TABLE!$D$7:$E$12,2,FALSE)</f>
        <v>-0.86356024246764762</v>
      </c>
      <c r="BH369" s="23">
        <f>VLOOKUP(AJ369,POINTS_TABLE!$D$13:$E$18,2,FALSE)</f>
        <v>-7.6023925483498971</v>
      </c>
      <c r="BI369" s="23">
        <f>VLOOKUP(AK369,POINTS_TABLE!$D$21:$E$24,2,FALSE)</f>
        <v>23.021267938938855</v>
      </c>
      <c r="BJ369" s="23">
        <f>VLOOKUP(AL369,POINTS_TABLE!$D$25:$E$27,2,FALSE)</f>
        <v>-16.350408422870363</v>
      </c>
      <c r="BK369" s="23">
        <f>VLOOKUP(AM369,POINTS_TABLE!$D$28:$E$33,2,FALSE)</f>
        <v>16.599345307350365</v>
      </c>
      <c r="BL369" s="23">
        <f>VLOOKUP(AN369,POINTS_TABLE!$D$34:$E$37,2,FALSE)</f>
        <v>7.4046821899710498</v>
      </c>
      <c r="BM369" s="23">
        <f>VLOOKUP(AO369,POINTS_TABLE!$D$38:$E$41,2,FALSE)</f>
        <v>-7.9935582413174426</v>
      </c>
      <c r="BN369" s="23">
        <f>VLOOKUP(AP369,POINTS_TABLE!$D$42:$E$44,2,FALSE)</f>
        <v>10.30683560485237</v>
      </c>
      <c r="BO369" s="23">
        <f>VLOOKUP(AQ369,POINTS_TABLE!$D$45:$E$48,2,FALSE)</f>
        <v>-0.79321895608749771</v>
      </c>
      <c r="BP369" s="23">
        <f>VLOOKUP(AR369,POINTS_TABLE!$D$49:$E$50,2,FALSE)</f>
        <v>-3.4375704313596254</v>
      </c>
      <c r="BQ369" s="23">
        <f>VLOOKUP(AS369,POINTS_TABLE!$D$51:$E$52,2,FALSE)</f>
        <v>-3.8353326132213157</v>
      </c>
      <c r="BR369" s="39">
        <f>ROUND(SCORECARD_SCALLING!$C$6-SUM(BF369:BQ369)-TRAIN_SUMMARY!$C$2*SCORECARD_SCALLING!$C$5,0)</f>
        <v>524</v>
      </c>
      <c r="BS369" t="str">
        <f t="shared" si="74"/>
        <v>Manual review</v>
      </c>
      <c r="BT369">
        <f t="shared" si="75"/>
        <v>2</v>
      </c>
    </row>
    <row r="370" spans="1:72">
      <c r="A370" s="2" t="s">
        <v>32</v>
      </c>
      <c r="B370" s="2">
        <v>15</v>
      </c>
      <c r="C370" s="2" t="s">
        <v>45</v>
      </c>
      <c r="D370" s="2" t="s">
        <v>68</v>
      </c>
      <c r="E370" s="2">
        <v>1512</v>
      </c>
      <c r="F370" s="2" t="s">
        <v>53</v>
      </c>
      <c r="G370" s="2" t="s">
        <v>35</v>
      </c>
      <c r="H370" s="2">
        <v>3</v>
      </c>
      <c r="I370" s="2" t="s">
        <v>56</v>
      </c>
      <c r="J370" s="2" t="s">
        <v>27</v>
      </c>
      <c r="K370" s="2">
        <v>3</v>
      </c>
      <c r="L370" s="2" t="s">
        <v>43</v>
      </c>
      <c r="M370" s="2">
        <v>61</v>
      </c>
      <c r="N370" s="2" t="s">
        <v>65</v>
      </c>
      <c r="O370" s="2" t="s">
        <v>29</v>
      </c>
      <c r="P370" s="2">
        <v>2</v>
      </c>
      <c r="Q370" s="2" t="s">
        <v>30</v>
      </c>
      <c r="R370" s="2">
        <v>1</v>
      </c>
      <c r="S370" s="2" t="s">
        <v>27</v>
      </c>
      <c r="T370" s="2" t="s">
        <v>31</v>
      </c>
      <c r="U370" s="2">
        <v>1</v>
      </c>
      <c r="V370">
        <f>_xlfn.XLOOKUP(B370,Binning_WOE_IV!$C$2:$C$6,Binning_WOE_IV!$I$2:$I$6,"not found",-1)</f>
        <v>7.0953437452657447E-2</v>
      </c>
      <c r="W370">
        <f>_xlfn.XLOOKUP(E370,Binning_WOE_IV!$C$7:$C$12,Binning_WOE_IV!$I$7:$I$12,"not found",-1)</f>
        <v>0.16104877718831048</v>
      </c>
      <c r="X370">
        <f>_xlfn.XLOOKUP(M370,Binning_WOE_IV!$C$13:$C$18,Binning_WOE_IV!$I$13:$I$18,"not found",-1)</f>
        <v>0.47434342549681774</v>
      </c>
      <c r="Y370">
        <f>_xlfn.XLOOKUP(A370,Binning_WOE_IV!$B$32:$B$35,Binning_WOE_IV!$G$32:$G$35,"not found",0)</f>
        <v>-0.45557089656450134</v>
      </c>
      <c r="Z370" s="23">
        <f>_xlfn.XLOOKUP(_xlfn.XLOOKUP(C370,Binning_WOE_IV!$AF$2:$AF$6,Binning_WOE_IV!$AG$2:$AG$6,"not found",0),Binning_WOE_IV!$R$36:$R$38,Binning_WOE_IV!$G$36:$G$38,"not found",0)</f>
        <v>-4.4726268044255127E-2</v>
      </c>
      <c r="AA370" cm="1">
        <f t="array" ref="AA370">_xlfn.SWITCH(D370,"radio/tv",Binning_WOE_IV!$G$39,"other",Binning_WOE_IV!$G$39,"education",Binning_WOE_IV!$G$40,"retraining",Binning_WOE_IV!$G$40,"furniture/equipment",Binning_WOE_IV!$G$41,"domestic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370">
        <f>_xlfn.LET(_xlpm.b,_xlfn.XLOOKUP(F370,Binning_WOE_IV!$AJ$2:$AJ$6,Binning_WOE_IV!$AK$2:$AK$6,"not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370">
        <f>_xlfn.LET(_xlpm.b,_xlfn.XLOOKUP(G370,Binning_WOE_IV!$AL$2:$AL$6,Binning_WOE_IV!$AM$2:$AM$6,"not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70">
        <f>_xlfn.XLOOKUP(_xlfn.XLOOKUP(I370,Binning_WOE_IV!$AN$2:$AN$5,Binning_WOE_IV!$AO$2:$AO$5,"not found",0),Binning_WOE_IV!$R$53:$R$55,Binning_WOE_IV!$G$53:$G$55,"not found",0)</f>
        <v>-0.2698954162208389</v>
      </c>
      <c r="AE370">
        <f>_xlfn.LET(_xlpm.b,_xlfn.XLOOKUP(L370,Binning_WOE_IV!$AQ$2:$AQ$5,Binning_WOE_IV!$AR$2:$AR$5,"not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70">
        <f>_xlfn.XLOOKUP(_xlfn.XLOOKUP(N370,Binning_WOE_IV!$AS$2:$AS$4,Binning_WOE_IV!$AT$2:$AT$4,"not found",0),Binning_WOE_IV!$R$62:$R$63,Binning_WOE_IV!$G$62:$G$63,"not found",0)</f>
        <v>-0.54969627176468283</v>
      </c>
      <c r="AG370">
        <f>_xlfn.XLOOKUP(_xlfn.XLOOKUP(O370,Binning_WOE_IV!$AU$2:$AU$4,Binning_WOE_IV!$AV$2:$AV$4,"not found",0),Binning_WOE_IV!$R$64:$R$65,Binning_WOE_IV!$G$64:$G$65,"not found",0)</f>
        <v>0.23435622685305388</v>
      </c>
      <c r="AH370">
        <f>V370*TRAIN_SUMMARY!$C$3</f>
        <v>-5.5952498937620498E-2</v>
      </c>
      <c r="AI370">
        <f>W370*TRAIN_SUMMARY!$C$4</f>
        <v>-8.037531726833734E-2</v>
      </c>
      <c r="AJ370">
        <f>X370*TRAIN_SUMMARY!$C$5</f>
        <v>-0.30210272522824844</v>
      </c>
      <c r="AK370">
        <f>Y370*TRAIN_SUMMARY!$C$6</f>
        <v>0.35709270141793154</v>
      </c>
      <c r="AL370">
        <f>Z370*TRAIN_SUMMARY!$C$7</f>
        <v>2.4580699342731407E-2</v>
      </c>
      <c r="AM370">
        <f>AA370*TRAIN_SUMMARY!$C$8</f>
        <v>-0.46936907902687153</v>
      </c>
      <c r="AN370">
        <f>AB370*TRAIN_SUMMARY!$C$9</f>
        <v>-0.49793991054548797</v>
      </c>
      <c r="AO370">
        <f>AC370*TRAIN_SUMMARY!$C$10</f>
        <v>4.7923621110280083E-2</v>
      </c>
      <c r="AP370">
        <f>AD370*TRAIN_SUMMARY!$C$11</f>
        <v>0.31977406031642996</v>
      </c>
      <c r="AQ370">
        <f>AE370*TRAIN_SUMMARY!$C$12</f>
        <v>-1.8327249432625072E-2</v>
      </c>
      <c r="AR370">
        <f>AF370*TRAIN_SUMMARY!$C$13</f>
        <v>0.33693577197926589</v>
      </c>
      <c r="AS370">
        <f>AG370*TRAIN_SUMMARY!$C$14</f>
        <v>-8.8614999578798745E-2</v>
      </c>
      <c r="AT370">
        <f>TRAIN_SUMMARY!$C$2+SUM(AH370:AS370)</f>
        <v>-1.247775740613474</v>
      </c>
      <c r="AU370">
        <f t="shared" si="65"/>
        <v>0.22308540624165668</v>
      </c>
      <c r="AV370">
        <f t="shared" si="66"/>
        <v>1.5002005932123135</v>
      </c>
      <c r="AW370">
        <f t="shared" si="67"/>
        <v>0</v>
      </c>
      <c r="AX370">
        <f t="shared" si="68"/>
        <v>1</v>
      </c>
      <c r="AY370">
        <f t="shared" si="76"/>
        <v>191</v>
      </c>
      <c r="AZ370">
        <f t="shared" si="77"/>
        <v>178</v>
      </c>
      <c r="BA370" s="35">
        <f t="shared" si="69"/>
        <v>0.39381443298969071</v>
      </c>
      <c r="BB370" s="35">
        <f t="shared" si="70"/>
        <v>0.82790697674418601</v>
      </c>
      <c r="BC370" s="35">
        <f t="shared" si="71"/>
        <v>0.4340925437544953</v>
      </c>
      <c r="BD370" s="35">
        <f t="shared" si="72"/>
        <v>0.82790697674418601</v>
      </c>
      <c r="BE370" s="35">
        <f t="shared" si="73"/>
        <v>0.39381443298969071</v>
      </c>
      <c r="BF370" s="23">
        <f>VLOOKUP(AH370,POINTS_TABLE!$D$2:$E$6,2,FALSE)</f>
        <v>-2.4216717822795024</v>
      </c>
      <c r="BG370" s="23">
        <f>VLOOKUP(AI370,POINTS_TABLE!$D$7:$E$12,2,FALSE)</f>
        <v>-3.4787121489872201</v>
      </c>
      <c r="BH370" s="23">
        <f>VLOOKUP(AJ370,POINTS_TABLE!$D$13:$E$18,2,FALSE)</f>
        <v>-13.075263105775054</v>
      </c>
      <c r="BI370" s="23">
        <f>VLOOKUP(AK370,POINTS_TABLE!$D$21:$E$24,2,FALSE)</f>
        <v>15.455276084198793</v>
      </c>
      <c r="BJ370" s="23">
        <f>VLOOKUP(AL370,POINTS_TABLE!$D$25:$E$27,2,FALSE)</f>
        <v>1.063873591300236</v>
      </c>
      <c r="BK370" s="23">
        <f>VLOOKUP(AM370,POINTS_TABLE!$D$28:$E$33,2,FALSE)</f>
        <v>-20.314693279760625</v>
      </c>
      <c r="BL370" s="23">
        <f>VLOOKUP(AN370,POINTS_TABLE!$D$34:$E$37,2,FALSE)</f>
        <v>-21.551263188140087</v>
      </c>
      <c r="BM370" s="23">
        <f>VLOOKUP(AO370,POINTS_TABLE!$D$38:$E$41,2,FALSE)</f>
        <v>2.0741751155172814</v>
      </c>
      <c r="BN370" s="23">
        <f>VLOOKUP(AP370,POINTS_TABLE!$D$42:$E$44,2,FALSE)</f>
        <v>13.840093530703253</v>
      </c>
      <c r="BO370" s="23">
        <f>VLOOKUP(AQ370,POINTS_TABLE!$D$45:$E$48,2,FALSE)</f>
        <v>-0.79321895608749771</v>
      </c>
      <c r="BP370" s="23">
        <f>VLOOKUP(AR370,POINTS_TABLE!$D$49:$E$50,2,FALSE)</f>
        <v>14.582867019977442</v>
      </c>
      <c r="BQ370" s="23">
        <f>VLOOKUP(AS370,POINTS_TABLE!$D$51:$E$52,2,FALSE)</f>
        <v>-3.8353326132213157</v>
      </c>
      <c r="BR370" s="39">
        <f>ROUND(SCORECARD_SCALLING!$C$6-SUM(BF370:BQ370)-TRAIN_SUMMARY!$C$2*SCORECARD_SCALLING!$C$5,0)</f>
        <v>524</v>
      </c>
      <c r="BS370" t="str">
        <f t="shared" si="74"/>
        <v>Manual review</v>
      </c>
      <c r="BT370">
        <f t="shared" si="75"/>
        <v>2</v>
      </c>
    </row>
    <row r="371" spans="1:72">
      <c r="A371" s="2" t="s">
        <v>32</v>
      </c>
      <c r="B371" s="2">
        <v>12</v>
      </c>
      <c r="C371" s="2" t="s">
        <v>22</v>
      </c>
      <c r="D371" s="2" t="s">
        <v>67</v>
      </c>
      <c r="E371" s="2">
        <v>1424</v>
      </c>
      <c r="F371" s="2" t="s">
        <v>34</v>
      </c>
      <c r="G371" s="2" t="s">
        <v>39</v>
      </c>
      <c r="H371" s="2">
        <v>4</v>
      </c>
      <c r="I371" s="2" t="s">
        <v>26</v>
      </c>
      <c r="J371" s="2" t="s">
        <v>27</v>
      </c>
      <c r="K371" s="2">
        <v>3</v>
      </c>
      <c r="L371" s="2" t="s">
        <v>43</v>
      </c>
      <c r="M371" s="2">
        <v>26</v>
      </c>
      <c r="N371" s="2" t="s">
        <v>27</v>
      </c>
      <c r="O371" s="2" t="s">
        <v>29</v>
      </c>
      <c r="P371" s="2">
        <v>1</v>
      </c>
      <c r="Q371" s="2" t="s">
        <v>30</v>
      </c>
      <c r="R371" s="2">
        <v>1</v>
      </c>
      <c r="S371" s="2" t="s">
        <v>27</v>
      </c>
      <c r="T371" s="2" t="s">
        <v>31</v>
      </c>
      <c r="U371" s="2">
        <v>0</v>
      </c>
      <c r="V371">
        <f>_xlfn.XLOOKUP(B371,Binning_WOE_IV!$C$2:$C$6,Binning_WOE_IV!$I$2:$I$6,"not found",-1)</f>
        <v>7.0953437452657447E-2</v>
      </c>
      <c r="W371">
        <f>_xlfn.XLOOKUP(E371,Binning_WOE_IV!$C$7:$C$12,Binning_WOE_IV!$I$7:$I$12,"not found",-1)</f>
        <v>0.16104877718831048</v>
      </c>
      <c r="X371">
        <f>_xlfn.XLOOKUP(M371,Binning_WOE_IV!$C$13:$C$18,Binning_WOE_IV!$I$13:$I$18,"not found",-1)</f>
        <v>-0.13233987329659078</v>
      </c>
      <c r="Y371">
        <f>_xlfn.XLOOKUP(A371,Binning_WOE_IV!$B$32:$B$35,Binning_WOE_IV!$G$32:$G$35,"not found",0)</f>
        <v>-0.45557089656450134</v>
      </c>
      <c r="Z371" s="23">
        <f>_xlfn.XLOOKUP(_xlfn.XLOOKUP(C371,Binning_WOE_IV!$AF$2:$AF$6,Binning_WOE_IV!$AG$2:$AG$6,"not found",0),Binning_WOE_IV!$R$36:$R$38,Binning_WOE_IV!$G$36:$G$38,"not found",0)</f>
        <v>0.68738688104907397</v>
      </c>
      <c r="AA371" cm="1">
        <f t="array" ref="AA371">_xlfn.SWITCH(D371,"radio/tv",Binning_WOE_IV!$G$39,"other",Binning_WOE_IV!$G$39,"education",Binning_WOE_IV!$G$40,"retraining",Binning_WOE_IV!$G$40,"furniture/equipment",Binning_WOE_IV!$G$41,"domestic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71">
        <f>_xlfn.LET(_xlpm.b,_xlfn.XLOOKUP(F371,Binning_WOE_IV!$AJ$2:$AJ$6,Binning_WOE_IV!$AK$2:$AK$6,"not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71">
        <f>_xlfn.LET(_xlpm.b,_xlfn.XLOOKUP(G371,Binning_WOE_IV!$AL$2:$AL$6,Binning_WOE_IV!$AM$2:$AM$6,"not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71">
        <f>_xlfn.XLOOKUP(_xlfn.XLOOKUP(I371,Binning_WOE_IV!$AN$2:$AN$5,Binning_WOE_IV!$AO$2:$AO$5,"not found",0),Binning_WOE_IV!$R$53:$R$55,Binning_WOE_IV!$G$53:$G$55,"not found",0)</f>
        <v>0.1811117123342415</v>
      </c>
      <c r="AE371">
        <f>_xlfn.LET(_xlpm.b,_xlfn.XLOOKUP(L371,Binning_WOE_IV!$AQ$2:$AQ$5,Binning_WOE_IV!$AR$2:$AR$5,"not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71">
        <f>_xlfn.XLOOKUP(_xlfn.XLOOKUP(N371,Binning_WOE_IV!$AS$2:$AS$4,Binning_WOE_IV!$AT$2:$AT$4,"not found",0),Binning_WOE_IV!$R$62:$R$63,Binning_WOE_IV!$G$62:$G$63,"not found",0)</f>
        <v>0.12957806221905885</v>
      </c>
      <c r="AG371">
        <f>_xlfn.XLOOKUP(_xlfn.XLOOKUP(O371,Binning_WOE_IV!$AU$2:$AU$4,Binning_WOE_IV!$AV$2:$AV$4,"not found",0),Binning_WOE_IV!$R$64:$R$65,Binning_WOE_IV!$G$64:$G$65,"not found",0)</f>
        <v>0.23435622685305388</v>
      </c>
      <c r="AH371">
        <f>V371*TRAIN_SUMMARY!$C$3</f>
        <v>-5.5952498937620498E-2</v>
      </c>
      <c r="AI371">
        <f>W371*TRAIN_SUMMARY!$C$4</f>
        <v>-8.037531726833734E-2</v>
      </c>
      <c r="AJ371">
        <f>X371*TRAIN_SUMMARY!$C$5</f>
        <v>8.428542324031725E-2</v>
      </c>
      <c r="AK371">
        <f>Y371*TRAIN_SUMMARY!$C$6</f>
        <v>0.35709270141793154</v>
      </c>
      <c r="AL371">
        <f>Z371*TRAIN_SUMMARY!$C$7</f>
        <v>-0.37777464997720578</v>
      </c>
      <c r="AM371">
        <f>AA371*TRAIN_SUMMARY!$C$8</f>
        <v>5.9194073638088991E-2</v>
      </c>
      <c r="AN371">
        <f>AB371*TRAIN_SUMMARY!$C$9</f>
        <v>0.17108448609736249</v>
      </c>
      <c r="AO371">
        <f>AC371*TRAIN_SUMMARY!$C$10</f>
        <v>-0.18469041192036334</v>
      </c>
      <c r="AP371">
        <f>AD371*TRAIN_SUMMARY!$C$11</f>
        <v>-0.21458247952085815</v>
      </c>
      <c r="AQ371">
        <f>AE371*TRAIN_SUMMARY!$C$12</f>
        <v>-1.8327249432625072E-2</v>
      </c>
      <c r="AR371">
        <f>AF371*TRAIN_SUMMARY!$C$13</f>
        <v>-7.9424741749105313E-2</v>
      </c>
      <c r="AS371">
        <f>AG371*TRAIN_SUMMARY!$C$14</f>
        <v>-8.8614999578798745E-2</v>
      </c>
      <c r="AT371">
        <f>TRAIN_SUMMARY!$C$2+SUM(AH371:AS371)</f>
        <v>-1.2494864787533371</v>
      </c>
      <c r="AU371">
        <f t="shared" si="65"/>
        <v>0.22278904446948258</v>
      </c>
      <c r="AV371">
        <f t="shared" si="66"/>
        <v>0.2520434654246797</v>
      </c>
      <c r="AW371">
        <f t="shared" si="67"/>
        <v>1</v>
      </c>
      <c r="AX371">
        <f t="shared" si="68"/>
        <v>0</v>
      </c>
      <c r="AY371">
        <f t="shared" si="76"/>
        <v>192</v>
      </c>
      <c r="AZ371">
        <f t="shared" si="77"/>
        <v>178</v>
      </c>
      <c r="BA371" s="35">
        <f t="shared" si="69"/>
        <v>0.3958762886597938</v>
      </c>
      <c r="BB371" s="35">
        <f t="shared" si="70"/>
        <v>0.82790697674418601</v>
      </c>
      <c r="BC371" s="35">
        <f t="shared" si="71"/>
        <v>0.43203068808439221</v>
      </c>
      <c r="BD371" s="35">
        <f t="shared" si="72"/>
        <v>0.82790697674418601</v>
      </c>
      <c r="BE371" s="35">
        <f t="shared" si="73"/>
        <v>0.3958762886597938</v>
      </c>
      <c r="BF371" s="23">
        <f>VLOOKUP(AH371,POINTS_TABLE!$D$2:$E$6,2,FALSE)</f>
        <v>-2.4216717822795024</v>
      </c>
      <c r="BG371" s="23">
        <f>VLOOKUP(AI371,POINTS_TABLE!$D$7:$E$12,2,FALSE)</f>
        <v>-3.4787121489872201</v>
      </c>
      <c r="BH371" s="23">
        <f>VLOOKUP(AJ371,POINTS_TABLE!$D$13:$E$18,2,FALSE)</f>
        <v>3.6479448638409924</v>
      </c>
      <c r="BI371" s="23">
        <f>VLOOKUP(AK371,POINTS_TABLE!$D$21:$E$24,2,FALSE)</f>
        <v>15.455276084198793</v>
      </c>
      <c r="BJ371" s="23">
        <f>VLOOKUP(AL371,POINTS_TABLE!$D$25:$E$27,2,FALSE)</f>
        <v>-16.350408422870363</v>
      </c>
      <c r="BK371" s="23">
        <f>VLOOKUP(AM371,POINTS_TABLE!$D$28:$E$33,2,FALSE)</f>
        <v>2.5619698946306131</v>
      </c>
      <c r="BL371" s="23">
        <f>VLOOKUP(AN371,POINTS_TABLE!$D$34:$E$37,2,FALSE)</f>
        <v>7.4046821899710498</v>
      </c>
      <c r="BM371" s="23">
        <f>VLOOKUP(AO371,POINTS_TABLE!$D$38:$E$41,2,FALSE)</f>
        <v>-7.9935582413174426</v>
      </c>
      <c r="BN371" s="23">
        <f>VLOOKUP(AP371,POINTS_TABLE!$D$42:$E$44,2,FALSE)</f>
        <v>-9.2873123719919874</v>
      </c>
      <c r="BO371" s="23">
        <f>VLOOKUP(AQ371,POINTS_TABLE!$D$45:$E$48,2,FALSE)</f>
        <v>-0.79321895608749771</v>
      </c>
      <c r="BP371" s="23">
        <f>VLOOKUP(AR371,POINTS_TABLE!$D$49:$E$50,2,FALSE)</f>
        <v>-3.4375704313596254</v>
      </c>
      <c r="BQ371" s="23">
        <f>VLOOKUP(AS371,POINTS_TABLE!$D$51:$E$52,2,FALSE)</f>
        <v>-3.8353326132213157</v>
      </c>
      <c r="BR371" s="39">
        <f>ROUND(SCORECARD_SCALLING!$C$6-SUM(BF371:BQ371)-TRAIN_SUMMARY!$C$2*SCORECARD_SCALLING!$C$5,0)</f>
        <v>524</v>
      </c>
      <c r="BS371" t="str">
        <f t="shared" si="74"/>
        <v>Manual review</v>
      </c>
      <c r="BT371">
        <f t="shared" si="75"/>
        <v>2</v>
      </c>
    </row>
    <row r="372" spans="1:72">
      <c r="A372" s="2" t="s">
        <v>21</v>
      </c>
      <c r="B372" s="2">
        <v>15</v>
      </c>
      <c r="C372" s="2" t="s">
        <v>22</v>
      </c>
      <c r="D372" s="2" t="s">
        <v>41</v>
      </c>
      <c r="E372" s="2">
        <v>1478</v>
      </c>
      <c r="F372" s="2" t="s">
        <v>34</v>
      </c>
      <c r="G372" s="2" t="s">
        <v>25</v>
      </c>
      <c r="H372" s="2">
        <v>4</v>
      </c>
      <c r="I372" s="2" t="s">
        <v>26</v>
      </c>
      <c r="J372" s="2" t="s">
        <v>27</v>
      </c>
      <c r="K372" s="2">
        <v>4</v>
      </c>
      <c r="L372" s="2" t="s">
        <v>50</v>
      </c>
      <c r="M372" s="2">
        <v>44</v>
      </c>
      <c r="N372" s="2" t="s">
        <v>27</v>
      </c>
      <c r="O372" s="2" t="s">
        <v>29</v>
      </c>
      <c r="P372" s="2">
        <v>2</v>
      </c>
      <c r="Q372" s="2" t="s">
        <v>30</v>
      </c>
      <c r="R372" s="2">
        <v>2</v>
      </c>
      <c r="S372" s="2" t="s">
        <v>31</v>
      </c>
      <c r="T372" s="2" t="s">
        <v>31</v>
      </c>
      <c r="U372" s="2">
        <v>0</v>
      </c>
      <c r="V372">
        <f>_xlfn.XLOOKUP(B372,Binning_WOE_IV!$C$2:$C$6,Binning_WOE_IV!$I$2:$I$6,"not found",-1)</f>
        <v>7.0953437452657447E-2</v>
      </c>
      <c r="W372">
        <f>_xlfn.XLOOKUP(E372,Binning_WOE_IV!$C$7:$C$12,Binning_WOE_IV!$I$7:$I$12,"not found",-1)</f>
        <v>0.16104877718831048</v>
      </c>
      <c r="X372">
        <f>_xlfn.XLOOKUP(M372,Binning_WOE_IV!$C$13:$C$18,Binning_WOE_IV!$I$13:$I$18,"not found",-1)</f>
        <v>0.27579903319597576</v>
      </c>
      <c r="Y372">
        <f>_xlfn.XLOOKUP(A372,Binning_WOE_IV!$B$32:$B$35,Binning_WOE_IV!$G$32:$G$35,"not found",0)</f>
        <v>-0.67859154491044971</v>
      </c>
      <c r="Z372" s="23">
        <f>_xlfn.XLOOKUP(_xlfn.XLOOKUP(C372,Binning_WOE_IV!$AF$2:$AF$6,Binning_WOE_IV!$AG$2:$AG$6,"not found",0),Binning_WOE_IV!$R$36:$R$38,Binning_WOE_IV!$G$36:$G$38,"not found",0)</f>
        <v>0.68738688104907397</v>
      </c>
      <c r="AA372" cm="1">
        <f t="array" ref="AA372">_xlfn.SWITCH(D372,"radio/tv",Binning_WOE_IV!$G$39,"other",Binning_WOE_IV!$G$39,"education",Binning_WOE_IV!$G$40,"retraining",Binning_WOE_IV!$G$40,"furniture/equipment",Binning_WOE_IV!$G$41,"domestic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72">
        <f>_xlfn.LET(_xlpm.b,_xlfn.XLOOKUP(F372,Binning_WOE_IV!$AJ$2:$AJ$6,Binning_WOE_IV!$AK$2:$AK$6,"not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72">
        <f>_xlfn.LET(_xlpm.b,_xlfn.XLOOKUP(G372,Binning_WOE_IV!$AL$2:$AL$6,Binning_WOE_IV!$AM$2:$AM$6,"not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72">
        <f>_xlfn.XLOOKUP(_xlfn.XLOOKUP(I372,Binning_WOE_IV!$AN$2:$AN$5,Binning_WOE_IV!$AO$2:$AO$5,"not found",0),Binning_WOE_IV!$R$53:$R$55,Binning_WOE_IV!$G$53:$G$55,"not found",0)</f>
        <v>0.1811117123342415</v>
      </c>
      <c r="AE372">
        <f>_xlfn.LET(_xlpm.b,_xlfn.XLOOKUP(L372,Binning_WOE_IV!$AQ$2:$AQ$5,Binning_WOE_IV!$AR$2:$AR$5,"not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72">
        <f>_xlfn.XLOOKUP(_xlfn.XLOOKUP(N372,Binning_WOE_IV!$AS$2:$AS$4,Binning_WOE_IV!$AT$2:$AT$4,"not found",0),Binning_WOE_IV!$R$62:$R$63,Binning_WOE_IV!$G$62:$G$63,"not found",0)</f>
        <v>0.12957806221905885</v>
      </c>
      <c r="AG372">
        <f>_xlfn.XLOOKUP(_xlfn.XLOOKUP(O372,Binning_WOE_IV!$AU$2:$AU$4,Binning_WOE_IV!$AV$2:$AV$4,"not found",0),Binning_WOE_IV!$R$64:$R$65,Binning_WOE_IV!$G$64:$G$65,"not found",0)</f>
        <v>0.23435622685305388</v>
      </c>
      <c r="AH372">
        <f>V372*TRAIN_SUMMARY!$C$3</f>
        <v>-5.5952498937620498E-2</v>
      </c>
      <c r="AI372">
        <f>W372*TRAIN_SUMMARY!$C$4</f>
        <v>-8.037531726833734E-2</v>
      </c>
      <c r="AJ372">
        <f>X372*TRAIN_SUMMARY!$C$5</f>
        <v>-0.1756525653466223</v>
      </c>
      <c r="AK372">
        <f>Y372*TRAIN_SUMMARY!$C$6</f>
        <v>0.53190423215968441</v>
      </c>
      <c r="AL372">
        <f>Z372*TRAIN_SUMMARY!$C$7</f>
        <v>-0.37777464997720578</v>
      </c>
      <c r="AM372">
        <f>AA372*TRAIN_SUMMARY!$C$8</f>
        <v>5.9194073638088991E-2</v>
      </c>
      <c r="AN372">
        <f>AB372*TRAIN_SUMMARY!$C$9</f>
        <v>0.17108448609736249</v>
      </c>
      <c r="AO372">
        <f>AC372*TRAIN_SUMMARY!$C$10</f>
        <v>-0.18469041192036334</v>
      </c>
      <c r="AP372">
        <f>AD372*TRAIN_SUMMARY!$C$11</f>
        <v>-0.21458247952085815</v>
      </c>
      <c r="AQ372">
        <f>AE372*TRAIN_SUMMARY!$C$12</f>
        <v>6.1778553558697331E-2</v>
      </c>
      <c r="AR372">
        <f>AF372*TRAIN_SUMMARY!$C$13</f>
        <v>-7.9424741749105313E-2</v>
      </c>
      <c r="AS372">
        <f>AG372*TRAIN_SUMMARY!$C$14</f>
        <v>-8.8614999578798745E-2</v>
      </c>
      <c r="AT372">
        <f>TRAIN_SUMMARY!$C$2+SUM(AH372:AS372)</f>
        <v>-1.2545071336072013</v>
      </c>
      <c r="AU372">
        <f t="shared" si="65"/>
        <v>0.22192090764598724</v>
      </c>
      <c r="AV372">
        <f t="shared" si="66"/>
        <v>0.25092709884747755</v>
      </c>
      <c r="AW372">
        <f t="shared" si="67"/>
        <v>1</v>
      </c>
      <c r="AX372">
        <f t="shared" si="68"/>
        <v>0</v>
      </c>
      <c r="AY372">
        <f t="shared" si="76"/>
        <v>193</v>
      </c>
      <c r="AZ372">
        <f t="shared" si="77"/>
        <v>178</v>
      </c>
      <c r="BA372" s="35">
        <f t="shared" si="69"/>
        <v>0.39793814432989688</v>
      </c>
      <c r="BB372" s="35">
        <f t="shared" si="70"/>
        <v>0.82790697674418601</v>
      </c>
      <c r="BC372" s="35">
        <f t="shared" si="71"/>
        <v>0.42996883241428913</v>
      </c>
      <c r="BD372" s="35">
        <f t="shared" si="72"/>
        <v>0.82790697674418601</v>
      </c>
      <c r="BE372" s="35">
        <f t="shared" si="73"/>
        <v>0.39793814432989688</v>
      </c>
      <c r="BF372" s="23">
        <f>VLOOKUP(AH372,POINTS_TABLE!$D$2:$E$6,2,FALSE)</f>
        <v>-2.4216717822795024</v>
      </c>
      <c r="BG372" s="23">
        <f>VLOOKUP(AI372,POINTS_TABLE!$D$7:$E$12,2,FALSE)</f>
        <v>-3.4787121489872201</v>
      </c>
      <c r="BH372" s="23">
        <f>VLOOKUP(AJ372,POINTS_TABLE!$D$13:$E$18,2,FALSE)</f>
        <v>-7.6023925483498971</v>
      </c>
      <c r="BI372" s="23">
        <f>VLOOKUP(AK372,POINTS_TABLE!$D$21:$E$24,2,FALSE)</f>
        <v>23.021267938938855</v>
      </c>
      <c r="BJ372" s="23">
        <f>VLOOKUP(AL372,POINTS_TABLE!$D$25:$E$27,2,FALSE)</f>
        <v>-16.350408422870363</v>
      </c>
      <c r="BK372" s="23">
        <f>VLOOKUP(AM372,POINTS_TABLE!$D$28:$E$33,2,FALSE)</f>
        <v>2.5619698946306131</v>
      </c>
      <c r="BL372" s="23">
        <f>VLOOKUP(AN372,POINTS_TABLE!$D$34:$E$37,2,FALSE)</f>
        <v>7.4046821899710498</v>
      </c>
      <c r="BM372" s="23">
        <f>VLOOKUP(AO372,POINTS_TABLE!$D$38:$E$41,2,FALSE)</f>
        <v>-7.9935582413174426</v>
      </c>
      <c r="BN372" s="23">
        <f>VLOOKUP(AP372,POINTS_TABLE!$D$42:$E$44,2,FALSE)</f>
        <v>-9.2873123719919874</v>
      </c>
      <c r="BO372" s="23">
        <f>VLOOKUP(AQ372,POINTS_TABLE!$D$45:$E$48,2,FALSE)</f>
        <v>2.6738283855727758</v>
      </c>
      <c r="BP372" s="23">
        <f>VLOOKUP(AR372,POINTS_TABLE!$D$49:$E$50,2,FALSE)</f>
        <v>-3.4375704313596254</v>
      </c>
      <c r="BQ372" s="23">
        <f>VLOOKUP(AS372,POINTS_TABLE!$D$51:$E$52,2,FALSE)</f>
        <v>-3.8353326132213157</v>
      </c>
      <c r="BR372" s="39">
        <f>ROUND(SCORECARD_SCALLING!$C$6-SUM(BF372:BQ372)-TRAIN_SUMMARY!$C$2*SCORECARD_SCALLING!$C$5,0)</f>
        <v>525</v>
      </c>
      <c r="BS372" t="str">
        <f t="shared" si="74"/>
        <v>Manual review</v>
      </c>
      <c r="BT372">
        <f t="shared" si="75"/>
        <v>2</v>
      </c>
    </row>
    <row r="373" spans="1:72">
      <c r="A373" s="2" t="s">
        <v>21</v>
      </c>
      <c r="B373" s="2">
        <v>9</v>
      </c>
      <c r="C373" s="2" t="s">
        <v>33</v>
      </c>
      <c r="D373" s="2" t="s">
        <v>41</v>
      </c>
      <c r="E373" s="2">
        <v>2136</v>
      </c>
      <c r="F373" s="2" t="s">
        <v>34</v>
      </c>
      <c r="G373" s="2" t="s">
        <v>35</v>
      </c>
      <c r="H373" s="2">
        <v>3</v>
      </c>
      <c r="I373" s="2" t="s">
        <v>26</v>
      </c>
      <c r="J373" s="2" t="s">
        <v>27</v>
      </c>
      <c r="K373" s="2">
        <v>2</v>
      </c>
      <c r="L373" s="2" t="s">
        <v>28</v>
      </c>
      <c r="M373" s="2">
        <v>25</v>
      </c>
      <c r="N373" s="2" t="s">
        <v>27</v>
      </c>
      <c r="O373" s="2" t="s">
        <v>29</v>
      </c>
      <c r="P373" s="2">
        <v>1</v>
      </c>
      <c r="Q373" s="2" t="s">
        <v>30</v>
      </c>
      <c r="R373" s="2">
        <v>1</v>
      </c>
      <c r="S373" s="2" t="s">
        <v>27</v>
      </c>
      <c r="T373" s="2" t="s">
        <v>31</v>
      </c>
      <c r="U373" s="2">
        <v>0</v>
      </c>
      <c r="V373">
        <f>_xlfn.XLOOKUP(B373,Binning_WOE_IV!$C$2:$C$6,Binning_WOE_IV!$I$2:$I$6,"not found",-1)</f>
        <v>1.0146162505891094</v>
      </c>
      <c r="W373">
        <f>_xlfn.XLOOKUP(E373,Binning_WOE_IV!$C$7:$C$12,Binning_WOE_IV!$I$7:$I$12,"not found",-1)</f>
        <v>0.12361395596717682</v>
      </c>
      <c r="X373">
        <f>_xlfn.XLOOKUP(M373,Binning_WOE_IV!$C$13:$C$18,Binning_WOE_IV!$I$13:$I$18,"not found",-1)</f>
        <v>-0.40221483439086264</v>
      </c>
      <c r="Y373">
        <f>_xlfn.XLOOKUP(A373,Binning_WOE_IV!$B$32:$B$35,Binning_WOE_IV!$G$32:$G$35,"not found",0)</f>
        <v>-0.67859154491044971</v>
      </c>
      <c r="Z373" s="23">
        <f>_xlfn.XLOOKUP(_xlfn.XLOOKUP(C373,Binning_WOE_IV!$AF$2:$AF$6,Binning_WOE_IV!$AG$2:$AG$6,"not found",0),Binning_WOE_IV!$R$36:$R$38,Binning_WOE_IV!$G$36:$G$38,"not found",0)</f>
        <v>-4.4726268044255127E-2</v>
      </c>
      <c r="AA373" cm="1">
        <f t="array" ref="AA373">_xlfn.SWITCH(D373,"radio/tv",Binning_WOE_IV!$G$39,"other",Binning_WOE_IV!$G$39,"education",Binning_WOE_IV!$G$40,"retraining",Binning_WOE_IV!$G$40,"furniture/equipment",Binning_WOE_IV!$G$41,"domestic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73">
        <f>_xlfn.LET(_xlpm.b,_xlfn.XLOOKUP(F373,Binning_WOE_IV!$AJ$2:$AJ$6,Binning_WOE_IV!$AK$2:$AK$6,"not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73">
        <f>_xlfn.LET(_xlpm.b,_xlfn.XLOOKUP(G373,Binning_WOE_IV!$AL$2:$AL$6,Binning_WOE_IV!$AM$2:$AM$6,"not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73">
        <f>_xlfn.XLOOKUP(_xlfn.XLOOKUP(I373,Binning_WOE_IV!$AN$2:$AN$5,Binning_WOE_IV!$AO$2:$AO$5,"not found",0),Binning_WOE_IV!$R$53:$R$55,Binning_WOE_IV!$G$53:$G$55,"not found",0)</f>
        <v>0.1811117123342415</v>
      </c>
      <c r="AE373">
        <f>_xlfn.LET(_xlpm.b,_xlfn.XLOOKUP(L373,Binning_WOE_IV!$AQ$2:$AQ$5,Binning_WOE_IV!$AR$2:$AR$5,"not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73">
        <f>_xlfn.XLOOKUP(_xlfn.XLOOKUP(N373,Binning_WOE_IV!$AS$2:$AS$4,Binning_WOE_IV!$AT$2:$AT$4,"not found",0),Binning_WOE_IV!$R$62:$R$63,Binning_WOE_IV!$G$62:$G$63,"not found",0)</f>
        <v>0.12957806221905885</v>
      </c>
      <c r="AG373">
        <f>_xlfn.XLOOKUP(_xlfn.XLOOKUP(O373,Binning_WOE_IV!$AU$2:$AU$4,Binning_WOE_IV!$AV$2:$AV$4,"not found",0),Binning_WOE_IV!$R$64:$R$65,Binning_WOE_IV!$G$64:$G$65,"not found",0)</f>
        <v>0.23435622685305388</v>
      </c>
      <c r="AH373">
        <f>V373*TRAIN_SUMMARY!$C$3</f>
        <v>-0.80010661528638027</v>
      </c>
      <c r="AI373">
        <f>W373*TRAIN_SUMMARY!$C$4</f>
        <v>-6.1692557392340606E-2</v>
      </c>
      <c r="AJ373">
        <f>X373*TRAIN_SUMMARY!$C$5</f>
        <v>0.25616502952357967</v>
      </c>
      <c r="AK373">
        <f>Y373*TRAIN_SUMMARY!$C$6</f>
        <v>0.53190423215968441</v>
      </c>
      <c r="AL373">
        <f>Z373*TRAIN_SUMMARY!$C$7</f>
        <v>2.4580699342731407E-2</v>
      </c>
      <c r="AM373">
        <f>AA373*TRAIN_SUMMARY!$C$8</f>
        <v>5.9194073638088991E-2</v>
      </c>
      <c r="AN373">
        <f>AB373*TRAIN_SUMMARY!$C$9</f>
        <v>0.17108448609736249</v>
      </c>
      <c r="AO373">
        <f>AC373*TRAIN_SUMMARY!$C$10</f>
        <v>4.7923621110280083E-2</v>
      </c>
      <c r="AP373">
        <f>AD373*TRAIN_SUMMARY!$C$11</f>
        <v>-0.21458247952085815</v>
      </c>
      <c r="AQ373">
        <f>AE373*TRAIN_SUMMARY!$C$12</f>
        <v>-0.28008206528227803</v>
      </c>
      <c r="AR373">
        <f>AF373*TRAIN_SUMMARY!$C$13</f>
        <v>-7.9424741749105313E-2</v>
      </c>
      <c r="AS373">
        <f>AG373*TRAIN_SUMMARY!$C$14</f>
        <v>-8.8614999578798745E-2</v>
      </c>
      <c r="AT373">
        <f>TRAIN_SUMMARY!$C$2+SUM(AH373:AS373)</f>
        <v>-1.2550521317001571</v>
      </c>
      <c r="AU373">
        <f t="shared" si="65"/>
        <v>0.22182681598741691</v>
      </c>
      <c r="AV373">
        <f t="shared" si="66"/>
        <v>0.25080617801720623</v>
      </c>
      <c r="AW373">
        <f t="shared" si="67"/>
        <v>1</v>
      </c>
      <c r="AX373">
        <f t="shared" si="68"/>
        <v>0</v>
      </c>
      <c r="AY373">
        <f t="shared" si="76"/>
        <v>194</v>
      </c>
      <c r="AZ373">
        <f t="shared" si="77"/>
        <v>178</v>
      </c>
      <c r="BA373" s="35">
        <f t="shared" si="69"/>
        <v>0.4</v>
      </c>
      <c r="BB373" s="35">
        <f t="shared" si="70"/>
        <v>0.82790697674418601</v>
      </c>
      <c r="BC373" s="35">
        <f t="shared" si="71"/>
        <v>0.42790697674418599</v>
      </c>
      <c r="BD373" s="35">
        <f t="shared" si="72"/>
        <v>0.82790697674418601</v>
      </c>
      <c r="BE373" s="35">
        <f t="shared" si="73"/>
        <v>0.4</v>
      </c>
      <c r="BF373" s="23">
        <f>VLOOKUP(AH373,POINTS_TABLE!$D$2:$E$6,2,FALSE)</f>
        <v>-34.629295381683434</v>
      </c>
      <c r="BG373" s="23">
        <f>VLOOKUP(AI373,POINTS_TABLE!$D$7:$E$12,2,FALSE)</f>
        <v>-2.6701063982906263</v>
      </c>
      <c r="BH373" s="23">
        <f>VLOOKUP(AJ373,POINTS_TABLE!$D$13:$E$18,2,FALSE)</f>
        <v>11.087040532285299</v>
      </c>
      <c r="BI373" s="23">
        <f>VLOOKUP(AK373,POINTS_TABLE!$D$21:$E$24,2,FALSE)</f>
        <v>23.021267938938855</v>
      </c>
      <c r="BJ373" s="23">
        <f>VLOOKUP(AL373,POINTS_TABLE!$D$25:$E$27,2,FALSE)</f>
        <v>1.063873591300236</v>
      </c>
      <c r="BK373" s="23">
        <f>VLOOKUP(AM373,POINTS_TABLE!$D$28:$E$33,2,FALSE)</f>
        <v>2.5619698946306131</v>
      </c>
      <c r="BL373" s="23">
        <f>VLOOKUP(AN373,POINTS_TABLE!$D$34:$E$37,2,FALSE)</f>
        <v>7.4046821899710498</v>
      </c>
      <c r="BM373" s="23">
        <f>VLOOKUP(AO373,POINTS_TABLE!$D$38:$E$41,2,FALSE)</f>
        <v>2.0741751155172814</v>
      </c>
      <c r="BN373" s="23">
        <f>VLOOKUP(AP373,POINTS_TABLE!$D$42:$E$44,2,FALSE)</f>
        <v>-9.2873123719919874</v>
      </c>
      <c r="BO373" s="23">
        <f>VLOOKUP(AQ373,POINTS_TABLE!$D$45:$E$48,2,FALSE)</f>
        <v>-12.122190198740443</v>
      </c>
      <c r="BP373" s="23">
        <f>VLOOKUP(AR373,POINTS_TABLE!$D$49:$E$50,2,FALSE)</f>
        <v>-3.4375704313596254</v>
      </c>
      <c r="BQ373" s="23">
        <f>VLOOKUP(AS373,POINTS_TABLE!$D$51:$E$52,2,FALSE)</f>
        <v>-3.8353326132213157</v>
      </c>
      <c r="BR373" s="39">
        <f>ROUND(SCORECARD_SCALLING!$C$6-SUM(BF373:BQ373)-TRAIN_SUMMARY!$C$2*SCORECARD_SCALLING!$C$5,0)</f>
        <v>525</v>
      </c>
      <c r="BS373" t="str">
        <f t="shared" si="74"/>
        <v>Manual review</v>
      </c>
      <c r="BT373">
        <f t="shared" si="75"/>
        <v>2</v>
      </c>
    </row>
    <row r="374" spans="1:72">
      <c r="A374" s="2" t="s">
        <v>37</v>
      </c>
      <c r="B374" s="2">
        <v>12</v>
      </c>
      <c r="C374" s="2" t="s">
        <v>33</v>
      </c>
      <c r="D374" s="2" t="s">
        <v>46</v>
      </c>
      <c r="E374" s="2">
        <v>1101</v>
      </c>
      <c r="F374" s="2" t="s">
        <v>34</v>
      </c>
      <c r="G374" s="2" t="s">
        <v>35</v>
      </c>
      <c r="H374" s="2">
        <v>3</v>
      </c>
      <c r="I374" s="2" t="s">
        <v>56</v>
      </c>
      <c r="J374" s="2" t="s">
        <v>27</v>
      </c>
      <c r="K374" s="2">
        <v>2</v>
      </c>
      <c r="L374" s="2" t="s">
        <v>28</v>
      </c>
      <c r="M374" s="2">
        <v>27</v>
      </c>
      <c r="N374" s="2" t="s">
        <v>27</v>
      </c>
      <c r="O374" s="2" t="s">
        <v>29</v>
      </c>
      <c r="P374" s="2">
        <v>2</v>
      </c>
      <c r="Q374" s="2" t="s">
        <v>30</v>
      </c>
      <c r="R374" s="2">
        <v>1</v>
      </c>
      <c r="S374" s="2" t="s">
        <v>31</v>
      </c>
      <c r="T374" s="2" t="s">
        <v>31</v>
      </c>
      <c r="U374" s="2">
        <v>0</v>
      </c>
      <c r="V374">
        <f>_xlfn.XLOOKUP(B374,Binning_WOE_IV!$C$2:$C$6,Binning_WOE_IV!$I$2:$I$6,"not found",-1)</f>
        <v>7.0953437452657447E-2</v>
      </c>
      <c r="W374">
        <f>_xlfn.XLOOKUP(E374,Binning_WOE_IV!$C$7:$C$12,Binning_WOE_IV!$I$7:$I$12,"not found",-1)</f>
        <v>0.16104877718831048</v>
      </c>
      <c r="X374">
        <f>_xlfn.XLOOKUP(M374,Binning_WOE_IV!$C$13:$C$18,Binning_WOE_IV!$I$13:$I$18,"not found",-1)</f>
        <v>-0.13233987329659078</v>
      </c>
      <c r="Y374">
        <f>_xlfn.XLOOKUP(A374,Binning_WOE_IV!$B$32:$B$35,Binning_WOE_IV!$G$32:$G$35,"not found",0)</f>
        <v>1.1281887537091495</v>
      </c>
      <c r="Z374" s="23">
        <f>_xlfn.XLOOKUP(_xlfn.XLOOKUP(C374,Binning_WOE_IV!$AF$2:$AF$6,Binning_WOE_IV!$AG$2:$AG$6,"not found",0),Binning_WOE_IV!$R$36:$R$38,Binning_WOE_IV!$G$36:$G$38,"not found",0)</f>
        <v>-4.4726268044255127E-2</v>
      </c>
      <c r="AA374" cm="1">
        <f t="array" ref="AA374">_xlfn.SWITCH(D374,"radio/tv",Binning_WOE_IV!$G$39,"other",Binning_WOE_IV!$G$39,"education",Binning_WOE_IV!$G$40,"retraining",Binning_WOE_IV!$G$40,"furniture/equipment",Binning_WOE_IV!$G$41,"domestic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374">
        <f>_xlfn.LET(_xlpm.b,_xlfn.XLOOKUP(F374,Binning_WOE_IV!$AJ$2:$AJ$6,Binning_WOE_IV!$AK$2:$AK$6,"not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74">
        <f>_xlfn.LET(_xlpm.b,_xlfn.XLOOKUP(G374,Binning_WOE_IV!$AL$2:$AL$6,Binning_WOE_IV!$AM$2:$AM$6,"not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74">
        <f>_xlfn.XLOOKUP(_xlfn.XLOOKUP(I374,Binning_WOE_IV!$AN$2:$AN$5,Binning_WOE_IV!$AO$2:$AO$5,"not found",0),Binning_WOE_IV!$R$53:$R$55,Binning_WOE_IV!$G$53:$G$55,"not found",0)</f>
        <v>-0.2698954162208389</v>
      </c>
      <c r="AE374">
        <f>_xlfn.LET(_xlpm.b,_xlfn.XLOOKUP(L374,Binning_WOE_IV!$AQ$2:$AQ$5,Binning_WOE_IV!$AR$2:$AR$5,"not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74">
        <f>_xlfn.XLOOKUP(_xlfn.XLOOKUP(N374,Binning_WOE_IV!$AS$2:$AS$4,Binning_WOE_IV!$AT$2:$AT$4,"not found",0),Binning_WOE_IV!$R$62:$R$63,Binning_WOE_IV!$G$62:$G$63,"not found",0)</f>
        <v>0.12957806221905885</v>
      </c>
      <c r="AG374">
        <f>_xlfn.XLOOKUP(_xlfn.XLOOKUP(O374,Binning_WOE_IV!$AU$2:$AU$4,Binning_WOE_IV!$AV$2:$AV$4,"not found",0),Binning_WOE_IV!$R$64:$R$65,Binning_WOE_IV!$G$64:$G$65,"not found",0)</f>
        <v>0.23435622685305388</v>
      </c>
      <c r="AH374">
        <f>V374*TRAIN_SUMMARY!$C$3</f>
        <v>-5.5952498937620498E-2</v>
      </c>
      <c r="AI374">
        <f>W374*TRAIN_SUMMARY!$C$4</f>
        <v>-8.037531726833734E-2</v>
      </c>
      <c r="AJ374">
        <f>X374*TRAIN_SUMMARY!$C$5</f>
        <v>8.428542324031725E-2</v>
      </c>
      <c r="AK374">
        <f>Y374*TRAIN_SUMMARY!$C$6</f>
        <v>-0.88431454425511169</v>
      </c>
      <c r="AL374">
        <f>Z374*TRAIN_SUMMARY!$C$7</f>
        <v>2.4580699342731407E-2</v>
      </c>
      <c r="AM374">
        <f>AA374*TRAIN_SUMMARY!$C$8</f>
        <v>0.38352631329769549</v>
      </c>
      <c r="AN374">
        <f>AB374*TRAIN_SUMMARY!$C$9</f>
        <v>0.17108448609736249</v>
      </c>
      <c r="AO374">
        <f>AC374*TRAIN_SUMMARY!$C$10</f>
        <v>4.7923621110280083E-2</v>
      </c>
      <c r="AP374">
        <f>AD374*TRAIN_SUMMARY!$C$11</f>
        <v>0.31977406031642996</v>
      </c>
      <c r="AQ374">
        <f>AE374*TRAIN_SUMMARY!$C$12</f>
        <v>-0.28008206528227803</v>
      </c>
      <c r="AR374">
        <f>AF374*TRAIN_SUMMARY!$C$13</f>
        <v>-7.9424741749105313E-2</v>
      </c>
      <c r="AS374">
        <f>AG374*TRAIN_SUMMARY!$C$14</f>
        <v>-8.8614999578798745E-2</v>
      </c>
      <c r="AT374">
        <f>TRAIN_SUMMARY!$C$2+SUM(AH374:AS374)</f>
        <v>-1.2589903784285581</v>
      </c>
      <c r="AU374">
        <f t="shared" si="65"/>
        <v>0.22114774191187214</v>
      </c>
      <c r="AV374">
        <f t="shared" si="66"/>
        <v>0.24993390695439671</v>
      </c>
      <c r="AW374">
        <f t="shared" si="67"/>
        <v>1</v>
      </c>
      <c r="AX374">
        <f t="shared" si="68"/>
        <v>0</v>
      </c>
      <c r="AY374">
        <f t="shared" si="76"/>
        <v>195</v>
      </c>
      <c r="AZ374">
        <f t="shared" si="77"/>
        <v>178</v>
      </c>
      <c r="BA374" s="35">
        <f t="shared" si="69"/>
        <v>0.40206185567010311</v>
      </c>
      <c r="BB374" s="35">
        <f t="shared" si="70"/>
        <v>0.82790697674418601</v>
      </c>
      <c r="BC374" s="35">
        <f t="shared" si="71"/>
        <v>0.4258451210740829</v>
      </c>
      <c r="BD374" s="35">
        <f t="shared" si="72"/>
        <v>0.82790697674418601</v>
      </c>
      <c r="BE374" s="35">
        <f t="shared" si="73"/>
        <v>0.40206185567010311</v>
      </c>
      <c r="BF374" s="23">
        <f>VLOOKUP(AH374,POINTS_TABLE!$D$2:$E$6,2,FALSE)</f>
        <v>-2.4216717822795024</v>
      </c>
      <c r="BG374" s="23">
        <f>VLOOKUP(AI374,POINTS_TABLE!$D$7:$E$12,2,FALSE)</f>
        <v>-3.4787121489872201</v>
      </c>
      <c r="BH374" s="23">
        <f>VLOOKUP(AJ374,POINTS_TABLE!$D$13:$E$18,2,FALSE)</f>
        <v>3.6479448638409924</v>
      </c>
      <c r="BI374" s="23">
        <f>VLOOKUP(AK374,POINTS_TABLE!$D$21:$E$24,2,FALSE)</f>
        <v>-38.273886227485001</v>
      </c>
      <c r="BJ374" s="23">
        <f>VLOOKUP(AL374,POINTS_TABLE!$D$25:$E$27,2,FALSE)</f>
        <v>1.063873591300236</v>
      </c>
      <c r="BK374" s="23">
        <f>VLOOKUP(AM374,POINTS_TABLE!$D$28:$E$33,2,FALSE)</f>
        <v>16.599345307350365</v>
      </c>
      <c r="BL374" s="23">
        <f>VLOOKUP(AN374,POINTS_TABLE!$D$34:$E$37,2,FALSE)</f>
        <v>7.4046821899710498</v>
      </c>
      <c r="BM374" s="23">
        <f>VLOOKUP(AO374,POINTS_TABLE!$D$38:$E$41,2,FALSE)</f>
        <v>2.0741751155172814</v>
      </c>
      <c r="BN374" s="23">
        <f>VLOOKUP(AP374,POINTS_TABLE!$D$42:$E$44,2,FALSE)</f>
        <v>13.840093530703253</v>
      </c>
      <c r="BO374" s="23">
        <f>VLOOKUP(AQ374,POINTS_TABLE!$D$45:$E$48,2,FALSE)</f>
        <v>-12.122190198740443</v>
      </c>
      <c r="BP374" s="23">
        <f>VLOOKUP(AR374,POINTS_TABLE!$D$49:$E$50,2,FALSE)</f>
        <v>-3.4375704313596254</v>
      </c>
      <c r="BQ374" s="23">
        <f>VLOOKUP(AS374,POINTS_TABLE!$D$51:$E$52,2,FALSE)</f>
        <v>-3.8353326132213157</v>
      </c>
      <c r="BR374" s="39">
        <f>ROUND(SCORECARD_SCALLING!$C$6-SUM(BF374:BQ374)-TRAIN_SUMMARY!$C$2*SCORECARD_SCALLING!$C$5,0)</f>
        <v>525</v>
      </c>
      <c r="BS374" t="str">
        <f t="shared" si="74"/>
        <v>Manual review</v>
      </c>
      <c r="BT374">
        <f t="shared" si="75"/>
        <v>2</v>
      </c>
    </row>
    <row r="375" spans="1:72">
      <c r="A375" s="2" t="s">
        <v>37</v>
      </c>
      <c r="B375" s="2">
        <v>18</v>
      </c>
      <c r="C375" s="2" t="s">
        <v>22</v>
      </c>
      <c r="D375" s="2" t="s">
        <v>46</v>
      </c>
      <c r="E375" s="2">
        <v>1055</v>
      </c>
      <c r="F375" s="2" t="s">
        <v>34</v>
      </c>
      <c r="G375" s="2" t="s">
        <v>57</v>
      </c>
      <c r="H375" s="2">
        <v>4</v>
      </c>
      <c r="I375" s="2" t="s">
        <v>36</v>
      </c>
      <c r="J375" s="2" t="s">
        <v>27</v>
      </c>
      <c r="K375" s="2">
        <v>1</v>
      </c>
      <c r="L375" s="2" t="s">
        <v>43</v>
      </c>
      <c r="M375" s="2">
        <v>30</v>
      </c>
      <c r="N375" s="2" t="s">
        <v>27</v>
      </c>
      <c r="O375" s="2" t="s">
        <v>29</v>
      </c>
      <c r="P375" s="2">
        <v>2</v>
      </c>
      <c r="Q375" s="2" t="s">
        <v>30</v>
      </c>
      <c r="R375" s="2">
        <v>1</v>
      </c>
      <c r="S375" s="2" t="s">
        <v>27</v>
      </c>
      <c r="T375" s="2" t="s">
        <v>31</v>
      </c>
      <c r="U375" s="2">
        <v>0</v>
      </c>
      <c r="V375">
        <f>_xlfn.XLOOKUP(B375,Binning_WOE_IV!$C$2:$C$6,Binning_WOE_IV!$I$2:$I$6,"not found",-1)</f>
        <v>7.0953437452657447E-2</v>
      </c>
      <c r="W375">
        <f>_xlfn.XLOOKUP(E375,Binning_WOE_IV!$C$7:$C$12,Binning_WOE_IV!$I$7:$I$12,"not found",-1)</f>
        <v>0.16104877718831048</v>
      </c>
      <c r="X375">
        <f>_xlfn.XLOOKUP(M375,Binning_WOE_IV!$C$13:$C$18,Binning_WOE_IV!$I$13:$I$18,"not found",-1)</f>
        <v>-9.0210644079187538E-2</v>
      </c>
      <c r="Y375">
        <f>_xlfn.XLOOKUP(A375,Binning_WOE_IV!$B$32:$B$35,Binning_WOE_IV!$G$32:$G$35,"not found",0)</f>
        <v>1.1281887537091495</v>
      </c>
      <c r="Z375" s="23">
        <f>_xlfn.XLOOKUP(_xlfn.XLOOKUP(C375,Binning_WOE_IV!$AF$2:$AF$6,Binning_WOE_IV!$AG$2:$AG$6,"not found",0),Binning_WOE_IV!$R$36:$R$38,Binning_WOE_IV!$G$36:$G$38,"not found",0)</f>
        <v>0.68738688104907397</v>
      </c>
      <c r="AA375" cm="1">
        <f t="array" ref="AA375">_xlfn.SWITCH(D375,"radio/tv",Binning_WOE_IV!$G$39,"other",Binning_WOE_IV!$G$39,"education",Binning_WOE_IV!$G$40,"retraining",Binning_WOE_IV!$G$40,"furniture/equipment",Binning_WOE_IV!$G$41,"domestic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375">
        <f>_xlfn.LET(_xlpm.b,_xlfn.XLOOKUP(F375,Binning_WOE_IV!$AJ$2:$AJ$6,Binning_WOE_IV!$AK$2:$AK$6,"not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75">
        <f>_xlfn.LET(_xlpm.b,_xlfn.XLOOKUP(G375,Binning_WOE_IV!$AL$2:$AL$6,Binning_WOE_IV!$AM$2:$AM$6,"not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75">
        <f>_xlfn.XLOOKUP(_xlfn.XLOOKUP(I375,Binning_WOE_IV!$AN$2:$AN$5,Binning_WOE_IV!$AO$2:$AO$5,"not found",0),Binning_WOE_IV!$R$53:$R$55,Binning_WOE_IV!$G$53:$G$55,"not found",0)</f>
        <v>-0.20099341664998441</v>
      </c>
      <c r="AE375">
        <f>_xlfn.LET(_xlpm.b,_xlfn.XLOOKUP(L375,Binning_WOE_IV!$AQ$2:$AQ$5,Binning_WOE_IV!$AR$2:$AR$5,"not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75">
        <f>_xlfn.XLOOKUP(_xlfn.XLOOKUP(N375,Binning_WOE_IV!$AS$2:$AS$4,Binning_WOE_IV!$AT$2:$AT$4,"not found",0),Binning_WOE_IV!$R$62:$R$63,Binning_WOE_IV!$G$62:$G$63,"not found",0)</f>
        <v>0.12957806221905885</v>
      </c>
      <c r="AG375">
        <f>_xlfn.XLOOKUP(_xlfn.XLOOKUP(O375,Binning_WOE_IV!$AU$2:$AU$4,Binning_WOE_IV!$AV$2:$AV$4,"not found",0),Binning_WOE_IV!$R$64:$R$65,Binning_WOE_IV!$G$64:$G$65,"not found",0)</f>
        <v>0.23435622685305388</v>
      </c>
      <c r="AH375">
        <f>V375*TRAIN_SUMMARY!$C$3</f>
        <v>-5.5952498937620498E-2</v>
      </c>
      <c r="AI375">
        <f>W375*TRAIN_SUMMARY!$C$4</f>
        <v>-8.037531726833734E-2</v>
      </c>
      <c r="AJ375">
        <f>X375*TRAIN_SUMMARY!$C$5</f>
        <v>5.7453903556002682E-2</v>
      </c>
      <c r="AK375">
        <f>Y375*TRAIN_SUMMARY!$C$6</f>
        <v>-0.88431454425511169</v>
      </c>
      <c r="AL375">
        <f>Z375*TRAIN_SUMMARY!$C$7</f>
        <v>-0.37777464997720578</v>
      </c>
      <c r="AM375">
        <f>AA375*TRAIN_SUMMARY!$C$8</f>
        <v>0.38352631329769549</v>
      </c>
      <c r="AN375">
        <f>AB375*TRAIN_SUMMARY!$C$9</f>
        <v>0.17108448609736249</v>
      </c>
      <c r="AO375">
        <f>AC375*TRAIN_SUMMARY!$C$10</f>
        <v>0.2867089209985732</v>
      </c>
      <c r="AP375">
        <f>AD375*TRAIN_SUMMARY!$C$11</f>
        <v>0.23813846799994265</v>
      </c>
      <c r="AQ375">
        <f>AE375*TRAIN_SUMMARY!$C$12</f>
        <v>-1.8327249432625072E-2</v>
      </c>
      <c r="AR375">
        <f>AF375*TRAIN_SUMMARY!$C$13</f>
        <v>-7.9424741749105313E-2</v>
      </c>
      <c r="AS375">
        <f>AG375*TRAIN_SUMMARY!$C$14</f>
        <v>-8.8614999578798745E-2</v>
      </c>
      <c r="AT375">
        <f>TRAIN_SUMMARY!$C$2+SUM(AH375:AS375)</f>
        <v>-1.2692727240113513</v>
      </c>
      <c r="AU375">
        <f t="shared" si="65"/>
        <v>0.21938177516329638</v>
      </c>
      <c r="AV375">
        <f t="shared" si="66"/>
        <v>0.24766907729230023</v>
      </c>
      <c r="AW375">
        <f t="shared" si="67"/>
        <v>1</v>
      </c>
      <c r="AX375">
        <f t="shared" si="68"/>
        <v>0</v>
      </c>
      <c r="AY375">
        <f t="shared" si="76"/>
        <v>196</v>
      </c>
      <c r="AZ375">
        <f t="shared" si="77"/>
        <v>178</v>
      </c>
      <c r="BA375" s="35">
        <f t="shared" si="69"/>
        <v>0.40412371134020619</v>
      </c>
      <c r="BB375" s="35">
        <f t="shared" si="70"/>
        <v>0.82790697674418601</v>
      </c>
      <c r="BC375" s="35">
        <f t="shared" si="71"/>
        <v>0.42378326540397981</v>
      </c>
      <c r="BD375" s="35">
        <f t="shared" si="72"/>
        <v>0.82790697674418601</v>
      </c>
      <c r="BE375" s="35">
        <f t="shared" si="73"/>
        <v>0.40412371134020619</v>
      </c>
      <c r="BF375" s="23">
        <f>VLOOKUP(AH375,POINTS_TABLE!$D$2:$E$6,2,FALSE)</f>
        <v>-2.4216717822795024</v>
      </c>
      <c r="BG375" s="23">
        <f>VLOOKUP(AI375,POINTS_TABLE!$D$7:$E$12,2,FALSE)</f>
        <v>-3.4787121489872201</v>
      </c>
      <c r="BH375" s="23">
        <f>VLOOKUP(AJ375,POINTS_TABLE!$D$13:$E$18,2,FALSE)</f>
        <v>2.4866538521987356</v>
      </c>
      <c r="BI375" s="23">
        <f>VLOOKUP(AK375,POINTS_TABLE!$D$21:$E$24,2,FALSE)</f>
        <v>-38.273886227485001</v>
      </c>
      <c r="BJ375" s="23">
        <f>VLOOKUP(AL375,POINTS_TABLE!$D$25:$E$27,2,FALSE)</f>
        <v>-16.350408422870363</v>
      </c>
      <c r="BK375" s="23">
        <f>VLOOKUP(AM375,POINTS_TABLE!$D$28:$E$33,2,FALSE)</f>
        <v>16.599345307350365</v>
      </c>
      <c r="BL375" s="23">
        <f>VLOOKUP(AN375,POINTS_TABLE!$D$34:$E$37,2,FALSE)</f>
        <v>7.4046821899710498</v>
      </c>
      <c r="BM375" s="23">
        <f>VLOOKUP(AO375,POINTS_TABLE!$D$38:$E$41,2,FALSE)</f>
        <v>12.409006155098014</v>
      </c>
      <c r="BN375" s="23">
        <f>VLOOKUP(AP375,POINTS_TABLE!$D$42:$E$44,2,FALSE)</f>
        <v>10.30683560485237</v>
      </c>
      <c r="BO375" s="23">
        <f>VLOOKUP(AQ375,POINTS_TABLE!$D$45:$E$48,2,FALSE)</f>
        <v>-0.79321895608749771</v>
      </c>
      <c r="BP375" s="23">
        <f>VLOOKUP(AR375,POINTS_TABLE!$D$49:$E$50,2,FALSE)</f>
        <v>-3.4375704313596254</v>
      </c>
      <c r="BQ375" s="23">
        <f>VLOOKUP(AS375,POINTS_TABLE!$D$51:$E$52,2,FALSE)</f>
        <v>-3.8353326132213157</v>
      </c>
      <c r="BR375" s="39">
        <f>ROUND(SCORECARD_SCALLING!$C$6-SUM(BF375:BQ375)-TRAIN_SUMMARY!$C$2*SCORECARD_SCALLING!$C$5,0)</f>
        <v>525</v>
      </c>
      <c r="BS375" t="str">
        <f t="shared" si="74"/>
        <v>Manual review</v>
      </c>
      <c r="BT375">
        <f t="shared" si="75"/>
        <v>2</v>
      </c>
    </row>
    <row r="376" spans="1:72">
      <c r="A376" s="2" t="s">
        <v>32</v>
      </c>
      <c r="B376" s="2">
        <v>12</v>
      </c>
      <c r="C376" s="2" t="s">
        <v>33</v>
      </c>
      <c r="D376" s="2" t="s">
        <v>23</v>
      </c>
      <c r="E376" s="2">
        <v>1092</v>
      </c>
      <c r="F376" s="2" t="s">
        <v>34</v>
      </c>
      <c r="G376" s="2" t="s">
        <v>35</v>
      </c>
      <c r="H376" s="2">
        <v>4</v>
      </c>
      <c r="I376" s="2" t="s">
        <v>36</v>
      </c>
      <c r="J376" s="2" t="s">
        <v>42</v>
      </c>
      <c r="K376" s="2">
        <v>4</v>
      </c>
      <c r="L376" s="2" t="s">
        <v>28</v>
      </c>
      <c r="M376" s="2">
        <v>49</v>
      </c>
      <c r="N376" s="2" t="s">
        <v>27</v>
      </c>
      <c r="O376" s="2" t="s">
        <v>29</v>
      </c>
      <c r="P376" s="2">
        <v>2</v>
      </c>
      <c r="Q376" s="2" t="s">
        <v>30</v>
      </c>
      <c r="R376" s="2">
        <v>1</v>
      </c>
      <c r="S376" s="2" t="s">
        <v>31</v>
      </c>
      <c r="T376" s="2" t="s">
        <v>31</v>
      </c>
      <c r="U376" s="2">
        <v>0</v>
      </c>
      <c r="V376">
        <f>_xlfn.XLOOKUP(B376,Binning_WOE_IV!$C$2:$C$6,Binning_WOE_IV!$I$2:$I$6,"not found",-1)</f>
        <v>7.0953437452657447E-2</v>
      </c>
      <c r="W376">
        <f>_xlfn.XLOOKUP(E376,Binning_WOE_IV!$C$7:$C$12,Binning_WOE_IV!$I$7:$I$12,"not found",-1)</f>
        <v>0.16104877718831048</v>
      </c>
      <c r="X376">
        <f>_xlfn.XLOOKUP(M376,Binning_WOE_IV!$C$13:$C$18,Binning_WOE_IV!$I$13:$I$18,"not found",-1)</f>
        <v>0.42044277372805144</v>
      </c>
      <c r="Y376">
        <f>_xlfn.XLOOKUP(A376,Binning_WOE_IV!$B$32:$B$35,Binning_WOE_IV!$G$32:$G$35,"not found",0)</f>
        <v>-0.45557089656450134</v>
      </c>
      <c r="Z376" s="23">
        <f>_xlfn.XLOOKUP(_xlfn.XLOOKUP(C376,Binning_WOE_IV!$AF$2:$AF$6,Binning_WOE_IV!$AG$2:$AG$6,"not found",0),Binning_WOE_IV!$R$36:$R$38,Binning_WOE_IV!$G$36:$G$38,"not found",0)</f>
        <v>-4.4726268044255127E-2</v>
      </c>
      <c r="AA376" cm="1">
        <f t="array" ref="AA376">_xlfn.SWITCH(D376,"radio/tv",Binning_WOE_IV!$G$39,"other",Binning_WOE_IV!$G$39,"education",Binning_WOE_IV!$G$40,"retraining",Binning_WOE_IV!$G$40,"furniture/equipment",Binning_WOE_IV!$G$41,"domestic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76">
        <f>_xlfn.LET(_xlpm.b,_xlfn.XLOOKUP(F376,Binning_WOE_IV!$AJ$2:$AJ$6,Binning_WOE_IV!$AK$2:$AK$6,"not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76">
        <f>_xlfn.LET(_xlpm.b,_xlfn.XLOOKUP(G376,Binning_WOE_IV!$AL$2:$AL$6,Binning_WOE_IV!$AM$2:$AM$6,"not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76">
        <f>_xlfn.XLOOKUP(_xlfn.XLOOKUP(I376,Binning_WOE_IV!$AN$2:$AN$5,Binning_WOE_IV!$AO$2:$AO$5,"not found",0),Binning_WOE_IV!$R$53:$R$55,Binning_WOE_IV!$G$53:$G$55,"not found",0)</f>
        <v>-0.20099341664998441</v>
      </c>
      <c r="AE376">
        <f>_xlfn.LET(_xlpm.b,_xlfn.XLOOKUP(L376,Binning_WOE_IV!$AQ$2:$AQ$5,Binning_WOE_IV!$AR$2:$AR$5,"not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76">
        <f>_xlfn.XLOOKUP(_xlfn.XLOOKUP(N376,Binning_WOE_IV!$AS$2:$AS$4,Binning_WOE_IV!$AT$2:$AT$4,"not found",0),Binning_WOE_IV!$R$62:$R$63,Binning_WOE_IV!$G$62:$G$63,"not found",0)</f>
        <v>0.12957806221905885</v>
      </c>
      <c r="AG376">
        <f>_xlfn.XLOOKUP(_xlfn.XLOOKUP(O376,Binning_WOE_IV!$AU$2:$AU$4,Binning_WOE_IV!$AV$2:$AV$4,"not found",0),Binning_WOE_IV!$R$64:$R$65,Binning_WOE_IV!$G$64:$G$65,"not found",0)</f>
        <v>0.23435622685305388</v>
      </c>
      <c r="AH376">
        <f>V376*TRAIN_SUMMARY!$C$3</f>
        <v>-5.5952498937620498E-2</v>
      </c>
      <c r="AI376">
        <f>W376*TRAIN_SUMMARY!$C$4</f>
        <v>-8.037531726833734E-2</v>
      </c>
      <c r="AJ376">
        <f>X376*TRAIN_SUMMARY!$C$5</f>
        <v>-0.26777415036949909</v>
      </c>
      <c r="AK376">
        <f>Y376*TRAIN_SUMMARY!$C$6</f>
        <v>0.35709270141793154</v>
      </c>
      <c r="AL376">
        <f>Z376*TRAIN_SUMMARY!$C$7</f>
        <v>2.4580699342731407E-2</v>
      </c>
      <c r="AM376">
        <f>AA376*TRAIN_SUMMARY!$C$8</f>
        <v>-0.43521580803835686</v>
      </c>
      <c r="AN376">
        <f>AB376*TRAIN_SUMMARY!$C$9</f>
        <v>0.17108448609736249</v>
      </c>
      <c r="AO376">
        <f>AC376*TRAIN_SUMMARY!$C$10</f>
        <v>4.7923621110280083E-2</v>
      </c>
      <c r="AP376">
        <f>AD376*TRAIN_SUMMARY!$C$11</f>
        <v>0.23813846799994265</v>
      </c>
      <c r="AQ376">
        <f>AE376*TRAIN_SUMMARY!$C$12</f>
        <v>-0.28008206528227803</v>
      </c>
      <c r="AR376">
        <f>AF376*TRAIN_SUMMARY!$C$13</f>
        <v>-7.9424741749105313E-2</v>
      </c>
      <c r="AS376">
        <f>AG376*TRAIN_SUMMARY!$C$14</f>
        <v>-8.8614999578798745E-2</v>
      </c>
      <c r="AT376">
        <f>TRAIN_SUMMARY!$C$2+SUM(AH376:AS376)</f>
        <v>-1.2700204200178709</v>
      </c>
      <c r="AU376">
        <f t="shared" si="65"/>
        <v>0.21925375653758797</v>
      </c>
      <c r="AV376">
        <f t="shared" si="66"/>
        <v>0.24750509427796308</v>
      </c>
      <c r="AW376">
        <f t="shared" si="67"/>
        <v>1</v>
      </c>
      <c r="AX376">
        <f t="shared" si="68"/>
        <v>0</v>
      </c>
      <c r="AY376">
        <f t="shared" si="76"/>
        <v>197</v>
      </c>
      <c r="AZ376">
        <f t="shared" si="77"/>
        <v>178</v>
      </c>
      <c r="BA376" s="35">
        <f t="shared" si="69"/>
        <v>0.40618556701030928</v>
      </c>
      <c r="BB376" s="35">
        <f t="shared" si="70"/>
        <v>0.82790697674418601</v>
      </c>
      <c r="BC376" s="35">
        <f t="shared" si="71"/>
        <v>0.42172140973387673</v>
      </c>
      <c r="BD376" s="35">
        <f t="shared" si="72"/>
        <v>0.82790697674418601</v>
      </c>
      <c r="BE376" s="35">
        <f t="shared" si="73"/>
        <v>0.40618556701030928</v>
      </c>
      <c r="BF376" s="23">
        <f>VLOOKUP(AH376,POINTS_TABLE!$D$2:$E$6,2,FALSE)</f>
        <v>-2.4216717822795024</v>
      </c>
      <c r="BG376" s="23">
        <f>VLOOKUP(AI376,POINTS_TABLE!$D$7:$E$12,2,FALSE)</f>
        <v>-3.4787121489872201</v>
      </c>
      <c r="BH376" s="23">
        <f>VLOOKUP(AJ376,POINTS_TABLE!$D$13:$E$18,2,FALSE)</f>
        <v>-11.589493164489957</v>
      </c>
      <c r="BI376" s="23">
        <f>VLOOKUP(AK376,POINTS_TABLE!$D$21:$E$24,2,FALSE)</f>
        <v>15.455276084198793</v>
      </c>
      <c r="BJ376" s="23">
        <f>VLOOKUP(AL376,POINTS_TABLE!$D$25:$E$27,2,FALSE)</f>
        <v>1.063873591300236</v>
      </c>
      <c r="BK376" s="23">
        <f>VLOOKUP(AM376,POINTS_TABLE!$D$28:$E$33,2,FALSE)</f>
        <v>-18.836510639202615</v>
      </c>
      <c r="BL376" s="23">
        <f>VLOOKUP(AN376,POINTS_TABLE!$D$34:$E$37,2,FALSE)</f>
        <v>7.4046821899710498</v>
      </c>
      <c r="BM376" s="23">
        <f>VLOOKUP(AO376,POINTS_TABLE!$D$38:$E$41,2,FALSE)</f>
        <v>2.0741751155172814</v>
      </c>
      <c r="BN376" s="23">
        <f>VLOOKUP(AP376,POINTS_TABLE!$D$42:$E$44,2,FALSE)</f>
        <v>10.30683560485237</v>
      </c>
      <c r="BO376" s="23">
        <f>VLOOKUP(AQ376,POINTS_TABLE!$D$45:$E$48,2,FALSE)</f>
        <v>-12.122190198740443</v>
      </c>
      <c r="BP376" s="23">
        <f>VLOOKUP(AR376,POINTS_TABLE!$D$49:$E$50,2,FALSE)</f>
        <v>-3.4375704313596254</v>
      </c>
      <c r="BQ376" s="23">
        <f>VLOOKUP(AS376,POINTS_TABLE!$D$51:$E$52,2,FALSE)</f>
        <v>-3.8353326132213157</v>
      </c>
      <c r="BR376" s="39">
        <f>ROUND(SCORECARD_SCALLING!$C$6-SUM(BF376:BQ376)-TRAIN_SUMMARY!$C$2*SCORECARD_SCALLING!$C$5,0)</f>
        <v>525</v>
      </c>
      <c r="BS376" t="str">
        <f t="shared" si="74"/>
        <v>Manual review</v>
      </c>
      <c r="BT376">
        <f t="shared" si="75"/>
        <v>2</v>
      </c>
    </row>
    <row r="377" spans="1:72">
      <c r="A377" s="2" t="s">
        <v>32</v>
      </c>
      <c r="B377" s="2">
        <v>9</v>
      </c>
      <c r="C377" s="2" t="s">
        <v>33</v>
      </c>
      <c r="D377" s="2" t="s">
        <v>38</v>
      </c>
      <c r="E377" s="2">
        <v>1199</v>
      </c>
      <c r="F377" s="2" t="s">
        <v>34</v>
      </c>
      <c r="G377" s="2" t="s">
        <v>39</v>
      </c>
      <c r="H377" s="2">
        <v>4</v>
      </c>
      <c r="I377" s="2" t="s">
        <v>36</v>
      </c>
      <c r="J377" s="2" t="s">
        <v>27</v>
      </c>
      <c r="K377" s="2">
        <v>4</v>
      </c>
      <c r="L377" s="2" t="s">
        <v>43</v>
      </c>
      <c r="M377" s="2">
        <v>67</v>
      </c>
      <c r="N377" s="2" t="s">
        <v>27</v>
      </c>
      <c r="O377" s="2" t="s">
        <v>29</v>
      </c>
      <c r="P377" s="2">
        <v>2</v>
      </c>
      <c r="Q377" s="2" t="s">
        <v>52</v>
      </c>
      <c r="R377" s="2">
        <v>1</v>
      </c>
      <c r="S377" s="2" t="s">
        <v>31</v>
      </c>
      <c r="T377" s="2" t="s">
        <v>31</v>
      </c>
      <c r="U377" s="2">
        <v>0</v>
      </c>
      <c r="V377">
        <f>_xlfn.XLOOKUP(B377,Binning_WOE_IV!$C$2:$C$6,Binning_WOE_IV!$I$2:$I$6,"not found",-1)</f>
        <v>1.0146162505891094</v>
      </c>
      <c r="W377">
        <f>_xlfn.XLOOKUP(E377,Binning_WOE_IV!$C$7:$C$12,Binning_WOE_IV!$I$7:$I$12,"not found",-1)</f>
        <v>0.16104877718831048</v>
      </c>
      <c r="X377">
        <f>_xlfn.XLOOKUP(M377,Binning_WOE_IV!$C$13:$C$18,Binning_WOE_IV!$I$13:$I$18,"not found",-1)</f>
        <v>0.47434342549681774</v>
      </c>
      <c r="Y377">
        <f>_xlfn.XLOOKUP(A377,Binning_WOE_IV!$B$32:$B$35,Binning_WOE_IV!$G$32:$G$35,"not found",0)</f>
        <v>-0.45557089656450134</v>
      </c>
      <c r="Z377" s="23">
        <f>_xlfn.XLOOKUP(_xlfn.XLOOKUP(C377,Binning_WOE_IV!$AF$2:$AF$6,Binning_WOE_IV!$AG$2:$AG$6,"not found",0),Binning_WOE_IV!$R$36:$R$38,Binning_WOE_IV!$G$36:$G$38,"not found",0)</f>
        <v>-4.4726268044255127E-2</v>
      </c>
      <c r="AA377" cm="1">
        <f t="array" ref="AA377">_xlfn.SWITCH(D377,"radio/tv",Binning_WOE_IV!$G$39,"other",Binning_WOE_IV!$G$39,"education",Binning_WOE_IV!$G$40,"retraining",Binning_WOE_IV!$G$40,"furniture/equipment",Binning_WOE_IV!$G$41,"domestic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377">
        <f>_xlfn.LET(_xlpm.b,_xlfn.XLOOKUP(F377,Binning_WOE_IV!$AJ$2:$AJ$6,Binning_WOE_IV!$AK$2:$AK$6,"not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77">
        <f>_xlfn.LET(_xlpm.b,_xlfn.XLOOKUP(G377,Binning_WOE_IV!$AL$2:$AL$6,Binning_WOE_IV!$AM$2:$AM$6,"not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77">
        <f>_xlfn.XLOOKUP(_xlfn.XLOOKUP(I377,Binning_WOE_IV!$AN$2:$AN$5,Binning_WOE_IV!$AO$2:$AO$5,"not found",0),Binning_WOE_IV!$R$53:$R$55,Binning_WOE_IV!$G$53:$G$55,"not found",0)</f>
        <v>-0.20099341664998441</v>
      </c>
      <c r="AE377">
        <f>_xlfn.LET(_xlpm.b,_xlfn.XLOOKUP(L377,Binning_WOE_IV!$AQ$2:$AQ$5,Binning_WOE_IV!$AR$2:$AR$5,"not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77">
        <f>_xlfn.XLOOKUP(_xlfn.XLOOKUP(N377,Binning_WOE_IV!$AS$2:$AS$4,Binning_WOE_IV!$AT$2:$AT$4,"not found",0),Binning_WOE_IV!$R$62:$R$63,Binning_WOE_IV!$G$62:$G$63,"not found",0)</f>
        <v>0.12957806221905885</v>
      </c>
      <c r="AG377">
        <f>_xlfn.XLOOKUP(_xlfn.XLOOKUP(O377,Binning_WOE_IV!$AU$2:$AU$4,Binning_WOE_IV!$AV$2:$AV$4,"not found",0),Binning_WOE_IV!$R$64:$R$65,Binning_WOE_IV!$G$64:$G$65,"not found",0)</f>
        <v>0.23435622685305388</v>
      </c>
      <c r="AH377">
        <f>V377*TRAIN_SUMMARY!$C$3</f>
        <v>-0.80010661528638027</v>
      </c>
      <c r="AI377">
        <f>W377*TRAIN_SUMMARY!$C$4</f>
        <v>-8.037531726833734E-2</v>
      </c>
      <c r="AJ377">
        <f>X377*TRAIN_SUMMARY!$C$5</f>
        <v>-0.30210272522824844</v>
      </c>
      <c r="AK377">
        <f>Y377*TRAIN_SUMMARY!$C$6</f>
        <v>0.35709270141793154</v>
      </c>
      <c r="AL377">
        <f>Z377*TRAIN_SUMMARY!$C$7</f>
        <v>2.4580699342731407E-2</v>
      </c>
      <c r="AM377">
        <f>AA377*TRAIN_SUMMARY!$C$8</f>
        <v>0.31332064462344805</v>
      </c>
      <c r="AN377">
        <f>AB377*TRAIN_SUMMARY!$C$9</f>
        <v>0.17108448609736249</v>
      </c>
      <c r="AO377">
        <f>AC377*TRAIN_SUMMARY!$C$10</f>
        <v>-0.18469041192036334</v>
      </c>
      <c r="AP377">
        <f>AD377*TRAIN_SUMMARY!$C$11</f>
        <v>0.23813846799994265</v>
      </c>
      <c r="AQ377">
        <f>AE377*TRAIN_SUMMARY!$C$12</f>
        <v>-1.8327249432625072E-2</v>
      </c>
      <c r="AR377">
        <f>AF377*TRAIN_SUMMARY!$C$13</f>
        <v>-7.9424741749105313E-2</v>
      </c>
      <c r="AS377">
        <f>AG377*TRAIN_SUMMARY!$C$14</f>
        <v>-8.8614999578798745E-2</v>
      </c>
      <c r="AT377">
        <f>TRAIN_SUMMARY!$C$2+SUM(AH377:AS377)</f>
        <v>-1.2708258757445656</v>
      </c>
      <c r="AU377">
        <f t="shared" si="65"/>
        <v>0.21911590855926058</v>
      </c>
      <c r="AV377">
        <f t="shared" si="66"/>
        <v>0.24732855060356784</v>
      </c>
      <c r="AW377">
        <f t="shared" si="67"/>
        <v>1</v>
      </c>
      <c r="AX377">
        <f t="shared" si="68"/>
        <v>0</v>
      </c>
      <c r="AY377">
        <f t="shared" si="76"/>
        <v>198</v>
      </c>
      <c r="AZ377">
        <f t="shared" si="77"/>
        <v>178</v>
      </c>
      <c r="BA377" s="35">
        <f t="shared" si="69"/>
        <v>0.40824742268041236</v>
      </c>
      <c r="BB377" s="35">
        <f t="shared" si="70"/>
        <v>0.82790697674418601</v>
      </c>
      <c r="BC377" s="35">
        <f t="shared" si="71"/>
        <v>0.41965955406377364</v>
      </c>
      <c r="BD377" s="35">
        <f t="shared" si="72"/>
        <v>0.82790697674418601</v>
      </c>
      <c r="BE377" s="35">
        <f t="shared" si="73"/>
        <v>0.40824742268041236</v>
      </c>
      <c r="BF377" s="23">
        <f>VLOOKUP(AH377,POINTS_TABLE!$D$2:$E$6,2,FALSE)</f>
        <v>-34.629295381683434</v>
      </c>
      <c r="BG377" s="23">
        <f>VLOOKUP(AI377,POINTS_TABLE!$D$7:$E$12,2,FALSE)</f>
        <v>-3.4787121489872201</v>
      </c>
      <c r="BH377" s="23">
        <f>VLOOKUP(AJ377,POINTS_TABLE!$D$13:$E$18,2,FALSE)</f>
        <v>-13.075263105775054</v>
      </c>
      <c r="BI377" s="23">
        <f>VLOOKUP(AK377,POINTS_TABLE!$D$21:$E$24,2,FALSE)</f>
        <v>15.455276084198793</v>
      </c>
      <c r="BJ377" s="23">
        <f>VLOOKUP(AL377,POINTS_TABLE!$D$25:$E$27,2,FALSE)</f>
        <v>1.063873591300236</v>
      </c>
      <c r="BK377" s="23">
        <f>VLOOKUP(AM377,POINTS_TABLE!$D$28:$E$33,2,FALSE)</f>
        <v>13.560784206191453</v>
      </c>
      <c r="BL377" s="23">
        <f>VLOOKUP(AN377,POINTS_TABLE!$D$34:$E$37,2,FALSE)</f>
        <v>7.4046821899710498</v>
      </c>
      <c r="BM377" s="23">
        <f>VLOOKUP(AO377,POINTS_TABLE!$D$38:$E$41,2,FALSE)</f>
        <v>-7.9935582413174426</v>
      </c>
      <c r="BN377" s="23">
        <f>VLOOKUP(AP377,POINTS_TABLE!$D$42:$E$44,2,FALSE)</f>
        <v>10.30683560485237</v>
      </c>
      <c r="BO377" s="23">
        <f>VLOOKUP(AQ377,POINTS_TABLE!$D$45:$E$48,2,FALSE)</f>
        <v>-0.79321895608749771</v>
      </c>
      <c r="BP377" s="23">
        <f>VLOOKUP(AR377,POINTS_TABLE!$D$49:$E$50,2,FALSE)</f>
        <v>-3.4375704313596254</v>
      </c>
      <c r="BQ377" s="23">
        <f>VLOOKUP(AS377,POINTS_TABLE!$D$51:$E$52,2,FALSE)</f>
        <v>-3.8353326132213157</v>
      </c>
      <c r="BR377" s="39">
        <f>ROUND(SCORECARD_SCALLING!$C$6-SUM(BF377:BQ377)-TRAIN_SUMMARY!$C$2*SCORECARD_SCALLING!$C$5,0)</f>
        <v>525</v>
      </c>
      <c r="BS377" t="str">
        <f t="shared" si="74"/>
        <v>Manual review</v>
      </c>
      <c r="BT377">
        <f t="shared" si="75"/>
        <v>2</v>
      </c>
    </row>
    <row r="378" spans="1:72">
      <c r="A378" s="2" t="s">
        <v>37</v>
      </c>
      <c r="B378" s="2">
        <v>54</v>
      </c>
      <c r="C378" s="2" t="s">
        <v>60</v>
      </c>
      <c r="D378" s="2" t="s">
        <v>49</v>
      </c>
      <c r="E378" s="2">
        <v>9436</v>
      </c>
      <c r="F378" s="2" t="s">
        <v>24</v>
      </c>
      <c r="G378" s="2" t="s">
        <v>35</v>
      </c>
      <c r="H378" s="2">
        <v>2</v>
      </c>
      <c r="I378" s="2" t="s">
        <v>26</v>
      </c>
      <c r="J378" s="2" t="s">
        <v>27</v>
      </c>
      <c r="K378" s="2">
        <v>2</v>
      </c>
      <c r="L378" s="2" t="s">
        <v>43</v>
      </c>
      <c r="M378" s="2">
        <v>39</v>
      </c>
      <c r="N378" s="2" t="s">
        <v>27</v>
      </c>
      <c r="O378" s="2" t="s">
        <v>29</v>
      </c>
      <c r="P378" s="2">
        <v>1</v>
      </c>
      <c r="Q378" s="2" t="s">
        <v>40</v>
      </c>
      <c r="R378" s="2">
        <v>2</v>
      </c>
      <c r="S378" s="2" t="s">
        <v>27</v>
      </c>
      <c r="T378" s="2" t="s">
        <v>31</v>
      </c>
      <c r="U378" s="2">
        <v>0</v>
      </c>
      <c r="V378">
        <f>_xlfn.XLOOKUP(B378,Binning_WOE_IV!$C$2:$C$6,Binning_WOE_IV!$I$2:$I$6,"not found",-1)</f>
        <v>-0.94704225543434295</v>
      </c>
      <c r="W378">
        <f>_xlfn.XLOOKUP(E378,Binning_WOE_IV!$C$7:$C$12,Binning_WOE_IV!$I$7:$I$12,"not found",-1)</f>
        <v>-0.98786424995459821</v>
      </c>
      <c r="X378">
        <f>_xlfn.XLOOKUP(M378,Binning_WOE_IV!$C$13:$C$18,Binning_WOE_IV!$I$13:$I$18,"not found",-1)</f>
        <v>0.27579903319597576</v>
      </c>
      <c r="Y378">
        <f>_xlfn.XLOOKUP(A378,Binning_WOE_IV!$B$32:$B$35,Binning_WOE_IV!$G$32:$G$35,"not found",0)</f>
        <v>1.1281887537091495</v>
      </c>
      <c r="Z378" s="23">
        <f>_xlfn.XLOOKUP(_xlfn.XLOOKUP(C378,Binning_WOE_IV!$AF$2:$AF$6,Binning_WOE_IV!$AG$2:$AG$6,"not found",0),Binning_WOE_IV!$R$36:$R$38,Binning_WOE_IV!$G$36:$G$38,"not found",0)</f>
        <v>-1.2442937789022748</v>
      </c>
      <c r="AA378" cm="1">
        <f t="array" ref="AA378">_xlfn.SWITCH(D378,"radio/tv",Binning_WOE_IV!$G$39,"other",Binning_WOE_IV!$G$39,"education",Binning_WOE_IV!$G$40,"retraining",Binning_WOE_IV!$G$40,"furniture/equipment",Binning_WOE_IV!$G$41,"domestic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378">
        <f>_xlfn.LET(_xlpm.b,_xlfn.XLOOKUP(F378,Binning_WOE_IV!$AJ$2:$AJ$6,Binning_WOE_IV!$AK$2:$AK$6,"not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378">
        <f>_xlfn.LET(_xlpm.b,_xlfn.XLOOKUP(G378,Binning_WOE_IV!$AL$2:$AL$6,Binning_WOE_IV!$AM$2:$AM$6,"not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78">
        <f>_xlfn.XLOOKUP(_xlfn.XLOOKUP(I378,Binning_WOE_IV!$AN$2:$AN$5,Binning_WOE_IV!$AO$2:$AO$5,"not found",0),Binning_WOE_IV!$R$53:$R$55,Binning_WOE_IV!$G$53:$G$55,"not found",0)</f>
        <v>0.1811117123342415</v>
      </c>
      <c r="AE378">
        <f>_xlfn.LET(_xlpm.b,_xlfn.XLOOKUP(L378,Binning_WOE_IV!$AQ$2:$AQ$5,Binning_WOE_IV!$AR$2:$AR$5,"not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78">
        <f>_xlfn.XLOOKUP(_xlfn.XLOOKUP(N378,Binning_WOE_IV!$AS$2:$AS$4,Binning_WOE_IV!$AT$2:$AT$4,"not found",0),Binning_WOE_IV!$R$62:$R$63,Binning_WOE_IV!$G$62:$G$63,"not found",0)</f>
        <v>0.12957806221905885</v>
      </c>
      <c r="AG378">
        <f>_xlfn.XLOOKUP(_xlfn.XLOOKUP(O378,Binning_WOE_IV!$AU$2:$AU$4,Binning_WOE_IV!$AV$2:$AV$4,"not found",0),Binning_WOE_IV!$R$64:$R$65,Binning_WOE_IV!$G$64:$G$65,"not found",0)</f>
        <v>0.23435622685305388</v>
      </c>
      <c r="AH378">
        <f>V378*TRAIN_SUMMARY!$C$3</f>
        <v>0.74681907872931619</v>
      </c>
      <c r="AI378">
        <f>W378*TRAIN_SUMMARY!$C$4</f>
        <v>0.49301772974847569</v>
      </c>
      <c r="AJ378">
        <f>X378*TRAIN_SUMMARY!$C$5</f>
        <v>-0.1756525653466223</v>
      </c>
      <c r="AK378">
        <f>Y378*TRAIN_SUMMARY!$C$6</f>
        <v>-0.88431454425511169</v>
      </c>
      <c r="AL378">
        <f>Z378*TRAIN_SUMMARY!$C$7</f>
        <v>0.68384000299252556</v>
      </c>
      <c r="AM378">
        <f>AA378*TRAIN_SUMMARY!$C$8</f>
        <v>-0.46936907902687153</v>
      </c>
      <c r="AN378">
        <f>AB378*TRAIN_SUMMARY!$C$9</f>
        <v>-0.49611293003523665</v>
      </c>
      <c r="AO378">
        <f>AC378*TRAIN_SUMMARY!$C$10</f>
        <v>4.7923621110280083E-2</v>
      </c>
      <c r="AP378">
        <f>AD378*TRAIN_SUMMARY!$C$11</f>
        <v>-0.21458247952085815</v>
      </c>
      <c r="AQ378">
        <f>AE378*TRAIN_SUMMARY!$C$12</f>
        <v>-1.8327249432625072E-2</v>
      </c>
      <c r="AR378">
        <f>AF378*TRAIN_SUMMARY!$C$13</f>
        <v>-7.9424741749105313E-2</v>
      </c>
      <c r="AS378">
        <f>AG378*TRAIN_SUMMARY!$C$14</f>
        <v>-8.8614999578798745E-2</v>
      </c>
      <c r="AT378">
        <f>TRAIN_SUMMARY!$C$2+SUM(AH378:AS378)</f>
        <v>-1.2761989711267552</v>
      </c>
      <c r="AU378">
        <f t="shared" si="65"/>
        <v>0.21819793738986443</v>
      </c>
      <c r="AV378">
        <f t="shared" si="66"/>
        <v>0.24615368734314094</v>
      </c>
      <c r="AW378">
        <f t="shared" si="67"/>
        <v>1</v>
      </c>
      <c r="AX378">
        <f t="shared" si="68"/>
        <v>0</v>
      </c>
      <c r="AY378">
        <f t="shared" si="76"/>
        <v>199</v>
      </c>
      <c r="AZ378">
        <f t="shared" si="77"/>
        <v>178</v>
      </c>
      <c r="BA378" s="35">
        <f t="shared" si="69"/>
        <v>0.41030927835051545</v>
      </c>
      <c r="BB378" s="35">
        <f t="shared" si="70"/>
        <v>0.82790697674418601</v>
      </c>
      <c r="BC378" s="35">
        <f t="shared" si="71"/>
        <v>0.41759769839367056</v>
      </c>
      <c r="BD378" s="35">
        <f t="shared" si="72"/>
        <v>0.82790697674418601</v>
      </c>
      <c r="BE378" s="35">
        <f t="shared" si="73"/>
        <v>0.41030927835051545</v>
      </c>
      <c r="BF378" s="23">
        <f>VLOOKUP(AH378,POINTS_TABLE!$D$2:$E$6,2,FALSE)</f>
        <v>32.322965439721465</v>
      </c>
      <c r="BG378" s="23">
        <f>VLOOKUP(AI378,POINTS_TABLE!$D$7:$E$12,2,FALSE)</f>
        <v>21.33822701335383</v>
      </c>
      <c r="BH378" s="23">
        <f>VLOOKUP(AJ378,POINTS_TABLE!$D$13:$E$18,2,FALSE)</f>
        <v>-7.6023925483498971</v>
      </c>
      <c r="BI378" s="23">
        <f>VLOOKUP(AK378,POINTS_TABLE!$D$21:$E$24,2,FALSE)</f>
        <v>-38.273886227485001</v>
      </c>
      <c r="BJ378" s="23">
        <f>VLOOKUP(AL378,POINTS_TABLE!$D$25:$E$27,2,FALSE)</f>
        <v>29.597177432364315</v>
      </c>
      <c r="BK378" s="23">
        <f>VLOOKUP(AM378,POINTS_TABLE!$D$28:$E$33,2,FALSE)</f>
        <v>-20.314693279760625</v>
      </c>
      <c r="BL378" s="23">
        <f>VLOOKUP(AN378,POINTS_TABLE!$D$34:$E$37,2,FALSE)</f>
        <v>-21.472189916481874</v>
      </c>
      <c r="BM378" s="23">
        <f>VLOOKUP(AO378,POINTS_TABLE!$D$38:$E$41,2,FALSE)</f>
        <v>2.0741751155172814</v>
      </c>
      <c r="BN378" s="23">
        <f>VLOOKUP(AP378,POINTS_TABLE!$D$42:$E$44,2,FALSE)</f>
        <v>-9.2873123719919874</v>
      </c>
      <c r="BO378" s="23">
        <f>VLOOKUP(AQ378,POINTS_TABLE!$D$45:$E$48,2,FALSE)</f>
        <v>-0.79321895608749771</v>
      </c>
      <c r="BP378" s="23">
        <f>VLOOKUP(AR378,POINTS_TABLE!$D$49:$E$50,2,FALSE)</f>
        <v>-3.4375704313596254</v>
      </c>
      <c r="BQ378" s="23">
        <f>VLOOKUP(AS378,POINTS_TABLE!$D$51:$E$52,2,FALSE)</f>
        <v>-3.8353326132213157</v>
      </c>
      <c r="BR378" s="39">
        <f>ROUND(SCORECARD_SCALLING!$C$6-SUM(BF378:BQ378)-TRAIN_SUMMARY!$C$2*SCORECARD_SCALLING!$C$5,0)</f>
        <v>526</v>
      </c>
      <c r="BS378" t="str">
        <f t="shared" si="74"/>
        <v>Manual review</v>
      </c>
      <c r="BT378">
        <f t="shared" si="75"/>
        <v>2</v>
      </c>
    </row>
    <row r="379" spans="1:72">
      <c r="A379" s="2" t="s">
        <v>37</v>
      </c>
      <c r="B379" s="2">
        <v>15</v>
      </c>
      <c r="C379" s="2" t="s">
        <v>33</v>
      </c>
      <c r="D379" s="2" t="s">
        <v>46</v>
      </c>
      <c r="E379" s="2">
        <v>5324</v>
      </c>
      <c r="F379" s="2" t="s">
        <v>48</v>
      </c>
      <c r="G379" s="2" t="s">
        <v>25</v>
      </c>
      <c r="H379" s="2">
        <v>1</v>
      </c>
      <c r="I379" s="2" t="s">
        <v>36</v>
      </c>
      <c r="J379" s="2" t="s">
        <v>27</v>
      </c>
      <c r="K379" s="2">
        <v>4</v>
      </c>
      <c r="L379" s="2" t="s">
        <v>47</v>
      </c>
      <c r="M379" s="2">
        <v>35</v>
      </c>
      <c r="N379" s="2" t="s">
        <v>27</v>
      </c>
      <c r="O379" s="2" t="s">
        <v>44</v>
      </c>
      <c r="P379" s="2">
        <v>1</v>
      </c>
      <c r="Q379" s="2" t="s">
        <v>30</v>
      </c>
      <c r="R379" s="2">
        <v>1</v>
      </c>
      <c r="S379" s="2" t="s">
        <v>27</v>
      </c>
      <c r="T379" s="2" t="s">
        <v>31</v>
      </c>
      <c r="U379" s="2">
        <v>0</v>
      </c>
      <c r="V379">
        <f>_xlfn.XLOOKUP(B379,Binning_WOE_IV!$C$2:$C$6,Binning_WOE_IV!$I$2:$I$6,"not found",-1)</f>
        <v>7.0953437452657447E-2</v>
      </c>
      <c r="W379">
        <f>_xlfn.XLOOKUP(E379,Binning_WOE_IV!$C$7:$C$12,Binning_WOE_IV!$I$7:$I$12,"not found",-1)</f>
        <v>-0.1020145435816787</v>
      </c>
      <c r="X379">
        <f>_xlfn.XLOOKUP(M379,Binning_WOE_IV!$C$13:$C$18,Binning_WOE_IV!$I$13:$I$18,"not found",-1)</f>
        <v>-9.0210644079187538E-2</v>
      </c>
      <c r="Y379">
        <f>_xlfn.XLOOKUP(A379,Binning_WOE_IV!$B$32:$B$35,Binning_WOE_IV!$G$32:$G$35,"not found",0)</f>
        <v>1.1281887537091495</v>
      </c>
      <c r="Z379" s="23">
        <f>_xlfn.XLOOKUP(_xlfn.XLOOKUP(C379,Binning_WOE_IV!$AF$2:$AF$6,Binning_WOE_IV!$AG$2:$AG$6,"not found",0),Binning_WOE_IV!$R$36:$R$38,Binning_WOE_IV!$G$36:$G$38,"not found",0)</f>
        <v>-4.4726268044255127E-2</v>
      </c>
      <c r="AA379" cm="1">
        <f t="array" ref="AA379">_xlfn.SWITCH(D379,"radio/tv",Binning_WOE_IV!$G$39,"other",Binning_WOE_IV!$G$39,"education",Binning_WOE_IV!$G$40,"retraining",Binning_WOE_IV!$G$40,"furniture/equipment",Binning_WOE_IV!$G$41,"domestic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379">
        <f>_xlfn.LET(_xlpm.b,_xlfn.XLOOKUP(F379,Binning_WOE_IV!$AJ$2:$AJ$6,Binning_WOE_IV!$AK$2:$AK$6,"not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379">
        <f>_xlfn.LET(_xlpm.b,_xlfn.XLOOKUP(G379,Binning_WOE_IV!$AL$2:$AL$6,Binning_WOE_IV!$AM$2:$AM$6,"not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79">
        <f>_xlfn.XLOOKUP(_xlfn.XLOOKUP(I379,Binning_WOE_IV!$AN$2:$AN$5,Binning_WOE_IV!$AO$2:$AO$5,"not found",0),Binning_WOE_IV!$R$53:$R$55,Binning_WOE_IV!$G$53:$G$55,"not found",0)</f>
        <v>-0.20099341664998441</v>
      </c>
      <c r="AE379">
        <f>_xlfn.LET(_xlpm.b,_xlfn.XLOOKUP(L379,Binning_WOE_IV!$AQ$2:$AQ$5,Binning_WOE_IV!$AR$2:$AR$5,"not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379">
        <f>_xlfn.XLOOKUP(_xlfn.XLOOKUP(N379,Binning_WOE_IV!$AS$2:$AS$4,Binning_WOE_IV!$AT$2:$AT$4,"not found",0),Binning_WOE_IV!$R$62:$R$63,Binning_WOE_IV!$G$62:$G$63,"not found",0)</f>
        <v>0.12957806221905885</v>
      </c>
      <c r="AG379">
        <f>_xlfn.XLOOKUP(_xlfn.XLOOKUP(O379,Binning_WOE_IV!$AU$2:$AU$4,Binning_WOE_IV!$AV$2:$AV$4,"not found",0),Binning_WOE_IV!$R$64:$R$65,Binning_WOE_IV!$G$64:$G$65,"not found",0)</f>
        <v>-0.4919272386823581</v>
      </c>
      <c r="AH379">
        <f>V379*TRAIN_SUMMARY!$C$3</f>
        <v>-5.5952498937620498E-2</v>
      </c>
      <c r="AI379">
        <f>W379*TRAIN_SUMMARY!$C$4</f>
        <v>5.0912844229637523E-2</v>
      </c>
      <c r="AJ379">
        <f>X379*TRAIN_SUMMARY!$C$5</f>
        <v>5.7453903556002682E-2</v>
      </c>
      <c r="AK379">
        <f>Y379*TRAIN_SUMMARY!$C$6</f>
        <v>-0.88431454425511169</v>
      </c>
      <c r="AL379">
        <f>Z379*TRAIN_SUMMARY!$C$7</f>
        <v>2.4580699342731407E-2</v>
      </c>
      <c r="AM379">
        <f>AA379*TRAIN_SUMMARY!$C$8</f>
        <v>0.38352631329769549</v>
      </c>
      <c r="AN379">
        <f>AB379*TRAIN_SUMMARY!$C$9</f>
        <v>-0.49793991054548797</v>
      </c>
      <c r="AO379">
        <f>AC379*TRAIN_SUMMARY!$C$10</f>
        <v>-0.18469041192036334</v>
      </c>
      <c r="AP379">
        <f>AD379*TRAIN_SUMMARY!$C$11</f>
        <v>0.23813846799994265</v>
      </c>
      <c r="AQ379">
        <f>AE379*TRAIN_SUMMARY!$C$12</f>
        <v>0.30495501300893796</v>
      </c>
      <c r="AR379">
        <f>AF379*TRAIN_SUMMARY!$C$13</f>
        <v>-7.9424741749105313E-2</v>
      </c>
      <c r="AS379">
        <f>AG379*TRAIN_SUMMARY!$C$14</f>
        <v>0.18600799575071647</v>
      </c>
      <c r="AT379">
        <f>TRAIN_SUMMARY!$C$2+SUM(AH379:AS379)</f>
        <v>-1.2781476849841478</v>
      </c>
      <c r="AU379">
        <f t="shared" si="65"/>
        <v>0.21786569353208179</v>
      </c>
      <c r="AV379">
        <f t="shared" si="66"/>
        <v>0.24572880578229245</v>
      </c>
      <c r="AW379">
        <f t="shared" si="67"/>
        <v>1</v>
      </c>
      <c r="AX379">
        <f t="shared" si="68"/>
        <v>0</v>
      </c>
      <c r="AY379">
        <f t="shared" si="76"/>
        <v>200</v>
      </c>
      <c r="AZ379">
        <f t="shared" si="77"/>
        <v>178</v>
      </c>
      <c r="BA379" s="35">
        <f t="shared" si="69"/>
        <v>0.41237113402061853</v>
      </c>
      <c r="BB379" s="35">
        <f t="shared" si="70"/>
        <v>0.82790697674418601</v>
      </c>
      <c r="BC379" s="35">
        <f t="shared" si="71"/>
        <v>0.41553584272356747</v>
      </c>
      <c r="BD379" s="35">
        <f t="shared" si="72"/>
        <v>0.82790697674418601</v>
      </c>
      <c r="BE379" s="35">
        <f t="shared" si="73"/>
        <v>0.41237113402061853</v>
      </c>
      <c r="BF379" s="23">
        <f>VLOOKUP(AH379,POINTS_TABLE!$D$2:$E$6,2,FALSE)</f>
        <v>-2.4216717822795024</v>
      </c>
      <c r="BG379" s="23">
        <f>VLOOKUP(AI379,POINTS_TABLE!$D$7:$E$12,2,FALSE)</f>
        <v>2.2035512366295098</v>
      </c>
      <c r="BH379" s="23">
        <f>VLOOKUP(AJ379,POINTS_TABLE!$D$13:$E$18,2,FALSE)</f>
        <v>2.4866538521987356</v>
      </c>
      <c r="BI379" s="23">
        <f>VLOOKUP(AK379,POINTS_TABLE!$D$21:$E$24,2,FALSE)</f>
        <v>-38.273886227485001</v>
      </c>
      <c r="BJ379" s="23">
        <f>VLOOKUP(AL379,POINTS_TABLE!$D$25:$E$27,2,FALSE)</f>
        <v>1.063873591300236</v>
      </c>
      <c r="BK379" s="23">
        <f>VLOOKUP(AM379,POINTS_TABLE!$D$28:$E$33,2,FALSE)</f>
        <v>16.599345307350365</v>
      </c>
      <c r="BL379" s="23">
        <f>VLOOKUP(AN379,POINTS_TABLE!$D$34:$E$37,2,FALSE)</f>
        <v>-21.551263188140087</v>
      </c>
      <c r="BM379" s="23">
        <f>VLOOKUP(AO379,POINTS_TABLE!$D$38:$E$41,2,FALSE)</f>
        <v>-7.9935582413174426</v>
      </c>
      <c r="BN379" s="23">
        <f>VLOOKUP(AP379,POINTS_TABLE!$D$42:$E$44,2,FALSE)</f>
        <v>10.30683560485237</v>
      </c>
      <c r="BO379" s="23">
        <f>VLOOKUP(AQ379,POINTS_TABLE!$D$45:$E$48,2,FALSE)</f>
        <v>13.198712548866723</v>
      </c>
      <c r="BP379" s="23">
        <f>VLOOKUP(AR379,POINTS_TABLE!$D$49:$E$50,2,FALSE)</f>
        <v>-3.4375704313596254</v>
      </c>
      <c r="BQ379" s="23">
        <f>VLOOKUP(AS379,POINTS_TABLE!$D$51:$E$52,2,FALSE)</f>
        <v>8.0505843910576207</v>
      </c>
      <c r="BR379" s="39">
        <f>ROUND(SCORECARD_SCALLING!$C$6-SUM(BF379:BQ379)-TRAIN_SUMMARY!$C$2*SCORECARD_SCALLING!$C$5,0)</f>
        <v>526</v>
      </c>
      <c r="BS379" t="str">
        <f t="shared" si="74"/>
        <v>Manual review</v>
      </c>
      <c r="BT379">
        <f t="shared" si="75"/>
        <v>2</v>
      </c>
    </row>
    <row r="380" spans="1:72">
      <c r="A380" s="2" t="s">
        <v>21</v>
      </c>
      <c r="B380" s="2">
        <v>6</v>
      </c>
      <c r="C380" s="2" t="s">
        <v>33</v>
      </c>
      <c r="D380" s="2" t="s">
        <v>41</v>
      </c>
      <c r="E380" s="2">
        <v>1374</v>
      </c>
      <c r="F380" s="2" t="s">
        <v>34</v>
      </c>
      <c r="G380" s="2" t="s">
        <v>35</v>
      </c>
      <c r="H380" s="2">
        <v>1</v>
      </c>
      <c r="I380" s="2" t="s">
        <v>26</v>
      </c>
      <c r="J380" s="2" t="s">
        <v>27</v>
      </c>
      <c r="K380" s="2">
        <v>2</v>
      </c>
      <c r="L380" s="2" t="s">
        <v>28</v>
      </c>
      <c r="M380" s="2">
        <v>36</v>
      </c>
      <c r="N380" s="2" t="s">
        <v>61</v>
      </c>
      <c r="O380" s="2" t="s">
        <v>29</v>
      </c>
      <c r="P380" s="2">
        <v>1</v>
      </c>
      <c r="Q380" s="2" t="s">
        <v>40</v>
      </c>
      <c r="R380" s="2">
        <v>1</v>
      </c>
      <c r="S380" s="2" t="s">
        <v>31</v>
      </c>
      <c r="T380" s="2" t="s">
        <v>31</v>
      </c>
      <c r="U380" s="2">
        <v>0</v>
      </c>
      <c r="V380">
        <f>_xlfn.XLOOKUP(B380,Binning_WOE_IV!$C$2:$C$6,Binning_WOE_IV!$I$2:$I$6,"not found",-1)</f>
        <v>1.0146162505891094</v>
      </c>
      <c r="W380">
        <f>_xlfn.XLOOKUP(E380,Binning_WOE_IV!$C$7:$C$12,Binning_WOE_IV!$I$7:$I$12,"not found",-1)</f>
        <v>0.16104877718831048</v>
      </c>
      <c r="X380">
        <f>_xlfn.XLOOKUP(M380,Binning_WOE_IV!$C$13:$C$18,Binning_WOE_IV!$I$13:$I$18,"not found",-1)</f>
        <v>0.27579903319597576</v>
      </c>
      <c r="Y380">
        <f>_xlfn.XLOOKUP(A380,Binning_WOE_IV!$B$32:$B$35,Binning_WOE_IV!$G$32:$G$35,"not found",0)</f>
        <v>-0.67859154491044971</v>
      </c>
      <c r="Z380" s="23">
        <f>_xlfn.XLOOKUP(_xlfn.XLOOKUP(C380,Binning_WOE_IV!$AF$2:$AF$6,Binning_WOE_IV!$AG$2:$AG$6,"not found",0),Binning_WOE_IV!$R$36:$R$38,Binning_WOE_IV!$G$36:$G$38,"not found",0)</f>
        <v>-4.4726268044255127E-2</v>
      </c>
      <c r="AA380" cm="1">
        <f t="array" ref="AA380">_xlfn.SWITCH(D380,"radio/tv",Binning_WOE_IV!$G$39,"other",Binning_WOE_IV!$G$39,"education",Binning_WOE_IV!$G$40,"retraining",Binning_WOE_IV!$G$40,"furniture/equipment",Binning_WOE_IV!$G$41,"domestic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80">
        <f>_xlfn.LET(_xlpm.b,_xlfn.XLOOKUP(F380,Binning_WOE_IV!$AJ$2:$AJ$6,Binning_WOE_IV!$AK$2:$AK$6,"not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80">
        <f>_xlfn.LET(_xlpm.b,_xlfn.XLOOKUP(G380,Binning_WOE_IV!$AL$2:$AL$6,Binning_WOE_IV!$AM$2:$AM$6,"not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80">
        <f>_xlfn.XLOOKUP(_xlfn.XLOOKUP(I380,Binning_WOE_IV!$AN$2:$AN$5,Binning_WOE_IV!$AO$2:$AO$5,"not found",0),Binning_WOE_IV!$R$53:$R$55,Binning_WOE_IV!$G$53:$G$55,"not found",0)</f>
        <v>0.1811117123342415</v>
      </c>
      <c r="AE380">
        <f>_xlfn.LET(_xlpm.b,_xlfn.XLOOKUP(L380,Binning_WOE_IV!$AQ$2:$AQ$5,Binning_WOE_IV!$AR$2:$AR$5,"not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80">
        <f>_xlfn.XLOOKUP(_xlfn.XLOOKUP(N380,Binning_WOE_IV!$AS$2:$AS$4,Binning_WOE_IV!$AT$2:$AT$4,"not found",0),Binning_WOE_IV!$R$62:$R$63,Binning_WOE_IV!$G$62:$G$63,"not found",0)</f>
        <v>-0.54969627176468283</v>
      </c>
      <c r="AG380">
        <f>_xlfn.XLOOKUP(_xlfn.XLOOKUP(O380,Binning_WOE_IV!$AU$2:$AU$4,Binning_WOE_IV!$AV$2:$AV$4,"not found",0),Binning_WOE_IV!$R$64:$R$65,Binning_WOE_IV!$G$64:$G$65,"not found",0)</f>
        <v>0.23435622685305388</v>
      </c>
      <c r="AH380">
        <f>V380*TRAIN_SUMMARY!$C$3</f>
        <v>-0.80010661528638027</v>
      </c>
      <c r="AI380">
        <f>W380*TRAIN_SUMMARY!$C$4</f>
        <v>-8.037531726833734E-2</v>
      </c>
      <c r="AJ380">
        <f>X380*TRAIN_SUMMARY!$C$5</f>
        <v>-0.1756525653466223</v>
      </c>
      <c r="AK380">
        <f>Y380*TRAIN_SUMMARY!$C$6</f>
        <v>0.53190423215968441</v>
      </c>
      <c r="AL380">
        <f>Z380*TRAIN_SUMMARY!$C$7</f>
        <v>2.4580699342731407E-2</v>
      </c>
      <c r="AM380">
        <f>AA380*TRAIN_SUMMARY!$C$8</f>
        <v>5.9194073638088991E-2</v>
      </c>
      <c r="AN380">
        <f>AB380*TRAIN_SUMMARY!$C$9</f>
        <v>0.17108448609736249</v>
      </c>
      <c r="AO380">
        <f>AC380*TRAIN_SUMMARY!$C$10</f>
        <v>4.7923621110280083E-2</v>
      </c>
      <c r="AP380">
        <f>AD380*TRAIN_SUMMARY!$C$11</f>
        <v>-0.21458247952085815</v>
      </c>
      <c r="AQ380">
        <f>AE380*TRAIN_SUMMARY!$C$12</f>
        <v>-0.28008206528227803</v>
      </c>
      <c r="AR380">
        <f>AF380*TRAIN_SUMMARY!$C$13</f>
        <v>0.33693577197926589</v>
      </c>
      <c r="AS380">
        <f>AG380*TRAIN_SUMMARY!$C$14</f>
        <v>-8.8614999578798745E-2</v>
      </c>
      <c r="AT380">
        <f>TRAIN_SUMMARY!$C$2+SUM(AH380:AS380)</f>
        <v>-1.2891919727179846</v>
      </c>
      <c r="AU380">
        <f t="shared" si="65"/>
        <v>0.21598960922447338</v>
      </c>
      <c r="AV380">
        <f t="shared" si="66"/>
        <v>0.24333300517934411</v>
      </c>
      <c r="AW380">
        <f t="shared" si="67"/>
        <v>1</v>
      </c>
      <c r="AX380">
        <f t="shared" si="68"/>
        <v>0</v>
      </c>
      <c r="AY380">
        <f t="shared" si="76"/>
        <v>201</v>
      </c>
      <c r="AZ380">
        <f t="shared" si="77"/>
        <v>178</v>
      </c>
      <c r="BA380" s="35">
        <f t="shared" si="69"/>
        <v>0.41443298969072168</v>
      </c>
      <c r="BB380" s="35">
        <f t="shared" si="70"/>
        <v>0.82790697674418601</v>
      </c>
      <c r="BC380" s="35">
        <f t="shared" si="71"/>
        <v>0.41347398705346433</v>
      </c>
      <c r="BD380" s="35">
        <f t="shared" si="72"/>
        <v>0.82790697674418601</v>
      </c>
      <c r="BE380" s="35">
        <f t="shared" si="73"/>
        <v>0.41443298969072168</v>
      </c>
      <c r="BF380" s="23">
        <f>VLOOKUP(AH380,POINTS_TABLE!$D$2:$E$6,2,FALSE)</f>
        <v>-34.629295381683434</v>
      </c>
      <c r="BG380" s="23">
        <f>VLOOKUP(AI380,POINTS_TABLE!$D$7:$E$12,2,FALSE)</f>
        <v>-3.4787121489872201</v>
      </c>
      <c r="BH380" s="23">
        <f>VLOOKUP(AJ380,POINTS_TABLE!$D$13:$E$18,2,FALSE)</f>
        <v>-7.6023925483498971</v>
      </c>
      <c r="BI380" s="23">
        <f>VLOOKUP(AK380,POINTS_TABLE!$D$21:$E$24,2,FALSE)</f>
        <v>23.021267938938855</v>
      </c>
      <c r="BJ380" s="23">
        <f>VLOOKUP(AL380,POINTS_TABLE!$D$25:$E$27,2,FALSE)</f>
        <v>1.063873591300236</v>
      </c>
      <c r="BK380" s="23">
        <f>VLOOKUP(AM380,POINTS_TABLE!$D$28:$E$33,2,FALSE)</f>
        <v>2.5619698946306131</v>
      </c>
      <c r="BL380" s="23">
        <f>VLOOKUP(AN380,POINTS_TABLE!$D$34:$E$37,2,FALSE)</f>
        <v>7.4046821899710498</v>
      </c>
      <c r="BM380" s="23">
        <f>VLOOKUP(AO380,POINTS_TABLE!$D$38:$E$41,2,FALSE)</f>
        <v>2.0741751155172814</v>
      </c>
      <c r="BN380" s="23">
        <f>VLOOKUP(AP380,POINTS_TABLE!$D$42:$E$44,2,FALSE)</f>
        <v>-9.2873123719919874</v>
      </c>
      <c r="BO380" s="23">
        <f>VLOOKUP(AQ380,POINTS_TABLE!$D$45:$E$48,2,FALSE)</f>
        <v>-12.122190198740443</v>
      </c>
      <c r="BP380" s="23">
        <f>VLOOKUP(AR380,POINTS_TABLE!$D$49:$E$50,2,FALSE)</f>
        <v>14.582867019977442</v>
      </c>
      <c r="BQ380" s="23">
        <f>VLOOKUP(AS380,POINTS_TABLE!$D$51:$E$52,2,FALSE)</f>
        <v>-3.8353326132213157</v>
      </c>
      <c r="BR380" s="39">
        <f>ROUND(SCORECARD_SCALLING!$C$6-SUM(BF380:BQ380)-TRAIN_SUMMARY!$C$2*SCORECARD_SCALLING!$C$5,0)</f>
        <v>526</v>
      </c>
      <c r="BS380" t="str">
        <f t="shared" si="74"/>
        <v>Manual review</v>
      </c>
      <c r="BT380">
        <f t="shared" si="75"/>
        <v>2</v>
      </c>
    </row>
    <row r="381" spans="1:72">
      <c r="A381" s="2" t="s">
        <v>37</v>
      </c>
      <c r="B381" s="2">
        <v>27</v>
      </c>
      <c r="C381" s="2" t="s">
        <v>45</v>
      </c>
      <c r="D381" s="2" t="s">
        <v>58</v>
      </c>
      <c r="E381" s="2">
        <v>5117</v>
      </c>
      <c r="F381" s="2" t="s">
        <v>34</v>
      </c>
      <c r="G381" s="2" t="s">
        <v>39</v>
      </c>
      <c r="H381" s="2">
        <v>3</v>
      </c>
      <c r="I381" s="2" t="s">
        <v>26</v>
      </c>
      <c r="J381" s="2" t="s">
        <v>27</v>
      </c>
      <c r="K381" s="2">
        <v>4</v>
      </c>
      <c r="L381" s="2" t="s">
        <v>50</v>
      </c>
      <c r="M381" s="2">
        <v>26</v>
      </c>
      <c r="N381" s="2" t="s">
        <v>27</v>
      </c>
      <c r="O381" s="2" t="s">
        <v>29</v>
      </c>
      <c r="P381" s="2">
        <v>2</v>
      </c>
      <c r="Q381" s="2" t="s">
        <v>30</v>
      </c>
      <c r="R381" s="2">
        <v>1</v>
      </c>
      <c r="S381" s="2" t="s">
        <v>27</v>
      </c>
      <c r="T381" s="2" t="s">
        <v>31</v>
      </c>
      <c r="U381" s="2">
        <v>0</v>
      </c>
      <c r="V381">
        <f>_xlfn.XLOOKUP(B381,Binning_WOE_IV!$C$2:$C$6,Binning_WOE_IV!$I$2:$I$6,"not found",-1)</f>
        <v>-0.12917431193202994</v>
      </c>
      <c r="W381">
        <f>_xlfn.XLOOKUP(E381,Binning_WOE_IV!$C$7:$C$12,Binning_WOE_IV!$I$7:$I$12,"not found",-1)</f>
        <v>-0.1020145435816787</v>
      </c>
      <c r="X381">
        <f>_xlfn.XLOOKUP(M381,Binning_WOE_IV!$C$13:$C$18,Binning_WOE_IV!$I$13:$I$18,"not found",-1)</f>
        <v>-0.13233987329659078</v>
      </c>
      <c r="Y381">
        <f>_xlfn.XLOOKUP(A381,Binning_WOE_IV!$B$32:$B$35,Binning_WOE_IV!$G$32:$G$35,"not found",0)</f>
        <v>1.1281887537091495</v>
      </c>
      <c r="Z381" s="23">
        <f>_xlfn.XLOOKUP(_xlfn.XLOOKUP(C381,Binning_WOE_IV!$AF$2:$AF$6,Binning_WOE_IV!$AG$2:$AG$6,"not found",0),Binning_WOE_IV!$R$36:$R$38,Binning_WOE_IV!$G$36:$G$38,"not found",0)</f>
        <v>-4.4726268044255127E-2</v>
      </c>
      <c r="AA381" cm="1">
        <f t="array" ref="AA381">_xlfn.SWITCH(D381,"radio/tv",Binning_WOE_IV!$G$39,"other",Binning_WOE_IV!$G$39,"education",Binning_WOE_IV!$G$40,"retraining",Binning_WOE_IV!$G$40,"furniture/equipment",Binning_WOE_IV!$G$41,"domestic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381">
        <f>_xlfn.LET(_xlpm.b,_xlfn.XLOOKUP(F381,Binning_WOE_IV!$AJ$2:$AJ$6,Binning_WOE_IV!$AK$2:$AK$6,"not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81">
        <f>_xlfn.LET(_xlpm.b,_xlfn.XLOOKUP(G381,Binning_WOE_IV!$AL$2:$AL$6,Binning_WOE_IV!$AM$2:$AM$6,"not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81">
        <f>_xlfn.XLOOKUP(_xlfn.XLOOKUP(I381,Binning_WOE_IV!$AN$2:$AN$5,Binning_WOE_IV!$AO$2:$AO$5,"not found",0),Binning_WOE_IV!$R$53:$R$55,Binning_WOE_IV!$G$53:$G$55,"not found",0)</f>
        <v>0.1811117123342415</v>
      </c>
      <c r="AE381">
        <f>_xlfn.LET(_xlpm.b,_xlfn.XLOOKUP(L381,Binning_WOE_IV!$AQ$2:$AQ$5,Binning_WOE_IV!$AR$2:$AR$5,"not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81">
        <f>_xlfn.XLOOKUP(_xlfn.XLOOKUP(N381,Binning_WOE_IV!$AS$2:$AS$4,Binning_WOE_IV!$AT$2:$AT$4,"not found",0),Binning_WOE_IV!$R$62:$R$63,Binning_WOE_IV!$G$62:$G$63,"not found",0)</f>
        <v>0.12957806221905885</v>
      </c>
      <c r="AG381">
        <f>_xlfn.XLOOKUP(_xlfn.XLOOKUP(O381,Binning_WOE_IV!$AU$2:$AU$4,Binning_WOE_IV!$AV$2:$AV$4,"not found",0),Binning_WOE_IV!$R$64:$R$65,Binning_WOE_IV!$G$64:$G$65,"not found",0)</f>
        <v>0.23435622685305388</v>
      </c>
      <c r="AH381">
        <f>V381*TRAIN_SUMMARY!$C$3</f>
        <v>0.10186434668464488</v>
      </c>
      <c r="AI381">
        <f>W381*TRAIN_SUMMARY!$C$4</f>
        <v>5.0912844229637523E-2</v>
      </c>
      <c r="AJ381">
        <f>X381*TRAIN_SUMMARY!$C$5</f>
        <v>8.428542324031725E-2</v>
      </c>
      <c r="AK381">
        <f>Y381*TRAIN_SUMMARY!$C$6</f>
        <v>-0.88431454425511169</v>
      </c>
      <c r="AL381">
        <f>Z381*TRAIN_SUMMARY!$C$7</f>
        <v>2.4580699342731407E-2</v>
      </c>
      <c r="AM381">
        <f>AA381*TRAIN_SUMMARY!$C$8</f>
        <v>0.4883377841684039</v>
      </c>
      <c r="AN381">
        <f>AB381*TRAIN_SUMMARY!$C$9</f>
        <v>0.17108448609736249</v>
      </c>
      <c r="AO381">
        <f>AC381*TRAIN_SUMMARY!$C$10</f>
        <v>-0.18469041192036334</v>
      </c>
      <c r="AP381">
        <f>AD381*TRAIN_SUMMARY!$C$11</f>
        <v>-0.21458247952085815</v>
      </c>
      <c r="AQ381">
        <f>AE381*TRAIN_SUMMARY!$C$12</f>
        <v>6.1778553558697331E-2</v>
      </c>
      <c r="AR381">
        <f>AF381*TRAIN_SUMMARY!$C$13</f>
        <v>-7.9424741749105313E-2</v>
      </c>
      <c r="AS381">
        <f>AG381*TRAIN_SUMMARY!$C$14</f>
        <v>-8.8614999578798745E-2</v>
      </c>
      <c r="AT381">
        <f>TRAIN_SUMMARY!$C$2+SUM(AH381:AS381)</f>
        <v>-1.2901838544645654</v>
      </c>
      <c r="AU381">
        <f t="shared" si="65"/>
        <v>0.21582169317264593</v>
      </c>
      <c r="AV381">
        <f t="shared" si="66"/>
        <v>0.24311885231275882</v>
      </c>
      <c r="AW381">
        <f t="shared" si="67"/>
        <v>1</v>
      </c>
      <c r="AX381">
        <f t="shared" si="68"/>
        <v>0</v>
      </c>
      <c r="AY381">
        <f t="shared" si="76"/>
        <v>202</v>
      </c>
      <c r="AZ381">
        <f t="shared" si="77"/>
        <v>178</v>
      </c>
      <c r="BA381" s="35">
        <f t="shared" si="69"/>
        <v>0.41649484536082476</v>
      </c>
      <c r="BB381" s="35">
        <f t="shared" si="70"/>
        <v>0.82790697674418601</v>
      </c>
      <c r="BC381" s="35">
        <f t="shared" si="71"/>
        <v>0.41141213138336125</v>
      </c>
      <c r="BD381" s="35">
        <f t="shared" si="72"/>
        <v>0.82790697674418601</v>
      </c>
      <c r="BE381" s="35">
        <f t="shared" si="73"/>
        <v>0.41649484536082476</v>
      </c>
      <c r="BF381" s="23">
        <f>VLOOKUP(AH381,POINTS_TABLE!$D$2:$E$6,2,FALSE)</f>
        <v>4.4087756341599382</v>
      </c>
      <c r="BG381" s="23">
        <f>VLOOKUP(AI381,POINTS_TABLE!$D$7:$E$12,2,FALSE)</f>
        <v>2.2035512366295098</v>
      </c>
      <c r="BH381" s="23">
        <f>VLOOKUP(AJ381,POINTS_TABLE!$D$13:$E$18,2,FALSE)</f>
        <v>3.6479448638409924</v>
      </c>
      <c r="BI381" s="23">
        <f>VLOOKUP(AK381,POINTS_TABLE!$D$21:$E$24,2,FALSE)</f>
        <v>-38.273886227485001</v>
      </c>
      <c r="BJ381" s="23">
        <f>VLOOKUP(AL381,POINTS_TABLE!$D$25:$E$27,2,FALSE)</f>
        <v>1.063873591300236</v>
      </c>
      <c r="BK381" s="23">
        <f>VLOOKUP(AM381,POINTS_TABLE!$D$28:$E$33,2,FALSE)</f>
        <v>21.135674984953837</v>
      </c>
      <c r="BL381" s="23">
        <f>VLOOKUP(AN381,POINTS_TABLE!$D$34:$E$37,2,FALSE)</f>
        <v>7.4046821899710498</v>
      </c>
      <c r="BM381" s="23">
        <f>VLOOKUP(AO381,POINTS_TABLE!$D$38:$E$41,2,FALSE)</f>
        <v>-7.9935582413174426</v>
      </c>
      <c r="BN381" s="23">
        <f>VLOOKUP(AP381,POINTS_TABLE!$D$42:$E$44,2,FALSE)</f>
        <v>-9.2873123719919874</v>
      </c>
      <c r="BO381" s="23">
        <f>VLOOKUP(AQ381,POINTS_TABLE!$D$45:$E$48,2,FALSE)</f>
        <v>2.6738283855727758</v>
      </c>
      <c r="BP381" s="23">
        <f>VLOOKUP(AR381,POINTS_TABLE!$D$49:$E$50,2,FALSE)</f>
        <v>-3.4375704313596254</v>
      </c>
      <c r="BQ381" s="23">
        <f>VLOOKUP(AS381,POINTS_TABLE!$D$51:$E$52,2,FALSE)</f>
        <v>-3.8353326132213157</v>
      </c>
      <c r="BR381" s="39">
        <f>ROUND(SCORECARD_SCALLING!$C$6-SUM(BF381:BQ381)-TRAIN_SUMMARY!$C$2*SCORECARD_SCALLING!$C$5,0)</f>
        <v>526</v>
      </c>
      <c r="BS381" t="str">
        <f t="shared" si="74"/>
        <v>Manual review</v>
      </c>
      <c r="BT381">
        <f t="shared" si="75"/>
        <v>2</v>
      </c>
    </row>
    <row r="382" spans="1:72">
      <c r="A382" s="2" t="s">
        <v>37</v>
      </c>
      <c r="B382" s="2">
        <v>24</v>
      </c>
      <c r="C382" s="2" t="s">
        <v>33</v>
      </c>
      <c r="D382" s="2" t="s">
        <v>46</v>
      </c>
      <c r="E382" s="2">
        <v>1469</v>
      </c>
      <c r="F382" s="2" t="s">
        <v>59</v>
      </c>
      <c r="G382" s="2" t="s">
        <v>25</v>
      </c>
      <c r="H382" s="2">
        <v>4</v>
      </c>
      <c r="I382" s="2" t="s">
        <v>56</v>
      </c>
      <c r="J382" s="2" t="s">
        <v>27</v>
      </c>
      <c r="K382" s="2">
        <v>4</v>
      </c>
      <c r="L382" s="2" t="s">
        <v>28</v>
      </c>
      <c r="M382" s="2">
        <v>41</v>
      </c>
      <c r="N382" s="2" t="s">
        <v>27</v>
      </c>
      <c r="O382" s="2" t="s">
        <v>51</v>
      </c>
      <c r="P382" s="2">
        <v>1</v>
      </c>
      <c r="Q382" s="2" t="s">
        <v>40</v>
      </c>
      <c r="R382" s="2">
        <v>1</v>
      </c>
      <c r="S382" s="2" t="s">
        <v>27</v>
      </c>
      <c r="T382" s="2" t="s">
        <v>31</v>
      </c>
      <c r="U382" s="2">
        <v>0</v>
      </c>
      <c r="V382">
        <f>_xlfn.XLOOKUP(B382,Binning_WOE_IV!$C$2:$C$6,Binning_WOE_IV!$I$2:$I$6,"not found",-1)</f>
        <v>-0.12917431193202994</v>
      </c>
      <c r="W382">
        <f>_xlfn.XLOOKUP(E382,Binning_WOE_IV!$C$7:$C$12,Binning_WOE_IV!$I$7:$I$12,"not found",-1)</f>
        <v>0.16104877718831048</v>
      </c>
      <c r="X382">
        <f>_xlfn.XLOOKUP(M382,Binning_WOE_IV!$C$13:$C$18,Binning_WOE_IV!$I$13:$I$18,"not found",-1)</f>
        <v>0.27579903319597576</v>
      </c>
      <c r="Y382">
        <f>_xlfn.XLOOKUP(A382,Binning_WOE_IV!$B$32:$B$35,Binning_WOE_IV!$G$32:$G$35,"not found",0)</f>
        <v>1.1281887537091495</v>
      </c>
      <c r="Z382" s="23">
        <f>_xlfn.XLOOKUP(_xlfn.XLOOKUP(C382,Binning_WOE_IV!$AF$2:$AF$6,Binning_WOE_IV!$AG$2:$AG$6,"not found",0),Binning_WOE_IV!$R$36:$R$38,Binning_WOE_IV!$G$36:$G$38,"not found",0)</f>
        <v>-4.4726268044255127E-2</v>
      </c>
      <c r="AA382" cm="1">
        <f t="array" ref="AA382">_xlfn.SWITCH(D382,"radio/tv",Binning_WOE_IV!$G$39,"other",Binning_WOE_IV!$G$39,"education",Binning_WOE_IV!$G$40,"retraining",Binning_WOE_IV!$G$40,"furniture/equipment",Binning_WOE_IV!$G$41,"domestic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382">
        <f>_xlfn.LET(_xlpm.b,_xlfn.XLOOKUP(F382,Binning_WOE_IV!$AJ$2:$AJ$6,Binning_WOE_IV!$AK$2:$AK$6,"not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382">
        <f>_xlfn.LET(_xlpm.b,_xlfn.XLOOKUP(G382,Binning_WOE_IV!$AL$2:$AL$6,Binning_WOE_IV!$AM$2:$AM$6,"not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82">
        <f>_xlfn.XLOOKUP(_xlfn.XLOOKUP(I382,Binning_WOE_IV!$AN$2:$AN$5,Binning_WOE_IV!$AO$2:$AO$5,"not found",0),Binning_WOE_IV!$R$53:$R$55,Binning_WOE_IV!$G$53:$G$55,"not found",0)</f>
        <v>-0.2698954162208389</v>
      </c>
      <c r="AE382">
        <f>_xlfn.LET(_xlpm.b,_xlfn.XLOOKUP(L382,Binning_WOE_IV!$AQ$2:$AQ$5,Binning_WOE_IV!$AR$2:$AR$5,"not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82">
        <f>_xlfn.XLOOKUP(_xlfn.XLOOKUP(N382,Binning_WOE_IV!$AS$2:$AS$4,Binning_WOE_IV!$AT$2:$AT$4,"not found",0),Binning_WOE_IV!$R$62:$R$63,Binning_WOE_IV!$G$62:$G$63,"not found",0)</f>
        <v>0.12957806221905885</v>
      </c>
      <c r="AG382">
        <f>_xlfn.XLOOKUP(_xlfn.XLOOKUP(O382,Binning_WOE_IV!$AU$2:$AU$4,Binning_WOE_IV!$AV$2:$AV$4,"not found",0),Binning_WOE_IV!$R$64:$R$65,Binning_WOE_IV!$G$64:$G$65,"not found",0)</f>
        <v>-0.4919272386823581</v>
      </c>
      <c r="AH382">
        <f>V382*TRAIN_SUMMARY!$C$3</f>
        <v>0.10186434668464488</v>
      </c>
      <c r="AI382">
        <f>W382*TRAIN_SUMMARY!$C$4</f>
        <v>-8.037531726833734E-2</v>
      </c>
      <c r="AJ382">
        <f>X382*TRAIN_SUMMARY!$C$5</f>
        <v>-0.1756525653466223</v>
      </c>
      <c r="AK382">
        <f>Y382*TRAIN_SUMMARY!$C$6</f>
        <v>-0.88431454425511169</v>
      </c>
      <c r="AL382">
        <f>Z382*TRAIN_SUMMARY!$C$7</f>
        <v>2.4580699342731407E-2</v>
      </c>
      <c r="AM382">
        <f>AA382*TRAIN_SUMMARY!$C$8</f>
        <v>0.38352631329769549</v>
      </c>
      <c r="AN382">
        <f>AB382*TRAIN_SUMMARY!$C$9</f>
        <v>0.18902110492895396</v>
      </c>
      <c r="AO382">
        <f>AC382*TRAIN_SUMMARY!$C$10</f>
        <v>-0.18469041192036334</v>
      </c>
      <c r="AP382">
        <f>AD382*TRAIN_SUMMARY!$C$11</f>
        <v>0.31977406031642996</v>
      </c>
      <c r="AQ382">
        <f>AE382*TRAIN_SUMMARY!$C$12</f>
        <v>-0.28008206528227803</v>
      </c>
      <c r="AR382">
        <f>AF382*TRAIN_SUMMARY!$C$13</f>
        <v>-7.9424741749105313E-2</v>
      </c>
      <c r="AS382">
        <f>AG382*TRAIN_SUMMARY!$C$14</f>
        <v>0.18600799575071647</v>
      </c>
      <c r="AT382">
        <f>TRAIN_SUMMARY!$C$2+SUM(AH382:AS382)</f>
        <v>-1.3011659402627691</v>
      </c>
      <c r="AU382">
        <f t="shared" si="65"/>
        <v>0.21396885651640918</v>
      </c>
      <c r="AV382">
        <f t="shared" si="66"/>
        <v>0.24075886458523096</v>
      </c>
      <c r="AW382">
        <f t="shared" si="67"/>
        <v>1</v>
      </c>
      <c r="AX382">
        <f t="shared" si="68"/>
        <v>0</v>
      </c>
      <c r="AY382">
        <f t="shared" si="76"/>
        <v>203</v>
      </c>
      <c r="AZ382">
        <f t="shared" si="77"/>
        <v>178</v>
      </c>
      <c r="BA382" s="35">
        <f t="shared" si="69"/>
        <v>0.41855670103092785</v>
      </c>
      <c r="BB382" s="35">
        <f t="shared" si="70"/>
        <v>0.82790697674418601</v>
      </c>
      <c r="BC382" s="35">
        <f t="shared" si="71"/>
        <v>0.40935027571325816</v>
      </c>
      <c r="BD382" s="35">
        <f t="shared" si="72"/>
        <v>0.82790697674418601</v>
      </c>
      <c r="BE382" s="35">
        <f t="shared" si="73"/>
        <v>0.41855670103092785</v>
      </c>
      <c r="BF382" s="23">
        <f>VLOOKUP(AH382,POINTS_TABLE!$D$2:$E$6,2,FALSE)</f>
        <v>4.4087756341599382</v>
      </c>
      <c r="BG382" s="23">
        <f>VLOOKUP(AI382,POINTS_TABLE!$D$7:$E$12,2,FALSE)</f>
        <v>-3.4787121489872201</v>
      </c>
      <c r="BH382" s="23">
        <f>VLOOKUP(AJ382,POINTS_TABLE!$D$13:$E$18,2,FALSE)</f>
        <v>-7.6023925483498971</v>
      </c>
      <c r="BI382" s="23">
        <f>VLOOKUP(AK382,POINTS_TABLE!$D$21:$E$24,2,FALSE)</f>
        <v>-38.273886227485001</v>
      </c>
      <c r="BJ382" s="23">
        <f>VLOOKUP(AL382,POINTS_TABLE!$D$25:$E$27,2,FALSE)</f>
        <v>1.063873591300236</v>
      </c>
      <c r="BK382" s="23">
        <f>VLOOKUP(AM382,POINTS_TABLE!$D$28:$E$33,2,FALSE)</f>
        <v>16.599345307350365</v>
      </c>
      <c r="BL382" s="23">
        <f>VLOOKUP(AN382,POINTS_TABLE!$D$34:$E$37,2,FALSE)</f>
        <v>8.180994321130628</v>
      </c>
      <c r="BM382" s="23">
        <f>VLOOKUP(AO382,POINTS_TABLE!$D$38:$E$41,2,FALSE)</f>
        <v>-7.9935582413174426</v>
      </c>
      <c r="BN382" s="23">
        <f>VLOOKUP(AP382,POINTS_TABLE!$D$42:$E$44,2,FALSE)</f>
        <v>13.840093530703253</v>
      </c>
      <c r="BO382" s="23">
        <f>VLOOKUP(AQ382,POINTS_TABLE!$D$45:$E$48,2,FALSE)</f>
        <v>-12.122190198740443</v>
      </c>
      <c r="BP382" s="23">
        <f>VLOOKUP(AR382,POINTS_TABLE!$D$49:$E$50,2,FALSE)</f>
        <v>-3.4375704313596254</v>
      </c>
      <c r="BQ382" s="23">
        <f>VLOOKUP(AS382,POINTS_TABLE!$D$51:$E$52,2,FALSE)</f>
        <v>8.0505843910576207</v>
      </c>
      <c r="BR382" s="39">
        <f>ROUND(SCORECARD_SCALLING!$C$6-SUM(BF382:BQ382)-TRAIN_SUMMARY!$C$2*SCORECARD_SCALLING!$C$5,0)</f>
        <v>527</v>
      </c>
      <c r="BS382" t="str">
        <f t="shared" si="74"/>
        <v>Manual review</v>
      </c>
      <c r="BT382">
        <f t="shared" si="75"/>
        <v>2</v>
      </c>
    </row>
    <row r="383" spans="1:72">
      <c r="A383" s="2" t="s">
        <v>32</v>
      </c>
      <c r="B383" s="2">
        <v>13</v>
      </c>
      <c r="C383" s="2" t="s">
        <v>22</v>
      </c>
      <c r="D383" s="2" t="s">
        <v>23</v>
      </c>
      <c r="E383" s="2">
        <v>882</v>
      </c>
      <c r="F383" s="2" t="s">
        <v>34</v>
      </c>
      <c r="G383" s="2" t="s">
        <v>57</v>
      </c>
      <c r="H383" s="2">
        <v>4</v>
      </c>
      <c r="I383" s="2" t="s">
        <v>26</v>
      </c>
      <c r="J383" s="2" t="s">
        <v>42</v>
      </c>
      <c r="K383" s="2">
        <v>4</v>
      </c>
      <c r="L383" s="2" t="s">
        <v>28</v>
      </c>
      <c r="M383" s="2">
        <v>23</v>
      </c>
      <c r="N383" s="2" t="s">
        <v>27</v>
      </c>
      <c r="O383" s="2" t="s">
        <v>29</v>
      </c>
      <c r="P383" s="2">
        <v>2</v>
      </c>
      <c r="Q383" s="2" t="s">
        <v>30</v>
      </c>
      <c r="R383" s="2">
        <v>1</v>
      </c>
      <c r="S383" s="2" t="s">
        <v>27</v>
      </c>
      <c r="T383" s="2" t="s">
        <v>31</v>
      </c>
      <c r="U383" s="2">
        <v>0</v>
      </c>
      <c r="V383">
        <f>_xlfn.XLOOKUP(B383,Binning_WOE_IV!$C$2:$C$6,Binning_WOE_IV!$I$2:$I$6,"not found",-1)</f>
        <v>7.0953437452657447E-2</v>
      </c>
      <c r="W383">
        <f>_xlfn.XLOOKUP(E383,Binning_WOE_IV!$C$7:$C$12,Binning_WOE_IV!$I$7:$I$12,"not found",-1)</f>
        <v>3.9978967825304385E-2</v>
      </c>
      <c r="X383">
        <f>_xlfn.XLOOKUP(M383,Binning_WOE_IV!$C$13:$C$18,Binning_WOE_IV!$I$13:$I$18,"not found",-1)</f>
        <v>-0.40221483439086264</v>
      </c>
      <c r="Y383">
        <f>_xlfn.XLOOKUP(A383,Binning_WOE_IV!$B$32:$B$35,Binning_WOE_IV!$G$32:$G$35,"not found",0)</f>
        <v>-0.45557089656450134</v>
      </c>
      <c r="Z383" s="23">
        <f>_xlfn.XLOOKUP(_xlfn.XLOOKUP(C383,Binning_WOE_IV!$AF$2:$AF$6,Binning_WOE_IV!$AG$2:$AG$6,"not found",0),Binning_WOE_IV!$R$36:$R$38,Binning_WOE_IV!$G$36:$G$38,"not found",0)</f>
        <v>0.68738688104907397</v>
      </c>
      <c r="AA383" cm="1">
        <f t="array" ref="AA383">_xlfn.SWITCH(D383,"radio/tv",Binning_WOE_IV!$G$39,"other",Binning_WOE_IV!$G$39,"education",Binning_WOE_IV!$G$40,"retraining",Binning_WOE_IV!$G$40,"furniture/equipment",Binning_WOE_IV!$G$41,"domestic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83">
        <f>_xlfn.LET(_xlpm.b,_xlfn.XLOOKUP(F383,Binning_WOE_IV!$AJ$2:$AJ$6,Binning_WOE_IV!$AK$2:$AK$6,"not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83">
        <f>_xlfn.LET(_xlpm.b,_xlfn.XLOOKUP(G383,Binning_WOE_IV!$AL$2:$AL$6,Binning_WOE_IV!$AM$2:$AM$6,"not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83">
        <f>_xlfn.XLOOKUP(_xlfn.XLOOKUP(I383,Binning_WOE_IV!$AN$2:$AN$5,Binning_WOE_IV!$AO$2:$AO$5,"not found",0),Binning_WOE_IV!$R$53:$R$55,Binning_WOE_IV!$G$53:$G$55,"not found",0)</f>
        <v>0.1811117123342415</v>
      </c>
      <c r="AE383">
        <f>_xlfn.LET(_xlpm.b,_xlfn.XLOOKUP(L383,Binning_WOE_IV!$AQ$2:$AQ$5,Binning_WOE_IV!$AR$2:$AR$5,"not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83">
        <f>_xlfn.XLOOKUP(_xlfn.XLOOKUP(N383,Binning_WOE_IV!$AS$2:$AS$4,Binning_WOE_IV!$AT$2:$AT$4,"not found",0),Binning_WOE_IV!$R$62:$R$63,Binning_WOE_IV!$G$62:$G$63,"not found",0)</f>
        <v>0.12957806221905885</v>
      </c>
      <c r="AG383">
        <f>_xlfn.XLOOKUP(_xlfn.XLOOKUP(O383,Binning_WOE_IV!$AU$2:$AU$4,Binning_WOE_IV!$AV$2:$AV$4,"not found",0),Binning_WOE_IV!$R$64:$R$65,Binning_WOE_IV!$G$64:$G$65,"not found",0)</f>
        <v>0.23435622685305388</v>
      </c>
      <c r="AH383">
        <f>V383*TRAIN_SUMMARY!$C$3</f>
        <v>-5.5952498937620498E-2</v>
      </c>
      <c r="AI383">
        <f>W383*TRAIN_SUMMARY!$C$4</f>
        <v>-1.9952478243670423E-2</v>
      </c>
      <c r="AJ383">
        <f>X383*TRAIN_SUMMARY!$C$5</f>
        <v>0.25616502952357967</v>
      </c>
      <c r="AK383">
        <f>Y383*TRAIN_SUMMARY!$C$6</f>
        <v>0.35709270141793154</v>
      </c>
      <c r="AL383">
        <f>Z383*TRAIN_SUMMARY!$C$7</f>
        <v>-0.37777464997720578</v>
      </c>
      <c r="AM383">
        <f>AA383*TRAIN_SUMMARY!$C$8</f>
        <v>-0.43521580803835686</v>
      </c>
      <c r="AN383">
        <f>AB383*TRAIN_SUMMARY!$C$9</f>
        <v>0.17108448609736249</v>
      </c>
      <c r="AO383">
        <f>AC383*TRAIN_SUMMARY!$C$10</f>
        <v>0.2867089209985732</v>
      </c>
      <c r="AP383">
        <f>AD383*TRAIN_SUMMARY!$C$11</f>
        <v>-0.21458247952085815</v>
      </c>
      <c r="AQ383">
        <f>AE383*TRAIN_SUMMARY!$C$12</f>
        <v>-0.28008206528227803</v>
      </c>
      <c r="AR383">
        <f>AF383*TRAIN_SUMMARY!$C$13</f>
        <v>-7.9424741749105313E-2</v>
      </c>
      <c r="AS383">
        <f>AG383*TRAIN_SUMMARY!$C$14</f>
        <v>-8.8614999578798745E-2</v>
      </c>
      <c r="AT383">
        <f>TRAIN_SUMMARY!$C$2+SUM(AH383:AS383)</f>
        <v>-1.30194939805257</v>
      </c>
      <c r="AU383">
        <f t="shared" si="65"/>
        <v>0.21383711926784418</v>
      </c>
      <c r="AV383">
        <f t="shared" si="66"/>
        <v>0.24059128062696092</v>
      </c>
      <c r="AW383">
        <f t="shared" si="67"/>
        <v>1</v>
      </c>
      <c r="AX383">
        <f t="shared" si="68"/>
        <v>0</v>
      </c>
      <c r="AY383">
        <f t="shared" si="76"/>
        <v>204</v>
      </c>
      <c r="AZ383">
        <f t="shared" si="77"/>
        <v>178</v>
      </c>
      <c r="BA383" s="35">
        <f t="shared" si="69"/>
        <v>0.42061855670103093</v>
      </c>
      <c r="BB383" s="35">
        <f t="shared" si="70"/>
        <v>0.82790697674418601</v>
      </c>
      <c r="BC383" s="35">
        <f t="shared" si="71"/>
        <v>0.40728842004315507</v>
      </c>
      <c r="BD383" s="35">
        <f t="shared" si="72"/>
        <v>0.82790697674418601</v>
      </c>
      <c r="BE383" s="35">
        <f t="shared" si="73"/>
        <v>0.42061855670103093</v>
      </c>
      <c r="BF383" s="23">
        <f>VLOOKUP(AH383,POINTS_TABLE!$D$2:$E$6,2,FALSE)</f>
        <v>-2.4216717822795024</v>
      </c>
      <c r="BG383" s="23">
        <f>VLOOKUP(AI383,POINTS_TABLE!$D$7:$E$12,2,FALSE)</f>
        <v>-0.86356024246764762</v>
      </c>
      <c r="BH383" s="23">
        <f>VLOOKUP(AJ383,POINTS_TABLE!$D$13:$E$18,2,FALSE)</f>
        <v>11.087040532285299</v>
      </c>
      <c r="BI383" s="23">
        <f>VLOOKUP(AK383,POINTS_TABLE!$D$21:$E$24,2,FALSE)</f>
        <v>15.455276084198793</v>
      </c>
      <c r="BJ383" s="23">
        <f>VLOOKUP(AL383,POINTS_TABLE!$D$25:$E$27,2,FALSE)</f>
        <v>-16.350408422870363</v>
      </c>
      <c r="BK383" s="23">
        <f>VLOOKUP(AM383,POINTS_TABLE!$D$28:$E$33,2,FALSE)</f>
        <v>-18.836510639202615</v>
      </c>
      <c r="BL383" s="23">
        <f>VLOOKUP(AN383,POINTS_TABLE!$D$34:$E$37,2,FALSE)</f>
        <v>7.4046821899710498</v>
      </c>
      <c r="BM383" s="23">
        <f>VLOOKUP(AO383,POINTS_TABLE!$D$38:$E$41,2,FALSE)</f>
        <v>12.409006155098014</v>
      </c>
      <c r="BN383" s="23">
        <f>VLOOKUP(AP383,POINTS_TABLE!$D$42:$E$44,2,FALSE)</f>
        <v>-9.2873123719919874</v>
      </c>
      <c r="BO383" s="23">
        <f>VLOOKUP(AQ383,POINTS_TABLE!$D$45:$E$48,2,FALSE)</f>
        <v>-12.122190198740443</v>
      </c>
      <c r="BP383" s="23">
        <f>VLOOKUP(AR383,POINTS_TABLE!$D$49:$E$50,2,FALSE)</f>
        <v>-3.4375704313596254</v>
      </c>
      <c r="BQ383" s="23">
        <f>VLOOKUP(AS383,POINTS_TABLE!$D$51:$E$52,2,FALSE)</f>
        <v>-3.8353326132213157</v>
      </c>
      <c r="BR383" s="39">
        <f>ROUND(SCORECARD_SCALLING!$C$6-SUM(BF383:BQ383)-TRAIN_SUMMARY!$C$2*SCORECARD_SCALLING!$C$5,0)</f>
        <v>527</v>
      </c>
      <c r="BS383" t="str">
        <f t="shared" si="74"/>
        <v>Manual review</v>
      </c>
      <c r="BT383">
        <f t="shared" si="75"/>
        <v>2</v>
      </c>
    </row>
    <row r="384" spans="1:72">
      <c r="A384" s="2" t="s">
        <v>21</v>
      </c>
      <c r="B384" s="2">
        <v>12</v>
      </c>
      <c r="C384" s="2" t="s">
        <v>33</v>
      </c>
      <c r="D384" s="2" t="s">
        <v>23</v>
      </c>
      <c r="E384" s="2">
        <v>709</v>
      </c>
      <c r="F384" s="2" t="s">
        <v>34</v>
      </c>
      <c r="G384" s="2" t="s">
        <v>25</v>
      </c>
      <c r="H384" s="2">
        <v>4</v>
      </c>
      <c r="I384" s="2" t="s">
        <v>26</v>
      </c>
      <c r="J384" s="2" t="s">
        <v>27</v>
      </c>
      <c r="K384" s="2">
        <v>4</v>
      </c>
      <c r="L384" s="2" t="s">
        <v>28</v>
      </c>
      <c r="M384" s="2">
        <v>57</v>
      </c>
      <c r="N384" s="2" t="s">
        <v>65</v>
      </c>
      <c r="O384" s="2" t="s">
        <v>29</v>
      </c>
      <c r="P384" s="2">
        <v>1</v>
      </c>
      <c r="Q384" s="2" t="s">
        <v>40</v>
      </c>
      <c r="R384" s="2">
        <v>1</v>
      </c>
      <c r="S384" s="2" t="s">
        <v>27</v>
      </c>
      <c r="T384" s="2" t="s">
        <v>31</v>
      </c>
      <c r="U384" s="2">
        <v>1</v>
      </c>
      <c r="V384">
        <f>_xlfn.XLOOKUP(B384,Binning_WOE_IV!$C$2:$C$6,Binning_WOE_IV!$I$2:$I$6,"not found",-1)</f>
        <v>7.0953437452657447E-2</v>
      </c>
      <c r="W384">
        <f>_xlfn.XLOOKUP(E384,Binning_WOE_IV!$C$7:$C$12,Binning_WOE_IV!$I$7:$I$12,"not found",-1)</f>
        <v>3.9978967825304385E-2</v>
      </c>
      <c r="X384">
        <f>_xlfn.XLOOKUP(M384,Binning_WOE_IV!$C$13:$C$18,Binning_WOE_IV!$I$13:$I$18,"not found",-1)</f>
        <v>0.42044277372805144</v>
      </c>
      <c r="Y384">
        <f>_xlfn.XLOOKUP(A384,Binning_WOE_IV!$B$32:$B$35,Binning_WOE_IV!$G$32:$G$35,"not found",0)</f>
        <v>-0.67859154491044971</v>
      </c>
      <c r="Z384" s="23">
        <f>_xlfn.XLOOKUP(_xlfn.XLOOKUP(C384,Binning_WOE_IV!$AF$2:$AF$6,Binning_WOE_IV!$AG$2:$AG$6,"not found",0),Binning_WOE_IV!$R$36:$R$38,Binning_WOE_IV!$G$36:$G$38,"not found",0)</f>
        <v>-4.4726268044255127E-2</v>
      </c>
      <c r="AA384" cm="1">
        <f t="array" ref="AA384">_xlfn.SWITCH(D384,"radio/tv",Binning_WOE_IV!$G$39,"other",Binning_WOE_IV!$G$39,"education",Binning_WOE_IV!$G$40,"retraining",Binning_WOE_IV!$G$40,"furniture/equipment",Binning_WOE_IV!$G$41,"domestic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84">
        <f>_xlfn.LET(_xlpm.b,_xlfn.XLOOKUP(F384,Binning_WOE_IV!$AJ$2:$AJ$6,Binning_WOE_IV!$AK$2:$AK$6,"not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84">
        <f>_xlfn.LET(_xlpm.b,_xlfn.XLOOKUP(G384,Binning_WOE_IV!$AL$2:$AL$6,Binning_WOE_IV!$AM$2:$AM$6,"not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84">
        <f>_xlfn.XLOOKUP(_xlfn.XLOOKUP(I384,Binning_WOE_IV!$AN$2:$AN$5,Binning_WOE_IV!$AO$2:$AO$5,"not found",0),Binning_WOE_IV!$R$53:$R$55,Binning_WOE_IV!$G$53:$G$55,"not found",0)</f>
        <v>0.1811117123342415</v>
      </c>
      <c r="AE384">
        <f>_xlfn.LET(_xlpm.b,_xlfn.XLOOKUP(L384,Binning_WOE_IV!$AQ$2:$AQ$5,Binning_WOE_IV!$AR$2:$AR$5,"not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84">
        <f>_xlfn.XLOOKUP(_xlfn.XLOOKUP(N384,Binning_WOE_IV!$AS$2:$AS$4,Binning_WOE_IV!$AT$2:$AT$4,"not found",0),Binning_WOE_IV!$R$62:$R$63,Binning_WOE_IV!$G$62:$G$63,"not found",0)</f>
        <v>-0.54969627176468283</v>
      </c>
      <c r="AG384">
        <f>_xlfn.XLOOKUP(_xlfn.XLOOKUP(O384,Binning_WOE_IV!$AU$2:$AU$4,Binning_WOE_IV!$AV$2:$AV$4,"not found",0),Binning_WOE_IV!$R$64:$R$65,Binning_WOE_IV!$G$64:$G$65,"not found",0)</f>
        <v>0.23435622685305388</v>
      </c>
      <c r="AH384">
        <f>V384*TRAIN_SUMMARY!$C$3</f>
        <v>-5.5952498937620498E-2</v>
      </c>
      <c r="AI384">
        <f>W384*TRAIN_SUMMARY!$C$4</f>
        <v>-1.9952478243670423E-2</v>
      </c>
      <c r="AJ384">
        <f>X384*TRAIN_SUMMARY!$C$5</f>
        <v>-0.26777415036949909</v>
      </c>
      <c r="AK384">
        <f>Y384*TRAIN_SUMMARY!$C$6</f>
        <v>0.53190423215968441</v>
      </c>
      <c r="AL384">
        <f>Z384*TRAIN_SUMMARY!$C$7</f>
        <v>2.4580699342731407E-2</v>
      </c>
      <c r="AM384">
        <f>AA384*TRAIN_SUMMARY!$C$8</f>
        <v>-0.43521580803835686</v>
      </c>
      <c r="AN384">
        <f>AB384*TRAIN_SUMMARY!$C$9</f>
        <v>0.17108448609736249</v>
      </c>
      <c r="AO384">
        <f>AC384*TRAIN_SUMMARY!$C$10</f>
        <v>-0.18469041192036334</v>
      </c>
      <c r="AP384">
        <f>AD384*TRAIN_SUMMARY!$C$11</f>
        <v>-0.21458247952085815</v>
      </c>
      <c r="AQ384">
        <f>AE384*TRAIN_SUMMARY!$C$12</f>
        <v>-0.28008206528227803</v>
      </c>
      <c r="AR384">
        <f>AF384*TRAIN_SUMMARY!$C$13</f>
        <v>0.33693577197926589</v>
      </c>
      <c r="AS384">
        <f>AG384*TRAIN_SUMMARY!$C$14</f>
        <v>-8.8614999578798745E-2</v>
      </c>
      <c r="AT384">
        <f>TRAIN_SUMMARY!$C$2+SUM(AH384:AS384)</f>
        <v>-1.3037605170745241</v>
      </c>
      <c r="AU384">
        <f t="shared" si="65"/>
        <v>0.21353280838977468</v>
      </c>
      <c r="AV384">
        <f t="shared" si="66"/>
        <v>1.5439647888464219</v>
      </c>
      <c r="AW384">
        <f t="shared" si="67"/>
        <v>0</v>
      </c>
      <c r="AX384">
        <f t="shared" si="68"/>
        <v>1</v>
      </c>
      <c r="AY384">
        <f t="shared" si="76"/>
        <v>204</v>
      </c>
      <c r="AZ384">
        <f t="shared" si="77"/>
        <v>179</v>
      </c>
      <c r="BA384" s="35">
        <f t="shared" si="69"/>
        <v>0.42061855670103093</v>
      </c>
      <c r="BB384" s="35">
        <f t="shared" si="70"/>
        <v>0.83255813953488367</v>
      </c>
      <c r="BC384" s="35">
        <f t="shared" si="71"/>
        <v>0.41193958283385274</v>
      </c>
      <c r="BD384" s="35">
        <f t="shared" si="72"/>
        <v>0.83255813953488367</v>
      </c>
      <c r="BE384" s="35">
        <f t="shared" si="73"/>
        <v>0.42061855670103093</v>
      </c>
      <c r="BF384" s="23">
        <f>VLOOKUP(AH384,POINTS_TABLE!$D$2:$E$6,2,FALSE)</f>
        <v>-2.4216717822795024</v>
      </c>
      <c r="BG384" s="23">
        <f>VLOOKUP(AI384,POINTS_TABLE!$D$7:$E$12,2,FALSE)</f>
        <v>-0.86356024246764762</v>
      </c>
      <c r="BH384" s="23">
        <f>VLOOKUP(AJ384,POINTS_TABLE!$D$13:$E$18,2,FALSE)</f>
        <v>-11.589493164489957</v>
      </c>
      <c r="BI384" s="23">
        <f>VLOOKUP(AK384,POINTS_TABLE!$D$21:$E$24,2,FALSE)</f>
        <v>23.021267938938855</v>
      </c>
      <c r="BJ384" s="23">
        <f>VLOOKUP(AL384,POINTS_TABLE!$D$25:$E$27,2,FALSE)</f>
        <v>1.063873591300236</v>
      </c>
      <c r="BK384" s="23">
        <f>VLOOKUP(AM384,POINTS_TABLE!$D$28:$E$33,2,FALSE)</f>
        <v>-18.836510639202615</v>
      </c>
      <c r="BL384" s="23">
        <f>VLOOKUP(AN384,POINTS_TABLE!$D$34:$E$37,2,FALSE)</f>
        <v>7.4046821899710498</v>
      </c>
      <c r="BM384" s="23">
        <f>VLOOKUP(AO384,POINTS_TABLE!$D$38:$E$41,2,FALSE)</f>
        <v>-7.9935582413174426</v>
      </c>
      <c r="BN384" s="23">
        <f>VLOOKUP(AP384,POINTS_TABLE!$D$42:$E$44,2,FALSE)</f>
        <v>-9.2873123719919874</v>
      </c>
      <c r="BO384" s="23">
        <f>VLOOKUP(AQ384,POINTS_TABLE!$D$45:$E$48,2,FALSE)</f>
        <v>-12.122190198740443</v>
      </c>
      <c r="BP384" s="23">
        <f>VLOOKUP(AR384,POINTS_TABLE!$D$49:$E$50,2,FALSE)</f>
        <v>14.582867019977442</v>
      </c>
      <c r="BQ384" s="23">
        <f>VLOOKUP(AS384,POINTS_TABLE!$D$51:$E$52,2,FALSE)</f>
        <v>-3.8353326132213157</v>
      </c>
      <c r="BR384" s="39">
        <f>ROUND(SCORECARD_SCALLING!$C$6-SUM(BF384:BQ384)-TRAIN_SUMMARY!$C$2*SCORECARD_SCALLING!$C$5,0)</f>
        <v>527</v>
      </c>
      <c r="BS384" t="str">
        <f t="shared" si="74"/>
        <v>Manual review</v>
      </c>
      <c r="BT384">
        <f t="shared" si="75"/>
        <v>2</v>
      </c>
    </row>
    <row r="385" spans="1:72">
      <c r="A385" s="2" t="s">
        <v>32</v>
      </c>
      <c r="B385" s="2">
        <v>18</v>
      </c>
      <c r="C385" s="2" t="s">
        <v>45</v>
      </c>
      <c r="D385" s="2" t="s">
        <v>58</v>
      </c>
      <c r="E385" s="2">
        <v>2427</v>
      </c>
      <c r="F385" s="2" t="s">
        <v>24</v>
      </c>
      <c r="G385" s="2" t="s">
        <v>25</v>
      </c>
      <c r="H385" s="2">
        <v>4</v>
      </c>
      <c r="I385" s="2" t="s">
        <v>26</v>
      </c>
      <c r="J385" s="2" t="s">
        <v>27</v>
      </c>
      <c r="K385" s="2">
        <v>2</v>
      </c>
      <c r="L385" s="2" t="s">
        <v>43</v>
      </c>
      <c r="M385" s="2">
        <v>42</v>
      </c>
      <c r="N385" s="2" t="s">
        <v>27</v>
      </c>
      <c r="O385" s="2" t="s">
        <v>29</v>
      </c>
      <c r="P385" s="2">
        <v>2</v>
      </c>
      <c r="Q385" s="2" t="s">
        <v>30</v>
      </c>
      <c r="R385" s="2">
        <v>1</v>
      </c>
      <c r="S385" s="2" t="s">
        <v>27</v>
      </c>
      <c r="T385" s="2" t="s">
        <v>31</v>
      </c>
      <c r="U385" s="2">
        <v>0</v>
      </c>
      <c r="V385">
        <f>_xlfn.XLOOKUP(B385,Binning_WOE_IV!$C$2:$C$6,Binning_WOE_IV!$I$2:$I$6,"not found",-1)</f>
        <v>7.0953437452657447E-2</v>
      </c>
      <c r="W385">
        <f>_xlfn.XLOOKUP(E385,Binning_WOE_IV!$C$7:$C$12,Binning_WOE_IV!$I$7:$I$12,"not found",-1)</f>
        <v>0.12361395596717682</v>
      </c>
      <c r="X385">
        <f>_xlfn.XLOOKUP(M385,Binning_WOE_IV!$C$13:$C$18,Binning_WOE_IV!$I$13:$I$18,"not found",-1)</f>
        <v>0.27579903319597576</v>
      </c>
      <c r="Y385">
        <f>_xlfn.XLOOKUP(A385,Binning_WOE_IV!$B$32:$B$35,Binning_WOE_IV!$G$32:$G$35,"not found",0)</f>
        <v>-0.45557089656450134</v>
      </c>
      <c r="Z385" s="23">
        <f>_xlfn.XLOOKUP(_xlfn.XLOOKUP(C385,Binning_WOE_IV!$AF$2:$AF$6,Binning_WOE_IV!$AG$2:$AG$6,"not found",0),Binning_WOE_IV!$R$36:$R$38,Binning_WOE_IV!$G$36:$G$38,"not found",0)</f>
        <v>-4.4726268044255127E-2</v>
      </c>
      <c r="AA385" cm="1">
        <f t="array" ref="AA385">_xlfn.SWITCH(D385,"radio/tv",Binning_WOE_IV!$G$39,"other",Binning_WOE_IV!$G$39,"education",Binning_WOE_IV!$G$40,"retraining",Binning_WOE_IV!$G$40,"furniture/equipment",Binning_WOE_IV!$G$41,"domestic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385">
        <f>_xlfn.LET(_xlpm.b,_xlfn.XLOOKUP(F385,Binning_WOE_IV!$AJ$2:$AJ$6,Binning_WOE_IV!$AK$2:$AK$6,"not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385">
        <f>_xlfn.LET(_xlpm.b,_xlfn.XLOOKUP(G385,Binning_WOE_IV!$AL$2:$AL$6,Binning_WOE_IV!$AM$2:$AM$6,"not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85">
        <f>_xlfn.XLOOKUP(_xlfn.XLOOKUP(I385,Binning_WOE_IV!$AN$2:$AN$5,Binning_WOE_IV!$AO$2:$AO$5,"not found",0),Binning_WOE_IV!$R$53:$R$55,Binning_WOE_IV!$G$53:$G$55,"not found",0)</f>
        <v>0.1811117123342415</v>
      </c>
      <c r="AE385">
        <f>_xlfn.LET(_xlpm.b,_xlfn.XLOOKUP(L385,Binning_WOE_IV!$AQ$2:$AQ$5,Binning_WOE_IV!$AR$2:$AR$5,"not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85">
        <f>_xlfn.XLOOKUP(_xlfn.XLOOKUP(N385,Binning_WOE_IV!$AS$2:$AS$4,Binning_WOE_IV!$AT$2:$AT$4,"not found",0),Binning_WOE_IV!$R$62:$R$63,Binning_WOE_IV!$G$62:$G$63,"not found",0)</f>
        <v>0.12957806221905885</v>
      </c>
      <c r="AG385">
        <f>_xlfn.XLOOKUP(_xlfn.XLOOKUP(O385,Binning_WOE_IV!$AU$2:$AU$4,Binning_WOE_IV!$AV$2:$AV$4,"not found",0),Binning_WOE_IV!$R$64:$R$65,Binning_WOE_IV!$G$64:$G$65,"not found",0)</f>
        <v>0.23435622685305388</v>
      </c>
      <c r="AH385">
        <f>V385*TRAIN_SUMMARY!$C$3</f>
        <v>-5.5952498937620498E-2</v>
      </c>
      <c r="AI385">
        <f>W385*TRAIN_SUMMARY!$C$4</f>
        <v>-6.1692557392340606E-2</v>
      </c>
      <c r="AJ385">
        <f>X385*TRAIN_SUMMARY!$C$5</f>
        <v>-0.1756525653466223</v>
      </c>
      <c r="AK385">
        <f>Y385*TRAIN_SUMMARY!$C$6</f>
        <v>0.35709270141793154</v>
      </c>
      <c r="AL385">
        <f>Z385*TRAIN_SUMMARY!$C$7</f>
        <v>2.4580699342731407E-2</v>
      </c>
      <c r="AM385">
        <f>AA385*TRAIN_SUMMARY!$C$8</f>
        <v>0.4883377841684039</v>
      </c>
      <c r="AN385">
        <f>AB385*TRAIN_SUMMARY!$C$9</f>
        <v>-0.49611293003523665</v>
      </c>
      <c r="AO385">
        <f>AC385*TRAIN_SUMMARY!$C$10</f>
        <v>-0.18469041192036334</v>
      </c>
      <c r="AP385">
        <f>AD385*TRAIN_SUMMARY!$C$11</f>
        <v>-0.21458247952085815</v>
      </c>
      <c r="AQ385">
        <f>AE385*TRAIN_SUMMARY!$C$12</f>
        <v>-1.8327249432625072E-2</v>
      </c>
      <c r="AR385">
        <f>AF385*TRAIN_SUMMARY!$C$13</f>
        <v>-7.9424741749105313E-2</v>
      </c>
      <c r="AS385">
        <f>AG385*TRAIN_SUMMARY!$C$14</f>
        <v>-8.8614999578798745E-2</v>
      </c>
      <c r="AT385">
        <f>TRAIN_SUMMARY!$C$2+SUM(AH385:AS385)</f>
        <v>-1.3264400637466269</v>
      </c>
      <c r="AU385">
        <f t="shared" si="65"/>
        <v>0.20974883010434359</v>
      </c>
      <c r="AV385">
        <f t="shared" si="66"/>
        <v>0.23540444747541278</v>
      </c>
      <c r="AW385">
        <f t="shared" si="67"/>
        <v>1</v>
      </c>
      <c r="AX385">
        <f t="shared" si="68"/>
        <v>0</v>
      </c>
      <c r="AY385">
        <f t="shared" si="76"/>
        <v>205</v>
      </c>
      <c r="AZ385">
        <f t="shared" si="77"/>
        <v>179</v>
      </c>
      <c r="BA385" s="35">
        <f t="shared" si="69"/>
        <v>0.42268041237113402</v>
      </c>
      <c r="BB385" s="35">
        <f t="shared" si="70"/>
        <v>0.83255813953488367</v>
      </c>
      <c r="BC385" s="35">
        <f t="shared" si="71"/>
        <v>0.40987772716374965</v>
      </c>
      <c r="BD385" s="35">
        <f t="shared" si="72"/>
        <v>0.83255813953488367</v>
      </c>
      <c r="BE385" s="35">
        <f t="shared" si="73"/>
        <v>0.42268041237113402</v>
      </c>
      <c r="BF385" s="23">
        <f>VLOOKUP(AH385,POINTS_TABLE!$D$2:$E$6,2,FALSE)</f>
        <v>-2.4216717822795024</v>
      </c>
      <c r="BG385" s="23">
        <f>VLOOKUP(AI385,POINTS_TABLE!$D$7:$E$12,2,FALSE)</f>
        <v>-2.6701063982906263</v>
      </c>
      <c r="BH385" s="23">
        <f>VLOOKUP(AJ385,POINTS_TABLE!$D$13:$E$18,2,FALSE)</f>
        <v>-7.6023925483498971</v>
      </c>
      <c r="BI385" s="23">
        <f>VLOOKUP(AK385,POINTS_TABLE!$D$21:$E$24,2,FALSE)</f>
        <v>15.455276084198793</v>
      </c>
      <c r="BJ385" s="23">
        <f>VLOOKUP(AL385,POINTS_TABLE!$D$25:$E$27,2,FALSE)</f>
        <v>1.063873591300236</v>
      </c>
      <c r="BK385" s="23">
        <f>VLOOKUP(AM385,POINTS_TABLE!$D$28:$E$33,2,FALSE)</f>
        <v>21.135674984953837</v>
      </c>
      <c r="BL385" s="23">
        <f>VLOOKUP(AN385,POINTS_TABLE!$D$34:$E$37,2,FALSE)</f>
        <v>-21.472189916481874</v>
      </c>
      <c r="BM385" s="23">
        <f>VLOOKUP(AO385,POINTS_TABLE!$D$38:$E$41,2,FALSE)</f>
        <v>-7.9935582413174426</v>
      </c>
      <c r="BN385" s="23">
        <f>VLOOKUP(AP385,POINTS_TABLE!$D$42:$E$44,2,FALSE)</f>
        <v>-9.2873123719919874</v>
      </c>
      <c r="BO385" s="23">
        <f>VLOOKUP(AQ385,POINTS_TABLE!$D$45:$E$48,2,FALSE)</f>
        <v>-0.79321895608749771</v>
      </c>
      <c r="BP385" s="23">
        <f>VLOOKUP(AR385,POINTS_TABLE!$D$49:$E$50,2,FALSE)</f>
        <v>-3.4375704313596254</v>
      </c>
      <c r="BQ385" s="23">
        <f>VLOOKUP(AS385,POINTS_TABLE!$D$51:$E$52,2,FALSE)</f>
        <v>-3.8353326132213157</v>
      </c>
      <c r="BR385" s="39">
        <f>ROUND(SCORECARD_SCALLING!$C$6-SUM(BF385:BQ385)-TRAIN_SUMMARY!$C$2*SCORECARD_SCALLING!$C$5,0)</f>
        <v>528</v>
      </c>
      <c r="BS385" t="str">
        <f t="shared" si="74"/>
        <v>Manual review</v>
      </c>
      <c r="BT385">
        <f t="shared" si="75"/>
        <v>2</v>
      </c>
    </row>
    <row r="386" spans="1:72">
      <c r="A386" s="2" t="s">
        <v>32</v>
      </c>
      <c r="B386" s="2">
        <v>48</v>
      </c>
      <c r="C386" s="2" t="s">
        <v>33</v>
      </c>
      <c r="D386" s="2" t="s">
        <v>23</v>
      </c>
      <c r="E386" s="2">
        <v>3979</v>
      </c>
      <c r="F386" s="2" t="s">
        <v>24</v>
      </c>
      <c r="G386" s="2" t="s">
        <v>39</v>
      </c>
      <c r="H386" s="2">
        <v>4</v>
      </c>
      <c r="I386" s="2" t="s">
        <v>26</v>
      </c>
      <c r="J386" s="2" t="s">
        <v>27</v>
      </c>
      <c r="K386" s="2">
        <v>1</v>
      </c>
      <c r="L386" s="2" t="s">
        <v>50</v>
      </c>
      <c r="M386" s="2">
        <v>41</v>
      </c>
      <c r="N386" s="2" t="s">
        <v>27</v>
      </c>
      <c r="O386" s="2" t="s">
        <v>29</v>
      </c>
      <c r="P386" s="2">
        <v>2</v>
      </c>
      <c r="Q386" s="2" t="s">
        <v>30</v>
      </c>
      <c r="R386" s="2">
        <v>2</v>
      </c>
      <c r="S386" s="2" t="s">
        <v>31</v>
      </c>
      <c r="T386" s="2" t="s">
        <v>31</v>
      </c>
      <c r="U386" s="2">
        <v>0</v>
      </c>
      <c r="V386">
        <f>_xlfn.XLOOKUP(B386,Binning_WOE_IV!$C$2:$C$6,Binning_WOE_IV!$I$2:$I$6,"not found",-1)</f>
        <v>-0.94704225543434295</v>
      </c>
      <c r="W386">
        <f>_xlfn.XLOOKUP(E386,Binning_WOE_IV!$C$7:$C$12,Binning_WOE_IV!$I$7:$I$12,"not found",-1)</f>
        <v>4.3939369041401284E-2</v>
      </c>
      <c r="X386">
        <f>_xlfn.XLOOKUP(M386,Binning_WOE_IV!$C$13:$C$18,Binning_WOE_IV!$I$13:$I$18,"not found",-1)</f>
        <v>0.27579903319597576</v>
      </c>
      <c r="Y386">
        <f>_xlfn.XLOOKUP(A386,Binning_WOE_IV!$B$32:$B$35,Binning_WOE_IV!$G$32:$G$35,"not found",0)</f>
        <v>-0.45557089656450134</v>
      </c>
      <c r="Z386" s="23">
        <f>_xlfn.XLOOKUP(_xlfn.XLOOKUP(C386,Binning_WOE_IV!$AF$2:$AF$6,Binning_WOE_IV!$AG$2:$AG$6,"not found",0),Binning_WOE_IV!$R$36:$R$38,Binning_WOE_IV!$G$36:$G$38,"not found",0)</f>
        <v>-4.4726268044255127E-2</v>
      </c>
      <c r="AA386" cm="1">
        <f t="array" ref="AA386">_xlfn.SWITCH(D386,"radio/tv",Binning_WOE_IV!$G$39,"other",Binning_WOE_IV!$G$39,"education",Binning_WOE_IV!$G$40,"retraining",Binning_WOE_IV!$G$40,"furniture/equipment",Binning_WOE_IV!$G$41,"domestic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86">
        <f>_xlfn.LET(_xlpm.b,_xlfn.XLOOKUP(F386,Binning_WOE_IV!$AJ$2:$AJ$6,Binning_WOE_IV!$AK$2:$AK$6,"not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386">
        <f>_xlfn.LET(_xlpm.b,_xlfn.XLOOKUP(G386,Binning_WOE_IV!$AL$2:$AL$6,Binning_WOE_IV!$AM$2:$AM$6,"not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86">
        <f>_xlfn.XLOOKUP(_xlfn.XLOOKUP(I386,Binning_WOE_IV!$AN$2:$AN$5,Binning_WOE_IV!$AO$2:$AO$5,"not found",0),Binning_WOE_IV!$R$53:$R$55,Binning_WOE_IV!$G$53:$G$55,"not found",0)</f>
        <v>0.1811117123342415</v>
      </c>
      <c r="AE386">
        <f>_xlfn.LET(_xlpm.b,_xlfn.XLOOKUP(L386,Binning_WOE_IV!$AQ$2:$AQ$5,Binning_WOE_IV!$AR$2:$AR$5,"not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86">
        <f>_xlfn.XLOOKUP(_xlfn.XLOOKUP(N386,Binning_WOE_IV!$AS$2:$AS$4,Binning_WOE_IV!$AT$2:$AT$4,"not found",0),Binning_WOE_IV!$R$62:$R$63,Binning_WOE_IV!$G$62:$G$63,"not found",0)</f>
        <v>0.12957806221905885</v>
      </c>
      <c r="AG386">
        <f>_xlfn.XLOOKUP(_xlfn.XLOOKUP(O386,Binning_WOE_IV!$AU$2:$AU$4,Binning_WOE_IV!$AV$2:$AV$4,"not found",0),Binning_WOE_IV!$R$64:$R$65,Binning_WOE_IV!$G$64:$G$65,"not found",0)</f>
        <v>0.23435622685305388</v>
      </c>
      <c r="AH386">
        <f>V386*TRAIN_SUMMARY!$C$3</f>
        <v>0.74681907872931619</v>
      </c>
      <c r="AI386">
        <f>W386*TRAIN_SUMMARY!$C$4</f>
        <v>-2.1929012991782761E-2</v>
      </c>
      <c r="AJ386">
        <f>X386*TRAIN_SUMMARY!$C$5</f>
        <v>-0.1756525653466223</v>
      </c>
      <c r="AK386">
        <f>Y386*TRAIN_SUMMARY!$C$6</f>
        <v>0.35709270141793154</v>
      </c>
      <c r="AL386">
        <f>Z386*TRAIN_SUMMARY!$C$7</f>
        <v>2.4580699342731407E-2</v>
      </c>
      <c r="AM386">
        <f>AA386*TRAIN_SUMMARY!$C$8</f>
        <v>-0.43521580803835686</v>
      </c>
      <c r="AN386">
        <f>AB386*TRAIN_SUMMARY!$C$9</f>
        <v>-0.49611293003523665</v>
      </c>
      <c r="AO386">
        <f>AC386*TRAIN_SUMMARY!$C$10</f>
        <v>-0.18469041192036334</v>
      </c>
      <c r="AP386">
        <f>AD386*TRAIN_SUMMARY!$C$11</f>
        <v>-0.21458247952085815</v>
      </c>
      <c r="AQ386">
        <f>AE386*TRAIN_SUMMARY!$C$12</f>
        <v>6.1778553558697331E-2</v>
      </c>
      <c r="AR386">
        <f>AF386*TRAIN_SUMMARY!$C$13</f>
        <v>-7.9424741749105313E-2</v>
      </c>
      <c r="AS386">
        <f>AG386*TRAIN_SUMMARY!$C$14</f>
        <v>-8.8614999578798745E-2</v>
      </c>
      <c r="AT386">
        <f>TRAIN_SUMMARY!$C$2+SUM(AH386:AS386)</f>
        <v>-1.3273527308945707</v>
      </c>
      <c r="AU386">
        <f t="shared" ref="AU386:AU449" si="78">1/(1+EXP(-AT386))</f>
        <v>0.20959759171205122</v>
      </c>
      <c r="AV386">
        <f t="shared" ref="AV386:AV449" si="79">-((U386*LN(AU386))+(1-U386)*LN(1-AU386))</f>
        <v>0.23521308563010868</v>
      </c>
      <c r="AW386">
        <f t="shared" ref="AW386:AW449" si="80">IF(U386=0,1,0)</f>
        <v>1</v>
      </c>
      <c r="AX386">
        <f t="shared" ref="AX386:AX449" si="81">IF(U386=1,1,0)</f>
        <v>0</v>
      </c>
      <c r="AY386">
        <f t="shared" si="76"/>
        <v>206</v>
      </c>
      <c r="AZ386">
        <f t="shared" si="77"/>
        <v>179</v>
      </c>
      <c r="BA386" s="35">
        <f t="shared" ref="BA386:BA449" si="82">AY386/SUM($AW$2:$AW$701)</f>
        <v>0.4247422680412371</v>
      </c>
      <c r="BB386" s="35">
        <f t="shared" ref="BB386:BB449" si="83">AZ386/SUM($AX$2:$AX$701)</f>
        <v>0.83255813953488367</v>
      </c>
      <c r="BC386" s="35">
        <f t="shared" ref="BC386:BC449" si="84">ABS(BA386-BB386)</f>
        <v>0.40781587149364656</v>
      </c>
      <c r="BD386" s="35">
        <f t="shared" ref="BD386:BD449" si="85">BB386</f>
        <v>0.83255813953488367</v>
      </c>
      <c r="BE386" s="35">
        <f t="shared" ref="BE386:BE449" si="86">BA386</f>
        <v>0.4247422680412371</v>
      </c>
      <c r="BF386" s="23">
        <f>VLOOKUP(AH386,POINTS_TABLE!$D$2:$E$6,2,FALSE)</f>
        <v>32.322965439721465</v>
      </c>
      <c r="BG386" s="23">
        <f>VLOOKUP(AI386,POINTS_TABLE!$D$7:$E$12,2,FALSE)</f>
        <v>-0.94910634884503919</v>
      </c>
      <c r="BH386" s="23">
        <f>VLOOKUP(AJ386,POINTS_TABLE!$D$13:$E$18,2,FALSE)</f>
        <v>-7.6023925483498971</v>
      </c>
      <c r="BI386" s="23">
        <f>VLOOKUP(AK386,POINTS_TABLE!$D$21:$E$24,2,FALSE)</f>
        <v>15.455276084198793</v>
      </c>
      <c r="BJ386" s="23">
        <f>VLOOKUP(AL386,POINTS_TABLE!$D$25:$E$27,2,FALSE)</f>
        <v>1.063873591300236</v>
      </c>
      <c r="BK386" s="23">
        <f>VLOOKUP(AM386,POINTS_TABLE!$D$28:$E$33,2,FALSE)</f>
        <v>-18.836510639202615</v>
      </c>
      <c r="BL386" s="23">
        <f>VLOOKUP(AN386,POINTS_TABLE!$D$34:$E$37,2,FALSE)</f>
        <v>-21.472189916481874</v>
      </c>
      <c r="BM386" s="23">
        <f>VLOOKUP(AO386,POINTS_TABLE!$D$38:$E$41,2,FALSE)</f>
        <v>-7.9935582413174426</v>
      </c>
      <c r="BN386" s="23">
        <f>VLOOKUP(AP386,POINTS_TABLE!$D$42:$E$44,2,FALSE)</f>
        <v>-9.2873123719919874</v>
      </c>
      <c r="BO386" s="23">
        <f>VLOOKUP(AQ386,POINTS_TABLE!$D$45:$E$48,2,FALSE)</f>
        <v>2.6738283855727758</v>
      </c>
      <c r="BP386" s="23">
        <f>VLOOKUP(AR386,POINTS_TABLE!$D$49:$E$50,2,FALSE)</f>
        <v>-3.4375704313596254</v>
      </c>
      <c r="BQ386" s="23">
        <f>VLOOKUP(AS386,POINTS_TABLE!$D$51:$E$52,2,FALSE)</f>
        <v>-3.8353326132213157</v>
      </c>
      <c r="BR386" s="39">
        <f>ROUND(SCORECARD_SCALLING!$C$6-SUM(BF386:BQ386)-TRAIN_SUMMARY!$C$2*SCORECARD_SCALLING!$C$5,0)</f>
        <v>528</v>
      </c>
      <c r="BS386" t="str">
        <f t="shared" si="74"/>
        <v>Manual review</v>
      </c>
      <c r="BT386">
        <f t="shared" si="75"/>
        <v>2</v>
      </c>
    </row>
    <row r="387" spans="1:72">
      <c r="A387" s="2" t="s">
        <v>32</v>
      </c>
      <c r="B387" s="2">
        <v>12</v>
      </c>
      <c r="C387" s="2" t="s">
        <v>33</v>
      </c>
      <c r="D387" s="2" t="s">
        <v>23</v>
      </c>
      <c r="E387" s="2">
        <v>1484</v>
      </c>
      <c r="F387" s="2" t="s">
        <v>24</v>
      </c>
      <c r="G387" s="2" t="s">
        <v>35</v>
      </c>
      <c r="H387" s="2">
        <v>2</v>
      </c>
      <c r="I387" s="2" t="s">
        <v>56</v>
      </c>
      <c r="J387" s="2" t="s">
        <v>27</v>
      </c>
      <c r="K387" s="2">
        <v>1</v>
      </c>
      <c r="L387" s="2" t="s">
        <v>28</v>
      </c>
      <c r="M387" s="2">
        <v>25</v>
      </c>
      <c r="N387" s="2" t="s">
        <v>27</v>
      </c>
      <c r="O387" s="2" t="s">
        <v>29</v>
      </c>
      <c r="P387" s="2">
        <v>1</v>
      </c>
      <c r="Q387" s="2" t="s">
        <v>30</v>
      </c>
      <c r="R387" s="2">
        <v>1</v>
      </c>
      <c r="S387" s="2" t="s">
        <v>31</v>
      </c>
      <c r="T387" s="2" t="s">
        <v>31</v>
      </c>
      <c r="U387" s="2">
        <v>1</v>
      </c>
      <c r="V387">
        <f>_xlfn.XLOOKUP(B387,Binning_WOE_IV!$C$2:$C$6,Binning_WOE_IV!$I$2:$I$6,"not found",-1)</f>
        <v>7.0953437452657447E-2</v>
      </c>
      <c r="W387">
        <f>_xlfn.XLOOKUP(E387,Binning_WOE_IV!$C$7:$C$12,Binning_WOE_IV!$I$7:$I$12,"not found",-1)</f>
        <v>0.16104877718831048</v>
      </c>
      <c r="X387">
        <f>_xlfn.XLOOKUP(M387,Binning_WOE_IV!$C$13:$C$18,Binning_WOE_IV!$I$13:$I$18,"not found",-1)</f>
        <v>-0.40221483439086264</v>
      </c>
      <c r="Y387">
        <f>_xlfn.XLOOKUP(A387,Binning_WOE_IV!$B$32:$B$35,Binning_WOE_IV!$G$32:$G$35,"not found",0)</f>
        <v>-0.45557089656450134</v>
      </c>
      <c r="Z387" s="23">
        <f>_xlfn.XLOOKUP(_xlfn.XLOOKUP(C387,Binning_WOE_IV!$AF$2:$AF$6,Binning_WOE_IV!$AG$2:$AG$6,"not found",0),Binning_WOE_IV!$R$36:$R$38,Binning_WOE_IV!$G$36:$G$38,"not found",0)</f>
        <v>-4.4726268044255127E-2</v>
      </c>
      <c r="AA387" cm="1">
        <f t="array" ref="AA387">_xlfn.SWITCH(D387,"radio/tv",Binning_WOE_IV!$G$39,"other",Binning_WOE_IV!$G$39,"education",Binning_WOE_IV!$G$40,"retraining",Binning_WOE_IV!$G$40,"furniture/equipment",Binning_WOE_IV!$G$41,"domestic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87">
        <f>_xlfn.LET(_xlpm.b,_xlfn.XLOOKUP(F387,Binning_WOE_IV!$AJ$2:$AJ$6,Binning_WOE_IV!$AK$2:$AK$6,"not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387">
        <f>_xlfn.LET(_xlpm.b,_xlfn.XLOOKUP(G387,Binning_WOE_IV!$AL$2:$AL$6,Binning_WOE_IV!$AM$2:$AM$6,"not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87">
        <f>_xlfn.XLOOKUP(_xlfn.XLOOKUP(I387,Binning_WOE_IV!$AN$2:$AN$5,Binning_WOE_IV!$AO$2:$AO$5,"not found",0),Binning_WOE_IV!$R$53:$R$55,Binning_WOE_IV!$G$53:$G$55,"not found",0)</f>
        <v>-0.2698954162208389</v>
      </c>
      <c r="AE387">
        <f>_xlfn.LET(_xlpm.b,_xlfn.XLOOKUP(L387,Binning_WOE_IV!$AQ$2:$AQ$5,Binning_WOE_IV!$AR$2:$AR$5,"not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87">
        <f>_xlfn.XLOOKUP(_xlfn.XLOOKUP(N387,Binning_WOE_IV!$AS$2:$AS$4,Binning_WOE_IV!$AT$2:$AT$4,"not found",0),Binning_WOE_IV!$R$62:$R$63,Binning_WOE_IV!$G$62:$G$63,"not found",0)</f>
        <v>0.12957806221905885</v>
      </c>
      <c r="AG387">
        <f>_xlfn.XLOOKUP(_xlfn.XLOOKUP(O387,Binning_WOE_IV!$AU$2:$AU$4,Binning_WOE_IV!$AV$2:$AV$4,"not found",0),Binning_WOE_IV!$R$64:$R$65,Binning_WOE_IV!$G$64:$G$65,"not found",0)</f>
        <v>0.23435622685305388</v>
      </c>
      <c r="AH387">
        <f>V387*TRAIN_SUMMARY!$C$3</f>
        <v>-5.5952498937620498E-2</v>
      </c>
      <c r="AI387">
        <f>W387*TRAIN_SUMMARY!$C$4</f>
        <v>-8.037531726833734E-2</v>
      </c>
      <c r="AJ387">
        <f>X387*TRAIN_SUMMARY!$C$5</f>
        <v>0.25616502952357967</v>
      </c>
      <c r="AK387">
        <f>Y387*TRAIN_SUMMARY!$C$6</f>
        <v>0.35709270141793154</v>
      </c>
      <c r="AL387">
        <f>Z387*TRAIN_SUMMARY!$C$7</f>
        <v>2.4580699342731407E-2</v>
      </c>
      <c r="AM387">
        <f>AA387*TRAIN_SUMMARY!$C$8</f>
        <v>-0.43521580803835686</v>
      </c>
      <c r="AN387">
        <f>AB387*TRAIN_SUMMARY!$C$9</f>
        <v>-0.49611293003523665</v>
      </c>
      <c r="AO387">
        <f>AC387*TRAIN_SUMMARY!$C$10</f>
        <v>4.7923621110280083E-2</v>
      </c>
      <c r="AP387">
        <f>AD387*TRAIN_SUMMARY!$C$11</f>
        <v>0.31977406031642996</v>
      </c>
      <c r="AQ387">
        <f>AE387*TRAIN_SUMMARY!$C$12</f>
        <v>-0.28008206528227803</v>
      </c>
      <c r="AR387">
        <f>AF387*TRAIN_SUMMARY!$C$13</f>
        <v>-7.9424741749105313E-2</v>
      </c>
      <c r="AS387">
        <f>AG387*TRAIN_SUMMARY!$C$14</f>
        <v>-8.8614999578798745E-2</v>
      </c>
      <c r="AT387">
        <f>TRAIN_SUMMARY!$C$2+SUM(AH387:AS387)</f>
        <v>-1.3316430639409038</v>
      </c>
      <c r="AU387">
        <f t="shared" si="78"/>
        <v>0.20888771304752465</v>
      </c>
      <c r="AV387">
        <f t="shared" si="79"/>
        <v>1.565958429538012</v>
      </c>
      <c r="AW387">
        <f t="shared" si="80"/>
        <v>0</v>
      </c>
      <c r="AX387">
        <f t="shared" si="81"/>
        <v>1</v>
      </c>
      <c r="AY387">
        <f t="shared" si="76"/>
        <v>206</v>
      </c>
      <c r="AZ387">
        <f t="shared" si="77"/>
        <v>180</v>
      </c>
      <c r="BA387" s="35">
        <f t="shared" si="82"/>
        <v>0.4247422680412371</v>
      </c>
      <c r="BB387" s="35">
        <f t="shared" si="83"/>
        <v>0.83720930232558144</v>
      </c>
      <c r="BC387" s="35">
        <f t="shared" si="84"/>
        <v>0.41246703428434434</v>
      </c>
      <c r="BD387" s="35">
        <f t="shared" si="85"/>
        <v>0.83720930232558144</v>
      </c>
      <c r="BE387" s="35">
        <f t="shared" si="86"/>
        <v>0.4247422680412371</v>
      </c>
      <c r="BF387" s="23">
        <f>VLOOKUP(AH387,POINTS_TABLE!$D$2:$E$6,2,FALSE)</f>
        <v>-2.4216717822795024</v>
      </c>
      <c r="BG387" s="23">
        <f>VLOOKUP(AI387,POINTS_TABLE!$D$7:$E$12,2,FALSE)</f>
        <v>-3.4787121489872201</v>
      </c>
      <c r="BH387" s="23">
        <f>VLOOKUP(AJ387,POINTS_TABLE!$D$13:$E$18,2,FALSE)</f>
        <v>11.087040532285299</v>
      </c>
      <c r="BI387" s="23">
        <f>VLOOKUP(AK387,POINTS_TABLE!$D$21:$E$24,2,FALSE)</f>
        <v>15.455276084198793</v>
      </c>
      <c r="BJ387" s="23">
        <f>VLOOKUP(AL387,POINTS_TABLE!$D$25:$E$27,2,FALSE)</f>
        <v>1.063873591300236</v>
      </c>
      <c r="BK387" s="23">
        <f>VLOOKUP(AM387,POINTS_TABLE!$D$28:$E$33,2,FALSE)</f>
        <v>-18.836510639202615</v>
      </c>
      <c r="BL387" s="23">
        <f>VLOOKUP(AN387,POINTS_TABLE!$D$34:$E$37,2,FALSE)</f>
        <v>-21.472189916481874</v>
      </c>
      <c r="BM387" s="23">
        <f>VLOOKUP(AO387,POINTS_TABLE!$D$38:$E$41,2,FALSE)</f>
        <v>2.0741751155172814</v>
      </c>
      <c r="BN387" s="23">
        <f>VLOOKUP(AP387,POINTS_TABLE!$D$42:$E$44,2,FALSE)</f>
        <v>13.840093530703253</v>
      </c>
      <c r="BO387" s="23">
        <f>VLOOKUP(AQ387,POINTS_TABLE!$D$45:$E$48,2,FALSE)</f>
        <v>-12.122190198740443</v>
      </c>
      <c r="BP387" s="23">
        <f>VLOOKUP(AR387,POINTS_TABLE!$D$49:$E$50,2,FALSE)</f>
        <v>-3.4375704313596254</v>
      </c>
      <c r="BQ387" s="23">
        <f>VLOOKUP(AS387,POINTS_TABLE!$D$51:$E$52,2,FALSE)</f>
        <v>-3.8353326132213157</v>
      </c>
      <c r="BR387" s="39">
        <f>ROUND(SCORECARD_SCALLING!$C$6-SUM(BF387:BQ387)-TRAIN_SUMMARY!$C$2*SCORECARD_SCALLING!$C$5,0)</f>
        <v>528</v>
      </c>
      <c r="BS387" t="str">
        <f t="shared" ref="BS387:BS450" si="87">IF(BR387&gt;=580,"Accept",IF(AND(BR387&gt;=500,BR387&lt;580),"Manual review","Reject"))</f>
        <v>Manual review</v>
      </c>
      <c r="BT387">
        <f t="shared" ref="BT387:BT450" si="88">IF(BS387="Reject",1,IF(BS387="Manual review",2,3))</f>
        <v>2</v>
      </c>
    </row>
    <row r="388" spans="1:72">
      <c r="A388" s="2" t="s">
        <v>21</v>
      </c>
      <c r="B388" s="2">
        <v>6</v>
      </c>
      <c r="C388" s="2" t="s">
        <v>33</v>
      </c>
      <c r="D388" s="2" t="s">
        <v>46</v>
      </c>
      <c r="E388" s="2">
        <v>1203</v>
      </c>
      <c r="F388" s="2" t="s">
        <v>59</v>
      </c>
      <c r="G388" s="2" t="s">
        <v>25</v>
      </c>
      <c r="H388" s="2">
        <v>3</v>
      </c>
      <c r="I388" s="2" t="s">
        <v>26</v>
      </c>
      <c r="J388" s="2" t="s">
        <v>27</v>
      </c>
      <c r="K388" s="2">
        <v>2</v>
      </c>
      <c r="L388" s="2" t="s">
        <v>43</v>
      </c>
      <c r="M388" s="2">
        <v>43</v>
      </c>
      <c r="N388" s="2" t="s">
        <v>27</v>
      </c>
      <c r="O388" s="2" t="s">
        <v>29</v>
      </c>
      <c r="P388" s="2">
        <v>1</v>
      </c>
      <c r="Q388" s="2" t="s">
        <v>30</v>
      </c>
      <c r="R388" s="2">
        <v>1</v>
      </c>
      <c r="S388" s="2" t="s">
        <v>31</v>
      </c>
      <c r="T388" s="2" t="s">
        <v>31</v>
      </c>
      <c r="U388" s="2">
        <v>0</v>
      </c>
      <c r="V388">
        <f>_xlfn.XLOOKUP(B388,Binning_WOE_IV!$C$2:$C$6,Binning_WOE_IV!$I$2:$I$6,"not found",-1)</f>
        <v>1.0146162505891094</v>
      </c>
      <c r="W388">
        <f>_xlfn.XLOOKUP(E388,Binning_WOE_IV!$C$7:$C$12,Binning_WOE_IV!$I$7:$I$12,"not found",-1)</f>
        <v>0.16104877718831048</v>
      </c>
      <c r="X388">
        <f>_xlfn.XLOOKUP(M388,Binning_WOE_IV!$C$13:$C$18,Binning_WOE_IV!$I$13:$I$18,"not found",-1)</f>
        <v>0.27579903319597576</v>
      </c>
      <c r="Y388">
        <f>_xlfn.XLOOKUP(A388,Binning_WOE_IV!$B$32:$B$35,Binning_WOE_IV!$G$32:$G$35,"not found",0)</f>
        <v>-0.67859154491044971</v>
      </c>
      <c r="Z388" s="23">
        <f>_xlfn.XLOOKUP(_xlfn.XLOOKUP(C388,Binning_WOE_IV!$AF$2:$AF$6,Binning_WOE_IV!$AG$2:$AG$6,"not found",0),Binning_WOE_IV!$R$36:$R$38,Binning_WOE_IV!$G$36:$G$38,"not found",0)</f>
        <v>-4.4726268044255127E-2</v>
      </c>
      <c r="AA388" cm="1">
        <f t="array" ref="AA388">_xlfn.SWITCH(D388,"radio/tv",Binning_WOE_IV!$G$39,"other",Binning_WOE_IV!$G$39,"education",Binning_WOE_IV!$G$40,"retraining",Binning_WOE_IV!$G$40,"furniture/equipment",Binning_WOE_IV!$G$41,"domestic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388">
        <f>_xlfn.LET(_xlpm.b,_xlfn.XLOOKUP(F388,Binning_WOE_IV!$AJ$2:$AJ$6,Binning_WOE_IV!$AK$2:$AK$6,"not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388">
        <f>_xlfn.LET(_xlpm.b,_xlfn.XLOOKUP(G388,Binning_WOE_IV!$AL$2:$AL$6,Binning_WOE_IV!$AM$2:$AM$6,"not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88">
        <f>_xlfn.XLOOKUP(_xlfn.XLOOKUP(I388,Binning_WOE_IV!$AN$2:$AN$5,Binning_WOE_IV!$AO$2:$AO$5,"not found",0),Binning_WOE_IV!$R$53:$R$55,Binning_WOE_IV!$G$53:$G$55,"not found",0)</f>
        <v>0.1811117123342415</v>
      </c>
      <c r="AE388">
        <f>_xlfn.LET(_xlpm.b,_xlfn.XLOOKUP(L388,Binning_WOE_IV!$AQ$2:$AQ$5,Binning_WOE_IV!$AR$2:$AR$5,"not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88">
        <f>_xlfn.XLOOKUP(_xlfn.XLOOKUP(N388,Binning_WOE_IV!$AS$2:$AS$4,Binning_WOE_IV!$AT$2:$AT$4,"not found",0),Binning_WOE_IV!$R$62:$R$63,Binning_WOE_IV!$G$62:$G$63,"not found",0)</f>
        <v>0.12957806221905885</v>
      </c>
      <c r="AG388">
        <f>_xlfn.XLOOKUP(_xlfn.XLOOKUP(O388,Binning_WOE_IV!$AU$2:$AU$4,Binning_WOE_IV!$AV$2:$AV$4,"not found",0),Binning_WOE_IV!$R$64:$R$65,Binning_WOE_IV!$G$64:$G$65,"not found",0)</f>
        <v>0.23435622685305388</v>
      </c>
      <c r="AH388">
        <f>V388*TRAIN_SUMMARY!$C$3</f>
        <v>-0.80010661528638027</v>
      </c>
      <c r="AI388">
        <f>W388*TRAIN_SUMMARY!$C$4</f>
        <v>-8.037531726833734E-2</v>
      </c>
      <c r="AJ388">
        <f>X388*TRAIN_SUMMARY!$C$5</f>
        <v>-0.1756525653466223</v>
      </c>
      <c r="AK388">
        <f>Y388*TRAIN_SUMMARY!$C$6</f>
        <v>0.53190423215968441</v>
      </c>
      <c r="AL388">
        <f>Z388*TRAIN_SUMMARY!$C$7</f>
        <v>2.4580699342731407E-2</v>
      </c>
      <c r="AM388">
        <f>AA388*TRAIN_SUMMARY!$C$8</f>
        <v>0.38352631329769549</v>
      </c>
      <c r="AN388">
        <f>AB388*TRAIN_SUMMARY!$C$9</f>
        <v>0.18902110492895396</v>
      </c>
      <c r="AO388">
        <f>AC388*TRAIN_SUMMARY!$C$10</f>
        <v>-0.18469041192036334</v>
      </c>
      <c r="AP388">
        <f>AD388*TRAIN_SUMMARY!$C$11</f>
        <v>-0.21458247952085815</v>
      </c>
      <c r="AQ388">
        <f>AE388*TRAIN_SUMMARY!$C$12</f>
        <v>-1.8327249432625072E-2</v>
      </c>
      <c r="AR388">
        <f>AF388*TRAIN_SUMMARY!$C$13</f>
        <v>-7.9424741749105313E-2</v>
      </c>
      <c r="AS388">
        <f>AG388*TRAIN_SUMMARY!$C$14</f>
        <v>-8.8614999578798745E-2</v>
      </c>
      <c r="AT388">
        <f>TRAIN_SUMMARY!$C$2+SUM(AH388:AS388)</f>
        <v>-1.3341428451361483</v>
      </c>
      <c r="AU388">
        <f t="shared" si="78"/>
        <v>0.2084749157294383</v>
      </c>
      <c r="AV388">
        <f t="shared" si="79"/>
        <v>0.23379370809684547</v>
      </c>
      <c r="AW388">
        <f t="shared" si="80"/>
        <v>1</v>
      </c>
      <c r="AX388">
        <f t="shared" si="81"/>
        <v>0</v>
      </c>
      <c r="AY388">
        <f t="shared" ref="AY388:AY451" si="89">AY387+AW388</f>
        <v>207</v>
      </c>
      <c r="AZ388">
        <f t="shared" ref="AZ388:AZ451" si="90">AZ387+AX388</f>
        <v>180</v>
      </c>
      <c r="BA388" s="35">
        <f t="shared" si="82"/>
        <v>0.42680412371134019</v>
      </c>
      <c r="BB388" s="35">
        <f t="shared" si="83"/>
        <v>0.83720930232558144</v>
      </c>
      <c r="BC388" s="35">
        <f t="shared" si="84"/>
        <v>0.41040517861424125</v>
      </c>
      <c r="BD388" s="35">
        <f t="shared" si="85"/>
        <v>0.83720930232558144</v>
      </c>
      <c r="BE388" s="35">
        <f t="shared" si="86"/>
        <v>0.42680412371134019</v>
      </c>
      <c r="BF388" s="23">
        <f>VLOOKUP(AH388,POINTS_TABLE!$D$2:$E$6,2,FALSE)</f>
        <v>-34.629295381683434</v>
      </c>
      <c r="BG388" s="23">
        <f>VLOOKUP(AI388,POINTS_TABLE!$D$7:$E$12,2,FALSE)</f>
        <v>-3.4787121489872201</v>
      </c>
      <c r="BH388" s="23">
        <f>VLOOKUP(AJ388,POINTS_TABLE!$D$13:$E$18,2,FALSE)</f>
        <v>-7.6023925483498971</v>
      </c>
      <c r="BI388" s="23">
        <f>VLOOKUP(AK388,POINTS_TABLE!$D$21:$E$24,2,FALSE)</f>
        <v>23.021267938938855</v>
      </c>
      <c r="BJ388" s="23">
        <f>VLOOKUP(AL388,POINTS_TABLE!$D$25:$E$27,2,FALSE)</f>
        <v>1.063873591300236</v>
      </c>
      <c r="BK388" s="23">
        <f>VLOOKUP(AM388,POINTS_TABLE!$D$28:$E$33,2,FALSE)</f>
        <v>16.599345307350365</v>
      </c>
      <c r="BL388" s="23">
        <f>VLOOKUP(AN388,POINTS_TABLE!$D$34:$E$37,2,FALSE)</f>
        <v>8.180994321130628</v>
      </c>
      <c r="BM388" s="23">
        <f>VLOOKUP(AO388,POINTS_TABLE!$D$38:$E$41,2,FALSE)</f>
        <v>-7.9935582413174426</v>
      </c>
      <c r="BN388" s="23">
        <f>VLOOKUP(AP388,POINTS_TABLE!$D$42:$E$44,2,FALSE)</f>
        <v>-9.2873123719919874</v>
      </c>
      <c r="BO388" s="23">
        <f>VLOOKUP(AQ388,POINTS_TABLE!$D$45:$E$48,2,FALSE)</f>
        <v>-0.79321895608749771</v>
      </c>
      <c r="BP388" s="23">
        <f>VLOOKUP(AR388,POINTS_TABLE!$D$49:$E$50,2,FALSE)</f>
        <v>-3.4375704313596254</v>
      </c>
      <c r="BQ388" s="23">
        <f>VLOOKUP(AS388,POINTS_TABLE!$D$51:$E$52,2,FALSE)</f>
        <v>-3.8353326132213157</v>
      </c>
      <c r="BR388" s="39">
        <f>ROUND(SCORECARD_SCALLING!$C$6-SUM(BF388:BQ388)-TRAIN_SUMMARY!$C$2*SCORECARD_SCALLING!$C$5,0)</f>
        <v>528</v>
      </c>
      <c r="BS388" t="str">
        <f t="shared" si="87"/>
        <v>Manual review</v>
      </c>
      <c r="BT388">
        <f t="shared" si="88"/>
        <v>2</v>
      </c>
    </row>
    <row r="389" spans="1:72">
      <c r="A389" s="2" t="s">
        <v>37</v>
      </c>
      <c r="B389" s="2">
        <v>18</v>
      </c>
      <c r="C389" s="2" t="s">
        <v>33</v>
      </c>
      <c r="D389" s="2" t="s">
        <v>41</v>
      </c>
      <c r="E389" s="2">
        <v>1533</v>
      </c>
      <c r="F389" s="2" t="s">
        <v>34</v>
      </c>
      <c r="G389" s="2" t="s">
        <v>57</v>
      </c>
      <c r="H389" s="2">
        <v>4</v>
      </c>
      <c r="I389" s="2" t="s">
        <v>56</v>
      </c>
      <c r="J389" s="2" t="s">
        <v>66</v>
      </c>
      <c r="K389" s="2">
        <v>1</v>
      </c>
      <c r="L389" s="2" t="s">
        <v>43</v>
      </c>
      <c r="M389" s="2">
        <v>43</v>
      </c>
      <c r="N389" s="2" t="s">
        <v>27</v>
      </c>
      <c r="O389" s="2" t="s">
        <v>29</v>
      </c>
      <c r="P389" s="2">
        <v>1</v>
      </c>
      <c r="Q389" s="2" t="s">
        <v>40</v>
      </c>
      <c r="R389" s="2">
        <v>2</v>
      </c>
      <c r="S389" s="2" t="s">
        <v>27</v>
      </c>
      <c r="T389" s="2" t="s">
        <v>31</v>
      </c>
      <c r="U389" s="2">
        <v>1</v>
      </c>
      <c r="V389">
        <f>_xlfn.XLOOKUP(B389,Binning_WOE_IV!$C$2:$C$6,Binning_WOE_IV!$I$2:$I$6,"not found",-1)</f>
        <v>7.0953437452657447E-2</v>
      </c>
      <c r="W389">
        <f>_xlfn.XLOOKUP(E389,Binning_WOE_IV!$C$7:$C$12,Binning_WOE_IV!$I$7:$I$12,"not found",-1)</f>
        <v>0.16104877718831048</v>
      </c>
      <c r="X389">
        <f>_xlfn.XLOOKUP(M389,Binning_WOE_IV!$C$13:$C$18,Binning_WOE_IV!$I$13:$I$18,"not found",-1)</f>
        <v>0.27579903319597576</v>
      </c>
      <c r="Y389">
        <f>_xlfn.XLOOKUP(A389,Binning_WOE_IV!$B$32:$B$35,Binning_WOE_IV!$G$32:$G$35,"not found",0)</f>
        <v>1.1281887537091495</v>
      </c>
      <c r="Z389" s="23">
        <f>_xlfn.XLOOKUP(_xlfn.XLOOKUP(C389,Binning_WOE_IV!$AF$2:$AF$6,Binning_WOE_IV!$AG$2:$AG$6,"not found",0),Binning_WOE_IV!$R$36:$R$38,Binning_WOE_IV!$G$36:$G$38,"not found",0)</f>
        <v>-4.4726268044255127E-2</v>
      </c>
      <c r="AA389" cm="1">
        <f t="array" ref="AA389">_xlfn.SWITCH(D389,"radio/tv",Binning_WOE_IV!$G$39,"other",Binning_WOE_IV!$G$39,"education",Binning_WOE_IV!$G$40,"retraining",Binning_WOE_IV!$G$40,"furniture/equipment",Binning_WOE_IV!$G$41,"domestic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89">
        <f>_xlfn.LET(_xlpm.b,_xlfn.XLOOKUP(F389,Binning_WOE_IV!$AJ$2:$AJ$6,Binning_WOE_IV!$AK$2:$AK$6,"not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89">
        <f>_xlfn.LET(_xlpm.b,_xlfn.XLOOKUP(G389,Binning_WOE_IV!$AL$2:$AL$6,Binning_WOE_IV!$AM$2:$AM$6,"not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89">
        <f>_xlfn.XLOOKUP(_xlfn.XLOOKUP(I389,Binning_WOE_IV!$AN$2:$AN$5,Binning_WOE_IV!$AO$2:$AO$5,"not found",0),Binning_WOE_IV!$R$53:$R$55,Binning_WOE_IV!$G$53:$G$55,"not found",0)</f>
        <v>-0.2698954162208389</v>
      </c>
      <c r="AE389">
        <f>_xlfn.LET(_xlpm.b,_xlfn.XLOOKUP(L389,Binning_WOE_IV!$AQ$2:$AQ$5,Binning_WOE_IV!$AR$2:$AR$5,"not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89">
        <f>_xlfn.XLOOKUP(_xlfn.XLOOKUP(N389,Binning_WOE_IV!$AS$2:$AS$4,Binning_WOE_IV!$AT$2:$AT$4,"not found",0),Binning_WOE_IV!$R$62:$R$63,Binning_WOE_IV!$G$62:$G$63,"not found",0)</f>
        <v>0.12957806221905885</v>
      </c>
      <c r="AG389">
        <f>_xlfn.XLOOKUP(_xlfn.XLOOKUP(O389,Binning_WOE_IV!$AU$2:$AU$4,Binning_WOE_IV!$AV$2:$AV$4,"not found",0),Binning_WOE_IV!$R$64:$R$65,Binning_WOE_IV!$G$64:$G$65,"not found",0)</f>
        <v>0.23435622685305388</v>
      </c>
      <c r="AH389">
        <f>V389*TRAIN_SUMMARY!$C$3</f>
        <v>-5.5952498937620498E-2</v>
      </c>
      <c r="AI389">
        <f>W389*TRAIN_SUMMARY!$C$4</f>
        <v>-8.037531726833734E-2</v>
      </c>
      <c r="AJ389">
        <f>X389*TRAIN_SUMMARY!$C$5</f>
        <v>-0.1756525653466223</v>
      </c>
      <c r="AK389">
        <f>Y389*TRAIN_SUMMARY!$C$6</f>
        <v>-0.88431454425511169</v>
      </c>
      <c r="AL389">
        <f>Z389*TRAIN_SUMMARY!$C$7</f>
        <v>2.4580699342731407E-2</v>
      </c>
      <c r="AM389">
        <f>AA389*TRAIN_SUMMARY!$C$8</f>
        <v>5.9194073638088991E-2</v>
      </c>
      <c r="AN389">
        <f>AB389*TRAIN_SUMMARY!$C$9</f>
        <v>0.17108448609736249</v>
      </c>
      <c r="AO389">
        <f>AC389*TRAIN_SUMMARY!$C$10</f>
        <v>0.2867089209985732</v>
      </c>
      <c r="AP389">
        <f>AD389*TRAIN_SUMMARY!$C$11</f>
        <v>0.31977406031642996</v>
      </c>
      <c r="AQ389">
        <f>AE389*TRAIN_SUMMARY!$C$12</f>
        <v>-1.8327249432625072E-2</v>
      </c>
      <c r="AR389">
        <f>AF389*TRAIN_SUMMARY!$C$13</f>
        <v>-7.9424741749105313E-2</v>
      </c>
      <c r="AS389">
        <f>AG389*TRAIN_SUMMARY!$C$14</f>
        <v>-8.8614999578798745E-2</v>
      </c>
      <c r="AT389">
        <f>TRAIN_SUMMARY!$C$2+SUM(AH389:AS389)</f>
        <v>-1.342720490937158</v>
      </c>
      <c r="AU389">
        <f t="shared" si="78"/>
        <v>0.20706303080324487</v>
      </c>
      <c r="AV389">
        <f t="shared" si="79"/>
        <v>1.5747320354324261</v>
      </c>
      <c r="AW389">
        <f t="shared" si="80"/>
        <v>0</v>
      </c>
      <c r="AX389">
        <f t="shared" si="81"/>
        <v>1</v>
      </c>
      <c r="AY389">
        <f t="shared" si="89"/>
        <v>207</v>
      </c>
      <c r="AZ389">
        <f t="shared" si="90"/>
        <v>181</v>
      </c>
      <c r="BA389" s="35">
        <f t="shared" si="82"/>
        <v>0.42680412371134019</v>
      </c>
      <c r="BB389" s="35">
        <f t="shared" si="83"/>
        <v>0.8418604651162791</v>
      </c>
      <c r="BC389" s="35">
        <f t="shared" si="84"/>
        <v>0.41505634140493891</v>
      </c>
      <c r="BD389" s="35">
        <f t="shared" si="85"/>
        <v>0.8418604651162791</v>
      </c>
      <c r="BE389" s="35">
        <f t="shared" si="86"/>
        <v>0.42680412371134019</v>
      </c>
      <c r="BF389" s="23">
        <f>VLOOKUP(AH389,POINTS_TABLE!$D$2:$E$6,2,FALSE)</f>
        <v>-2.4216717822795024</v>
      </c>
      <c r="BG389" s="23">
        <f>VLOOKUP(AI389,POINTS_TABLE!$D$7:$E$12,2,FALSE)</f>
        <v>-3.4787121489872201</v>
      </c>
      <c r="BH389" s="23">
        <f>VLOOKUP(AJ389,POINTS_TABLE!$D$13:$E$18,2,FALSE)</f>
        <v>-7.6023925483498971</v>
      </c>
      <c r="BI389" s="23">
        <f>VLOOKUP(AK389,POINTS_TABLE!$D$21:$E$24,2,FALSE)</f>
        <v>-38.273886227485001</v>
      </c>
      <c r="BJ389" s="23">
        <f>VLOOKUP(AL389,POINTS_TABLE!$D$25:$E$27,2,FALSE)</f>
        <v>1.063873591300236</v>
      </c>
      <c r="BK389" s="23">
        <f>VLOOKUP(AM389,POINTS_TABLE!$D$28:$E$33,2,FALSE)</f>
        <v>2.5619698946306131</v>
      </c>
      <c r="BL389" s="23">
        <f>VLOOKUP(AN389,POINTS_TABLE!$D$34:$E$37,2,FALSE)</f>
        <v>7.4046821899710498</v>
      </c>
      <c r="BM389" s="23">
        <f>VLOOKUP(AO389,POINTS_TABLE!$D$38:$E$41,2,FALSE)</f>
        <v>12.409006155098014</v>
      </c>
      <c r="BN389" s="23">
        <f>VLOOKUP(AP389,POINTS_TABLE!$D$42:$E$44,2,FALSE)</f>
        <v>13.840093530703253</v>
      </c>
      <c r="BO389" s="23">
        <f>VLOOKUP(AQ389,POINTS_TABLE!$D$45:$E$48,2,FALSE)</f>
        <v>-0.79321895608749771</v>
      </c>
      <c r="BP389" s="23">
        <f>VLOOKUP(AR389,POINTS_TABLE!$D$49:$E$50,2,FALSE)</f>
        <v>-3.4375704313596254</v>
      </c>
      <c r="BQ389" s="23">
        <f>VLOOKUP(AS389,POINTS_TABLE!$D$51:$E$52,2,FALSE)</f>
        <v>-3.8353326132213157</v>
      </c>
      <c r="BR389" s="39">
        <f>ROUND(SCORECARD_SCALLING!$C$6-SUM(BF389:BQ389)-TRAIN_SUMMARY!$C$2*SCORECARD_SCALLING!$C$5,0)</f>
        <v>528</v>
      </c>
      <c r="BS389" t="str">
        <f t="shared" si="87"/>
        <v>Manual review</v>
      </c>
      <c r="BT389">
        <f t="shared" si="88"/>
        <v>2</v>
      </c>
    </row>
    <row r="390" spans="1:72">
      <c r="A390" s="2" t="s">
        <v>21</v>
      </c>
      <c r="B390" s="2">
        <v>10</v>
      </c>
      <c r="C390" s="2" t="s">
        <v>22</v>
      </c>
      <c r="D390" s="2" t="s">
        <v>46</v>
      </c>
      <c r="E390" s="2">
        <v>2241</v>
      </c>
      <c r="F390" s="2" t="s">
        <v>34</v>
      </c>
      <c r="G390" s="2" t="s">
        <v>57</v>
      </c>
      <c r="H390" s="2">
        <v>1</v>
      </c>
      <c r="I390" s="2" t="s">
        <v>26</v>
      </c>
      <c r="J390" s="2" t="s">
        <v>27</v>
      </c>
      <c r="K390" s="2">
        <v>3</v>
      </c>
      <c r="L390" s="2" t="s">
        <v>28</v>
      </c>
      <c r="M390" s="2">
        <v>48</v>
      </c>
      <c r="N390" s="2" t="s">
        <v>27</v>
      </c>
      <c r="O390" s="2" t="s">
        <v>51</v>
      </c>
      <c r="P390" s="2">
        <v>2</v>
      </c>
      <c r="Q390" s="2" t="s">
        <v>40</v>
      </c>
      <c r="R390" s="2">
        <v>2</v>
      </c>
      <c r="S390" s="2" t="s">
        <v>27</v>
      </c>
      <c r="T390" s="2" t="s">
        <v>62</v>
      </c>
      <c r="U390" s="2">
        <v>0</v>
      </c>
      <c r="V390">
        <f>_xlfn.XLOOKUP(B390,Binning_WOE_IV!$C$2:$C$6,Binning_WOE_IV!$I$2:$I$6,"not found",-1)</f>
        <v>1.0146162505891094</v>
      </c>
      <c r="W390">
        <f>_xlfn.XLOOKUP(E390,Binning_WOE_IV!$C$7:$C$12,Binning_WOE_IV!$I$7:$I$12,"not found",-1)</f>
        <v>0.12361395596717682</v>
      </c>
      <c r="X390">
        <f>_xlfn.XLOOKUP(M390,Binning_WOE_IV!$C$13:$C$18,Binning_WOE_IV!$I$13:$I$18,"not found",-1)</f>
        <v>0.42044277372805144</v>
      </c>
      <c r="Y390">
        <f>_xlfn.XLOOKUP(A390,Binning_WOE_IV!$B$32:$B$35,Binning_WOE_IV!$G$32:$G$35,"not found",0)</f>
        <v>-0.67859154491044971</v>
      </c>
      <c r="Z390" s="23">
        <f>_xlfn.XLOOKUP(_xlfn.XLOOKUP(C390,Binning_WOE_IV!$AF$2:$AF$6,Binning_WOE_IV!$AG$2:$AG$6,"not found",0),Binning_WOE_IV!$R$36:$R$38,Binning_WOE_IV!$G$36:$G$38,"not found",0)</f>
        <v>0.68738688104907397</v>
      </c>
      <c r="AA390" cm="1">
        <f t="array" ref="AA390">_xlfn.SWITCH(D390,"radio/tv",Binning_WOE_IV!$G$39,"other",Binning_WOE_IV!$G$39,"education",Binning_WOE_IV!$G$40,"retraining",Binning_WOE_IV!$G$40,"furniture/equipment",Binning_WOE_IV!$G$41,"domestic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390">
        <f>_xlfn.LET(_xlpm.b,_xlfn.XLOOKUP(F390,Binning_WOE_IV!$AJ$2:$AJ$6,Binning_WOE_IV!$AK$2:$AK$6,"not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90">
        <f>_xlfn.LET(_xlpm.b,_xlfn.XLOOKUP(G390,Binning_WOE_IV!$AL$2:$AL$6,Binning_WOE_IV!$AM$2:$AM$6,"not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90">
        <f>_xlfn.XLOOKUP(_xlfn.XLOOKUP(I390,Binning_WOE_IV!$AN$2:$AN$5,Binning_WOE_IV!$AO$2:$AO$5,"not found",0),Binning_WOE_IV!$R$53:$R$55,Binning_WOE_IV!$G$53:$G$55,"not found",0)</f>
        <v>0.1811117123342415</v>
      </c>
      <c r="AE390">
        <f>_xlfn.LET(_xlpm.b,_xlfn.XLOOKUP(L390,Binning_WOE_IV!$AQ$2:$AQ$5,Binning_WOE_IV!$AR$2:$AR$5,"not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90">
        <f>_xlfn.XLOOKUP(_xlfn.XLOOKUP(N390,Binning_WOE_IV!$AS$2:$AS$4,Binning_WOE_IV!$AT$2:$AT$4,"not found",0),Binning_WOE_IV!$R$62:$R$63,Binning_WOE_IV!$G$62:$G$63,"not found",0)</f>
        <v>0.12957806221905885</v>
      </c>
      <c r="AG390">
        <f>_xlfn.XLOOKUP(_xlfn.XLOOKUP(O390,Binning_WOE_IV!$AU$2:$AU$4,Binning_WOE_IV!$AV$2:$AV$4,"not found",0),Binning_WOE_IV!$R$64:$R$65,Binning_WOE_IV!$G$64:$G$65,"not found",0)</f>
        <v>-0.4919272386823581</v>
      </c>
      <c r="AH390">
        <f>V390*TRAIN_SUMMARY!$C$3</f>
        <v>-0.80010661528638027</v>
      </c>
      <c r="AI390">
        <f>W390*TRAIN_SUMMARY!$C$4</f>
        <v>-6.1692557392340606E-2</v>
      </c>
      <c r="AJ390">
        <f>X390*TRAIN_SUMMARY!$C$5</f>
        <v>-0.26777415036949909</v>
      </c>
      <c r="AK390">
        <f>Y390*TRAIN_SUMMARY!$C$6</f>
        <v>0.53190423215968441</v>
      </c>
      <c r="AL390">
        <f>Z390*TRAIN_SUMMARY!$C$7</f>
        <v>-0.37777464997720578</v>
      </c>
      <c r="AM390">
        <f>AA390*TRAIN_SUMMARY!$C$8</f>
        <v>0.38352631329769549</v>
      </c>
      <c r="AN390">
        <f>AB390*TRAIN_SUMMARY!$C$9</f>
        <v>0.17108448609736249</v>
      </c>
      <c r="AO390">
        <f>AC390*TRAIN_SUMMARY!$C$10</f>
        <v>0.2867089209985732</v>
      </c>
      <c r="AP390">
        <f>AD390*TRAIN_SUMMARY!$C$11</f>
        <v>-0.21458247952085815</v>
      </c>
      <c r="AQ390">
        <f>AE390*TRAIN_SUMMARY!$C$12</f>
        <v>-0.28008206528227803</v>
      </c>
      <c r="AR390">
        <f>AF390*TRAIN_SUMMARY!$C$13</f>
        <v>-7.9424741749105313E-2</v>
      </c>
      <c r="AS390">
        <f>AG390*TRAIN_SUMMARY!$C$14</f>
        <v>0.18600799575071647</v>
      </c>
      <c r="AT390">
        <f>TRAIN_SUMMARY!$C$2+SUM(AH390:AS390)</f>
        <v>-1.3436061260357581</v>
      </c>
      <c r="AU390">
        <f t="shared" si="78"/>
        <v>0.20691765793218095</v>
      </c>
      <c r="AV390">
        <f t="shared" si="79"/>
        <v>0.23182822658679317</v>
      </c>
      <c r="AW390">
        <f t="shared" si="80"/>
        <v>1</v>
      </c>
      <c r="AX390">
        <f t="shared" si="81"/>
        <v>0</v>
      </c>
      <c r="AY390">
        <f t="shared" si="89"/>
        <v>208</v>
      </c>
      <c r="AZ390">
        <f t="shared" si="90"/>
        <v>181</v>
      </c>
      <c r="BA390" s="35">
        <f t="shared" si="82"/>
        <v>0.42886597938144327</v>
      </c>
      <c r="BB390" s="35">
        <f t="shared" si="83"/>
        <v>0.8418604651162791</v>
      </c>
      <c r="BC390" s="35">
        <f t="shared" si="84"/>
        <v>0.41299448573483583</v>
      </c>
      <c r="BD390" s="35">
        <f t="shared" si="85"/>
        <v>0.8418604651162791</v>
      </c>
      <c r="BE390" s="35">
        <f t="shared" si="86"/>
        <v>0.42886597938144327</v>
      </c>
      <c r="BF390" s="23">
        <f>VLOOKUP(AH390,POINTS_TABLE!$D$2:$E$6,2,FALSE)</f>
        <v>-34.629295381683434</v>
      </c>
      <c r="BG390" s="23">
        <f>VLOOKUP(AI390,POINTS_TABLE!$D$7:$E$12,2,FALSE)</f>
        <v>-2.6701063982906263</v>
      </c>
      <c r="BH390" s="23">
        <f>VLOOKUP(AJ390,POINTS_TABLE!$D$13:$E$18,2,FALSE)</f>
        <v>-11.589493164489957</v>
      </c>
      <c r="BI390" s="23">
        <f>VLOOKUP(AK390,POINTS_TABLE!$D$21:$E$24,2,FALSE)</f>
        <v>23.021267938938855</v>
      </c>
      <c r="BJ390" s="23">
        <f>VLOOKUP(AL390,POINTS_TABLE!$D$25:$E$27,2,FALSE)</f>
        <v>-16.350408422870363</v>
      </c>
      <c r="BK390" s="23">
        <f>VLOOKUP(AM390,POINTS_TABLE!$D$28:$E$33,2,FALSE)</f>
        <v>16.599345307350365</v>
      </c>
      <c r="BL390" s="23">
        <f>VLOOKUP(AN390,POINTS_TABLE!$D$34:$E$37,2,FALSE)</f>
        <v>7.4046821899710498</v>
      </c>
      <c r="BM390" s="23">
        <f>VLOOKUP(AO390,POINTS_TABLE!$D$38:$E$41,2,FALSE)</f>
        <v>12.409006155098014</v>
      </c>
      <c r="BN390" s="23">
        <f>VLOOKUP(AP390,POINTS_TABLE!$D$42:$E$44,2,FALSE)</f>
        <v>-9.2873123719919874</v>
      </c>
      <c r="BO390" s="23">
        <f>VLOOKUP(AQ390,POINTS_TABLE!$D$45:$E$48,2,FALSE)</f>
        <v>-12.122190198740443</v>
      </c>
      <c r="BP390" s="23">
        <f>VLOOKUP(AR390,POINTS_TABLE!$D$49:$E$50,2,FALSE)</f>
        <v>-3.4375704313596254</v>
      </c>
      <c r="BQ390" s="23">
        <f>VLOOKUP(AS390,POINTS_TABLE!$D$51:$E$52,2,FALSE)</f>
        <v>8.0505843910576207</v>
      </c>
      <c r="BR390" s="39">
        <f>ROUND(SCORECARD_SCALLING!$C$6-SUM(BF390:BQ390)-TRAIN_SUMMARY!$C$2*SCORECARD_SCALLING!$C$5,0)</f>
        <v>528</v>
      </c>
      <c r="BS390" t="str">
        <f t="shared" si="87"/>
        <v>Manual review</v>
      </c>
      <c r="BT390">
        <f t="shared" si="88"/>
        <v>2</v>
      </c>
    </row>
    <row r="391" spans="1:72">
      <c r="A391" s="2" t="s">
        <v>32</v>
      </c>
      <c r="B391" s="2">
        <v>18</v>
      </c>
      <c r="C391" s="2" t="s">
        <v>45</v>
      </c>
      <c r="D391" s="2" t="s">
        <v>46</v>
      </c>
      <c r="E391" s="2">
        <v>2899</v>
      </c>
      <c r="F391" s="2" t="s">
        <v>24</v>
      </c>
      <c r="G391" s="2" t="s">
        <v>25</v>
      </c>
      <c r="H391" s="2">
        <v>4</v>
      </c>
      <c r="I391" s="2" t="s">
        <v>26</v>
      </c>
      <c r="J391" s="2" t="s">
        <v>27</v>
      </c>
      <c r="K391" s="2">
        <v>4</v>
      </c>
      <c r="L391" s="2" t="s">
        <v>50</v>
      </c>
      <c r="M391" s="2">
        <v>43</v>
      </c>
      <c r="N391" s="2" t="s">
        <v>27</v>
      </c>
      <c r="O391" s="2" t="s">
        <v>29</v>
      </c>
      <c r="P391" s="2">
        <v>1</v>
      </c>
      <c r="Q391" s="2" t="s">
        <v>30</v>
      </c>
      <c r="R391" s="2">
        <v>2</v>
      </c>
      <c r="S391" s="2" t="s">
        <v>27</v>
      </c>
      <c r="T391" s="2" t="s">
        <v>31</v>
      </c>
      <c r="U391" s="2">
        <v>0</v>
      </c>
      <c r="V391">
        <f>_xlfn.XLOOKUP(B391,Binning_WOE_IV!$C$2:$C$6,Binning_WOE_IV!$I$2:$I$6,"not found",-1)</f>
        <v>7.0953437452657447E-2</v>
      </c>
      <c r="W391">
        <f>_xlfn.XLOOKUP(E391,Binning_WOE_IV!$C$7:$C$12,Binning_WOE_IV!$I$7:$I$12,"not found",-1)</f>
        <v>0.12361395596717682</v>
      </c>
      <c r="X391">
        <f>_xlfn.XLOOKUP(M391,Binning_WOE_IV!$C$13:$C$18,Binning_WOE_IV!$I$13:$I$18,"not found",-1)</f>
        <v>0.27579903319597576</v>
      </c>
      <c r="Y391">
        <f>_xlfn.XLOOKUP(A391,Binning_WOE_IV!$B$32:$B$35,Binning_WOE_IV!$G$32:$G$35,"not found",0)</f>
        <v>-0.45557089656450134</v>
      </c>
      <c r="Z391" s="23">
        <f>_xlfn.XLOOKUP(_xlfn.XLOOKUP(C391,Binning_WOE_IV!$AF$2:$AF$6,Binning_WOE_IV!$AG$2:$AG$6,"not found",0),Binning_WOE_IV!$R$36:$R$38,Binning_WOE_IV!$G$36:$G$38,"not found",0)</f>
        <v>-4.4726268044255127E-2</v>
      </c>
      <c r="AA391" cm="1">
        <f t="array" ref="AA391">_xlfn.SWITCH(D391,"radio/tv",Binning_WOE_IV!$G$39,"other",Binning_WOE_IV!$G$39,"education",Binning_WOE_IV!$G$40,"retraining",Binning_WOE_IV!$G$40,"furniture/equipment",Binning_WOE_IV!$G$41,"domestic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391">
        <f>_xlfn.LET(_xlpm.b,_xlfn.XLOOKUP(F391,Binning_WOE_IV!$AJ$2:$AJ$6,Binning_WOE_IV!$AK$2:$AK$6,"not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391">
        <f>_xlfn.LET(_xlpm.b,_xlfn.XLOOKUP(G391,Binning_WOE_IV!$AL$2:$AL$6,Binning_WOE_IV!$AM$2:$AM$6,"not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91">
        <f>_xlfn.XLOOKUP(_xlfn.XLOOKUP(I391,Binning_WOE_IV!$AN$2:$AN$5,Binning_WOE_IV!$AO$2:$AO$5,"not found",0),Binning_WOE_IV!$R$53:$R$55,Binning_WOE_IV!$G$53:$G$55,"not found",0)</f>
        <v>0.1811117123342415</v>
      </c>
      <c r="AE391">
        <f>_xlfn.LET(_xlpm.b,_xlfn.XLOOKUP(L391,Binning_WOE_IV!$AQ$2:$AQ$5,Binning_WOE_IV!$AR$2:$AR$5,"not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91">
        <f>_xlfn.XLOOKUP(_xlfn.XLOOKUP(N391,Binning_WOE_IV!$AS$2:$AS$4,Binning_WOE_IV!$AT$2:$AT$4,"not found",0),Binning_WOE_IV!$R$62:$R$63,Binning_WOE_IV!$G$62:$G$63,"not found",0)</f>
        <v>0.12957806221905885</v>
      </c>
      <c r="AG391">
        <f>_xlfn.XLOOKUP(_xlfn.XLOOKUP(O391,Binning_WOE_IV!$AU$2:$AU$4,Binning_WOE_IV!$AV$2:$AV$4,"not found",0),Binning_WOE_IV!$R$64:$R$65,Binning_WOE_IV!$G$64:$G$65,"not found",0)</f>
        <v>0.23435622685305388</v>
      </c>
      <c r="AH391">
        <f>V391*TRAIN_SUMMARY!$C$3</f>
        <v>-5.5952498937620498E-2</v>
      </c>
      <c r="AI391">
        <f>W391*TRAIN_SUMMARY!$C$4</f>
        <v>-6.1692557392340606E-2</v>
      </c>
      <c r="AJ391">
        <f>X391*TRAIN_SUMMARY!$C$5</f>
        <v>-0.1756525653466223</v>
      </c>
      <c r="AK391">
        <f>Y391*TRAIN_SUMMARY!$C$6</f>
        <v>0.35709270141793154</v>
      </c>
      <c r="AL391">
        <f>Z391*TRAIN_SUMMARY!$C$7</f>
        <v>2.4580699342731407E-2</v>
      </c>
      <c r="AM391">
        <f>AA391*TRAIN_SUMMARY!$C$8</f>
        <v>0.38352631329769549</v>
      </c>
      <c r="AN391">
        <f>AB391*TRAIN_SUMMARY!$C$9</f>
        <v>-0.49611293003523665</v>
      </c>
      <c r="AO391">
        <f>AC391*TRAIN_SUMMARY!$C$10</f>
        <v>-0.18469041192036334</v>
      </c>
      <c r="AP391">
        <f>AD391*TRAIN_SUMMARY!$C$11</f>
        <v>-0.21458247952085815</v>
      </c>
      <c r="AQ391">
        <f>AE391*TRAIN_SUMMARY!$C$12</f>
        <v>6.1778553558697331E-2</v>
      </c>
      <c r="AR391">
        <f>AF391*TRAIN_SUMMARY!$C$13</f>
        <v>-7.9424741749105313E-2</v>
      </c>
      <c r="AS391">
        <f>AG391*TRAIN_SUMMARY!$C$14</f>
        <v>-8.8614999578798745E-2</v>
      </c>
      <c r="AT391">
        <f>TRAIN_SUMMARY!$C$2+SUM(AH391:AS391)</f>
        <v>-1.3511457316260129</v>
      </c>
      <c r="AU391">
        <f t="shared" si="78"/>
        <v>0.20568312182429982</v>
      </c>
      <c r="AV391">
        <f t="shared" si="79"/>
        <v>0.23027280644920764</v>
      </c>
      <c r="AW391">
        <f t="shared" si="80"/>
        <v>1</v>
      </c>
      <c r="AX391">
        <f t="shared" si="81"/>
        <v>0</v>
      </c>
      <c r="AY391">
        <f t="shared" si="89"/>
        <v>209</v>
      </c>
      <c r="AZ391">
        <f t="shared" si="90"/>
        <v>181</v>
      </c>
      <c r="BA391" s="35">
        <f t="shared" si="82"/>
        <v>0.43092783505154642</v>
      </c>
      <c r="BB391" s="35">
        <f t="shared" si="83"/>
        <v>0.8418604651162791</v>
      </c>
      <c r="BC391" s="35">
        <f t="shared" si="84"/>
        <v>0.41093263006473268</v>
      </c>
      <c r="BD391" s="35">
        <f t="shared" si="85"/>
        <v>0.8418604651162791</v>
      </c>
      <c r="BE391" s="35">
        <f t="shared" si="86"/>
        <v>0.43092783505154642</v>
      </c>
      <c r="BF391" s="23">
        <f>VLOOKUP(AH391,POINTS_TABLE!$D$2:$E$6,2,FALSE)</f>
        <v>-2.4216717822795024</v>
      </c>
      <c r="BG391" s="23">
        <f>VLOOKUP(AI391,POINTS_TABLE!$D$7:$E$12,2,FALSE)</f>
        <v>-2.6701063982906263</v>
      </c>
      <c r="BH391" s="23">
        <f>VLOOKUP(AJ391,POINTS_TABLE!$D$13:$E$18,2,FALSE)</f>
        <v>-7.6023925483498971</v>
      </c>
      <c r="BI391" s="23">
        <f>VLOOKUP(AK391,POINTS_TABLE!$D$21:$E$24,2,FALSE)</f>
        <v>15.455276084198793</v>
      </c>
      <c r="BJ391" s="23">
        <f>VLOOKUP(AL391,POINTS_TABLE!$D$25:$E$27,2,FALSE)</f>
        <v>1.063873591300236</v>
      </c>
      <c r="BK391" s="23">
        <f>VLOOKUP(AM391,POINTS_TABLE!$D$28:$E$33,2,FALSE)</f>
        <v>16.599345307350365</v>
      </c>
      <c r="BL391" s="23">
        <f>VLOOKUP(AN391,POINTS_TABLE!$D$34:$E$37,2,FALSE)</f>
        <v>-21.472189916481874</v>
      </c>
      <c r="BM391" s="23">
        <f>VLOOKUP(AO391,POINTS_TABLE!$D$38:$E$41,2,FALSE)</f>
        <v>-7.9935582413174426</v>
      </c>
      <c r="BN391" s="23">
        <f>VLOOKUP(AP391,POINTS_TABLE!$D$42:$E$44,2,FALSE)</f>
        <v>-9.2873123719919874</v>
      </c>
      <c r="BO391" s="23">
        <f>VLOOKUP(AQ391,POINTS_TABLE!$D$45:$E$48,2,FALSE)</f>
        <v>2.6738283855727758</v>
      </c>
      <c r="BP391" s="23">
        <f>VLOOKUP(AR391,POINTS_TABLE!$D$49:$E$50,2,FALSE)</f>
        <v>-3.4375704313596254</v>
      </c>
      <c r="BQ391" s="23">
        <f>VLOOKUP(AS391,POINTS_TABLE!$D$51:$E$52,2,FALSE)</f>
        <v>-3.8353326132213157</v>
      </c>
      <c r="BR391" s="39">
        <f>ROUND(SCORECARD_SCALLING!$C$6-SUM(BF391:BQ391)-TRAIN_SUMMARY!$C$2*SCORECARD_SCALLING!$C$5,0)</f>
        <v>529</v>
      </c>
      <c r="BS391" t="str">
        <f t="shared" si="87"/>
        <v>Manual review</v>
      </c>
      <c r="BT391">
        <f t="shared" si="88"/>
        <v>2</v>
      </c>
    </row>
    <row r="392" spans="1:72">
      <c r="A392" s="2" t="s">
        <v>37</v>
      </c>
      <c r="B392" s="2">
        <v>15</v>
      </c>
      <c r="C392" s="2" t="s">
        <v>33</v>
      </c>
      <c r="D392" s="2" t="s">
        <v>49</v>
      </c>
      <c r="E392" s="2">
        <v>3812</v>
      </c>
      <c r="F392" s="2" t="s">
        <v>59</v>
      </c>
      <c r="G392" s="2" t="s">
        <v>57</v>
      </c>
      <c r="H392" s="2">
        <v>1</v>
      </c>
      <c r="I392" s="2" t="s">
        <v>36</v>
      </c>
      <c r="J392" s="2" t="s">
        <v>27</v>
      </c>
      <c r="K392" s="2">
        <v>4</v>
      </c>
      <c r="L392" s="2" t="s">
        <v>50</v>
      </c>
      <c r="M392" s="2">
        <v>23</v>
      </c>
      <c r="N392" s="2" t="s">
        <v>27</v>
      </c>
      <c r="O392" s="2" t="s">
        <v>29</v>
      </c>
      <c r="P392" s="2">
        <v>1</v>
      </c>
      <c r="Q392" s="2" t="s">
        <v>30</v>
      </c>
      <c r="R392" s="2">
        <v>1</v>
      </c>
      <c r="S392" s="2" t="s">
        <v>31</v>
      </c>
      <c r="T392" s="2" t="s">
        <v>31</v>
      </c>
      <c r="U392" s="2">
        <v>0</v>
      </c>
      <c r="V392">
        <f>_xlfn.XLOOKUP(B392,Binning_WOE_IV!$C$2:$C$6,Binning_WOE_IV!$I$2:$I$6,"not found",-1)</f>
        <v>7.0953437452657447E-2</v>
      </c>
      <c r="W392">
        <f>_xlfn.XLOOKUP(E392,Binning_WOE_IV!$C$7:$C$12,Binning_WOE_IV!$I$7:$I$12,"not found",-1)</f>
        <v>4.3939369041401284E-2</v>
      </c>
      <c r="X392">
        <f>_xlfn.XLOOKUP(M392,Binning_WOE_IV!$C$13:$C$18,Binning_WOE_IV!$I$13:$I$18,"not found",-1)</f>
        <v>-0.40221483439086264</v>
      </c>
      <c r="Y392">
        <f>_xlfn.XLOOKUP(A392,Binning_WOE_IV!$B$32:$B$35,Binning_WOE_IV!$G$32:$G$35,"not found",0)</f>
        <v>1.1281887537091495</v>
      </c>
      <c r="Z392" s="23">
        <f>_xlfn.XLOOKUP(_xlfn.XLOOKUP(C392,Binning_WOE_IV!$AF$2:$AF$6,Binning_WOE_IV!$AG$2:$AG$6,"not found",0),Binning_WOE_IV!$R$36:$R$38,Binning_WOE_IV!$G$36:$G$38,"not found",0)</f>
        <v>-4.4726268044255127E-2</v>
      </c>
      <c r="AA392" cm="1">
        <f t="array" ref="AA392">_xlfn.SWITCH(D392,"radio/tv",Binning_WOE_IV!$G$39,"other",Binning_WOE_IV!$G$39,"education",Binning_WOE_IV!$G$40,"retraining",Binning_WOE_IV!$G$40,"furniture/equipment",Binning_WOE_IV!$G$41,"domestic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392">
        <f>_xlfn.LET(_xlpm.b,_xlfn.XLOOKUP(F392,Binning_WOE_IV!$AJ$2:$AJ$6,Binning_WOE_IV!$AK$2:$AK$6,"not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392">
        <f>_xlfn.LET(_xlpm.b,_xlfn.XLOOKUP(G392,Binning_WOE_IV!$AL$2:$AL$6,Binning_WOE_IV!$AM$2:$AM$6,"not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92">
        <f>_xlfn.XLOOKUP(_xlfn.XLOOKUP(I392,Binning_WOE_IV!$AN$2:$AN$5,Binning_WOE_IV!$AO$2:$AO$5,"not found",0),Binning_WOE_IV!$R$53:$R$55,Binning_WOE_IV!$G$53:$G$55,"not found",0)</f>
        <v>-0.20099341664998441</v>
      </c>
      <c r="AE392">
        <f>_xlfn.LET(_xlpm.b,_xlfn.XLOOKUP(L392,Binning_WOE_IV!$AQ$2:$AQ$5,Binning_WOE_IV!$AR$2:$AR$5,"not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92">
        <f>_xlfn.XLOOKUP(_xlfn.XLOOKUP(N392,Binning_WOE_IV!$AS$2:$AS$4,Binning_WOE_IV!$AT$2:$AT$4,"not found",0),Binning_WOE_IV!$R$62:$R$63,Binning_WOE_IV!$G$62:$G$63,"not found",0)</f>
        <v>0.12957806221905885</v>
      </c>
      <c r="AG392">
        <f>_xlfn.XLOOKUP(_xlfn.XLOOKUP(O392,Binning_WOE_IV!$AU$2:$AU$4,Binning_WOE_IV!$AV$2:$AV$4,"not found",0),Binning_WOE_IV!$R$64:$R$65,Binning_WOE_IV!$G$64:$G$65,"not found",0)</f>
        <v>0.23435622685305388</v>
      </c>
      <c r="AH392">
        <f>V392*TRAIN_SUMMARY!$C$3</f>
        <v>-5.5952498937620498E-2</v>
      </c>
      <c r="AI392">
        <f>W392*TRAIN_SUMMARY!$C$4</f>
        <v>-2.1929012991782761E-2</v>
      </c>
      <c r="AJ392">
        <f>X392*TRAIN_SUMMARY!$C$5</f>
        <v>0.25616502952357967</v>
      </c>
      <c r="AK392">
        <f>Y392*TRAIN_SUMMARY!$C$6</f>
        <v>-0.88431454425511169</v>
      </c>
      <c r="AL392">
        <f>Z392*TRAIN_SUMMARY!$C$7</f>
        <v>2.4580699342731407E-2</v>
      </c>
      <c r="AM392">
        <f>AA392*TRAIN_SUMMARY!$C$8</f>
        <v>-0.46936907902687153</v>
      </c>
      <c r="AN392">
        <f>AB392*TRAIN_SUMMARY!$C$9</f>
        <v>0.18902110492895396</v>
      </c>
      <c r="AO392">
        <f>AC392*TRAIN_SUMMARY!$C$10</f>
        <v>0.2867089209985732</v>
      </c>
      <c r="AP392">
        <f>AD392*TRAIN_SUMMARY!$C$11</f>
        <v>0.23813846799994265</v>
      </c>
      <c r="AQ392">
        <f>AE392*TRAIN_SUMMARY!$C$12</f>
        <v>6.1778553558697331E-2</v>
      </c>
      <c r="AR392">
        <f>AF392*TRAIN_SUMMARY!$C$13</f>
        <v>-7.9424741749105313E-2</v>
      </c>
      <c r="AS392">
        <f>AG392*TRAIN_SUMMARY!$C$14</f>
        <v>-8.8614999578798745E-2</v>
      </c>
      <c r="AT392">
        <f>TRAIN_SUMMARY!$C$2+SUM(AH392:AS392)</f>
        <v>-1.3646129149489354</v>
      </c>
      <c r="AU392">
        <f t="shared" si="78"/>
        <v>0.20349160552629156</v>
      </c>
      <c r="AV392">
        <f t="shared" si="79"/>
        <v>0.22751761048643024</v>
      </c>
      <c r="AW392">
        <f t="shared" si="80"/>
        <v>1</v>
      </c>
      <c r="AX392">
        <f t="shared" si="81"/>
        <v>0</v>
      </c>
      <c r="AY392">
        <f t="shared" si="89"/>
        <v>210</v>
      </c>
      <c r="AZ392">
        <f t="shared" si="90"/>
        <v>181</v>
      </c>
      <c r="BA392" s="35">
        <f t="shared" si="82"/>
        <v>0.4329896907216495</v>
      </c>
      <c r="BB392" s="35">
        <f t="shared" si="83"/>
        <v>0.8418604651162791</v>
      </c>
      <c r="BC392" s="35">
        <f t="shared" si="84"/>
        <v>0.4088707743946296</v>
      </c>
      <c r="BD392" s="35">
        <f t="shared" si="85"/>
        <v>0.8418604651162791</v>
      </c>
      <c r="BE392" s="35">
        <f t="shared" si="86"/>
        <v>0.4329896907216495</v>
      </c>
      <c r="BF392" s="23">
        <f>VLOOKUP(AH392,POINTS_TABLE!$D$2:$E$6,2,FALSE)</f>
        <v>-2.4216717822795024</v>
      </c>
      <c r="BG392" s="23">
        <f>VLOOKUP(AI392,POINTS_TABLE!$D$7:$E$12,2,FALSE)</f>
        <v>-0.94910634884503919</v>
      </c>
      <c r="BH392" s="23">
        <f>VLOOKUP(AJ392,POINTS_TABLE!$D$13:$E$18,2,FALSE)</f>
        <v>11.087040532285299</v>
      </c>
      <c r="BI392" s="23">
        <f>VLOOKUP(AK392,POINTS_TABLE!$D$21:$E$24,2,FALSE)</f>
        <v>-38.273886227485001</v>
      </c>
      <c r="BJ392" s="23">
        <f>VLOOKUP(AL392,POINTS_TABLE!$D$25:$E$27,2,FALSE)</f>
        <v>1.063873591300236</v>
      </c>
      <c r="BK392" s="23">
        <f>VLOOKUP(AM392,POINTS_TABLE!$D$28:$E$33,2,FALSE)</f>
        <v>-20.314693279760625</v>
      </c>
      <c r="BL392" s="23">
        <f>VLOOKUP(AN392,POINTS_TABLE!$D$34:$E$37,2,FALSE)</f>
        <v>8.180994321130628</v>
      </c>
      <c r="BM392" s="23">
        <f>VLOOKUP(AO392,POINTS_TABLE!$D$38:$E$41,2,FALSE)</f>
        <v>12.409006155098014</v>
      </c>
      <c r="BN392" s="23">
        <f>VLOOKUP(AP392,POINTS_TABLE!$D$42:$E$44,2,FALSE)</f>
        <v>10.30683560485237</v>
      </c>
      <c r="BO392" s="23">
        <f>VLOOKUP(AQ392,POINTS_TABLE!$D$45:$E$48,2,FALSE)</f>
        <v>2.6738283855727758</v>
      </c>
      <c r="BP392" s="23">
        <f>VLOOKUP(AR392,POINTS_TABLE!$D$49:$E$50,2,FALSE)</f>
        <v>-3.4375704313596254</v>
      </c>
      <c r="BQ392" s="23">
        <f>VLOOKUP(AS392,POINTS_TABLE!$D$51:$E$52,2,FALSE)</f>
        <v>-3.8353326132213157</v>
      </c>
      <c r="BR392" s="39">
        <f>ROUND(SCORECARD_SCALLING!$C$6-SUM(BF392:BQ392)-TRAIN_SUMMARY!$C$2*SCORECARD_SCALLING!$C$5,0)</f>
        <v>529</v>
      </c>
      <c r="BS392" t="str">
        <f t="shared" si="87"/>
        <v>Manual review</v>
      </c>
      <c r="BT392">
        <f t="shared" si="88"/>
        <v>2</v>
      </c>
    </row>
    <row r="393" spans="1:72">
      <c r="A393" s="2" t="s">
        <v>32</v>
      </c>
      <c r="B393" s="2">
        <v>15</v>
      </c>
      <c r="C393" s="2" t="s">
        <v>33</v>
      </c>
      <c r="D393" s="2" t="s">
        <v>23</v>
      </c>
      <c r="E393" s="2">
        <v>1444</v>
      </c>
      <c r="F393" s="2" t="s">
        <v>24</v>
      </c>
      <c r="G393" s="2" t="s">
        <v>57</v>
      </c>
      <c r="H393" s="2">
        <v>4</v>
      </c>
      <c r="I393" s="2" t="s">
        <v>26</v>
      </c>
      <c r="J393" s="2" t="s">
        <v>27</v>
      </c>
      <c r="K393" s="2">
        <v>1</v>
      </c>
      <c r="L393" s="2" t="s">
        <v>43</v>
      </c>
      <c r="M393" s="2">
        <v>23</v>
      </c>
      <c r="N393" s="2" t="s">
        <v>27</v>
      </c>
      <c r="O393" s="2" t="s">
        <v>29</v>
      </c>
      <c r="P393" s="2">
        <v>1</v>
      </c>
      <c r="Q393" s="2" t="s">
        <v>30</v>
      </c>
      <c r="R393" s="2">
        <v>1</v>
      </c>
      <c r="S393" s="2" t="s">
        <v>27</v>
      </c>
      <c r="T393" s="2" t="s">
        <v>31</v>
      </c>
      <c r="U393" s="2">
        <v>0</v>
      </c>
      <c r="V393">
        <f>_xlfn.XLOOKUP(B393,Binning_WOE_IV!$C$2:$C$6,Binning_WOE_IV!$I$2:$I$6,"not found",-1)</f>
        <v>7.0953437452657447E-2</v>
      </c>
      <c r="W393">
        <f>_xlfn.XLOOKUP(E393,Binning_WOE_IV!$C$7:$C$12,Binning_WOE_IV!$I$7:$I$12,"not found",-1)</f>
        <v>0.16104877718831048</v>
      </c>
      <c r="X393">
        <f>_xlfn.XLOOKUP(M393,Binning_WOE_IV!$C$13:$C$18,Binning_WOE_IV!$I$13:$I$18,"not found",-1)</f>
        <v>-0.40221483439086264</v>
      </c>
      <c r="Y393">
        <f>_xlfn.XLOOKUP(A393,Binning_WOE_IV!$B$32:$B$35,Binning_WOE_IV!$G$32:$G$35,"not found",0)</f>
        <v>-0.45557089656450134</v>
      </c>
      <c r="Z393" s="23">
        <f>_xlfn.XLOOKUP(_xlfn.XLOOKUP(C393,Binning_WOE_IV!$AF$2:$AF$6,Binning_WOE_IV!$AG$2:$AG$6,"not found",0),Binning_WOE_IV!$R$36:$R$38,Binning_WOE_IV!$G$36:$G$38,"not found",0)</f>
        <v>-4.4726268044255127E-2</v>
      </c>
      <c r="AA393" cm="1">
        <f t="array" ref="AA393">_xlfn.SWITCH(D393,"radio/tv",Binning_WOE_IV!$G$39,"other",Binning_WOE_IV!$G$39,"education",Binning_WOE_IV!$G$40,"retraining",Binning_WOE_IV!$G$40,"furniture/equipment",Binning_WOE_IV!$G$41,"domestic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93">
        <f>_xlfn.LET(_xlpm.b,_xlfn.XLOOKUP(F393,Binning_WOE_IV!$AJ$2:$AJ$6,Binning_WOE_IV!$AK$2:$AK$6,"not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393">
        <f>_xlfn.LET(_xlpm.b,_xlfn.XLOOKUP(G393,Binning_WOE_IV!$AL$2:$AL$6,Binning_WOE_IV!$AM$2:$AM$6,"not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93">
        <f>_xlfn.XLOOKUP(_xlfn.XLOOKUP(I393,Binning_WOE_IV!$AN$2:$AN$5,Binning_WOE_IV!$AO$2:$AO$5,"not found",0),Binning_WOE_IV!$R$53:$R$55,Binning_WOE_IV!$G$53:$G$55,"not found",0)</f>
        <v>0.1811117123342415</v>
      </c>
      <c r="AE393">
        <f>_xlfn.LET(_xlpm.b,_xlfn.XLOOKUP(L393,Binning_WOE_IV!$AQ$2:$AQ$5,Binning_WOE_IV!$AR$2:$AR$5,"not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93">
        <f>_xlfn.XLOOKUP(_xlfn.XLOOKUP(N393,Binning_WOE_IV!$AS$2:$AS$4,Binning_WOE_IV!$AT$2:$AT$4,"not found",0),Binning_WOE_IV!$R$62:$R$63,Binning_WOE_IV!$G$62:$G$63,"not found",0)</f>
        <v>0.12957806221905885</v>
      </c>
      <c r="AG393">
        <f>_xlfn.XLOOKUP(_xlfn.XLOOKUP(O393,Binning_WOE_IV!$AU$2:$AU$4,Binning_WOE_IV!$AV$2:$AV$4,"not found",0),Binning_WOE_IV!$R$64:$R$65,Binning_WOE_IV!$G$64:$G$65,"not found",0)</f>
        <v>0.23435622685305388</v>
      </c>
      <c r="AH393">
        <f>V393*TRAIN_SUMMARY!$C$3</f>
        <v>-5.5952498937620498E-2</v>
      </c>
      <c r="AI393">
        <f>W393*TRAIN_SUMMARY!$C$4</f>
        <v>-8.037531726833734E-2</v>
      </c>
      <c r="AJ393">
        <f>X393*TRAIN_SUMMARY!$C$5</f>
        <v>0.25616502952357967</v>
      </c>
      <c r="AK393">
        <f>Y393*TRAIN_SUMMARY!$C$6</f>
        <v>0.35709270141793154</v>
      </c>
      <c r="AL393">
        <f>Z393*TRAIN_SUMMARY!$C$7</f>
        <v>2.4580699342731407E-2</v>
      </c>
      <c r="AM393">
        <f>AA393*TRAIN_SUMMARY!$C$8</f>
        <v>-0.43521580803835686</v>
      </c>
      <c r="AN393">
        <f>AB393*TRAIN_SUMMARY!$C$9</f>
        <v>-0.49611293003523665</v>
      </c>
      <c r="AO393">
        <f>AC393*TRAIN_SUMMARY!$C$10</f>
        <v>0.2867089209985732</v>
      </c>
      <c r="AP393">
        <f>AD393*TRAIN_SUMMARY!$C$11</f>
        <v>-0.21458247952085815</v>
      </c>
      <c r="AQ393">
        <f>AE393*TRAIN_SUMMARY!$C$12</f>
        <v>-1.8327249432625072E-2</v>
      </c>
      <c r="AR393">
        <f>AF393*TRAIN_SUMMARY!$C$13</f>
        <v>-7.9424741749105313E-2</v>
      </c>
      <c r="AS393">
        <f>AG393*TRAIN_SUMMARY!$C$14</f>
        <v>-8.8614999578798745E-2</v>
      </c>
      <c r="AT393">
        <f>TRAIN_SUMMARY!$C$2+SUM(AH393:AS393)</f>
        <v>-1.365459488040246</v>
      </c>
      <c r="AU393">
        <f t="shared" si="78"/>
        <v>0.20335442505563556</v>
      </c>
      <c r="AV393">
        <f t="shared" si="79"/>
        <v>0.22734539804039144</v>
      </c>
      <c r="AW393">
        <f t="shared" si="80"/>
        <v>1</v>
      </c>
      <c r="AX393">
        <f t="shared" si="81"/>
        <v>0</v>
      </c>
      <c r="AY393">
        <f t="shared" si="89"/>
        <v>211</v>
      </c>
      <c r="AZ393">
        <f t="shared" si="90"/>
        <v>181</v>
      </c>
      <c r="BA393" s="35">
        <f t="shared" si="82"/>
        <v>0.43505154639175259</v>
      </c>
      <c r="BB393" s="35">
        <f t="shared" si="83"/>
        <v>0.8418604651162791</v>
      </c>
      <c r="BC393" s="35">
        <f t="shared" si="84"/>
        <v>0.40680891872452651</v>
      </c>
      <c r="BD393" s="35">
        <f t="shared" si="85"/>
        <v>0.8418604651162791</v>
      </c>
      <c r="BE393" s="35">
        <f t="shared" si="86"/>
        <v>0.43505154639175259</v>
      </c>
      <c r="BF393" s="23">
        <f>VLOOKUP(AH393,POINTS_TABLE!$D$2:$E$6,2,FALSE)</f>
        <v>-2.4216717822795024</v>
      </c>
      <c r="BG393" s="23">
        <f>VLOOKUP(AI393,POINTS_TABLE!$D$7:$E$12,2,FALSE)</f>
        <v>-3.4787121489872201</v>
      </c>
      <c r="BH393" s="23">
        <f>VLOOKUP(AJ393,POINTS_TABLE!$D$13:$E$18,2,FALSE)</f>
        <v>11.087040532285299</v>
      </c>
      <c r="BI393" s="23">
        <f>VLOOKUP(AK393,POINTS_TABLE!$D$21:$E$24,2,FALSE)</f>
        <v>15.455276084198793</v>
      </c>
      <c r="BJ393" s="23">
        <f>VLOOKUP(AL393,POINTS_TABLE!$D$25:$E$27,2,FALSE)</f>
        <v>1.063873591300236</v>
      </c>
      <c r="BK393" s="23">
        <f>VLOOKUP(AM393,POINTS_TABLE!$D$28:$E$33,2,FALSE)</f>
        <v>-18.836510639202615</v>
      </c>
      <c r="BL393" s="23">
        <f>VLOOKUP(AN393,POINTS_TABLE!$D$34:$E$37,2,FALSE)</f>
        <v>-21.472189916481874</v>
      </c>
      <c r="BM393" s="23">
        <f>VLOOKUP(AO393,POINTS_TABLE!$D$38:$E$41,2,FALSE)</f>
        <v>12.409006155098014</v>
      </c>
      <c r="BN393" s="23">
        <f>VLOOKUP(AP393,POINTS_TABLE!$D$42:$E$44,2,FALSE)</f>
        <v>-9.2873123719919874</v>
      </c>
      <c r="BO393" s="23">
        <f>VLOOKUP(AQ393,POINTS_TABLE!$D$45:$E$48,2,FALSE)</f>
        <v>-0.79321895608749771</v>
      </c>
      <c r="BP393" s="23">
        <f>VLOOKUP(AR393,POINTS_TABLE!$D$49:$E$50,2,FALSE)</f>
        <v>-3.4375704313596254</v>
      </c>
      <c r="BQ393" s="23">
        <f>VLOOKUP(AS393,POINTS_TABLE!$D$51:$E$52,2,FALSE)</f>
        <v>-3.8353326132213157</v>
      </c>
      <c r="BR393" s="39">
        <f>ROUND(SCORECARD_SCALLING!$C$6-SUM(BF393:BQ393)-TRAIN_SUMMARY!$C$2*SCORECARD_SCALLING!$C$5,0)</f>
        <v>529</v>
      </c>
      <c r="BS393" t="str">
        <f t="shared" si="87"/>
        <v>Manual review</v>
      </c>
      <c r="BT393">
        <f t="shared" si="88"/>
        <v>2</v>
      </c>
    </row>
    <row r="394" spans="1:72">
      <c r="A394" s="2" t="s">
        <v>63</v>
      </c>
      <c r="B394" s="2">
        <v>18</v>
      </c>
      <c r="C394" s="2" t="s">
        <v>33</v>
      </c>
      <c r="D394" s="2" t="s">
        <v>41</v>
      </c>
      <c r="E394" s="2">
        <v>2864</v>
      </c>
      <c r="F394" s="2" t="s">
        <v>34</v>
      </c>
      <c r="G394" s="2" t="s">
        <v>35</v>
      </c>
      <c r="H394" s="2">
        <v>2</v>
      </c>
      <c r="I394" s="2" t="s">
        <v>26</v>
      </c>
      <c r="J394" s="2" t="s">
        <v>27</v>
      </c>
      <c r="K394" s="2">
        <v>1</v>
      </c>
      <c r="L394" s="2" t="s">
        <v>28</v>
      </c>
      <c r="M394" s="2">
        <v>34</v>
      </c>
      <c r="N394" s="2" t="s">
        <v>27</v>
      </c>
      <c r="O394" s="2" t="s">
        <v>29</v>
      </c>
      <c r="P394" s="2">
        <v>1</v>
      </c>
      <c r="Q394" s="2" t="s">
        <v>40</v>
      </c>
      <c r="R394" s="2">
        <v>2</v>
      </c>
      <c r="S394" s="2" t="s">
        <v>27</v>
      </c>
      <c r="T394" s="2" t="s">
        <v>31</v>
      </c>
      <c r="U394" s="2">
        <v>1</v>
      </c>
      <c r="V394">
        <f>_xlfn.XLOOKUP(B394,Binning_WOE_IV!$C$2:$C$6,Binning_WOE_IV!$I$2:$I$6,"not found",-1)</f>
        <v>7.0953437452657447E-2</v>
      </c>
      <c r="W394">
        <f>_xlfn.XLOOKUP(E394,Binning_WOE_IV!$C$7:$C$12,Binning_WOE_IV!$I$7:$I$12,"not found",-1)</f>
        <v>0.12361395596717682</v>
      </c>
      <c r="X394">
        <f>_xlfn.XLOOKUP(M394,Binning_WOE_IV!$C$13:$C$18,Binning_WOE_IV!$I$13:$I$18,"not found",-1)</f>
        <v>-9.0210644079187538E-2</v>
      </c>
      <c r="Y394">
        <f>_xlfn.XLOOKUP(A394,Binning_WOE_IV!$B$32:$B$35,Binning_WOE_IV!$G$32:$G$35,"not found",0)</f>
        <v>0.16731839020190586</v>
      </c>
      <c r="Z394" s="23">
        <f>_xlfn.XLOOKUP(_xlfn.XLOOKUP(C394,Binning_WOE_IV!$AF$2:$AF$6,Binning_WOE_IV!$AG$2:$AG$6,"not found",0),Binning_WOE_IV!$R$36:$R$38,Binning_WOE_IV!$G$36:$G$38,"not found",0)</f>
        <v>-4.4726268044255127E-2</v>
      </c>
      <c r="AA394" cm="1">
        <f t="array" ref="AA394">_xlfn.SWITCH(D394,"radio/tv",Binning_WOE_IV!$G$39,"other",Binning_WOE_IV!$G$39,"education",Binning_WOE_IV!$G$40,"retraining",Binning_WOE_IV!$G$40,"furniture/equipment",Binning_WOE_IV!$G$41,"domestic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94">
        <f>_xlfn.LET(_xlpm.b,_xlfn.XLOOKUP(F394,Binning_WOE_IV!$AJ$2:$AJ$6,Binning_WOE_IV!$AK$2:$AK$6,"not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94">
        <f>_xlfn.LET(_xlpm.b,_xlfn.XLOOKUP(G394,Binning_WOE_IV!$AL$2:$AL$6,Binning_WOE_IV!$AM$2:$AM$6,"not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94">
        <f>_xlfn.XLOOKUP(_xlfn.XLOOKUP(I394,Binning_WOE_IV!$AN$2:$AN$5,Binning_WOE_IV!$AO$2:$AO$5,"not found",0),Binning_WOE_IV!$R$53:$R$55,Binning_WOE_IV!$G$53:$G$55,"not found",0)</f>
        <v>0.1811117123342415</v>
      </c>
      <c r="AE394">
        <f>_xlfn.LET(_xlpm.b,_xlfn.XLOOKUP(L394,Binning_WOE_IV!$AQ$2:$AQ$5,Binning_WOE_IV!$AR$2:$AR$5,"not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94">
        <f>_xlfn.XLOOKUP(_xlfn.XLOOKUP(N394,Binning_WOE_IV!$AS$2:$AS$4,Binning_WOE_IV!$AT$2:$AT$4,"not found",0),Binning_WOE_IV!$R$62:$R$63,Binning_WOE_IV!$G$62:$G$63,"not found",0)</f>
        <v>0.12957806221905885</v>
      </c>
      <c r="AG394">
        <f>_xlfn.XLOOKUP(_xlfn.XLOOKUP(O394,Binning_WOE_IV!$AU$2:$AU$4,Binning_WOE_IV!$AV$2:$AV$4,"not found",0),Binning_WOE_IV!$R$64:$R$65,Binning_WOE_IV!$G$64:$G$65,"not found",0)</f>
        <v>0.23435622685305388</v>
      </c>
      <c r="AH394">
        <f>V394*TRAIN_SUMMARY!$C$3</f>
        <v>-5.5952498937620498E-2</v>
      </c>
      <c r="AI394">
        <f>W394*TRAIN_SUMMARY!$C$4</f>
        <v>-6.1692557392340606E-2</v>
      </c>
      <c r="AJ394">
        <f>X394*TRAIN_SUMMARY!$C$5</f>
        <v>5.7453903556002682E-2</v>
      </c>
      <c r="AK394">
        <f>Y394*TRAIN_SUMMARY!$C$6</f>
        <v>-0.13115011605145144</v>
      </c>
      <c r="AL394">
        <f>Z394*TRAIN_SUMMARY!$C$7</f>
        <v>2.4580699342731407E-2</v>
      </c>
      <c r="AM394">
        <f>AA394*TRAIN_SUMMARY!$C$8</f>
        <v>5.9194073638088991E-2</v>
      </c>
      <c r="AN394">
        <f>AB394*TRAIN_SUMMARY!$C$9</f>
        <v>0.17108448609736249</v>
      </c>
      <c r="AO394">
        <f>AC394*TRAIN_SUMMARY!$C$10</f>
        <v>4.7923621110280083E-2</v>
      </c>
      <c r="AP394">
        <f>AD394*TRAIN_SUMMARY!$C$11</f>
        <v>-0.21458247952085815</v>
      </c>
      <c r="AQ394">
        <f>AE394*TRAIN_SUMMARY!$C$12</f>
        <v>-0.28008206528227803</v>
      </c>
      <c r="AR394">
        <f>AF394*TRAIN_SUMMARY!$C$13</f>
        <v>-7.9424741749105313E-2</v>
      </c>
      <c r="AS394">
        <f>AG394*TRAIN_SUMMARY!$C$14</f>
        <v>-8.8614999578798745E-2</v>
      </c>
      <c r="AT394">
        <f>TRAIN_SUMMARY!$C$2+SUM(AH394:AS394)</f>
        <v>-1.3726634895301102</v>
      </c>
      <c r="AU394">
        <f t="shared" si="78"/>
        <v>0.20218986046002899</v>
      </c>
      <c r="AV394">
        <f t="shared" si="79"/>
        <v>1.5985481197459572</v>
      </c>
      <c r="AW394">
        <f t="shared" si="80"/>
        <v>0</v>
      </c>
      <c r="AX394">
        <f t="shared" si="81"/>
        <v>1</v>
      </c>
      <c r="AY394">
        <f t="shared" si="89"/>
        <v>211</v>
      </c>
      <c r="AZ394">
        <f t="shared" si="90"/>
        <v>182</v>
      </c>
      <c r="BA394" s="35">
        <f t="shared" si="82"/>
        <v>0.43505154639175259</v>
      </c>
      <c r="BB394" s="35">
        <f t="shared" si="83"/>
        <v>0.84651162790697676</v>
      </c>
      <c r="BC394" s="35">
        <f t="shared" si="84"/>
        <v>0.41146008151522417</v>
      </c>
      <c r="BD394" s="35">
        <f t="shared" si="85"/>
        <v>0.84651162790697676</v>
      </c>
      <c r="BE394" s="35">
        <f t="shared" si="86"/>
        <v>0.43505154639175259</v>
      </c>
      <c r="BF394" s="23">
        <f>VLOOKUP(AH394,POINTS_TABLE!$D$2:$E$6,2,FALSE)</f>
        <v>-2.4216717822795024</v>
      </c>
      <c r="BG394" s="23">
        <f>VLOOKUP(AI394,POINTS_TABLE!$D$7:$E$12,2,FALSE)</f>
        <v>-2.6701063982906263</v>
      </c>
      <c r="BH394" s="23">
        <f>VLOOKUP(AJ394,POINTS_TABLE!$D$13:$E$18,2,FALSE)</f>
        <v>2.4866538521987356</v>
      </c>
      <c r="BI394" s="23">
        <f>VLOOKUP(AK394,POINTS_TABLE!$D$21:$E$24,2,FALSE)</f>
        <v>-5.6762886611832304</v>
      </c>
      <c r="BJ394" s="23">
        <f>VLOOKUP(AL394,POINTS_TABLE!$D$25:$E$27,2,FALSE)</f>
        <v>1.063873591300236</v>
      </c>
      <c r="BK394" s="23">
        <f>VLOOKUP(AM394,POINTS_TABLE!$D$28:$E$33,2,FALSE)</f>
        <v>2.5619698946306131</v>
      </c>
      <c r="BL394" s="23">
        <f>VLOOKUP(AN394,POINTS_TABLE!$D$34:$E$37,2,FALSE)</f>
        <v>7.4046821899710498</v>
      </c>
      <c r="BM394" s="23">
        <f>VLOOKUP(AO394,POINTS_TABLE!$D$38:$E$41,2,FALSE)</f>
        <v>2.0741751155172814</v>
      </c>
      <c r="BN394" s="23">
        <f>VLOOKUP(AP394,POINTS_TABLE!$D$42:$E$44,2,FALSE)</f>
        <v>-9.2873123719919874</v>
      </c>
      <c r="BO394" s="23">
        <f>VLOOKUP(AQ394,POINTS_TABLE!$D$45:$E$48,2,FALSE)</f>
        <v>-12.122190198740443</v>
      </c>
      <c r="BP394" s="23">
        <f>VLOOKUP(AR394,POINTS_TABLE!$D$49:$E$50,2,FALSE)</f>
        <v>-3.4375704313596254</v>
      </c>
      <c r="BQ394" s="23">
        <f>VLOOKUP(AS394,POINTS_TABLE!$D$51:$E$52,2,FALSE)</f>
        <v>-3.8353326132213157</v>
      </c>
      <c r="BR394" s="39">
        <f>ROUND(SCORECARD_SCALLING!$C$6-SUM(BF394:BQ394)-TRAIN_SUMMARY!$C$2*SCORECARD_SCALLING!$C$5,0)</f>
        <v>530</v>
      </c>
      <c r="BS394" t="str">
        <f t="shared" si="87"/>
        <v>Manual review</v>
      </c>
      <c r="BT394">
        <f t="shared" si="88"/>
        <v>2</v>
      </c>
    </row>
    <row r="395" spans="1:72">
      <c r="A395" s="2" t="s">
        <v>37</v>
      </c>
      <c r="B395" s="2">
        <v>18</v>
      </c>
      <c r="C395" s="2" t="s">
        <v>22</v>
      </c>
      <c r="D395" s="2" t="s">
        <v>41</v>
      </c>
      <c r="E395" s="2">
        <v>3780</v>
      </c>
      <c r="F395" s="2" t="s">
        <v>34</v>
      </c>
      <c r="G395" s="2" t="s">
        <v>57</v>
      </c>
      <c r="H395" s="2">
        <v>3</v>
      </c>
      <c r="I395" s="2" t="s">
        <v>54</v>
      </c>
      <c r="J395" s="2" t="s">
        <v>27</v>
      </c>
      <c r="K395" s="2">
        <v>2</v>
      </c>
      <c r="L395" s="2" t="s">
        <v>50</v>
      </c>
      <c r="M395" s="2">
        <v>35</v>
      </c>
      <c r="N395" s="2" t="s">
        <v>27</v>
      </c>
      <c r="O395" s="2" t="s">
        <v>29</v>
      </c>
      <c r="P395" s="2">
        <v>2</v>
      </c>
      <c r="Q395" s="2" t="s">
        <v>52</v>
      </c>
      <c r="R395" s="2">
        <v>1</v>
      </c>
      <c r="S395" s="2" t="s">
        <v>31</v>
      </c>
      <c r="T395" s="2" t="s">
        <v>31</v>
      </c>
      <c r="U395" s="2">
        <v>0</v>
      </c>
      <c r="V395">
        <f>_xlfn.XLOOKUP(B395,Binning_WOE_IV!$C$2:$C$6,Binning_WOE_IV!$I$2:$I$6,"not found",-1)</f>
        <v>7.0953437452657447E-2</v>
      </c>
      <c r="W395">
        <f>_xlfn.XLOOKUP(E395,Binning_WOE_IV!$C$7:$C$12,Binning_WOE_IV!$I$7:$I$12,"not found",-1)</f>
        <v>4.3939369041401284E-2</v>
      </c>
      <c r="X395">
        <f>_xlfn.XLOOKUP(M395,Binning_WOE_IV!$C$13:$C$18,Binning_WOE_IV!$I$13:$I$18,"not found",-1)</f>
        <v>-9.0210644079187538E-2</v>
      </c>
      <c r="Y395">
        <f>_xlfn.XLOOKUP(A395,Binning_WOE_IV!$B$32:$B$35,Binning_WOE_IV!$G$32:$G$35,"not found",0)</f>
        <v>1.1281887537091495</v>
      </c>
      <c r="Z395" s="23">
        <f>_xlfn.XLOOKUP(_xlfn.XLOOKUP(C395,Binning_WOE_IV!$AF$2:$AF$6,Binning_WOE_IV!$AG$2:$AG$6,"not found",0),Binning_WOE_IV!$R$36:$R$38,Binning_WOE_IV!$G$36:$G$38,"not found",0)</f>
        <v>0.68738688104907397</v>
      </c>
      <c r="AA395" cm="1">
        <f t="array" ref="AA395">_xlfn.SWITCH(D395,"radio/tv",Binning_WOE_IV!$G$39,"other",Binning_WOE_IV!$G$39,"education",Binning_WOE_IV!$G$40,"retraining",Binning_WOE_IV!$G$40,"furniture/equipment",Binning_WOE_IV!$G$41,"domestic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95">
        <f>_xlfn.LET(_xlpm.b,_xlfn.XLOOKUP(F395,Binning_WOE_IV!$AJ$2:$AJ$6,Binning_WOE_IV!$AK$2:$AK$6,"not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95">
        <f>_xlfn.LET(_xlpm.b,_xlfn.XLOOKUP(G395,Binning_WOE_IV!$AL$2:$AL$6,Binning_WOE_IV!$AM$2:$AM$6,"not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95">
        <f>_xlfn.XLOOKUP(_xlfn.XLOOKUP(I395,Binning_WOE_IV!$AN$2:$AN$5,Binning_WOE_IV!$AO$2:$AO$5,"not found",0),Binning_WOE_IV!$R$53:$R$55,Binning_WOE_IV!$G$53:$G$55,"not found",0)</f>
        <v>-0.2698954162208389</v>
      </c>
      <c r="AE395">
        <f>_xlfn.LET(_xlpm.b,_xlfn.XLOOKUP(L395,Binning_WOE_IV!$AQ$2:$AQ$5,Binning_WOE_IV!$AR$2:$AR$5,"not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95">
        <f>_xlfn.XLOOKUP(_xlfn.XLOOKUP(N395,Binning_WOE_IV!$AS$2:$AS$4,Binning_WOE_IV!$AT$2:$AT$4,"not found",0),Binning_WOE_IV!$R$62:$R$63,Binning_WOE_IV!$G$62:$G$63,"not found",0)</f>
        <v>0.12957806221905885</v>
      </c>
      <c r="AG395">
        <f>_xlfn.XLOOKUP(_xlfn.XLOOKUP(O395,Binning_WOE_IV!$AU$2:$AU$4,Binning_WOE_IV!$AV$2:$AV$4,"not found",0),Binning_WOE_IV!$R$64:$R$65,Binning_WOE_IV!$G$64:$G$65,"not found",0)</f>
        <v>0.23435622685305388</v>
      </c>
      <c r="AH395">
        <f>V395*TRAIN_SUMMARY!$C$3</f>
        <v>-5.5952498937620498E-2</v>
      </c>
      <c r="AI395">
        <f>W395*TRAIN_SUMMARY!$C$4</f>
        <v>-2.1929012991782761E-2</v>
      </c>
      <c r="AJ395">
        <f>X395*TRAIN_SUMMARY!$C$5</f>
        <v>5.7453903556002682E-2</v>
      </c>
      <c r="AK395">
        <f>Y395*TRAIN_SUMMARY!$C$6</f>
        <v>-0.88431454425511169</v>
      </c>
      <c r="AL395">
        <f>Z395*TRAIN_SUMMARY!$C$7</f>
        <v>-0.37777464997720578</v>
      </c>
      <c r="AM395">
        <f>AA395*TRAIN_SUMMARY!$C$8</f>
        <v>5.9194073638088991E-2</v>
      </c>
      <c r="AN395">
        <f>AB395*TRAIN_SUMMARY!$C$9</f>
        <v>0.17108448609736249</v>
      </c>
      <c r="AO395">
        <f>AC395*TRAIN_SUMMARY!$C$10</f>
        <v>0.2867089209985732</v>
      </c>
      <c r="AP395">
        <f>AD395*TRAIN_SUMMARY!$C$11</f>
        <v>0.31977406031642996</v>
      </c>
      <c r="AQ395">
        <f>AE395*TRAIN_SUMMARY!$C$12</f>
        <v>6.1778553558697331E-2</v>
      </c>
      <c r="AR395">
        <f>AF395*TRAIN_SUMMARY!$C$13</f>
        <v>-7.9424741749105313E-2</v>
      </c>
      <c r="AS395">
        <f>AG395*TRAIN_SUMMARY!$C$14</f>
        <v>-8.8614999578798745E-2</v>
      </c>
      <c r="AT395">
        <f>TRAIN_SUMMARY!$C$2+SUM(AH395:AS395)</f>
        <v>-1.3734172640865934</v>
      </c>
      <c r="AU395">
        <f t="shared" si="78"/>
        <v>0.20206829704356977</v>
      </c>
      <c r="AV395">
        <f t="shared" si="79"/>
        <v>0.22573227046258756</v>
      </c>
      <c r="AW395">
        <f t="shared" si="80"/>
        <v>1</v>
      </c>
      <c r="AX395">
        <f t="shared" si="81"/>
        <v>0</v>
      </c>
      <c r="AY395">
        <f t="shared" si="89"/>
        <v>212</v>
      </c>
      <c r="AZ395">
        <f t="shared" si="90"/>
        <v>182</v>
      </c>
      <c r="BA395" s="35">
        <f t="shared" si="82"/>
        <v>0.43711340206185567</v>
      </c>
      <c r="BB395" s="35">
        <f t="shared" si="83"/>
        <v>0.84651162790697676</v>
      </c>
      <c r="BC395" s="35">
        <f t="shared" si="84"/>
        <v>0.40939822584512109</v>
      </c>
      <c r="BD395" s="35">
        <f t="shared" si="85"/>
        <v>0.84651162790697676</v>
      </c>
      <c r="BE395" s="35">
        <f t="shared" si="86"/>
        <v>0.43711340206185567</v>
      </c>
      <c r="BF395" s="23">
        <f>VLOOKUP(AH395,POINTS_TABLE!$D$2:$E$6,2,FALSE)</f>
        <v>-2.4216717822795024</v>
      </c>
      <c r="BG395" s="23">
        <f>VLOOKUP(AI395,POINTS_TABLE!$D$7:$E$12,2,FALSE)</f>
        <v>-0.94910634884503919</v>
      </c>
      <c r="BH395" s="23">
        <f>VLOOKUP(AJ395,POINTS_TABLE!$D$13:$E$18,2,FALSE)</f>
        <v>2.4866538521987356</v>
      </c>
      <c r="BI395" s="23">
        <f>VLOOKUP(AK395,POINTS_TABLE!$D$21:$E$24,2,FALSE)</f>
        <v>-38.273886227485001</v>
      </c>
      <c r="BJ395" s="23">
        <f>VLOOKUP(AL395,POINTS_TABLE!$D$25:$E$27,2,FALSE)</f>
        <v>-16.350408422870363</v>
      </c>
      <c r="BK395" s="23">
        <f>VLOOKUP(AM395,POINTS_TABLE!$D$28:$E$33,2,FALSE)</f>
        <v>2.5619698946306131</v>
      </c>
      <c r="BL395" s="23">
        <f>VLOOKUP(AN395,POINTS_TABLE!$D$34:$E$37,2,FALSE)</f>
        <v>7.4046821899710498</v>
      </c>
      <c r="BM395" s="23">
        <f>VLOOKUP(AO395,POINTS_TABLE!$D$38:$E$41,2,FALSE)</f>
        <v>12.409006155098014</v>
      </c>
      <c r="BN395" s="23">
        <f>VLOOKUP(AP395,POINTS_TABLE!$D$42:$E$44,2,FALSE)</f>
        <v>13.840093530703253</v>
      </c>
      <c r="BO395" s="23">
        <f>VLOOKUP(AQ395,POINTS_TABLE!$D$45:$E$48,2,FALSE)</f>
        <v>2.6738283855727758</v>
      </c>
      <c r="BP395" s="23">
        <f>VLOOKUP(AR395,POINTS_TABLE!$D$49:$E$50,2,FALSE)</f>
        <v>-3.4375704313596254</v>
      </c>
      <c r="BQ395" s="23">
        <f>VLOOKUP(AS395,POINTS_TABLE!$D$51:$E$52,2,FALSE)</f>
        <v>-3.8353326132213157</v>
      </c>
      <c r="BR395" s="39">
        <f>ROUND(SCORECARD_SCALLING!$C$6-SUM(BF395:BQ395)-TRAIN_SUMMARY!$C$2*SCORECARD_SCALLING!$C$5,0)</f>
        <v>530</v>
      </c>
      <c r="BS395" t="str">
        <f t="shared" si="87"/>
        <v>Manual review</v>
      </c>
      <c r="BT395">
        <f t="shared" si="88"/>
        <v>2</v>
      </c>
    </row>
    <row r="396" spans="1:72">
      <c r="A396" s="2" t="s">
        <v>63</v>
      </c>
      <c r="B396" s="2">
        <v>42</v>
      </c>
      <c r="C396" s="2" t="s">
        <v>22</v>
      </c>
      <c r="D396" s="2" t="s">
        <v>49</v>
      </c>
      <c r="E396" s="2">
        <v>4796</v>
      </c>
      <c r="F396" s="2" t="s">
        <v>34</v>
      </c>
      <c r="G396" s="2" t="s">
        <v>25</v>
      </c>
      <c r="H396" s="2">
        <v>4</v>
      </c>
      <c r="I396" s="2" t="s">
        <v>26</v>
      </c>
      <c r="J396" s="2" t="s">
        <v>27</v>
      </c>
      <c r="K396" s="2">
        <v>4</v>
      </c>
      <c r="L396" s="2" t="s">
        <v>47</v>
      </c>
      <c r="M396" s="2">
        <v>56</v>
      </c>
      <c r="N396" s="2" t="s">
        <v>27</v>
      </c>
      <c r="O396" s="2" t="s">
        <v>44</v>
      </c>
      <c r="P396" s="2">
        <v>1</v>
      </c>
      <c r="Q396" s="2" t="s">
        <v>30</v>
      </c>
      <c r="R396" s="2">
        <v>1</v>
      </c>
      <c r="S396" s="2" t="s">
        <v>27</v>
      </c>
      <c r="T396" s="2" t="s">
        <v>31</v>
      </c>
      <c r="U396" s="2">
        <v>0</v>
      </c>
      <c r="V396">
        <f>_xlfn.XLOOKUP(B396,Binning_WOE_IV!$C$2:$C$6,Binning_WOE_IV!$I$2:$I$6,"not found",-1)</f>
        <v>-0.672432264549915</v>
      </c>
      <c r="W396">
        <f>_xlfn.XLOOKUP(E396,Binning_WOE_IV!$C$7:$C$12,Binning_WOE_IV!$I$7:$I$12,"not found",-1)</f>
        <v>4.3939369041401284E-2</v>
      </c>
      <c r="X396">
        <f>_xlfn.XLOOKUP(M396,Binning_WOE_IV!$C$13:$C$18,Binning_WOE_IV!$I$13:$I$18,"not found",-1)</f>
        <v>0.42044277372805144</v>
      </c>
      <c r="Y396">
        <f>_xlfn.XLOOKUP(A396,Binning_WOE_IV!$B$32:$B$35,Binning_WOE_IV!$G$32:$G$35,"not found",0)</f>
        <v>0.16731839020190586</v>
      </c>
      <c r="Z396" s="23">
        <f>_xlfn.XLOOKUP(_xlfn.XLOOKUP(C396,Binning_WOE_IV!$AF$2:$AF$6,Binning_WOE_IV!$AG$2:$AG$6,"not found",0),Binning_WOE_IV!$R$36:$R$38,Binning_WOE_IV!$G$36:$G$38,"not found",0)</f>
        <v>0.68738688104907397</v>
      </c>
      <c r="AA396" cm="1">
        <f t="array" ref="AA396">_xlfn.SWITCH(D396,"radio/tv",Binning_WOE_IV!$G$39,"other",Binning_WOE_IV!$G$39,"education",Binning_WOE_IV!$G$40,"retraining",Binning_WOE_IV!$G$40,"furniture/equipment",Binning_WOE_IV!$G$41,"domestic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396">
        <f>_xlfn.LET(_xlpm.b,_xlfn.XLOOKUP(F396,Binning_WOE_IV!$AJ$2:$AJ$6,Binning_WOE_IV!$AK$2:$AK$6,"not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96">
        <f>_xlfn.LET(_xlpm.b,_xlfn.XLOOKUP(G396,Binning_WOE_IV!$AL$2:$AL$6,Binning_WOE_IV!$AM$2:$AM$6,"not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96">
        <f>_xlfn.XLOOKUP(_xlfn.XLOOKUP(I396,Binning_WOE_IV!$AN$2:$AN$5,Binning_WOE_IV!$AO$2:$AO$5,"not found",0),Binning_WOE_IV!$R$53:$R$55,Binning_WOE_IV!$G$53:$G$55,"not found",0)</f>
        <v>0.1811117123342415</v>
      </c>
      <c r="AE396">
        <f>_xlfn.LET(_xlpm.b,_xlfn.XLOOKUP(L396,Binning_WOE_IV!$AQ$2:$AQ$5,Binning_WOE_IV!$AR$2:$AR$5,"not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396">
        <f>_xlfn.XLOOKUP(_xlfn.XLOOKUP(N396,Binning_WOE_IV!$AS$2:$AS$4,Binning_WOE_IV!$AT$2:$AT$4,"not found",0),Binning_WOE_IV!$R$62:$R$63,Binning_WOE_IV!$G$62:$G$63,"not found",0)</f>
        <v>0.12957806221905885</v>
      </c>
      <c r="AG396">
        <f>_xlfn.XLOOKUP(_xlfn.XLOOKUP(O396,Binning_WOE_IV!$AU$2:$AU$4,Binning_WOE_IV!$AV$2:$AV$4,"not found",0),Binning_WOE_IV!$R$64:$R$65,Binning_WOE_IV!$G$64:$G$65,"not found",0)</f>
        <v>-0.4919272386823581</v>
      </c>
      <c r="AH396">
        <f>V396*TRAIN_SUMMARY!$C$3</f>
        <v>0.53026698802232175</v>
      </c>
      <c r="AI396">
        <f>W396*TRAIN_SUMMARY!$C$4</f>
        <v>-2.1929012991782761E-2</v>
      </c>
      <c r="AJ396">
        <f>X396*TRAIN_SUMMARY!$C$5</f>
        <v>-0.26777415036949909</v>
      </c>
      <c r="AK396">
        <f>Y396*TRAIN_SUMMARY!$C$6</f>
        <v>-0.13115011605145144</v>
      </c>
      <c r="AL396">
        <f>Z396*TRAIN_SUMMARY!$C$7</f>
        <v>-0.37777464997720578</v>
      </c>
      <c r="AM396">
        <f>AA396*TRAIN_SUMMARY!$C$8</f>
        <v>-0.46936907902687153</v>
      </c>
      <c r="AN396">
        <f>AB396*TRAIN_SUMMARY!$C$9</f>
        <v>0.17108448609736249</v>
      </c>
      <c r="AO396">
        <f>AC396*TRAIN_SUMMARY!$C$10</f>
        <v>-0.18469041192036334</v>
      </c>
      <c r="AP396">
        <f>AD396*TRAIN_SUMMARY!$C$11</f>
        <v>-0.21458247952085815</v>
      </c>
      <c r="AQ396">
        <f>AE396*TRAIN_SUMMARY!$C$12</f>
        <v>0.30495501300893796</v>
      </c>
      <c r="AR396">
        <f>AF396*TRAIN_SUMMARY!$C$13</f>
        <v>-7.9424741749105313E-2</v>
      </c>
      <c r="AS396">
        <f>AG396*TRAIN_SUMMARY!$C$14</f>
        <v>0.18600799575071647</v>
      </c>
      <c r="AT396">
        <f>TRAIN_SUMMARY!$C$2+SUM(AH396:AS396)</f>
        <v>-1.3757809734899218</v>
      </c>
      <c r="AU396">
        <f t="shared" si="78"/>
        <v>0.20168744871857441</v>
      </c>
      <c r="AV396">
        <f t="shared" si="79"/>
        <v>0.22525508994186108</v>
      </c>
      <c r="AW396">
        <f t="shared" si="80"/>
        <v>1</v>
      </c>
      <c r="AX396">
        <f t="shared" si="81"/>
        <v>0</v>
      </c>
      <c r="AY396">
        <f t="shared" si="89"/>
        <v>213</v>
      </c>
      <c r="AZ396">
        <f t="shared" si="90"/>
        <v>182</v>
      </c>
      <c r="BA396" s="35">
        <f t="shared" si="82"/>
        <v>0.43917525773195876</v>
      </c>
      <c r="BB396" s="35">
        <f t="shared" si="83"/>
        <v>0.84651162790697676</v>
      </c>
      <c r="BC396" s="35">
        <f t="shared" si="84"/>
        <v>0.407336370175018</v>
      </c>
      <c r="BD396" s="35">
        <f t="shared" si="85"/>
        <v>0.84651162790697676</v>
      </c>
      <c r="BE396" s="35">
        <f t="shared" si="86"/>
        <v>0.43917525773195876</v>
      </c>
      <c r="BF396" s="23">
        <f>VLOOKUP(AH396,POINTS_TABLE!$D$2:$E$6,2,FALSE)</f>
        <v>22.950406619007929</v>
      </c>
      <c r="BG396" s="23">
        <f>VLOOKUP(AI396,POINTS_TABLE!$D$7:$E$12,2,FALSE)</f>
        <v>-0.94910634884503919</v>
      </c>
      <c r="BH396" s="23">
        <f>VLOOKUP(AJ396,POINTS_TABLE!$D$13:$E$18,2,FALSE)</f>
        <v>-11.589493164489957</v>
      </c>
      <c r="BI396" s="23">
        <f>VLOOKUP(AK396,POINTS_TABLE!$D$21:$E$24,2,FALSE)</f>
        <v>-5.6762886611832304</v>
      </c>
      <c r="BJ396" s="23">
        <f>VLOOKUP(AL396,POINTS_TABLE!$D$25:$E$27,2,FALSE)</f>
        <v>-16.350408422870363</v>
      </c>
      <c r="BK396" s="23">
        <f>VLOOKUP(AM396,POINTS_TABLE!$D$28:$E$33,2,FALSE)</f>
        <v>-20.314693279760625</v>
      </c>
      <c r="BL396" s="23">
        <f>VLOOKUP(AN396,POINTS_TABLE!$D$34:$E$37,2,FALSE)</f>
        <v>7.4046821899710498</v>
      </c>
      <c r="BM396" s="23">
        <f>VLOOKUP(AO396,POINTS_TABLE!$D$38:$E$41,2,FALSE)</f>
        <v>-7.9935582413174426</v>
      </c>
      <c r="BN396" s="23">
        <f>VLOOKUP(AP396,POINTS_TABLE!$D$42:$E$44,2,FALSE)</f>
        <v>-9.2873123719919874</v>
      </c>
      <c r="BO396" s="23">
        <f>VLOOKUP(AQ396,POINTS_TABLE!$D$45:$E$48,2,FALSE)</f>
        <v>13.198712548866723</v>
      </c>
      <c r="BP396" s="23">
        <f>VLOOKUP(AR396,POINTS_TABLE!$D$49:$E$50,2,FALSE)</f>
        <v>-3.4375704313596254</v>
      </c>
      <c r="BQ396" s="23">
        <f>VLOOKUP(AS396,POINTS_TABLE!$D$51:$E$52,2,FALSE)</f>
        <v>8.0505843910576207</v>
      </c>
      <c r="BR396" s="39">
        <f>ROUND(SCORECARD_SCALLING!$C$6-SUM(BF396:BQ396)-TRAIN_SUMMARY!$C$2*SCORECARD_SCALLING!$C$5,0)</f>
        <v>530</v>
      </c>
      <c r="BS396" t="str">
        <f t="shared" si="87"/>
        <v>Manual review</v>
      </c>
      <c r="BT396">
        <f t="shared" si="88"/>
        <v>2</v>
      </c>
    </row>
    <row r="397" spans="1:72">
      <c r="A397" s="2" t="s">
        <v>37</v>
      </c>
      <c r="B397" s="2">
        <v>24</v>
      </c>
      <c r="C397" s="2" t="s">
        <v>45</v>
      </c>
      <c r="D397" s="2" t="s">
        <v>46</v>
      </c>
      <c r="E397" s="2">
        <v>2032</v>
      </c>
      <c r="F397" s="2" t="s">
        <v>34</v>
      </c>
      <c r="G397" s="2" t="s">
        <v>25</v>
      </c>
      <c r="H397" s="2">
        <v>4</v>
      </c>
      <c r="I397" s="2" t="s">
        <v>26</v>
      </c>
      <c r="J397" s="2" t="s">
        <v>27</v>
      </c>
      <c r="K397" s="2">
        <v>4</v>
      </c>
      <c r="L397" s="2" t="s">
        <v>47</v>
      </c>
      <c r="M397" s="2">
        <v>60</v>
      </c>
      <c r="N397" s="2" t="s">
        <v>27</v>
      </c>
      <c r="O397" s="2" t="s">
        <v>44</v>
      </c>
      <c r="P397" s="2">
        <v>2</v>
      </c>
      <c r="Q397" s="2" t="s">
        <v>30</v>
      </c>
      <c r="R397" s="2">
        <v>1</v>
      </c>
      <c r="S397" s="2" t="s">
        <v>31</v>
      </c>
      <c r="T397" s="2" t="s">
        <v>31</v>
      </c>
      <c r="U397" s="2">
        <v>0</v>
      </c>
      <c r="V397">
        <f>_xlfn.XLOOKUP(B397,Binning_WOE_IV!$C$2:$C$6,Binning_WOE_IV!$I$2:$I$6,"not found",-1)</f>
        <v>-0.12917431193202994</v>
      </c>
      <c r="W397">
        <f>_xlfn.XLOOKUP(E397,Binning_WOE_IV!$C$7:$C$12,Binning_WOE_IV!$I$7:$I$12,"not found",-1)</f>
        <v>0.12361395596717682</v>
      </c>
      <c r="X397">
        <f>_xlfn.XLOOKUP(M397,Binning_WOE_IV!$C$13:$C$18,Binning_WOE_IV!$I$13:$I$18,"not found",-1)</f>
        <v>0.47434342549681774</v>
      </c>
      <c r="Y397">
        <f>_xlfn.XLOOKUP(A397,Binning_WOE_IV!$B$32:$B$35,Binning_WOE_IV!$G$32:$G$35,"not found",0)</f>
        <v>1.1281887537091495</v>
      </c>
      <c r="Z397" s="23">
        <f>_xlfn.XLOOKUP(_xlfn.XLOOKUP(C397,Binning_WOE_IV!$AF$2:$AF$6,Binning_WOE_IV!$AG$2:$AG$6,"not found",0),Binning_WOE_IV!$R$36:$R$38,Binning_WOE_IV!$G$36:$G$38,"not found",0)</f>
        <v>-4.4726268044255127E-2</v>
      </c>
      <c r="AA397" cm="1">
        <f t="array" ref="AA397">_xlfn.SWITCH(D397,"radio/tv",Binning_WOE_IV!$G$39,"other",Binning_WOE_IV!$G$39,"education",Binning_WOE_IV!$G$40,"retraining",Binning_WOE_IV!$G$40,"furniture/equipment",Binning_WOE_IV!$G$41,"domestic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397">
        <f>_xlfn.LET(_xlpm.b,_xlfn.XLOOKUP(F397,Binning_WOE_IV!$AJ$2:$AJ$6,Binning_WOE_IV!$AK$2:$AK$6,"not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97">
        <f>_xlfn.LET(_xlpm.b,_xlfn.XLOOKUP(G397,Binning_WOE_IV!$AL$2:$AL$6,Binning_WOE_IV!$AM$2:$AM$6,"not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97">
        <f>_xlfn.XLOOKUP(_xlfn.XLOOKUP(I397,Binning_WOE_IV!$AN$2:$AN$5,Binning_WOE_IV!$AO$2:$AO$5,"not found",0),Binning_WOE_IV!$R$53:$R$55,Binning_WOE_IV!$G$53:$G$55,"not found",0)</f>
        <v>0.1811117123342415</v>
      </c>
      <c r="AE397">
        <f>_xlfn.LET(_xlpm.b,_xlfn.XLOOKUP(L397,Binning_WOE_IV!$AQ$2:$AQ$5,Binning_WOE_IV!$AR$2:$AR$5,"not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397">
        <f>_xlfn.XLOOKUP(_xlfn.XLOOKUP(N397,Binning_WOE_IV!$AS$2:$AS$4,Binning_WOE_IV!$AT$2:$AT$4,"not found",0),Binning_WOE_IV!$R$62:$R$63,Binning_WOE_IV!$G$62:$G$63,"not found",0)</f>
        <v>0.12957806221905885</v>
      </c>
      <c r="AG397">
        <f>_xlfn.XLOOKUP(_xlfn.XLOOKUP(O397,Binning_WOE_IV!$AU$2:$AU$4,Binning_WOE_IV!$AV$2:$AV$4,"not found",0),Binning_WOE_IV!$R$64:$R$65,Binning_WOE_IV!$G$64:$G$65,"not found",0)</f>
        <v>-0.4919272386823581</v>
      </c>
      <c r="AH397">
        <f>V397*TRAIN_SUMMARY!$C$3</f>
        <v>0.10186434668464488</v>
      </c>
      <c r="AI397">
        <f>W397*TRAIN_SUMMARY!$C$4</f>
        <v>-6.1692557392340606E-2</v>
      </c>
      <c r="AJ397">
        <f>X397*TRAIN_SUMMARY!$C$5</f>
        <v>-0.30210272522824844</v>
      </c>
      <c r="AK397">
        <f>Y397*TRAIN_SUMMARY!$C$6</f>
        <v>-0.88431454425511169</v>
      </c>
      <c r="AL397">
        <f>Z397*TRAIN_SUMMARY!$C$7</f>
        <v>2.4580699342731407E-2</v>
      </c>
      <c r="AM397">
        <f>AA397*TRAIN_SUMMARY!$C$8</f>
        <v>0.38352631329769549</v>
      </c>
      <c r="AN397">
        <f>AB397*TRAIN_SUMMARY!$C$9</f>
        <v>0.17108448609736249</v>
      </c>
      <c r="AO397">
        <f>AC397*TRAIN_SUMMARY!$C$10</f>
        <v>-0.18469041192036334</v>
      </c>
      <c r="AP397">
        <f>AD397*TRAIN_SUMMARY!$C$11</f>
        <v>-0.21458247952085815</v>
      </c>
      <c r="AQ397">
        <f>AE397*TRAIN_SUMMARY!$C$12</f>
        <v>0.30495501300893796</v>
      </c>
      <c r="AR397">
        <f>AF397*TRAIN_SUMMARY!$C$13</f>
        <v>-7.9424741749105313E-2</v>
      </c>
      <c r="AS397">
        <f>AG397*TRAIN_SUMMARY!$C$14</f>
        <v>0.18600799575071647</v>
      </c>
      <c r="AT397">
        <f>TRAIN_SUMMARY!$C$2+SUM(AH397:AS397)</f>
        <v>-1.3761894206460621</v>
      </c>
      <c r="AU397">
        <f t="shared" si="78"/>
        <v>0.20162169280939746</v>
      </c>
      <c r="AV397">
        <f t="shared" si="79"/>
        <v>0.22517272470645527</v>
      </c>
      <c r="AW397">
        <f t="shared" si="80"/>
        <v>1</v>
      </c>
      <c r="AX397">
        <f t="shared" si="81"/>
        <v>0</v>
      </c>
      <c r="AY397">
        <f t="shared" si="89"/>
        <v>214</v>
      </c>
      <c r="AZ397">
        <f t="shared" si="90"/>
        <v>182</v>
      </c>
      <c r="BA397" s="35">
        <f t="shared" si="82"/>
        <v>0.44123711340206184</v>
      </c>
      <c r="BB397" s="35">
        <f t="shared" si="83"/>
        <v>0.84651162790697676</v>
      </c>
      <c r="BC397" s="35">
        <f t="shared" si="84"/>
        <v>0.40527451450491492</v>
      </c>
      <c r="BD397" s="35">
        <f t="shared" si="85"/>
        <v>0.84651162790697676</v>
      </c>
      <c r="BE397" s="35">
        <f t="shared" si="86"/>
        <v>0.44123711340206184</v>
      </c>
      <c r="BF397" s="23">
        <f>VLOOKUP(AH397,POINTS_TABLE!$D$2:$E$6,2,FALSE)</f>
        <v>4.4087756341599382</v>
      </c>
      <c r="BG397" s="23">
        <f>VLOOKUP(AI397,POINTS_TABLE!$D$7:$E$12,2,FALSE)</f>
        <v>-2.6701063982906263</v>
      </c>
      <c r="BH397" s="23">
        <f>VLOOKUP(AJ397,POINTS_TABLE!$D$13:$E$18,2,FALSE)</f>
        <v>-13.075263105775054</v>
      </c>
      <c r="BI397" s="23">
        <f>VLOOKUP(AK397,POINTS_TABLE!$D$21:$E$24,2,FALSE)</f>
        <v>-38.273886227485001</v>
      </c>
      <c r="BJ397" s="23">
        <f>VLOOKUP(AL397,POINTS_TABLE!$D$25:$E$27,2,FALSE)</f>
        <v>1.063873591300236</v>
      </c>
      <c r="BK397" s="23">
        <f>VLOOKUP(AM397,POINTS_TABLE!$D$28:$E$33,2,FALSE)</f>
        <v>16.599345307350365</v>
      </c>
      <c r="BL397" s="23">
        <f>VLOOKUP(AN397,POINTS_TABLE!$D$34:$E$37,2,FALSE)</f>
        <v>7.4046821899710498</v>
      </c>
      <c r="BM397" s="23">
        <f>VLOOKUP(AO397,POINTS_TABLE!$D$38:$E$41,2,FALSE)</f>
        <v>-7.9935582413174426</v>
      </c>
      <c r="BN397" s="23">
        <f>VLOOKUP(AP397,POINTS_TABLE!$D$42:$E$44,2,FALSE)</f>
        <v>-9.2873123719919874</v>
      </c>
      <c r="BO397" s="23">
        <f>VLOOKUP(AQ397,POINTS_TABLE!$D$45:$E$48,2,FALSE)</f>
        <v>13.198712548866723</v>
      </c>
      <c r="BP397" s="23">
        <f>VLOOKUP(AR397,POINTS_TABLE!$D$49:$E$50,2,FALSE)</f>
        <v>-3.4375704313596254</v>
      </c>
      <c r="BQ397" s="23">
        <f>VLOOKUP(AS397,POINTS_TABLE!$D$51:$E$52,2,FALSE)</f>
        <v>8.0505843910576207</v>
      </c>
      <c r="BR397" s="39">
        <f>ROUND(SCORECARD_SCALLING!$C$6-SUM(BF397:BQ397)-TRAIN_SUMMARY!$C$2*SCORECARD_SCALLING!$C$5,0)</f>
        <v>530</v>
      </c>
      <c r="BS397" t="str">
        <f t="shared" si="87"/>
        <v>Manual review</v>
      </c>
      <c r="BT397">
        <f t="shared" si="88"/>
        <v>2</v>
      </c>
    </row>
    <row r="398" spans="1:72">
      <c r="A398" s="2" t="s">
        <v>37</v>
      </c>
      <c r="B398" s="2">
        <v>21</v>
      </c>
      <c r="C398" s="2" t="s">
        <v>22</v>
      </c>
      <c r="D398" s="2" t="s">
        <v>41</v>
      </c>
      <c r="E398" s="2">
        <v>2288</v>
      </c>
      <c r="F398" s="2" t="s">
        <v>34</v>
      </c>
      <c r="G398" s="2" t="s">
        <v>57</v>
      </c>
      <c r="H398" s="2">
        <v>4</v>
      </c>
      <c r="I398" s="2" t="s">
        <v>36</v>
      </c>
      <c r="J398" s="2" t="s">
        <v>27</v>
      </c>
      <c r="K398" s="2">
        <v>4</v>
      </c>
      <c r="L398" s="2" t="s">
        <v>43</v>
      </c>
      <c r="M398" s="2">
        <v>23</v>
      </c>
      <c r="N398" s="2" t="s">
        <v>27</v>
      </c>
      <c r="O398" s="2" t="s">
        <v>29</v>
      </c>
      <c r="P398" s="2">
        <v>1</v>
      </c>
      <c r="Q398" s="2" t="s">
        <v>30</v>
      </c>
      <c r="R398" s="2">
        <v>1</v>
      </c>
      <c r="S398" s="2" t="s">
        <v>31</v>
      </c>
      <c r="T398" s="2" t="s">
        <v>31</v>
      </c>
      <c r="U398" s="2">
        <v>0</v>
      </c>
      <c r="V398">
        <f>_xlfn.XLOOKUP(B398,Binning_WOE_IV!$C$2:$C$6,Binning_WOE_IV!$I$2:$I$6,"not found",-1)</f>
        <v>7.0953437452657447E-2</v>
      </c>
      <c r="W398">
        <f>_xlfn.XLOOKUP(E398,Binning_WOE_IV!$C$7:$C$12,Binning_WOE_IV!$I$7:$I$12,"not found",-1)</f>
        <v>0.12361395596717682</v>
      </c>
      <c r="X398">
        <f>_xlfn.XLOOKUP(M398,Binning_WOE_IV!$C$13:$C$18,Binning_WOE_IV!$I$13:$I$18,"not found",-1)</f>
        <v>-0.40221483439086264</v>
      </c>
      <c r="Y398">
        <f>_xlfn.XLOOKUP(A398,Binning_WOE_IV!$B$32:$B$35,Binning_WOE_IV!$G$32:$G$35,"not found",0)</f>
        <v>1.1281887537091495</v>
      </c>
      <c r="Z398" s="23">
        <f>_xlfn.XLOOKUP(_xlfn.XLOOKUP(C398,Binning_WOE_IV!$AF$2:$AF$6,Binning_WOE_IV!$AG$2:$AG$6,"not found",0),Binning_WOE_IV!$R$36:$R$38,Binning_WOE_IV!$G$36:$G$38,"not found",0)</f>
        <v>0.68738688104907397</v>
      </c>
      <c r="AA398" cm="1">
        <f t="array" ref="AA398">_xlfn.SWITCH(D398,"radio/tv",Binning_WOE_IV!$G$39,"other",Binning_WOE_IV!$G$39,"education",Binning_WOE_IV!$G$40,"retraining",Binning_WOE_IV!$G$40,"furniture/equipment",Binning_WOE_IV!$G$41,"domestic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98">
        <f>_xlfn.LET(_xlpm.b,_xlfn.XLOOKUP(F398,Binning_WOE_IV!$AJ$2:$AJ$6,Binning_WOE_IV!$AK$2:$AK$6,"not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98">
        <f>_xlfn.LET(_xlpm.b,_xlfn.XLOOKUP(G398,Binning_WOE_IV!$AL$2:$AL$6,Binning_WOE_IV!$AM$2:$AM$6,"not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98">
        <f>_xlfn.XLOOKUP(_xlfn.XLOOKUP(I398,Binning_WOE_IV!$AN$2:$AN$5,Binning_WOE_IV!$AO$2:$AO$5,"not found",0),Binning_WOE_IV!$R$53:$R$55,Binning_WOE_IV!$G$53:$G$55,"not found",0)</f>
        <v>-0.20099341664998441</v>
      </c>
      <c r="AE398">
        <f>_xlfn.LET(_xlpm.b,_xlfn.XLOOKUP(L398,Binning_WOE_IV!$AQ$2:$AQ$5,Binning_WOE_IV!$AR$2:$AR$5,"not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98">
        <f>_xlfn.XLOOKUP(_xlfn.XLOOKUP(N398,Binning_WOE_IV!$AS$2:$AS$4,Binning_WOE_IV!$AT$2:$AT$4,"not found",0),Binning_WOE_IV!$R$62:$R$63,Binning_WOE_IV!$G$62:$G$63,"not found",0)</f>
        <v>0.12957806221905885</v>
      </c>
      <c r="AG398">
        <f>_xlfn.XLOOKUP(_xlfn.XLOOKUP(O398,Binning_WOE_IV!$AU$2:$AU$4,Binning_WOE_IV!$AV$2:$AV$4,"not found",0),Binning_WOE_IV!$R$64:$R$65,Binning_WOE_IV!$G$64:$G$65,"not found",0)</f>
        <v>0.23435622685305388</v>
      </c>
      <c r="AH398">
        <f>V398*TRAIN_SUMMARY!$C$3</f>
        <v>-5.5952498937620498E-2</v>
      </c>
      <c r="AI398">
        <f>W398*TRAIN_SUMMARY!$C$4</f>
        <v>-6.1692557392340606E-2</v>
      </c>
      <c r="AJ398">
        <f>X398*TRAIN_SUMMARY!$C$5</f>
        <v>0.25616502952357967</v>
      </c>
      <c r="AK398">
        <f>Y398*TRAIN_SUMMARY!$C$6</f>
        <v>-0.88431454425511169</v>
      </c>
      <c r="AL398">
        <f>Z398*TRAIN_SUMMARY!$C$7</f>
        <v>-0.37777464997720578</v>
      </c>
      <c r="AM398">
        <f>AA398*TRAIN_SUMMARY!$C$8</f>
        <v>5.9194073638088991E-2</v>
      </c>
      <c r="AN398">
        <f>AB398*TRAIN_SUMMARY!$C$9</f>
        <v>0.17108448609736249</v>
      </c>
      <c r="AO398">
        <f>AC398*TRAIN_SUMMARY!$C$10</f>
        <v>0.2867089209985732</v>
      </c>
      <c r="AP398">
        <f>AD398*TRAIN_SUMMARY!$C$11</f>
        <v>0.23813846799994265</v>
      </c>
      <c r="AQ398">
        <f>AE398*TRAIN_SUMMARY!$C$12</f>
        <v>-1.8327249432625072E-2</v>
      </c>
      <c r="AR398">
        <f>AF398*TRAIN_SUMMARY!$C$13</f>
        <v>-7.9424741749105313E-2</v>
      </c>
      <c r="AS398">
        <f>AG398*TRAIN_SUMMARY!$C$14</f>
        <v>-8.8614999578798745E-2</v>
      </c>
      <c r="AT398">
        <f>TRAIN_SUMMARY!$C$2+SUM(AH398:AS398)</f>
        <v>-1.3762110778273837</v>
      </c>
      <c r="AU398">
        <f t="shared" si="78"/>
        <v>0.20161820666709249</v>
      </c>
      <c r="AV398">
        <f t="shared" si="79"/>
        <v>0.2251683581866458</v>
      </c>
      <c r="AW398">
        <f t="shared" si="80"/>
        <v>1</v>
      </c>
      <c r="AX398">
        <f t="shared" si="81"/>
        <v>0</v>
      </c>
      <c r="AY398">
        <f t="shared" si="89"/>
        <v>215</v>
      </c>
      <c r="AZ398">
        <f t="shared" si="90"/>
        <v>182</v>
      </c>
      <c r="BA398" s="35">
        <f t="shared" si="82"/>
        <v>0.44329896907216493</v>
      </c>
      <c r="BB398" s="35">
        <f t="shared" si="83"/>
        <v>0.84651162790697676</v>
      </c>
      <c r="BC398" s="35">
        <f t="shared" si="84"/>
        <v>0.40321265883481183</v>
      </c>
      <c r="BD398" s="35">
        <f t="shared" si="85"/>
        <v>0.84651162790697676</v>
      </c>
      <c r="BE398" s="35">
        <f t="shared" si="86"/>
        <v>0.44329896907216493</v>
      </c>
      <c r="BF398" s="23">
        <f>VLOOKUP(AH398,POINTS_TABLE!$D$2:$E$6,2,FALSE)</f>
        <v>-2.4216717822795024</v>
      </c>
      <c r="BG398" s="23">
        <f>VLOOKUP(AI398,POINTS_TABLE!$D$7:$E$12,2,FALSE)</f>
        <v>-2.6701063982906263</v>
      </c>
      <c r="BH398" s="23">
        <f>VLOOKUP(AJ398,POINTS_TABLE!$D$13:$E$18,2,FALSE)</f>
        <v>11.087040532285299</v>
      </c>
      <c r="BI398" s="23">
        <f>VLOOKUP(AK398,POINTS_TABLE!$D$21:$E$24,2,FALSE)</f>
        <v>-38.273886227485001</v>
      </c>
      <c r="BJ398" s="23">
        <f>VLOOKUP(AL398,POINTS_TABLE!$D$25:$E$27,2,FALSE)</f>
        <v>-16.350408422870363</v>
      </c>
      <c r="BK398" s="23">
        <f>VLOOKUP(AM398,POINTS_TABLE!$D$28:$E$33,2,FALSE)</f>
        <v>2.5619698946306131</v>
      </c>
      <c r="BL398" s="23">
        <f>VLOOKUP(AN398,POINTS_TABLE!$D$34:$E$37,2,FALSE)</f>
        <v>7.4046821899710498</v>
      </c>
      <c r="BM398" s="23">
        <f>VLOOKUP(AO398,POINTS_TABLE!$D$38:$E$41,2,FALSE)</f>
        <v>12.409006155098014</v>
      </c>
      <c r="BN398" s="23">
        <f>VLOOKUP(AP398,POINTS_TABLE!$D$42:$E$44,2,FALSE)</f>
        <v>10.30683560485237</v>
      </c>
      <c r="BO398" s="23">
        <f>VLOOKUP(AQ398,POINTS_TABLE!$D$45:$E$48,2,FALSE)</f>
        <v>-0.79321895608749771</v>
      </c>
      <c r="BP398" s="23">
        <f>VLOOKUP(AR398,POINTS_TABLE!$D$49:$E$50,2,FALSE)</f>
        <v>-3.4375704313596254</v>
      </c>
      <c r="BQ398" s="23">
        <f>VLOOKUP(AS398,POINTS_TABLE!$D$51:$E$52,2,FALSE)</f>
        <v>-3.8353326132213157</v>
      </c>
      <c r="BR398" s="39">
        <f>ROUND(SCORECARD_SCALLING!$C$6-SUM(BF398:BQ398)-TRAIN_SUMMARY!$C$2*SCORECARD_SCALLING!$C$5,0)</f>
        <v>530</v>
      </c>
      <c r="BS398" t="str">
        <f t="shared" si="87"/>
        <v>Manual review</v>
      </c>
      <c r="BT398">
        <f t="shared" si="88"/>
        <v>2</v>
      </c>
    </row>
    <row r="399" spans="1:72">
      <c r="A399" s="2" t="s">
        <v>37</v>
      </c>
      <c r="B399" s="2">
        <v>9</v>
      </c>
      <c r="C399" s="2" t="s">
        <v>33</v>
      </c>
      <c r="D399" s="2" t="s">
        <v>41</v>
      </c>
      <c r="E399" s="2">
        <v>1980</v>
      </c>
      <c r="F399" s="2" t="s">
        <v>34</v>
      </c>
      <c r="G399" s="2" t="s">
        <v>57</v>
      </c>
      <c r="H399" s="2">
        <v>2</v>
      </c>
      <c r="I399" s="2" t="s">
        <v>36</v>
      </c>
      <c r="J399" s="2" t="s">
        <v>66</v>
      </c>
      <c r="K399" s="2">
        <v>2</v>
      </c>
      <c r="L399" s="2" t="s">
        <v>50</v>
      </c>
      <c r="M399" s="2">
        <v>19</v>
      </c>
      <c r="N399" s="2" t="s">
        <v>27</v>
      </c>
      <c r="O399" s="2" t="s">
        <v>51</v>
      </c>
      <c r="P399" s="2">
        <v>2</v>
      </c>
      <c r="Q399" s="2" t="s">
        <v>30</v>
      </c>
      <c r="R399" s="2">
        <v>1</v>
      </c>
      <c r="S399" s="2" t="s">
        <v>27</v>
      </c>
      <c r="T399" s="2" t="s">
        <v>31</v>
      </c>
      <c r="U399" s="2">
        <v>1</v>
      </c>
      <c r="V399">
        <f>_xlfn.XLOOKUP(B399,Binning_WOE_IV!$C$2:$C$6,Binning_WOE_IV!$I$2:$I$6,"not found",-1)</f>
        <v>1.0146162505891094</v>
      </c>
      <c r="W399">
        <f>_xlfn.XLOOKUP(E399,Binning_WOE_IV!$C$7:$C$12,Binning_WOE_IV!$I$7:$I$12,"not found",-1)</f>
        <v>0.16104877718831048</v>
      </c>
      <c r="X399">
        <f>_xlfn.XLOOKUP(M399,Binning_WOE_IV!$C$13:$C$18,Binning_WOE_IV!$I$13:$I$18,"not found",-1)</f>
        <v>-0.40221483439086264</v>
      </c>
      <c r="Y399">
        <f>_xlfn.XLOOKUP(A399,Binning_WOE_IV!$B$32:$B$35,Binning_WOE_IV!$G$32:$G$35,"not found",0)</f>
        <v>1.1281887537091495</v>
      </c>
      <c r="Z399" s="23">
        <f>_xlfn.XLOOKUP(_xlfn.XLOOKUP(C399,Binning_WOE_IV!$AF$2:$AF$6,Binning_WOE_IV!$AG$2:$AG$6,"not found",0),Binning_WOE_IV!$R$36:$R$38,Binning_WOE_IV!$G$36:$G$38,"not found",0)</f>
        <v>-4.4726268044255127E-2</v>
      </c>
      <c r="AA399" cm="1">
        <f t="array" ref="AA399">_xlfn.SWITCH(D399,"radio/tv",Binning_WOE_IV!$G$39,"other",Binning_WOE_IV!$G$39,"education",Binning_WOE_IV!$G$40,"retraining",Binning_WOE_IV!$G$40,"furniture/equipment",Binning_WOE_IV!$G$41,"domestic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99">
        <f>_xlfn.LET(_xlpm.b,_xlfn.XLOOKUP(F399,Binning_WOE_IV!$AJ$2:$AJ$6,Binning_WOE_IV!$AK$2:$AK$6,"not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99">
        <f>_xlfn.LET(_xlpm.b,_xlfn.XLOOKUP(G399,Binning_WOE_IV!$AL$2:$AL$6,Binning_WOE_IV!$AM$2:$AM$6,"not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99">
        <f>_xlfn.XLOOKUP(_xlfn.XLOOKUP(I399,Binning_WOE_IV!$AN$2:$AN$5,Binning_WOE_IV!$AO$2:$AO$5,"not found",0),Binning_WOE_IV!$R$53:$R$55,Binning_WOE_IV!$G$53:$G$55,"not found",0)</f>
        <v>-0.20099341664998441</v>
      </c>
      <c r="AE399">
        <f>_xlfn.LET(_xlpm.b,_xlfn.XLOOKUP(L399,Binning_WOE_IV!$AQ$2:$AQ$5,Binning_WOE_IV!$AR$2:$AR$5,"not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99">
        <f>_xlfn.XLOOKUP(_xlfn.XLOOKUP(N399,Binning_WOE_IV!$AS$2:$AS$4,Binning_WOE_IV!$AT$2:$AT$4,"not found",0),Binning_WOE_IV!$R$62:$R$63,Binning_WOE_IV!$G$62:$G$63,"not found",0)</f>
        <v>0.12957806221905885</v>
      </c>
      <c r="AG399">
        <f>_xlfn.XLOOKUP(_xlfn.XLOOKUP(O399,Binning_WOE_IV!$AU$2:$AU$4,Binning_WOE_IV!$AV$2:$AV$4,"not found",0),Binning_WOE_IV!$R$64:$R$65,Binning_WOE_IV!$G$64:$G$65,"not found",0)</f>
        <v>-0.4919272386823581</v>
      </c>
      <c r="AH399">
        <f>V399*TRAIN_SUMMARY!$C$3</f>
        <v>-0.80010661528638027</v>
      </c>
      <c r="AI399">
        <f>W399*TRAIN_SUMMARY!$C$4</f>
        <v>-8.037531726833734E-2</v>
      </c>
      <c r="AJ399">
        <f>X399*TRAIN_SUMMARY!$C$5</f>
        <v>0.25616502952357967</v>
      </c>
      <c r="AK399">
        <f>Y399*TRAIN_SUMMARY!$C$6</f>
        <v>-0.88431454425511169</v>
      </c>
      <c r="AL399">
        <f>Z399*TRAIN_SUMMARY!$C$7</f>
        <v>2.4580699342731407E-2</v>
      </c>
      <c r="AM399">
        <f>AA399*TRAIN_SUMMARY!$C$8</f>
        <v>5.9194073638088991E-2</v>
      </c>
      <c r="AN399">
        <f>AB399*TRAIN_SUMMARY!$C$9</f>
        <v>0.17108448609736249</v>
      </c>
      <c r="AO399">
        <f>AC399*TRAIN_SUMMARY!$C$10</f>
        <v>0.2867089209985732</v>
      </c>
      <c r="AP399">
        <f>AD399*TRAIN_SUMMARY!$C$11</f>
        <v>0.23813846799994265</v>
      </c>
      <c r="AQ399">
        <f>AE399*TRAIN_SUMMARY!$C$12</f>
        <v>6.1778553558697331E-2</v>
      </c>
      <c r="AR399">
        <f>AF399*TRAIN_SUMMARY!$C$13</f>
        <v>-7.9424741749105313E-2</v>
      </c>
      <c r="AS399">
        <f>AG399*TRAIN_SUMMARY!$C$14</f>
        <v>0.18600799575071647</v>
      </c>
      <c r="AT399">
        <f>TRAIN_SUMMARY!$C$2+SUM(AH399:AS399)</f>
        <v>-1.381963806411366</v>
      </c>
      <c r="AU399">
        <f t="shared" si="78"/>
        <v>0.20069378901649243</v>
      </c>
      <c r="AV399">
        <f t="shared" si="79"/>
        <v>1.605974970263123</v>
      </c>
      <c r="AW399">
        <f t="shared" si="80"/>
        <v>0</v>
      </c>
      <c r="AX399">
        <f t="shared" si="81"/>
        <v>1</v>
      </c>
      <c r="AY399">
        <f t="shared" si="89"/>
        <v>215</v>
      </c>
      <c r="AZ399">
        <f t="shared" si="90"/>
        <v>183</v>
      </c>
      <c r="BA399" s="35">
        <f t="shared" si="82"/>
        <v>0.44329896907216493</v>
      </c>
      <c r="BB399" s="35">
        <f t="shared" si="83"/>
        <v>0.85116279069767442</v>
      </c>
      <c r="BC399" s="35">
        <f t="shared" si="84"/>
        <v>0.40786382162550949</v>
      </c>
      <c r="BD399" s="35">
        <f t="shared" si="85"/>
        <v>0.85116279069767442</v>
      </c>
      <c r="BE399" s="35">
        <f t="shared" si="86"/>
        <v>0.44329896907216493</v>
      </c>
      <c r="BF399" s="23">
        <f>VLOOKUP(AH399,POINTS_TABLE!$D$2:$E$6,2,FALSE)</f>
        <v>-34.629295381683434</v>
      </c>
      <c r="BG399" s="23">
        <f>VLOOKUP(AI399,POINTS_TABLE!$D$7:$E$12,2,FALSE)</f>
        <v>-3.4787121489872201</v>
      </c>
      <c r="BH399" s="23">
        <f>VLOOKUP(AJ399,POINTS_TABLE!$D$13:$E$18,2,FALSE)</f>
        <v>11.087040532285299</v>
      </c>
      <c r="BI399" s="23">
        <f>VLOOKUP(AK399,POINTS_TABLE!$D$21:$E$24,2,FALSE)</f>
        <v>-38.273886227485001</v>
      </c>
      <c r="BJ399" s="23">
        <f>VLOOKUP(AL399,POINTS_TABLE!$D$25:$E$27,2,FALSE)</f>
        <v>1.063873591300236</v>
      </c>
      <c r="BK399" s="23">
        <f>VLOOKUP(AM399,POINTS_TABLE!$D$28:$E$33,2,FALSE)</f>
        <v>2.5619698946306131</v>
      </c>
      <c r="BL399" s="23">
        <f>VLOOKUP(AN399,POINTS_TABLE!$D$34:$E$37,2,FALSE)</f>
        <v>7.4046821899710498</v>
      </c>
      <c r="BM399" s="23">
        <f>VLOOKUP(AO399,POINTS_TABLE!$D$38:$E$41,2,FALSE)</f>
        <v>12.409006155098014</v>
      </c>
      <c r="BN399" s="23">
        <f>VLOOKUP(AP399,POINTS_TABLE!$D$42:$E$44,2,FALSE)</f>
        <v>10.30683560485237</v>
      </c>
      <c r="BO399" s="23">
        <f>VLOOKUP(AQ399,POINTS_TABLE!$D$45:$E$48,2,FALSE)</f>
        <v>2.6738283855727758</v>
      </c>
      <c r="BP399" s="23">
        <f>VLOOKUP(AR399,POINTS_TABLE!$D$49:$E$50,2,FALSE)</f>
        <v>-3.4375704313596254</v>
      </c>
      <c r="BQ399" s="23">
        <f>VLOOKUP(AS399,POINTS_TABLE!$D$51:$E$52,2,FALSE)</f>
        <v>8.0505843910576207</v>
      </c>
      <c r="BR399" s="39">
        <f>ROUND(SCORECARD_SCALLING!$C$6-SUM(BF399:BQ399)-TRAIN_SUMMARY!$C$2*SCORECARD_SCALLING!$C$5,0)</f>
        <v>530</v>
      </c>
      <c r="BS399" t="str">
        <f t="shared" si="87"/>
        <v>Manual review</v>
      </c>
      <c r="BT399">
        <f t="shared" si="88"/>
        <v>2</v>
      </c>
    </row>
    <row r="400" spans="1:72">
      <c r="A400" s="2" t="s">
        <v>37</v>
      </c>
      <c r="B400" s="2">
        <v>12</v>
      </c>
      <c r="C400" s="2" t="s">
        <v>64</v>
      </c>
      <c r="D400" s="2" t="s">
        <v>71</v>
      </c>
      <c r="E400" s="2">
        <v>3447</v>
      </c>
      <c r="F400" s="2" t="s">
        <v>48</v>
      </c>
      <c r="G400" s="2" t="s">
        <v>35</v>
      </c>
      <c r="H400" s="2">
        <v>4</v>
      </c>
      <c r="I400" s="2" t="s">
        <v>36</v>
      </c>
      <c r="J400" s="2" t="s">
        <v>27</v>
      </c>
      <c r="K400" s="2">
        <v>3</v>
      </c>
      <c r="L400" s="2" t="s">
        <v>28</v>
      </c>
      <c r="M400" s="2">
        <v>35</v>
      </c>
      <c r="N400" s="2" t="s">
        <v>27</v>
      </c>
      <c r="O400" s="2" t="s">
        <v>29</v>
      </c>
      <c r="P400" s="2">
        <v>1</v>
      </c>
      <c r="Q400" s="2" t="s">
        <v>40</v>
      </c>
      <c r="R400" s="2">
        <v>2</v>
      </c>
      <c r="S400" s="2" t="s">
        <v>27</v>
      </c>
      <c r="T400" s="2" t="s">
        <v>31</v>
      </c>
      <c r="U400" s="2">
        <v>0</v>
      </c>
      <c r="V400">
        <f>_xlfn.XLOOKUP(B400,Binning_WOE_IV!$C$2:$C$6,Binning_WOE_IV!$I$2:$I$6,"not found",-1)</f>
        <v>7.0953437452657447E-2</v>
      </c>
      <c r="W400">
        <f>_xlfn.XLOOKUP(E400,Binning_WOE_IV!$C$7:$C$12,Binning_WOE_IV!$I$7:$I$12,"not found",-1)</f>
        <v>4.3939369041401284E-2</v>
      </c>
      <c r="X400">
        <f>_xlfn.XLOOKUP(M400,Binning_WOE_IV!$C$13:$C$18,Binning_WOE_IV!$I$13:$I$18,"not found",-1)</f>
        <v>-9.0210644079187538E-2</v>
      </c>
      <c r="Y400">
        <f>_xlfn.XLOOKUP(A400,Binning_WOE_IV!$B$32:$B$35,Binning_WOE_IV!$G$32:$G$35,"not found",0)</f>
        <v>1.1281887537091495</v>
      </c>
      <c r="Z400" s="23">
        <f>_xlfn.XLOOKUP(_xlfn.XLOOKUP(C400,Binning_WOE_IV!$AF$2:$AF$6,Binning_WOE_IV!$AG$2:$AG$6,"not found",0),Binning_WOE_IV!$R$36:$R$38,Binning_WOE_IV!$G$36:$G$38,"not found",0)</f>
        <v>-1.2442937789022748</v>
      </c>
      <c r="AA400" cm="1">
        <f t="array" ref="AA400">_xlfn.SWITCH(D400,"radio/tv",Binning_WOE_IV!$G$39,"other",Binning_WOE_IV!$G$39,"education",Binning_WOE_IV!$G$40,"retraining",Binning_WOE_IV!$G$40,"furniture/equipment",Binning_WOE_IV!$G$41,"domestic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400">
        <f>_xlfn.LET(_xlpm.b,_xlfn.XLOOKUP(F400,Binning_WOE_IV!$AJ$2:$AJ$6,Binning_WOE_IV!$AK$2:$AK$6,"not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400">
        <f>_xlfn.LET(_xlpm.b,_xlfn.XLOOKUP(G400,Binning_WOE_IV!$AL$2:$AL$6,Binning_WOE_IV!$AM$2:$AM$6,"not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00">
        <f>_xlfn.XLOOKUP(_xlfn.XLOOKUP(I400,Binning_WOE_IV!$AN$2:$AN$5,Binning_WOE_IV!$AO$2:$AO$5,"not found",0),Binning_WOE_IV!$R$53:$R$55,Binning_WOE_IV!$G$53:$G$55,"not found",0)</f>
        <v>-0.20099341664998441</v>
      </c>
      <c r="AE400">
        <f>_xlfn.LET(_xlpm.b,_xlfn.XLOOKUP(L400,Binning_WOE_IV!$AQ$2:$AQ$5,Binning_WOE_IV!$AR$2:$AR$5,"not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00">
        <f>_xlfn.XLOOKUP(_xlfn.XLOOKUP(N400,Binning_WOE_IV!$AS$2:$AS$4,Binning_WOE_IV!$AT$2:$AT$4,"not found",0),Binning_WOE_IV!$R$62:$R$63,Binning_WOE_IV!$G$62:$G$63,"not found",0)</f>
        <v>0.12957806221905885</v>
      </c>
      <c r="AG400">
        <f>_xlfn.XLOOKUP(_xlfn.XLOOKUP(O400,Binning_WOE_IV!$AU$2:$AU$4,Binning_WOE_IV!$AV$2:$AV$4,"not found",0),Binning_WOE_IV!$R$64:$R$65,Binning_WOE_IV!$G$64:$G$65,"not found",0)</f>
        <v>0.23435622685305388</v>
      </c>
      <c r="AH400">
        <f>V400*TRAIN_SUMMARY!$C$3</f>
        <v>-5.5952498937620498E-2</v>
      </c>
      <c r="AI400">
        <f>W400*TRAIN_SUMMARY!$C$4</f>
        <v>-2.1929012991782761E-2</v>
      </c>
      <c r="AJ400">
        <f>X400*TRAIN_SUMMARY!$C$5</f>
        <v>5.7453903556002682E-2</v>
      </c>
      <c r="AK400">
        <f>Y400*TRAIN_SUMMARY!$C$6</f>
        <v>-0.88431454425511169</v>
      </c>
      <c r="AL400">
        <f>Z400*TRAIN_SUMMARY!$C$7</f>
        <v>0.68384000299252556</v>
      </c>
      <c r="AM400">
        <f>AA400*TRAIN_SUMMARY!$C$8</f>
        <v>0.31332064462344805</v>
      </c>
      <c r="AN400">
        <f>AB400*TRAIN_SUMMARY!$C$9</f>
        <v>-0.49793991054548797</v>
      </c>
      <c r="AO400">
        <f>AC400*TRAIN_SUMMARY!$C$10</f>
        <v>4.7923621110280083E-2</v>
      </c>
      <c r="AP400">
        <f>AD400*TRAIN_SUMMARY!$C$11</f>
        <v>0.23813846799994265</v>
      </c>
      <c r="AQ400">
        <f>AE400*TRAIN_SUMMARY!$C$12</f>
        <v>-0.28008206528227803</v>
      </c>
      <c r="AR400">
        <f>AF400*TRAIN_SUMMARY!$C$13</f>
        <v>-7.9424741749105313E-2</v>
      </c>
      <c r="AS400">
        <f>AG400*TRAIN_SUMMARY!$C$14</f>
        <v>-8.8614999578798745E-2</v>
      </c>
      <c r="AT400">
        <f>TRAIN_SUMMARY!$C$2+SUM(AH400:AS400)</f>
        <v>-1.3889819478201091</v>
      </c>
      <c r="AU400">
        <f t="shared" si="78"/>
        <v>0.19957033281693523</v>
      </c>
      <c r="AV400">
        <f t="shared" si="79"/>
        <v>0.22260661151335751</v>
      </c>
      <c r="AW400">
        <f t="shared" si="80"/>
        <v>1</v>
      </c>
      <c r="AX400">
        <f t="shared" si="81"/>
        <v>0</v>
      </c>
      <c r="AY400">
        <f t="shared" si="89"/>
        <v>216</v>
      </c>
      <c r="AZ400">
        <f t="shared" si="90"/>
        <v>183</v>
      </c>
      <c r="BA400" s="35">
        <f t="shared" si="82"/>
        <v>0.44536082474226807</v>
      </c>
      <c r="BB400" s="35">
        <f t="shared" si="83"/>
        <v>0.85116279069767442</v>
      </c>
      <c r="BC400" s="35">
        <f t="shared" si="84"/>
        <v>0.40580196595540635</v>
      </c>
      <c r="BD400" s="35">
        <f t="shared" si="85"/>
        <v>0.85116279069767442</v>
      </c>
      <c r="BE400" s="35">
        <f t="shared" si="86"/>
        <v>0.44536082474226807</v>
      </c>
      <c r="BF400" s="23">
        <f>VLOOKUP(AH400,POINTS_TABLE!$D$2:$E$6,2,FALSE)</f>
        <v>-2.4216717822795024</v>
      </c>
      <c r="BG400" s="23">
        <f>VLOOKUP(AI400,POINTS_TABLE!$D$7:$E$12,2,FALSE)</f>
        <v>-0.94910634884503919</v>
      </c>
      <c r="BH400" s="23">
        <f>VLOOKUP(AJ400,POINTS_TABLE!$D$13:$E$18,2,FALSE)</f>
        <v>2.4866538521987356</v>
      </c>
      <c r="BI400" s="23">
        <f>VLOOKUP(AK400,POINTS_TABLE!$D$21:$E$24,2,FALSE)</f>
        <v>-38.273886227485001</v>
      </c>
      <c r="BJ400" s="23">
        <f>VLOOKUP(AL400,POINTS_TABLE!$D$25:$E$27,2,FALSE)</f>
        <v>29.597177432364315</v>
      </c>
      <c r="BK400" s="23">
        <f>VLOOKUP(AM400,POINTS_TABLE!$D$28:$E$33,2,FALSE)</f>
        <v>13.560784206191453</v>
      </c>
      <c r="BL400" s="23">
        <f>VLOOKUP(AN400,POINTS_TABLE!$D$34:$E$37,2,FALSE)</f>
        <v>-21.551263188140087</v>
      </c>
      <c r="BM400" s="23">
        <f>VLOOKUP(AO400,POINTS_TABLE!$D$38:$E$41,2,FALSE)</f>
        <v>2.0741751155172814</v>
      </c>
      <c r="BN400" s="23">
        <f>VLOOKUP(AP400,POINTS_TABLE!$D$42:$E$44,2,FALSE)</f>
        <v>10.30683560485237</v>
      </c>
      <c r="BO400" s="23">
        <f>VLOOKUP(AQ400,POINTS_TABLE!$D$45:$E$48,2,FALSE)</f>
        <v>-12.122190198740443</v>
      </c>
      <c r="BP400" s="23">
        <f>VLOOKUP(AR400,POINTS_TABLE!$D$49:$E$50,2,FALSE)</f>
        <v>-3.4375704313596254</v>
      </c>
      <c r="BQ400" s="23">
        <f>VLOOKUP(AS400,POINTS_TABLE!$D$51:$E$52,2,FALSE)</f>
        <v>-3.8353326132213157</v>
      </c>
      <c r="BR400" s="39">
        <f>ROUND(SCORECARD_SCALLING!$C$6-SUM(BF400:BQ400)-TRAIN_SUMMARY!$C$2*SCORECARD_SCALLING!$C$5,0)</f>
        <v>530</v>
      </c>
      <c r="BS400" t="str">
        <f t="shared" si="87"/>
        <v>Manual review</v>
      </c>
      <c r="BT400">
        <f t="shared" si="88"/>
        <v>2</v>
      </c>
    </row>
    <row r="401" spans="1:72">
      <c r="A401" s="2" t="s">
        <v>63</v>
      </c>
      <c r="B401" s="2">
        <v>9</v>
      </c>
      <c r="C401" s="2" t="s">
        <v>60</v>
      </c>
      <c r="D401" s="2" t="s">
        <v>23</v>
      </c>
      <c r="E401" s="2">
        <v>1337</v>
      </c>
      <c r="F401" s="2" t="s">
        <v>34</v>
      </c>
      <c r="G401" s="2" t="s">
        <v>57</v>
      </c>
      <c r="H401" s="2">
        <v>4</v>
      </c>
      <c r="I401" s="2" t="s">
        <v>26</v>
      </c>
      <c r="J401" s="2" t="s">
        <v>27</v>
      </c>
      <c r="K401" s="2">
        <v>2</v>
      </c>
      <c r="L401" s="2" t="s">
        <v>50</v>
      </c>
      <c r="M401" s="2">
        <v>34</v>
      </c>
      <c r="N401" s="2" t="s">
        <v>27</v>
      </c>
      <c r="O401" s="2" t="s">
        <v>29</v>
      </c>
      <c r="P401" s="2">
        <v>2</v>
      </c>
      <c r="Q401" s="2" t="s">
        <v>52</v>
      </c>
      <c r="R401" s="2">
        <v>1</v>
      </c>
      <c r="S401" s="2" t="s">
        <v>31</v>
      </c>
      <c r="T401" s="2" t="s">
        <v>31</v>
      </c>
      <c r="U401" s="2">
        <v>1</v>
      </c>
      <c r="V401">
        <f>_xlfn.XLOOKUP(B401,Binning_WOE_IV!$C$2:$C$6,Binning_WOE_IV!$I$2:$I$6,"not found",-1)</f>
        <v>1.0146162505891094</v>
      </c>
      <c r="W401">
        <f>_xlfn.XLOOKUP(E401,Binning_WOE_IV!$C$7:$C$12,Binning_WOE_IV!$I$7:$I$12,"not found",-1)</f>
        <v>0.16104877718831048</v>
      </c>
      <c r="X401">
        <f>_xlfn.XLOOKUP(M401,Binning_WOE_IV!$C$13:$C$18,Binning_WOE_IV!$I$13:$I$18,"not found",-1)</f>
        <v>-9.0210644079187538E-2</v>
      </c>
      <c r="Y401">
        <f>_xlfn.XLOOKUP(A401,Binning_WOE_IV!$B$32:$B$35,Binning_WOE_IV!$G$32:$G$35,"not found",0)</f>
        <v>0.16731839020190586</v>
      </c>
      <c r="Z401" s="23">
        <f>_xlfn.XLOOKUP(_xlfn.XLOOKUP(C401,Binning_WOE_IV!$AF$2:$AF$6,Binning_WOE_IV!$AG$2:$AG$6,"not found",0),Binning_WOE_IV!$R$36:$R$38,Binning_WOE_IV!$G$36:$G$38,"not found",0)</f>
        <v>-1.2442937789022748</v>
      </c>
      <c r="AA401" cm="1">
        <f t="array" ref="AA401">_xlfn.SWITCH(D401,"radio/tv",Binning_WOE_IV!$G$39,"other",Binning_WOE_IV!$G$39,"education",Binning_WOE_IV!$G$40,"retraining",Binning_WOE_IV!$G$40,"furniture/equipment",Binning_WOE_IV!$G$41,"domestic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401">
        <f>_xlfn.LET(_xlpm.b,_xlfn.XLOOKUP(F401,Binning_WOE_IV!$AJ$2:$AJ$6,Binning_WOE_IV!$AK$2:$AK$6,"not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01">
        <f>_xlfn.LET(_xlpm.b,_xlfn.XLOOKUP(G401,Binning_WOE_IV!$AL$2:$AL$6,Binning_WOE_IV!$AM$2:$AM$6,"not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401">
        <f>_xlfn.XLOOKUP(_xlfn.XLOOKUP(I401,Binning_WOE_IV!$AN$2:$AN$5,Binning_WOE_IV!$AO$2:$AO$5,"not found",0),Binning_WOE_IV!$R$53:$R$55,Binning_WOE_IV!$G$53:$G$55,"not found",0)</f>
        <v>0.1811117123342415</v>
      </c>
      <c r="AE401">
        <f>_xlfn.LET(_xlpm.b,_xlfn.XLOOKUP(L401,Binning_WOE_IV!$AQ$2:$AQ$5,Binning_WOE_IV!$AR$2:$AR$5,"not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01">
        <f>_xlfn.XLOOKUP(_xlfn.XLOOKUP(N401,Binning_WOE_IV!$AS$2:$AS$4,Binning_WOE_IV!$AT$2:$AT$4,"not found",0),Binning_WOE_IV!$R$62:$R$63,Binning_WOE_IV!$G$62:$G$63,"not found",0)</f>
        <v>0.12957806221905885</v>
      </c>
      <c r="AG401">
        <f>_xlfn.XLOOKUP(_xlfn.XLOOKUP(O401,Binning_WOE_IV!$AU$2:$AU$4,Binning_WOE_IV!$AV$2:$AV$4,"not found",0),Binning_WOE_IV!$R$64:$R$65,Binning_WOE_IV!$G$64:$G$65,"not found",0)</f>
        <v>0.23435622685305388</v>
      </c>
      <c r="AH401">
        <f>V401*TRAIN_SUMMARY!$C$3</f>
        <v>-0.80010661528638027</v>
      </c>
      <c r="AI401">
        <f>W401*TRAIN_SUMMARY!$C$4</f>
        <v>-8.037531726833734E-2</v>
      </c>
      <c r="AJ401">
        <f>X401*TRAIN_SUMMARY!$C$5</f>
        <v>5.7453903556002682E-2</v>
      </c>
      <c r="AK401">
        <f>Y401*TRAIN_SUMMARY!$C$6</f>
        <v>-0.13115011605145144</v>
      </c>
      <c r="AL401">
        <f>Z401*TRAIN_SUMMARY!$C$7</f>
        <v>0.68384000299252556</v>
      </c>
      <c r="AM401">
        <f>AA401*TRAIN_SUMMARY!$C$8</f>
        <v>-0.43521580803835686</v>
      </c>
      <c r="AN401">
        <f>AB401*TRAIN_SUMMARY!$C$9</f>
        <v>0.17108448609736249</v>
      </c>
      <c r="AO401">
        <f>AC401*TRAIN_SUMMARY!$C$10</f>
        <v>0.2867089209985732</v>
      </c>
      <c r="AP401">
        <f>AD401*TRAIN_SUMMARY!$C$11</f>
        <v>-0.21458247952085815</v>
      </c>
      <c r="AQ401">
        <f>AE401*TRAIN_SUMMARY!$C$12</f>
        <v>6.1778553558697331E-2</v>
      </c>
      <c r="AR401">
        <f>AF401*TRAIN_SUMMARY!$C$13</f>
        <v>-7.9424741749105313E-2</v>
      </c>
      <c r="AS401">
        <f>AG401*TRAIN_SUMMARY!$C$14</f>
        <v>-8.8614999578798745E-2</v>
      </c>
      <c r="AT401">
        <f>TRAIN_SUMMARY!$C$2+SUM(AH401:AS401)</f>
        <v>-1.39000502505225</v>
      </c>
      <c r="AU401">
        <f t="shared" si="78"/>
        <v>0.19940695462891445</v>
      </c>
      <c r="AV401">
        <f t="shared" si="79"/>
        <v>1.6124075442847088</v>
      </c>
      <c r="AW401">
        <f t="shared" si="80"/>
        <v>0</v>
      </c>
      <c r="AX401">
        <f t="shared" si="81"/>
        <v>1</v>
      </c>
      <c r="AY401">
        <f t="shared" si="89"/>
        <v>216</v>
      </c>
      <c r="AZ401">
        <f t="shared" si="90"/>
        <v>184</v>
      </c>
      <c r="BA401" s="35">
        <f t="shared" si="82"/>
        <v>0.44536082474226807</v>
      </c>
      <c r="BB401" s="35">
        <f t="shared" si="83"/>
        <v>0.85581395348837208</v>
      </c>
      <c r="BC401" s="35">
        <f t="shared" si="84"/>
        <v>0.41045312874610401</v>
      </c>
      <c r="BD401" s="35">
        <f t="shared" si="85"/>
        <v>0.85581395348837208</v>
      </c>
      <c r="BE401" s="35">
        <f t="shared" si="86"/>
        <v>0.44536082474226807</v>
      </c>
      <c r="BF401" s="23">
        <f>VLOOKUP(AH401,POINTS_TABLE!$D$2:$E$6,2,FALSE)</f>
        <v>-34.629295381683434</v>
      </c>
      <c r="BG401" s="23">
        <f>VLOOKUP(AI401,POINTS_TABLE!$D$7:$E$12,2,FALSE)</f>
        <v>-3.4787121489872201</v>
      </c>
      <c r="BH401" s="23">
        <f>VLOOKUP(AJ401,POINTS_TABLE!$D$13:$E$18,2,FALSE)</f>
        <v>2.4866538521987356</v>
      </c>
      <c r="BI401" s="23">
        <f>VLOOKUP(AK401,POINTS_TABLE!$D$21:$E$24,2,FALSE)</f>
        <v>-5.6762886611832304</v>
      </c>
      <c r="BJ401" s="23">
        <f>VLOOKUP(AL401,POINTS_TABLE!$D$25:$E$27,2,FALSE)</f>
        <v>29.597177432364315</v>
      </c>
      <c r="BK401" s="23">
        <f>VLOOKUP(AM401,POINTS_TABLE!$D$28:$E$33,2,FALSE)</f>
        <v>-18.836510639202615</v>
      </c>
      <c r="BL401" s="23">
        <f>VLOOKUP(AN401,POINTS_TABLE!$D$34:$E$37,2,FALSE)</f>
        <v>7.4046821899710498</v>
      </c>
      <c r="BM401" s="23">
        <f>VLOOKUP(AO401,POINTS_TABLE!$D$38:$E$41,2,FALSE)</f>
        <v>12.409006155098014</v>
      </c>
      <c r="BN401" s="23">
        <f>VLOOKUP(AP401,POINTS_TABLE!$D$42:$E$44,2,FALSE)</f>
        <v>-9.2873123719919874</v>
      </c>
      <c r="BO401" s="23">
        <f>VLOOKUP(AQ401,POINTS_TABLE!$D$45:$E$48,2,FALSE)</f>
        <v>2.6738283855727758</v>
      </c>
      <c r="BP401" s="23">
        <f>VLOOKUP(AR401,POINTS_TABLE!$D$49:$E$50,2,FALSE)</f>
        <v>-3.4375704313596254</v>
      </c>
      <c r="BQ401" s="23">
        <f>VLOOKUP(AS401,POINTS_TABLE!$D$51:$E$52,2,FALSE)</f>
        <v>-3.8353326132213157</v>
      </c>
      <c r="BR401" s="39">
        <f>ROUND(SCORECARD_SCALLING!$C$6-SUM(BF401:BQ401)-TRAIN_SUMMARY!$C$2*SCORECARD_SCALLING!$C$5,0)</f>
        <v>531</v>
      </c>
      <c r="BS401" t="str">
        <f t="shared" si="87"/>
        <v>Manual review</v>
      </c>
      <c r="BT401">
        <f t="shared" si="88"/>
        <v>2</v>
      </c>
    </row>
    <row r="402" spans="1:72">
      <c r="A402" s="2" t="s">
        <v>37</v>
      </c>
      <c r="B402" s="2">
        <v>14</v>
      </c>
      <c r="C402" s="2" t="s">
        <v>45</v>
      </c>
      <c r="D402" s="2" t="s">
        <v>46</v>
      </c>
      <c r="E402" s="2">
        <v>802</v>
      </c>
      <c r="F402" s="2" t="s">
        <v>34</v>
      </c>
      <c r="G402" s="2" t="s">
        <v>35</v>
      </c>
      <c r="H402" s="2">
        <v>4</v>
      </c>
      <c r="I402" s="2" t="s">
        <v>26</v>
      </c>
      <c r="J402" s="2" t="s">
        <v>27</v>
      </c>
      <c r="K402" s="2">
        <v>2</v>
      </c>
      <c r="L402" s="2" t="s">
        <v>50</v>
      </c>
      <c r="M402" s="2">
        <v>27</v>
      </c>
      <c r="N402" s="2" t="s">
        <v>27</v>
      </c>
      <c r="O402" s="2" t="s">
        <v>29</v>
      </c>
      <c r="P402" s="2">
        <v>2</v>
      </c>
      <c r="Q402" s="2" t="s">
        <v>40</v>
      </c>
      <c r="R402" s="2">
        <v>1</v>
      </c>
      <c r="S402" s="2" t="s">
        <v>27</v>
      </c>
      <c r="T402" s="2" t="s">
        <v>31</v>
      </c>
      <c r="U402" s="2">
        <v>0</v>
      </c>
      <c r="V402">
        <f>_xlfn.XLOOKUP(B402,Binning_WOE_IV!$C$2:$C$6,Binning_WOE_IV!$I$2:$I$6,"not found",-1)</f>
        <v>7.0953437452657447E-2</v>
      </c>
      <c r="W402">
        <f>_xlfn.XLOOKUP(E402,Binning_WOE_IV!$C$7:$C$12,Binning_WOE_IV!$I$7:$I$12,"not found",-1)</f>
        <v>3.9978967825304385E-2</v>
      </c>
      <c r="X402">
        <f>_xlfn.XLOOKUP(M402,Binning_WOE_IV!$C$13:$C$18,Binning_WOE_IV!$I$13:$I$18,"not found",-1)</f>
        <v>-0.13233987329659078</v>
      </c>
      <c r="Y402">
        <f>_xlfn.XLOOKUP(A402,Binning_WOE_IV!$B$32:$B$35,Binning_WOE_IV!$G$32:$G$35,"not found",0)</f>
        <v>1.1281887537091495</v>
      </c>
      <c r="Z402" s="23">
        <f>_xlfn.XLOOKUP(_xlfn.XLOOKUP(C402,Binning_WOE_IV!$AF$2:$AF$6,Binning_WOE_IV!$AG$2:$AG$6,"not found",0),Binning_WOE_IV!$R$36:$R$38,Binning_WOE_IV!$G$36:$G$38,"not found",0)</f>
        <v>-4.4726268044255127E-2</v>
      </c>
      <c r="AA402" cm="1">
        <f t="array" ref="AA402">_xlfn.SWITCH(D402,"radio/tv",Binning_WOE_IV!$G$39,"other",Binning_WOE_IV!$G$39,"education",Binning_WOE_IV!$G$40,"retraining",Binning_WOE_IV!$G$40,"furniture/equipment",Binning_WOE_IV!$G$41,"domestic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02">
        <f>_xlfn.LET(_xlpm.b,_xlfn.XLOOKUP(F402,Binning_WOE_IV!$AJ$2:$AJ$6,Binning_WOE_IV!$AK$2:$AK$6,"not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02">
        <f>_xlfn.LET(_xlpm.b,_xlfn.XLOOKUP(G402,Binning_WOE_IV!$AL$2:$AL$6,Binning_WOE_IV!$AM$2:$AM$6,"not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02">
        <f>_xlfn.XLOOKUP(_xlfn.XLOOKUP(I402,Binning_WOE_IV!$AN$2:$AN$5,Binning_WOE_IV!$AO$2:$AO$5,"not found",0),Binning_WOE_IV!$R$53:$R$55,Binning_WOE_IV!$G$53:$G$55,"not found",0)</f>
        <v>0.1811117123342415</v>
      </c>
      <c r="AE402">
        <f>_xlfn.LET(_xlpm.b,_xlfn.XLOOKUP(L402,Binning_WOE_IV!$AQ$2:$AQ$5,Binning_WOE_IV!$AR$2:$AR$5,"not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02">
        <f>_xlfn.XLOOKUP(_xlfn.XLOOKUP(N402,Binning_WOE_IV!$AS$2:$AS$4,Binning_WOE_IV!$AT$2:$AT$4,"not found",0),Binning_WOE_IV!$R$62:$R$63,Binning_WOE_IV!$G$62:$G$63,"not found",0)</f>
        <v>0.12957806221905885</v>
      </c>
      <c r="AG402">
        <f>_xlfn.XLOOKUP(_xlfn.XLOOKUP(O402,Binning_WOE_IV!$AU$2:$AU$4,Binning_WOE_IV!$AV$2:$AV$4,"not found",0),Binning_WOE_IV!$R$64:$R$65,Binning_WOE_IV!$G$64:$G$65,"not found",0)</f>
        <v>0.23435622685305388</v>
      </c>
      <c r="AH402">
        <f>V402*TRAIN_SUMMARY!$C$3</f>
        <v>-5.5952498937620498E-2</v>
      </c>
      <c r="AI402">
        <f>W402*TRAIN_SUMMARY!$C$4</f>
        <v>-1.9952478243670423E-2</v>
      </c>
      <c r="AJ402">
        <f>X402*TRAIN_SUMMARY!$C$5</f>
        <v>8.428542324031725E-2</v>
      </c>
      <c r="AK402">
        <f>Y402*TRAIN_SUMMARY!$C$6</f>
        <v>-0.88431454425511169</v>
      </c>
      <c r="AL402">
        <f>Z402*TRAIN_SUMMARY!$C$7</f>
        <v>2.4580699342731407E-2</v>
      </c>
      <c r="AM402">
        <f>AA402*TRAIN_SUMMARY!$C$8</f>
        <v>0.38352631329769549</v>
      </c>
      <c r="AN402">
        <f>AB402*TRAIN_SUMMARY!$C$9</f>
        <v>0.17108448609736249</v>
      </c>
      <c r="AO402">
        <f>AC402*TRAIN_SUMMARY!$C$10</f>
        <v>4.7923621110280083E-2</v>
      </c>
      <c r="AP402">
        <f>AD402*TRAIN_SUMMARY!$C$11</f>
        <v>-0.21458247952085815</v>
      </c>
      <c r="AQ402">
        <f>AE402*TRAIN_SUMMARY!$C$12</f>
        <v>6.1778553558697331E-2</v>
      </c>
      <c r="AR402">
        <f>AF402*TRAIN_SUMMARY!$C$13</f>
        <v>-7.9424741749105313E-2</v>
      </c>
      <c r="AS402">
        <f>AG402*TRAIN_SUMMARY!$C$14</f>
        <v>-8.8614999578798745E-2</v>
      </c>
      <c r="AT402">
        <f>TRAIN_SUMMARY!$C$2+SUM(AH402:AS402)</f>
        <v>-1.3910634604002037</v>
      </c>
      <c r="AU402">
        <f t="shared" si="78"/>
        <v>0.19923803572432883</v>
      </c>
      <c r="AV402">
        <f t="shared" si="79"/>
        <v>0.22219154926740478</v>
      </c>
      <c r="AW402">
        <f t="shared" si="80"/>
        <v>1</v>
      </c>
      <c r="AX402">
        <f t="shared" si="81"/>
        <v>0</v>
      </c>
      <c r="AY402">
        <f t="shared" si="89"/>
        <v>217</v>
      </c>
      <c r="AZ402">
        <f t="shared" si="90"/>
        <v>184</v>
      </c>
      <c r="BA402" s="35">
        <f t="shared" si="82"/>
        <v>0.44742268041237115</v>
      </c>
      <c r="BB402" s="35">
        <f t="shared" si="83"/>
        <v>0.85581395348837208</v>
      </c>
      <c r="BC402" s="35">
        <f t="shared" si="84"/>
        <v>0.40839127307600093</v>
      </c>
      <c r="BD402" s="35">
        <f t="shared" si="85"/>
        <v>0.85581395348837208</v>
      </c>
      <c r="BE402" s="35">
        <f t="shared" si="86"/>
        <v>0.44742268041237115</v>
      </c>
      <c r="BF402" s="23">
        <f>VLOOKUP(AH402,POINTS_TABLE!$D$2:$E$6,2,FALSE)</f>
        <v>-2.4216717822795024</v>
      </c>
      <c r="BG402" s="23">
        <f>VLOOKUP(AI402,POINTS_TABLE!$D$7:$E$12,2,FALSE)</f>
        <v>-0.86356024246764762</v>
      </c>
      <c r="BH402" s="23">
        <f>VLOOKUP(AJ402,POINTS_TABLE!$D$13:$E$18,2,FALSE)</f>
        <v>3.6479448638409924</v>
      </c>
      <c r="BI402" s="23">
        <f>VLOOKUP(AK402,POINTS_TABLE!$D$21:$E$24,2,FALSE)</f>
        <v>-38.273886227485001</v>
      </c>
      <c r="BJ402" s="23">
        <f>VLOOKUP(AL402,POINTS_TABLE!$D$25:$E$27,2,FALSE)</f>
        <v>1.063873591300236</v>
      </c>
      <c r="BK402" s="23">
        <f>VLOOKUP(AM402,POINTS_TABLE!$D$28:$E$33,2,FALSE)</f>
        <v>16.599345307350365</v>
      </c>
      <c r="BL402" s="23">
        <f>VLOOKUP(AN402,POINTS_TABLE!$D$34:$E$37,2,FALSE)</f>
        <v>7.4046821899710498</v>
      </c>
      <c r="BM402" s="23">
        <f>VLOOKUP(AO402,POINTS_TABLE!$D$38:$E$41,2,FALSE)</f>
        <v>2.0741751155172814</v>
      </c>
      <c r="BN402" s="23">
        <f>VLOOKUP(AP402,POINTS_TABLE!$D$42:$E$44,2,FALSE)</f>
        <v>-9.2873123719919874</v>
      </c>
      <c r="BO402" s="23">
        <f>VLOOKUP(AQ402,POINTS_TABLE!$D$45:$E$48,2,FALSE)</f>
        <v>2.6738283855727758</v>
      </c>
      <c r="BP402" s="23">
        <f>VLOOKUP(AR402,POINTS_TABLE!$D$49:$E$50,2,FALSE)</f>
        <v>-3.4375704313596254</v>
      </c>
      <c r="BQ402" s="23">
        <f>VLOOKUP(AS402,POINTS_TABLE!$D$51:$E$52,2,FALSE)</f>
        <v>-3.8353326132213157</v>
      </c>
      <c r="BR402" s="39">
        <f>ROUND(SCORECARD_SCALLING!$C$6-SUM(BF402:BQ402)-TRAIN_SUMMARY!$C$2*SCORECARD_SCALLING!$C$5,0)</f>
        <v>531</v>
      </c>
      <c r="BS402" t="str">
        <f t="shared" si="87"/>
        <v>Manual review</v>
      </c>
      <c r="BT402">
        <f t="shared" si="88"/>
        <v>2</v>
      </c>
    </row>
    <row r="403" spans="1:72">
      <c r="A403" s="2" t="s">
        <v>21</v>
      </c>
      <c r="B403" s="2">
        <v>12</v>
      </c>
      <c r="C403" s="2" t="s">
        <v>22</v>
      </c>
      <c r="D403" s="2" t="s">
        <v>49</v>
      </c>
      <c r="E403" s="2">
        <v>1526</v>
      </c>
      <c r="F403" s="2" t="s">
        <v>34</v>
      </c>
      <c r="G403" s="2" t="s">
        <v>25</v>
      </c>
      <c r="H403" s="2">
        <v>4</v>
      </c>
      <c r="I403" s="2" t="s">
        <v>26</v>
      </c>
      <c r="J403" s="2" t="s">
        <v>27</v>
      </c>
      <c r="K403" s="2">
        <v>4</v>
      </c>
      <c r="L403" s="2" t="s">
        <v>47</v>
      </c>
      <c r="M403" s="2">
        <v>66</v>
      </c>
      <c r="N403" s="2" t="s">
        <v>27</v>
      </c>
      <c r="O403" s="2" t="s">
        <v>44</v>
      </c>
      <c r="P403" s="2">
        <v>2</v>
      </c>
      <c r="Q403" s="2" t="s">
        <v>52</v>
      </c>
      <c r="R403" s="2">
        <v>1</v>
      </c>
      <c r="S403" s="2" t="s">
        <v>27</v>
      </c>
      <c r="T403" s="2" t="s">
        <v>31</v>
      </c>
      <c r="U403" s="2">
        <v>0</v>
      </c>
      <c r="V403">
        <f>_xlfn.XLOOKUP(B403,Binning_WOE_IV!$C$2:$C$6,Binning_WOE_IV!$I$2:$I$6,"not found",-1)</f>
        <v>7.0953437452657447E-2</v>
      </c>
      <c r="W403">
        <f>_xlfn.XLOOKUP(E403,Binning_WOE_IV!$C$7:$C$12,Binning_WOE_IV!$I$7:$I$12,"not found",-1)</f>
        <v>0.16104877718831048</v>
      </c>
      <c r="X403">
        <f>_xlfn.XLOOKUP(M403,Binning_WOE_IV!$C$13:$C$18,Binning_WOE_IV!$I$13:$I$18,"not found",-1)</f>
        <v>0.47434342549681774</v>
      </c>
      <c r="Y403">
        <f>_xlfn.XLOOKUP(A403,Binning_WOE_IV!$B$32:$B$35,Binning_WOE_IV!$G$32:$G$35,"not found",0)</f>
        <v>-0.67859154491044971</v>
      </c>
      <c r="Z403" s="23">
        <f>_xlfn.XLOOKUP(_xlfn.XLOOKUP(C403,Binning_WOE_IV!$AF$2:$AF$6,Binning_WOE_IV!$AG$2:$AG$6,"not found",0),Binning_WOE_IV!$R$36:$R$38,Binning_WOE_IV!$G$36:$G$38,"not found",0)</f>
        <v>0.68738688104907397</v>
      </c>
      <c r="AA403" cm="1">
        <f t="array" ref="AA403">_xlfn.SWITCH(D403,"radio/tv",Binning_WOE_IV!$G$39,"other",Binning_WOE_IV!$G$39,"education",Binning_WOE_IV!$G$40,"retraining",Binning_WOE_IV!$G$40,"furniture/equipment",Binning_WOE_IV!$G$41,"domestic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403">
        <f>_xlfn.LET(_xlpm.b,_xlfn.XLOOKUP(F403,Binning_WOE_IV!$AJ$2:$AJ$6,Binning_WOE_IV!$AK$2:$AK$6,"not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03">
        <f>_xlfn.LET(_xlpm.b,_xlfn.XLOOKUP(G403,Binning_WOE_IV!$AL$2:$AL$6,Binning_WOE_IV!$AM$2:$AM$6,"not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03">
        <f>_xlfn.XLOOKUP(_xlfn.XLOOKUP(I403,Binning_WOE_IV!$AN$2:$AN$5,Binning_WOE_IV!$AO$2:$AO$5,"not found",0),Binning_WOE_IV!$R$53:$R$55,Binning_WOE_IV!$G$53:$G$55,"not found",0)</f>
        <v>0.1811117123342415</v>
      </c>
      <c r="AE403">
        <f>_xlfn.LET(_xlpm.b,_xlfn.XLOOKUP(L403,Binning_WOE_IV!$AQ$2:$AQ$5,Binning_WOE_IV!$AR$2:$AR$5,"not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403">
        <f>_xlfn.XLOOKUP(_xlfn.XLOOKUP(N403,Binning_WOE_IV!$AS$2:$AS$4,Binning_WOE_IV!$AT$2:$AT$4,"not found",0),Binning_WOE_IV!$R$62:$R$63,Binning_WOE_IV!$G$62:$G$63,"not found",0)</f>
        <v>0.12957806221905885</v>
      </c>
      <c r="AG403">
        <f>_xlfn.XLOOKUP(_xlfn.XLOOKUP(O403,Binning_WOE_IV!$AU$2:$AU$4,Binning_WOE_IV!$AV$2:$AV$4,"not found",0),Binning_WOE_IV!$R$64:$R$65,Binning_WOE_IV!$G$64:$G$65,"not found",0)</f>
        <v>-0.4919272386823581</v>
      </c>
      <c r="AH403">
        <f>V403*TRAIN_SUMMARY!$C$3</f>
        <v>-5.5952498937620498E-2</v>
      </c>
      <c r="AI403">
        <f>W403*TRAIN_SUMMARY!$C$4</f>
        <v>-8.037531726833734E-2</v>
      </c>
      <c r="AJ403">
        <f>X403*TRAIN_SUMMARY!$C$5</f>
        <v>-0.30210272522824844</v>
      </c>
      <c r="AK403">
        <f>Y403*TRAIN_SUMMARY!$C$6</f>
        <v>0.53190423215968441</v>
      </c>
      <c r="AL403">
        <f>Z403*TRAIN_SUMMARY!$C$7</f>
        <v>-0.37777464997720578</v>
      </c>
      <c r="AM403">
        <f>AA403*TRAIN_SUMMARY!$C$8</f>
        <v>-0.46936907902687153</v>
      </c>
      <c r="AN403">
        <f>AB403*TRAIN_SUMMARY!$C$9</f>
        <v>0.17108448609736249</v>
      </c>
      <c r="AO403">
        <f>AC403*TRAIN_SUMMARY!$C$10</f>
        <v>-0.18469041192036334</v>
      </c>
      <c r="AP403">
        <f>AD403*TRAIN_SUMMARY!$C$11</f>
        <v>-0.21458247952085815</v>
      </c>
      <c r="AQ403">
        <f>AE403*TRAIN_SUMMARY!$C$12</f>
        <v>0.30495501300893796</v>
      </c>
      <c r="AR403">
        <f>AF403*TRAIN_SUMMARY!$C$13</f>
        <v>-7.9424741749105313E-2</v>
      </c>
      <c r="AS403">
        <f>AG403*TRAIN_SUMMARY!$C$14</f>
        <v>0.18600799575071647</v>
      </c>
      <c r="AT403">
        <f>TRAIN_SUMMARY!$C$2+SUM(AH403:AS403)</f>
        <v>-1.391720991374032</v>
      </c>
      <c r="AU403">
        <f t="shared" si="78"/>
        <v>0.19913315250485578</v>
      </c>
      <c r="AV403">
        <f t="shared" si="79"/>
        <v>0.22206057857200742</v>
      </c>
      <c r="AW403">
        <f t="shared" si="80"/>
        <v>1</v>
      </c>
      <c r="AX403">
        <f t="shared" si="81"/>
        <v>0</v>
      </c>
      <c r="AY403">
        <f t="shared" si="89"/>
        <v>218</v>
      </c>
      <c r="AZ403">
        <f t="shared" si="90"/>
        <v>184</v>
      </c>
      <c r="BA403" s="35">
        <f t="shared" si="82"/>
        <v>0.44948453608247424</v>
      </c>
      <c r="BB403" s="35">
        <f t="shared" si="83"/>
        <v>0.85581395348837208</v>
      </c>
      <c r="BC403" s="35">
        <f t="shared" si="84"/>
        <v>0.40632941740589784</v>
      </c>
      <c r="BD403" s="35">
        <f t="shared" si="85"/>
        <v>0.85581395348837208</v>
      </c>
      <c r="BE403" s="35">
        <f t="shared" si="86"/>
        <v>0.44948453608247424</v>
      </c>
      <c r="BF403" s="23">
        <f>VLOOKUP(AH403,POINTS_TABLE!$D$2:$E$6,2,FALSE)</f>
        <v>-2.4216717822795024</v>
      </c>
      <c r="BG403" s="23">
        <f>VLOOKUP(AI403,POINTS_TABLE!$D$7:$E$12,2,FALSE)</f>
        <v>-3.4787121489872201</v>
      </c>
      <c r="BH403" s="23">
        <f>VLOOKUP(AJ403,POINTS_TABLE!$D$13:$E$18,2,FALSE)</f>
        <v>-13.075263105775054</v>
      </c>
      <c r="BI403" s="23">
        <f>VLOOKUP(AK403,POINTS_TABLE!$D$21:$E$24,2,FALSE)</f>
        <v>23.021267938938855</v>
      </c>
      <c r="BJ403" s="23">
        <f>VLOOKUP(AL403,POINTS_TABLE!$D$25:$E$27,2,FALSE)</f>
        <v>-16.350408422870363</v>
      </c>
      <c r="BK403" s="23">
        <f>VLOOKUP(AM403,POINTS_TABLE!$D$28:$E$33,2,FALSE)</f>
        <v>-20.314693279760625</v>
      </c>
      <c r="BL403" s="23">
        <f>VLOOKUP(AN403,POINTS_TABLE!$D$34:$E$37,2,FALSE)</f>
        <v>7.4046821899710498</v>
      </c>
      <c r="BM403" s="23">
        <f>VLOOKUP(AO403,POINTS_TABLE!$D$38:$E$41,2,FALSE)</f>
        <v>-7.9935582413174426</v>
      </c>
      <c r="BN403" s="23">
        <f>VLOOKUP(AP403,POINTS_TABLE!$D$42:$E$44,2,FALSE)</f>
        <v>-9.2873123719919874</v>
      </c>
      <c r="BO403" s="23">
        <f>VLOOKUP(AQ403,POINTS_TABLE!$D$45:$E$48,2,FALSE)</f>
        <v>13.198712548866723</v>
      </c>
      <c r="BP403" s="23">
        <f>VLOOKUP(AR403,POINTS_TABLE!$D$49:$E$50,2,FALSE)</f>
        <v>-3.4375704313596254</v>
      </c>
      <c r="BQ403" s="23">
        <f>VLOOKUP(AS403,POINTS_TABLE!$D$51:$E$52,2,FALSE)</f>
        <v>8.0505843910576207</v>
      </c>
      <c r="BR403" s="39">
        <f>ROUND(SCORECARD_SCALLING!$C$6-SUM(BF403:BQ403)-TRAIN_SUMMARY!$C$2*SCORECARD_SCALLING!$C$5,0)</f>
        <v>531</v>
      </c>
      <c r="BS403" t="str">
        <f t="shared" si="87"/>
        <v>Manual review</v>
      </c>
      <c r="BT403">
        <f t="shared" si="88"/>
        <v>2</v>
      </c>
    </row>
    <row r="404" spans="1:72">
      <c r="A404" s="2" t="s">
        <v>37</v>
      </c>
      <c r="B404" s="2">
        <v>36</v>
      </c>
      <c r="C404" s="2" t="s">
        <v>22</v>
      </c>
      <c r="D404" s="2" t="s">
        <v>46</v>
      </c>
      <c r="E404" s="2">
        <v>6614</v>
      </c>
      <c r="F404" s="2" t="s">
        <v>34</v>
      </c>
      <c r="G404" s="2" t="s">
        <v>25</v>
      </c>
      <c r="H404" s="2">
        <v>4</v>
      </c>
      <c r="I404" s="2" t="s">
        <v>26</v>
      </c>
      <c r="J404" s="2" t="s">
        <v>27</v>
      </c>
      <c r="K404" s="2">
        <v>4</v>
      </c>
      <c r="L404" s="2" t="s">
        <v>50</v>
      </c>
      <c r="M404" s="2">
        <v>34</v>
      </c>
      <c r="N404" s="2" t="s">
        <v>27</v>
      </c>
      <c r="O404" s="2" t="s">
        <v>29</v>
      </c>
      <c r="P404" s="2">
        <v>2</v>
      </c>
      <c r="Q404" s="2" t="s">
        <v>52</v>
      </c>
      <c r="R404" s="2">
        <v>1</v>
      </c>
      <c r="S404" s="2" t="s">
        <v>31</v>
      </c>
      <c r="T404" s="2" t="s">
        <v>31</v>
      </c>
      <c r="U404" s="2">
        <v>0</v>
      </c>
      <c r="V404">
        <f>_xlfn.XLOOKUP(B404,Binning_WOE_IV!$C$2:$C$6,Binning_WOE_IV!$I$2:$I$6,"not found",-1)</f>
        <v>-0.672432264549915</v>
      </c>
      <c r="W404">
        <f>_xlfn.XLOOKUP(E404,Binning_WOE_IV!$C$7:$C$12,Binning_WOE_IV!$I$7:$I$12,"not found",-1)</f>
        <v>-0.1020145435816787</v>
      </c>
      <c r="X404">
        <f>_xlfn.XLOOKUP(M404,Binning_WOE_IV!$C$13:$C$18,Binning_WOE_IV!$I$13:$I$18,"not found",-1)</f>
        <v>-9.0210644079187538E-2</v>
      </c>
      <c r="Y404">
        <f>_xlfn.XLOOKUP(A404,Binning_WOE_IV!$B$32:$B$35,Binning_WOE_IV!$G$32:$G$35,"not found",0)</f>
        <v>1.1281887537091495</v>
      </c>
      <c r="Z404" s="23">
        <f>_xlfn.XLOOKUP(_xlfn.XLOOKUP(C404,Binning_WOE_IV!$AF$2:$AF$6,Binning_WOE_IV!$AG$2:$AG$6,"not found",0),Binning_WOE_IV!$R$36:$R$38,Binning_WOE_IV!$G$36:$G$38,"not found",0)</f>
        <v>0.68738688104907397</v>
      </c>
      <c r="AA404" cm="1">
        <f t="array" ref="AA404">_xlfn.SWITCH(D404,"radio/tv",Binning_WOE_IV!$G$39,"other",Binning_WOE_IV!$G$39,"education",Binning_WOE_IV!$G$40,"retraining",Binning_WOE_IV!$G$40,"furniture/equipment",Binning_WOE_IV!$G$41,"domestic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04">
        <f>_xlfn.LET(_xlpm.b,_xlfn.XLOOKUP(F404,Binning_WOE_IV!$AJ$2:$AJ$6,Binning_WOE_IV!$AK$2:$AK$6,"not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04">
        <f>_xlfn.LET(_xlpm.b,_xlfn.XLOOKUP(G404,Binning_WOE_IV!$AL$2:$AL$6,Binning_WOE_IV!$AM$2:$AM$6,"not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04">
        <f>_xlfn.XLOOKUP(_xlfn.XLOOKUP(I404,Binning_WOE_IV!$AN$2:$AN$5,Binning_WOE_IV!$AO$2:$AO$5,"not found",0),Binning_WOE_IV!$R$53:$R$55,Binning_WOE_IV!$G$53:$G$55,"not found",0)</f>
        <v>0.1811117123342415</v>
      </c>
      <c r="AE404">
        <f>_xlfn.LET(_xlpm.b,_xlfn.XLOOKUP(L404,Binning_WOE_IV!$AQ$2:$AQ$5,Binning_WOE_IV!$AR$2:$AR$5,"not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04">
        <f>_xlfn.XLOOKUP(_xlfn.XLOOKUP(N404,Binning_WOE_IV!$AS$2:$AS$4,Binning_WOE_IV!$AT$2:$AT$4,"not found",0),Binning_WOE_IV!$R$62:$R$63,Binning_WOE_IV!$G$62:$G$63,"not found",0)</f>
        <v>0.12957806221905885</v>
      </c>
      <c r="AG404">
        <f>_xlfn.XLOOKUP(_xlfn.XLOOKUP(O404,Binning_WOE_IV!$AU$2:$AU$4,Binning_WOE_IV!$AV$2:$AV$4,"not found",0),Binning_WOE_IV!$R$64:$R$65,Binning_WOE_IV!$G$64:$G$65,"not found",0)</f>
        <v>0.23435622685305388</v>
      </c>
      <c r="AH404">
        <f>V404*TRAIN_SUMMARY!$C$3</f>
        <v>0.53026698802232175</v>
      </c>
      <c r="AI404">
        <f>W404*TRAIN_SUMMARY!$C$4</f>
        <v>5.0912844229637523E-2</v>
      </c>
      <c r="AJ404">
        <f>X404*TRAIN_SUMMARY!$C$5</f>
        <v>5.7453903556002682E-2</v>
      </c>
      <c r="AK404">
        <f>Y404*TRAIN_SUMMARY!$C$6</f>
        <v>-0.88431454425511169</v>
      </c>
      <c r="AL404">
        <f>Z404*TRAIN_SUMMARY!$C$7</f>
        <v>-0.37777464997720578</v>
      </c>
      <c r="AM404">
        <f>AA404*TRAIN_SUMMARY!$C$8</f>
        <v>0.38352631329769549</v>
      </c>
      <c r="AN404">
        <f>AB404*TRAIN_SUMMARY!$C$9</f>
        <v>0.17108448609736249</v>
      </c>
      <c r="AO404">
        <f>AC404*TRAIN_SUMMARY!$C$10</f>
        <v>-0.18469041192036334</v>
      </c>
      <c r="AP404">
        <f>AD404*TRAIN_SUMMARY!$C$11</f>
        <v>-0.21458247952085815</v>
      </c>
      <c r="AQ404">
        <f>AE404*TRAIN_SUMMARY!$C$12</f>
        <v>6.1778553558697331E-2</v>
      </c>
      <c r="AR404">
        <f>AF404*TRAIN_SUMMARY!$C$13</f>
        <v>-7.9424741749105313E-2</v>
      </c>
      <c r="AS404">
        <f>AG404*TRAIN_SUMMARY!$C$14</f>
        <v>-8.8614999578798745E-2</v>
      </c>
      <c r="AT404">
        <f>TRAIN_SUMMARY!$C$2+SUM(AH404:AS404)</f>
        <v>-1.3957795530018489</v>
      </c>
      <c r="AU404">
        <f t="shared" si="78"/>
        <v>0.19848668686443227</v>
      </c>
      <c r="AV404">
        <f t="shared" si="79"/>
        <v>0.22125369679528484</v>
      </c>
      <c r="AW404">
        <f t="shared" si="80"/>
        <v>1</v>
      </c>
      <c r="AX404">
        <f t="shared" si="81"/>
        <v>0</v>
      </c>
      <c r="AY404">
        <f t="shared" si="89"/>
        <v>219</v>
      </c>
      <c r="AZ404">
        <f t="shared" si="90"/>
        <v>184</v>
      </c>
      <c r="BA404" s="35">
        <f t="shared" si="82"/>
        <v>0.45154639175257733</v>
      </c>
      <c r="BB404" s="35">
        <f t="shared" si="83"/>
        <v>0.85581395348837208</v>
      </c>
      <c r="BC404" s="35">
        <f t="shared" si="84"/>
        <v>0.40426756173579476</v>
      </c>
      <c r="BD404" s="35">
        <f t="shared" si="85"/>
        <v>0.85581395348837208</v>
      </c>
      <c r="BE404" s="35">
        <f t="shared" si="86"/>
        <v>0.45154639175257733</v>
      </c>
      <c r="BF404" s="23">
        <f>VLOOKUP(AH404,POINTS_TABLE!$D$2:$E$6,2,FALSE)</f>
        <v>22.950406619007929</v>
      </c>
      <c r="BG404" s="23">
        <f>VLOOKUP(AI404,POINTS_TABLE!$D$7:$E$12,2,FALSE)</f>
        <v>2.2035512366295098</v>
      </c>
      <c r="BH404" s="23">
        <f>VLOOKUP(AJ404,POINTS_TABLE!$D$13:$E$18,2,FALSE)</f>
        <v>2.4866538521987356</v>
      </c>
      <c r="BI404" s="23">
        <f>VLOOKUP(AK404,POINTS_TABLE!$D$21:$E$24,2,FALSE)</f>
        <v>-38.273886227485001</v>
      </c>
      <c r="BJ404" s="23">
        <f>VLOOKUP(AL404,POINTS_TABLE!$D$25:$E$27,2,FALSE)</f>
        <v>-16.350408422870363</v>
      </c>
      <c r="BK404" s="23">
        <f>VLOOKUP(AM404,POINTS_TABLE!$D$28:$E$33,2,FALSE)</f>
        <v>16.599345307350365</v>
      </c>
      <c r="BL404" s="23">
        <f>VLOOKUP(AN404,POINTS_TABLE!$D$34:$E$37,2,FALSE)</f>
        <v>7.4046821899710498</v>
      </c>
      <c r="BM404" s="23">
        <f>VLOOKUP(AO404,POINTS_TABLE!$D$38:$E$41,2,FALSE)</f>
        <v>-7.9935582413174426</v>
      </c>
      <c r="BN404" s="23">
        <f>VLOOKUP(AP404,POINTS_TABLE!$D$42:$E$44,2,FALSE)</f>
        <v>-9.2873123719919874</v>
      </c>
      <c r="BO404" s="23">
        <f>VLOOKUP(AQ404,POINTS_TABLE!$D$45:$E$48,2,FALSE)</f>
        <v>2.6738283855727758</v>
      </c>
      <c r="BP404" s="23">
        <f>VLOOKUP(AR404,POINTS_TABLE!$D$49:$E$50,2,FALSE)</f>
        <v>-3.4375704313596254</v>
      </c>
      <c r="BQ404" s="23">
        <f>VLOOKUP(AS404,POINTS_TABLE!$D$51:$E$52,2,FALSE)</f>
        <v>-3.8353326132213157</v>
      </c>
      <c r="BR404" s="39">
        <f>ROUND(SCORECARD_SCALLING!$C$6-SUM(BF404:BQ404)-TRAIN_SUMMARY!$C$2*SCORECARD_SCALLING!$C$5,0)</f>
        <v>531</v>
      </c>
      <c r="BS404" t="str">
        <f t="shared" si="87"/>
        <v>Manual review</v>
      </c>
      <c r="BT404">
        <f t="shared" si="88"/>
        <v>2</v>
      </c>
    </row>
    <row r="405" spans="1:72">
      <c r="A405" s="2" t="s">
        <v>63</v>
      </c>
      <c r="B405" s="2">
        <v>30</v>
      </c>
      <c r="C405" s="2" t="s">
        <v>45</v>
      </c>
      <c r="D405" s="2" t="s">
        <v>58</v>
      </c>
      <c r="E405" s="2">
        <v>1908</v>
      </c>
      <c r="F405" s="2" t="s">
        <v>34</v>
      </c>
      <c r="G405" s="2" t="s">
        <v>25</v>
      </c>
      <c r="H405" s="2">
        <v>4</v>
      </c>
      <c r="I405" s="2" t="s">
        <v>26</v>
      </c>
      <c r="J405" s="2" t="s">
        <v>27</v>
      </c>
      <c r="K405" s="2">
        <v>4</v>
      </c>
      <c r="L405" s="2" t="s">
        <v>28</v>
      </c>
      <c r="M405" s="2">
        <v>66</v>
      </c>
      <c r="N405" s="2" t="s">
        <v>27</v>
      </c>
      <c r="O405" s="2" t="s">
        <v>29</v>
      </c>
      <c r="P405" s="2">
        <v>1</v>
      </c>
      <c r="Q405" s="2" t="s">
        <v>52</v>
      </c>
      <c r="R405" s="2">
        <v>1</v>
      </c>
      <c r="S405" s="2" t="s">
        <v>31</v>
      </c>
      <c r="T405" s="2" t="s">
        <v>31</v>
      </c>
      <c r="U405" s="2">
        <v>1</v>
      </c>
      <c r="V405">
        <f>_xlfn.XLOOKUP(B405,Binning_WOE_IV!$C$2:$C$6,Binning_WOE_IV!$I$2:$I$6,"not found",-1)</f>
        <v>-0.12917431193202994</v>
      </c>
      <c r="W405">
        <f>_xlfn.XLOOKUP(E405,Binning_WOE_IV!$C$7:$C$12,Binning_WOE_IV!$I$7:$I$12,"not found",-1)</f>
        <v>0.16104877718831048</v>
      </c>
      <c r="X405">
        <f>_xlfn.XLOOKUP(M405,Binning_WOE_IV!$C$13:$C$18,Binning_WOE_IV!$I$13:$I$18,"not found",-1)</f>
        <v>0.47434342549681774</v>
      </c>
      <c r="Y405">
        <f>_xlfn.XLOOKUP(A405,Binning_WOE_IV!$B$32:$B$35,Binning_WOE_IV!$G$32:$G$35,"not found",0)</f>
        <v>0.16731839020190586</v>
      </c>
      <c r="Z405" s="23">
        <f>_xlfn.XLOOKUP(_xlfn.XLOOKUP(C405,Binning_WOE_IV!$AF$2:$AF$6,Binning_WOE_IV!$AG$2:$AG$6,"not found",0),Binning_WOE_IV!$R$36:$R$38,Binning_WOE_IV!$G$36:$G$38,"not found",0)</f>
        <v>-4.4726268044255127E-2</v>
      </c>
      <c r="AA405" cm="1">
        <f t="array" ref="AA405">_xlfn.SWITCH(D405,"radio/tv",Binning_WOE_IV!$G$39,"other",Binning_WOE_IV!$G$39,"education",Binning_WOE_IV!$G$40,"retraining",Binning_WOE_IV!$G$40,"furniture/equipment",Binning_WOE_IV!$G$41,"domestic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405">
        <f>_xlfn.LET(_xlpm.b,_xlfn.XLOOKUP(F405,Binning_WOE_IV!$AJ$2:$AJ$6,Binning_WOE_IV!$AK$2:$AK$6,"not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05">
        <f>_xlfn.LET(_xlpm.b,_xlfn.XLOOKUP(G405,Binning_WOE_IV!$AL$2:$AL$6,Binning_WOE_IV!$AM$2:$AM$6,"not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05">
        <f>_xlfn.XLOOKUP(_xlfn.XLOOKUP(I405,Binning_WOE_IV!$AN$2:$AN$5,Binning_WOE_IV!$AO$2:$AO$5,"not found",0),Binning_WOE_IV!$R$53:$R$55,Binning_WOE_IV!$G$53:$G$55,"not found",0)</f>
        <v>0.1811117123342415</v>
      </c>
      <c r="AE405">
        <f>_xlfn.LET(_xlpm.b,_xlfn.XLOOKUP(L405,Binning_WOE_IV!$AQ$2:$AQ$5,Binning_WOE_IV!$AR$2:$AR$5,"not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05">
        <f>_xlfn.XLOOKUP(_xlfn.XLOOKUP(N405,Binning_WOE_IV!$AS$2:$AS$4,Binning_WOE_IV!$AT$2:$AT$4,"not found",0),Binning_WOE_IV!$R$62:$R$63,Binning_WOE_IV!$G$62:$G$63,"not found",0)</f>
        <v>0.12957806221905885</v>
      </c>
      <c r="AG405">
        <f>_xlfn.XLOOKUP(_xlfn.XLOOKUP(O405,Binning_WOE_IV!$AU$2:$AU$4,Binning_WOE_IV!$AV$2:$AV$4,"not found",0),Binning_WOE_IV!$R$64:$R$65,Binning_WOE_IV!$G$64:$G$65,"not found",0)</f>
        <v>0.23435622685305388</v>
      </c>
      <c r="AH405">
        <f>V405*TRAIN_SUMMARY!$C$3</f>
        <v>0.10186434668464488</v>
      </c>
      <c r="AI405">
        <f>W405*TRAIN_SUMMARY!$C$4</f>
        <v>-8.037531726833734E-2</v>
      </c>
      <c r="AJ405">
        <f>X405*TRAIN_SUMMARY!$C$5</f>
        <v>-0.30210272522824844</v>
      </c>
      <c r="AK405">
        <f>Y405*TRAIN_SUMMARY!$C$6</f>
        <v>-0.13115011605145144</v>
      </c>
      <c r="AL405">
        <f>Z405*TRAIN_SUMMARY!$C$7</f>
        <v>2.4580699342731407E-2</v>
      </c>
      <c r="AM405">
        <f>AA405*TRAIN_SUMMARY!$C$8</f>
        <v>0.4883377841684039</v>
      </c>
      <c r="AN405">
        <f>AB405*TRAIN_SUMMARY!$C$9</f>
        <v>0.17108448609736249</v>
      </c>
      <c r="AO405">
        <f>AC405*TRAIN_SUMMARY!$C$10</f>
        <v>-0.18469041192036334</v>
      </c>
      <c r="AP405">
        <f>AD405*TRAIN_SUMMARY!$C$11</f>
        <v>-0.21458247952085815</v>
      </c>
      <c r="AQ405">
        <f>AE405*TRAIN_SUMMARY!$C$12</f>
        <v>-0.28008206528227803</v>
      </c>
      <c r="AR405">
        <f>AF405*TRAIN_SUMMARY!$C$13</f>
        <v>-7.9424741749105313E-2</v>
      </c>
      <c r="AS405">
        <f>AG405*TRAIN_SUMMARY!$C$14</f>
        <v>-8.8614999578798745E-2</v>
      </c>
      <c r="AT405">
        <f>TRAIN_SUMMARY!$C$2+SUM(AH405:AS405)</f>
        <v>-1.3965563550684212</v>
      </c>
      <c r="AU405">
        <f t="shared" si="78"/>
        <v>0.19836313458376487</v>
      </c>
      <c r="AV405">
        <f t="shared" si="79"/>
        <v>1.6176559149867433</v>
      </c>
      <c r="AW405">
        <f t="shared" si="80"/>
        <v>0</v>
      </c>
      <c r="AX405">
        <f t="shared" si="81"/>
        <v>1</v>
      </c>
      <c r="AY405">
        <f t="shared" si="89"/>
        <v>219</v>
      </c>
      <c r="AZ405">
        <f t="shared" si="90"/>
        <v>185</v>
      </c>
      <c r="BA405" s="35">
        <f t="shared" si="82"/>
        <v>0.45154639175257733</v>
      </c>
      <c r="BB405" s="35">
        <f t="shared" si="83"/>
        <v>0.86046511627906974</v>
      </c>
      <c r="BC405" s="35">
        <f t="shared" si="84"/>
        <v>0.40891872452649242</v>
      </c>
      <c r="BD405" s="35">
        <f t="shared" si="85"/>
        <v>0.86046511627906974</v>
      </c>
      <c r="BE405" s="35">
        <f t="shared" si="86"/>
        <v>0.45154639175257733</v>
      </c>
      <c r="BF405" s="23">
        <f>VLOOKUP(AH405,POINTS_TABLE!$D$2:$E$6,2,FALSE)</f>
        <v>4.4087756341599382</v>
      </c>
      <c r="BG405" s="23">
        <f>VLOOKUP(AI405,POINTS_TABLE!$D$7:$E$12,2,FALSE)</f>
        <v>-3.4787121489872201</v>
      </c>
      <c r="BH405" s="23">
        <f>VLOOKUP(AJ405,POINTS_TABLE!$D$13:$E$18,2,FALSE)</f>
        <v>-13.075263105775054</v>
      </c>
      <c r="BI405" s="23">
        <f>VLOOKUP(AK405,POINTS_TABLE!$D$21:$E$24,2,FALSE)</f>
        <v>-5.6762886611832304</v>
      </c>
      <c r="BJ405" s="23">
        <f>VLOOKUP(AL405,POINTS_TABLE!$D$25:$E$27,2,FALSE)</f>
        <v>1.063873591300236</v>
      </c>
      <c r="BK405" s="23">
        <f>VLOOKUP(AM405,POINTS_TABLE!$D$28:$E$33,2,FALSE)</f>
        <v>21.135674984953837</v>
      </c>
      <c r="BL405" s="23">
        <f>VLOOKUP(AN405,POINTS_TABLE!$D$34:$E$37,2,FALSE)</f>
        <v>7.4046821899710498</v>
      </c>
      <c r="BM405" s="23">
        <f>VLOOKUP(AO405,POINTS_TABLE!$D$38:$E$41,2,FALSE)</f>
        <v>-7.9935582413174426</v>
      </c>
      <c r="BN405" s="23">
        <f>VLOOKUP(AP405,POINTS_TABLE!$D$42:$E$44,2,FALSE)</f>
        <v>-9.2873123719919874</v>
      </c>
      <c r="BO405" s="23">
        <f>VLOOKUP(AQ405,POINTS_TABLE!$D$45:$E$48,2,FALSE)</f>
        <v>-12.122190198740443</v>
      </c>
      <c r="BP405" s="23">
        <f>VLOOKUP(AR405,POINTS_TABLE!$D$49:$E$50,2,FALSE)</f>
        <v>-3.4375704313596254</v>
      </c>
      <c r="BQ405" s="23">
        <f>VLOOKUP(AS405,POINTS_TABLE!$D$51:$E$52,2,FALSE)</f>
        <v>-3.8353326132213157</v>
      </c>
      <c r="BR405" s="39">
        <f>ROUND(SCORECARD_SCALLING!$C$6-SUM(BF405:BQ405)-TRAIN_SUMMARY!$C$2*SCORECARD_SCALLING!$C$5,0)</f>
        <v>531</v>
      </c>
      <c r="BS405" t="str">
        <f t="shared" si="87"/>
        <v>Manual review</v>
      </c>
      <c r="BT405">
        <f t="shared" si="88"/>
        <v>2</v>
      </c>
    </row>
    <row r="406" spans="1:72">
      <c r="A406" s="2" t="s">
        <v>32</v>
      </c>
      <c r="B406" s="2">
        <v>21</v>
      </c>
      <c r="C406" s="2" t="s">
        <v>33</v>
      </c>
      <c r="D406" s="2" t="s">
        <v>41</v>
      </c>
      <c r="E406" s="2">
        <v>3976</v>
      </c>
      <c r="F406" s="2" t="s">
        <v>24</v>
      </c>
      <c r="G406" s="2" t="s">
        <v>39</v>
      </c>
      <c r="H406" s="2">
        <v>2</v>
      </c>
      <c r="I406" s="2" t="s">
        <v>26</v>
      </c>
      <c r="J406" s="2" t="s">
        <v>27</v>
      </c>
      <c r="K406" s="2">
        <v>3</v>
      </c>
      <c r="L406" s="2" t="s">
        <v>50</v>
      </c>
      <c r="M406" s="2">
        <v>35</v>
      </c>
      <c r="N406" s="2" t="s">
        <v>27</v>
      </c>
      <c r="O406" s="2" t="s">
        <v>29</v>
      </c>
      <c r="P406" s="2">
        <v>1</v>
      </c>
      <c r="Q406" s="2" t="s">
        <v>30</v>
      </c>
      <c r="R406" s="2">
        <v>1</v>
      </c>
      <c r="S406" s="2" t="s">
        <v>31</v>
      </c>
      <c r="T406" s="2" t="s">
        <v>31</v>
      </c>
      <c r="U406" s="2">
        <v>0</v>
      </c>
      <c r="V406">
        <f>_xlfn.XLOOKUP(B406,Binning_WOE_IV!$C$2:$C$6,Binning_WOE_IV!$I$2:$I$6,"not found",-1)</f>
        <v>7.0953437452657447E-2</v>
      </c>
      <c r="W406">
        <f>_xlfn.XLOOKUP(E406,Binning_WOE_IV!$C$7:$C$12,Binning_WOE_IV!$I$7:$I$12,"not found",-1)</f>
        <v>4.3939369041401284E-2</v>
      </c>
      <c r="X406">
        <f>_xlfn.XLOOKUP(M406,Binning_WOE_IV!$C$13:$C$18,Binning_WOE_IV!$I$13:$I$18,"not found",-1)</f>
        <v>-9.0210644079187538E-2</v>
      </c>
      <c r="Y406">
        <f>_xlfn.XLOOKUP(A406,Binning_WOE_IV!$B$32:$B$35,Binning_WOE_IV!$G$32:$G$35,"not found",0)</f>
        <v>-0.45557089656450134</v>
      </c>
      <c r="Z406" s="23">
        <f>_xlfn.XLOOKUP(_xlfn.XLOOKUP(C406,Binning_WOE_IV!$AF$2:$AF$6,Binning_WOE_IV!$AG$2:$AG$6,"not found",0),Binning_WOE_IV!$R$36:$R$38,Binning_WOE_IV!$G$36:$G$38,"not found",0)</f>
        <v>-4.4726268044255127E-2</v>
      </c>
      <c r="AA406" cm="1">
        <f t="array" ref="AA406">_xlfn.SWITCH(D406,"radio/tv",Binning_WOE_IV!$G$39,"other",Binning_WOE_IV!$G$39,"education",Binning_WOE_IV!$G$40,"retraining",Binning_WOE_IV!$G$40,"furniture/equipment",Binning_WOE_IV!$G$41,"domestic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406">
        <f>_xlfn.LET(_xlpm.b,_xlfn.XLOOKUP(F406,Binning_WOE_IV!$AJ$2:$AJ$6,Binning_WOE_IV!$AK$2:$AK$6,"not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406">
        <f>_xlfn.LET(_xlpm.b,_xlfn.XLOOKUP(G406,Binning_WOE_IV!$AL$2:$AL$6,Binning_WOE_IV!$AM$2:$AM$6,"not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06">
        <f>_xlfn.XLOOKUP(_xlfn.XLOOKUP(I406,Binning_WOE_IV!$AN$2:$AN$5,Binning_WOE_IV!$AO$2:$AO$5,"not found",0),Binning_WOE_IV!$R$53:$R$55,Binning_WOE_IV!$G$53:$G$55,"not found",0)</f>
        <v>0.1811117123342415</v>
      </c>
      <c r="AE406">
        <f>_xlfn.LET(_xlpm.b,_xlfn.XLOOKUP(L406,Binning_WOE_IV!$AQ$2:$AQ$5,Binning_WOE_IV!$AR$2:$AR$5,"not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06">
        <f>_xlfn.XLOOKUP(_xlfn.XLOOKUP(N406,Binning_WOE_IV!$AS$2:$AS$4,Binning_WOE_IV!$AT$2:$AT$4,"not found",0),Binning_WOE_IV!$R$62:$R$63,Binning_WOE_IV!$G$62:$G$63,"not found",0)</f>
        <v>0.12957806221905885</v>
      </c>
      <c r="AG406">
        <f>_xlfn.XLOOKUP(_xlfn.XLOOKUP(O406,Binning_WOE_IV!$AU$2:$AU$4,Binning_WOE_IV!$AV$2:$AV$4,"not found",0),Binning_WOE_IV!$R$64:$R$65,Binning_WOE_IV!$G$64:$G$65,"not found",0)</f>
        <v>0.23435622685305388</v>
      </c>
      <c r="AH406">
        <f>V406*TRAIN_SUMMARY!$C$3</f>
        <v>-5.5952498937620498E-2</v>
      </c>
      <c r="AI406">
        <f>W406*TRAIN_SUMMARY!$C$4</f>
        <v>-2.1929012991782761E-2</v>
      </c>
      <c r="AJ406">
        <f>X406*TRAIN_SUMMARY!$C$5</f>
        <v>5.7453903556002682E-2</v>
      </c>
      <c r="AK406">
        <f>Y406*TRAIN_SUMMARY!$C$6</f>
        <v>0.35709270141793154</v>
      </c>
      <c r="AL406">
        <f>Z406*TRAIN_SUMMARY!$C$7</f>
        <v>2.4580699342731407E-2</v>
      </c>
      <c r="AM406">
        <f>AA406*TRAIN_SUMMARY!$C$8</f>
        <v>5.9194073638088991E-2</v>
      </c>
      <c r="AN406">
        <f>AB406*TRAIN_SUMMARY!$C$9</f>
        <v>-0.49611293003523665</v>
      </c>
      <c r="AO406">
        <f>AC406*TRAIN_SUMMARY!$C$10</f>
        <v>-0.18469041192036334</v>
      </c>
      <c r="AP406">
        <f>AD406*TRAIN_SUMMARY!$C$11</f>
        <v>-0.21458247952085815</v>
      </c>
      <c r="AQ406">
        <f>AE406*TRAIN_SUMMARY!$C$12</f>
        <v>6.1778553558697331E-2</v>
      </c>
      <c r="AR406">
        <f>AF406*TRAIN_SUMMARY!$C$13</f>
        <v>-7.9424741749105313E-2</v>
      </c>
      <c r="AS406">
        <f>AG406*TRAIN_SUMMARY!$C$14</f>
        <v>-8.8614999578798745E-2</v>
      </c>
      <c r="AT406">
        <f>TRAIN_SUMMARY!$C$2+SUM(AH406:AS406)</f>
        <v>-1.4026079579824366</v>
      </c>
      <c r="AU406">
        <f t="shared" si="78"/>
        <v>0.19740259401668353</v>
      </c>
      <c r="AV406">
        <f t="shared" si="79"/>
        <v>0.21990205317134343</v>
      </c>
      <c r="AW406">
        <f t="shared" si="80"/>
        <v>1</v>
      </c>
      <c r="AX406">
        <f t="shared" si="81"/>
        <v>0</v>
      </c>
      <c r="AY406">
        <f t="shared" si="89"/>
        <v>220</v>
      </c>
      <c r="AZ406">
        <f t="shared" si="90"/>
        <v>185</v>
      </c>
      <c r="BA406" s="35">
        <f t="shared" si="82"/>
        <v>0.45360824742268041</v>
      </c>
      <c r="BB406" s="35">
        <f t="shared" si="83"/>
        <v>0.86046511627906974</v>
      </c>
      <c r="BC406" s="35">
        <f t="shared" si="84"/>
        <v>0.40685686885638933</v>
      </c>
      <c r="BD406" s="35">
        <f t="shared" si="85"/>
        <v>0.86046511627906974</v>
      </c>
      <c r="BE406" s="35">
        <f t="shared" si="86"/>
        <v>0.45360824742268041</v>
      </c>
      <c r="BF406" s="23">
        <f>VLOOKUP(AH406,POINTS_TABLE!$D$2:$E$6,2,FALSE)</f>
        <v>-2.4216717822795024</v>
      </c>
      <c r="BG406" s="23">
        <f>VLOOKUP(AI406,POINTS_TABLE!$D$7:$E$12,2,FALSE)</f>
        <v>-0.94910634884503919</v>
      </c>
      <c r="BH406" s="23">
        <f>VLOOKUP(AJ406,POINTS_TABLE!$D$13:$E$18,2,FALSE)</f>
        <v>2.4866538521987356</v>
      </c>
      <c r="BI406" s="23">
        <f>VLOOKUP(AK406,POINTS_TABLE!$D$21:$E$24,2,FALSE)</f>
        <v>15.455276084198793</v>
      </c>
      <c r="BJ406" s="23">
        <f>VLOOKUP(AL406,POINTS_TABLE!$D$25:$E$27,2,FALSE)</f>
        <v>1.063873591300236</v>
      </c>
      <c r="BK406" s="23">
        <f>VLOOKUP(AM406,POINTS_TABLE!$D$28:$E$33,2,FALSE)</f>
        <v>2.5619698946306131</v>
      </c>
      <c r="BL406" s="23">
        <f>VLOOKUP(AN406,POINTS_TABLE!$D$34:$E$37,2,FALSE)</f>
        <v>-21.472189916481874</v>
      </c>
      <c r="BM406" s="23">
        <f>VLOOKUP(AO406,POINTS_TABLE!$D$38:$E$41,2,FALSE)</f>
        <v>-7.9935582413174426</v>
      </c>
      <c r="BN406" s="23">
        <f>VLOOKUP(AP406,POINTS_TABLE!$D$42:$E$44,2,FALSE)</f>
        <v>-9.2873123719919874</v>
      </c>
      <c r="BO406" s="23">
        <f>VLOOKUP(AQ406,POINTS_TABLE!$D$45:$E$48,2,FALSE)</f>
        <v>2.6738283855727758</v>
      </c>
      <c r="BP406" s="23">
        <f>VLOOKUP(AR406,POINTS_TABLE!$D$49:$E$50,2,FALSE)</f>
        <v>-3.4375704313596254</v>
      </c>
      <c r="BQ406" s="23">
        <f>VLOOKUP(AS406,POINTS_TABLE!$D$51:$E$52,2,FALSE)</f>
        <v>-3.8353326132213157</v>
      </c>
      <c r="BR406" s="39">
        <f>ROUND(SCORECARD_SCALLING!$C$6-SUM(BF406:BQ406)-TRAIN_SUMMARY!$C$2*SCORECARD_SCALLING!$C$5,0)</f>
        <v>531</v>
      </c>
      <c r="BS406" t="str">
        <f t="shared" si="87"/>
        <v>Manual review</v>
      </c>
      <c r="BT406">
        <f t="shared" si="88"/>
        <v>2</v>
      </c>
    </row>
    <row r="407" spans="1:72">
      <c r="A407" s="2" t="s">
        <v>37</v>
      </c>
      <c r="B407" s="2">
        <v>9</v>
      </c>
      <c r="C407" s="2" t="s">
        <v>33</v>
      </c>
      <c r="D407" s="2" t="s">
        <v>41</v>
      </c>
      <c r="E407" s="2">
        <v>2301</v>
      </c>
      <c r="F407" s="2" t="s">
        <v>59</v>
      </c>
      <c r="G407" s="2" t="s">
        <v>57</v>
      </c>
      <c r="H407" s="2">
        <v>2</v>
      </c>
      <c r="I407" s="2" t="s">
        <v>36</v>
      </c>
      <c r="J407" s="2" t="s">
        <v>27</v>
      </c>
      <c r="K407" s="2">
        <v>4</v>
      </c>
      <c r="L407" s="2" t="s">
        <v>43</v>
      </c>
      <c r="M407" s="2">
        <v>22</v>
      </c>
      <c r="N407" s="2" t="s">
        <v>27</v>
      </c>
      <c r="O407" s="2" t="s">
        <v>51</v>
      </c>
      <c r="P407" s="2">
        <v>1</v>
      </c>
      <c r="Q407" s="2" t="s">
        <v>30</v>
      </c>
      <c r="R407" s="2">
        <v>1</v>
      </c>
      <c r="S407" s="2" t="s">
        <v>27</v>
      </c>
      <c r="T407" s="2" t="s">
        <v>31</v>
      </c>
      <c r="U407" s="2">
        <v>0</v>
      </c>
      <c r="V407">
        <f>_xlfn.XLOOKUP(B407,Binning_WOE_IV!$C$2:$C$6,Binning_WOE_IV!$I$2:$I$6,"not found",-1)</f>
        <v>1.0146162505891094</v>
      </c>
      <c r="W407">
        <f>_xlfn.XLOOKUP(E407,Binning_WOE_IV!$C$7:$C$12,Binning_WOE_IV!$I$7:$I$12,"not found",-1)</f>
        <v>0.12361395596717682</v>
      </c>
      <c r="X407">
        <f>_xlfn.XLOOKUP(M407,Binning_WOE_IV!$C$13:$C$18,Binning_WOE_IV!$I$13:$I$18,"not found",-1)</f>
        <v>-0.40221483439086264</v>
      </c>
      <c r="Y407">
        <f>_xlfn.XLOOKUP(A407,Binning_WOE_IV!$B$32:$B$35,Binning_WOE_IV!$G$32:$G$35,"not found",0)</f>
        <v>1.1281887537091495</v>
      </c>
      <c r="Z407" s="23">
        <f>_xlfn.XLOOKUP(_xlfn.XLOOKUP(C407,Binning_WOE_IV!$AF$2:$AF$6,Binning_WOE_IV!$AG$2:$AG$6,"not found",0),Binning_WOE_IV!$R$36:$R$38,Binning_WOE_IV!$G$36:$G$38,"not found",0)</f>
        <v>-4.4726268044255127E-2</v>
      </c>
      <c r="AA407" cm="1">
        <f t="array" ref="AA407">_xlfn.SWITCH(D407,"radio/tv",Binning_WOE_IV!$G$39,"other",Binning_WOE_IV!$G$39,"education",Binning_WOE_IV!$G$40,"retraining",Binning_WOE_IV!$G$40,"furniture/equipment",Binning_WOE_IV!$G$41,"domestic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407">
        <f>_xlfn.LET(_xlpm.b,_xlfn.XLOOKUP(F407,Binning_WOE_IV!$AJ$2:$AJ$6,Binning_WOE_IV!$AK$2:$AK$6,"not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407">
        <f>_xlfn.LET(_xlpm.b,_xlfn.XLOOKUP(G407,Binning_WOE_IV!$AL$2:$AL$6,Binning_WOE_IV!$AM$2:$AM$6,"not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407">
        <f>_xlfn.XLOOKUP(_xlfn.XLOOKUP(I407,Binning_WOE_IV!$AN$2:$AN$5,Binning_WOE_IV!$AO$2:$AO$5,"not found",0),Binning_WOE_IV!$R$53:$R$55,Binning_WOE_IV!$G$53:$G$55,"not found",0)</f>
        <v>-0.20099341664998441</v>
      </c>
      <c r="AE407">
        <f>_xlfn.LET(_xlpm.b,_xlfn.XLOOKUP(L407,Binning_WOE_IV!$AQ$2:$AQ$5,Binning_WOE_IV!$AR$2:$AR$5,"not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07">
        <f>_xlfn.XLOOKUP(_xlfn.XLOOKUP(N407,Binning_WOE_IV!$AS$2:$AS$4,Binning_WOE_IV!$AT$2:$AT$4,"not found",0),Binning_WOE_IV!$R$62:$R$63,Binning_WOE_IV!$G$62:$G$63,"not found",0)</f>
        <v>0.12957806221905885</v>
      </c>
      <c r="AG407">
        <f>_xlfn.XLOOKUP(_xlfn.XLOOKUP(O407,Binning_WOE_IV!$AU$2:$AU$4,Binning_WOE_IV!$AV$2:$AV$4,"not found",0),Binning_WOE_IV!$R$64:$R$65,Binning_WOE_IV!$G$64:$G$65,"not found",0)</f>
        <v>-0.4919272386823581</v>
      </c>
      <c r="AH407">
        <f>V407*TRAIN_SUMMARY!$C$3</f>
        <v>-0.80010661528638027</v>
      </c>
      <c r="AI407">
        <f>W407*TRAIN_SUMMARY!$C$4</f>
        <v>-6.1692557392340606E-2</v>
      </c>
      <c r="AJ407">
        <f>X407*TRAIN_SUMMARY!$C$5</f>
        <v>0.25616502952357967</v>
      </c>
      <c r="AK407">
        <f>Y407*TRAIN_SUMMARY!$C$6</f>
        <v>-0.88431454425511169</v>
      </c>
      <c r="AL407">
        <f>Z407*TRAIN_SUMMARY!$C$7</f>
        <v>2.4580699342731407E-2</v>
      </c>
      <c r="AM407">
        <f>AA407*TRAIN_SUMMARY!$C$8</f>
        <v>5.9194073638088991E-2</v>
      </c>
      <c r="AN407">
        <f>AB407*TRAIN_SUMMARY!$C$9</f>
        <v>0.18902110492895396</v>
      </c>
      <c r="AO407">
        <f>AC407*TRAIN_SUMMARY!$C$10</f>
        <v>0.2867089209985732</v>
      </c>
      <c r="AP407">
        <f>AD407*TRAIN_SUMMARY!$C$11</f>
        <v>0.23813846799994265</v>
      </c>
      <c r="AQ407">
        <f>AE407*TRAIN_SUMMARY!$C$12</f>
        <v>-1.8327249432625072E-2</v>
      </c>
      <c r="AR407">
        <f>AF407*TRAIN_SUMMARY!$C$13</f>
        <v>-7.9424741749105313E-2</v>
      </c>
      <c r="AS407">
        <f>AG407*TRAIN_SUMMARY!$C$14</f>
        <v>0.18600799575071647</v>
      </c>
      <c r="AT407">
        <f>TRAIN_SUMMARY!$C$2+SUM(AH407:AS407)</f>
        <v>-1.4254502306951</v>
      </c>
      <c r="AU407">
        <f t="shared" si="78"/>
        <v>0.19380858101378817</v>
      </c>
      <c r="AV407">
        <f t="shared" si="79"/>
        <v>0.2154340721336731</v>
      </c>
      <c r="AW407">
        <f t="shared" si="80"/>
        <v>1</v>
      </c>
      <c r="AX407">
        <f t="shared" si="81"/>
        <v>0</v>
      </c>
      <c r="AY407">
        <f t="shared" si="89"/>
        <v>221</v>
      </c>
      <c r="AZ407">
        <f t="shared" si="90"/>
        <v>185</v>
      </c>
      <c r="BA407" s="35">
        <f t="shared" si="82"/>
        <v>0.4556701030927835</v>
      </c>
      <c r="BB407" s="35">
        <f t="shared" si="83"/>
        <v>0.86046511627906974</v>
      </c>
      <c r="BC407" s="35">
        <f t="shared" si="84"/>
        <v>0.40479501318628625</v>
      </c>
      <c r="BD407" s="35">
        <f t="shared" si="85"/>
        <v>0.86046511627906974</v>
      </c>
      <c r="BE407" s="35">
        <f t="shared" si="86"/>
        <v>0.4556701030927835</v>
      </c>
      <c r="BF407" s="23">
        <f>VLOOKUP(AH407,POINTS_TABLE!$D$2:$E$6,2,FALSE)</f>
        <v>-34.629295381683434</v>
      </c>
      <c r="BG407" s="23">
        <f>VLOOKUP(AI407,POINTS_TABLE!$D$7:$E$12,2,FALSE)</f>
        <v>-2.6701063982906263</v>
      </c>
      <c r="BH407" s="23">
        <f>VLOOKUP(AJ407,POINTS_TABLE!$D$13:$E$18,2,FALSE)</f>
        <v>11.087040532285299</v>
      </c>
      <c r="BI407" s="23">
        <f>VLOOKUP(AK407,POINTS_TABLE!$D$21:$E$24,2,FALSE)</f>
        <v>-38.273886227485001</v>
      </c>
      <c r="BJ407" s="23">
        <f>VLOOKUP(AL407,POINTS_TABLE!$D$25:$E$27,2,FALSE)</f>
        <v>1.063873591300236</v>
      </c>
      <c r="BK407" s="23">
        <f>VLOOKUP(AM407,POINTS_TABLE!$D$28:$E$33,2,FALSE)</f>
        <v>2.5619698946306131</v>
      </c>
      <c r="BL407" s="23">
        <f>VLOOKUP(AN407,POINTS_TABLE!$D$34:$E$37,2,FALSE)</f>
        <v>8.180994321130628</v>
      </c>
      <c r="BM407" s="23">
        <f>VLOOKUP(AO407,POINTS_TABLE!$D$38:$E$41,2,FALSE)</f>
        <v>12.409006155098014</v>
      </c>
      <c r="BN407" s="23">
        <f>VLOOKUP(AP407,POINTS_TABLE!$D$42:$E$44,2,FALSE)</f>
        <v>10.30683560485237</v>
      </c>
      <c r="BO407" s="23">
        <f>VLOOKUP(AQ407,POINTS_TABLE!$D$45:$E$48,2,FALSE)</f>
        <v>-0.79321895608749771</v>
      </c>
      <c r="BP407" s="23">
        <f>VLOOKUP(AR407,POINTS_TABLE!$D$49:$E$50,2,FALSE)</f>
        <v>-3.4375704313596254</v>
      </c>
      <c r="BQ407" s="23">
        <f>VLOOKUP(AS407,POINTS_TABLE!$D$51:$E$52,2,FALSE)</f>
        <v>8.0505843910576207</v>
      </c>
      <c r="BR407" s="39">
        <f>ROUND(SCORECARD_SCALLING!$C$6-SUM(BF407:BQ407)-TRAIN_SUMMARY!$C$2*SCORECARD_SCALLING!$C$5,0)</f>
        <v>532</v>
      </c>
      <c r="BS407" t="str">
        <f t="shared" si="87"/>
        <v>Manual review</v>
      </c>
      <c r="BT407">
        <f t="shared" si="88"/>
        <v>2</v>
      </c>
    </row>
    <row r="408" spans="1:72">
      <c r="A408" s="2" t="s">
        <v>37</v>
      </c>
      <c r="B408" s="2">
        <v>15</v>
      </c>
      <c r="C408" s="2" t="s">
        <v>64</v>
      </c>
      <c r="D408" s="2" t="s">
        <v>23</v>
      </c>
      <c r="E408" s="2">
        <v>1569</v>
      </c>
      <c r="F408" s="2" t="s">
        <v>59</v>
      </c>
      <c r="G408" s="2" t="s">
        <v>25</v>
      </c>
      <c r="H408" s="2">
        <v>4</v>
      </c>
      <c r="I408" s="2" t="s">
        <v>26</v>
      </c>
      <c r="J408" s="2" t="s">
        <v>27</v>
      </c>
      <c r="K408" s="2">
        <v>4</v>
      </c>
      <c r="L408" s="2" t="s">
        <v>50</v>
      </c>
      <c r="M408" s="2">
        <v>34</v>
      </c>
      <c r="N408" s="2" t="s">
        <v>61</v>
      </c>
      <c r="O408" s="2" t="s">
        <v>29</v>
      </c>
      <c r="P408" s="2">
        <v>1</v>
      </c>
      <c r="Q408" s="2" t="s">
        <v>40</v>
      </c>
      <c r="R408" s="2">
        <v>2</v>
      </c>
      <c r="S408" s="2" t="s">
        <v>27</v>
      </c>
      <c r="T408" s="2" t="s">
        <v>31</v>
      </c>
      <c r="U408" s="2">
        <v>0</v>
      </c>
      <c r="V408">
        <f>_xlfn.XLOOKUP(B408,Binning_WOE_IV!$C$2:$C$6,Binning_WOE_IV!$I$2:$I$6,"not found",-1)</f>
        <v>7.0953437452657447E-2</v>
      </c>
      <c r="W408">
        <f>_xlfn.XLOOKUP(E408,Binning_WOE_IV!$C$7:$C$12,Binning_WOE_IV!$I$7:$I$12,"not found",-1)</f>
        <v>0.16104877718831048</v>
      </c>
      <c r="X408">
        <f>_xlfn.XLOOKUP(M408,Binning_WOE_IV!$C$13:$C$18,Binning_WOE_IV!$I$13:$I$18,"not found",-1)</f>
        <v>-9.0210644079187538E-2</v>
      </c>
      <c r="Y408">
        <f>_xlfn.XLOOKUP(A408,Binning_WOE_IV!$B$32:$B$35,Binning_WOE_IV!$G$32:$G$35,"not found",0)</f>
        <v>1.1281887537091495</v>
      </c>
      <c r="Z408" s="23">
        <f>_xlfn.XLOOKUP(_xlfn.XLOOKUP(C408,Binning_WOE_IV!$AF$2:$AF$6,Binning_WOE_IV!$AG$2:$AG$6,"not found",0),Binning_WOE_IV!$R$36:$R$38,Binning_WOE_IV!$G$36:$G$38,"not found",0)</f>
        <v>-1.2442937789022748</v>
      </c>
      <c r="AA408" cm="1">
        <f t="array" ref="AA408">_xlfn.SWITCH(D408,"radio/tv",Binning_WOE_IV!$G$39,"other",Binning_WOE_IV!$G$39,"education",Binning_WOE_IV!$G$40,"retraining",Binning_WOE_IV!$G$40,"furniture/equipment",Binning_WOE_IV!$G$41,"domestic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408">
        <f>_xlfn.LET(_xlpm.b,_xlfn.XLOOKUP(F408,Binning_WOE_IV!$AJ$2:$AJ$6,Binning_WOE_IV!$AK$2:$AK$6,"not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408">
        <f>_xlfn.LET(_xlpm.b,_xlfn.XLOOKUP(G408,Binning_WOE_IV!$AL$2:$AL$6,Binning_WOE_IV!$AM$2:$AM$6,"not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08">
        <f>_xlfn.XLOOKUP(_xlfn.XLOOKUP(I408,Binning_WOE_IV!$AN$2:$AN$5,Binning_WOE_IV!$AO$2:$AO$5,"not found",0),Binning_WOE_IV!$R$53:$R$55,Binning_WOE_IV!$G$53:$G$55,"not found",0)</f>
        <v>0.1811117123342415</v>
      </c>
      <c r="AE408">
        <f>_xlfn.LET(_xlpm.b,_xlfn.XLOOKUP(L408,Binning_WOE_IV!$AQ$2:$AQ$5,Binning_WOE_IV!$AR$2:$AR$5,"not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08">
        <f>_xlfn.XLOOKUP(_xlfn.XLOOKUP(N408,Binning_WOE_IV!$AS$2:$AS$4,Binning_WOE_IV!$AT$2:$AT$4,"not found",0),Binning_WOE_IV!$R$62:$R$63,Binning_WOE_IV!$G$62:$G$63,"not found",0)</f>
        <v>-0.54969627176468283</v>
      </c>
      <c r="AG408">
        <f>_xlfn.XLOOKUP(_xlfn.XLOOKUP(O408,Binning_WOE_IV!$AU$2:$AU$4,Binning_WOE_IV!$AV$2:$AV$4,"not found",0),Binning_WOE_IV!$R$64:$R$65,Binning_WOE_IV!$G$64:$G$65,"not found",0)</f>
        <v>0.23435622685305388</v>
      </c>
      <c r="AH408">
        <f>V408*TRAIN_SUMMARY!$C$3</f>
        <v>-5.5952498937620498E-2</v>
      </c>
      <c r="AI408">
        <f>W408*TRAIN_SUMMARY!$C$4</f>
        <v>-8.037531726833734E-2</v>
      </c>
      <c r="AJ408">
        <f>X408*TRAIN_SUMMARY!$C$5</f>
        <v>5.7453903556002682E-2</v>
      </c>
      <c r="AK408">
        <f>Y408*TRAIN_SUMMARY!$C$6</f>
        <v>-0.88431454425511169</v>
      </c>
      <c r="AL408">
        <f>Z408*TRAIN_SUMMARY!$C$7</f>
        <v>0.68384000299252556</v>
      </c>
      <c r="AM408">
        <f>AA408*TRAIN_SUMMARY!$C$8</f>
        <v>-0.43521580803835686</v>
      </c>
      <c r="AN408">
        <f>AB408*TRAIN_SUMMARY!$C$9</f>
        <v>0.18902110492895396</v>
      </c>
      <c r="AO408">
        <f>AC408*TRAIN_SUMMARY!$C$10</f>
        <v>-0.18469041192036334</v>
      </c>
      <c r="AP408">
        <f>AD408*TRAIN_SUMMARY!$C$11</f>
        <v>-0.21458247952085815</v>
      </c>
      <c r="AQ408">
        <f>AE408*TRAIN_SUMMARY!$C$12</f>
        <v>6.1778553558697331E-2</v>
      </c>
      <c r="AR408">
        <f>AF408*TRAIN_SUMMARY!$C$13</f>
        <v>0.33693577197926589</v>
      </c>
      <c r="AS408">
        <f>AG408*TRAIN_SUMMARY!$C$14</f>
        <v>-8.8614999578798745E-2</v>
      </c>
      <c r="AT408">
        <f>TRAIN_SUMMARY!$C$2+SUM(AH408:AS408)</f>
        <v>-1.4361175372661241</v>
      </c>
      <c r="AU408">
        <f t="shared" si="78"/>
        <v>0.19214729026198671</v>
      </c>
      <c r="AV408">
        <f t="shared" si="79"/>
        <v>0.21337552700607146</v>
      </c>
      <c r="AW408">
        <f t="shared" si="80"/>
        <v>1</v>
      </c>
      <c r="AX408">
        <f t="shared" si="81"/>
        <v>0</v>
      </c>
      <c r="AY408">
        <f t="shared" si="89"/>
        <v>222</v>
      </c>
      <c r="AZ408">
        <f t="shared" si="90"/>
        <v>185</v>
      </c>
      <c r="BA408" s="35">
        <f t="shared" si="82"/>
        <v>0.45773195876288658</v>
      </c>
      <c r="BB408" s="35">
        <f t="shared" si="83"/>
        <v>0.86046511627906974</v>
      </c>
      <c r="BC408" s="35">
        <f t="shared" si="84"/>
        <v>0.40273315751618316</v>
      </c>
      <c r="BD408" s="35">
        <f t="shared" si="85"/>
        <v>0.86046511627906974</v>
      </c>
      <c r="BE408" s="35">
        <f t="shared" si="86"/>
        <v>0.45773195876288658</v>
      </c>
      <c r="BF408" s="23">
        <f>VLOOKUP(AH408,POINTS_TABLE!$D$2:$E$6,2,FALSE)</f>
        <v>-2.4216717822795024</v>
      </c>
      <c r="BG408" s="23">
        <f>VLOOKUP(AI408,POINTS_TABLE!$D$7:$E$12,2,FALSE)</f>
        <v>-3.4787121489872201</v>
      </c>
      <c r="BH408" s="23">
        <f>VLOOKUP(AJ408,POINTS_TABLE!$D$13:$E$18,2,FALSE)</f>
        <v>2.4866538521987356</v>
      </c>
      <c r="BI408" s="23">
        <f>VLOOKUP(AK408,POINTS_TABLE!$D$21:$E$24,2,FALSE)</f>
        <v>-38.273886227485001</v>
      </c>
      <c r="BJ408" s="23">
        <f>VLOOKUP(AL408,POINTS_TABLE!$D$25:$E$27,2,FALSE)</f>
        <v>29.597177432364315</v>
      </c>
      <c r="BK408" s="23">
        <f>VLOOKUP(AM408,POINTS_TABLE!$D$28:$E$33,2,FALSE)</f>
        <v>-18.836510639202615</v>
      </c>
      <c r="BL408" s="23">
        <f>VLOOKUP(AN408,POINTS_TABLE!$D$34:$E$37,2,FALSE)</f>
        <v>8.180994321130628</v>
      </c>
      <c r="BM408" s="23">
        <f>VLOOKUP(AO408,POINTS_TABLE!$D$38:$E$41,2,FALSE)</f>
        <v>-7.9935582413174426</v>
      </c>
      <c r="BN408" s="23">
        <f>VLOOKUP(AP408,POINTS_TABLE!$D$42:$E$44,2,FALSE)</f>
        <v>-9.2873123719919874</v>
      </c>
      <c r="BO408" s="23">
        <f>VLOOKUP(AQ408,POINTS_TABLE!$D$45:$E$48,2,FALSE)</f>
        <v>2.6738283855727758</v>
      </c>
      <c r="BP408" s="23">
        <f>VLOOKUP(AR408,POINTS_TABLE!$D$49:$E$50,2,FALSE)</f>
        <v>14.582867019977442</v>
      </c>
      <c r="BQ408" s="23">
        <f>VLOOKUP(AS408,POINTS_TABLE!$D$51:$E$52,2,FALSE)</f>
        <v>-3.8353326132213157</v>
      </c>
      <c r="BR408" s="39">
        <f>ROUND(SCORECARD_SCALLING!$C$6-SUM(BF408:BQ408)-TRAIN_SUMMARY!$C$2*SCORECARD_SCALLING!$C$5,0)</f>
        <v>532</v>
      </c>
      <c r="BS408" t="str">
        <f t="shared" si="87"/>
        <v>Manual review</v>
      </c>
      <c r="BT408">
        <f t="shared" si="88"/>
        <v>2</v>
      </c>
    </row>
    <row r="409" spans="1:72">
      <c r="A409" s="2" t="s">
        <v>37</v>
      </c>
      <c r="B409" s="2">
        <v>12</v>
      </c>
      <c r="C409" s="2" t="s">
        <v>60</v>
      </c>
      <c r="D409" s="2" t="s">
        <v>41</v>
      </c>
      <c r="E409" s="2">
        <v>2759</v>
      </c>
      <c r="F409" s="2" t="s">
        <v>34</v>
      </c>
      <c r="G409" s="2" t="s">
        <v>25</v>
      </c>
      <c r="H409" s="2">
        <v>2</v>
      </c>
      <c r="I409" s="2" t="s">
        <v>26</v>
      </c>
      <c r="J409" s="2" t="s">
        <v>27</v>
      </c>
      <c r="K409" s="2">
        <v>4</v>
      </c>
      <c r="L409" s="2" t="s">
        <v>43</v>
      </c>
      <c r="M409" s="2">
        <v>34</v>
      </c>
      <c r="N409" s="2" t="s">
        <v>27</v>
      </c>
      <c r="O409" s="2" t="s">
        <v>29</v>
      </c>
      <c r="P409" s="2">
        <v>2</v>
      </c>
      <c r="Q409" s="2" t="s">
        <v>30</v>
      </c>
      <c r="R409" s="2">
        <v>1</v>
      </c>
      <c r="S409" s="2" t="s">
        <v>27</v>
      </c>
      <c r="T409" s="2" t="s">
        <v>31</v>
      </c>
      <c r="U409" s="2">
        <v>0</v>
      </c>
      <c r="V409">
        <f>_xlfn.XLOOKUP(B409,Binning_WOE_IV!$C$2:$C$6,Binning_WOE_IV!$I$2:$I$6,"not found",-1)</f>
        <v>7.0953437452657447E-2</v>
      </c>
      <c r="W409">
        <f>_xlfn.XLOOKUP(E409,Binning_WOE_IV!$C$7:$C$12,Binning_WOE_IV!$I$7:$I$12,"not found",-1)</f>
        <v>0.12361395596717682</v>
      </c>
      <c r="X409">
        <f>_xlfn.XLOOKUP(M409,Binning_WOE_IV!$C$13:$C$18,Binning_WOE_IV!$I$13:$I$18,"not found",-1)</f>
        <v>-9.0210644079187538E-2</v>
      </c>
      <c r="Y409">
        <f>_xlfn.XLOOKUP(A409,Binning_WOE_IV!$B$32:$B$35,Binning_WOE_IV!$G$32:$G$35,"not found",0)</f>
        <v>1.1281887537091495</v>
      </c>
      <c r="Z409" s="23">
        <f>_xlfn.XLOOKUP(_xlfn.XLOOKUP(C409,Binning_WOE_IV!$AF$2:$AF$6,Binning_WOE_IV!$AG$2:$AG$6,"not found",0),Binning_WOE_IV!$R$36:$R$38,Binning_WOE_IV!$G$36:$G$38,"not found",0)</f>
        <v>-1.2442937789022748</v>
      </c>
      <c r="AA409" cm="1">
        <f t="array" ref="AA409">_xlfn.SWITCH(D409,"radio/tv",Binning_WOE_IV!$G$39,"other",Binning_WOE_IV!$G$39,"education",Binning_WOE_IV!$G$40,"retraining",Binning_WOE_IV!$G$40,"furniture/equipment",Binning_WOE_IV!$G$41,"domestic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409">
        <f>_xlfn.LET(_xlpm.b,_xlfn.XLOOKUP(F409,Binning_WOE_IV!$AJ$2:$AJ$6,Binning_WOE_IV!$AK$2:$AK$6,"not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09">
        <f>_xlfn.LET(_xlpm.b,_xlfn.XLOOKUP(G409,Binning_WOE_IV!$AL$2:$AL$6,Binning_WOE_IV!$AM$2:$AM$6,"not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09">
        <f>_xlfn.XLOOKUP(_xlfn.XLOOKUP(I409,Binning_WOE_IV!$AN$2:$AN$5,Binning_WOE_IV!$AO$2:$AO$5,"not found",0),Binning_WOE_IV!$R$53:$R$55,Binning_WOE_IV!$G$53:$G$55,"not found",0)</f>
        <v>0.1811117123342415</v>
      </c>
      <c r="AE409">
        <f>_xlfn.LET(_xlpm.b,_xlfn.XLOOKUP(L409,Binning_WOE_IV!$AQ$2:$AQ$5,Binning_WOE_IV!$AR$2:$AR$5,"not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09">
        <f>_xlfn.XLOOKUP(_xlfn.XLOOKUP(N409,Binning_WOE_IV!$AS$2:$AS$4,Binning_WOE_IV!$AT$2:$AT$4,"not found",0),Binning_WOE_IV!$R$62:$R$63,Binning_WOE_IV!$G$62:$G$63,"not found",0)</f>
        <v>0.12957806221905885</v>
      </c>
      <c r="AG409">
        <f>_xlfn.XLOOKUP(_xlfn.XLOOKUP(O409,Binning_WOE_IV!$AU$2:$AU$4,Binning_WOE_IV!$AV$2:$AV$4,"not found",0),Binning_WOE_IV!$R$64:$R$65,Binning_WOE_IV!$G$64:$G$65,"not found",0)</f>
        <v>0.23435622685305388</v>
      </c>
      <c r="AH409">
        <f>V409*TRAIN_SUMMARY!$C$3</f>
        <v>-5.5952498937620498E-2</v>
      </c>
      <c r="AI409">
        <f>W409*TRAIN_SUMMARY!$C$4</f>
        <v>-6.1692557392340606E-2</v>
      </c>
      <c r="AJ409">
        <f>X409*TRAIN_SUMMARY!$C$5</f>
        <v>5.7453903556002682E-2</v>
      </c>
      <c r="AK409">
        <f>Y409*TRAIN_SUMMARY!$C$6</f>
        <v>-0.88431454425511169</v>
      </c>
      <c r="AL409">
        <f>Z409*TRAIN_SUMMARY!$C$7</f>
        <v>0.68384000299252556</v>
      </c>
      <c r="AM409">
        <f>AA409*TRAIN_SUMMARY!$C$8</f>
        <v>5.9194073638088991E-2</v>
      </c>
      <c r="AN409">
        <f>AB409*TRAIN_SUMMARY!$C$9</f>
        <v>0.17108448609736249</v>
      </c>
      <c r="AO409">
        <f>AC409*TRAIN_SUMMARY!$C$10</f>
        <v>-0.18469041192036334</v>
      </c>
      <c r="AP409">
        <f>AD409*TRAIN_SUMMARY!$C$11</f>
        <v>-0.21458247952085815</v>
      </c>
      <c r="AQ409">
        <f>AE409*TRAIN_SUMMARY!$C$12</f>
        <v>-1.8327249432625072E-2</v>
      </c>
      <c r="AR409">
        <f>AF409*TRAIN_SUMMARY!$C$13</f>
        <v>-7.9424741749105313E-2</v>
      </c>
      <c r="AS409">
        <f>AG409*TRAIN_SUMMARY!$C$14</f>
        <v>-8.8614999578798745E-2</v>
      </c>
      <c r="AT409">
        <f>TRAIN_SUMMARY!$C$2+SUM(AH409:AS409)</f>
        <v>-1.4374278312649669</v>
      </c>
      <c r="AU409">
        <f t="shared" si="78"/>
        <v>0.19194397967659935</v>
      </c>
      <c r="AV409">
        <f t="shared" si="79"/>
        <v>0.21312389078098287</v>
      </c>
      <c r="AW409">
        <f t="shared" si="80"/>
        <v>1</v>
      </c>
      <c r="AX409">
        <f t="shared" si="81"/>
        <v>0</v>
      </c>
      <c r="AY409">
        <f t="shared" si="89"/>
        <v>223</v>
      </c>
      <c r="AZ409">
        <f t="shared" si="90"/>
        <v>185</v>
      </c>
      <c r="BA409" s="35">
        <f t="shared" si="82"/>
        <v>0.45979381443298967</v>
      </c>
      <c r="BB409" s="35">
        <f t="shared" si="83"/>
        <v>0.86046511627906974</v>
      </c>
      <c r="BC409" s="35">
        <f t="shared" si="84"/>
        <v>0.40067130184608007</v>
      </c>
      <c r="BD409" s="35">
        <f t="shared" si="85"/>
        <v>0.86046511627906974</v>
      </c>
      <c r="BE409" s="35">
        <f t="shared" si="86"/>
        <v>0.45979381443298967</v>
      </c>
      <c r="BF409" s="23">
        <f>VLOOKUP(AH409,POINTS_TABLE!$D$2:$E$6,2,FALSE)</f>
        <v>-2.4216717822795024</v>
      </c>
      <c r="BG409" s="23">
        <f>VLOOKUP(AI409,POINTS_TABLE!$D$7:$E$12,2,FALSE)</f>
        <v>-2.6701063982906263</v>
      </c>
      <c r="BH409" s="23">
        <f>VLOOKUP(AJ409,POINTS_TABLE!$D$13:$E$18,2,FALSE)</f>
        <v>2.4866538521987356</v>
      </c>
      <c r="BI409" s="23">
        <f>VLOOKUP(AK409,POINTS_TABLE!$D$21:$E$24,2,FALSE)</f>
        <v>-38.273886227485001</v>
      </c>
      <c r="BJ409" s="23">
        <f>VLOOKUP(AL409,POINTS_TABLE!$D$25:$E$27,2,FALSE)</f>
        <v>29.597177432364315</v>
      </c>
      <c r="BK409" s="23">
        <f>VLOOKUP(AM409,POINTS_TABLE!$D$28:$E$33,2,FALSE)</f>
        <v>2.5619698946306131</v>
      </c>
      <c r="BL409" s="23">
        <f>VLOOKUP(AN409,POINTS_TABLE!$D$34:$E$37,2,FALSE)</f>
        <v>7.4046821899710498</v>
      </c>
      <c r="BM409" s="23">
        <f>VLOOKUP(AO409,POINTS_TABLE!$D$38:$E$41,2,FALSE)</f>
        <v>-7.9935582413174426</v>
      </c>
      <c r="BN409" s="23">
        <f>VLOOKUP(AP409,POINTS_TABLE!$D$42:$E$44,2,FALSE)</f>
        <v>-9.2873123719919874</v>
      </c>
      <c r="BO409" s="23">
        <f>VLOOKUP(AQ409,POINTS_TABLE!$D$45:$E$48,2,FALSE)</f>
        <v>-0.79321895608749771</v>
      </c>
      <c r="BP409" s="23">
        <f>VLOOKUP(AR409,POINTS_TABLE!$D$49:$E$50,2,FALSE)</f>
        <v>-3.4375704313596254</v>
      </c>
      <c r="BQ409" s="23">
        <f>VLOOKUP(AS409,POINTS_TABLE!$D$51:$E$52,2,FALSE)</f>
        <v>-3.8353326132213157</v>
      </c>
      <c r="BR409" s="39">
        <f>ROUND(SCORECARD_SCALLING!$C$6-SUM(BF409:BQ409)-TRAIN_SUMMARY!$C$2*SCORECARD_SCALLING!$C$5,0)</f>
        <v>533</v>
      </c>
      <c r="BS409" t="str">
        <f t="shared" si="87"/>
        <v>Manual review</v>
      </c>
      <c r="BT409">
        <f t="shared" si="88"/>
        <v>2</v>
      </c>
    </row>
    <row r="410" spans="1:72">
      <c r="A410" s="2" t="s">
        <v>37</v>
      </c>
      <c r="B410" s="2">
        <v>24</v>
      </c>
      <c r="C410" s="2" t="s">
        <v>22</v>
      </c>
      <c r="D410" s="2" t="s">
        <v>46</v>
      </c>
      <c r="E410" s="2">
        <v>2463</v>
      </c>
      <c r="F410" s="2" t="s">
        <v>59</v>
      </c>
      <c r="G410" s="2" t="s">
        <v>39</v>
      </c>
      <c r="H410" s="2">
        <v>4</v>
      </c>
      <c r="I410" s="2" t="s">
        <v>56</v>
      </c>
      <c r="J410" s="2" t="s">
        <v>27</v>
      </c>
      <c r="K410" s="2">
        <v>3</v>
      </c>
      <c r="L410" s="2" t="s">
        <v>43</v>
      </c>
      <c r="M410" s="2">
        <v>27</v>
      </c>
      <c r="N410" s="2" t="s">
        <v>27</v>
      </c>
      <c r="O410" s="2" t="s">
        <v>29</v>
      </c>
      <c r="P410" s="2">
        <v>2</v>
      </c>
      <c r="Q410" s="2" t="s">
        <v>30</v>
      </c>
      <c r="R410" s="2">
        <v>1</v>
      </c>
      <c r="S410" s="2" t="s">
        <v>31</v>
      </c>
      <c r="T410" s="2" t="s">
        <v>31</v>
      </c>
      <c r="U410" s="2">
        <v>0</v>
      </c>
      <c r="V410">
        <f>_xlfn.XLOOKUP(B410,Binning_WOE_IV!$C$2:$C$6,Binning_WOE_IV!$I$2:$I$6,"not found",-1)</f>
        <v>-0.12917431193202994</v>
      </c>
      <c r="W410">
        <f>_xlfn.XLOOKUP(E410,Binning_WOE_IV!$C$7:$C$12,Binning_WOE_IV!$I$7:$I$12,"not found",-1)</f>
        <v>0.12361395596717682</v>
      </c>
      <c r="X410">
        <f>_xlfn.XLOOKUP(M410,Binning_WOE_IV!$C$13:$C$18,Binning_WOE_IV!$I$13:$I$18,"not found",-1)</f>
        <v>-0.13233987329659078</v>
      </c>
      <c r="Y410">
        <f>_xlfn.XLOOKUP(A410,Binning_WOE_IV!$B$32:$B$35,Binning_WOE_IV!$G$32:$G$35,"not found",0)</f>
        <v>1.1281887537091495</v>
      </c>
      <c r="Z410" s="23">
        <f>_xlfn.XLOOKUP(_xlfn.XLOOKUP(C410,Binning_WOE_IV!$AF$2:$AF$6,Binning_WOE_IV!$AG$2:$AG$6,"not found",0),Binning_WOE_IV!$R$36:$R$38,Binning_WOE_IV!$G$36:$G$38,"not found",0)</f>
        <v>0.68738688104907397</v>
      </c>
      <c r="AA410" cm="1">
        <f t="array" ref="AA410">_xlfn.SWITCH(D410,"radio/tv",Binning_WOE_IV!$G$39,"other",Binning_WOE_IV!$G$39,"education",Binning_WOE_IV!$G$40,"retraining",Binning_WOE_IV!$G$40,"furniture/equipment",Binning_WOE_IV!$G$41,"domestic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10">
        <f>_xlfn.LET(_xlpm.b,_xlfn.XLOOKUP(F410,Binning_WOE_IV!$AJ$2:$AJ$6,Binning_WOE_IV!$AK$2:$AK$6,"not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410">
        <f>_xlfn.LET(_xlpm.b,_xlfn.XLOOKUP(G410,Binning_WOE_IV!$AL$2:$AL$6,Binning_WOE_IV!$AM$2:$AM$6,"not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10">
        <f>_xlfn.XLOOKUP(_xlfn.XLOOKUP(I410,Binning_WOE_IV!$AN$2:$AN$5,Binning_WOE_IV!$AO$2:$AO$5,"not found",0),Binning_WOE_IV!$R$53:$R$55,Binning_WOE_IV!$G$53:$G$55,"not found",0)</f>
        <v>-0.2698954162208389</v>
      </c>
      <c r="AE410">
        <f>_xlfn.LET(_xlpm.b,_xlfn.XLOOKUP(L410,Binning_WOE_IV!$AQ$2:$AQ$5,Binning_WOE_IV!$AR$2:$AR$5,"not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10">
        <f>_xlfn.XLOOKUP(_xlfn.XLOOKUP(N410,Binning_WOE_IV!$AS$2:$AS$4,Binning_WOE_IV!$AT$2:$AT$4,"not found",0),Binning_WOE_IV!$R$62:$R$63,Binning_WOE_IV!$G$62:$G$63,"not found",0)</f>
        <v>0.12957806221905885</v>
      </c>
      <c r="AG410">
        <f>_xlfn.XLOOKUP(_xlfn.XLOOKUP(O410,Binning_WOE_IV!$AU$2:$AU$4,Binning_WOE_IV!$AV$2:$AV$4,"not found",0),Binning_WOE_IV!$R$64:$R$65,Binning_WOE_IV!$G$64:$G$65,"not found",0)</f>
        <v>0.23435622685305388</v>
      </c>
      <c r="AH410">
        <f>V410*TRAIN_SUMMARY!$C$3</f>
        <v>0.10186434668464488</v>
      </c>
      <c r="AI410">
        <f>W410*TRAIN_SUMMARY!$C$4</f>
        <v>-6.1692557392340606E-2</v>
      </c>
      <c r="AJ410">
        <f>X410*TRAIN_SUMMARY!$C$5</f>
        <v>8.428542324031725E-2</v>
      </c>
      <c r="AK410">
        <f>Y410*TRAIN_SUMMARY!$C$6</f>
        <v>-0.88431454425511169</v>
      </c>
      <c r="AL410">
        <f>Z410*TRAIN_SUMMARY!$C$7</f>
        <v>-0.37777464997720578</v>
      </c>
      <c r="AM410">
        <f>AA410*TRAIN_SUMMARY!$C$8</f>
        <v>0.38352631329769549</v>
      </c>
      <c r="AN410">
        <f>AB410*TRAIN_SUMMARY!$C$9</f>
        <v>0.18902110492895396</v>
      </c>
      <c r="AO410">
        <f>AC410*TRAIN_SUMMARY!$C$10</f>
        <v>-0.18469041192036334</v>
      </c>
      <c r="AP410">
        <f>AD410*TRAIN_SUMMARY!$C$11</f>
        <v>0.31977406031642996</v>
      </c>
      <c r="AQ410">
        <f>AE410*TRAIN_SUMMARY!$C$12</f>
        <v>-1.8327249432625072E-2</v>
      </c>
      <c r="AR410">
        <f>AF410*TRAIN_SUMMARY!$C$13</f>
        <v>-7.9424741749105313E-2</v>
      </c>
      <c r="AS410">
        <f>AG410*TRAIN_SUMMARY!$C$14</f>
        <v>-8.8614999578798745E-2</v>
      </c>
      <c r="AT410">
        <f>TRAIN_SUMMARY!$C$2+SUM(AH410:AS410)</f>
        <v>-1.4377687205996321</v>
      </c>
      <c r="AU410">
        <f t="shared" si="78"/>
        <v>0.19189111278565607</v>
      </c>
      <c r="AV410">
        <f t="shared" si="79"/>
        <v>0.21305846813665297</v>
      </c>
      <c r="AW410">
        <f t="shared" si="80"/>
        <v>1</v>
      </c>
      <c r="AX410">
        <f t="shared" si="81"/>
        <v>0</v>
      </c>
      <c r="AY410">
        <f t="shared" si="89"/>
        <v>224</v>
      </c>
      <c r="AZ410">
        <f t="shared" si="90"/>
        <v>185</v>
      </c>
      <c r="BA410" s="35">
        <f t="shared" si="82"/>
        <v>0.46185567010309281</v>
      </c>
      <c r="BB410" s="35">
        <f t="shared" si="83"/>
        <v>0.86046511627906974</v>
      </c>
      <c r="BC410" s="35">
        <f t="shared" si="84"/>
        <v>0.39860944617597693</v>
      </c>
      <c r="BD410" s="35">
        <f t="shared" si="85"/>
        <v>0.86046511627906974</v>
      </c>
      <c r="BE410" s="35">
        <f t="shared" si="86"/>
        <v>0.46185567010309281</v>
      </c>
      <c r="BF410" s="23">
        <f>VLOOKUP(AH410,POINTS_TABLE!$D$2:$E$6,2,FALSE)</f>
        <v>4.4087756341599382</v>
      </c>
      <c r="BG410" s="23">
        <f>VLOOKUP(AI410,POINTS_TABLE!$D$7:$E$12,2,FALSE)</f>
        <v>-2.6701063982906263</v>
      </c>
      <c r="BH410" s="23">
        <f>VLOOKUP(AJ410,POINTS_TABLE!$D$13:$E$18,2,FALSE)</f>
        <v>3.6479448638409924</v>
      </c>
      <c r="BI410" s="23">
        <f>VLOOKUP(AK410,POINTS_TABLE!$D$21:$E$24,2,FALSE)</f>
        <v>-38.273886227485001</v>
      </c>
      <c r="BJ410" s="23">
        <f>VLOOKUP(AL410,POINTS_TABLE!$D$25:$E$27,2,FALSE)</f>
        <v>-16.350408422870363</v>
      </c>
      <c r="BK410" s="23">
        <f>VLOOKUP(AM410,POINTS_TABLE!$D$28:$E$33,2,FALSE)</f>
        <v>16.599345307350365</v>
      </c>
      <c r="BL410" s="23">
        <f>VLOOKUP(AN410,POINTS_TABLE!$D$34:$E$37,2,FALSE)</f>
        <v>8.180994321130628</v>
      </c>
      <c r="BM410" s="23">
        <f>VLOOKUP(AO410,POINTS_TABLE!$D$38:$E$41,2,FALSE)</f>
        <v>-7.9935582413174426</v>
      </c>
      <c r="BN410" s="23">
        <f>VLOOKUP(AP410,POINTS_TABLE!$D$42:$E$44,2,FALSE)</f>
        <v>13.840093530703253</v>
      </c>
      <c r="BO410" s="23">
        <f>VLOOKUP(AQ410,POINTS_TABLE!$D$45:$E$48,2,FALSE)</f>
        <v>-0.79321895608749771</v>
      </c>
      <c r="BP410" s="23">
        <f>VLOOKUP(AR410,POINTS_TABLE!$D$49:$E$50,2,FALSE)</f>
        <v>-3.4375704313596254</v>
      </c>
      <c r="BQ410" s="23">
        <f>VLOOKUP(AS410,POINTS_TABLE!$D$51:$E$52,2,FALSE)</f>
        <v>-3.8353326132213157</v>
      </c>
      <c r="BR410" s="39">
        <f>ROUND(SCORECARD_SCALLING!$C$6-SUM(BF410:BQ410)-TRAIN_SUMMARY!$C$2*SCORECARD_SCALLING!$C$5,0)</f>
        <v>533</v>
      </c>
      <c r="BS410" t="str">
        <f t="shared" si="87"/>
        <v>Manual review</v>
      </c>
      <c r="BT410">
        <f t="shared" si="88"/>
        <v>2</v>
      </c>
    </row>
    <row r="411" spans="1:72">
      <c r="A411" s="2" t="s">
        <v>21</v>
      </c>
      <c r="B411" s="2">
        <v>6</v>
      </c>
      <c r="C411" s="2" t="s">
        <v>33</v>
      </c>
      <c r="D411" s="2" t="s">
        <v>46</v>
      </c>
      <c r="E411" s="2">
        <v>1374</v>
      </c>
      <c r="F411" s="2" t="s">
        <v>24</v>
      </c>
      <c r="G411" s="2" t="s">
        <v>55</v>
      </c>
      <c r="H411" s="2">
        <v>4</v>
      </c>
      <c r="I411" s="2" t="s">
        <v>36</v>
      </c>
      <c r="J411" s="2" t="s">
        <v>27</v>
      </c>
      <c r="K411" s="2">
        <v>3</v>
      </c>
      <c r="L411" s="2" t="s">
        <v>43</v>
      </c>
      <c r="M411" s="2">
        <v>75</v>
      </c>
      <c r="N411" s="2" t="s">
        <v>27</v>
      </c>
      <c r="O411" s="2" t="s">
        <v>29</v>
      </c>
      <c r="P411" s="2">
        <v>1</v>
      </c>
      <c r="Q411" s="2" t="s">
        <v>52</v>
      </c>
      <c r="R411" s="2">
        <v>1</v>
      </c>
      <c r="S411" s="2" t="s">
        <v>31</v>
      </c>
      <c r="T411" s="2" t="s">
        <v>31</v>
      </c>
      <c r="U411" s="2">
        <v>0</v>
      </c>
      <c r="V411">
        <f>_xlfn.XLOOKUP(B411,Binning_WOE_IV!$C$2:$C$6,Binning_WOE_IV!$I$2:$I$6,"not found",-1)</f>
        <v>1.0146162505891094</v>
      </c>
      <c r="W411">
        <f>_xlfn.XLOOKUP(E411,Binning_WOE_IV!$C$7:$C$12,Binning_WOE_IV!$I$7:$I$12,"not found",-1)</f>
        <v>0.16104877718831048</v>
      </c>
      <c r="X411">
        <f>_xlfn.XLOOKUP(M411,Binning_WOE_IV!$C$13:$C$18,Binning_WOE_IV!$I$13:$I$18,"not found",-1)</f>
        <v>0.47434342549681774</v>
      </c>
      <c r="Y411">
        <f>_xlfn.XLOOKUP(A411,Binning_WOE_IV!$B$32:$B$35,Binning_WOE_IV!$G$32:$G$35,"not found",0)</f>
        <v>-0.67859154491044971</v>
      </c>
      <c r="Z411" s="23">
        <f>_xlfn.XLOOKUP(_xlfn.XLOOKUP(C411,Binning_WOE_IV!$AF$2:$AF$6,Binning_WOE_IV!$AG$2:$AG$6,"not found",0),Binning_WOE_IV!$R$36:$R$38,Binning_WOE_IV!$G$36:$G$38,"not found",0)</f>
        <v>-4.4726268044255127E-2</v>
      </c>
      <c r="AA411" cm="1">
        <f t="array" ref="AA411">_xlfn.SWITCH(D411,"radio/tv",Binning_WOE_IV!$G$39,"other",Binning_WOE_IV!$G$39,"education",Binning_WOE_IV!$G$40,"retraining",Binning_WOE_IV!$G$40,"furniture/equipment",Binning_WOE_IV!$G$41,"domestic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11">
        <f>_xlfn.LET(_xlpm.b,_xlfn.XLOOKUP(F411,Binning_WOE_IV!$AJ$2:$AJ$6,Binning_WOE_IV!$AK$2:$AK$6,"not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411">
        <f>_xlfn.LET(_xlpm.b,_xlfn.XLOOKUP(G411,Binning_WOE_IV!$AL$2:$AL$6,Binning_WOE_IV!$AM$2:$AM$6,"not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411">
        <f>_xlfn.XLOOKUP(_xlfn.XLOOKUP(I411,Binning_WOE_IV!$AN$2:$AN$5,Binning_WOE_IV!$AO$2:$AO$5,"not found",0),Binning_WOE_IV!$R$53:$R$55,Binning_WOE_IV!$G$53:$G$55,"not found",0)</f>
        <v>-0.20099341664998441</v>
      </c>
      <c r="AE411">
        <f>_xlfn.LET(_xlpm.b,_xlfn.XLOOKUP(L411,Binning_WOE_IV!$AQ$2:$AQ$5,Binning_WOE_IV!$AR$2:$AR$5,"not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11">
        <f>_xlfn.XLOOKUP(_xlfn.XLOOKUP(N411,Binning_WOE_IV!$AS$2:$AS$4,Binning_WOE_IV!$AT$2:$AT$4,"not found",0),Binning_WOE_IV!$R$62:$R$63,Binning_WOE_IV!$G$62:$G$63,"not found",0)</f>
        <v>0.12957806221905885</v>
      </c>
      <c r="AG411">
        <f>_xlfn.XLOOKUP(_xlfn.XLOOKUP(O411,Binning_WOE_IV!$AU$2:$AU$4,Binning_WOE_IV!$AV$2:$AV$4,"not found",0),Binning_WOE_IV!$R$64:$R$65,Binning_WOE_IV!$G$64:$G$65,"not found",0)</f>
        <v>0.23435622685305388</v>
      </c>
      <c r="AH411">
        <f>V411*TRAIN_SUMMARY!$C$3</f>
        <v>-0.80010661528638027</v>
      </c>
      <c r="AI411">
        <f>W411*TRAIN_SUMMARY!$C$4</f>
        <v>-8.037531726833734E-2</v>
      </c>
      <c r="AJ411">
        <f>X411*TRAIN_SUMMARY!$C$5</f>
        <v>-0.30210272522824844</v>
      </c>
      <c r="AK411">
        <f>Y411*TRAIN_SUMMARY!$C$6</f>
        <v>0.53190423215968441</v>
      </c>
      <c r="AL411">
        <f>Z411*TRAIN_SUMMARY!$C$7</f>
        <v>2.4580699342731407E-2</v>
      </c>
      <c r="AM411">
        <f>AA411*TRAIN_SUMMARY!$C$8</f>
        <v>0.38352631329769549</v>
      </c>
      <c r="AN411">
        <f>AB411*TRAIN_SUMMARY!$C$9</f>
        <v>-0.49611293003523665</v>
      </c>
      <c r="AO411">
        <f>AC411*TRAIN_SUMMARY!$C$10</f>
        <v>7.0222669754522044E-2</v>
      </c>
      <c r="AP411">
        <f>AD411*TRAIN_SUMMARY!$C$11</f>
        <v>0.23813846799994265</v>
      </c>
      <c r="AQ411">
        <f>AE411*TRAIN_SUMMARY!$C$12</f>
        <v>-1.8327249432625072E-2</v>
      </c>
      <c r="AR411">
        <f>AF411*TRAIN_SUMMARY!$C$13</f>
        <v>-7.9424741749105313E-2</v>
      </c>
      <c r="AS411">
        <f>AG411*TRAIN_SUMMARY!$C$14</f>
        <v>-8.8614999578798745E-2</v>
      </c>
      <c r="AT411">
        <f>TRAIN_SUMMARY!$C$2+SUM(AH411:AS411)</f>
        <v>-1.4380930107862788</v>
      </c>
      <c r="AU411">
        <f t="shared" si="78"/>
        <v>0.19184083048319711</v>
      </c>
      <c r="AV411">
        <f t="shared" si="79"/>
        <v>0.21299624788517205</v>
      </c>
      <c r="AW411">
        <f t="shared" si="80"/>
        <v>1</v>
      </c>
      <c r="AX411">
        <f t="shared" si="81"/>
        <v>0</v>
      </c>
      <c r="AY411">
        <f t="shared" si="89"/>
        <v>225</v>
      </c>
      <c r="AZ411">
        <f t="shared" si="90"/>
        <v>185</v>
      </c>
      <c r="BA411" s="35">
        <f t="shared" si="82"/>
        <v>0.46391752577319589</v>
      </c>
      <c r="BB411" s="35">
        <f t="shared" si="83"/>
        <v>0.86046511627906974</v>
      </c>
      <c r="BC411" s="35">
        <f t="shared" si="84"/>
        <v>0.39654759050587385</v>
      </c>
      <c r="BD411" s="35">
        <f t="shared" si="85"/>
        <v>0.86046511627906974</v>
      </c>
      <c r="BE411" s="35">
        <f t="shared" si="86"/>
        <v>0.46391752577319589</v>
      </c>
      <c r="BF411" s="23">
        <f>VLOOKUP(AH411,POINTS_TABLE!$D$2:$E$6,2,FALSE)</f>
        <v>-34.629295381683434</v>
      </c>
      <c r="BG411" s="23">
        <f>VLOOKUP(AI411,POINTS_TABLE!$D$7:$E$12,2,FALSE)</f>
        <v>-3.4787121489872201</v>
      </c>
      <c r="BH411" s="23">
        <f>VLOOKUP(AJ411,POINTS_TABLE!$D$13:$E$18,2,FALSE)</f>
        <v>-13.075263105775054</v>
      </c>
      <c r="BI411" s="23">
        <f>VLOOKUP(AK411,POINTS_TABLE!$D$21:$E$24,2,FALSE)</f>
        <v>23.021267938938855</v>
      </c>
      <c r="BJ411" s="23">
        <f>VLOOKUP(AL411,POINTS_TABLE!$D$25:$E$27,2,FALSE)</f>
        <v>1.063873591300236</v>
      </c>
      <c r="BK411" s="23">
        <f>VLOOKUP(AM411,POINTS_TABLE!$D$28:$E$33,2,FALSE)</f>
        <v>16.599345307350365</v>
      </c>
      <c r="BL411" s="23">
        <f>VLOOKUP(AN411,POINTS_TABLE!$D$34:$E$37,2,FALSE)</f>
        <v>-21.472189916481874</v>
      </c>
      <c r="BM411" s="23">
        <f>VLOOKUP(AO411,POINTS_TABLE!$D$38:$E$41,2,FALSE)</f>
        <v>3.0392969223849704</v>
      </c>
      <c r="BN411" s="23">
        <f>VLOOKUP(AP411,POINTS_TABLE!$D$42:$E$44,2,FALSE)</f>
        <v>10.30683560485237</v>
      </c>
      <c r="BO411" s="23">
        <f>VLOOKUP(AQ411,POINTS_TABLE!$D$45:$E$48,2,FALSE)</f>
        <v>-0.79321895608749771</v>
      </c>
      <c r="BP411" s="23">
        <f>VLOOKUP(AR411,POINTS_TABLE!$D$49:$E$50,2,FALSE)</f>
        <v>-3.4375704313596254</v>
      </c>
      <c r="BQ411" s="23">
        <f>VLOOKUP(AS411,POINTS_TABLE!$D$51:$E$52,2,FALSE)</f>
        <v>-3.8353326132213157</v>
      </c>
      <c r="BR411" s="39">
        <f>ROUND(SCORECARD_SCALLING!$C$6-SUM(BF411:BQ411)-TRAIN_SUMMARY!$C$2*SCORECARD_SCALLING!$C$5,0)</f>
        <v>533</v>
      </c>
      <c r="BS411" t="str">
        <f t="shared" si="87"/>
        <v>Manual review</v>
      </c>
      <c r="BT411">
        <f t="shared" si="88"/>
        <v>2</v>
      </c>
    </row>
    <row r="412" spans="1:72">
      <c r="A412" s="2" t="s">
        <v>21</v>
      </c>
      <c r="B412" s="2">
        <v>12</v>
      </c>
      <c r="C412" s="2" t="s">
        <v>22</v>
      </c>
      <c r="D412" s="2" t="s">
        <v>41</v>
      </c>
      <c r="E412" s="2">
        <v>2246</v>
      </c>
      <c r="F412" s="2" t="s">
        <v>34</v>
      </c>
      <c r="G412" s="2" t="s">
        <v>25</v>
      </c>
      <c r="H412" s="2">
        <v>3</v>
      </c>
      <c r="I412" s="2" t="s">
        <v>26</v>
      </c>
      <c r="J412" s="2" t="s">
        <v>27</v>
      </c>
      <c r="K412" s="2">
        <v>3</v>
      </c>
      <c r="L412" s="2" t="s">
        <v>43</v>
      </c>
      <c r="M412" s="2">
        <v>60</v>
      </c>
      <c r="N412" s="2" t="s">
        <v>27</v>
      </c>
      <c r="O412" s="2" t="s">
        <v>29</v>
      </c>
      <c r="P412" s="2">
        <v>2</v>
      </c>
      <c r="Q412" s="2" t="s">
        <v>30</v>
      </c>
      <c r="R412" s="2">
        <v>1</v>
      </c>
      <c r="S412" s="2" t="s">
        <v>27</v>
      </c>
      <c r="T412" s="2" t="s">
        <v>31</v>
      </c>
      <c r="U412" s="2">
        <v>1</v>
      </c>
      <c r="V412">
        <f>_xlfn.XLOOKUP(B412,Binning_WOE_IV!$C$2:$C$6,Binning_WOE_IV!$I$2:$I$6,"not found",-1)</f>
        <v>7.0953437452657447E-2</v>
      </c>
      <c r="W412">
        <f>_xlfn.XLOOKUP(E412,Binning_WOE_IV!$C$7:$C$12,Binning_WOE_IV!$I$7:$I$12,"not found",-1)</f>
        <v>0.12361395596717682</v>
      </c>
      <c r="X412">
        <f>_xlfn.XLOOKUP(M412,Binning_WOE_IV!$C$13:$C$18,Binning_WOE_IV!$I$13:$I$18,"not found",-1)</f>
        <v>0.47434342549681774</v>
      </c>
      <c r="Y412">
        <f>_xlfn.XLOOKUP(A412,Binning_WOE_IV!$B$32:$B$35,Binning_WOE_IV!$G$32:$G$35,"not found",0)</f>
        <v>-0.67859154491044971</v>
      </c>
      <c r="Z412" s="23">
        <f>_xlfn.XLOOKUP(_xlfn.XLOOKUP(C412,Binning_WOE_IV!$AF$2:$AF$6,Binning_WOE_IV!$AG$2:$AG$6,"not found",0),Binning_WOE_IV!$R$36:$R$38,Binning_WOE_IV!$G$36:$G$38,"not found",0)</f>
        <v>0.68738688104907397</v>
      </c>
      <c r="AA412" cm="1">
        <f t="array" ref="AA412">_xlfn.SWITCH(D412,"radio/tv",Binning_WOE_IV!$G$39,"other",Binning_WOE_IV!$G$39,"education",Binning_WOE_IV!$G$40,"retraining",Binning_WOE_IV!$G$40,"furniture/equipment",Binning_WOE_IV!$G$41,"domestic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412">
        <f>_xlfn.LET(_xlpm.b,_xlfn.XLOOKUP(F412,Binning_WOE_IV!$AJ$2:$AJ$6,Binning_WOE_IV!$AK$2:$AK$6,"not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12">
        <f>_xlfn.LET(_xlpm.b,_xlfn.XLOOKUP(G412,Binning_WOE_IV!$AL$2:$AL$6,Binning_WOE_IV!$AM$2:$AM$6,"not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12">
        <f>_xlfn.XLOOKUP(_xlfn.XLOOKUP(I412,Binning_WOE_IV!$AN$2:$AN$5,Binning_WOE_IV!$AO$2:$AO$5,"not found",0),Binning_WOE_IV!$R$53:$R$55,Binning_WOE_IV!$G$53:$G$55,"not found",0)</f>
        <v>0.1811117123342415</v>
      </c>
      <c r="AE412">
        <f>_xlfn.LET(_xlpm.b,_xlfn.XLOOKUP(L412,Binning_WOE_IV!$AQ$2:$AQ$5,Binning_WOE_IV!$AR$2:$AR$5,"not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12">
        <f>_xlfn.XLOOKUP(_xlfn.XLOOKUP(N412,Binning_WOE_IV!$AS$2:$AS$4,Binning_WOE_IV!$AT$2:$AT$4,"not found",0),Binning_WOE_IV!$R$62:$R$63,Binning_WOE_IV!$G$62:$G$63,"not found",0)</f>
        <v>0.12957806221905885</v>
      </c>
      <c r="AG412">
        <f>_xlfn.XLOOKUP(_xlfn.XLOOKUP(O412,Binning_WOE_IV!$AU$2:$AU$4,Binning_WOE_IV!$AV$2:$AV$4,"not found",0),Binning_WOE_IV!$R$64:$R$65,Binning_WOE_IV!$G$64:$G$65,"not found",0)</f>
        <v>0.23435622685305388</v>
      </c>
      <c r="AH412">
        <f>V412*TRAIN_SUMMARY!$C$3</f>
        <v>-5.5952498937620498E-2</v>
      </c>
      <c r="AI412">
        <f>W412*TRAIN_SUMMARY!$C$4</f>
        <v>-6.1692557392340606E-2</v>
      </c>
      <c r="AJ412">
        <f>X412*TRAIN_SUMMARY!$C$5</f>
        <v>-0.30210272522824844</v>
      </c>
      <c r="AK412">
        <f>Y412*TRAIN_SUMMARY!$C$6</f>
        <v>0.53190423215968441</v>
      </c>
      <c r="AL412">
        <f>Z412*TRAIN_SUMMARY!$C$7</f>
        <v>-0.37777464997720578</v>
      </c>
      <c r="AM412">
        <f>AA412*TRAIN_SUMMARY!$C$8</f>
        <v>5.9194073638088991E-2</v>
      </c>
      <c r="AN412">
        <f>AB412*TRAIN_SUMMARY!$C$9</f>
        <v>0.17108448609736249</v>
      </c>
      <c r="AO412">
        <f>AC412*TRAIN_SUMMARY!$C$10</f>
        <v>-0.18469041192036334</v>
      </c>
      <c r="AP412">
        <f>AD412*TRAIN_SUMMARY!$C$11</f>
        <v>-0.21458247952085815</v>
      </c>
      <c r="AQ412">
        <f>AE412*TRAIN_SUMMARY!$C$12</f>
        <v>-1.8327249432625072E-2</v>
      </c>
      <c r="AR412">
        <f>AF412*TRAIN_SUMMARY!$C$13</f>
        <v>-7.9424741749105313E-2</v>
      </c>
      <c r="AS412">
        <f>AG412*TRAIN_SUMMARY!$C$14</f>
        <v>-8.8614999578798745E-2</v>
      </c>
      <c r="AT412">
        <f>TRAIN_SUMMARY!$C$2+SUM(AH412:AS412)</f>
        <v>-1.4423803366041532</v>
      </c>
      <c r="AU412">
        <f t="shared" si="78"/>
        <v>0.19117701042105095</v>
      </c>
      <c r="AV412">
        <f t="shared" si="79"/>
        <v>1.6545555239776748</v>
      </c>
      <c r="AW412">
        <f t="shared" si="80"/>
        <v>0</v>
      </c>
      <c r="AX412">
        <f t="shared" si="81"/>
        <v>1</v>
      </c>
      <c r="AY412">
        <f t="shared" si="89"/>
        <v>225</v>
      </c>
      <c r="AZ412">
        <f t="shared" si="90"/>
        <v>186</v>
      </c>
      <c r="BA412" s="35">
        <f t="shared" si="82"/>
        <v>0.46391752577319589</v>
      </c>
      <c r="BB412" s="35">
        <f t="shared" si="83"/>
        <v>0.8651162790697674</v>
      </c>
      <c r="BC412" s="35">
        <f t="shared" si="84"/>
        <v>0.40119875329657151</v>
      </c>
      <c r="BD412" s="35">
        <f t="shared" si="85"/>
        <v>0.8651162790697674</v>
      </c>
      <c r="BE412" s="35">
        <f t="shared" si="86"/>
        <v>0.46391752577319589</v>
      </c>
      <c r="BF412" s="23">
        <f>VLOOKUP(AH412,POINTS_TABLE!$D$2:$E$6,2,FALSE)</f>
        <v>-2.4216717822795024</v>
      </c>
      <c r="BG412" s="23">
        <f>VLOOKUP(AI412,POINTS_TABLE!$D$7:$E$12,2,FALSE)</f>
        <v>-2.6701063982906263</v>
      </c>
      <c r="BH412" s="23">
        <f>VLOOKUP(AJ412,POINTS_TABLE!$D$13:$E$18,2,FALSE)</f>
        <v>-13.075263105775054</v>
      </c>
      <c r="BI412" s="23">
        <f>VLOOKUP(AK412,POINTS_TABLE!$D$21:$E$24,2,FALSE)</f>
        <v>23.021267938938855</v>
      </c>
      <c r="BJ412" s="23">
        <f>VLOOKUP(AL412,POINTS_TABLE!$D$25:$E$27,2,FALSE)</f>
        <v>-16.350408422870363</v>
      </c>
      <c r="BK412" s="23">
        <f>VLOOKUP(AM412,POINTS_TABLE!$D$28:$E$33,2,FALSE)</f>
        <v>2.5619698946306131</v>
      </c>
      <c r="BL412" s="23">
        <f>VLOOKUP(AN412,POINTS_TABLE!$D$34:$E$37,2,FALSE)</f>
        <v>7.4046821899710498</v>
      </c>
      <c r="BM412" s="23">
        <f>VLOOKUP(AO412,POINTS_TABLE!$D$38:$E$41,2,FALSE)</f>
        <v>-7.9935582413174426</v>
      </c>
      <c r="BN412" s="23">
        <f>VLOOKUP(AP412,POINTS_TABLE!$D$42:$E$44,2,FALSE)</f>
        <v>-9.2873123719919874</v>
      </c>
      <c r="BO412" s="23">
        <f>VLOOKUP(AQ412,POINTS_TABLE!$D$45:$E$48,2,FALSE)</f>
        <v>-0.79321895608749771</v>
      </c>
      <c r="BP412" s="23">
        <f>VLOOKUP(AR412,POINTS_TABLE!$D$49:$E$50,2,FALSE)</f>
        <v>-3.4375704313596254</v>
      </c>
      <c r="BQ412" s="23">
        <f>VLOOKUP(AS412,POINTS_TABLE!$D$51:$E$52,2,FALSE)</f>
        <v>-3.8353326132213157</v>
      </c>
      <c r="BR412" s="39">
        <f>ROUND(SCORECARD_SCALLING!$C$6-SUM(BF412:BQ412)-TRAIN_SUMMARY!$C$2*SCORECARD_SCALLING!$C$5,0)</f>
        <v>533</v>
      </c>
      <c r="BS412" t="str">
        <f t="shared" si="87"/>
        <v>Manual review</v>
      </c>
      <c r="BT412">
        <f t="shared" si="88"/>
        <v>2</v>
      </c>
    </row>
    <row r="413" spans="1:72">
      <c r="A413" s="2" t="s">
        <v>37</v>
      </c>
      <c r="B413" s="2">
        <v>24</v>
      </c>
      <c r="C413" s="2" t="s">
        <v>33</v>
      </c>
      <c r="D413" s="2" t="s">
        <v>23</v>
      </c>
      <c r="E413" s="2">
        <v>3181</v>
      </c>
      <c r="F413" s="2" t="s">
        <v>34</v>
      </c>
      <c r="G413" s="2" t="s">
        <v>57</v>
      </c>
      <c r="H413" s="2">
        <v>4</v>
      </c>
      <c r="I413" s="2" t="s">
        <v>36</v>
      </c>
      <c r="J413" s="2" t="s">
        <v>27</v>
      </c>
      <c r="K413" s="2">
        <v>4</v>
      </c>
      <c r="L413" s="2" t="s">
        <v>43</v>
      </c>
      <c r="M413" s="2">
        <v>26</v>
      </c>
      <c r="N413" s="2" t="s">
        <v>27</v>
      </c>
      <c r="O413" s="2" t="s">
        <v>29</v>
      </c>
      <c r="P413" s="2">
        <v>1</v>
      </c>
      <c r="Q413" s="2" t="s">
        <v>30</v>
      </c>
      <c r="R413" s="2">
        <v>1</v>
      </c>
      <c r="S413" s="2" t="s">
        <v>31</v>
      </c>
      <c r="T413" s="2" t="s">
        <v>31</v>
      </c>
      <c r="U413" s="2">
        <v>0</v>
      </c>
      <c r="V413">
        <f>_xlfn.XLOOKUP(B413,Binning_WOE_IV!$C$2:$C$6,Binning_WOE_IV!$I$2:$I$6,"not found",-1)</f>
        <v>-0.12917431193202994</v>
      </c>
      <c r="W413">
        <f>_xlfn.XLOOKUP(E413,Binning_WOE_IV!$C$7:$C$12,Binning_WOE_IV!$I$7:$I$12,"not found",-1)</f>
        <v>4.3939369041401284E-2</v>
      </c>
      <c r="X413">
        <f>_xlfn.XLOOKUP(M413,Binning_WOE_IV!$C$13:$C$18,Binning_WOE_IV!$I$13:$I$18,"not found",-1)</f>
        <v>-0.13233987329659078</v>
      </c>
      <c r="Y413">
        <f>_xlfn.XLOOKUP(A413,Binning_WOE_IV!$B$32:$B$35,Binning_WOE_IV!$G$32:$G$35,"not found",0)</f>
        <v>1.1281887537091495</v>
      </c>
      <c r="Z413" s="23">
        <f>_xlfn.XLOOKUP(_xlfn.XLOOKUP(C413,Binning_WOE_IV!$AF$2:$AF$6,Binning_WOE_IV!$AG$2:$AG$6,"not found",0),Binning_WOE_IV!$R$36:$R$38,Binning_WOE_IV!$G$36:$G$38,"not found",0)</f>
        <v>-4.4726268044255127E-2</v>
      </c>
      <c r="AA413" cm="1">
        <f t="array" ref="AA413">_xlfn.SWITCH(D413,"radio/tv",Binning_WOE_IV!$G$39,"other",Binning_WOE_IV!$G$39,"education",Binning_WOE_IV!$G$40,"retraining",Binning_WOE_IV!$G$40,"furniture/equipment",Binning_WOE_IV!$G$41,"domestic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413">
        <f>_xlfn.LET(_xlpm.b,_xlfn.XLOOKUP(F413,Binning_WOE_IV!$AJ$2:$AJ$6,Binning_WOE_IV!$AK$2:$AK$6,"not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13">
        <f>_xlfn.LET(_xlpm.b,_xlfn.XLOOKUP(G413,Binning_WOE_IV!$AL$2:$AL$6,Binning_WOE_IV!$AM$2:$AM$6,"not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413">
        <f>_xlfn.XLOOKUP(_xlfn.XLOOKUP(I413,Binning_WOE_IV!$AN$2:$AN$5,Binning_WOE_IV!$AO$2:$AO$5,"not found",0),Binning_WOE_IV!$R$53:$R$55,Binning_WOE_IV!$G$53:$G$55,"not found",0)</f>
        <v>-0.20099341664998441</v>
      </c>
      <c r="AE413">
        <f>_xlfn.LET(_xlpm.b,_xlfn.XLOOKUP(L413,Binning_WOE_IV!$AQ$2:$AQ$5,Binning_WOE_IV!$AR$2:$AR$5,"not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13">
        <f>_xlfn.XLOOKUP(_xlfn.XLOOKUP(N413,Binning_WOE_IV!$AS$2:$AS$4,Binning_WOE_IV!$AT$2:$AT$4,"not found",0),Binning_WOE_IV!$R$62:$R$63,Binning_WOE_IV!$G$62:$G$63,"not found",0)</f>
        <v>0.12957806221905885</v>
      </c>
      <c r="AG413">
        <f>_xlfn.XLOOKUP(_xlfn.XLOOKUP(O413,Binning_WOE_IV!$AU$2:$AU$4,Binning_WOE_IV!$AV$2:$AV$4,"not found",0),Binning_WOE_IV!$R$64:$R$65,Binning_WOE_IV!$G$64:$G$65,"not found",0)</f>
        <v>0.23435622685305388</v>
      </c>
      <c r="AH413">
        <f>V413*TRAIN_SUMMARY!$C$3</f>
        <v>0.10186434668464488</v>
      </c>
      <c r="AI413">
        <f>W413*TRAIN_SUMMARY!$C$4</f>
        <v>-2.1929012991782761E-2</v>
      </c>
      <c r="AJ413">
        <f>X413*TRAIN_SUMMARY!$C$5</f>
        <v>8.428542324031725E-2</v>
      </c>
      <c r="AK413">
        <f>Y413*TRAIN_SUMMARY!$C$6</f>
        <v>-0.88431454425511169</v>
      </c>
      <c r="AL413">
        <f>Z413*TRAIN_SUMMARY!$C$7</f>
        <v>2.4580699342731407E-2</v>
      </c>
      <c r="AM413">
        <f>AA413*TRAIN_SUMMARY!$C$8</f>
        <v>-0.43521580803835686</v>
      </c>
      <c r="AN413">
        <f>AB413*TRAIN_SUMMARY!$C$9</f>
        <v>0.17108448609736249</v>
      </c>
      <c r="AO413">
        <f>AC413*TRAIN_SUMMARY!$C$10</f>
        <v>0.2867089209985732</v>
      </c>
      <c r="AP413">
        <f>AD413*TRAIN_SUMMARY!$C$11</f>
        <v>0.23813846799994265</v>
      </c>
      <c r="AQ413">
        <f>AE413*TRAIN_SUMMARY!$C$12</f>
        <v>-1.8327249432625072E-2</v>
      </c>
      <c r="AR413">
        <f>AF413*TRAIN_SUMMARY!$C$13</f>
        <v>-7.9424741749105313E-2</v>
      </c>
      <c r="AS413">
        <f>AG413*TRAIN_SUMMARY!$C$14</f>
        <v>-8.8614999578798745E-2</v>
      </c>
      <c r="AT413">
        <f>TRAIN_SUMMARY!$C$2+SUM(AH413:AS413)</f>
        <v>-1.4425648264443316</v>
      </c>
      <c r="AU413">
        <f t="shared" si="78"/>
        <v>0.19114848468474949</v>
      </c>
      <c r="AV413">
        <f t="shared" si="79"/>
        <v>0.21213991978882749</v>
      </c>
      <c r="AW413">
        <f t="shared" si="80"/>
        <v>1</v>
      </c>
      <c r="AX413">
        <f t="shared" si="81"/>
        <v>0</v>
      </c>
      <c r="AY413">
        <f t="shared" si="89"/>
        <v>226</v>
      </c>
      <c r="AZ413">
        <f t="shared" si="90"/>
        <v>186</v>
      </c>
      <c r="BA413" s="35">
        <f t="shared" si="82"/>
        <v>0.46597938144329898</v>
      </c>
      <c r="BB413" s="35">
        <f t="shared" si="83"/>
        <v>0.8651162790697674</v>
      </c>
      <c r="BC413" s="35">
        <f t="shared" si="84"/>
        <v>0.39913689762646842</v>
      </c>
      <c r="BD413" s="35">
        <f t="shared" si="85"/>
        <v>0.8651162790697674</v>
      </c>
      <c r="BE413" s="35">
        <f t="shared" si="86"/>
        <v>0.46597938144329898</v>
      </c>
      <c r="BF413" s="23">
        <f>VLOOKUP(AH413,POINTS_TABLE!$D$2:$E$6,2,FALSE)</f>
        <v>4.4087756341599382</v>
      </c>
      <c r="BG413" s="23">
        <f>VLOOKUP(AI413,POINTS_TABLE!$D$7:$E$12,2,FALSE)</f>
        <v>-0.94910634884503919</v>
      </c>
      <c r="BH413" s="23">
        <f>VLOOKUP(AJ413,POINTS_TABLE!$D$13:$E$18,2,FALSE)</f>
        <v>3.6479448638409924</v>
      </c>
      <c r="BI413" s="23">
        <f>VLOOKUP(AK413,POINTS_TABLE!$D$21:$E$24,2,FALSE)</f>
        <v>-38.273886227485001</v>
      </c>
      <c r="BJ413" s="23">
        <f>VLOOKUP(AL413,POINTS_TABLE!$D$25:$E$27,2,FALSE)</f>
        <v>1.063873591300236</v>
      </c>
      <c r="BK413" s="23">
        <f>VLOOKUP(AM413,POINTS_TABLE!$D$28:$E$33,2,FALSE)</f>
        <v>-18.836510639202615</v>
      </c>
      <c r="BL413" s="23">
        <f>VLOOKUP(AN413,POINTS_TABLE!$D$34:$E$37,2,FALSE)</f>
        <v>7.4046821899710498</v>
      </c>
      <c r="BM413" s="23">
        <f>VLOOKUP(AO413,POINTS_TABLE!$D$38:$E$41,2,FALSE)</f>
        <v>12.409006155098014</v>
      </c>
      <c r="BN413" s="23">
        <f>VLOOKUP(AP413,POINTS_TABLE!$D$42:$E$44,2,FALSE)</f>
        <v>10.30683560485237</v>
      </c>
      <c r="BO413" s="23">
        <f>VLOOKUP(AQ413,POINTS_TABLE!$D$45:$E$48,2,FALSE)</f>
        <v>-0.79321895608749771</v>
      </c>
      <c r="BP413" s="23">
        <f>VLOOKUP(AR413,POINTS_TABLE!$D$49:$E$50,2,FALSE)</f>
        <v>-3.4375704313596254</v>
      </c>
      <c r="BQ413" s="23">
        <f>VLOOKUP(AS413,POINTS_TABLE!$D$51:$E$52,2,FALSE)</f>
        <v>-3.8353326132213157</v>
      </c>
      <c r="BR413" s="39">
        <f>ROUND(SCORECARD_SCALLING!$C$6-SUM(BF413:BQ413)-TRAIN_SUMMARY!$C$2*SCORECARD_SCALLING!$C$5,0)</f>
        <v>533</v>
      </c>
      <c r="BS413" t="str">
        <f t="shared" si="87"/>
        <v>Manual review</v>
      </c>
      <c r="BT413">
        <f t="shared" si="88"/>
        <v>2</v>
      </c>
    </row>
    <row r="414" spans="1:72">
      <c r="A414" s="2" t="s">
        <v>37</v>
      </c>
      <c r="B414" s="2">
        <v>24</v>
      </c>
      <c r="C414" s="2" t="s">
        <v>22</v>
      </c>
      <c r="D414" s="2" t="s">
        <v>23</v>
      </c>
      <c r="E414" s="2">
        <v>5103</v>
      </c>
      <c r="F414" s="2" t="s">
        <v>34</v>
      </c>
      <c r="G414" s="2" t="s">
        <v>57</v>
      </c>
      <c r="H414" s="2">
        <v>3</v>
      </c>
      <c r="I414" s="2" t="s">
        <v>56</v>
      </c>
      <c r="J414" s="2" t="s">
        <v>27</v>
      </c>
      <c r="K414" s="2">
        <v>3</v>
      </c>
      <c r="L414" s="2" t="s">
        <v>47</v>
      </c>
      <c r="M414" s="2">
        <v>47</v>
      </c>
      <c r="N414" s="2" t="s">
        <v>27</v>
      </c>
      <c r="O414" s="2" t="s">
        <v>44</v>
      </c>
      <c r="P414" s="2">
        <v>3</v>
      </c>
      <c r="Q414" s="2" t="s">
        <v>30</v>
      </c>
      <c r="R414" s="2">
        <v>1</v>
      </c>
      <c r="S414" s="2" t="s">
        <v>31</v>
      </c>
      <c r="T414" s="2" t="s">
        <v>31</v>
      </c>
      <c r="U414" s="2">
        <v>0</v>
      </c>
      <c r="V414">
        <f>_xlfn.XLOOKUP(B414,Binning_WOE_IV!$C$2:$C$6,Binning_WOE_IV!$I$2:$I$6,"not found",-1)</f>
        <v>-0.12917431193202994</v>
      </c>
      <c r="W414">
        <f>_xlfn.XLOOKUP(E414,Binning_WOE_IV!$C$7:$C$12,Binning_WOE_IV!$I$7:$I$12,"not found",-1)</f>
        <v>-0.1020145435816787</v>
      </c>
      <c r="X414">
        <f>_xlfn.XLOOKUP(M414,Binning_WOE_IV!$C$13:$C$18,Binning_WOE_IV!$I$13:$I$18,"not found",-1)</f>
        <v>0.42044277372805144</v>
      </c>
      <c r="Y414">
        <f>_xlfn.XLOOKUP(A414,Binning_WOE_IV!$B$32:$B$35,Binning_WOE_IV!$G$32:$G$35,"not found",0)</f>
        <v>1.1281887537091495</v>
      </c>
      <c r="Z414" s="23">
        <f>_xlfn.XLOOKUP(_xlfn.XLOOKUP(C414,Binning_WOE_IV!$AF$2:$AF$6,Binning_WOE_IV!$AG$2:$AG$6,"not found",0),Binning_WOE_IV!$R$36:$R$38,Binning_WOE_IV!$G$36:$G$38,"not found",0)</f>
        <v>0.68738688104907397</v>
      </c>
      <c r="AA414" cm="1">
        <f t="array" ref="AA414">_xlfn.SWITCH(D414,"radio/tv",Binning_WOE_IV!$G$39,"other",Binning_WOE_IV!$G$39,"education",Binning_WOE_IV!$G$40,"retraining",Binning_WOE_IV!$G$40,"furniture/equipment",Binning_WOE_IV!$G$41,"domestic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414">
        <f>_xlfn.LET(_xlpm.b,_xlfn.XLOOKUP(F414,Binning_WOE_IV!$AJ$2:$AJ$6,Binning_WOE_IV!$AK$2:$AK$6,"not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14">
        <f>_xlfn.LET(_xlpm.b,_xlfn.XLOOKUP(G414,Binning_WOE_IV!$AL$2:$AL$6,Binning_WOE_IV!$AM$2:$AM$6,"not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414">
        <f>_xlfn.XLOOKUP(_xlfn.XLOOKUP(I414,Binning_WOE_IV!$AN$2:$AN$5,Binning_WOE_IV!$AO$2:$AO$5,"not found",0),Binning_WOE_IV!$R$53:$R$55,Binning_WOE_IV!$G$53:$G$55,"not found",0)</f>
        <v>-0.2698954162208389</v>
      </c>
      <c r="AE414">
        <f>_xlfn.LET(_xlpm.b,_xlfn.XLOOKUP(L414,Binning_WOE_IV!$AQ$2:$AQ$5,Binning_WOE_IV!$AR$2:$AR$5,"not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414">
        <f>_xlfn.XLOOKUP(_xlfn.XLOOKUP(N414,Binning_WOE_IV!$AS$2:$AS$4,Binning_WOE_IV!$AT$2:$AT$4,"not found",0),Binning_WOE_IV!$R$62:$R$63,Binning_WOE_IV!$G$62:$G$63,"not found",0)</f>
        <v>0.12957806221905885</v>
      </c>
      <c r="AG414">
        <f>_xlfn.XLOOKUP(_xlfn.XLOOKUP(O414,Binning_WOE_IV!$AU$2:$AU$4,Binning_WOE_IV!$AV$2:$AV$4,"not found",0),Binning_WOE_IV!$R$64:$R$65,Binning_WOE_IV!$G$64:$G$65,"not found",0)</f>
        <v>-0.4919272386823581</v>
      </c>
      <c r="AH414">
        <f>V414*TRAIN_SUMMARY!$C$3</f>
        <v>0.10186434668464488</v>
      </c>
      <c r="AI414">
        <f>W414*TRAIN_SUMMARY!$C$4</f>
        <v>5.0912844229637523E-2</v>
      </c>
      <c r="AJ414">
        <f>X414*TRAIN_SUMMARY!$C$5</f>
        <v>-0.26777415036949909</v>
      </c>
      <c r="AK414">
        <f>Y414*TRAIN_SUMMARY!$C$6</f>
        <v>-0.88431454425511169</v>
      </c>
      <c r="AL414">
        <f>Z414*TRAIN_SUMMARY!$C$7</f>
        <v>-0.37777464997720578</v>
      </c>
      <c r="AM414">
        <f>AA414*TRAIN_SUMMARY!$C$8</f>
        <v>-0.43521580803835686</v>
      </c>
      <c r="AN414">
        <f>AB414*TRAIN_SUMMARY!$C$9</f>
        <v>0.17108448609736249</v>
      </c>
      <c r="AO414">
        <f>AC414*TRAIN_SUMMARY!$C$10</f>
        <v>0.2867089209985732</v>
      </c>
      <c r="AP414">
        <f>AD414*TRAIN_SUMMARY!$C$11</f>
        <v>0.31977406031642996</v>
      </c>
      <c r="AQ414">
        <f>AE414*TRAIN_SUMMARY!$C$12</f>
        <v>0.30495501300893796</v>
      </c>
      <c r="AR414">
        <f>AF414*TRAIN_SUMMARY!$C$13</f>
        <v>-7.9424741749105313E-2</v>
      </c>
      <c r="AS414">
        <f>AG414*TRAIN_SUMMARY!$C$14</f>
        <v>0.18600799575071647</v>
      </c>
      <c r="AT414">
        <f>TRAIN_SUMMARY!$C$2+SUM(AH414:AS414)</f>
        <v>-1.4445970420650989</v>
      </c>
      <c r="AU414">
        <f t="shared" si="78"/>
        <v>0.1908344795150749</v>
      </c>
      <c r="AV414">
        <f t="shared" si="79"/>
        <v>0.21175178398225808</v>
      </c>
      <c r="AW414">
        <f t="shared" si="80"/>
        <v>1</v>
      </c>
      <c r="AX414">
        <f t="shared" si="81"/>
        <v>0</v>
      </c>
      <c r="AY414">
        <f t="shared" si="89"/>
        <v>227</v>
      </c>
      <c r="AZ414">
        <f t="shared" si="90"/>
        <v>186</v>
      </c>
      <c r="BA414" s="35">
        <f t="shared" si="82"/>
        <v>0.46804123711340206</v>
      </c>
      <c r="BB414" s="35">
        <f t="shared" si="83"/>
        <v>0.8651162790697674</v>
      </c>
      <c r="BC414" s="35">
        <f t="shared" si="84"/>
        <v>0.39707504195636534</v>
      </c>
      <c r="BD414" s="35">
        <f t="shared" si="85"/>
        <v>0.8651162790697674</v>
      </c>
      <c r="BE414" s="35">
        <f t="shared" si="86"/>
        <v>0.46804123711340206</v>
      </c>
      <c r="BF414" s="23">
        <f>VLOOKUP(AH414,POINTS_TABLE!$D$2:$E$6,2,FALSE)</f>
        <v>4.4087756341599382</v>
      </c>
      <c r="BG414" s="23">
        <f>VLOOKUP(AI414,POINTS_TABLE!$D$7:$E$12,2,FALSE)</f>
        <v>2.2035512366295098</v>
      </c>
      <c r="BH414" s="23">
        <f>VLOOKUP(AJ414,POINTS_TABLE!$D$13:$E$18,2,FALSE)</f>
        <v>-11.589493164489957</v>
      </c>
      <c r="BI414" s="23">
        <f>VLOOKUP(AK414,POINTS_TABLE!$D$21:$E$24,2,FALSE)</f>
        <v>-38.273886227485001</v>
      </c>
      <c r="BJ414" s="23">
        <f>VLOOKUP(AL414,POINTS_TABLE!$D$25:$E$27,2,FALSE)</f>
        <v>-16.350408422870363</v>
      </c>
      <c r="BK414" s="23">
        <f>VLOOKUP(AM414,POINTS_TABLE!$D$28:$E$33,2,FALSE)</f>
        <v>-18.836510639202615</v>
      </c>
      <c r="BL414" s="23">
        <f>VLOOKUP(AN414,POINTS_TABLE!$D$34:$E$37,2,FALSE)</f>
        <v>7.4046821899710498</v>
      </c>
      <c r="BM414" s="23">
        <f>VLOOKUP(AO414,POINTS_TABLE!$D$38:$E$41,2,FALSE)</f>
        <v>12.409006155098014</v>
      </c>
      <c r="BN414" s="23">
        <f>VLOOKUP(AP414,POINTS_TABLE!$D$42:$E$44,2,FALSE)</f>
        <v>13.840093530703253</v>
      </c>
      <c r="BO414" s="23">
        <f>VLOOKUP(AQ414,POINTS_TABLE!$D$45:$E$48,2,FALSE)</f>
        <v>13.198712548866723</v>
      </c>
      <c r="BP414" s="23">
        <f>VLOOKUP(AR414,POINTS_TABLE!$D$49:$E$50,2,FALSE)</f>
        <v>-3.4375704313596254</v>
      </c>
      <c r="BQ414" s="23">
        <f>VLOOKUP(AS414,POINTS_TABLE!$D$51:$E$52,2,FALSE)</f>
        <v>8.0505843910576207</v>
      </c>
      <c r="BR414" s="39">
        <f>ROUND(SCORECARD_SCALLING!$C$6-SUM(BF414:BQ414)-TRAIN_SUMMARY!$C$2*SCORECARD_SCALLING!$C$5,0)</f>
        <v>533</v>
      </c>
      <c r="BS414" t="str">
        <f t="shared" si="87"/>
        <v>Manual review</v>
      </c>
      <c r="BT414">
        <f t="shared" si="88"/>
        <v>2</v>
      </c>
    </row>
    <row r="415" spans="1:72">
      <c r="A415" s="2" t="s">
        <v>32</v>
      </c>
      <c r="B415" s="2">
        <v>24</v>
      </c>
      <c r="C415" s="2" t="s">
        <v>33</v>
      </c>
      <c r="D415" s="2" t="s">
        <v>23</v>
      </c>
      <c r="E415" s="2">
        <v>5084</v>
      </c>
      <c r="F415" s="2" t="s">
        <v>24</v>
      </c>
      <c r="G415" s="2" t="s">
        <v>25</v>
      </c>
      <c r="H415" s="2">
        <v>2</v>
      </c>
      <c r="I415" s="2" t="s">
        <v>36</v>
      </c>
      <c r="J415" s="2" t="s">
        <v>27</v>
      </c>
      <c r="K415" s="2">
        <v>4</v>
      </c>
      <c r="L415" s="2" t="s">
        <v>50</v>
      </c>
      <c r="M415" s="2">
        <v>42</v>
      </c>
      <c r="N415" s="2" t="s">
        <v>27</v>
      </c>
      <c r="O415" s="2" t="s">
        <v>29</v>
      </c>
      <c r="P415" s="2">
        <v>1</v>
      </c>
      <c r="Q415" s="2" t="s">
        <v>30</v>
      </c>
      <c r="R415" s="2">
        <v>1</v>
      </c>
      <c r="S415" s="2" t="s">
        <v>31</v>
      </c>
      <c r="T415" s="2" t="s">
        <v>31</v>
      </c>
      <c r="U415" s="2">
        <v>0</v>
      </c>
      <c r="V415">
        <f>_xlfn.XLOOKUP(B415,Binning_WOE_IV!$C$2:$C$6,Binning_WOE_IV!$I$2:$I$6,"not found",-1)</f>
        <v>-0.12917431193202994</v>
      </c>
      <c r="W415">
        <f>_xlfn.XLOOKUP(E415,Binning_WOE_IV!$C$7:$C$12,Binning_WOE_IV!$I$7:$I$12,"not found",-1)</f>
        <v>-0.1020145435816787</v>
      </c>
      <c r="X415">
        <f>_xlfn.XLOOKUP(M415,Binning_WOE_IV!$C$13:$C$18,Binning_WOE_IV!$I$13:$I$18,"not found",-1)</f>
        <v>0.27579903319597576</v>
      </c>
      <c r="Y415">
        <f>_xlfn.XLOOKUP(A415,Binning_WOE_IV!$B$32:$B$35,Binning_WOE_IV!$G$32:$G$35,"not found",0)</f>
        <v>-0.45557089656450134</v>
      </c>
      <c r="Z415" s="23">
        <f>_xlfn.XLOOKUP(_xlfn.XLOOKUP(C415,Binning_WOE_IV!$AF$2:$AF$6,Binning_WOE_IV!$AG$2:$AG$6,"not found",0),Binning_WOE_IV!$R$36:$R$38,Binning_WOE_IV!$G$36:$G$38,"not found",0)</f>
        <v>-4.4726268044255127E-2</v>
      </c>
      <c r="AA415" cm="1">
        <f t="array" ref="AA415">_xlfn.SWITCH(D415,"radio/tv",Binning_WOE_IV!$G$39,"other",Binning_WOE_IV!$G$39,"education",Binning_WOE_IV!$G$40,"retraining",Binning_WOE_IV!$G$40,"furniture/equipment",Binning_WOE_IV!$G$41,"domestic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415">
        <f>_xlfn.LET(_xlpm.b,_xlfn.XLOOKUP(F415,Binning_WOE_IV!$AJ$2:$AJ$6,Binning_WOE_IV!$AK$2:$AK$6,"not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415">
        <f>_xlfn.LET(_xlpm.b,_xlfn.XLOOKUP(G415,Binning_WOE_IV!$AL$2:$AL$6,Binning_WOE_IV!$AM$2:$AM$6,"not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15">
        <f>_xlfn.XLOOKUP(_xlfn.XLOOKUP(I415,Binning_WOE_IV!$AN$2:$AN$5,Binning_WOE_IV!$AO$2:$AO$5,"not found",0),Binning_WOE_IV!$R$53:$R$55,Binning_WOE_IV!$G$53:$G$55,"not found",0)</f>
        <v>-0.20099341664998441</v>
      </c>
      <c r="AE415">
        <f>_xlfn.LET(_xlpm.b,_xlfn.XLOOKUP(L415,Binning_WOE_IV!$AQ$2:$AQ$5,Binning_WOE_IV!$AR$2:$AR$5,"not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15">
        <f>_xlfn.XLOOKUP(_xlfn.XLOOKUP(N415,Binning_WOE_IV!$AS$2:$AS$4,Binning_WOE_IV!$AT$2:$AT$4,"not found",0),Binning_WOE_IV!$R$62:$R$63,Binning_WOE_IV!$G$62:$G$63,"not found",0)</f>
        <v>0.12957806221905885</v>
      </c>
      <c r="AG415">
        <f>_xlfn.XLOOKUP(_xlfn.XLOOKUP(O415,Binning_WOE_IV!$AU$2:$AU$4,Binning_WOE_IV!$AV$2:$AV$4,"not found",0),Binning_WOE_IV!$R$64:$R$65,Binning_WOE_IV!$G$64:$G$65,"not found",0)</f>
        <v>0.23435622685305388</v>
      </c>
      <c r="AH415">
        <f>V415*TRAIN_SUMMARY!$C$3</f>
        <v>0.10186434668464488</v>
      </c>
      <c r="AI415">
        <f>W415*TRAIN_SUMMARY!$C$4</f>
        <v>5.0912844229637523E-2</v>
      </c>
      <c r="AJ415">
        <f>X415*TRAIN_SUMMARY!$C$5</f>
        <v>-0.1756525653466223</v>
      </c>
      <c r="AK415">
        <f>Y415*TRAIN_SUMMARY!$C$6</f>
        <v>0.35709270141793154</v>
      </c>
      <c r="AL415">
        <f>Z415*TRAIN_SUMMARY!$C$7</f>
        <v>2.4580699342731407E-2</v>
      </c>
      <c r="AM415">
        <f>AA415*TRAIN_SUMMARY!$C$8</f>
        <v>-0.43521580803835686</v>
      </c>
      <c r="AN415">
        <f>AB415*TRAIN_SUMMARY!$C$9</f>
        <v>-0.49611293003523665</v>
      </c>
      <c r="AO415">
        <f>AC415*TRAIN_SUMMARY!$C$10</f>
        <v>-0.18469041192036334</v>
      </c>
      <c r="AP415">
        <f>AD415*TRAIN_SUMMARY!$C$11</f>
        <v>0.23813846799994265</v>
      </c>
      <c r="AQ415">
        <f>AE415*TRAIN_SUMMARY!$C$12</f>
        <v>6.1778553558697331E-2</v>
      </c>
      <c r="AR415">
        <f>AF415*TRAIN_SUMMARY!$C$13</f>
        <v>-7.9424741749105313E-2</v>
      </c>
      <c r="AS415">
        <f>AG415*TRAIN_SUMMARY!$C$14</f>
        <v>-8.8614999578798745E-2</v>
      </c>
      <c r="AT415">
        <f>TRAIN_SUMMARY!$C$2+SUM(AH415:AS415)</f>
        <v>-1.4467446581970211</v>
      </c>
      <c r="AU415">
        <f t="shared" si="78"/>
        <v>0.19050307193173627</v>
      </c>
      <c r="AV415">
        <f t="shared" si="79"/>
        <v>0.21134230072246452</v>
      </c>
      <c r="AW415">
        <f t="shared" si="80"/>
        <v>1</v>
      </c>
      <c r="AX415">
        <f t="shared" si="81"/>
        <v>0</v>
      </c>
      <c r="AY415">
        <f t="shared" si="89"/>
        <v>228</v>
      </c>
      <c r="AZ415">
        <f t="shared" si="90"/>
        <v>186</v>
      </c>
      <c r="BA415" s="35">
        <f t="shared" si="82"/>
        <v>0.47010309278350515</v>
      </c>
      <c r="BB415" s="35">
        <f t="shared" si="83"/>
        <v>0.8651162790697674</v>
      </c>
      <c r="BC415" s="35">
        <f t="shared" si="84"/>
        <v>0.39501318628626225</v>
      </c>
      <c r="BD415" s="35">
        <f t="shared" si="85"/>
        <v>0.8651162790697674</v>
      </c>
      <c r="BE415" s="35">
        <f t="shared" si="86"/>
        <v>0.47010309278350515</v>
      </c>
      <c r="BF415" s="23">
        <f>VLOOKUP(AH415,POINTS_TABLE!$D$2:$E$6,2,FALSE)</f>
        <v>4.4087756341599382</v>
      </c>
      <c r="BG415" s="23">
        <f>VLOOKUP(AI415,POINTS_TABLE!$D$7:$E$12,2,FALSE)</f>
        <v>2.2035512366295098</v>
      </c>
      <c r="BH415" s="23">
        <f>VLOOKUP(AJ415,POINTS_TABLE!$D$13:$E$18,2,FALSE)</f>
        <v>-7.6023925483498971</v>
      </c>
      <c r="BI415" s="23">
        <f>VLOOKUP(AK415,POINTS_TABLE!$D$21:$E$24,2,FALSE)</f>
        <v>15.455276084198793</v>
      </c>
      <c r="BJ415" s="23">
        <f>VLOOKUP(AL415,POINTS_TABLE!$D$25:$E$27,2,FALSE)</f>
        <v>1.063873591300236</v>
      </c>
      <c r="BK415" s="23">
        <f>VLOOKUP(AM415,POINTS_TABLE!$D$28:$E$33,2,FALSE)</f>
        <v>-18.836510639202615</v>
      </c>
      <c r="BL415" s="23">
        <f>VLOOKUP(AN415,POINTS_TABLE!$D$34:$E$37,2,FALSE)</f>
        <v>-21.472189916481874</v>
      </c>
      <c r="BM415" s="23">
        <f>VLOOKUP(AO415,POINTS_TABLE!$D$38:$E$41,2,FALSE)</f>
        <v>-7.9935582413174426</v>
      </c>
      <c r="BN415" s="23">
        <f>VLOOKUP(AP415,POINTS_TABLE!$D$42:$E$44,2,FALSE)</f>
        <v>10.30683560485237</v>
      </c>
      <c r="BO415" s="23">
        <f>VLOOKUP(AQ415,POINTS_TABLE!$D$45:$E$48,2,FALSE)</f>
        <v>2.6738283855727758</v>
      </c>
      <c r="BP415" s="23">
        <f>VLOOKUP(AR415,POINTS_TABLE!$D$49:$E$50,2,FALSE)</f>
        <v>-3.4375704313596254</v>
      </c>
      <c r="BQ415" s="23">
        <f>VLOOKUP(AS415,POINTS_TABLE!$D$51:$E$52,2,FALSE)</f>
        <v>-3.8353326132213157</v>
      </c>
      <c r="BR415" s="39">
        <f>ROUND(SCORECARD_SCALLING!$C$6-SUM(BF415:BQ415)-TRAIN_SUMMARY!$C$2*SCORECARD_SCALLING!$C$5,0)</f>
        <v>533</v>
      </c>
      <c r="BS415" t="str">
        <f t="shared" si="87"/>
        <v>Manual review</v>
      </c>
      <c r="BT415">
        <f t="shared" si="88"/>
        <v>2</v>
      </c>
    </row>
    <row r="416" spans="1:72">
      <c r="A416" s="2" t="s">
        <v>21</v>
      </c>
      <c r="B416" s="2">
        <v>11</v>
      </c>
      <c r="C416" s="2" t="s">
        <v>22</v>
      </c>
      <c r="D416" s="2" t="s">
        <v>46</v>
      </c>
      <c r="E416" s="2">
        <v>3905</v>
      </c>
      <c r="F416" s="2" t="s">
        <v>34</v>
      </c>
      <c r="G416" s="2" t="s">
        <v>35</v>
      </c>
      <c r="H416" s="2">
        <v>2</v>
      </c>
      <c r="I416" s="2" t="s">
        <v>26</v>
      </c>
      <c r="J416" s="2" t="s">
        <v>27</v>
      </c>
      <c r="K416" s="2">
        <v>2</v>
      </c>
      <c r="L416" s="2" t="s">
        <v>28</v>
      </c>
      <c r="M416" s="2">
        <v>36</v>
      </c>
      <c r="N416" s="2" t="s">
        <v>27</v>
      </c>
      <c r="O416" s="2" t="s">
        <v>51</v>
      </c>
      <c r="P416" s="2">
        <v>2</v>
      </c>
      <c r="Q416" s="2" t="s">
        <v>30</v>
      </c>
      <c r="R416" s="2">
        <v>2</v>
      </c>
      <c r="S416" s="2" t="s">
        <v>27</v>
      </c>
      <c r="T416" s="2" t="s">
        <v>31</v>
      </c>
      <c r="U416" s="2">
        <v>0</v>
      </c>
      <c r="V416">
        <f>_xlfn.XLOOKUP(B416,Binning_WOE_IV!$C$2:$C$6,Binning_WOE_IV!$I$2:$I$6,"not found",-1)</f>
        <v>1.0146162505891094</v>
      </c>
      <c r="W416">
        <f>_xlfn.XLOOKUP(E416,Binning_WOE_IV!$C$7:$C$12,Binning_WOE_IV!$I$7:$I$12,"not found",-1)</f>
        <v>4.3939369041401284E-2</v>
      </c>
      <c r="X416">
        <f>_xlfn.XLOOKUP(M416,Binning_WOE_IV!$C$13:$C$18,Binning_WOE_IV!$I$13:$I$18,"not found",-1)</f>
        <v>0.27579903319597576</v>
      </c>
      <c r="Y416">
        <f>_xlfn.XLOOKUP(A416,Binning_WOE_IV!$B$32:$B$35,Binning_WOE_IV!$G$32:$G$35,"not found",0)</f>
        <v>-0.67859154491044971</v>
      </c>
      <c r="Z416" s="23">
        <f>_xlfn.XLOOKUP(_xlfn.XLOOKUP(C416,Binning_WOE_IV!$AF$2:$AF$6,Binning_WOE_IV!$AG$2:$AG$6,"not found",0),Binning_WOE_IV!$R$36:$R$38,Binning_WOE_IV!$G$36:$G$38,"not found",0)</f>
        <v>0.68738688104907397</v>
      </c>
      <c r="AA416" cm="1">
        <f t="array" ref="AA416">_xlfn.SWITCH(D416,"radio/tv",Binning_WOE_IV!$G$39,"other",Binning_WOE_IV!$G$39,"education",Binning_WOE_IV!$G$40,"retraining",Binning_WOE_IV!$G$40,"furniture/equipment",Binning_WOE_IV!$G$41,"domestic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16">
        <f>_xlfn.LET(_xlpm.b,_xlfn.XLOOKUP(F416,Binning_WOE_IV!$AJ$2:$AJ$6,Binning_WOE_IV!$AK$2:$AK$6,"not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16">
        <f>_xlfn.LET(_xlpm.b,_xlfn.XLOOKUP(G416,Binning_WOE_IV!$AL$2:$AL$6,Binning_WOE_IV!$AM$2:$AM$6,"not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16">
        <f>_xlfn.XLOOKUP(_xlfn.XLOOKUP(I416,Binning_WOE_IV!$AN$2:$AN$5,Binning_WOE_IV!$AO$2:$AO$5,"not found",0),Binning_WOE_IV!$R$53:$R$55,Binning_WOE_IV!$G$53:$G$55,"not found",0)</f>
        <v>0.1811117123342415</v>
      </c>
      <c r="AE416">
        <f>_xlfn.LET(_xlpm.b,_xlfn.XLOOKUP(L416,Binning_WOE_IV!$AQ$2:$AQ$5,Binning_WOE_IV!$AR$2:$AR$5,"not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16">
        <f>_xlfn.XLOOKUP(_xlfn.XLOOKUP(N416,Binning_WOE_IV!$AS$2:$AS$4,Binning_WOE_IV!$AT$2:$AT$4,"not found",0),Binning_WOE_IV!$R$62:$R$63,Binning_WOE_IV!$G$62:$G$63,"not found",0)</f>
        <v>0.12957806221905885</v>
      </c>
      <c r="AG416">
        <f>_xlfn.XLOOKUP(_xlfn.XLOOKUP(O416,Binning_WOE_IV!$AU$2:$AU$4,Binning_WOE_IV!$AV$2:$AV$4,"not found",0),Binning_WOE_IV!$R$64:$R$65,Binning_WOE_IV!$G$64:$G$65,"not found",0)</f>
        <v>-0.4919272386823581</v>
      </c>
      <c r="AH416">
        <f>V416*TRAIN_SUMMARY!$C$3</f>
        <v>-0.80010661528638027</v>
      </c>
      <c r="AI416">
        <f>W416*TRAIN_SUMMARY!$C$4</f>
        <v>-2.1929012991782761E-2</v>
      </c>
      <c r="AJ416">
        <f>X416*TRAIN_SUMMARY!$C$5</f>
        <v>-0.1756525653466223</v>
      </c>
      <c r="AK416">
        <f>Y416*TRAIN_SUMMARY!$C$6</f>
        <v>0.53190423215968441</v>
      </c>
      <c r="AL416">
        <f>Z416*TRAIN_SUMMARY!$C$7</f>
        <v>-0.37777464997720578</v>
      </c>
      <c r="AM416">
        <f>AA416*TRAIN_SUMMARY!$C$8</f>
        <v>0.38352631329769549</v>
      </c>
      <c r="AN416">
        <f>AB416*TRAIN_SUMMARY!$C$9</f>
        <v>0.17108448609736249</v>
      </c>
      <c r="AO416">
        <f>AC416*TRAIN_SUMMARY!$C$10</f>
        <v>4.7923621110280083E-2</v>
      </c>
      <c r="AP416">
        <f>AD416*TRAIN_SUMMARY!$C$11</f>
        <v>-0.21458247952085815</v>
      </c>
      <c r="AQ416">
        <f>AE416*TRAIN_SUMMARY!$C$12</f>
        <v>-0.28008206528227803</v>
      </c>
      <c r="AR416">
        <f>AF416*TRAIN_SUMMARY!$C$13</f>
        <v>-7.9424741749105313E-2</v>
      </c>
      <c r="AS416">
        <f>AG416*TRAIN_SUMMARY!$C$14</f>
        <v>0.18600799575071647</v>
      </c>
      <c r="AT416">
        <f>TRAIN_SUMMARY!$C$2+SUM(AH416:AS416)</f>
        <v>-1.4505062965006168</v>
      </c>
      <c r="AU416">
        <f t="shared" si="78"/>
        <v>0.18992365872159248</v>
      </c>
      <c r="AV416">
        <f t="shared" si="79"/>
        <v>0.2106267872649015</v>
      </c>
      <c r="AW416">
        <f t="shared" si="80"/>
        <v>1</v>
      </c>
      <c r="AX416">
        <f t="shared" si="81"/>
        <v>0</v>
      </c>
      <c r="AY416">
        <f t="shared" si="89"/>
        <v>229</v>
      </c>
      <c r="AZ416">
        <f t="shared" si="90"/>
        <v>186</v>
      </c>
      <c r="BA416" s="35">
        <f t="shared" si="82"/>
        <v>0.47216494845360824</v>
      </c>
      <c r="BB416" s="35">
        <f t="shared" si="83"/>
        <v>0.8651162790697674</v>
      </c>
      <c r="BC416" s="35">
        <f t="shared" si="84"/>
        <v>0.39295133061615917</v>
      </c>
      <c r="BD416" s="35">
        <f t="shared" si="85"/>
        <v>0.8651162790697674</v>
      </c>
      <c r="BE416" s="35">
        <f t="shared" si="86"/>
        <v>0.47216494845360824</v>
      </c>
      <c r="BF416" s="23">
        <f>VLOOKUP(AH416,POINTS_TABLE!$D$2:$E$6,2,FALSE)</f>
        <v>-34.629295381683434</v>
      </c>
      <c r="BG416" s="23">
        <f>VLOOKUP(AI416,POINTS_TABLE!$D$7:$E$12,2,FALSE)</f>
        <v>-0.94910634884503919</v>
      </c>
      <c r="BH416" s="23">
        <f>VLOOKUP(AJ416,POINTS_TABLE!$D$13:$E$18,2,FALSE)</f>
        <v>-7.6023925483498971</v>
      </c>
      <c r="BI416" s="23">
        <f>VLOOKUP(AK416,POINTS_TABLE!$D$21:$E$24,2,FALSE)</f>
        <v>23.021267938938855</v>
      </c>
      <c r="BJ416" s="23">
        <f>VLOOKUP(AL416,POINTS_TABLE!$D$25:$E$27,2,FALSE)</f>
        <v>-16.350408422870363</v>
      </c>
      <c r="BK416" s="23">
        <f>VLOOKUP(AM416,POINTS_TABLE!$D$28:$E$33,2,FALSE)</f>
        <v>16.599345307350365</v>
      </c>
      <c r="BL416" s="23">
        <f>VLOOKUP(AN416,POINTS_TABLE!$D$34:$E$37,2,FALSE)</f>
        <v>7.4046821899710498</v>
      </c>
      <c r="BM416" s="23">
        <f>VLOOKUP(AO416,POINTS_TABLE!$D$38:$E$41,2,FALSE)</f>
        <v>2.0741751155172814</v>
      </c>
      <c r="BN416" s="23">
        <f>VLOOKUP(AP416,POINTS_TABLE!$D$42:$E$44,2,FALSE)</f>
        <v>-9.2873123719919874</v>
      </c>
      <c r="BO416" s="23">
        <f>VLOOKUP(AQ416,POINTS_TABLE!$D$45:$E$48,2,FALSE)</f>
        <v>-12.122190198740443</v>
      </c>
      <c r="BP416" s="23">
        <f>VLOOKUP(AR416,POINTS_TABLE!$D$49:$E$50,2,FALSE)</f>
        <v>-3.4375704313596254</v>
      </c>
      <c r="BQ416" s="23">
        <f>VLOOKUP(AS416,POINTS_TABLE!$D$51:$E$52,2,FALSE)</f>
        <v>8.0505843910576207</v>
      </c>
      <c r="BR416" s="39">
        <f>ROUND(SCORECARD_SCALLING!$C$6-SUM(BF416:BQ416)-TRAIN_SUMMARY!$C$2*SCORECARD_SCALLING!$C$5,0)</f>
        <v>533</v>
      </c>
      <c r="BS416" t="str">
        <f t="shared" si="87"/>
        <v>Manual review</v>
      </c>
      <c r="BT416">
        <f t="shared" si="88"/>
        <v>2</v>
      </c>
    </row>
    <row r="417" spans="1:72">
      <c r="A417" s="2" t="s">
        <v>21</v>
      </c>
      <c r="B417" s="2">
        <v>6</v>
      </c>
      <c r="C417" s="2" t="s">
        <v>22</v>
      </c>
      <c r="D417" s="2" t="s">
        <v>46</v>
      </c>
      <c r="E417" s="2">
        <v>3676</v>
      </c>
      <c r="F417" s="2" t="s">
        <v>34</v>
      </c>
      <c r="G417" s="2" t="s">
        <v>35</v>
      </c>
      <c r="H417" s="2">
        <v>1</v>
      </c>
      <c r="I417" s="2" t="s">
        <v>26</v>
      </c>
      <c r="J417" s="2" t="s">
        <v>27</v>
      </c>
      <c r="K417" s="2">
        <v>3</v>
      </c>
      <c r="L417" s="2" t="s">
        <v>28</v>
      </c>
      <c r="M417" s="2">
        <v>37</v>
      </c>
      <c r="N417" s="2" t="s">
        <v>27</v>
      </c>
      <c r="O417" s="2" t="s">
        <v>51</v>
      </c>
      <c r="P417" s="2">
        <v>3</v>
      </c>
      <c r="Q417" s="2" t="s">
        <v>30</v>
      </c>
      <c r="R417" s="2">
        <v>2</v>
      </c>
      <c r="S417" s="2" t="s">
        <v>27</v>
      </c>
      <c r="T417" s="2" t="s">
        <v>31</v>
      </c>
      <c r="U417" s="2">
        <v>0</v>
      </c>
      <c r="V417">
        <f>_xlfn.XLOOKUP(B417,Binning_WOE_IV!$C$2:$C$6,Binning_WOE_IV!$I$2:$I$6,"not found",-1)</f>
        <v>1.0146162505891094</v>
      </c>
      <c r="W417">
        <f>_xlfn.XLOOKUP(E417,Binning_WOE_IV!$C$7:$C$12,Binning_WOE_IV!$I$7:$I$12,"not found",-1)</f>
        <v>4.3939369041401284E-2</v>
      </c>
      <c r="X417">
        <f>_xlfn.XLOOKUP(M417,Binning_WOE_IV!$C$13:$C$18,Binning_WOE_IV!$I$13:$I$18,"not found",-1)</f>
        <v>0.27579903319597576</v>
      </c>
      <c r="Y417">
        <f>_xlfn.XLOOKUP(A417,Binning_WOE_IV!$B$32:$B$35,Binning_WOE_IV!$G$32:$G$35,"not found",0)</f>
        <v>-0.67859154491044971</v>
      </c>
      <c r="Z417" s="23">
        <f>_xlfn.XLOOKUP(_xlfn.XLOOKUP(C417,Binning_WOE_IV!$AF$2:$AF$6,Binning_WOE_IV!$AG$2:$AG$6,"not found",0),Binning_WOE_IV!$R$36:$R$38,Binning_WOE_IV!$G$36:$G$38,"not found",0)</f>
        <v>0.68738688104907397</v>
      </c>
      <c r="AA417" cm="1">
        <f t="array" ref="AA417">_xlfn.SWITCH(D417,"radio/tv",Binning_WOE_IV!$G$39,"other",Binning_WOE_IV!$G$39,"education",Binning_WOE_IV!$G$40,"retraining",Binning_WOE_IV!$G$40,"furniture/equipment",Binning_WOE_IV!$G$41,"domestic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17">
        <f>_xlfn.LET(_xlpm.b,_xlfn.XLOOKUP(F417,Binning_WOE_IV!$AJ$2:$AJ$6,Binning_WOE_IV!$AK$2:$AK$6,"not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17">
        <f>_xlfn.LET(_xlpm.b,_xlfn.XLOOKUP(G417,Binning_WOE_IV!$AL$2:$AL$6,Binning_WOE_IV!$AM$2:$AM$6,"not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17">
        <f>_xlfn.XLOOKUP(_xlfn.XLOOKUP(I417,Binning_WOE_IV!$AN$2:$AN$5,Binning_WOE_IV!$AO$2:$AO$5,"not found",0),Binning_WOE_IV!$R$53:$R$55,Binning_WOE_IV!$G$53:$G$55,"not found",0)</f>
        <v>0.1811117123342415</v>
      </c>
      <c r="AE417">
        <f>_xlfn.LET(_xlpm.b,_xlfn.XLOOKUP(L417,Binning_WOE_IV!$AQ$2:$AQ$5,Binning_WOE_IV!$AR$2:$AR$5,"not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17">
        <f>_xlfn.XLOOKUP(_xlfn.XLOOKUP(N417,Binning_WOE_IV!$AS$2:$AS$4,Binning_WOE_IV!$AT$2:$AT$4,"not found",0),Binning_WOE_IV!$R$62:$R$63,Binning_WOE_IV!$G$62:$G$63,"not found",0)</f>
        <v>0.12957806221905885</v>
      </c>
      <c r="AG417">
        <f>_xlfn.XLOOKUP(_xlfn.XLOOKUP(O417,Binning_WOE_IV!$AU$2:$AU$4,Binning_WOE_IV!$AV$2:$AV$4,"not found",0),Binning_WOE_IV!$R$64:$R$65,Binning_WOE_IV!$G$64:$G$65,"not found",0)</f>
        <v>-0.4919272386823581</v>
      </c>
      <c r="AH417">
        <f>V417*TRAIN_SUMMARY!$C$3</f>
        <v>-0.80010661528638027</v>
      </c>
      <c r="AI417">
        <f>W417*TRAIN_SUMMARY!$C$4</f>
        <v>-2.1929012991782761E-2</v>
      </c>
      <c r="AJ417">
        <f>X417*TRAIN_SUMMARY!$C$5</f>
        <v>-0.1756525653466223</v>
      </c>
      <c r="AK417">
        <f>Y417*TRAIN_SUMMARY!$C$6</f>
        <v>0.53190423215968441</v>
      </c>
      <c r="AL417">
        <f>Z417*TRAIN_SUMMARY!$C$7</f>
        <v>-0.37777464997720578</v>
      </c>
      <c r="AM417">
        <f>AA417*TRAIN_SUMMARY!$C$8</f>
        <v>0.38352631329769549</v>
      </c>
      <c r="AN417">
        <f>AB417*TRAIN_SUMMARY!$C$9</f>
        <v>0.17108448609736249</v>
      </c>
      <c r="AO417">
        <f>AC417*TRAIN_SUMMARY!$C$10</f>
        <v>4.7923621110280083E-2</v>
      </c>
      <c r="AP417">
        <f>AD417*TRAIN_SUMMARY!$C$11</f>
        <v>-0.21458247952085815</v>
      </c>
      <c r="AQ417">
        <f>AE417*TRAIN_SUMMARY!$C$12</f>
        <v>-0.28008206528227803</v>
      </c>
      <c r="AR417">
        <f>AF417*TRAIN_SUMMARY!$C$13</f>
        <v>-7.9424741749105313E-2</v>
      </c>
      <c r="AS417">
        <f>AG417*TRAIN_SUMMARY!$C$14</f>
        <v>0.18600799575071647</v>
      </c>
      <c r="AT417">
        <f>TRAIN_SUMMARY!$C$2+SUM(AH417:AS417)</f>
        <v>-1.4505062965006168</v>
      </c>
      <c r="AU417">
        <f t="shared" si="78"/>
        <v>0.18992365872159248</v>
      </c>
      <c r="AV417">
        <f t="shared" si="79"/>
        <v>0.2106267872649015</v>
      </c>
      <c r="AW417">
        <f t="shared" si="80"/>
        <v>1</v>
      </c>
      <c r="AX417">
        <f t="shared" si="81"/>
        <v>0</v>
      </c>
      <c r="AY417">
        <f t="shared" si="89"/>
        <v>230</v>
      </c>
      <c r="AZ417">
        <f t="shared" si="90"/>
        <v>186</v>
      </c>
      <c r="BA417" s="35">
        <f t="shared" si="82"/>
        <v>0.47422680412371132</v>
      </c>
      <c r="BB417" s="35">
        <f t="shared" si="83"/>
        <v>0.8651162790697674</v>
      </c>
      <c r="BC417" s="35">
        <f t="shared" si="84"/>
        <v>0.39088947494605608</v>
      </c>
      <c r="BD417" s="35">
        <f t="shared" si="85"/>
        <v>0.8651162790697674</v>
      </c>
      <c r="BE417" s="35">
        <f t="shared" si="86"/>
        <v>0.47422680412371132</v>
      </c>
      <c r="BF417" s="23">
        <f>VLOOKUP(AH417,POINTS_TABLE!$D$2:$E$6,2,FALSE)</f>
        <v>-34.629295381683434</v>
      </c>
      <c r="BG417" s="23">
        <f>VLOOKUP(AI417,POINTS_TABLE!$D$7:$E$12,2,FALSE)</f>
        <v>-0.94910634884503919</v>
      </c>
      <c r="BH417" s="23">
        <f>VLOOKUP(AJ417,POINTS_TABLE!$D$13:$E$18,2,FALSE)</f>
        <v>-7.6023925483498971</v>
      </c>
      <c r="BI417" s="23">
        <f>VLOOKUP(AK417,POINTS_TABLE!$D$21:$E$24,2,FALSE)</f>
        <v>23.021267938938855</v>
      </c>
      <c r="BJ417" s="23">
        <f>VLOOKUP(AL417,POINTS_TABLE!$D$25:$E$27,2,FALSE)</f>
        <v>-16.350408422870363</v>
      </c>
      <c r="BK417" s="23">
        <f>VLOOKUP(AM417,POINTS_TABLE!$D$28:$E$33,2,FALSE)</f>
        <v>16.599345307350365</v>
      </c>
      <c r="BL417" s="23">
        <f>VLOOKUP(AN417,POINTS_TABLE!$D$34:$E$37,2,FALSE)</f>
        <v>7.4046821899710498</v>
      </c>
      <c r="BM417" s="23">
        <f>VLOOKUP(AO417,POINTS_TABLE!$D$38:$E$41,2,FALSE)</f>
        <v>2.0741751155172814</v>
      </c>
      <c r="BN417" s="23">
        <f>VLOOKUP(AP417,POINTS_TABLE!$D$42:$E$44,2,FALSE)</f>
        <v>-9.2873123719919874</v>
      </c>
      <c r="BO417" s="23">
        <f>VLOOKUP(AQ417,POINTS_TABLE!$D$45:$E$48,2,FALSE)</f>
        <v>-12.122190198740443</v>
      </c>
      <c r="BP417" s="23">
        <f>VLOOKUP(AR417,POINTS_TABLE!$D$49:$E$50,2,FALSE)</f>
        <v>-3.4375704313596254</v>
      </c>
      <c r="BQ417" s="23">
        <f>VLOOKUP(AS417,POINTS_TABLE!$D$51:$E$52,2,FALSE)</f>
        <v>8.0505843910576207</v>
      </c>
      <c r="BR417" s="39">
        <f>ROUND(SCORECARD_SCALLING!$C$6-SUM(BF417:BQ417)-TRAIN_SUMMARY!$C$2*SCORECARD_SCALLING!$C$5,0)</f>
        <v>533</v>
      </c>
      <c r="BS417" t="str">
        <f t="shared" si="87"/>
        <v>Manual review</v>
      </c>
      <c r="BT417">
        <f t="shared" si="88"/>
        <v>2</v>
      </c>
    </row>
    <row r="418" spans="1:72">
      <c r="A418" s="2" t="s">
        <v>32</v>
      </c>
      <c r="B418" s="2">
        <v>12</v>
      </c>
      <c r="C418" s="2" t="s">
        <v>33</v>
      </c>
      <c r="D418" s="2" t="s">
        <v>71</v>
      </c>
      <c r="E418" s="2">
        <v>754</v>
      </c>
      <c r="F418" s="2" t="s">
        <v>24</v>
      </c>
      <c r="G418" s="2" t="s">
        <v>25</v>
      </c>
      <c r="H418" s="2">
        <v>4</v>
      </c>
      <c r="I418" s="2" t="s">
        <v>26</v>
      </c>
      <c r="J418" s="2" t="s">
        <v>27</v>
      </c>
      <c r="K418" s="2">
        <v>4</v>
      </c>
      <c r="L418" s="2" t="s">
        <v>43</v>
      </c>
      <c r="M418" s="2">
        <v>38</v>
      </c>
      <c r="N418" s="2" t="s">
        <v>27</v>
      </c>
      <c r="O418" s="2" t="s">
        <v>29</v>
      </c>
      <c r="P418" s="2">
        <v>2</v>
      </c>
      <c r="Q418" s="2" t="s">
        <v>30</v>
      </c>
      <c r="R418" s="2">
        <v>1</v>
      </c>
      <c r="S418" s="2" t="s">
        <v>27</v>
      </c>
      <c r="T418" s="2" t="s">
        <v>31</v>
      </c>
      <c r="U418" s="2">
        <v>0</v>
      </c>
      <c r="V418">
        <f>_xlfn.XLOOKUP(B418,Binning_WOE_IV!$C$2:$C$6,Binning_WOE_IV!$I$2:$I$6,"not found",-1)</f>
        <v>7.0953437452657447E-2</v>
      </c>
      <c r="W418">
        <f>_xlfn.XLOOKUP(E418,Binning_WOE_IV!$C$7:$C$12,Binning_WOE_IV!$I$7:$I$12,"not found",-1)</f>
        <v>3.9978967825304385E-2</v>
      </c>
      <c r="X418">
        <f>_xlfn.XLOOKUP(M418,Binning_WOE_IV!$C$13:$C$18,Binning_WOE_IV!$I$13:$I$18,"not found",-1)</f>
        <v>0.27579903319597576</v>
      </c>
      <c r="Y418">
        <f>_xlfn.XLOOKUP(A418,Binning_WOE_IV!$B$32:$B$35,Binning_WOE_IV!$G$32:$G$35,"not found",0)</f>
        <v>-0.45557089656450134</v>
      </c>
      <c r="Z418" s="23">
        <f>_xlfn.XLOOKUP(_xlfn.XLOOKUP(C418,Binning_WOE_IV!$AF$2:$AF$6,Binning_WOE_IV!$AG$2:$AG$6,"not found",0),Binning_WOE_IV!$R$36:$R$38,Binning_WOE_IV!$G$36:$G$38,"not found",0)</f>
        <v>-4.4726268044255127E-2</v>
      </c>
      <c r="AA418" cm="1">
        <f t="array" ref="AA418">_xlfn.SWITCH(D418,"radio/tv",Binning_WOE_IV!$G$39,"other",Binning_WOE_IV!$G$39,"education",Binning_WOE_IV!$G$40,"retraining",Binning_WOE_IV!$G$40,"furniture/equipment",Binning_WOE_IV!$G$41,"domestic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418">
        <f>_xlfn.LET(_xlpm.b,_xlfn.XLOOKUP(F418,Binning_WOE_IV!$AJ$2:$AJ$6,Binning_WOE_IV!$AK$2:$AK$6,"not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418">
        <f>_xlfn.LET(_xlpm.b,_xlfn.XLOOKUP(G418,Binning_WOE_IV!$AL$2:$AL$6,Binning_WOE_IV!$AM$2:$AM$6,"not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18">
        <f>_xlfn.XLOOKUP(_xlfn.XLOOKUP(I418,Binning_WOE_IV!$AN$2:$AN$5,Binning_WOE_IV!$AO$2:$AO$5,"not found",0),Binning_WOE_IV!$R$53:$R$55,Binning_WOE_IV!$G$53:$G$55,"not found",0)</f>
        <v>0.1811117123342415</v>
      </c>
      <c r="AE418">
        <f>_xlfn.LET(_xlpm.b,_xlfn.XLOOKUP(L418,Binning_WOE_IV!$AQ$2:$AQ$5,Binning_WOE_IV!$AR$2:$AR$5,"not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18">
        <f>_xlfn.XLOOKUP(_xlfn.XLOOKUP(N418,Binning_WOE_IV!$AS$2:$AS$4,Binning_WOE_IV!$AT$2:$AT$4,"not found",0),Binning_WOE_IV!$R$62:$R$63,Binning_WOE_IV!$G$62:$G$63,"not found",0)</f>
        <v>0.12957806221905885</v>
      </c>
      <c r="AG418">
        <f>_xlfn.XLOOKUP(_xlfn.XLOOKUP(O418,Binning_WOE_IV!$AU$2:$AU$4,Binning_WOE_IV!$AV$2:$AV$4,"not found",0),Binning_WOE_IV!$R$64:$R$65,Binning_WOE_IV!$G$64:$G$65,"not found",0)</f>
        <v>0.23435622685305388</v>
      </c>
      <c r="AH418">
        <f>V418*TRAIN_SUMMARY!$C$3</f>
        <v>-5.5952498937620498E-2</v>
      </c>
      <c r="AI418">
        <f>W418*TRAIN_SUMMARY!$C$4</f>
        <v>-1.9952478243670423E-2</v>
      </c>
      <c r="AJ418">
        <f>X418*TRAIN_SUMMARY!$C$5</f>
        <v>-0.1756525653466223</v>
      </c>
      <c r="AK418">
        <f>Y418*TRAIN_SUMMARY!$C$6</f>
        <v>0.35709270141793154</v>
      </c>
      <c r="AL418">
        <f>Z418*TRAIN_SUMMARY!$C$7</f>
        <v>2.4580699342731407E-2</v>
      </c>
      <c r="AM418">
        <f>AA418*TRAIN_SUMMARY!$C$8</f>
        <v>0.31332064462344805</v>
      </c>
      <c r="AN418">
        <f>AB418*TRAIN_SUMMARY!$C$9</f>
        <v>-0.49611293003523665</v>
      </c>
      <c r="AO418">
        <f>AC418*TRAIN_SUMMARY!$C$10</f>
        <v>-0.18469041192036334</v>
      </c>
      <c r="AP418">
        <f>AD418*TRAIN_SUMMARY!$C$11</f>
        <v>-0.21458247952085815</v>
      </c>
      <c r="AQ418">
        <f>AE418*TRAIN_SUMMARY!$C$12</f>
        <v>-1.8327249432625072E-2</v>
      </c>
      <c r="AR418">
        <f>AF418*TRAIN_SUMMARY!$C$13</f>
        <v>-7.9424741749105313E-2</v>
      </c>
      <c r="AS418">
        <f>AG418*TRAIN_SUMMARY!$C$14</f>
        <v>-8.8614999578798745E-2</v>
      </c>
      <c r="AT418">
        <f>TRAIN_SUMMARY!$C$2+SUM(AH418:AS418)</f>
        <v>-1.4597171241429128</v>
      </c>
      <c r="AU418">
        <f t="shared" si="78"/>
        <v>0.18851059415136334</v>
      </c>
      <c r="AV418">
        <f t="shared" si="79"/>
        <v>0.20888394713595382</v>
      </c>
      <c r="AW418">
        <f t="shared" si="80"/>
        <v>1</v>
      </c>
      <c r="AX418">
        <f t="shared" si="81"/>
        <v>0</v>
      </c>
      <c r="AY418">
        <f t="shared" si="89"/>
        <v>231</v>
      </c>
      <c r="AZ418">
        <f t="shared" si="90"/>
        <v>186</v>
      </c>
      <c r="BA418" s="35">
        <f t="shared" si="82"/>
        <v>0.47628865979381441</v>
      </c>
      <c r="BB418" s="35">
        <f t="shared" si="83"/>
        <v>0.8651162790697674</v>
      </c>
      <c r="BC418" s="35">
        <f t="shared" si="84"/>
        <v>0.388827619275953</v>
      </c>
      <c r="BD418" s="35">
        <f t="shared" si="85"/>
        <v>0.8651162790697674</v>
      </c>
      <c r="BE418" s="35">
        <f t="shared" si="86"/>
        <v>0.47628865979381441</v>
      </c>
      <c r="BF418" s="23">
        <f>VLOOKUP(AH418,POINTS_TABLE!$D$2:$E$6,2,FALSE)</f>
        <v>-2.4216717822795024</v>
      </c>
      <c r="BG418" s="23">
        <f>VLOOKUP(AI418,POINTS_TABLE!$D$7:$E$12,2,FALSE)</f>
        <v>-0.86356024246764762</v>
      </c>
      <c r="BH418" s="23">
        <f>VLOOKUP(AJ418,POINTS_TABLE!$D$13:$E$18,2,FALSE)</f>
        <v>-7.6023925483498971</v>
      </c>
      <c r="BI418" s="23">
        <f>VLOOKUP(AK418,POINTS_TABLE!$D$21:$E$24,2,FALSE)</f>
        <v>15.455276084198793</v>
      </c>
      <c r="BJ418" s="23">
        <f>VLOOKUP(AL418,POINTS_TABLE!$D$25:$E$27,2,FALSE)</f>
        <v>1.063873591300236</v>
      </c>
      <c r="BK418" s="23">
        <f>VLOOKUP(AM418,POINTS_TABLE!$D$28:$E$33,2,FALSE)</f>
        <v>13.560784206191453</v>
      </c>
      <c r="BL418" s="23">
        <f>VLOOKUP(AN418,POINTS_TABLE!$D$34:$E$37,2,FALSE)</f>
        <v>-21.472189916481874</v>
      </c>
      <c r="BM418" s="23">
        <f>VLOOKUP(AO418,POINTS_TABLE!$D$38:$E$41,2,FALSE)</f>
        <v>-7.9935582413174426</v>
      </c>
      <c r="BN418" s="23">
        <f>VLOOKUP(AP418,POINTS_TABLE!$D$42:$E$44,2,FALSE)</f>
        <v>-9.2873123719919874</v>
      </c>
      <c r="BO418" s="23">
        <f>VLOOKUP(AQ418,POINTS_TABLE!$D$45:$E$48,2,FALSE)</f>
        <v>-0.79321895608749771</v>
      </c>
      <c r="BP418" s="23">
        <f>VLOOKUP(AR418,POINTS_TABLE!$D$49:$E$50,2,FALSE)</f>
        <v>-3.4375704313596254</v>
      </c>
      <c r="BQ418" s="23">
        <f>VLOOKUP(AS418,POINTS_TABLE!$D$51:$E$52,2,FALSE)</f>
        <v>-3.8353326132213157</v>
      </c>
      <c r="BR418" s="39">
        <f>ROUND(SCORECARD_SCALLING!$C$6-SUM(BF418:BQ418)-TRAIN_SUMMARY!$C$2*SCORECARD_SCALLING!$C$5,0)</f>
        <v>534</v>
      </c>
      <c r="BS418" t="str">
        <f t="shared" si="87"/>
        <v>Manual review</v>
      </c>
      <c r="BT418">
        <f t="shared" si="88"/>
        <v>2</v>
      </c>
    </row>
    <row r="419" spans="1:72">
      <c r="A419" s="2" t="s">
        <v>21</v>
      </c>
      <c r="B419" s="2">
        <v>6</v>
      </c>
      <c r="C419" s="2" t="s">
        <v>33</v>
      </c>
      <c r="D419" s="2" t="s">
        <v>49</v>
      </c>
      <c r="E419" s="2">
        <v>1352</v>
      </c>
      <c r="F419" s="2" t="s">
        <v>48</v>
      </c>
      <c r="G419" s="2" t="s">
        <v>55</v>
      </c>
      <c r="H419" s="2">
        <v>1</v>
      </c>
      <c r="I419" s="2" t="s">
        <v>36</v>
      </c>
      <c r="J419" s="2" t="s">
        <v>27</v>
      </c>
      <c r="K419" s="2">
        <v>2</v>
      </c>
      <c r="L419" s="2" t="s">
        <v>43</v>
      </c>
      <c r="M419" s="2">
        <v>23</v>
      </c>
      <c r="N419" s="2" t="s">
        <v>27</v>
      </c>
      <c r="O419" s="2" t="s">
        <v>51</v>
      </c>
      <c r="P419" s="2">
        <v>1</v>
      </c>
      <c r="Q419" s="2" t="s">
        <v>69</v>
      </c>
      <c r="R419" s="2">
        <v>1</v>
      </c>
      <c r="S419" s="2" t="s">
        <v>31</v>
      </c>
      <c r="T419" s="2" t="s">
        <v>31</v>
      </c>
      <c r="U419" s="2">
        <v>0</v>
      </c>
      <c r="V419">
        <f>_xlfn.XLOOKUP(B419,Binning_WOE_IV!$C$2:$C$6,Binning_WOE_IV!$I$2:$I$6,"not found",-1)</f>
        <v>1.0146162505891094</v>
      </c>
      <c r="W419">
        <f>_xlfn.XLOOKUP(E419,Binning_WOE_IV!$C$7:$C$12,Binning_WOE_IV!$I$7:$I$12,"not found",-1)</f>
        <v>0.16104877718831048</v>
      </c>
      <c r="X419">
        <f>_xlfn.XLOOKUP(M419,Binning_WOE_IV!$C$13:$C$18,Binning_WOE_IV!$I$13:$I$18,"not found",-1)</f>
        <v>-0.40221483439086264</v>
      </c>
      <c r="Y419">
        <f>_xlfn.XLOOKUP(A419,Binning_WOE_IV!$B$32:$B$35,Binning_WOE_IV!$G$32:$G$35,"not found",0)</f>
        <v>-0.67859154491044971</v>
      </c>
      <c r="Z419" s="23">
        <f>_xlfn.XLOOKUP(_xlfn.XLOOKUP(C419,Binning_WOE_IV!$AF$2:$AF$6,Binning_WOE_IV!$AG$2:$AG$6,"not found",0),Binning_WOE_IV!$R$36:$R$38,Binning_WOE_IV!$G$36:$G$38,"not found",0)</f>
        <v>-4.4726268044255127E-2</v>
      </c>
      <c r="AA419" cm="1">
        <f t="array" ref="AA419">_xlfn.SWITCH(D419,"radio/tv",Binning_WOE_IV!$G$39,"other",Binning_WOE_IV!$G$39,"education",Binning_WOE_IV!$G$40,"retraining",Binning_WOE_IV!$G$40,"furniture/equipment",Binning_WOE_IV!$G$41,"domestic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419">
        <f>_xlfn.LET(_xlpm.b,_xlfn.XLOOKUP(F419,Binning_WOE_IV!$AJ$2:$AJ$6,Binning_WOE_IV!$AK$2:$AK$6,"not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419">
        <f>_xlfn.LET(_xlpm.b,_xlfn.XLOOKUP(G419,Binning_WOE_IV!$AL$2:$AL$6,Binning_WOE_IV!$AM$2:$AM$6,"not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419">
        <f>_xlfn.XLOOKUP(_xlfn.XLOOKUP(I419,Binning_WOE_IV!$AN$2:$AN$5,Binning_WOE_IV!$AO$2:$AO$5,"not found",0),Binning_WOE_IV!$R$53:$R$55,Binning_WOE_IV!$G$53:$G$55,"not found",0)</f>
        <v>-0.20099341664998441</v>
      </c>
      <c r="AE419">
        <f>_xlfn.LET(_xlpm.b,_xlfn.XLOOKUP(L419,Binning_WOE_IV!$AQ$2:$AQ$5,Binning_WOE_IV!$AR$2:$AR$5,"not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19">
        <f>_xlfn.XLOOKUP(_xlfn.XLOOKUP(N419,Binning_WOE_IV!$AS$2:$AS$4,Binning_WOE_IV!$AT$2:$AT$4,"not found",0),Binning_WOE_IV!$R$62:$R$63,Binning_WOE_IV!$G$62:$G$63,"not found",0)</f>
        <v>0.12957806221905885</v>
      </c>
      <c r="AG419">
        <f>_xlfn.XLOOKUP(_xlfn.XLOOKUP(O419,Binning_WOE_IV!$AU$2:$AU$4,Binning_WOE_IV!$AV$2:$AV$4,"not found",0),Binning_WOE_IV!$R$64:$R$65,Binning_WOE_IV!$G$64:$G$65,"not found",0)</f>
        <v>-0.4919272386823581</v>
      </c>
      <c r="AH419">
        <f>V419*TRAIN_SUMMARY!$C$3</f>
        <v>-0.80010661528638027</v>
      </c>
      <c r="AI419">
        <f>W419*TRAIN_SUMMARY!$C$4</f>
        <v>-8.037531726833734E-2</v>
      </c>
      <c r="AJ419">
        <f>X419*TRAIN_SUMMARY!$C$5</f>
        <v>0.25616502952357967</v>
      </c>
      <c r="AK419">
        <f>Y419*TRAIN_SUMMARY!$C$6</f>
        <v>0.53190423215968441</v>
      </c>
      <c r="AL419">
        <f>Z419*TRAIN_SUMMARY!$C$7</f>
        <v>2.4580699342731407E-2</v>
      </c>
      <c r="AM419">
        <f>AA419*TRAIN_SUMMARY!$C$8</f>
        <v>-0.46936907902687153</v>
      </c>
      <c r="AN419">
        <f>AB419*TRAIN_SUMMARY!$C$9</f>
        <v>-0.49793991054548797</v>
      </c>
      <c r="AO419">
        <f>AC419*TRAIN_SUMMARY!$C$10</f>
        <v>7.0222669754522044E-2</v>
      </c>
      <c r="AP419">
        <f>AD419*TRAIN_SUMMARY!$C$11</f>
        <v>0.23813846799994265</v>
      </c>
      <c r="AQ419">
        <f>AE419*TRAIN_SUMMARY!$C$12</f>
        <v>-1.8327249432625072E-2</v>
      </c>
      <c r="AR419">
        <f>AF419*TRAIN_SUMMARY!$C$13</f>
        <v>-7.9424741749105313E-2</v>
      </c>
      <c r="AS419">
        <f>AG419*TRAIN_SUMMARY!$C$14</f>
        <v>0.18600799575071647</v>
      </c>
      <c r="AT419">
        <f>TRAIN_SUMMARY!$C$2+SUM(AH419:AS419)</f>
        <v>-1.459924633539754</v>
      </c>
      <c r="AU419">
        <f t="shared" si="78"/>
        <v>0.18847885258804617</v>
      </c>
      <c r="AV419">
        <f t="shared" si="79"/>
        <v>0.20884483270967052</v>
      </c>
      <c r="AW419">
        <f t="shared" si="80"/>
        <v>1</v>
      </c>
      <c r="AX419">
        <f t="shared" si="81"/>
        <v>0</v>
      </c>
      <c r="AY419">
        <f t="shared" si="89"/>
        <v>232</v>
      </c>
      <c r="AZ419">
        <f t="shared" si="90"/>
        <v>186</v>
      </c>
      <c r="BA419" s="35">
        <f t="shared" si="82"/>
        <v>0.47835051546391755</v>
      </c>
      <c r="BB419" s="35">
        <f t="shared" si="83"/>
        <v>0.8651162790697674</v>
      </c>
      <c r="BC419" s="35">
        <f t="shared" si="84"/>
        <v>0.38676576360584985</v>
      </c>
      <c r="BD419" s="35">
        <f t="shared" si="85"/>
        <v>0.8651162790697674</v>
      </c>
      <c r="BE419" s="35">
        <f t="shared" si="86"/>
        <v>0.47835051546391755</v>
      </c>
      <c r="BF419" s="23">
        <f>VLOOKUP(AH419,POINTS_TABLE!$D$2:$E$6,2,FALSE)</f>
        <v>-34.629295381683434</v>
      </c>
      <c r="BG419" s="23">
        <f>VLOOKUP(AI419,POINTS_TABLE!$D$7:$E$12,2,FALSE)</f>
        <v>-3.4787121489872201</v>
      </c>
      <c r="BH419" s="23">
        <f>VLOOKUP(AJ419,POINTS_TABLE!$D$13:$E$18,2,FALSE)</f>
        <v>11.087040532285299</v>
      </c>
      <c r="BI419" s="23">
        <f>VLOOKUP(AK419,POINTS_TABLE!$D$21:$E$24,2,FALSE)</f>
        <v>23.021267938938855</v>
      </c>
      <c r="BJ419" s="23">
        <f>VLOOKUP(AL419,POINTS_TABLE!$D$25:$E$27,2,FALSE)</f>
        <v>1.063873591300236</v>
      </c>
      <c r="BK419" s="23">
        <f>VLOOKUP(AM419,POINTS_TABLE!$D$28:$E$33,2,FALSE)</f>
        <v>-20.314693279760625</v>
      </c>
      <c r="BL419" s="23">
        <f>VLOOKUP(AN419,POINTS_TABLE!$D$34:$E$37,2,FALSE)</f>
        <v>-21.551263188140087</v>
      </c>
      <c r="BM419" s="23">
        <f>VLOOKUP(AO419,POINTS_TABLE!$D$38:$E$41,2,FALSE)</f>
        <v>3.0392969223849704</v>
      </c>
      <c r="BN419" s="23">
        <f>VLOOKUP(AP419,POINTS_TABLE!$D$42:$E$44,2,FALSE)</f>
        <v>10.30683560485237</v>
      </c>
      <c r="BO419" s="23">
        <f>VLOOKUP(AQ419,POINTS_TABLE!$D$45:$E$48,2,FALSE)</f>
        <v>-0.79321895608749771</v>
      </c>
      <c r="BP419" s="23">
        <f>VLOOKUP(AR419,POINTS_TABLE!$D$49:$E$50,2,FALSE)</f>
        <v>-3.4375704313596254</v>
      </c>
      <c r="BQ419" s="23">
        <f>VLOOKUP(AS419,POINTS_TABLE!$D$51:$E$52,2,FALSE)</f>
        <v>8.0505843910576207</v>
      </c>
      <c r="BR419" s="39">
        <f>ROUND(SCORECARD_SCALLING!$C$6-SUM(BF419:BQ419)-TRAIN_SUMMARY!$C$2*SCORECARD_SCALLING!$C$5,0)</f>
        <v>534</v>
      </c>
      <c r="BS419" t="str">
        <f t="shared" si="87"/>
        <v>Manual review</v>
      </c>
      <c r="BT419">
        <f t="shared" si="88"/>
        <v>2</v>
      </c>
    </row>
    <row r="420" spans="1:72">
      <c r="A420" s="2" t="s">
        <v>32</v>
      </c>
      <c r="B420" s="2">
        <v>15</v>
      </c>
      <c r="C420" s="2" t="s">
        <v>33</v>
      </c>
      <c r="D420" s="2" t="s">
        <v>23</v>
      </c>
      <c r="E420" s="2">
        <v>802</v>
      </c>
      <c r="F420" s="2" t="s">
        <v>34</v>
      </c>
      <c r="G420" s="2" t="s">
        <v>25</v>
      </c>
      <c r="H420" s="2">
        <v>4</v>
      </c>
      <c r="I420" s="2" t="s">
        <v>26</v>
      </c>
      <c r="J420" s="2" t="s">
        <v>27</v>
      </c>
      <c r="K420" s="2">
        <v>3</v>
      </c>
      <c r="L420" s="2" t="s">
        <v>50</v>
      </c>
      <c r="M420" s="2">
        <v>37</v>
      </c>
      <c r="N420" s="2" t="s">
        <v>27</v>
      </c>
      <c r="O420" s="2" t="s">
        <v>29</v>
      </c>
      <c r="P420" s="2">
        <v>1</v>
      </c>
      <c r="Q420" s="2" t="s">
        <v>30</v>
      </c>
      <c r="R420" s="2">
        <v>2</v>
      </c>
      <c r="S420" s="2" t="s">
        <v>27</v>
      </c>
      <c r="T420" s="2" t="s">
        <v>31</v>
      </c>
      <c r="U420" s="2">
        <v>1</v>
      </c>
      <c r="V420">
        <f>_xlfn.XLOOKUP(B420,Binning_WOE_IV!$C$2:$C$6,Binning_WOE_IV!$I$2:$I$6,"not found",-1)</f>
        <v>7.0953437452657447E-2</v>
      </c>
      <c r="W420">
        <f>_xlfn.XLOOKUP(E420,Binning_WOE_IV!$C$7:$C$12,Binning_WOE_IV!$I$7:$I$12,"not found",-1)</f>
        <v>3.9978967825304385E-2</v>
      </c>
      <c r="X420">
        <f>_xlfn.XLOOKUP(M420,Binning_WOE_IV!$C$13:$C$18,Binning_WOE_IV!$I$13:$I$18,"not found",-1)</f>
        <v>0.27579903319597576</v>
      </c>
      <c r="Y420">
        <f>_xlfn.XLOOKUP(A420,Binning_WOE_IV!$B$32:$B$35,Binning_WOE_IV!$G$32:$G$35,"not found",0)</f>
        <v>-0.45557089656450134</v>
      </c>
      <c r="Z420" s="23">
        <f>_xlfn.XLOOKUP(_xlfn.XLOOKUP(C420,Binning_WOE_IV!$AF$2:$AF$6,Binning_WOE_IV!$AG$2:$AG$6,"not found",0),Binning_WOE_IV!$R$36:$R$38,Binning_WOE_IV!$G$36:$G$38,"not found",0)</f>
        <v>-4.4726268044255127E-2</v>
      </c>
      <c r="AA420" cm="1">
        <f t="array" ref="AA420">_xlfn.SWITCH(D420,"radio/tv",Binning_WOE_IV!$G$39,"other",Binning_WOE_IV!$G$39,"education",Binning_WOE_IV!$G$40,"retraining",Binning_WOE_IV!$G$40,"furniture/equipment",Binning_WOE_IV!$G$41,"domestic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420">
        <f>_xlfn.LET(_xlpm.b,_xlfn.XLOOKUP(F420,Binning_WOE_IV!$AJ$2:$AJ$6,Binning_WOE_IV!$AK$2:$AK$6,"not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20">
        <f>_xlfn.LET(_xlpm.b,_xlfn.XLOOKUP(G420,Binning_WOE_IV!$AL$2:$AL$6,Binning_WOE_IV!$AM$2:$AM$6,"not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20">
        <f>_xlfn.XLOOKUP(_xlfn.XLOOKUP(I420,Binning_WOE_IV!$AN$2:$AN$5,Binning_WOE_IV!$AO$2:$AO$5,"not found",0),Binning_WOE_IV!$R$53:$R$55,Binning_WOE_IV!$G$53:$G$55,"not found",0)</f>
        <v>0.1811117123342415</v>
      </c>
      <c r="AE420">
        <f>_xlfn.LET(_xlpm.b,_xlfn.XLOOKUP(L420,Binning_WOE_IV!$AQ$2:$AQ$5,Binning_WOE_IV!$AR$2:$AR$5,"not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20">
        <f>_xlfn.XLOOKUP(_xlfn.XLOOKUP(N420,Binning_WOE_IV!$AS$2:$AS$4,Binning_WOE_IV!$AT$2:$AT$4,"not found",0),Binning_WOE_IV!$R$62:$R$63,Binning_WOE_IV!$G$62:$G$63,"not found",0)</f>
        <v>0.12957806221905885</v>
      </c>
      <c r="AG420">
        <f>_xlfn.XLOOKUP(_xlfn.XLOOKUP(O420,Binning_WOE_IV!$AU$2:$AU$4,Binning_WOE_IV!$AV$2:$AV$4,"not found",0),Binning_WOE_IV!$R$64:$R$65,Binning_WOE_IV!$G$64:$G$65,"not found",0)</f>
        <v>0.23435622685305388</v>
      </c>
      <c r="AH420">
        <f>V420*TRAIN_SUMMARY!$C$3</f>
        <v>-5.5952498937620498E-2</v>
      </c>
      <c r="AI420">
        <f>W420*TRAIN_SUMMARY!$C$4</f>
        <v>-1.9952478243670423E-2</v>
      </c>
      <c r="AJ420">
        <f>X420*TRAIN_SUMMARY!$C$5</f>
        <v>-0.1756525653466223</v>
      </c>
      <c r="AK420">
        <f>Y420*TRAIN_SUMMARY!$C$6</f>
        <v>0.35709270141793154</v>
      </c>
      <c r="AL420">
        <f>Z420*TRAIN_SUMMARY!$C$7</f>
        <v>2.4580699342731407E-2</v>
      </c>
      <c r="AM420">
        <f>AA420*TRAIN_SUMMARY!$C$8</f>
        <v>-0.43521580803835686</v>
      </c>
      <c r="AN420">
        <f>AB420*TRAIN_SUMMARY!$C$9</f>
        <v>0.17108448609736249</v>
      </c>
      <c r="AO420">
        <f>AC420*TRAIN_SUMMARY!$C$10</f>
        <v>-0.18469041192036334</v>
      </c>
      <c r="AP420">
        <f>AD420*TRAIN_SUMMARY!$C$11</f>
        <v>-0.21458247952085815</v>
      </c>
      <c r="AQ420">
        <f>AE420*TRAIN_SUMMARY!$C$12</f>
        <v>6.1778553558697331E-2</v>
      </c>
      <c r="AR420">
        <f>AF420*TRAIN_SUMMARY!$C$13</f>
        <v>-7.9424741749105313E-2</v>
      </c>
      <c r="AS420">
        <f>AG420*TRAIN_SUMMARY!$C$14</f>
        <v>-8.8614999578798745E-2</v>
      </c>
      <c r="AT420">
        <f>TRAIN_SUMMARY!$C$2+SUM(AH420:AS420)</f>
        <v>-1.4609503576807961</v>
      </c>
      <c r="AU420">
        <f t="shared" si="78"/>
        <v>0.18832201351756397</v>
      </c>
      <c r="AV420">
        <f t="shared" si="79"/>
        <v>1.6696019435266711</v>
      </c>
      <c r="AW420">
        <f t="shared" si="80"/>
        <v>0</v>
      </c>
      <c r="AX420">
        <f t="shared" si="81"/>
        <v>1</v>
      </c>
      <c r="AY420">
        <f t="shared" si="89"/>
        <v>232</v>
      </c>
      <c r="AZ420">
        <f t="shared" si="90"/>
        <v>187</v>
      </c>
      <c r="BA420" s="35">
        <f t="shared" si="82"/>
        <v>0.47835051546391755</v>
      </c>
      <c r="BB420" s="35">
        <f t="shared" si="83"/>
        <v>0.86976744186046506</v>
      </c>
      <c r="BC420" s="35">
        <f t="shared" si="84"/>
        <v>0.39141692639654752</v>
      </c>
      <c r="BD420" s="35">
        <f t="shared" si="85"/>
        <v>0.86976744186046506</v>
      </c>
      <c r="BE420" s="35">
        <f t="shared" si="86"/>
        <v>0.47835051546391755</v>
      </c>
      <c r="BF420" s="23">
        <f>VLOOKUP(AH420,POINTS_TABLE!$D$2:$E$6,2,FALSE)</f>
        <v>-2.4216717822795024</v>
      </c>
      <c r="BG420" s="23">
        <f>VLOOKUP(AI420,POINTS_TABLE!$D$7:$E$12,2,FALSE)</f>
        <v>-0.86356024246764762</v>
      </c>
      <c r="BH420" s="23">
        <f>VLOOKUP(AJ420,POINTS_TABLE!$D$13:$E$18,2,FALSE)</f>
        <v>-7.6023925483498971</v>
      </c>
      <c r="BI420" s="23">
        <f>VLOOKUP(AK420,POINTS_TABLE!$D$21:$E$24,2,FALSE)</f>
        <v>15.455276084198793</v>
      </c>
      <c r="BJ420" s="23">
        <f>VLOOKUP(AL420,POINTS_TABLE!$D$25:$E$27,2,FALSE)</f>
        <v>1.063873591300236</v>
      </c>
      <c r="BK420" s="23">
        <f>VLOOKUP(AM420,POINTS_TABLE!$D$28:$E$33,2,FALSE)</f>
        <v>-18.836510639202615</v>
      </c>
      <c r="BL420" s="23">
        <f>VLOOKUP(AN420,POINTS_TABLE!$D$34:$E$37,2,FALSE)</f>
        <v>7.4046821899710498</v>
      </c>
      <c r="BM420" s="23">
        <f>VLOOKUP(AO420,POINTS_TABLE!$D$38:$E$41,2,FALSE)</f>
        <v>-7.9935582413174426</v>
      </c>
      <c r="BN420" s="23">
        <f>VLOOKUP(AP420,POINTS_TABLE!$D$42:$E$44,2,FALSE)</f>
        <v>-9.2873123719919874</v>
      </c>
      <c r="BO420" s="23">
        <f>VLOOKUP(AQ420,POINTS_TABLE!$D$45:$E$48,2,FALSE)</f>
        <v>2.6738283855727758</v>
      </c>
      <c r="BP420" s="23">
        <f>VLOOKUP(AR420,POINTS_TABLE!$D$49:$E$50,2,FALSE)</f>
        <v>-3.4375704313596254</v>
      </c>
      <c r="BQ420" s="23">
        <f>VLOOKUP(AS420,POINTS_TABLE!$D$51:$E$52,2,FALSE)</f>
        <v>-3.8353326132213157</v>
      </c>
      <c r="BR420" s="39">
        <f>ROUND(SCORECARD_SCALLING!$C$6-SUM(BF420:BQ420)-TRAIN_SUMMARY!$C$2*SCORECARD_SCALLING!$C$5,0)</f>
        <v>534</v>
      </c>
      <c r="BS420" t="str">
        <f t="shared" si="87"/>
        <v>Manual review</v>
      </c>
      <c r="BT420">
        <f t="shared" si="88"/>
        <v>2</v>
      </c>
    </row>
    <row r="421" spans="1:72">
      <c r="A421" s="2" t="s">
        <v>32</v>
      </c>
      <c r="B421" s="2">
        <v>12</v>
      </c>
      <c r="C421" s="2" t="s">
        <v>22</v>
      </c>
      <c r="D421" s="2" t="s">
        <v>46</v>
      </c>
      <c r="E421" s="2">
        <v>958</v>
      </c>
      <c r="F421" s="2" t="s">
        <v>34</v>
      </c>
      <c r="G421" s="2" t="s">
        <v>39</v>
      </c>
      <c r="H421" s="2">
        <v>2</v>
      </c>
      <c r="I421" s="2" t="s">
        <v>26</v>
      </c>
      <c r="J421" s="2" t="s">
        <v>27</v>
      </c>
      <c r="K421" s="2">
        <v>3</v>
      </c>
      <c r="L421" s="2" t="s">
        <v>28</v>
      </c>
      <c r="M421" s="2">
        <v>47</v>
      </c>
      <c r="N421" s="2" t="s">
        <v>27</v>
      </c>
      <c r="O421" s="2" t="s">
        <v>29</v>
      </c>
      <c r="P421" s="2">
        <v>2</v>
      </c>
      <c r="Q421" s="2" t="s">
        <v>40</v>
      </c>
      <c r="R421" s="2">
        <v>2</v>
      </c>
      <c r="S421" s="2" t="s">
        <v>27</v>
      </c>
      <c r="T421" s="2" t="s">
        <v>31</v>
      </c>
      <c r="U421" s="2">
        <v>0</v>
      </c>
      <c r="V421">
        <f>_xlfn.XLOOKUP(B421,Binning_WOE_IV!$C$2:$C$6,Binning_WOE_IV!$I$2:$I$6,"not found",-1)</f>
        <v>7.0953437452657447E-2</v>
      </c>
      <c r="W421">
        <f>_xlfn.XLOOKUP(E421,Binning_WOE_IV!$C$7:$C$12,Binning_WOE_IV!$I$7:$I$12,"not found",-1)</f>
        <v>3.9978967825304385E-2</v>
      </c>
      <c r="X421">
        <f>_xlfn.XLOOKUP(M421,Binning_WOE_IV!$C$13:$C$18,Binning_WOE_IV!$I$13:$I$18,"not found",-1)</f>
        <v>0.42044277372805144</v>
      </c>
      <c r="Y421">
        <f>_xlfn.XLOOKUP(A421,Binning_WOE_IV!$B$32:$B$35,Binning_WOE_IV!$G$32:$G$35,"not found",0)</f>
        <v>-0.45557089656450134</v>
      </c>
      <c r="Z421" s="23">
        <f>_xlfn.XLOOKUP(_xlfn.XLOOKUP(C421,Binning_WOE_IV!$AF$2:$AF$6,Binning_WOE_IV!$AG$2:$AG$6,"not found",0),Binning_WOE_IV!$R$36:$R$38,Binning_WOE_IV!$G$36:$G$38,"not found",0)</f>
        <v>0.68738688104907397</v>
      </c>
      <c r="AA421" cm="1">
        <f t="array" ref="AA421">_xlfn.SWITCH(D421,"radio/tv",Binning_WOE_IV!$G$39,"other",Binning_WOE_IV!$G$39,"education",Binning_WOE_IV!$G$40,"retraining",Binning_WOE_IV!$G$40,"furniture/equipment",Binning_WOE_IV!$G$41,"domestic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21">
        <f>_xlfn.LET(_xlpm.b,_xlfn.XLOOKUP(F421,Binning_WOE_IV!$AJ$2:$AJ$6,Binning_WOE_IV!$AK$2:$AK$6,"not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21">
        <f>_xlfn.LET(_xlpm.b,_xlfn.XLOOKUP(G421,Binning_WOE_IV!$AL$2:$AL$6,Binning_WOE_IV!$AM$2:$AM$6,"not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21">
        <f>_xlfn.XLOOKUP(_xlfn.XLOOKUP(I421,Binning_WOE_IV!$AN$2:$AN$5,Binning_WOE_IV!$AO$2:$AO$5,"not found",0),Binning_WOE_IV!$R$53:$R$55,Binning_WOE_IV!$G$53:$G$55,"not found",0)</f>
        <v>0.1811117123342415</v>
      </c>
      <c r="AE421">
        <f>_xlfn.LET(_xlpm.b,_xlfn.XLOOKUP(L421,Binning_WOE_IV!$AQ$2:$AQ$5,Binning_WOE_IV!$AR$2:$AR$5,"not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21">
        <f>_xlfn.XLOOKUP(_xlfn.XLOOKUP(N421,Binning_WOE_IV!$AS$2:$AS$4,Binning_WOE_IV!$AT$2:$AT$4,"not found",0),Binning_WOE_IV!$R$62:$R$63,Binning_WOE_IV!$G$62:$G$63,"not found",0)</f>
        <v>0.12957806221905885</v>
      </c>
      <c r="AG421">
        <f>_xlfn.XLOOKUP(_xlfn.XLOOKUP(O421,Binning_WOE_IV!$AU$2:$AU$4,Binning_WOE_IV!$AV$2:$AV$4,"not found",0),Binning_WOE_IV!$R$64:$R$65,Binning_WOE_IV!$G$64:$G$65,"not found",0)</f>
        <v>0.23435622685305388</v>
      </c>
      <c r="AH421">
        <f>V421*TRAIN_SUMMARY!$C$3</f>
        <v>-5.5952498937620498E-2</v>
      </c>
      <c r="AI421">
        <f>W421*TRAIN_SUMMARY!$C$4</f>
        <v>-1.9952478243670423E-2</v>
      </c>
      <c r="AJ421">
        <f>X421*TRAIN_SUMMARY!$C$5</f>
        <v>-0.26777415036949909</v>
      </c>
      <c r="AK421">
        <f>Y421*TRAIN_SUMMARY!$C$6</f>
        <v>0.35709270141793154</v>
      </c>
      <c r="AL421">
        <f>Z421*TRAIN_SUMMARY!$C$7</f>
        <v>-0.37777464997720578</v>
      </c>
      <c r="AM421">
        <f>AA421*TRAIN_SUMMARY!$C$8</f>
        <v>0.38352631329769549</v>
      </c>
      <c r="AN421">
        <f>AB421*TRAIN_SUMMARY!$C$9</f>
        <v>0.17108448609736249</v>
      </c>
      <c r="AO421">
        <f>AC421*TRAIN_SUMMARY!$C$10</f>
        <v>-0.18469041192036334</v>
      </c>
      <c r="AP421">
        <f>AD421*TRAIN_SUMMARY!$C$11</f>
        <v>-0.21458247952085815</v>
      </c>
      <c r="AQ421">
        <f>AE421*TRAIN_SUMMARY!$C$12</f>
        <v>-0.28008206528227803</v>
      </c>
      <c r="AR421">
        <f>AF421*TRAIN_SUMMARY!$C$13</f>
        <v>-7.9424741749105313E-2</v>
      </c>
      <c r="AS421">
        <f>AG421*TRAIN_SUMMARY!$C$14</f>
        <v>-8.8614999578798745E-2</v>
      </c>
      <c r="AT421">
        <f>TRAIN_SUMMARY!$C$2+SUM(AH421:AS421)</f>
        <v>-1.4785457895285328</v>
      </c>
      <c r="AU421">
        <f t="shared" si="78"/>
        <v>0.18564716967957742</v>
      </c>
      <c r="AV421">
        <f t="shared" si="79"/>
        <v>0.20536155441089521</v>
      </c>
      <c r="AW421">
        <f t="shared" si="80"/>
        <v>1</v>
      </c>
      <c r="AX421">
        <f t="shared" si="81"/>
        <v>0</v>
      </c>
      <c r="AY421">
        <f t="shared" si="89"/>
        <v>233</v>
      </c>
      <c r="AZ421">
        <f t="shared" si="90"/>
        <v>187</v>
      </c>
      <c r="BA421" s="35">
        <f t="shared" si="82"/>
        <v>0.48041237113402063</v>
      </c>
      <c r="BB421" s="35">
        <f t="shared" si="83"/>
        <v>0.86976744186046506</v>
      </c>
      <c r="BC421" s="35">
        <f t="shared" si="84"/>
        <v>0.38935507072644443</v>
      </c>
      <c r="BD421" s="35">
        <f t="shared" si="85"/>
        <v>0.86976744186046506</v>
      </c>
      <c r="BE421" s="35">
        <f t="shared" si="86"/>
        <v>0.48041237113402063</v>
      </c>
      <c r="BF421" s="23">
        <f>VLOOKUP(AH421,POINTS_TABLE!$D$2:$E$6,2,FALSE)</f>
        <v>-2.4216717822795024</v>
      </c>
      <c r="BG421" s="23">
        <f>VLOOKUP(AI421,POINTS_TABLE!$D$7:$E$12,2,FALSE)</f>
        <v>-0.86356024246764762</v>
      </c>
      <c r="BH421" s="23">
        <f>VLOOKUP(AJ421,POINTS_TABLE!$D$13:$E$18,2,FALSE)</f>
        <v>-11.589493164489957</v>
      </c>
      <c r="BI421" s="23">
        <f>VLOOKUP(AK421,POINTS_TABLE!$D$21:$E$24,2,FALSE)</f>
        <v>15.455276084198793</v>
      </c>
      <c r="BJ421" s="23">
        <f>VLOOKUP(AL421,POINTS_TABLE!$D$25:$E$27,2,FALSE)</f>
        <v>-16.350408422870363</v>
      </c>
      <c r="BK421" s="23">
        <f>VLOOKUP(AM421,POINTS_TABLE!$D$28:$E$33,2,FALSE)</f>
        <v>16.599345307350365</v>
      </c>
      <c r="BL421" s="23">
        <f>VLOOKUP(AN421,POINTS_TABLE!$D$34:$E$37,2,FALSE)</f>
        <v>7.4046821899710498</v>
      </c>
      <c r="BM421" s="23">
        <f>VLOOKUP(AO421,POINTS_TABLE!$D$38:$E$41,2,FALSE)</f>
        <v>-7.9935582413174426</v>
      </c>
      <c r="BN421" s="23">
        <f>VLOOKUP(AP421,POINTS_TABLE!$D$42:$E$44,2,FALSE)</f>
        <v>-9.2873123719919874</v>
      </c>
      <c r="BO421" s="23">
        <f>VLOOKUP(AQ421,POINTS_TABLE!$D$45:$E$48,2,FALSE)</f>
        <v>-12.122190198740443</v>
      </c>
      <c r="BP421" s="23">
        <f>VLOOKUP(AR421,POINTS_TABLE!$D$49:$E$50,2,FALSE)</f>
        <v>-3.4375704313596254</v>
      </c>
      <c r="BQ421" s="23">
        <f>VLOOKUP(AS421,POINTS_TABLE!$D$51:$E$52,2,FALSE)</f>
        <v>-3.8353326132213157</v>
      </c>
      <c r="BR421" s="39">
        <f>ROUND(SCORECARD_SCALLING!$C$6-SUM(BF421:BQ421)-TRAIN_SUMMARY!$C$2*SCORECARD_SCALLING!$C$5,0)</f>
        <v>534</v>
      </c>
      <c r="BS421" t="str">
        <f t="shared" si="87"/>
        <v>Manual review</v>
      </c>
      <c r="BT421">
        <f t="shared" si="88"/>
        <v>2</v>
      </c>
    </row>
    <row r="422" spans="1:72">
      <c r="A422" s="2" t="s">
        <v>32</v>
      </c>
      <c r="B422" s="2">
        <v>9</v>
      </c>
      <c r="C422" s="2" t="s">
        <v>33</v>
      </c>
      <c r="D422" s="2" t="s">
        <v>46</v>
      </c>
      <c r="E422" s="2">
        <v>3195</v>
      </c>
      <c r="F422" s="2" t="s">
        <v>24</v>
      </c>
      <c r="G422" s="2" t="s">
        <v>35</v>
      </c>
      <c r="H422" s="2">
        <v>1</v>
      </c>
      <c r="I422" s="2" t="s">
        <v>36</v>
      </c>
      <c r="J422" s="2" t="s">
        <v>27</v>
      </c>
      <c r="K422" s="2">
        <v>2</v>
      </c>
      <c r="L422" s="2" t="s">
        <v>28</v>
      </c>
      <c r="M422" s="2">
        <v>33</v>
      </c>
      <c r="N422" s="2" t="s">
        <v>27</v>
      </c>
      <c r="O422" s="2" t="s">
        <v>29</v>
      </c>
      <c r="P422" s="2">
        <v>1</v>
      </c>
      <c r="Q422" s="2" t="s">
        <v>40</v>
      </c>
      <c r="R422" s="2">
        <v>1</v>
      </c>
      <c r="S422" s="2" t="s">
        <v>27</v>
      </c>
      <c r="T422" s="2" t="s">
        <v>31</v>
      </c>
      <c r="U422" s="2">
        <v>0</v>
      </c>
      <c r="V422">
        <f>_xlfn.XLOOKUP(B422,Binning_WOE_IV!$C$2:$C$6,Binning_WOE_IV!$I$2:$I$6,"not found",-1)</f>
        <v>1.0146162505891094</v>
      </c>
      <c r="W422">
        <f>_xlfn.XLOOKUP(E422,Binning_WOE_IV!$C$7:$C$12,Binning_WOE_IV!$I$7:$I$12,"not found",-1)</f>
        <v>4.3939369041401284E-2</v>
      </c>
      <c r="X422">
        <f>_xlfn.XLOOKUP(M422,Binning_WOE_IV!$C$13:$C$18,Binning_WOE_IV!$I$13:$I$18,"not found",-1)</f>
        <v>-9.0210644079187538E-2</v>
      </c>
      <c r="Y422">
        <f>_xlfn.XLOOKUP(A422,Binning_WOE_IV!$B$32:$B$35,Binning_WOE_IV!$G$32:$G$35,"not found",0)</f>
        <v>-0.45557089656450134</v>
      </c>
      <c r="Z422" s="23">
        <f>_xlfn.XLOOKUP(_xlfn.XLOOKUP(C422,Binning_WOE_IV!$AF$2:$AF$6,Binning_WOE_IV!$AG$2:$AG$6,"not found",0),Binning_WOE_IV!$R$36:$R$38,Binning_WOE_IV!$G$36:$G$38,"not found",0)</f>
        <v>-4.4726268044255127E-2</v>
      </c>
      <c r="AA422" cm="1">
        <f t="array" ref="AA422">_xlfn.SWITCH(D422,"radio/tv",Binning_WOE_IV!$G$39,"other",Binning_WOE_IV!$G$39,"education",Binning_WOE_IV!$G$40,"retraining",Binning_WOE_IV!$G$40,"furniture/equipment",Binning_WOE_IV!$G$41,"domestic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22">
        <f>_xlfn.LET(_xlpm.b,_xlfn.XLOOKUP(F422,Binning_WOE_IV!$AJ$2:$AJ$6,Binning_WOE_IV!$AK$2:$AK$6,"not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422">
        <f>_xlfn.LET(_xlpm.b,_xlfn.XLOOKUP(G422,Binning_WOE_IV!$AL$2:$AL$6,Binning_WOE_IV!$AM$2:$AM$6,"not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22">
        <f>_xlfn.XLOOKUP(_xlfn.XLOOKUP(I422,Binning_WOE_IV!$AN$2:$AN$5,Binning_WOE_IV!$AO$2:$AO$5,"not found",0),Binning_WOE_IV!$R$53:$R$55,Binning_WOE_IV!$G$53:$G$55,"not found",0)</f>
        <v>-0.20099341664998441</v>
      </c>
      <c r="AE422">
        <f>_xlfn.LET(_xlpm.b,_xlfn.XLOOKUP(L422,Binning_WOE_IV!$AQ$2:$AQ$5,Binning_WOE_IV!$AR$2:$AR$5,"not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22">
        <f>_xlfn.XLOOKUP(_xlfn.XLOOKUP(N422,Binning_WOE_IV!$AS$2:$AS$4,Binning_WOE_IV!$AT$2:$AT$4,"not found",0),Binning_WOE_IV!$R$62:$R$63,Binning_WOE_IV!$G$62:$G$63,"not found",0)</f>
        <v>0.12957806221905885</v>
      </c>
      <c r="AG422">
        <f>_xlfn.XLOOKUP(_xlfn.XLOOKUP(O422,Binning_WOE_IV!$AU$2:$AU$4,Binning_WOE_IV!$AV$2:$AV$4,"not found",0),Binning_WOE_IV!$R$64:$R$65,Binning_WOE_IV!$G$64:$G$65,"not found",0)</f>
        <v>0.23435622685305388</v>
      </c>
      <c r="AH422">
        <f>V422*TRAIN_SUMMARY!$C$3</f>
        <v>-0.80010661528638027</v>
      </c>
      <c r="AI422">
        <f>W422*TRAIN_SUMMARY!$C$4</f>
        <v>-2.1929012991782761E-2</v>
      </c>
      <c r="AJ422">
        <f>X422*TRAIN_SUMMARY!$C$5</f>
        <v>5.7453903556002682E-2</v>
      </c>
      <c r="AK422">
        <f>Y422*TRAIN_SUMMARY!$C$6</f>
        <v>0.35709270141793154</v>
      </c>
      <c r="AL422">
        <f>Z422*TRAIN_SUMMARY!$C$7</f>
        <v>2.4580699342731407E-2</v>
      </c>
      <c r="AM422">
        <f>AA422*TRAIN_SUMMARY!$C$8</f>
        <v>0.38352631329769549</v>
      </c>
      <c r="AN422">
        <f>AB422*TRAIN_SUMMARY!$C$9</f>
        <v>-0.49611293003523665</v>
      </c>
      <c r="AO422">
        <f>AC422*TRAIN_SUMMARY!$C$10</f>
        <v>4.7923621110280083E-2</v>
      </c>
      <c r="AP422">
        <f>AD422*TRAIN_SUMMARY!$C$11</f>
        <v>0.23813846799994265</v>
      </c>
      <c r="AQ422">
        <f>AE422*TRAIN_SUMMARY!$C$12</f>
        <v>-0.28008206528227803</v>
      </c>
      <c r="AR422">
        <f>AF422*TRAIN_SUMMARY!$C$13</f>
        <v>-7.9424741749105313E-2</v>
      </c>
      <c r="AS422">
        <f>AG422*TRAIN_SUMMARY!$C$14</f>
        <v>-8.8614999578798745E-2</v>
      </c>
      <c r="AT422">
        <f>TRAIN_SUMMARY!$C$2+SUM(AH422:AS422)</f>
        <v>-1.478955472961121</v>
      </c>
      <c r="AU422">
        <f t="shared" si="78"/>
        <v>0.18558524077314723</v>
      </c>
      <c r="AV422">
        <f t="shared" si="79"/>
        <v>0.20528551052733873</v>
      </c>
      <c r="AW422">
        <f t="shared" si="80"/>
        <v>1</v>
      </c>
      <c r="AX422">
        <f t="shared" si="81"/>
        <v>0</v>
      </c>
      <c r="AY422">
        <f t="shared" si="89"/>
        <v>234</v>
      </c>
      <c r="AZ422">
        <f t="shared" si="90"/>
        <v>187</v>
      </c>
      <c r="BA422" s="35">
        <f t="shared" si="82"/>
        <v>0.48247422680412372</v>
      </c>
      <c r="BB422" s="35">
        <f t="shared" si="83"/>
        <v>0.86976744186046506</v>
      </c>
      <c r="BC422" s="35">
        <f t="shared" si="84"/>
        <v>0.38729321505634134</v>
      </c>
      <c r="BD422" s="35">
        <f t="shared" si="85"/>
        <v>0.86976744186046506</v>
      </c>
      <c r="BE422" s="35">
        <f t="shared" si="86"/>
        <v>0.48247422680412372</v>
      </c>
      <c r="BF422" s="23">
        <f>VLOOKUP(AH422,POINTS_TABLE!$D$2:$E$6,2,FALSE)</f>
        <v>-34.629295381683434</v>
      </c>
      <c r="BG422" s="23">
        <f>VLOOKUP(AI422,POINTS_TABLE!$D$7:$E$12,2,FALSE)</f>
        <v>-0.94910634884503919</v>
      </c>
      <c r="BH422" s="23">
        <f>VLOOKUP(AJ422,POINTS_TABLE!$D$13:$E$18,2,FALSE)</f>
        <v>2.4866538521987356</v>
      </c>
      <c r="BI422" s="23">
        <f>VLOOKUP(AK422,POINTS_TABLE!$D$21:$E$24,2,FALSE)</f>
        <v>15.455276084198793</v>
      </c>
      <c r="BJ422" s="23">
        <f>VLOOKUP(AL422,POINTS_TABLE!$D$25:$E$27,2,FALSE)</f>
        <v>1.063873591300236</v>
      </c>
      <c r="BK422" s="23">
        <f>VLOOKUP(AM422,POINTS_TABLE!$D$28:$E$33,2,FALSE)</f>
        <v>16.599345307350365</v>
      </c>
      <c r="BL422" s="23">
        <f>VLOOKUP(AN422,POINTS_TABLE!$D$34:$E$37,2,FALSE)</f>
        <v>-21.472189916481874</v>
      </c>
      <c r="BM422" s="23">
        <f>VLOOKUP(AO422,POINTS_TABLE!$D$38:$E$41,2,FALSE)</f>
        <v>2.0741751155172814</v>
      </c>
      <c r="BN422" s="23">
        <f>VLOOKUP(AP422,POINTS_TABLE!$D$42:$E$44,2,FALSE)</f>
        <v>10.30683560485237</v>
      </c>
      <c r="BO422" s="23">
        <f>VLOOKUP(AQ422,POINTS_TABLE!$D$45:$E$48,2,FALSE)</f>
        <v>-12.122190198740443</v>
      </c>
      <c r="BP422" s="23">
        <f>VLOOKUP(AR422,POINTS_TABLE!$D$49:$E$50,2,FALSE)</f>
        <v>-3.4375704313596254</v>
      </c>
      <c r="BQ422" s="23">
        <f>VLOOKUP(AS422,POINTS_TABLE!$D$51:$E$52,2,FALSE)</f>
        <v>-3.8353326132213157</v>
      </c>
      <c r="BR422" s="39">
        <f>ROUND(SCORECARD_SCALLING!$C$6-SUM(BF422:BQ422)-TRAIN_SUMMARY!$C$2*SCORECARD_SCALLING!$C$5,0)</f>
        <v>534</v>
      </c>
      <c r="BS422" t="str">
        <f t="shared" si="87"/>
        <v>Manual review</v>
      </c>
      <c r="BT422">
        <f t="shared" si="88"/>
        <v>2</v>
      </c>
    </row>
    <row r="423" spans="1:72">
      <c r="A423" s="2" t="s">
        <v>37</v>
      </c>
      <c r="B423" s="2">
        <v>15</v>
      </c>
      <c r="C423" s="2" t="s">
        <v>22</v>
      </c>
      <c r="D423" s="2" t="s">
        <v>38</v>
      </c>
      <c r="E423" s="2">
        <v>1532</v>
      </c>
      <c r="F423" s="2" t="s">
        <v>59</v>
      </c>
      <c r="G423" s="2" t="s">
        <v>35</v>
      </c>
      <c r="H423" s="2">
        <v>4</v>
      </c>
      <c r="I423" s="2" t="s">
        <v>36</v>
      </c>
      <c r="J423" s="2" t="s">
        <v>27</v>
      </c>
      <c r="K423" s="2">
        <v>3</v>
      </c>
      <c r="L423" s="2" t="s">
        <v>50</v>
      </c>
      <c r="M423" s="2">
        <v>31</v>
      </c>
      <c r="N423" s="2" t="s">
        <v>27</v>
      </c>
      <c r="O423" s="2" t="s">
        <v>29</v>
      </c>
      <c r="P423" s="2">
        <v>1</v>
      </c>
      <c r="Q423" s="2" t="s">
        <v>30</v>
      </c>
      <c r="R423" s="2">
        <v>1</v>
      </c>
      <c r="S423" s="2" t="s">
        <v>27</v>
      </c>
      <c r="T423" s="2" t="s">
        <v>31</v>
      </c>
      <c r="U423" s="2">
        <v>0</v>
      </c>
      <c r="V423">
        <f>_xlfn.XLOOKUP(B423,Binning_WOE_IV!$C$2:$C$6,Binning_WOE_IV!$I$2:$I$6,"not found",-1)</f>
        <v>7.0953437452657447E-2</v>
      </c>
      <c r="W423">
        <f>_xlfn.XLOOKUP(E423,Binning_WOE_IV!$C$7:$C$12,Binning_WOE_IV!$I$7:$I$12,"not found",-1)</f>
        <v>0.16104877718831048</v>
      </c>
      <c r="X423">
        <f>_xlfn.XLOOKUP(M423,Binning_WOE_IV!$C$13:$C$18,Binning_WOE_IV!$I$13:$I$18,"not found",-1)</f>
        <v>-9.0210644079187538E-2</v>
      </c>
      <c r="Y423">
        <f>_xlfn.XLOOKUP(A423,Binning_WOE_IV!$B$32:$B$35,Binning_WOE_IV!$G$32:$G$35,"not found",0)</f>
        <v>1.1281887537091495</v>
      </c>
      <c r="Z423" s="23">
        <f>_xlfn.XLOOKUP(_xlfn.XLOOKUP(C423,Binning_WOE_IV!$AF$2:$AF$6,Binning_WOE_IV!$AG$2:$AG$6,"not found",0),Binning_WOE_IV!$R$36:$R$38,Binning_WOE_IV!$G$36:$G$38,"not found",0)</f>
        <v>0.68738688104907397</v>
      </c>
      <c r="AA423" cm="1">
        <f t="array" ref="AA423">_xlfn.SWITCH(D423,"radio/tv",Binning_WOE_IV!$G$39,"other",Binning_WOE_IV!$G$39,"education",Binning_WOE_IV!$G$40,"retraining",Binning_WOE_IV!$G$40,"furniture/equipment",Binning_WOE_IV!$G$41,"domestic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423">
        <f>_xlfn.LET(_xlpm.b,_xlfn.XLOOKUP(F423,Binning_WOE_IV!$AJ$2:$AJ$6,Binning_WOE_IV!$AK$2:$AK$6,"not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423">
        <f>_xlfn.LET(_xlpm.b,_xlfn.XLOOKUP(G423,Binning_WOE_IV!$AL$2:$AL$6,Binning_WOE_IV!$AM$2:$AM$6,"not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23">
        <f>_xlfn.XLOOKUP(_xlfn.XLOOKUP(I423,Binning_WOE_IV!$AN$2:$AN$5,Binning_WOE_IV!$AO$2:$AO$5,"not found",0),Binning_WOE_IV!$R$53:$R$55,Binning_WOE_IV!$G$53:$G$55,"not found",0)</f>
        <v>-0.20099341664998441</v>
      </c>
      <c r="AE423">
        <f>_xlfn.LET(_xlpm.b,_xlfn.XLOOKUP(L423,Binning_WOE_IV!$AQ$2:$AQ$5,Binning_WOE_IV!$AR$2:$AR$5,"not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23">
        <f>_xlfn.XLOOKUP(_xlfn.XLOOKUP(N423,Binning_WOE_IV!$AS$2:$AS$4,Binning_WOE_IV!$AT$2:$AT$4,"not found",0),Binning_WOE_IV!$R$62:$R$63,Binning_WOE_IV!$G$62:$G$63,"not found",0)</f>
        <v>0.12957806221905885</v>
      </c>
      <c r="AG423">
        <f>_xlfn.XLOOKUP(_xlfn.XLOOKUP(O423,Binning_WOE_IV!$AU$2:$AU$4,Binning_WOE_IV!$AV$2:$AV$4,"not found",0),Binning_WOE_IV!$R$64:$R$65,Binning_WOE_IV!$G$64:$G$65,"not found",0)</f>
        <v>0.23435622685305388</v>
      </c>
      <c r="AH423">
        <f>V423*TRAIN_SUMMARY!$C$3</f>
        <v>-5.5952498937620498E-2</v>
      </c>
      <c r="AI423">
        <f>W423*TRAIN_SUMMARY!$C$4</f>
        <v>-8.037531726833734E-2</v>
      </c>
      <c r="AJ423">
        <f>X423*TRAIN_SUMMARY!$C$5</f>
        <v>5.7453903556002682E-2</v>
      </c>
      <c r="AK423">
        <f>Y423*TRAIN_SUMMARY!$C$6</f>
        <v>-0.88431454425511169</v>
      </c>
      <c r="AL423">
        <f>Z423*TRAIN_SUMMARY!$C$7</f>
        <v>-0.37777464997720578</v>
      </c>
      <c r="AM423">
        <f>AA423*TRAIN_SUMMARY!$C$8</f>
        <v>0.31332064462344805</v>
      </c>
      <c r="AN423">
        <f>AB423*TRAIN_SUMMARY!$C$9</f>
        <v>0.18902110492895396</v>
      </c>
      <c r="AO423">
        <f>AC423*TRAIN_SUMMARY!$C$10</f>
        <v>4.7923621110280083E-2</v>
      </c>
      <c r="AP423">
        <f>AD423*TRAIN_SUMMARY!$C$11</f>
        <v>0.23813846799994265</v>
      </c>
      <c r="AQ423">
        <f>AE423*TRAIN_SUMMARY!$C$12</f>
        <v>6.1778553558697331E-2</v>
      </c>
      <c r="AR423">
        <f>AF423*TRAIN_SUMMARY!$C$13</f>
        <v>-7.9424741749105313E-2</v>
      </c>
      <c r="AS423">
        <f>AG423*TRAIN_SUMMARY!$C$14</f>
        <v>-8.8614999578798745E-2</v>
      </c>
      <c r="AT423">
        <f>TRAIN_SUMMARY!$C$2+SUM(AH423:AS423)</f>
        <v>-1.4802212707509779</v>
      </c>
      <c r="AU423">
        <f t="shared" si="78"/>
        <v>0.18539399997974393</v>
      </c>
      <c r="AV423">
        <f t="shared" si="79"/>
        <v>0.20505071819188661</v>
      </c>
      <c r="AW423">
        <f t="shared" si="80"/>
        <v>1</v>
      </c>
      <c r="AX423">
        <f t="shared" si="81"/>
        <v>0</v>
      </c>
      <c r="AY423">
        <f t="shared" si="89"/>
        <v>235</v>
      </c>
      <c r="AZ423">
        <f t="shared" si="90"/>
        <v>187</v>
      </c>
      <c r="BA423" s="35">
        <f t="shared" si="82"/>
        <v>0.4845360824742268</v>
      </c>
      <c r="BB423" s="35">
        <f t="shared" si="83"/>
        <v>0.86976744186046506</v>
      </c>
      <c r="BC423" s="35">
        <f t="shared" si="84"/>
        <v>0.38523135938623826</v>
      </c>
      <c r="BD423" s="35">
        <f t="shared" si="85"/>
        <v>0.86976744186046506</v>
      </c>
      <c r="BE423" s="35">
        <f t="shared" si="86"/>
        <v>0.4845360824742268</v>
      </c>
      <c r="BF423" s="23">
        <f>VLOOKUP(AH423,POINTS_TABLE!$D$2:$E$6,2,FALSE)</f>
        <v>-2.4216717822795024</v>
      </c>
      <c r="BG423" s="23">
        <f>VLOOKUP(AI423,POINTS_TABLE!$D$7:$E$12,2,FALSE)</f>
        <v>-3.4787121489872201</v>
      </c>
      <c r="BH423" s="23">
        <f>VLOOKUP(AJ423,POINTS_TABLE!$D$13:$E$18,2,FALSE)</f>
        <v>2.4866538521987356</v>
      </c>
      <c r="BI423" s="23">
        <f>VLOOKUP(AK423,POINTS_TABLE!$D$21:$E$24,2,FALSE)</f>
        <v>-38.273886227485001</v>
      </c>
      <c r="BJ423" s="23">
        <f>VLOOKUP(AL423,POINTS_TABLE!$D$25:$E$27,2,FALSE)</f>
        <v>-16.350408422870363</v>
      </c>
      <c r="BK423" s="23">
        <f>VLOOKUP(AM423,POINTS_TABLE!$D$28:$E$33,2,FALSE)</f>
        <v>13.560784206191453</v>
      </c>
      <c r="BL423" s="23">
        <f>VLOOKUP(AN423,POINTS_TABLE!$D$34:$E$37,2,FALSE)</f>
        <v>8.180994321130628</v>
      </c>
      <c r="BM423" s="23">
        <f>VLOOKUP(AO423,POINTS_TABLE!$D$38:$E$41,2,FALSE)</f>
        <v>2.0741751155172814</v>
      </c>
      <c r="BN423" s="23">
        <f>VLOOKUP(AP423,POINTS_TABLE!$D$42:$E$44,2,FALSE)</f>
        <v>10.30683560485237</v>
      </c>
      <c r="BO423" s="23">
        <f>VLOOKUP(AQ423,POINTS_TABLE!$D$45:$E$48,2,FALSE)</f>
        <v>2.6738283855727758</v>
      </c>
      <c r="BP423" s="23">
        <f>VLOOKUP(AR423,POINTS_TABLE!$D$49:$E$50,2,FALSE)</f>
        <v>-3.4375704313596254</v>
      </c>
      <c r="BQ423" s="23">
        <f>VLOOKUP(AS423,POINTS_TABLE!$D$51:$E$52,2,FALSE)</f>
        <v>-3.8353326132213157</v>
      </c>
      <c r="BR423" s="39">
        <f>ROUND(SCORECARD_SCALLING!$C$6-SUM(BF423:BQ423)-TRAIN_SUMMARY!$C$2*SCORECARD_SCALLING!$C$5,0)</f>
        <v>534</v>
      </c>
      <c r="BS423" t="str">
        <f t="shared" si="87"/>
        <v>Manual review</v>
      </c>
      <c r="BT423">
        <f t="shared" si="88"/>
        <v>2</v>
      </c>
    </row>
    <row r="424" spans="1:72">
      <c r="A424" s="2" t="s">
        <v>32</v>
      </c>
      <c r="B424" s="2">
        <v>20</v>
      </c>
      <c r="C424" s="2" t="s">
        <v>45</v>
      </c>
      <c r="D424" s="2" t="s">
        <v>49</v>
      </c>
      <c r="E424" s="2">
        <v>7057</v>
      </c>
      <c r="F424" s="2" t="s">
        <v>24</v>
      </c>
      <c r="G424" s="2" t="s">
        <v>39</v>
      </c>
      <c r="H424" s="2">
        <v>3</v>
      </c>
      <c r="I424" s="2" t="s">
        <v>26</v>
      </c>
      <c r="J424" s="2" t="s">
        <v>27</v>
      </c>
      <c r="K424" s="2">
        <v>4</v>
      </c>
      <c r="L424" s="2" t="s">
        <v>43</v>
      </c>
      <c r="M424" s="2">
        <v>36</v>
      </c>
      <c r="N424" s="2" t="s">
        <v>61</v>
      </c>
      <c r="O424" s="2" t="s">
        <v>51</v>
      </c>
      <c r="P424" s="2">
        <v>2</v>
      </c>
      <c r="Q424" s="2" t="s">
        <v>52</v>
      </c>
      <c r="R424" s="2">
        <v>2</v>
      </c>
      <c r="S424" s="2" t="s">
        <v>31</v>
      </c>
      <c r="T424" s="2" t="s">
        <v>31</v>
      </c>
      <c r="U424" s="2">
        <v>0</v>
      </c>
      <c r="V424">
        <f>_xlfn.XLOOKUP(B424,Binning_WOE_IV!$C$2:$C$6,Binning_WOE_IV!$I$2:$I$6,"not found",-1)</f>
        <v>7.0953437452657447E-2</v>
      </c>
      <c r="W424">
        <f>_xlfn.XLOOKUP(E424,Binning_WOE_IV!$C$7:$C$12,Binning_WOE_IV!$I$7:$I$12,"not found",-1)</f>
        <v>-0.1020145435816787</v>
      </c>
      <c r="X424">
        <f>_xlfn.XLOOKUP(M424,Binning_WOE_IV!$C$13:$C$18,Binning_WOE_IV!$I$13:$I$18,"not found",-1)</f>
        <v>0.27579903319597576</v>
      </c>
      <c r="Y424">
        <f>_xlfn.XLOOKUP(A424,Binning_WOE_IV!$B$32:$B$35,Binning_WOE_IV!$G$32:$G$35,"not found",0)</f>
        <v>-0.45557089656450134</v>
      </c>
      <c r="Z424" s="23">
        <f>_xlfn.XLOOKUP(_xlfn.XLOOKUP(C424,Binning_WOE_IV!$AF$2:$AF$6,Binning_WOE_IV!$AG$2:$AG$6,"not found",0),Binning_WOE_IV!$R$36:$R$38,Binning_WOE_IV!$G$36:$G$38,"not found",0)</f>
        <v>-4.4726268044255127E-2</v>
      </c>
      <c r="AA424" cm="1">
        <f t="array" ref="AA424">_xlfn.SWITCH(D424,"radio/tv",Binning_WOE_IV!$G$39,"other",Binning_WOE_IV!$G$39,"education",Binning_WOE_IV!$G$40,"retraining",Binning_WOE_IV!$G$40,"furniture/equipment",Binning_WOE_IV!$G$41,"domestic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424">
        <f>_xlfn.LET(_xlpm.b,_xlfn.XLOOKUP(F424,Binning_WOE_IV!$AJ$2:$AJ$6,Binning_WOE_IV!$AK$2:$AK$6,"not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424">
        <f>_xlfn.LET(_xlpm.b,_xlfn.XLOOKUP(G424,Binning_WOE_IV!$AL$2:$AL$6,Binning_WOE_IV!$AM$2:$AM$6,"not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24">
        <f>_xlfn.XLOOKUP(_xlfn.XLOOKUP(I424,Binning_WOE_IV!$AN$2:$AN$5,Binning_WOE_IV!$AO$2:$AO$5,"not found",0),Binning_WOE_IV!$R$53:$R$55,Binning_WOE_IV!$G$53:$G$55,"not found",0)</f>
        <v>0.1811117123342415</v>
      </c>
      <c r="AE424">
        <f>_xlfn.LET(_xlpm.b,_xlfn.XLOOKUP(L424,Binning_WOE_IV!$AQ$2:$AQ$5,Binning_WOE_IV!$AR$2:$AR$5,"not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24">
        <f>_xlfn.XLOOKUP(_xlfn.XLOOKUP(N424,Binning_WOE_IV!$AS$2:$AS$4,Binning_WOE_IV!$AT$2:$AT$4,"not found",0),Binning_WOE_IV!$R$62:$R$63,Binning_WOE_IV!$G$62:$G$63,"not found",0)</f>
        <v>-0.54969627176468283</v>
      </c>
      <c r="AG424">
        <f>_xlfn.XLOOKUP(_xlfn.XLOOKUP(O424,Binning_WOE_IV!$AU$2:$AU$4,Binning_WOE_IV!$AV$2:$AV$4,"not found",0),Binning_WOE_IV!$R$64:$R$65,Binning_WOE_IV!$G$64:$G$65,"not found",0)</f>
        <v>-0.4919272386823581</v>
      </c>
      <c r="AH424">
        <f>V424*TRAIN_SUMMARY!$C$3</f>
        <v>-5.5952498937620498E-2</v>
      </c>
      <c r="AI424">
        <f>W424*TRAIN_SUMMARY!$C$4</f>
        <v>5.0912844229637523E-2</v>
      </c>
      <c r="AJ424">
        <f>X424*TRAIN_SUMMARY!$C$5</f>
        <v>-0.1756525653466223</v>
      </c>
      <c r="AK424">
        <f>Y424*TRAIN_SUMMARY!$C$6</f>
        <v>0.35709270141793154</v>
      </c>
      <c r="AL424">
        <f>Z424*TRAIN_SUMMARY!$C$7</f>
        <v>2.4580699342731407E-2</v>
      </c>
      <c r="AM424">
        <f>AA424*TRAIN_SUMMARY!$C$8</f>
        <v>-0.46936907902687153</v>
      </c>
      <c r="AN424">
        <f>AB424*TRAIN_SUMMARY!$C$9</f>
        <v>-0.49611293003523665</v>
      </c>
      <c r="AO424">
        <f>AC424*TRAIN_SUMMARY!$C$10</f>
        <v>-0.18469041192036334</v>
      </c>
      <c r="AP424">
        <f>AD424*TRAIN_SUMMARY!$C$11</f>
        <v>-0.21458247952085815</v>
      </c>
      <c r="AQ424">
        <f>AE424*TRAIN_SUMMARY!$C$12</f>
        <v>-1.8327249432625072E-2</v>
      </c>
      <c r="AR424">
        <f>AF424*TRAIN_SUMMARY!$C$13</f>
        <v>0.33693577197926589</v>
      </c>
      <c r="AS424">
        <f>AG424*TRAIN_SUMMARY!$C$14</f>
        <v>0.18600799575071647</v>
      </c>
      <c r="AT424">
        <f>TRAIN_SUMMARY!$C$2+SUM(AH424:AS424)</f>
        <v>-1.480558016262038</v>
      </c>
      <c r="AU424">
        <f t="shared" si="78"/>
        <v>0.18534314902836249</v>
      </c>
      <c r="AV424">
        <f t="shared" si="79"/>
        <v>0.20498829615683312</v>
      </c>
      <c r="AW424">
        <f t="shared" si="80"/>
        <v>1</v>
      </c>
      <c r="AX424">
        <f t="shared" si="81"/>
        <v>0</v>
      </c>
      <c r="AY424">
        <f t="shared" si="89"/>
        <v>236</v>
      </c>
      <c r="AZ424">
        <f t="shared" si="90"/>
        <v>187</v>
      </c>
      <c r="BA424" s="35">
        <f t="shared" si="82"/>
        <v>0.48659793814432989</v>
      </c>
      <c r="BB424" s="35">
        <f t="shared" si="83"/>
        <v>0.86976744186046506</v>
      </c>
      <c r="BC424" s="35">
        <f t="shared" si="84"/>
        <v>0.38316950371613517</v>
      </c>
      <c r="BD424" s="35">
        <f t="shared" si="85"/>
        <v>0.86976744186046506</v>
      </c>
      <c r="BE424" s="35">
        <f t="shared" si="86"/>
        <v>0.48659793814432989</v>
      </c>
      <c r="BF424" s="23">
        <f>VLOOKUP(AH424,POINTS_TABLE!$D$2:$E$6,2,FALSE)</f>
        <v>-2.4216717822795024</v>
      </c>
      <c r="BG424" s="23">
        <f>VLOOKUP(AI424,POINTS_TABLE!$D$7:$E$12,2,FALSE)</f>
        <v>2.2035512366295098</v>
      </c>
      <c r="BH424" s="23">
        <f>VLOOKUP(AJ424,POINTS_TABLE!$D$13:$E$18,2,FALSE)</f>
        <v>-7.6023925483498971</v>
      </c>
      <c r="BI424" s="23">
        <f>VLOOKUP(AK424,POINTS_TABLE!$D$21:$E$24,2,FALSE)</f>
        <v>15.455276084198793</v>
      </c>
      <c r="BJ424" s="23">
        <f>VLOOKUP(AL424,POINTS_TABLE!$D$25:$E$27,2,FALSE)</f>
        <v>1.063873591300236</v>
      </c>
      <c r="BK424" s="23">
        <f>VLOOKUP(AM424,POINTS_TABLE!$D$28:$E$33,2,FALSE)</f>
        <v>-20.314693279760625</v>
      </c>
      <c r="BL424" s="23">
        <f>VLOOKUP(AN424,POINTS_TABLE!$D$34:$E$37,2,FALSE)</f>
        <v>-21.472189916481874</v>
      </c>
      <c r="BM424" s="23">
        <f>VLOOKUP(AO424,POINTS_TABLE!$D$38:$E$41,2,FALSE)</f>
        <v>-7.9935582413174426</v>
      </c>
      <c r="BN424" s="23">
        <f>VLOOKUP(AP424,POINTS_TABLE!$D$42:$E$44,2,FALSE)</f>
        <v>-9.2873123719919874</v>
      </c>
      <c r="BO424" s="23">
        <f>VLOOKUP(AQ424,POINTS_TABLE!$D$45:$E$48,2,FALSE)</f>
        <v>-0.79321895608749771</v>
      </c>
      <c r="BP424" s="23">
        <f>VLOOKUP(AR424,POINTS_TABLE!$D$49:$E$50,2,FALSE)</f>
        <v>14.582867019977442</v>
      </c>
      <c r="BQ424" s="23">
        <f>VLOOKUP(AS424,POINTS_TABLE!$D$51:$E$52,2,FALSE)</f>
        <v>8.0505843910576207</v>
      </c>
      <c r="BR424" s="39">
        <f>ROUND(SCORECARD_SCALLING!$C$6-SUM(BF424:BQ424)-TRAIN_SUMMARY!$C$2*SCORECARD_SCALLING!$C$5,0)</f>
        <v>534</v>
      </c>
      <c r="BS424" t="str">
        <f t="shared" si="87"/>
        <v>Manual review</v>
      </c>
      <c r="BT424">
        <f t="shared" si="88"/>
        <v>2</v>
      </c>
    </row>
    <row r="425" spans="1:72">
      <c r="A425" s="2" t="s">
        <v>63</v>
      </c>
      <c r="B425" s="2">
        <v>10</v>
      </c>
      <c r="C425" s="2" t="s">
        <v>33</v>
      </c>
      <c r="D425" s="2" t="s">
        <v>46</v>
      </c>
      <c r="E425" s="2">
        <v>3949</v>
      </c>
      <c r="F425" s="2" t="s">
        <v>34</v>
      </c>
      <c r="G425" s="2" t="s">
        <v>57</v>
      </c>
      <c r="H425" s="2">
        <v>1</v>
      </c>
      <c r="I425" s="2" t="s">
        <v>26</v>
      </c>
      <c r="J425" s="2" t="s">
        <v>42</v>
      </c>
      <c r="K425" s="2">
        <v>1</v>
      </c>
      <c r="L425" s="2" t="s">
        <v>43</v>
      </c>
      <c r="M425" s="2">
        <v>37</v>
      </c>
      <c r="N425" s="2" t="s">
        <v>27</v>
      </c>
      <c r="O425" s="2" t="s">
        <v>29</v>
      </c>
      <c r="P425" s="2">
        <v>1</v>
      </c>
      <c r="Q425" s="2" t="s">
        <v>40</v>
      </c>
      <c r="R425" s="2">
        <v>2</v>
      </c>
      <c r="S425" s="2" t="s">
        <v>27</v>
      </c>
      <c r="T425" s="2" t="s">
        <v>31</v>
      </c>
      <c r="U425" s="2">
        <v>0</v>
      </c>
      <c r="V425">
        <f>_xlfn.XLOOKUP(B425,Binning_WOE_IV!$C$2:$C$6,Binning_WOE_IV!$I$2:$I$6,"not found",-1)</f>
        <v>1.0146162505891094</v>
      </c>
      <c r="W425">
        <f>_xlfn.XLOOKUP(E425,Binning_WOE_IV!$C$7:$C$12,Binning_WOE_IV!$I$7:$I$12,"not found",-1)</f>
        <v>4.3939369041401284E-2</v>
      </c>
      <c r="X425">
        <f>_xlfn.XLOOKUP(M425,Binning_WOE_IV!$C$13:$C$18,Binning_WOE_IV!$I$13:$I$18,"not found",-1)</f>
        <v>0.27579903319597576</v>
      </c>
      <c r="Y425">
        <f>_xlfn.XLOOKUP(A425,Binning_WOE_IV!$B$32:$B$35,Binning_WOE_IV!$G$32:$G$35,"not found",0)</f>
        <v>0.16731839020190586</v>
      </c>
      <c r="Z425" s="23">
        <f>_xlfn.XLOOKUP(_xlfn.XLOOKUP(C425,Binning_WOE_IV!$AF$2:$AF$6,Binning_WOE_IV!$AG$2:$AG$6,"not found",0),Binning_WOE_IV!$R$36:$R$38,Binning_WOE_IV!$G$36:$G$38,"not found",0)</f>
        <v>-4.4726268044255127E-2</v>
      </c>
      <c r="AA425" cm="1">
        <f t="array" ref="AA425">_xlfn.SWITCH(D425,"radio/tv",Binning_WOE_IV!$G$39,"other",Binning_WOE_IV!$G$39,"education",Binning_WOE_IV!$G$40,"retraining",Binning_WOE_IV!$G$40,"furniture/equipment",Binning_WOE_IV!$G$41,"domestic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25">
        <f>_xlfn.LET(_xlpm.b,_xlfn.XLOOKUP(F425,Binning_WOE_IV!$AJ$2:$AJ$6,Binning_WOE_IV!$AK$2:$AK$6,"not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25">
        <f>_xlfn.LET(_xlpm.b,_xlfn.XLOOKUP(G425,Binning_WOE_IV!$AL$2:$AL$6,Binning_WOE_IV!$AM$2:$AM$6,"not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425">
        <f>_xlfn.XLOOKUP(_xlfn.XLOOKUP(I425,Binning_WOE_IV!$AN$2:$AN$5,Binning_WOE_IV!$AO$2:$AO$5,"not found",0),Binning_WOE_IV!$R$53:$R$55,Binning_WOE_IV!$G$53:$G$55,"not found",0)</f>
        <v>0.1811117123342415</v>
      </c>
      <c r="AE425">
        <f>_xlfn.LET(_xlpm.b,_xlfn.XLOOKUP(L425,Binning_WOE_IV!$AQ$2:$AQ$5,Binning_WOE_IV!$AR$2:$AR$5,"not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25">
        <f>_xlfn.XLOOKUP(_xlfn.XLOOKUP(N425,Binning_WOE_IV!$AS$2:$AS$4,Binning_WOE_IV!$AT$2:$AT$4,"not found",0),Binning_WOE_IV!$R$62:$R$63,Binning_WOE_IV!$G$62:$G$63,"not found",0)</f>
        <v>0.12957806221905885</v>
      </c>
      <c r="AG425">
        <f>_xlfn.XLOOKUP(_xlfn.XLOOKUP(O425,Binning_WOE_IV!$AU$2:$AU$4,Binning_WOE_IV!$AV$2:$AV$4,"not found",0),Binning_WOE_IV!$R$64:$R$65,Binning_WOE_IV!$G$64:$G$65,"not found",0)</f>
        <v>0.23435622685305388</v>
      </c>
      <c r="AH425">
        <f>V425*TRAIN_SUMMARY!$C$3</f>
        <v>-0.80010661528638027</v>
      </c>
      <c r="AI425">
        <f>W425*TRAIN_SUMMARY!$C$4</f>
        <v>-2.1929012991782761E-2</v>
      </c>
      <c r="AJ425">
        <f>X425*TRAIN_SUMMARY!$C$5</f>
        <v>-0.1756525653466223</v>
      </c>
      <c r="AK425">
        <f>Y425*TRAIN_SUMMARY!$C$6</f>
        <v>-0.13115011605145144</v>
      </c>
      <c r="AL425">
        <f>Z425*TRAIN_SUMMARY!$C$7</f>
        <v>2.4580699342731407E-2</v>
      </c>
      <c r="AM425">
        <f>AA425*TRAIN_SUMMARY!$C$8</f>
        <v>0.38352631329769549</v>
      </c>
      <c r="AN425">
        <f>AB425*TRAIN_SUMMARY!$C$9</f>
        <v>0.17108448609736249</v>
      </c>
      <c r="AO425">
        <f>AC425*TRAIN_SUMMARY!$C$10</f>
        <v>0.2867089209985732</v>
      </c>
      <c r="AP425">
        <f>AD425*TRAIN_SUMMARY!$C$11</f>
        <v>-0.21458247952085815</v>
      </c>
      <c r="AQ425">
        <f>AE425*TRAIN_SUMMARY!$C$12</f>
        <v>-1.8327249432625072E-2</v>
      </c>
      <c r="AR425">
        <f>AF425*TRAIN_SUMMARY!$C$13</f>
        <v>-7.9424741749105313E-2</v>
      </c>
      <c r="AS425">
        <f>AG425*TRAIN_SUMMARY!$C$14</f>
        <v>-8.8614999578798745E-2</v>
      </c>
      <c r="AT425">
        <f>TRAIN_SUMMARY!$C$2+SUM(AH425:AS425)</f>
        <v>-1.4852881749833844</v>
      </c>
      <c r="AU425">
        <f t="shared" si="78"/>
        <v>0.18463000008409827</v>
      </c>
      <c r="AV425">
        <f t="shared" si="79"/>
        <v>0.20411328113560465</v>
      </c>
      <c r="AW425">
        <f t="shared" si="80"/>
        <v>1</v>
      </c>
      <c r="AX425">
        <f t="shared" si="81"/>
        <v>0</v>
      </c>
      <c r="AY425">
        <f t="shared" si="89"/>
        <v>237</v>
      </c>
      <c r="AZ425">
        <f t="shared" si="90"/>
        <v>187</v>
      </c>
      <c r="BA425" s="35">
        <f t="shared" si="82"/>
        <v>0.48865979381443297</v>
      </c>
      <c r="BB425" s="35">
        <f t="shared" si="83"/>
        <v>0.86976744186046506</v>
      </c>
      <c r="BC425" s="35">
        <f t="shared" si="84"/>
        <v>0.38110764804603209</v>
      </c>
      <c r="BD425" s="35">
        <f t="shared" si="85"/>
        <v>0.86976744186046506</v>
      </c>
      <c r="BE425" s="35">
        <f t="shared" si="86"/>
        <v>0.48865979381443297</v>
      </c>
      <c r="BF425" s="23">
        <f>VLOOKUP(AH425,POINTS_TABLE!$D$2:$E$6,2,FALSE)</f>
        <v>-34.629295381683434</v>
      </c>
      <c r="BG425" s="23">
        <f>VLOOKUP(AI425,POINTS_TABLE!$D$7:$E$12,2,FALSE)</f>
        <v>-0.94910634884503919</v>
      </c>
      <c r="BH425" s="23">
        <f>VLOOKUP(AJ425,POINTS_TABLE!$D$13:$E$18,2,FALSE)</f>
        <v>-7.6023925483498971</v>
      </c>
      <c r="BI425" s="23">
        <f>VLOOKUP(AK425,POINTS_TABLE!$D$21:$E$24,2,FALSE)</f>
        <v>-5.6762886611832304</v>
      </c>
      <c r="BJ425" s="23">
        <f>VLOOKUP(AL425,POINTS_TABLE!$D$25:$E$27,2,FALSE)</f>
        <v>1.063873591300236</v>
      </c>
      <c r="BK425" s="23">
        <f>VLOOKUP(AM425,POINTS_TABLE!$D$28:$E$33,2,FALSE)</f>
        <v>16.599345307350365</v>
      </c>
      <c r="BL425" s="23">
        <f>VLOOKUP(AN425,POINTS_TABLE!$D$34:$E$37,2,FALSE)</f>
        <v>7.4046821899710498</v>
      </c>
      <c r="BM425" s="23">
        <f>VLOOKUP(AO425,POINTS_TABLE!$D$38:$E$41,2,FALSE)</f>
        <v>12.409006155098014</v>
      </c>
      <c r="BN425" s="23">
        <f>VLOOKUP(AP425,POINTS_TABLE!$D$42:$E$44,2,FALSE)</f>
        <v>-9.2873123719919874</v>
      </c>
      <c r="BO425" s="23">
        <f>VLOOKUP(AQ425,POINTS_TABLE!$D$45:$E$48,2,FALSE)</f>
        <v>-0.79321895608749771</v>
      </c>
      <c r="BP425" s="23">
        <f>VLOOKUP(AR425,POINTS_TABLE!$D$49:$E$50,2,FALSE)</f>
        <v>-3.4375704313596254</v>
      </c>
      <c r="BQ425" s="23">
        <f>VLOOKUP(AS425,POINTS_TABLE!$D$51:$E$52,2,FALSE)</f>
        <v>-3.8353326132213157</v>
      </c>
      <c r="BR425" s="39">
        <f>ROUND(SCORECARD_SCALLING!$C$6-SUM(BF425:BQ425)-TRAIN_SUMMARY!$C$2*SCORECARD_SCALLING!$C$5,0)</f>
        <v>535</v>
      </c>
      <c r="BS425" t="str">
        <f t="shared" si="87"/>
        <v>Manual review</v>
      </c>
      <c r="BT425">
        <f t="shared" si="88"/>
        <v>2</v>
      </c>
    </row>
    <row r="426" spans="1:72">
      <c r="A426" s="2" t="s">
        <v>21</v>
      </c>
      <c r="B426" s="2">
        <v>9</v>
      </c>
      <c r="C426" s="2" t="s">
        <v>22</v>
      </c>
      <c r="D426" s="2" t="s">
        <v>46</v>
      </c>
      <c r="E426" s="2">
        <v>2799</v>
      </c>
      <c r="F426" s="2" t="s">
        <v>34</v>
      </c>
      <c r="G426" s="2" t="s">
        <v>35</v>
      </c>
      <c r="H426" s="2">
        <v>2</v>
      </c>
      <c r="I426" s="2" t="s">
        <v>26</v>
      </c>
      <c r="J426" s="2" t="s">
        <v>27</v>
      </c>
      <c r="K426" s="2">
        <v>2</v>
      </c>
      <c r="L426" s="2" t="s">
        <v>28</v>
      </c>
      <c r="M426" s="2">
        <v>36</v>
      </c>
      <c r="N426" s="2" t="s">
        <v>27</v>
      </c>
      <c r="O426" s="2" t="s">
        <v>51</v>
      </c>
      <c r="P426" s="2">
        <v>2</v>
      </c>
      <c r="Q426" s="2" t="s">
        <v>30</v>
      </c>
      <c r="R426" s="2">
        <v>2</v>
      </c>
      <c r="S426" s="2" t="s">
        <v>27</v>
      </c>
      <c r="T426" s="2" t="s">
        <v>31</v>
      </c>
      <c r="U426" s="2">
        <v>0</v>
      </c>
      <c r="V426">
        <f>_xlfn.XLOOKUP(B426,Binning_WOE_IV!$C$2:$C$6,Binning_WOE_IV!$I$2:$I$6,"not found",-1)</f>
        <v>1.0146162505891094</v>
      </c>
      <c r="W426">
        <f>_xlfn.XLOOKUP(E426,Binning_WOE_IV!$C$7:$C$12,Binning_WOE_IV!$I$7:$I$12,"not found",-1)</f>
        <v>0.12361395596717682</v>
      </c>
      <c r="X426">
        <f>_xlfn.XLOOKUP(M426,Binning_WOE_IV!$C$13:$C$18,Binning_WOE_IV!$I$13:$I$18,"not found",-1)</f>
        <v>0.27579903319597576</v>
      </c>
      <c r="Y426">
        <f>_xlfn.XLOOKUP(A426,Binning_WOE_IV!$B$32:$B$35,Binning_WOE_IV!$G$32:$G$35,"not found",0)</f>
        <v>-0.67859154491044971</v>
      </c>
      <c r="Z426" s="23">
        <f>_xlfn.XLOOKUP(_xlfn.XLOOKUP(C426,Binning_WOE_IV!$AF$2:$AF$6,Binning_WOE_IV!$AG$2:$AG$6,"not found",0),Binning_WOE_IV!$R$36:$R$38,Binning_WOE_IV!$G$36:$G$38,"not found",0)</f>
        <v>0.68738688104907397</v>
      </c>
      <c r="AA426" cm="1">
        <f t="array" ref="AA426">_xlfn.SWITCH(D426,"radio/tv",Binning_WOE_IV!$G$39,"other",Binning_WOE_IV!$G$39,"education",Binning_WOE_IV!$G$40,"retraining",Binning_WOE_IV!$G$40,"furniture/equipment",Binning_WOE_IV!$G$41,"domestic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26">
        <f>_xlfn.LET(_xlpm.b,_xlfn.XLOOKUP(F426,Binning_WOE_IV!$AJ$2:$AJ$6,Binning_WOE_IV!$AK$2:$AK$6,"not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26">
        <f>_xlfn.LET(_xlpm.b,_xlfn.XLOOKUP(G426,Binning_WOE_IV!$AL$2:$AL$6,Binning_WOE_IV!$AM$2:$AM$6,"not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26">
        <f>_xlfn.XLOOKUP(_xlfn.XLOOKUP(I426,Binning_WOE_IV!$AN$2:$AN$5,Binning_WOE_IV!$AO$2:$AO$5,"not found",0),Binning_WOE_IV!$R$53:$R$55,Binning_WOE_IV!$G$53:$G$55,"not found",0)</f>
        <v>0.1811117123342415</v>
      </c>
      <c r="AE426">
        <f>_xlfn.LET(_xlpm.b,_xlfn.XLOOKUP(L426,Binning_WOE_IV!$AQ$2:$AQ$5,Binning_WOE_IV!$AR$2:$AR$5,"not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26">
        <f>_xlfn.XLOOKUP(_xlfn.XLOOKUP(N426,Binning_WOE_IV!$AS$2:$AS$4,Binning_WOE_IV!$AT$2:$AT$4,"not found",0),Binning_WOE_IV!$R$62:$R$63,Binning_WOE_IV!$G$62:$G$63,"not found",0)</f>
        <v>0.12957806221905885</v>
      </c>
      <c r="AG426">
        <f>_xlfn.XLOOKUP(_xlfn.XLOOKUP(O426,Binning_WOE_IV!$AU$2:$AU$4,Binning_WOE_IV!$AV$2:$AV$4,"not found",0),Binning_WOE_IV!$R$64:$R$65,Binning_WOE_IV!$G$64:$G$65,"not found",0)</f>
        <v>-0.4919272386823581</v>
      </c>
      <c r="AH426">
        <f>V426*TRAIN_SUMMARY!$C$3</f>
        <v>-0.80010661528638027</v>
      </c>
      <c r="AI426">
        <f>W426*TRAIN_SUMMARY!$C$4</f>
        <v>-6.1692557392340606E-2</v>
      </c>
      <c r="AJ426">
        <f>X426*TRAIN_SUMMARY!$C$5</f>
        <v>-0.1756525653466223</v>
      </c>
      <c r="AK426">
        <f>Y426*TRAIN_SUMMARY!$C$6</f>
        <v>0.53190423215968441</v>
      </c>
      <c r="AL426">
        <f>Z426*TRAIN_SUMMARY!$C$7</f>
        <v>-0.37777464997720578</v>
      </c>
      <c r="AM426">
        <f>AA426*TRAIN_SUMMARY!$C$8</f>
        <v>0.38352631329769549</v>
      </c>
      <c r="AN426">
        <f>AB426*TRAIN_SUMMARY!$C$9</f>
        <v>0.17108448609736249</v>
      </c>
      <c r="AO426">
        <f>AC426*TRAIN_SUMMARY!$C$10</f>
        <v>4.7923621110280083E-2</v>
      </c>
      <c r="AP426">
        <f>AD426*TRAIN_SUMMARY!$C$11</f>
        <v>-0.21458247952085815</v>
      </c>
      <c r="AQ426">
        <f>AE426*TRAIN_SUMMARY!$C$12</f>
        <v>-0.28008206528227803</v>
      </c>
      <c r="AR426">
        <f>AF426*TRAIN_SUMMARY!$C$13</f>
        <v>-7.9424741749105313E-2</v>
      </c>
      <c r="AS426">
        <f>AG426*TRAIN_SUMMARY!$C$14</f>
        <v>0.18600799575071647</v>
      </c>
      <c r="AT426">
        <f>TRAIN_SUMMARY!$C$2+SUM(AH426:AS426)</f>
        <v>-1.4902698409011745</v>
      </c>
      <c r="AU426">
        <f t="shared" si="78"/>
        <v>0.18388122923182473</v>
      </c>
      <c r="AV426">
        <f t="shared" si="79"/>
        <v>0.20319538219777508</v>
      </c>
      <c r="AW426">
        <f t="shared" si="80"/>
        <v>1</v>
      </c>
      <c r="AX426">
        <f t="shared" si="81"/>
        <v>0</v>
      </c>
      <c r="AY426">
        <f t="shared" si="89"/>
        <v>238</v>
      </c>
      <c r="AZ426">
        <f t="shared" si="90"/>
        <v>187</v>
      </c>
      <c r="BA426" s="35">
        <f t="shared" si="82"/>
        <v>0.49072164948453606</v>
      </c>
      <c r="BB426" s="35">
        <f t="shared" si="83"/>
        <v>0.86976744186046506</v>
      </c>
      <c r="BC426" s="35">
        <f t="shared" si="84"/>
        <v>0.379045792375929</v>
      </c>
      <c r="BD426" s="35">
        <f t="shared" si="85"/>
        <v>0.86976744186046506</v>
      </c>
      <c r="BE426" s="35">
        <f t="shared" si="86"/>
        <v>0.49072164948453606</v>
      </c>
      <c r="BF426" s="23">
        <f>VLOOKUP(AH426,POINTS_TABLE!$D$2:$E$6,2,FALSE)</f>
        <v>-34.629295381683434</v>
      </c>
      <c r="BG426" s="23">
        <f>VLOOKUP(AI426,POINTS_TABLE!$D$7:$E$12,2,FALSE)</f>
        <v>-2.6701063982906263</v>
      </c>
      <c r="BH426" s="23">
        <f>VLOOKUP(AJ426,POINTS_TABLE!$D$13:$E$18,2,FALSE)</f>
        <v>-7.6023925483498971</v>
      </c>
      <c r="BI426" s="23">
        <f>VLOOKUP(AK426,POINTS_TABLE!$D$21:$E$24,2,FALSE)</f>
        <v>23.021267938938855</v>
      </c>
      <c r="BJ426" s="23">
        <f>VLOOKUP(AL426,POINTS_TABLE!$D$25:$E$27,2,FALSE)</f>
        <v>-16.350408422870363</v>
      </c>
      <c r="BK426" s="23">
        <f>VLOOKUP(AM426,POINTS_TABLE!$D$28:$E$33,2,FALSE)</f>
        <v>16.599345307350365</v>
      </c>
      <c r="BL426" s="23">
        <f>VLOOKUP(AN426,POINTS_TABLE!$D$34:$E$37,2,FALSE)</f>
        <v>7.4046821899710498</v>
      </c>
      <c r="BM426" s="23">
        <f>VLOOKUP(AO426,POINTS_TABLE!$D$38:$E$41,2,FALSE)</f>
        <v>2.0741751155172814</v>
      </c>
      <c r="BN426" s="23">
        <f>VLOOKUP(AP426,POINTS_TABLE!$D$42:$E$44,2,FALSE)</f>
        <v>-9.2873123719919874</v>
      </c>
      <c r="BO426" s="23">
        <f>VLOOKUP(AQ426,POINTS_TABLE!$D$45:$E$48,2,FALSE)</f>
        <v>-12.122190198740443</v>
      </c>
      <c r="BP426" s="23">
        <f>VLOOKUP(AR426,POINTS_TABLE!$D$49:$E$50,2,FALSE)</f>
        <v>-3.4375704313596254</v>
      </c>
      <c r="BQ426" s="23">
        <f>VLOOKUP(AS426,POINTS_TABLE!$D$51:$E$52,2,FALSE)</f>
        <v>8.0505843910576207</v>
      </c>
      <c r="BR426" s="39">
        <f>ROUND(SCORECARD_SCALLING!$C$6-SUM(BF426:BQ426)-TRAIN_SUMMARY!$C$2*SCORECARD_SCALLING!$C$5,0)</f>
        <v>535</v>
      </c>
      <c r="BS426" t="str">
        <f t="shared" si="87"/>
        <v>Manual review</v>
      </c>
      <c r="BT426">
        <f t="shared" si="88"/>
        <v>2</v>
      </c>
    </row>
    <row r="427" spans="1:72">
      <c r="A427" s="2" t="s">
        <v>37</v>
      </c>
      <c r="B427" s="2">
        <v>21</v>
      </c>
      <c r="C427" s="2" t="s">
        <v>33</v>
      </c>
      <c r="D427" s="2" t="s">
        <v>46</v>
      </c>
      <c r="E427" s="2">
        <v>2782</v>
      </c>
      <c r="F427" s="2" t="s">
        <v>48</v>
      </c>
      <c r="G427" s="2" t="s">
        <v>39</v>
      </c>
      <c r="H427" s="2">
        <v>1</v>
      </c>
      <c r="I427" s="2" t="s">
        <v>36</v>
      </c>
      <c r="J427" s="2" t="s">
        <v>27</v>
      </c>
      <c r="K427" s="2">
        <v>2</v>
      </c>
      <c r="L427" s="2" t="s">
        <v>50</v>
      </c>
      <c r="M427" s="2">
        <v>31</v>
      </c>
      <c r="N427" s="2" t="s">
        <v>61</v>
      </c>
      <c r="O427" s="2" t="s">
        <v>29</v>
      </c>
      <c r="P427" s="2">
        <v>1</v>
      </c>
      <c r="Q427" s="2" t="s">
        <v>52</v>
      </c>
      <c r="R427" s="2">
        <v>1</v>
      </c>
      <c r="S427" s="2" t="s">
        <v>27</v>
      </c>
      <c r="T427" s="2" t="s">
        <v>31</v>
      </c>
      <c r="U427" s="2">
        <v>0</v>
      </c>
      <c r="V427">
        <f>_xlfn.XLOOKUP(B427,Binning_WOE_IV!$C$2:$C$6,Binning_WOE_IV!$I$2:$I$6,"not found",-1)</f>
        <v>7.0953437452657447E-2</v>
      </c>
      <c r="W427">
        <f>_xlfn.XLOOKUP(E427,Binning_WOE_IV!$C$7:$C$12,Binning_WOE_IV!$I$7:$I$12,"not found",-1)</f>
        <v>0.12361395596717682</v>
      </c>
      <c r="X427">
        <f>_xlfn.XLOOKUP(M427,Binning_WOE_IV!$C$13:$C$18,Binning_WOE_IV!$I$13:$I$18,"not found",-1)</f>
        <v>-9.0210644079187538E-2</v>
      </c>
      <c r="Y427">
        <f>_xlfn.XLOOKUP(A427,Binning_WOE_IV!$B$32:$B$35,Binning_WOE_IV!$G$32:$G$35,"not found",0)</f>
        <v>1.1281887537091495</v>
      </c>
      <c r="Z427" s="23">
        <f>_xlfn.XLOOKUP(_xlfn.XLOOKUP(C427,Binning_WOE_IV!$AF$2:$AF$6,Binning_WOE_IV!$AG$2:$AG$6,"not found",0),Binning_WOE_IV!$R$36:$R$38,Binning_WOE_IV!$G$36:$G$38,"not found",0)</f>
        <v>-4.4726268044255127E-2</v>
      </c>
      <c r="AA427" cm="1">
        <f t="array" ref="AA427">_xlfn.SWITCH(D427,"radio/tv",Binning_WOE_IV!$G$39,"other",Binning_WOE_IV!$G$39,"education",Binning_WOE_IV!$G$40,"retraining",Binning_WOE_IV!$G$40,"furniture/equipment",Binning_WOE_IV!$G$41,"domestic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27">
        <f>_xlfn.LET(_xlpm.b,_xlfn.XLOOKUP(F427,Binning_WOE_IV!$AJ$2:$AJ$6,Binning_WOE_IV!$AK$2:$AK$6,"not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427">
        <f>_xlfn.LET(_xlpm.b,_xlfn.XLOOKUP(G427,Binning_WOE_IV!$AL$2:$AL$6,Binning_WOE_IV!$AM$2:$AM$6,"not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27">
        <f>_xlfn.XLOOKUP(_xlfn.XLOOKUP(I427,Binning_WOE_IV!$AN$2:$AN$5,Binning_WOE_IV!$AO$2:$AO$5,"not found",0),Binning_WOE_IV!$R$53:$R$55,Binning_WOE_IV!$G$53:$G$55,"not found",0)</f>
        <v>-0.20099341664998441</v>
      </c>
      <c r="AE427">
        <f>_xlfn.LET(_xlpm.b,_xlfn.XLOOKUP(L427,Binning_WOE_IV!$AQ$2:$AQ$5,Binning_WOE_IV!$AR$2:$AR$5,"not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27">
        <f>_xlfn.XLOOKUP(_xlfn.XLOOKUP(N427,Binning_WOE_IV!$AS$2:$AS$4,Binning_WOE_IV!$AT$2:$AT$4,"not found",0),Binning_WOE_IV!$R$62:$R$63,Binning_WOE_IV!$G$62:$G$63,"not found",0)</f>
        <v>-0.54969627176468283</v>
      </c>
      <c r="AG427">
        <f>_xlfn.XLOOKUP(_xlfn.XLOOKUP(O427,Binning_WOE_IV!$AU$2:$AU$4,Binning_WOE_IV!$AV$2:$AV$4,"not found",0),Binning_WOE_IV!$R$64:$R$65,Binning_WOE_IV!$G$64:$G$65,"not found",0)</f>
        <v>0.23435622685305388</v>
      </c>
      <c r="AH427">
        <f>V427*TRAIN_SUMMARY!$C$3</f>
        <v>-5.5952498937620498E-2</v>
      </c>
      <c r="AI427">
        <f>W427*TRAIN_SUMMARY!$C$4</f>
        <v>-6.1692557392340606E-2</v>
      </c>
      <c r="AJ427">
        <f>X427*TRAIN_SUMMARY!$C$5</f>
        <v>5.7453903556002682E-2</v>
      </c>
      <c r="AK427">
        <f>Y427*TRAIN_SUMMARY!$C$6</f>
        <v>-0.88431454425511169</v>
      </c>
      <c r="AL427">
        <f>Z427*TRAIN_SUMMARY!$C$7</f>
        <v>2.4580699342731407E-2</v>
      </c>
      <c r="AM427">
        <f>AA427*TRAIN_SUMMARY!$C$8</f>
        <v>0.38352631329769549</v>
      </c>
      <c r="AN427">
        <f>AB427*TRAIN_SUMMARY!$C$9</f>
        <v>-0.49793991054548797</v>
      </c>
      <c r="AO427">
        <f>AC427*TRAIN_SUMMARY!$C$10</f>
        <v>-0.18469041192036334</v>
      </c>
      <c r="AP427">
        <f>AD427*TRAIN_SUMMARY!$C$11</f>
        <v>0.23813846799994265</v>
      </c>
      <c r="AQ427">
        <f>AE427*TRAIN_SUMMARY!$C$12</f>
        <v>6.1778553558697331E-2</v>
      </c>
      <c r="AR427">
        <f>AF427*TRAIN_SUMMARY!$C$13</f>
        <v>0.33693577197926589</v>
      </c>
      <c r="AS427">
        <f>AG427*TRAIN_SUMMARY!$C$14</f>
        <v>-8.8614999578798745E-2</v>
      </c>
      <c r="AT427">
        <f>TRAIN_SUMMARY!$C$2+SUM(AH427:AS427)</f>
        <v>-1.4921920276575107</v>
      </c>
      <c r="AU427">
        <f t="shared" si="78"/>
        <v>0.18359294399814727</v>
      </c>
      <c r="AV427">
        <f t="shared" si="79"/>
        <v>0.20284220525938096</v>
      </c>
      <c r="AW427">
        <f t="shared" si="80"/>
        <v>1</v>
      </c>
      <c r="AX427">
        <f t="shared" si="81"/>
        <v>0</v>
      </c>
      <c r="AY427">
        <f t="shared" si="89"/>
        <v>239</v>
      </c>
      <c r="AZ427">
        <f t="shared" si="90"/>
        <v>187</v>
      </c>
      <c r="BA427" s="35">
        <f t="shared" si="82"/>
        <v>0.4927835051546392</v>
      </c>
      <c r="BB427" s="35">
        <f t="shared" si="83"/>
        <v>0.86976744186046506</v>
      </c>
      <c r="BC427" s="35">
        <f t="shared" si="84"/>
        <v>0.37698393670582586</v>
      </c>
      <c r="BD427" s="35">
        <f t="shared" si="85"/>
        <v>0.86976744186046506</v>
      </c>
      <c r="BE427" s="35">
        <f t="shared" si="86"/>
        <v>0.4927835051546392</v>
      </c>
      <c r="BF427" s="23">
        <f>VLOOKUP(AH427,POINTS_TABLE!$D$2:$E$6,2,FALSE)</f>
        <v>-2.4216717822795024</v>
      </c>
      <c r="BG427" s="23">
        <f>VLOOKUP(AI427,POINTS_TABLE!$D$7:$E$12,2,FALSE)</f>
        <v>-2.6701063982906263</v>
      </c>
      <c r="BH427" s="23">
        <f>VLOOKUP(AJ427,POINTS_TABLE!$D$13:$E$18,2,FALSE)</f>
        <v>2.4866538521987356</v>
      </c>
      <c r="BI427" s="23">
        <f>VLOOKUP(AK427,POINTS_TABLE!$D$21:$E$24,2,FALSE)</f>
        <v>-38.273886227485001</v>
      </c>
      <c r="BJ427" s="23">
        <f>VLOOKUP(AL427,POINTS_TABLE!$D$25:$E$27,2,FALSE)</f>
        <v>1.063873591300236</v>
      </c>
      <c r="BK427" s="23">
        <f>VLOOKUP(AM427,POINTS_TABLE!$D$28:$E$33,2,FALSE)</f>
        <v>16.599345307350365</v>
      </c>
      <c r="BL427" s="23">
        <f>VLOOKUP(AN427,POINTS_TABLE!$D$34:$E$37,2,FALSE)</f>
        <v>-21.551263188140087</v>
      </c>
      <c r="BM427" s="23">
        <f>VLOOKUP(AO427,POINTS_TABLE!$D$38:$E$41,2,FALSE)</f>
        <v>-7.9935582413174426</v>
      </c>
      <c r="BN427" s="23">
        <f>VLOOKUP(AP427,POINTS_TABLE!$D$42:$E$44,2,FALSE)</f>
        <v>10.30683560485237</v>
      </c>
      <c r="BO427" s="23">
        <f>VLOOKUP(AQ427,POINTS_TABLE!$D$45:$E$48,2,FALSE)</f>
        <v>2.6738283855727758</v>
      </c>
      <c r="BP427" s="23">
        <f>VLOOKUP(AR427,POINTS_TABLE!$D$49:$E$50,2,FALSE)</f>
        <v>14.582867019977442</v>
      </c>
      <c r="BQ427" s="23">
        <f>VLOOKUP(AS427,POINTS_TABLE!$D$51:$E$52,2,FALSE)</f>
        <v>-3.8353326132213157</v>
      </c>
      <c r="BR427" s="39">
        <f>ROUND(SCORECARD_SCALLING!$C$6-SUM(BF427:BQ427)-TRAIN_SUMMARY!$C$2*SCORECARD_SCALLING!$C$5,0)</f>
        <v>535</v>
      </c>
      <c r="BS427" t="str">
        <f t="shared" si="87"/>
        <v>Manual review</v>
      </c>
      <c r="BT427">
        <f t="shared" si="88"/>
        <v>2</v>
      </c>
    </row>
    <row r="428" spans="1:72">
      <c r="A428" s="2" t="s">
        <v>37</v>
      </c>
      <c r="B428" s="2">
        <v>24</v>
      </c>
      <c r="C428" s="2" t="s">
        <v>33</v>
      </c>
      <c r="D428" s="2" t="s">
        <v>46</v>
      </c>
      <c r="E428" s="2">
        <v>7393</v>
      </c>
      <c r="F428" s="2" t="s">
        <v>34</v>
      </c>
      <c r="G428" s="2" t="s">
        <v>35</v>
      </c>
      <c r="H428" s="2">
        <v>1</v>
      </c>
      <c r="I428" s="2" t="s">
        <v>26</v>
      </c>
      <c r="J428" s="2" t="s">
        <v>27</v>
      </c>
      <c r="K428" s="2">
        <v>4</v>
      </c>
      <c r="L428" s="2" t="s">
        <v>43</v>
      </c>
      <c r="M428" s="2">
        <v>43</v>
      </c>
      <c r="N428" s="2" t="s">
        <v>27</v>
      </c>
      <c r="O428" s="2" t="s">
        <v>29</v>
      </c>
      <c r="P428" s="2">
        <v>1</v>
      </c>
      <c r="Q428" s="2" t="s">
        <v>40</v>
      </c>
      <c r="R428" s="2">
        <v>2</v>
      </c>
      <c r="S428" s="2" t="s">
        <v>27</v>
      </c>
      <c r="T428" s="2" t="s">
        <v>31</v>
      </c>
      <c r="U428" s="2">
        <v>0</v>
      </c>
      <c r="V428">
        <f>_xlfn.XLOOKUP(B428,Binning_WOE_IV!$C$2:$C$6,Binning_WOE_IV!$I$2:$I$6,"not found",-1)</f>
        <v>-0.12917431193202994</v>
      </c>
      <c r="W428">
        <f>_xlfn.XLOOKUP(E428,Binning_WOE_IV!$C$7:$C$12,Binning_WOE_IV!$I$7:$I$12,"not found",-1)</f>
        <v>-0.1020145435816787</v>
      </c>
      <c r="X428">
        <f>_xlfn.XLOOKUP(M428,Binning_WOE_IV!$C$13:$C$18,Binning_WOE_IV!$I$13:$I$18,"not found",-1)</f>
        <v>0.27579903319597576</v>
      </c>
      <c r="Y428">
        <f>_xlfn.XLOOKUP(A428,Binning_WOE_IV!$B$32:$B$35,Binning_WOE_IV!$G$32:$G$35,"not found",0)</f>
        <v>1.1281887537091495</v>
      </c>
      <c r="Z428" s="23">
        <f>_xlfn.XLOOKUP(_xlfn.XLOOKUP(C428,Binning_WOE_IV!$AF$2:$AF$6,Binning_WOE_IV!$AG$2:$AG$6,"not found",0),Binning_WOE_IV!$R$36:$R$38,Binning_WOE_IV!$G$36:$G$38,"not found",0)</f>
        <v>-4.4726268044255127E-2</v>
      </c>
      <c r="AA428" cm="1">
        <f t="array" ref="AA428">_xlfn.SWITCH(D428,"radio/tv",Binning_WOE_IV!$G$39,"other",Binning_WOE_IV!$G$39,"education",Binning_WOE_IV!$G$40,"retraining",Binning_WOE_IV!$G$40,"furniture/equipment",Binning_WOE_IV!$G$41,"domestic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28">
        <f>_xlfn.LET(_xlpm.b,_xlfn.XLOOKUP(F428,Binning_WOE_IV!$AJ$2:$AJ$6,Binning_WOE_IV!$AK$2:$AK$6,"not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28">
        <f>_xlfn.LET(_xlpm.b,_xlfn.XLOOKUP(G428,Binning_WOE_IV!$AL$2:$AL$6,Binning_WOE_IV!$AM$2:$AM$6,"not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28">
        <f>_xlfn.XLOOKUP(_xlfn.XLOOKUP(I428,Binning_WOE_IV!$AN$2:$AN$5,Binning_WOE_IV!$AO$2:$AO$5,"not found",0),Binning_WOE_IV!$R$53:$R$55,Binning_WOE_IV!$G$53:$G$55,"not found",0)</f>
        <v>0.1811117123342415</v>
      </c>
      <c r="AE428">
        <f>_xlfn.LET(_xlpm.b,_xlfn.XLOOKUP(L428,Binning_WOE_IV!$AQ$2:$AQ$5,Binning_WOE_IV!$AR$2:$AR$5,"not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28">
        <f>_xlfn.XLOOKUP(_xlfn.XLOOKUP(N428,Binning_WOE_IV!$AS$2:$AS$4,Binning_WOE_IV!$AT$2:$AT$4,"not found",0),Binning_WOE_IV!$R$62:$R$63,Binning_WOE_IV!$G$62:$G$63,"not found",0)</f>
        <v>0.12957806221905885</v>
      </c>
      <c r="AG428">
        <f>_xlfn.XLOOKUP(_xlfn.XLOOKUP(O428,Binning_WOE_IV!$AU$2:$AU$4,Binning_WOE_IV!$AV$2:$AV$4,"not found",0),Binning_WOE_IV!$R$64:$R$65,Binning_WOE_IV!$G$64:$G$65,"not found",0)</f>
        <v>0.23435622685305388</v>
      </c>
      <c r="AH428">
        <f>V428*TRAIN_SUMMARY!$C$3</f>
        <v>0.10186434668464488</v>
      </c>
      <c r="AI428">
        <f>W428*TRAIN_SUMMARY!$C$4</f>
        <v>5.0912844229637523E-2</v>
      </c>
      <c r="AJ428">
        <f>X428*TRAIN_SUMMARY!$C$5</f>
        <v>-0.1756525653466223</v>
      </c>
      <c r="AK428">
        <f>Y428*TRAIN_SUMMARY!$C$6</f>
        <v>-0.88431454425511169</v>
      </c>
      <c r="AL428">
        <f>Z428*TRAIN_SUMMARY!$C$7</f>
        <v>2.4580699342731407E-2</v>
      </c>
      <c r="AM428">
        <f>AA428*TRAIN_SUMMARY!$C$8</f>
        <v>0.38352631329769549</v>
      </c>
      <c r="AN428">
        <f>AB428*TRAIN_SUMMARY!$C$9</f>
        <v>0.17108448609736249</v>
      </c>
      <c r="AO428">
        <f>AC428*TRAIN_SUMMARY!$C$10</f>
        <v>4.7923621110280083E-2</v>
      </c>
      <c r="AP428">
        <f>AD428*TRAIN_SUMMARY!$C$11</f>
        <v>-0.21458247952085815</v>
      </c>
      <c r="AQ428">
        <f>AE428*TRAIN_SUMMARY!$C$12</f>
        <v>-1.8327249432625072E-2</v>
      </c>
      <c r="AR428">
        <f>AF428*TRAIN_SUMMARY!$C$13</f>
        <v>-7.9424741749105313E-2</v>
      </c>
      <c r="AS428">
        <f>AG428*TRAIN_SUMMARY!$C$14</f>
        <v>-8.8614999578798745E-2</v>
      </c>
      <c r="AT428">
        <f>TRAIN_SUMMARY!$C$2+SUM(AH428:AS428)</f>
        <v>-1.5024250838828923</v>
      </c>
      <c r="AU428">
        <f t="shared" si="78"/>
        <v>0.1820641096675733</v>
      </c>
      <c r="AV428">
        <f t="shared" si="79"/>
        <v>0.20097131912750699</v>
      </c>
      <c r="AW428">
        <f t="shared" si="80"/>
        <v>1</v>
      </c>
      <c r="AX428">
        <f t="shared" si="81"/>
        <v>0</v>
      </c>
      <c r="AY428">
        <f t="shared" si="89"/>
        <v>240</v>
      </c>
      <c r="AZ428">
        <f t="shared" si="90"/>
        <v>187</v>
      </c>
      <c r="BA428" s="35">
        <f t="shared" si="82"/>
        <v>0.49484536082474229</v>
      </c>
      <c r="BB428" s="35">
        <f t="shared" si="83"/>
        <v>0.86976744186046506</v>
      </c>
      <c r="BC428" s="35">
        <f t="shared" si="84"/>
        <v>0.37492208103572278</v>
      </c>
      <c r="BD428" s="35">
        <f t="shared" si="85"/>
        <v>0.86976744186046506</v>
      </c>
      <c r="BE428" s="35">
        <f t="shared" si="86"/>
        <v>0.49484536082474229</v>
      </c>
      <c r="BF428" s="23">
        <f>VLOOKUP(AH428,POINTS_TABLE!$D$2:$E$6,2,FALSE)</f>
        <v>4.4087756341599382</v>
      </c>
      <c r="BG428" s="23">
        <f>VLOOKUP(AI428,POINTS_TABLE!$D$7:$E$12,2,FALSE)</f>
        <v>2.2035512366295098</v>
      </c>
      <c r="BH428" s="23">
        <f>VLOOKUP(AJ428,POINTS_TABLE!$D$13:$E$18,2,FALSE)</f>
        <v>-7.6023925483498971</v>
      </c>
      <c r="BI428" s="23">
        <f>VLOOKUP(AK428,POINTS_TABLE!$D$21:$E$24,2,FALSE)</f>
        <v>-38.273886227485001</v>
      </c>
      <c r="BJ428" s="23">
        <f>VLOOKUP(AL428,POINTS_TABLE!$D$25:$E$27,2,FALSE)</f>
        <v>1.063873591300236</v>
      </c>
      <c r="BK428" s="23">
        <f>VLOOKUP(AM428,POINTS_TABLE!$D$28:$E$33,2,FALSE)</f>
        <v>16.599345307350365</v>
      </c>
      <c r="BL428" s="23">
        <f>VLOOKUP(AN428,POINTS_TABLE!$D$34:$E$37,2,FALSE)</f>
        <v>7.4046821899710498</v>
      </c>
      <c r="BM428" s="23">
        <f>VLOOKUP(AO428,POINTS_TABLE!$D$38:$E$41,2,FALSE)</f>
        <v>2.0741751155172814</v>
      </c>
      <c r="BN428" s="23">
        <f>VLOOKUP(AP428,POINTS_TABLE!$D$42:$E$44,2,FALSE)</f>
        <v>-9.2873123719919874</v>
      </c>
      <c r="BO428" s="23">
        <f>VLOOKUP(AQ428,POINTS_TABLE!$D$45:$E$48,2,FALSE)</f>
        <v>-0.79321895608749771</v>
      </c>
      <c r="BP428" s="23">
        <f>VLOOKUP(AR428,POINTS_TABLE!$D$49:$E$50,2,FALSE)</f>
        <v>-3.4375704313596254</v>
      </c>
      <c r="BQ428" s="23">
        <f>VLOOKUP(AS428,POINTS_TABLE!$D$51:$E$52,2,FALSE)</f>
        <v>-3.8353326132213157</v>
      </c>
      <c r="BR428" s="39">
        <f>ROUND(SCORECARD_SCALLING!$C$6-SUM(BF428:BQ428)-TRAIN_SUMMARY!$C$2*SCORECARD_SCALLING!$C$5,0)</f>
        <v>535</v>
      </c>
      <c r="BS428" t="str">
        <f t="shared" si="87"/>
        <v>Manual review</v>
      </c>
      <c r="BT428">
        <f t="shared" si="88"/>
        <v>2</v>
      </c>
    </row>
    <row r="429" spans="1:72">
      <c r="A429" s="2" t="s">
        <v>63</v>
      </c>
      <c r="B429" s="2">
        <v>6</v>
      </c>
      <c r="C429" s="2" t="s">
        <v>22</v>
      </c>
      <c r="D429" s="2" t="s">
        <v>46</v>
      </c>
      <c r="E429" s="2">
        <v>1323</v>
      </c>
      <c r="F429" s="2" t="s">
        <v>59</v>
      </c>
      <c r="G429" s="2" t="s">
        <v>25</v>
      </c>
      <c r="H429" s="2">
        <v>2</v>
      </c>
      <c r="I429" s="2" t="s">
        <v>54</v>
      </c>
      <c r="J429" s="2" t="s">
        <v>27</v>
      </c>
      <c r="K429" s="2">
        <v>4</v>
      </c>
      <c r="L429" s="2" t="s">
        <v>50</v>
      </c>
      <c r="M429" s="2">
        <v>28</v>
      </c>
      <c r="N429" s="2" t="s">
        <v>27</v>
      </c>
      <c r="O429" s="2" t="s">
        <v>29</v>
      </c>
      <c r="P429" s="2">
        <v>2</v>
      </c>
      <c r="Q429" s="2" t="s">
        <v>30</v>
      </c>
      <c r="R429" s="2">
        <v>2</v>
      </c>
      <c r="S429" s="2" t="s">
        <v>31</v>
      </c>
      <c r="T429" s="2" t="s">
        <v>31</v>
      </c>
      <c r="U429" s="2">
        <v>0</v>
      </c>
      <c r="V429">
        <f>_xlfn.XLOOKUP(B429,Binning_WOE_IV!$C$2:$C$6,Binning_WOE_IV!$I$2:$I$6,"not found",-1)</f>
        <v>1.0146162505891094</v>
      </c>
      <c r="W429">
        <f>_xlfn.XLOOKUP(E429,Binning_WOE_IV!$C$7:$C$12,Binning_WOE_IV!$I$7:$I$12,"not found",-1)</f>
        <v>0.16104877718831048</v>
      </c>
      <c r="X429">
        <f>_xlfn.XLOOKUP(M429,Binning_WOE_IV!$C$13:$C$18,Binning_WOE_IV!$I$13:$I$18,"not found",-1)</f>
        <v>-0.13233987329659078</v>
      </c>
      <c r="Y429">
        <f>_xlfn.XLOOKUP(A429,Binning_WOE_IV!$B$32:$B$35,Binning_WOE_IV!$G$32:$G$35,"not found",0)</f>
        <v>0.16731839020190586</v>
      </c>
      <c r="Z429" s="23">
        <f>_xlfn.XLOOKUP(_xlfn.XLOOKUP(C429,Binning_WOE_IV!$AF$2:$AF$6,Binning_WOE_IV!$AG$2:$AG$6,"not found",0),Binning_WOE_IV!$R$36:$R$38,Binning_WOE_IV!$G$36:$G$38,"not found",0)</f>
        <v>0.68738688104907397</v>
      </c>
      <c r="AA429" cm="1">
        <f t="array" ref="AA429">_xlfn.SWITCH(D429,"radio/tv",Binning_WOE_IV!$G$39,"other",Binning_WOE_IV!$G$39,"education",Binning_WOE_IV!$G$40,"retraining",Binning_WOE_IV!$G$40,"furniture/equipment",Binning_WOE_IV!$G$41,"domestic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29">
        <f>_xlfn.LET(_xlpm.b,_xlfn.XLOOKUP(F429,Binning_WOE_IV!$AJ$2:$AJ$6,Binning_WOE_IV!$AK$2:$AK$6,"not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429">
        <f>_xlfn.LET(_xlpm.b,_xlfn.XLOOKUP(G429,Binning_WOE_IV!$AL$2:$AL$6,Binning_WOE_IV!$AM$2:$AM$6,"not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29">
        <f>_xlfn.XLOOKUP(_xlfn.XLOOKUP(I429,Binning_WOE_IV!$AN$2:$AN$5,Binning_WOE_IV!$AO$2:$AO$5,"not found",0),Binning_WOE_IV!$R$53:$R$55,Binning_WOE_IV!$G$53:$G$55,"not found",0)</f>
        <v>-0.2698954162208389</v>
      </c>
      <c r="AE429">
        <f>_xlfn.LET(_xlpm.b,_xlfn.XLOOKUP(L429,Binning_WOE_IV!$AQ$2:$AQ$5,Binning_WOE_IV!$AR$2:$AR$5,"not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29">
        <f>_xlfn.XLOOKUP(_xlfn.XLOOKUP(N429,Binning_WOE_IV!$AS$2:$AS$4,Binning_WOE_IV!$AT$2:$AT$4,"not found",0),Binning_WOE_IV!$R$62:$R$63,Binning_WOE_IV!$G$62:$G$63,"not found",0)</f>
        <v>0.12957806221905885</v>
      </c>
      <c r="AG429">
        <f>_xlfn.XLOOKUP(_xlfn.XLOOKUP(O429,Binning_WOE_IV!$AU$2:$AU$4,Binning_WOE_IV!$AV$2:$AV$4,"not found",0),Binning_WOE_IV!$R$64:$R$65,Binning_WOE_IV!$G$64:$G$65,"not found",0)</f>
        <v>0.23435622685305388</v>
      </c>
      <c r="AH429">
        <f>V429*TRAIN_SUMMARY!$C$3</f>
        <v>-0.80010661528638027</v>
      </c>
      <c r="AI429">
        <f>W429*TRAIN_SUMMARY!$C$4</f>
        <v>-8.037531726833734E-2</v>
      </c>
      <c r="AJ429">
        <f>X429*TRAIN_SUMMARY!$C$5</f>
        <v>8.428542324031725E-2</v>
      </c>
      <c r="AK429">
        <f>Y429*TRAIN_SUMMARY!$C$6</f>
        <v>-0.13115011605145144</v>
      </c>
      <c r="AL429">
        <f>Z429*TRAIN_SUMMARY!$C$7</f>
        <v>-0.37777464997720578</v>
      </c>
      <c r="AM429">
        <f>AA429*TRAIN_SUMMARY!$C$8</f>
        <v>0.38352631329769549</v>
      </c>
      <c r="AN429">
        <f>AB429*TRAIN_SUMMARY!$C$9</f>
        <v>0.18902110492895396</v>
      </c>
      <c r="AO429">
        <f>AC429*TRAIN_SUMMARY!$C$10</f>
        <v>-0.18469041192036334</v>
      </c>
      <c r="AP429">
        <f>AD429*TRAIN_SUMMARY!$C$11</f>
        <v>0.31977406031642996</v>
      </c>
      <c r="AQ429">
        <f>AE429*TRAIN_SUMMARY!$C$12</f>
        <v>6.1778553558697331E-2</v>
      </c>
      <c r="AR429">
        <f>AF429*TRAIN_SUMMARY!$C$13</f>
        <v>-7.9424741749105313E-2</v>
      </c>
      <c r="AS429">
        <f>AG429*TRAIN_SUMMARY!$C$14</f>
        <v>-8.8614999578798745E-2</v>
      </c>
      <c r="AT429">
        <f>TRAIN_SUMMARY!$C$2+SUM(AH429:AS429)</f>
        <v>-1.5251522112516711</v>
      </c>
      <c r="AU429">
        <f t="shared" si="78"/>
        <v>0.17870408268323462</v>
      </c>
      <c r="AV429">
        <f t="shared" si="79"/>
        <v>0.19687179924948395</v>
      </c>
      <c r="AW429">
        <f t="shared" si="80"/>
        <v>1</v>
      </c>
      <c r="AX429">
        <f t="shared" si="81"/>
        <v>0</v>
      </c>
      <c r="AY429">
        <f t="shared" si="89"/>
        <v>241</v>
      </c>
      <c r="AZ429">
        <f t="shared" si="90"/>
        <v>187</v>
      </c>
      <c r="BA429" s="35">
        <f t="shared" si="82"/>
        <v>0.49690721649484537</v>
      </c>
      <c r="BB429" s="35">
        <f t="shared" si="83"/>
        <v>0.86976744186046506</v>
      </c>
      <c r="BC429" s="35">
        <f t="shared" si="84"/>
        <v>0.37286022536561969</v>
      </c>
      <c r="BD429" s="35">
        <f t="shared" si="85"/>
        <v>0.86976744186046506</v>
      </c>
      <c r="BE429" s="35">
        <f t="shared" si="86"/>
        <v>0.49690721649484537</v>
      </c>
      <c r="BF429" s="23">
        <f>VLOOKUP(AH429,POINTS_TABLE!$D$2:$E$6,2,FALSE)</f>
        <v>-34.629295381683434</v>
      </c>
      <c r="BG429" s="23">
        <f>VLOOKUP(AI429,POINTS_TABLE!$D$7:$E$12,2,FALSE)</f>
        <v>-3.4787121489872201</v>
      </c>
      <c r="BH429" s="23">
        <f>VLOOKUP(AJ429,POINTS_TABLE!$D$13:$E$18,2,FALSE)</f>
        <v>3.6479448638409924</v>
      </c>
      <c r="BI429" s="23">
        <f>VLOOKUP(AK429,POINTS_TABLE!$D$21:$E$24,2,FALSE)</f>
        <v>-5.6762886611832304</v>
      </c>
      <c r="BJ429" s="23">
        <f>VLOOKUP(AL429,POINTS_TABLE!$D$25:$E$27,2,FALSE)</f>
        <v>-16.350408422870363</v>
      </c>
      <c r="BK429" s="23">
        <f>VLOOKUP(AM429,POINTS_TABLE!$D$28:$E$33,2,FALSE)</f>
        <v>16.599345307350365</v>
      </c>
      <c r="BL429" s="23">
        <f>VLOOKUP(AN429,POINTS_TABLE!$D$34:$E$37,2,FALSE)</f>
        <v>8.180994321130628</v>
      </c>
      <c r="BM429" s="23">
        <f>VLOOKUP(AO429,POINTS_TABLE!$D$38:$E$41,2,FALSE)</f>
        <v>-7.9935582413174426</v>
      </c>
      <c r="BN429" s="23">
        <f>VLOOKUP(AP429,POINTS_TABLE!$D$42:$E$44,2,FALSE)</f>
        <v>13.840093530703253</v>
      </c>
      <c r="BO429" s="23">
        <f>VLOOKUP(AQ429,POINTS_TABLE!$D$45:$E$48,2,FALSE)</f>
        <v>2.6738283855727758</v>
      </c>
      <c r="BP429" s="23">
        <f>VLOOKUP(AR429,POINTS_TABLE!$D$49:$E$50,2,FALSE)</f>
        <v>-3.4375704313596254</v>
      </c>
      <c r="BQ429" s="23">
        <f>VLOOKUP(AS429,POINTS_TABLE!$D$51:$E$52,2,FALSE)</f>
        <v>-3.8353326132213157</v>
      </c>
      <c r="BR429" s="39">
        <f>ROUND(SCORECARD_SCALLING!$C$6-SUM(BF429:BQ429)-TRAIN_SUMMARY!$C$2*SCORECARD_SCALLING!$C$5,0)</f>
        <v>536</v>
      </c>
      <c r="BS429" t="str">
        <f t="shared" si="87"/>
        <v>Manual review</v>
      </c>
      <c r="BT429">
        <f t="shared" si="88"/>
        <v>2</v>
      </c>
    </row>
    <row r="430" spans="1:72">
      <c r="A430" s="2" t="s">
        <v>37</v>
      </c>
      <c r="B430" s="2">
        <v>22</v>
      </c>
      <c r="C430" s="2" t="s">
        <v>33</v>
      </c>
      <c r="D430" s="2" t="s">
        <v>46</v>
      </c>
      <c r="E430" s="2">
        <v>1283</v>
      </c>
      <c r="F430" s="2" t="s">
        <v>24</v>
      </c>
      <c r="G430" s="2" t="s">
        <v>39</v>
      </c>
      <c r="H430" s="2">
        <v>4</v>
      </c>
      <c r="I430" s="2" t="s">
        <v>36</v>
      </c>
      <c r="J430" s="2" t="s">
        <v>27</v>
      </c>
      <c r="K430" s="2">
        <v>4</v>
      </c>
      <c r="L430" s="2" t="s">
        <v>43</v>
      </c>
      <c r="M430" s="2">
        <v>25</v>
      </c>
      <c r="N430" s="2" t="s">
        <v>27</v>
      </c>
      <c r="O430" s="2" t="s">
        <v>51</v>
      </c>
      <c r="P430" s="2">
        <v>1</v>
      </c>
      <c r="Q430" s="2" t="s">
        <v>30</v>
      </c>
      <c r="R430" s="2">
        <v>1</v>
      </c>
      <c r="S430" s="2" t="s">
        <v>27</v>
      </c>
      <c r="T430" s="2" t="s">
        <v>31</v>
      </c>
      <c r="U430" s="2">
        <v>0</v>
      </c>
      <c r="V430">
        <f>_xlfn.XLOOKUP(B430,Binning_WOE_IV!$C$2:$C$6,Binning_WOE_IV!$I$2:$I$6,"not found",-1)</f>
        <v>7.0953437452657447E-2</v>
      </c>
      <c r="W430">
        <f>_xlfn.XLOOKUP(E430,Binning_WOE_IV!$C$7:$C$12,Binning_WOE_IV!$I$7:$I$12,"not found",-1)</f>
        <v>0.16104877718831048</v>
      </c>
      <c r="X430">
        <f>_xlfn.XLOOKUP(M430,Binning_WOE_IV!$C$13:$C$18,Binning_WOE_IV!$I$13:$I$18,"not found",-1)</f>
        <v>-0.40221483439086264</v>
      </c>
      <c r="Y430">
        <f>_xlfn.XLOOKUP(A430,Binning_WOE_IV!$B$32:$B$35,Binning_WOE_IV!$G$32:$G$35,"not found",0)</f>
        <v>1.1281887537091495</v>
      </c>
      <c r="Z430" s="23">
        <f>_xlfn.XLOOKUP(_xlfn.XLOOKUP(C430,Binning_WOE_IV!$AF$2:$AF$6,Binning_WOE_IV!$AG$2:$AG$6,"not found",0),Binning_WOE_IV!$R$36:$R$38,Binning_WOE_IV!$G$36:$G$38,"not found",0)</f>
        <v>-4.4726268044255127E-2</v>
      </c>
      <c r="AA430" cm="1">
        <f t="array" ref="AA430">_xlfn.SWITCH(D430,"radio/tv",Binning_WOE_IV!$G$39,"other",Binning_WOE_IV!$G$39,"education",Binning_WOE_IV!$G$40,"retraining",Binning_WOE_IV!$G$40,"furniture/equipment",Binning_WOE_IV!$G$41,"domestic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30">
        <f>_xlfn.LET(_xlpm.b,_xlfn.XLOOKUP(F430,Binning_WOE_IV!$AJ$2:$AJ$6,Binning_WOE_IV!$AK$2:$AK$6,"not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430">
        <f>_xlfn.LET(_xlpm.b,_xlfn.XLOOKUP(G430,Binning_WOE_IV!$AL$2:$AL$6,Binning_WOE_IV!$AM$2:$AM$6,"not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30">
        <f>_xlfn.XLOOKUP(_xlfn.XLOOKUP(I430,Binning_WOE_IV!$AN$2:$AN$5,Binning_WOE_IV!$AO$2:$AO$5,"not found",0),Binning_WOE_IV!$R$53:$R$55,Binning_WOE_IV!$G$53:$G$55,"not found",0)</f>
        <v>-0.20099341664998441</v>
      </c>
      <c r="AE430">
        <f>_xlfn.LET(_xlpm.b,_xlfn.XLOOKUP(L430,Binning_WOE_IV!$AQ$2:$AQ$5,Binning_WOE_IV!$AR$2:$AR$5,"not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30">
        <f>_xlfn.XLOOKUP(_xlfn.XLOOKUP(N430,Binning_WOE_IV!$AS$2:$AS$4,Binning_WOE_IV!$AT$2:$AT$4,"not found",0),Binning_WOE_IV!$R$62:$R$63,Binning_WOE_IV!$G$62:$G$63,"not found",0)</f>
        <v>0.12957806221905885</v>
      </c>
      <c r="AG430">
        <f>_xlfn.XLOOKUP(_xlfn.XLOOKUP(O430,Binning_WOE_IV!$AU$2:$AU$4,Binning_WOE_IV!$AV$2:$AV$4,"not found",0),Binning_WOE_IV!$R$64:$R$65,Binning_WOE_IV!$G$64:$G$65,"not found",0)</f>
        <v>-0.4919272386823581</v>
      </c>
      <c r="AH430">
        <f>V430*TRAIN_SUMMARY!$C$3</f>
        <v>-5.5952498937620498E-2</v>
      </c>
      <c r="AI430">
        <f>W430*TRAIN_SUMMARY!$C$4</f>
        <v>-8.037531726833734E-2</v>
      </c>
      <c r="AJ430">
        <f>X430*TRAIN_SUMMARY!$C$5</f>
        <v>0.25616502952357967</v>
      </c>
      <c r="AK430">
        <f>Y430*TRAIN_SUMMARY!$C$6</f>
        <v>-0.88431454425511169</v>
      </c>
      <c r="AL430">
        <f>Z430*TRAIN_SUMMARY!$C$7</f>
        <v>2.4580699342731407E-2</v>
      </c>
      <c r="AM430">
        <f>AA430*TRAIN_SUMMARY!$C$8</f>
        <v>0.38352631329769549</v>
      </c>
      <c r="AN430">
        <f>AB430*TRAIN_SUMMARY!$C$9</f>
        <v>-0.49611293003523665</v>
      </c>
      <c r="AO430">
        <f>AC430*TRAIN_SUMMARY!$C$10</f>
        <v>-0.18469041192036334</v>
      </c>
      <c r="AP430">
        <f>AD430*TRAIN_SUMMARY!$C$11</f>
        <v>0.23813846799994265</v>
      </c>
      <c r="AQ430">
        <f>AE430*TRAIN_SUMMARY!$C$12</f>
        <v>-1.8327249432625072E-2</v>
      </c>
      <c r="AR430">
        <f>AF430*TRAIN_SUMMARY!$C$13</f>
        <v>-7.9424741749105313E-2</v>
      </c>
      <c r="AS430">
        <f>AG430*TRAIN_SUMMARY!$C$14</f>
        <v>0.18600799575071647</v>
      </c>
      <c r="AT430">
        <f>TRAIN_SUMMARY!$C$2+SUM(AH430:AS430)</f>
        <v>-1.5321800024458576</v>
      </c>
      <c r="AU430">
        <f t="shared" si="78"/>
        <v>0.17767494928427013</v>
      </c>
      <c r="AV430">
        <f t="shared" si="79"/>
        <v>0.19561952326436241</v>
      </c>
      <c r="AW430">
        <f t="shared" si="80"/>
        <v>1</v>
      </c>
      <c r="AX430">
        <f t="shared" si="81"/>
        <v>0</v>
      </c>
      <c r="AY430">
        <f t="shared" si="89"/>
        <v>242</v>
      </c>
      <c r="AZ430">
        <f t="shared" si="90"/>
        <v>187</v>
      </c>
      <c r="BA430" s="35">
        <f t="shared" si="82"/>
        <v>0.49896907216494846</v>
      </c>
      <c r="BB430" s="35">
        <f t="shared" si="83"/>
        <v>0.86976744186046506</v>
      </c>
      <c r="BC430" s="35">
        <f t="shared" si="84"/>
        <v>0.37079836969551661</v>
      </c>
      <c r="BD430" s="35">
        <f t="shared" si="85"/>
        <v>0.86976744186046506</v>
      </c>
      <c r="BE430" s="35">
        <f t="shared" si="86"/>
        <v>0.49896907216494846</v>
      </c>
      <c r="BF430" s="23">
        <f>VLOOKUP(AH430,POINTS_TABLE!$D$2:$E$6,2,FALSE)</f>
        <v>-2.4216717822795024</v>
      </c>
      <c r="BG430" s="23">
        <f>VLOOKUP(AI430,POINTS_TABLE!$D$7:$E$12,2,FALSE)</f>
        <v>-3.4787121489872201</v>
      </c>
      <c r="BH430" s="23">
        <f>VLOOKUP(AJ430,POINTS_TABLE!$D$13:$E$18,2,FALSE)</f>
        <v>11.087040532285299</v>
      </c>
      <c r="BI430" s="23">
        <f>VLOOKUP(AK430,POINTS_TABLE!$D$21:$E$24,2,FALSE)</f>
        <v>-38.273886227485001</v>
      </c>
      <c r="BJ430" s="23">
        <f>VLOOKUP(AL430,POINTS_TABLE!$D$25:$E$27,2,FALSE)</f>
        <v>1.063873591300236</v>
      </c>
      <c r="BK430" s="23">
        <f>VLOOKUP(AM430,POINTS_TABLE!$D$28:$E$33,2,FALSE)</f>
        <v>16.599345307350365</v>
      </c>
      <c r="BL430" s="23">
        <f>VLOOKUP(AN430,POINTS_TABLE!$D$34:$E$37,2,FALSE)</f>
        <v>-21.472189916481874</v>
      </c>
      <c r="BM430" s="23">
        <f>VLOOKUP(AO430,POINTS_TABLE!$D$38:$E$41,2,FALSE)</f>
        <v>-7.9935582413174426</v>
      </c>
      <c r="BN430" s="23">
        <f>VLOOKUP(AP430,POINTS_TABLE!$D$42:$E$44,2,FALSE)</f>
        <v>10.30683560485237</v>
      </c>
      <c r="BO430" s="23">
        <f>VLOOKUP(AQ430,POINTS_TABLE!$D$45:$E$48,2,FALSE)</f>
        <v>-0.79321895608749771</v>
      </c>
      <c r="BP430" s="23">
        <f>VLOOKUP(AR430,POINTS_TABLE!$D$49:$E$50,2,FALSE)</f>
        <v>-3.4375704313596254</v>
      </c>
      <c r="BQ430" s="23">
        <f>VLOOKUP(AS430,POINTS_TABLE!$D$51:$E$52,2,FALSE)</f>
        <v>8.0505843910576207</v>
      </c>
      <c r="BR430" s="39">
        <f>ROUND(SCORECARD_SCALLING!$C$6-SUM(BF430:BQ430)-TRAIN_SUMMARY!$C$2*SCORECARD_SCALLING!$C$5,0)</f>
        <v>537</v>
      </c>
      <c r="BS430" t="str">
        <f t="shared" si="87"/>
        <v>Manual review</v>
      </c>
      <c r="BT430">
        <f t="shared" si="88"/>
        <v>2</v>
      </c>
    </row>
    <row r="431" spans="1:72">
      <c r="A431" s="2" t="s">
        <v>32</v>
      </c>
      <c r="B431" s="2">
        <v>18</v>
      </c>
      <c r="C431" s="2" t="s">
        <v>45</v>
      </c>
      <c r="D431" s="2" t="s">
        <v>68</v>
      </c>
      <c r="E431" s="2">
        <v>6204</v>
      </c>
      <c r="F431" s="2" t="s">
        <v>34</v>
      </c>
      <c r="G431" s="2" t="s">
        <v>35</v>
      </c>
      <c r="H431" s="2">
        <v>2</v>
      </c>
      <c r="I431" s="2" t="s">
        <v>26</v>
      </c>
      <c r="J431" s="2" t="s">
        <v>27</v>
      </c>
      <c r="K431" s="2">
        <v>4</v>
      </c>
      <c r="L431" s="2" t="s">
        <v>28</v>
      </c>
      <c r="M431" s="2">
        <v>44</v>
      </c>
      <c r="N431" s="2" t="s">
        <v>27</v>
      </c>
      <c r="O431" s="2" t="s">
        <v>29</v>
      </c>
      <c r="P431" s="2">
        <v>1</v>
      </c>
      <c r="Q431" s="2" t="s">
        <v>40</v>
      </c>
      <c r="R431" s="2">
        <v>2</v>
      </c>
      <c r="S431" s="2" t="s">
        <v>31</v>
      </c>
      <c r="T431" s="2" t="s">
        <v>31</v>
      </c>
      <c r="U431" s="2">
        <v>0</v>
      </c>
      <c r="V431">
        <f>_xlfn.XLOOKUP(B431,Binning_WOE_IV!$C$2:$C$6,Binning_WOE_IV!$I$2:$I$6,"not found",-1)</f>
        <v>7.0953437452657447E-2</v>
      </c>
      <c r="W431">
        <f>_xlfn.XLOOKUP(E431,Binning_WOE_IV!$C$7:$C$12,Binning_WOE_IV!$I$7:$I$12,"not found",-1)</f>
        <v>-0.1020145435816787</v>
      </c>
      <c r="X431">
        <f>_xlfn.XLOOKUP(M431,Binning_WOE_IV!$C$13:$C$18,Binning_WOE_IV!$I$13:$I$18,"not found",-1)</f>
        <v>0.27579903319597576</v>
      </c>
      <c r="Y431">
        <f>_xlfn.XLOOKUP(A431,Binning_WOE_IV!$B$32:$B$35,Binning_WOE_IV!$G$32:$G$35,"not found",0)</f>
        <v>-0.45557089656450134</v>
      </c>
      <c r="Z431" s="23">
        <f>_xlfn.XLOOKUP(_xlfn.XLOOKUP(C431,Binning_WOE_IV!$AF$2:$AF$6,Binning_WOE_IV!$AG$2:$AG$6,"not found",0),Binning_WOE_IV!$R$36:$R$38,Binning_WOE_IV!$G$36:$G$38,"not found",0)</f>
        <v>-4.4726268044255127E-2</v>
      </c>
      <c r="AA431" cm="1">
        <f t="array" ref="AA431">_xlfn.SWITCH(D431,"radio/tv",Binning_WOE_IV!$G$39,"other",Binning_WOE_IV!$G$39,"education",Binning_WOE_IV!$G$40,"retraining",Binning_WOE_IV!$G$40,"furniture/equipment",Binning_WOE_IV!$G$41,"domestic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431">
        <f>_xlfn.LET(_xlpm.b,_xlfn.XLOOKUP(F431,Binning_WOE_IV!$AJ$2:$AJ$6,Binning_WOE_IV!$AK$2:$AK$6,"not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31">
        <f>_xlfn.LET(_xlpm.b,_xlfn.XLOOKUP(G431,Binning_WOE_IV!$AL$2:$AL$6,Binning_WOE_IV!$AM$2:$AM$6,"not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31">
        <f>_xlfn.XLOOKUP(_xlfn.XLOOKUP(I431,Binning_WOE_IV!$AN$2:$AN$5,Binning_WOE_IV!$AO$2:$AO$5,"not found",0),Binning_WOE_IV!$R$53:$R$55,Binning_WOE_IV!$G$53:$G$55,"not found",0)</f>
        <v>0.1811117123342415</v>
      </c>
      <c r="AE431">
        <f>_xlfn.LET(_xlpm.b,_xlfn.XLOOKUP(L431,Binning_WOE_IV!$AQ$2:$AQ$5,Binning_WOE_IV!$AR$2:$AR$5,"not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31">
        <f>_xlfn.XLOOKUP(_xlfn.XLOOKUP(N431,Binning_WOE_IV!$AS$2:$AS$4,Binning_WOE_IV!$AT$2:$AT$4,"not found",0),Binning_WOE_IV!$R$62:$R$63,Binning_WOE_IV!$G$62:$G$63,"not found",0)</f>
        <v>0.12957806221905885</v>
      </c>
      <c r="AG431">
        <f>_xlfn.XLOOKUP(_xlfn.XLOOKUP(O431,Binning_WOE_IV!$AU$2:$AU$4,Binning_WOE_IV!$AV$2:$AV$4,"not found",0),Binning_WOE_IV!$R$64:$R$65,Binning_WOE_IV!$G$64:$G$65,"not found",0)</f>
        <v>0.23435622685305388</v>
      </c>
      <c r="AH431">
        <f>V431*TRAIN_SUMMARY!$C$3</f>
        <v>-5.5952498937620498E-2</v>
      </c>
      <c r="AI431">
        <f>W431*TRAIN_SUMMARY!$C$4</f>
        <v>5.0912844229637523E-2</v>
      </c>
      <c r="AJ431">
        <f>X431*TRAIN_SUMMARY!$C$5</f>
        <v>-0.1756525653466223</v>
      </c>
      <c r="AK431">
        <f>Y431*TRAIN_SUMMARY!$C$6</f>
        <v>0.35709270141793154</v>
      </c>
      <c r="AL431">
        <f>Z431*TRAIN_SUMMARY!$C$7</f>
        <v>2.4580699342731407E-2</v>
      </c>
      <c r="AM431">
        <f>AA431*TRAIN_SUMMARY!$C$8</f>
        <v>-0.46936907902687153</v>
      </c>
      <c r="AN431">
        <f>AB431*TRAIN_SUMMARY!$C$9</f>
        <v>0.17108448609736249</v>
      </c>
      <c r="AO431">
        <f>AC431*TRAIN_SUMMARY!$C$10</f>
        <v>4.7923621110280083E-2</v>
      </c>
      <c r="AP431">
        <f>AD431*TRAIN_SUMMARY!$C$11</f>
        <v>-0.21458247952085815</v>
      </c>
      <c r="AQ431">
        <f>AE431*TRAIN_SUMMARY!$C$12</f>
        <v>-0.28008206528227803</v>
      </c>
      <c r="AR431">
        <f>AF431*TRAIN_SUMMARY!$C$13</f>
        <v>-7.9424741749105313E-2</v>
      </c>
      <c r="AS431">
        <f>AG431*TRAIN_SUMMARY!$C$14</f>
        <v>-8.8614999578798745E-2</v>
      </c>
      <c r="AT431">
        <f>TRAIN_SUMMARY!$C$2+SUM(AH431:AS431)</f>
        <v>-1.5334848920063346</v>
      </c>
      <c r="AU431">
        <f t="shared" si="78"/>
        <v>0.17748437653888524</v>
      </c>
      <c r="AV431">
        <f t="shared" si="79"/>
        <v>0.19538780143351334</v>
      </c>
      <c r="AW431">
        <f t="shared" si="80"/>
        <v>1</v>
      </c>
      <c r="AX431">
        <f t="shared" si="81"/>
        <v>0</v>
      </c>
      <c r="AY431">
        <f t="shared" si="89"/>
        <v>243</v>
      </c>
      <c r="AZ431">
        <f t="shared" si="90"/>
        <v>187</v>
      </c>
      <c r="BA431" s="35">
        <f t="shared" si="82"/>
        <v>0.50103092783505154</v>
      </c>
      <c r="BB431" s="35">
        <f t="shared" si="83"/>
        <v>0.86976744186046506</v>
      </c>
      <c r="BC431" s="35">
        <f t="shared" si="84"/>
        <v>0.36873651402541352</v>
      </c>
      <c r="BD431" s="35">
        <f t="shared" si="85"/>
        <v>0.86976744186046506</v>
      </c>
      <c r="BE431" s="35">
        <f t="shared" si="86"/>
        <v>0.50103092783505154</v>
      </c>
      <c r="BF431" s="23">
        <f>VLOOKUP(AH431,POINTS_TABLE!$D$2:$E$6,2,FALSE)</f>
        <v>-2.4216717822795024</v>
      </c>
      <c r="BG431" s="23">
        <f>VLOOKUP(AI431,POINTS_TABLE!$D$7:$E$12,2,FALSE)</f>
        <v>2.2035512366295098</v>
      </c>
      <c r="BH431" s="23">
        <f>VLOOKUP(AJ431,POINTS_TABLE!$D$13:$E$18,2,FALSE)</f>
        <v>-7.6023925483498971</v>
      </c>
      <c r="BI431" s="23">
        <f>VLOOKUP(AK431,POINTS_TABLE!$D$21:$E$24,2,FALSE)</f>
        <v>15.455276084198793</v>
      </c>
      <c r="BJ431" s="23">
        <f>VLOOKUP(AL431,POINTS_TABLE!$D$25:$E$27,2,FALSE)</f>
        <v>1.063873591300236</v>
      </c>
      <c r="BK431" s="23">
        <f>VLOOKUP(AM431,POINTS_TABLE!$D$28:$E$33,2,FALSE)</f>
        <v>-20.314693279760625</v>
      </c>
      <c r="BL431" s="23">
        <f>VLOOKUP(AN431,POINTS_TABLE!$D$34:$E$37,2,FALSE)</f>
        <v>7.4046821899710498</v>
      </c>
      <c r="BM431" s="23">
        <f>VLOOKUP(AO431,POINTS_TABLE!$D$38:$E$41,2,FALSE)</f>
        <v>2.0741751155172814</v>
      </c>
      <c r="BN431" s="23">
        <f>VLOOKUP(AP431,POINTS_TABLE!$D$42:$E$44,2,FALSE)</f>
        <v>-9.2873123719919874</v>
      </c>
      <c r="BO431" s="23">
        <f>VLOOKUP(AQ431,POINTS_TABLE!$D$45:$E$48,2,FALSE)</f>
        <v>-12.122190198740443</v>
      </c>
      <c r="BP431" s="23">
        <f>VLOOKUP(AR431,POINTS_TABLE!$D$49:$E$50,2,FALSE)</f>
        <v>-3.4375704313596254</v>
      </c>
      <c r="BQ431" s="23">
        <f>VLOOKUP(AS431,POINTS_TABLE!$D$51:$E$52,2,FALSE)</f>
        <v>-3.8353326132213157</v>
      </c>
      <c r="BR431" s="39">
        <f>ROUND(SCORECARD_SCALLING!$C$6-SUM(BF431:BQ431)-TRAIN_SUMMARY!$C$2*SCORECARD_SCALLING!$C$5,0)</f>
        <v>537</v>
      </c>
      <c r="BS431" t="str">
        <f t="shared" si="87"/>
        <v>Manual review</v>
      </c>
      <c r="BT431">
        <f t="shared" si="88"/>
        <v>2</v>
      </c>
    </row>
    <row r="432" spans="1:72">
      <c r="A432" s="2" t="s">
        <v>37</v>
      </c>
      <c r="B432" s="2">
        <v>24</v>
      </c>
      <c r="C432" s="2" t="s">
        <v>33</v>
      </c>
      <c r="D432" s="2" t="s">
        <v>49</v>
      </c>
      <c r="E432" s="2">
        <v>9277</v>
      </c>
      <c r="F432" s="2" t="s">
        <v>24</v>
      </c>
      <c r="G432" s="2" t="s">
        <v>35</v>
      </c>
      <c r="H432" s="2">
        <v>2</v>
      </c>
      <c r="I432" s="2" t="s">
        <v>54</v>
      </c>
      <c r="J432" s="2" t="s">
        <v>27</v>
      </c>
      <c r="K432" s="2">
        <v>4</v>
      </c>
      <c r="L432" s="2" t="s">
        <v>47</v>
      </c>
      <c r="M432" s="2">
        <v>48</v>
      </c>
      <c r="N432" s="2" t="s">
        <v>27</v>
      </c>
      <c r="O432" s="2" t="s">
        <v>44</v>
      </c>
      <c r="P432" s="2">
        <v>1</v>
      </c>
      <c r="Q432" s="2" t="s">
        <v>30</v>
      </c>
      <c r="R432" s="2">
        <v>1</v>
      </c>
      <c r="S432" s="2" t="s">
        <v>31</v>
      </c>
      <c r="T432" s="2" t="s">
        <v>31</v>
      </c>
      <c r="U432" s="2">
        <v>0</v>
      </c>
      <c r="V432">
        <f>_xlfn.XLOOKUP(B432,Binning_WOE_IV!$C$2:$C$6,Binning_WOE_IV!$I$2:$I$6,"not found",-1)</f>
        <v>-0.12917431193202994</v>
      </c>
      <c r="W432">
        <f>_xlfn.XLOOKUP(E432,Binning_WOE_IV!$C$7:$C$12,Binning_WOE_IV!$I$7:$I$12,"not found",-1)</f>
        <v>-0.98786424995459821</v>
      </c>
      <c r="X432">
        <f>_xlfn.XLOOKUP(M432,Binning_WOE_IV!$C$13:$C$18,Binning_WOE_IV!$I$13:$I$18,"not found",-1)</f>
        <v>0.42044277372805144</v>
      </c>
      <c r="Y432">
        <f>_xlfn.XLOOKUP(A432,Binning_WOE_IV!$B$32:$B$35,Binning_WOE_IV!$G$32:$G$35,"not found",0)</f>
        <v>1.1281887537091495</v>
      </c>
      <c r="Z432" s="23">
        <f>_xlfn.XLOOKUP(_xlfn.XLOOKUP(C432,Binning_WOE_IV!$AF$2:$AF$6,Binning_WOE_IV!$AG$2:$AG$6,"not found",0),Binning_WOE_IV!$R$36:$R$38,Binning_WOE_IV!$G$36:$G$38,"not found",0)</f>
        <v>-4.4726268044255127E-2</v>
      </c>
      <c r="AA432" cm="1">
        <f t="array" ref="AA432">_xlfn.SWITCH(D432,"radio/tv",Binning_WOE_IV!$G$39,"other",Binning_WOE_IV!$G$39,"education",Binning_WOE_IV!$G$40,"retraining",Binning_WOE_IV!$G$40,"furniture/equipment",Binning_WOE_IV!$G$41,"domestic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432">
        <f>_xlfn.LET(_xlpm.b,_xlfn.XLOOKUP(F432,Binning_WOE_IV!$AJ$2:$AJ$6,Binning_WOE_IV!$AK$2:$AK$6,"not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432">
        <f>_xlfn.LET(_xlpm.b,_xlfn.XLOOKUP(G432,Binning_WOE_IV!$AL$2:$AL$6,Binning_WOE_IV!$AM$2:$AM$6,"not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32">
        <f>_xlfn.XLOOKUP(_xlfn.XLOOKUP(I432,Binning_WOE_IV!$AN$2:$AN$5,Binning_WOE_IV!$AO$2:$AO$5,"not found",0),Binning_WOE_IV!$R$53:$R$55,Binning_WOE_IV!$G$53:$G$55,"not found",0)</f>
        <v>-0.2698954162208389</v>
      </c>
      <c r="AE432">
        <f>_xlfn.LET(_xlpm.b,_xlfn.XLOOKUP(L432,Binning_WOE_IV!$AQ$2:$AQ$5,Binning_WOE_IV!$AR$2:$AR$5,"not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432">
        <f>_xlfn.XLOOKUP(_xlfn.XLOOKUP(N432,Binning_WOE_IV!$AS$2:$AS$4,Binning_WOE_IV!$AT$2:$AT$4,"not found",0),Binning_WOE_IV!$R$62:$R$63,Binning_WOE_IV!$G$62:$G$63,"not found",0)</f>
        <v>0.12957806221905885</v>
      </c>
      <c r="AG432">
        <f>_xlfn.XLOOKUP(_xlfn.XLOOKUP(O432,Binning_WOE_IV!$AU$2:$AU$4,Binning_WOE_IV!$AV$2:$AV$4,"not found",0),Binning_WOE_IV!$R$64:$R$65,Binning_WOE_IV!$G$64:$G$65,"not found",0)</f>
        <v>-0.4919272386823581</v>
      </c>
      <c r="AH432">
        <f>V432*TRAIN_SUMMARY!$C$3</f>
        <v>0.10186434668464488</v>
      </c>
      <c r="AI432">
        <f>W432*TRAIN_SUMMARY!$C$4</f>
        <v>0.49301772974847569</v>
      </c>
      <c r="AJ432">
        <f>X432*TRAIN_SUMMARY!$C$5</f>
        <v>-0.26777415036949909</v>
      </c>
      <c r="AK432">
        <f>Y432*TRAIN_SUMMARY!$C$6</f>
        <v>-0.88431454425511169</v>
      </c>
      <c r="AL432">
        <f>Z432*TRAIN_SUMMARY!$C$7</f>
        <v>2.4580699342731407E-2</v>
      </c>
      <c r="AM432">
        <f>AA432*TRAIN_SUMMARY!$C$8</f>
        <v>-0.46936907902687153</v>
      </c>
      <c r="AN432">
        <f>AB432*TRAIN_SUMMARY!$C$9</f>
        <v>-0.49611293003523665</v>
      </c>
      <c r="AO432">
        <f>AC432*TRAIN_SUMMARY!$C$10</f>
        <v>4.7923621110280083E-2</v>
      </c>
      <c r="AP432">
        <f>AD432*TRAIN_SUMMARY!$C$11</f>
        <v>0.31977406031642996</v>
      </c>
      <c r="AQ432">
        <f>AE432*TRAIN_SUMMARY!$C$12</f>
        <v>0.30495501300893796</v>
      </c>
      <c r="AR432">
        <f>AF432*TRAIN_SUMMARY!$C$13</f>
        <v>-7.9424741749105313E-2</v>
      </c>
      <c r="AS432">
        <f>AG432*TRAIN_SUMMARY!$C$14</f>
        <v>0.18600799575071647</v>
      </c>
      <c r="AT432">
        <f>TRAIN_SUMMARY!$C$2+SUM(AH432:AS432)</f>
        <v>-1.5402727942357308</v>
      </c>
      <c r="AU432">
        <f t="shared" si="78"/>
        <v>0.17649562202433403</v>
      </c>
      <c r="AV432">
        <f t="shared" si="79"/>
        <v>0.19418641307539683</v>
      </c>
      <c r="AW432">
        <f t="shared" si="80"/>
        <v>1</v>
      </c>
      <c r="AX432">
        <f t="shared" si="81"/>
        <v>0</v>
      </c>
      <c r="AY432">
        <f t="shared" si="89"/>
        <v>244</v>
      </c>
      <c r="AZ432">
        <f t="shared" si="90"/>
        <v>187</v>
      </c>
      <c r="BA432" s="35">
        <f t="shared" si="82"/>
        <v>0.50309278350515463</v>
      </c>
      <c r="BB432" s="35">
        <f t="shared" si="83"/>
        <v>0.86976744186046506</v>
      </c>
      <c r="BC432" s="35">
        <f t="shared" si="84"/>
        <v>0.36667465835531043</v>
      </c>
      <c r="BD432" s="35">
        <f t="shared" si="85"/>
        <v>0.86976744186046506</v>
      </c>
      <c r="BE432" s="35">
        <f t="shared" si="86"/>
        <v>0.50309278350515463</v>
      </c>
      <c r="BF432" s="23">
        <f>VLOOKUP(AH432,POINTS_TABLE!$D$2:$E$6,2,FALSE)</f>
        <v>4.4087756341599382</v>
      </c>
      <c r="BG432" s="23">
        <f>VLOOKUP(AI432,POINTS_TABLE!$D$7:$E$12,2,FALSE)</f>
        <v>21.33822701335383</v>
      </c>
      <c r="BH432" s="23">
        <f>VLOOKUP(AJ432,POINTS_TABLE!$D$13:$E$18,2,FALSE)</f>
        <v>-11.589493164489957</v>
      </c>
      <c r="BI432" s="23">
        <f>VLOOKUP(AK432,POINTS_TABLE!$D$21:$E$24,2,FALSE)</f>
        <v>-38.273886227485001</v>
      </c>
      <c r="BJ432" s="23">
        <f>VLOOKUP(AL432,POINTS_TABLE!$D$25:$E$27,2,FALSE)</f>
        <v>1.063873591300236</v>
      </c>
      <c r="BK432" s="23">
        <f>VLOOKUP(AM432,POINTS_TABLE!$D$28:$E$33,2,FALSE)</f>
        <v>-20.314693279760625</v>
      </c>
      <c r="BL432" s="23">
        <f>VLOOKUP(AN432,POINTS_TABLE!$D$34:$E$37,2,FALSE)</f>
        <v>-21.472189916481874</v>
      </c>
      <c r="BM432" s="23">
        <f>VLOOKUP(AO432,POINTS_TABLE!$D$38:$E$41,2,FALSE)</f>
        <v>2.0741751155172814</v>
      </c>
      <c r="BN432" s="23">
        <f>VLOOKUP(AP432,POINTS_TABLE!$D$42:$E$44,2,FALSE)</f>
        <v>13.840093530703253</v>
      </c>
      <c r="BO432" s="23">
        <f>VLOOKUP(AQ432,POINTS_TABLE!$D$45:$E$48,2,FALSE)</f>
        <v>13.198712548866723</v>
      </c>
      <c r="BP432" s="23">
        <f>VLOOKUP(AR432,POINTS_TABLE!$D$49:$E$50,2,FALSE)</f>
        <v>-3.4375704313596254</v>
      </c>
      <c r="BQ432" s="23">
        <f>VLOOKUP(AS432,POINTS_TABLE!$D$51:$E$52,2,FALSE)</f>
        <v>8.0505843910576207</v>
      </c>
      <c r="BR432" s="39">
        <f>ROUND(SCORECARD_SCALLING!$C$6-SUM(BF432:BQ432)-TRAIN_SUMMARY!$C$2*SCORECARD_SCALLING!$C$5,0)</f>
        <v>537</v>
      </c>
      <c r="BS432" t="str">
        <f t="shared" si="87"/>
        <v>Manual review</v>
      </c>
      <c r="BT432">
        <f t="shared" si="88"/>
        <v>2</v>
      </c>
    </row>
    <row r="433" spans="1:72">
      <c r="A433" s="2" t="s">
        <v>21</v>
      </c>
      <c r="B433" s="2">
        <v>6</v>
      </c>
      <c r="C433" s="2" t="s">
        <v>22</v>
      </c>
      <c r="D433" s="2" t="s">
        <v>46</v>
      </c>
      <c r="E433" s="2">
        <v>1361</v>
      </c>
      <c r="F433" s="2" t="s">
        <v>34</v>
      </c>
      <c r="G433" s="2" t="s">
        <v>57</v>
      </c>
      <c r="H433" s="2">
        <v>2</v>
      </c>
      <c r="I433" s="2" t="s">
        <v>26</v>
      </c>
      <c r="J433" s="2" t="s">
        <v>27</v>
      </c>
      <c r="K433" s="2">
        <v>4</v>
      </c>
      <c r="L433" s="2" t="s">
        <v>28</v>
      </c>
      <c r="M433" s="2">
        <v>40</v>
      </c>
      <c r="N433" s="2" t="s">
        <v>27</v>
      </c>
      <c r="O433" s="2" t="s">
        <v>29</v>
      </c>
      <c r="P433" s="2">
        <v>1</v>
      </c>
      <c r="Q433" s="2" t="s">
        <v>40</v>
      </c>
      <c r="R433" s="2">
        <v>2</v>
      </c>
      <c r="S433" s="2" t="s">
        <v>27</v>
      </c>
      <c r="T433" s="2" t="s">
        <v>62</v>
      </c>
      <c r="U433" s="2">
        <v>0</v>
      </c>
      <c r="V433">
        <f>_xlfn.XLOOKUP(B433,Binning_WOE_IV!$C$2:$C$6,Binning_WOE_IV!$I$2:$I$6,"not found",-1)</f>
        <v>1.0146162505891094</v>
      </c>
      <c r="W433">
        <f>_xlfn.XLOOKUP(E433,Binning_WOE_IV!$C$7:$C$12,Binning_WOE_IV!$I$7:$I$12,"not found",-1)</f>
        <v>0.16104877718831048</v>
      </c>
      <c r="X433">
        <f>_xlfn.XLOOKUP(M433,Binning_WOE_IV!$C$13:$C$18,Binning_WOE_IV!$I$13:$I$18,"not found",-1)</f>
        <v>0.27579903319597576</v>
      </c>
      <c r="Y433">
        <f>_xlfn.XLOOKUP(A433,Binning_WOE_IV!$B$32:$B$35,Binning_WOE_IV!$G$32:$G$35,"not found",0)</f>
        <v>-0.67859154491044971</v>
      </c>
      <c r="Z433" s="23">
        <f>_xlfn.XLOOKUP(_xlfn.XLOOKUP(C433,Binning_WOE_IV!$AF$2:$AF$6,Binning_WOE_IV!$AG$2:$AG$6,"not found",0),Binning_WOE_IV!$R$36:$R$38,Binning_WOE_IV!$G$36:$G$38,"not found",0)</f>
        <v>0.68738688104907397</v>
      </c>
      <c r="AA433" cm="1">
        <f t="array" ref="AA433">_xlfn.SWITCH(D433,"radio/tv",Binning_WOE_IV!$G$39,"other",Binning_WOE_IV!$G$39,"education",Binning_WOE_IV!$G$40,"retraining",Binning_WOE_IV!$G$40,"furniture/equipment",Binning_WOE_IV!$G$41,"domestic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33">
        <f>_xlfn.LET(_xlpm.b,_xlfn.XLOOKUP(F433,Binning_WOE_IV!$AJ$2:$AJ$6,Binning_WOE_IV!$AK$2:$AK$6,"not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33">
        <f>_xlfn.LET(_xlpm.b,_xlfn.XLOOKUP(G433,Binning_WOE_IV!$AL$2:$AL$6,Binning_WOE_IV!$AM$2:$AM$6,"not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433">
        <f>_xlfn.XLOOKUP(_xlfn.XLOOKUP(I433,Binning_WOE_IV!$AN$2:$AN$5,Binning_WOE_IV!$AO$2:$AO$5,"not found",0),Binning_WOE_IV!$R$53:$R$55,Binning_WOE_IV!$G$53:$G$55,"not found",0)</f>
        <v>0.1811117123342415</v>
      </c>
      <c r="AE433">
        <f>_xlfn.LET(_xlpm.b,_xlfn.XLOOKUP(L433,Binning_WOE_IV!$AQ$2:$AQ$5,Binning_WOE_IV!$AR$2:$AR$5,"not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33">
        <f>_xlfn.XLOOKUP(_xlfn.XLOOKUP(N433,Binning_WOE_IV!$AS$2:$AS$4,Binning_WOE_IV!$AT$2:$AT$4,"not found",0),Binning_WOE_IV!$R$62:$R$63,Binning_WOE_IV!$G$62:$G$63,"not found",0)</f>
        <v>0.12957806221905885</v>
      </c>
      <c r="AG433">
        <f>_xlfn.XLOOKUP(_xlfn.XLOOKUP(O433,Binning_WOE_IV!$AU$2:$AU$4,Binning_WOE_IV!$AV$2:$AV$4,"not found",0),Binning_WOE_IV!$R$64:$R$65,Binning_WOE_IV!$G$64:$G$65,"not found",0)</f>
        <v>0.23435622685305388</v>
      </c>
      <c r="AH433">
        <f>V433*TRAIN_SUMMARY!$C$3</f>
        <v>-0.80010661528638027</v>
      </c>
      <c r="AI433">
        <f>W433*TRAIN_SUMMARY!$C$4</f>
        <v>-8.037531726833734E-2</v>
      </c>
      <c r="AJ433">
        <f>X433*TRAIN_SUMMARY!$C$5</f>
        <v>-0.1756525653466223</v>
      </c>
      <c r="AK433">
        <f>Y433*TRAIN_SUMMARY!$C$6</f>
        <v>0.53190423215968441</v>
      </c>
      <c r="AL433">
        <f>Z433*TRAIN_SUMMARY!$C$7</f>
        <v>-0.37777464997720578</v>
      </c>
      <c r="AM433">
        <f>AA433*TRAIN_SUMMARY!$C$8</f>
        <v>0.38352631329769549</v>
      </c>
      <c r="AN433">
        <f>AB433*TRAIN_SUMMARY!$C$9</f>
        <v>0.17108448609736249</v>
      </c>
      <c r="AO433">
        <f>AC433*TRAIN_SUMMARY!$C$10</f>
        <v>0.2867089209985732</v>
      </c>
      <c r="AP433">
        <f>AD433*TRAIN_SUMMARY!$C$11</f>
        <v>-0.21458247952085815</v>
      </c>
      <c r="AQ433">
        <f>AE433*TRAIN_SUMMARY!$C$12</f>
        <v>-0.28008206528227803</v>
      </c>
      <c r="AR433">
        <f>AF433*TRAIN_SUMMARY!$C$13</f>
        <v>-7.9424741749105313E-2</v>
      </c>
      <c r="AS433">
        <f>AG433*TRAIN_SUMMARY!$C$14</f>
        <v>-8.8614999578798745E-2</v>
      </c>
      <c r="AT433">
        <f>TRAIN_SUMMARY!$C$2+SUM(AH433:AS433)</f>
        <v>-1.5447902962183933</v>
      </c>
      <c r="AU433">
        <f t="shared" si="78"/>
        <v>0.17583998535487297</v>
      </c>
      <c r="AV433">
        <f t="shared" si="79"/>
        <v>0.19339057539510018</v>
      </c>
      <c r="AW433">
        <f t="shared" si="80"/>
        <v>1</v>
      </c>
      <c r="AX433">
        <f t="shared" si="81"/>
        <v>0</v>
      </c>
      <c r="AY433">
        <f t="shared" si="89"/>
        <v>245</v>
      </c>
      <c r="AZ433">
        <f t="shared" si="90"/>
        <v>187</v>
      </c>
      <c r="BA433" s="35">
        <f t="shared" si="82"/>
        <v>0.50515463917525771</v>
      </c>
      <c r="BB433" s="35">
        <f t="shared" si="83"/>
        <v>0.86976744186046506</v>
      </c>
      <c r="BC433" s="35">
        <f t="shared" si="84"/>
        <v>0.36461280268520735</v>
      </c>
      <c r="BD433" s="35">
        <f t="shared" si="85"/>
        <v>0.86976744186046506</v>
      </c>
      <c r="BE433" s="35">
        <f t="shared" si="86"/>
        <v>0.50515463917525771</v>
      </c>
      <c r="BF433" s="23">
        <f>VLOOKUP(AH433,POINTS_TABLE!$D$2:$E$6,2,FALSE)</f>
        <v>-34.629295381683434</v>
      </c>
      <c r="BG433" s="23">
        <f>VLOOKUP(AI433,POINTS_TABLE!$D$7:$E$12,2,FALSE)</f>
        <v>-3.4787121489872201</v>
      </c>
      <c r="BH433" s="23">
        <f>VLOOKUP(AJ433,POINTS_TABLE!$D$13:$E$18,2,FALSE)</f>
        <v>-7.6023925483498971</v>
      </c>
      <c r="BI433" s="23">
        <f>VLOOKUP(AK433,POINTS_TABLE!$D$21:$E$24,2,FALSE)</f>
        <v>23.021267938938855</v>
      </c>
      <c r="BJ433" s="23">
        <f>VLOOKUP(AL433,POINTS_TABLE!$D$25:$E$27,2,FALSE)</f>
        <v>-16.350408422870363</v>
      </c>
      <c r="BK433" s="23">
        <f>VLOOKUP(AM433,POINTS_TABLE!$D$28:$E$33,2,FALSE)</f>
        <v>16.599345307350365</v>
      </c>
      <c r="BL433" s="23">
        <f>VLOOKUP(AN433,POINTS_TABLE!$D$34:$E$37,2,FALSE)</f>
        <v>7.4046821899710498</v>
      </c>
      <c r="BM433" s="23">
        <f>VLOOKUP(AO433,POINTS_TABLE!$D$38:$E$41,2,FALSE)</f>
        <v>12.409006155098014</v>
      </c>
      <c r="BN433" s="23">
        <f>VLOOKUP(AP433,POINTS_TABLE!$D$42:$E$44,2,FALSE)</f>
        <v>-9.2873123719919874</v>
      </c>
      <c r="BO433" s="23">
        <f>VLOOKUP(AQ433,POINTS_TABLE!$D$45:$E$48,2,FALSE)</f>
        <v>-12.122190198740443</v>
      </c>
      <c r="BP433" s="23">
        <f>VLOOKUP(AR433,POINTS_TABLE!$D$49:$E$50,2,FALSE)</f>
        <v>-3.4375704313596254</v>
      </c>
      <c r="BQ433" s="23">
        <f>VLOOKUP(AS433,POINTS_TABLE!$D$51:$E$52,2,FALSE)</f>
        <v>-3.8353326132213157</v>
      </c>
      <c r="BR433" s="39">
        <f>ROUND(SCORECARD_SCALLING!$C$6-SUM(BF433:BQ433)-TRAIN_SUMMARY!$C$2*SCORECARD_SCALLING!$C$5,0)</f>
        <v>537</v>
      </c>
      <c r="BS433" t="str">
        <f t="shared" si="87"/>
        <v>Manual review</v>
      </c>
      <c r="BT433">
        <f t="shared" si="88"/>
        <v>2</v>
      </c>
    </row>
    <row r="434" spans="1:72">
      <c r="A434" s="2" t="s">
        <v>32</v>
      </c>
      <c r="B434" s="2">
        <v>12</v>
      </c>
      <c r="C434" s="2" t="s">
        <v>22</v>
      </c>
      <c r="D434" s="2" t="s">
        <v>49</v>
      </c>
      <c r="E434" s="2">
        <v>1804</v>
      </c>
      <c r="F434" s="2" t="s">
        <v>59</v>
      </c>
      <c r="G434" s="2" t="s">
        <v>57</v>
      </c>
      <c r="H434" s="2">
        <v>3</v>
      </c>
      <c r="I434" s="2" t="s">
        <v>26</v>
      </c>
      <c r="J434" s="2" t="s">
        <v>27</v>
      </c>
      <c r="K434" s="2">
        <v>4</v>
      </c>
      <c r="L434" s="2" t="s">
        <v>43</v>
      </c>
      <c r="M434" s="2">
        <v>44</v>
      </c>
      <c r="N434" s="2" t="s">
        <v>27</v>
      </c>
      <c r="O434" s="2" t="s">
        <v>29</v>
      </c>
      <c r="P434" s="2">
        <v>1</v>
      </c>
      <c r="Q434" s="2" t="s">
        <v>30</v>
      </c>
      <c r="R434" s="2">
        <v>1</v>
      </c>
      <c r="S434" s="2" t="s">
        <v>27</v>
      </c>
      <c r="T434" s="2" t="s">
        <v>31</v>
      </c>
      <c r="U434" s="2">
        <v>0</v>
      </c>
      <c r="V434">
        <f>_xlfn.XLOOKUP(B434,Binning_WOE_IV!$C$2:$C$6,Binning_WOE_IV!$I$2:$I$6,"not found",-1)</f>
        <v>7.0953437452657447E-2</v>
      </c>
      <c r="W434">
        <f>_xlfn.XLOOKUP(E434,Binning_WOE_IV!$C$7:$C$12,Binning_WOE_IV!$I$7:$I$12,"not found",-1)</f>
        <v>0.16104877718831048</v>
      </c>
      <c r="X434">
        <f>_xlfn.XLOOKUP(M434,Binning_WOE_IV!$C$13:$C$18,Binning_WOE_IV!$I$13:$I$18,"not found",-1)</f>
        <v>0.27579903319597576</v>
      </c>
      <c r="Y434">
        <f>_xlfn.XLOOKUP(A434,Binning_WOE_IV!$B$32:$B$35,Binning_WOE_IV!$G$32:$G$35,"not found",0)</f>
        <v>-0.45557089656450134</v>
      </c>
      <c r="Z434" s="23">
        <f>_xlfn.XLOOKUP(_xlfn.XLOOKUP(C434,Binning_WOE_IV!$AF$2:$AF$6,Binning_WOE_IV!$AG$2:$AG$6,"not found",0),Binning_WOE_IV!$R$36:$R$38,Binning_WOE_IV!$G$36:$G$38,"not found",0)</f>
        <v>0.68738688104907397</v>
      </c>
      <c r="AA434" cm="1">
        <f t="array" ref="AA434">_xlfn.SWITCH(D434,"radio/tv",Binning_WOE_IV!$G$39,"other",Binning_WOE_IV!$G$39,"education",Binning_WOE_IV!$G$40,"retraining",Binning_WOE_IV!$G$40,"furniture/equipment",Binning_WOE_IV!$G$41,"domestic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434">
        <f>_xlfn.LET(_xlpm.b,_xlfn.XLOOKUP(F434,Binning_WOE_IV!$AJ$2:$AJ$6,Binning_WOE_IV!$AK$2:$AK$6,"not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434">
        <f>_xlfn.LET(_xlpm.b,_xlfn.XLOOKUP(G434,Binning_WOE_IV!$AL$2:$AL$6,Binning_WOE_IV!$AM$2:$AM$6,"not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434">
        <f>_xlfn.XLOOKUP(_xlfn.XLOOKUP(I434,Binning_WOE_IV!$AN$2:$AN$5,Binning_WOE_IV!$AO$2:$AO$5,"not found",0),Binning_WOE_IV!$R$53:$R$55,Binning_WOE_IV!$G$53:$G$55,"not found",0)</f>
        <v>0.1811117123342415</v>
      </c>
      <c r="AE434">
        <f>_xlfn.LET(_xlpm.b,_xlfn.XLOOKUP(L434,Binning_WOE_IV!$AQ$2:$AQ$5,Binning_WOE_IV!$AR$2:$AR$5,"not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34">
        <f>_xlfn.XLOOKUP(_xlfn.XLOOKUP(N434,Binning_WOE_IV!$AS$2:$AS$4,Binning_WOE_IV!$AT$2:$AT$4,"not found",0),Binning_WOE_IV!$R$62:$R$63,Binning_WOE_IV!$G$62:$G$63,"not found",0)</f>
        <v>0.12957806221905885</v>
      </c>
      <c r="AG434">
        <f>_xlfn.XLOOKUP(_xlfn.XLOOKUP(O434,Binning_WOE_IV!$AU$2:$AU$4,Binning_WOE_IV!$AV$2:$AV$4,"not found",0),Binning_WOE_IV!$R$64:$R$65,Binning_WOE_IV!$G$64:$G$65,"not found",0)</f>
        <v>0.23435622685305388</v>
      </c>
      <c r="AH434">
        <f>V434*TRAIN_SUMMARY!$C$3</f>
        <v>-5.5952498937620498E-2</v>
      </c>
      <c r="AI434">
        <f>W434*TRAIN_SUMMARY!$C$4</f>
        <v>-8.037531726833734E-2</v>
      </c>
      <c r="AJ434">
        <f>X434*TRAIN_SUMMARY!$C$5</f>
        <v>-0.1756525653466223</v>
      </c>
      <c r="AK434">
        <f>Y434*TRAIN_SUMMARY!$C$6</f>
        <v>0.35709270141793154</v>
      </c>
      <c r="AL434">
        <f>Z434*TRAIN_SUMMARY!$C$7</f>
        <v>-0.37777464997720578</v>
      </c>
      <c r="AM434">
        <f>AA434*TRAIN_SUMMARY!$C$8</f>
        <v>-0.46936907902687153</v>
      </c>
      <c r="AN434">
        <f>AB434*TRAIN_SUMMARY!$C$9</f>
        <v>0.18902110492895396</v>
      </c>
      <c r="AO434">
        <f>AC434*TRAIN_SUMMARY!$C$10</f>
        <v>0.2867089209985732</v>
      </c>
      <c r="AP434">
        <f>AD434*TRAIN_SUMMARY!$C$11</f>
        <v>-0.21458247952085815</v>
      </c>
      <c r="AQ434">
        <f>AE434*TRAIN_SUMMARY!$C$12</f>
        <v>-1.8327249432625072E-2</v>
      </c>
      <c r="AR434">
        <f>AF434*TRAIN_SUMMARY!$C$13</f>
        <v>-7.9424741749105313E-2</v>
      </c>
      <c r="AS434">
        <f>AG434*TRAIN_SUMMARY!$C$14</f>
        <v>-8.8614999578798745E-2</v>
      </c>
      <c r="AT434">
        <f>TRAIN_SUMMARY!$C$2+SUM(AH434:AS434)</f>
        <v>-1.5486516682547091</v>
      </c>
      <c r="AU434">
        <f t="shared" si="78"/>
        <v>0.17528109447873547</v>
      </c>
      <c r="AV434">
        <f t="shared" si="79"/>
        <v>0.19271267128618663</v>
      </c>
      <c r="AW434">
        <f t="shared" si="80"/>
        <v>1</v>
      </c>
      <c r="AX434">
        <f t="shared" si="81"/>
        <v>0</v>
      </c>
      <c r="AY434">
        <f t="shared" si="89"/>
        <v>246</v>
      </c>
      <c r="AZ434">
        <f t="shared" si="90"/>
        <v>187</v>
      </c>
      <c r="BA434" s="35">
        <f t="shared" si="82"/>
        <v>0.5072164948453608</v>
      </c>
      <c r="BB434" s="35">
        <f t="shared" si="83"/>
        <v>0.86976744186046506</v>
      </c>
      <c r="BC434" s="35">
        <f t="shared" si="84"/>
        <v>0.36255094701510426</v>
      </c>
      <c r="BD434" s="35">
        <f t="shared" si="85"/>
        <v>0.86976744186046506</v>
      </c>
      <c r="BE434" s="35">
        <f t="shared" si="86"/>
        <v>0.5072164948453608</v>
      </c>
      <c r="BF434" s="23">
        <f>VLOOKUP(AH434,POINTS_TABLE!$D$2:$E$6,2,FALSE)</f>
        <v>-2.4216717822795024</v>
      </c>
      <c r="BG434" s="23">
        <f>VLOOKUP(AI434,POINTS_TABLE!$D$7:$E$12,2,FALSE)</f>
        <v>-3.4787121489872201</v>
      </c>
      <c r="BH434" s="23">
        <f>VLOOKUP(AJ434,POINTS_TABLE!$D$13:$E$18,2,FALSE)</f>
        <v>-7.6023925483498971</v>
      </c>
      <c r="BI434" s="23">
        <f>VLOOKUP(AK434,POINTS_TABLE!$D$21:$E$24,2,FALSE)</f>
        <v>15.455276084198793</v>
      </c>
      <c r="BJ434" s="23">
        <f>VLOOKUP(AL434,POINTS_TABLE!$D$25:$E$27,2,FALSE)</f>
        <v>-16.350408422870363</v>
      </c>
      <c r="BK434" s="23">
        <f>VLOOKUP(AM434,POINTS_TABLE!$D$28:$E$33,2,FALSE)</f>
        <v>-20.314693279760625</v>
      </c>
      <c r="BL434" s="23">
        <f>VLOOKUP(AN434,POINTS_TABLE!$D$34:$E$37,2,FALSE)</f>
        <v>8.180994321130628</v>
      </c>
      <c r="BM434" s="23">
        <f>VLOOKUP(AO434,POINTS_TABLE!$D$38:$E$41,2,FALSE)</f>
        <v>12.409006155098014</v>
      </c>
      <c r="BN434" s="23">
        <f>VLOOKUP(AP434,POINTS_TABLE!$D$42:$E$44,2,FALSE)</f>
        <v>-9.2873123719919874</v>
      </c>
      <c r="BO434" s="23">
        <f>VLOOKUP(AQ434,POINTS_TABLE!$D$45:$E$48,2,FALSE)</f>
        <v>-0.79321895608749771</v>
      </c>
      <c r="BP434" s="23">
        <f>VLOOKUP(AR434,POINTS_TABLE!$D$49:$E$50,2,FALSE)</f>
        <v>-3.4375704313596254</v>
      </c>
      <c r="BQ434" s="23">
        <f>VLOOKUP(AS434,POINTS_TABLE!$D$51:$E$52,2,FALSE)</f>
        <v>-3.8353326132213157</v>
      </c>
      <c r="BR434" s="39">
        <f>ROUND(SCORECARD_SCALLING!$C$6-SUM(BF434:BQ434)-TRAIN_SUMMARY!$C$2*SCORECARD_SCALLING!$C$5,0)</f>
        <v>537</v>
      </c>
      <c r="BS434" t="str">
        <f t="shared" si="87"/>
        <v>Manual review</v>
      </c>
      <c r="BT434">
        <f t="shared" si="88"/>
        <v>2</v>
      </c>
    </row>
    <row r="435" spans="1:72">
      <c r="A435" s="2" t="s">
        <v>32</v>
      </c>
      <c r="B435" s="2">
        <v>15</v>
      </c>
      <c r="C435" s="2" t="s">
        <v>33</v>
      </c>
      <c r="D435" s="2" t="s">
        <v>68</v>
      </c>
      <c r="E435" s="2">
        <v>1308</v>
      </c>
      <c r="F435" s="2" t="s">
        <v>34</v>
      </c>
      <c r="G435" s="2" t="s">
        <v>25</v>
      </c>
      <c r="H435" s="2">
        <v>4</v>
      </c>
      <c r="I435" s="2" t="s">
        <v>26</v>
      </c>
      <c r="J435" s="2" t="s">
        <v>27</v>
      </c>
      <c r="K435" s="2">
        <v>4</v>
      </c>
      <c r="L435" s="2" t="s">
        <v>50</v>
      </c>
      <c r="M435" s="2">
        <v>38</v>
      </c>
      <c r="N435" s="2" t="s">
        <v>27</v>
      </c>
      <c r="O435" s="2" t="s">
        <v>29</v>
      </c>
      <c r="P435" s="2">
        <v>2</v>
      </c>
      <c r="Q435" s="2" t="s">
        <v>40</v>
      </c>
      <c r="R435" s="2">
        <v>1</v>
      </c>
      <c r="S435" s="2" t="s">
        <v>27</v>
      </c>
      <c r="T435" s="2" t="s">
        <v>31</v>
      </c>
      <c r="U435" s="2">
        <v>0</v>
      </c>
      <c r="V435">
        <f>_xlfn.XLOOKUP(B435,Binning_WOE_IV!$C$2:$C$6,Binning_WOE_IV!$I$2:$I$6,"not found",-1)</f>
        <v>7.0953437452657447E-2</v>
      </c>
      <c r="W435">
        <f>_xlfn.XLOOKUP(E435,Binning_WOE_IV!$C$7:$C$12,Binning_WOE_IV!$I$7:$I$12,"not found",-1)</f>
        <v>0.16104877718831048</v>
      </c>
      <c r="X435">
        <f>_xlfn.XLOOKUP(M435,Binning_WOE_IV!$C$13:$C$18,Binning_WOE_IV!$I$13:$I$18,"not found",-1)</f>
        <v>0.27579903319597576</v>
      </c>
      <c r="Y435">
        <f>_xlfn.XLOOKUP(A435,Binning_WOE_IV!$B$32:$B$35,Binning_WOE_IV!$G$32:$G$35,"not found",0)</f>
        <v>-0.45557089656450134</v>
      </c>
      <c r="Z435" s="23">
        <f>_xlfn.XLOOKUP(_xlfn.XLOOKUP(C435,Binning_WOE_IV!$AF$2:$AF$6,Binning_WOE_IV!$AG$2:$AG$6,"not found",0),Binning_WOE_IV!$R$36:$R$38,Binning_WOE_IV!$G$36:$G$38,"not found",0)</f>
        <v>-4.4726268044255127E-2</v>
      </c>
      <c r="AA435" cm="1">
        <f t="array" ref="AA435">_xlfn.SWITCH(D435,"radio/tv",Binning_WOE_IV!$G$39,"other",Binning_WOE_IV!$G$39,"education",Binning_WOE_IV!$G$40,"retraining",Binning_WOE_IV!$G$40,"furniture/equipment",Binning_WOE_IV!$G$41,"domestic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435">
        <f>_xlfn.LET(_xlpm.b,_xlfn.XLOOKUP(F435,Binning_WOE_IV!$AJ$2:$AJ$6,Binning_WOE_IV!$AK$2:$AK$6,"not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35">
        <f>_xlfn.LET(_xlpm.b,_xlfn.XLOOKUP(G435,Binning_WOE_IV!$AL$2:$AL$6,Binning_WOE_IV!$AM$2:$AM$6,"not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35">
        <f>_xlfn.XLOOKUP(_xlfn.XLOOKUP(I435,Binning_WOE_IV!$AN$2:$AN$5,Binning_WOE_IV!$AO$2:$AO$5,"not found",0),Binning_WOE_IV!$R$53:$R$55,Binning_WOE_IV!$G$53:$G$55,"not found",0)</f>
        <v>0.1811117123342415</v>
      </c>
      <c r="AE435">
        <f>_xlfn.LET(_xlpm.b,_xlfn.XLOOKUP(L435,Binning_WOE_IV!$AQ$2:$AQ$5,Binning_WOE_IV!$AR$2:$AR$5,"not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35">
        <f>_xlfn.XLOOKUP(_xlfn.XLOOKUP(N435,Binning_WOE_IV!$AS$2:$AS$4,Binning_WOE_IV!$AT$2:$AT$4,"not found",0),Binning_WOE_IV!$R$62:$R$63,Binning_WOE_IV!$G$62:$G$63,"not found",0)</f>
        <v>0.12957806221905885</v>
      </c>
      <c r="AG435">
        <f>_xlfn.XLOOKUP(_xlfn.XLOOKUP(O435,Binning_WOE_IV!$AU$2:$AU$4,Binning_WOE_IV!$AV$2:$AV$4,"not found",0),Binning_WOE_IV!$R$64:$R$65,Binning_WOE_IV!$G$64:$G$65,"not found",0)</f>
        <v>0.23435622685305388</v>
      </c>
      <c r="AH435">
        <f>V435*TRAIN_SUMMARY!$C$3</f>
        <v>-5.5952498937620498E-2</v>
      </c>
      <c r="AI435">
        <f>W435*TRAIN_SUMMARY!$C$4</f>
        <v>-8.037531726833734E-2</v>
      </c>
      <c r="AJ435">
        <f>X435*TRAIN_SUMMARY!$C$5</f>
        <v>-0.1756525653466223</v>
      </c>
      <c r="AK435">
        <f>Y435*TRAIN_SUMMARY!$C$6</f>
        <v>0.35709270141793154</v>
      </c>
      <c r="AL435">
        <f>Z435*TRAIN_SUMMARY!$C$7</f>
        <v>2.4580699342731407E-2</v>
      </c>
      <c r="AM435">
        <f>AA435*TRAIN_SUMMARY!$C$8</f>
        <v>-0.46936907902687153</v>
      </c>
      <c r="AN435">
        <f>AB435*TRAIN_SUMMARY!$C$9</f>
        <v>0.17108448609736249</v>
      </c>
      <c r="AO435">
        <f>AC435*TRAIN_SUMMARY!$C$10</f>
        <v>-0.18469041192036334</v>
      </c>
      <c r="AP435">
        <f>AD435*TRAIN_SUMMARY!$C$11</f>
        <v>-0.21458247952085815</v>
      </c>
      <c r="AQ435">
        <f>AE435*TRAIN_SUMMARY!$C$12</f>
        <v>6.1778553558697331E-2</v>
      </c>
      <c r="AR435">
        <f>AF435*TRAIN_SUMMARY!$C$13</f>
        <v>-7.9424741749105313E-2</v>
      </c>
      <c r="AS435">
        <f>AG435*TRAIN_SUMMARY!$C$14</f>
        <v>-8.8614999578798745E-2</v>
      </c>
      <c r="AT435">
        <f>TRAIN_SUMMARY!$C$2+SUM(AH435:AS435)</f>
        <v>-1.5555264676939775</v>
      </c>
      <c r="AU435">
        <f t="shared" si="78"/>
        <v>0.17428950725089259</v>
      </c>
      <c r="AV435">
        <f t="shared" si="79"/>
        <v>0.19151105993802187</v>
      </c>
      <c r="AW435">
        <f t="shared" si="80"/>
        <v>1</v>
      </c>
      <c r="AX435">
        <f t="shared" si="81"/>
        <v>0</v>
      </c>
      <c r="AY435">
        <f t="shared" si="89"/>
        <v>247</v>
      </c>
      <c r="AZ435">
        <f t="shared" si="90"/>
        <v>187</v>
      </c>
      <c r="BA435" s="35">
        <f t="shared" si="82"/>
        <v>0.50927835051546388</v>
      </c>
      <c r="BB435" s="35">
        <f t="shared" si="83"/>
        <v>0.86976744186046506</v>
      </c>
      <c r="BC435" s="35">
        <f t="shared" si="84"/>
        <v>0.36048909134500118</v>
      </c>
      <c r="BD435" s="35">
        <f t="shared" si="85"/>
        <v>0.86976744186046506</v>
      </c>
      <c r="BE435" s="35">
        <f t="shared" si="86"/>
        <v>0.50927835051546388</v>
      </c>
      <c r="BF435" s="23">
        <f>VLOOKUP(AH435,POINTS_TABLE!$D$2:$E$6,2,FALSE)</f>
        <v>-2.4216717822795024</v>
      </c>
      <c r="BG435" s="23">
        <f>VLOOKUP(AI435,POINTS_TABLE!$D$7:$E$12,2,FALSE)</f>
        <v>-3.4787121489872201</v>
      </c>
      <c r="BH435" s="23">
        <f>VLOOKUP(AJ435,POINTS_TABLE!$D$13:$E$18,2,FALSE)</f>
        <v>-7.6023925483498971</v>
      </c>
      <c r="BI435" s="23">
        <f>VLOOKUP(AK435,POINTS_TABLE!$D$21:$E$24,2,FALSE)</f>
        <v>15.455276084198793</v>
      </c>
      <c r="BJ435" s="23">
        <f>VLOOKUP(AL435,POINTS_TABLE!$D$25:$E$27,2,FALSE)</f>
        <v>1.063873591300236</v>
      </c>
      <c r="BK435" s="23">
        <f>VLOOKUP(AM435,POINTS_TABLE!$D$28:$E$33,2,FALSE)</f>
        <v>-20.314693279760625</v>
      </c>
      <c r="BL435" s="23">
        <f>VLOOKUP(AN435,POINTS_TABLE!$D$34:$E$37,2,FALSE)</f>
        <v>7.4046821899710498</v>
      </c>
      <c r="BM435" s="23">
        <f>VLOOKUP(AO435,POINTS_TABLE!$D$38:$E$41,2,FALSE)</f>
        <v>-7.9935582413174426</v>
      </c>
      <c r="BN435" s="23">
        <f>VLOOKUP(AP435,POINTS_TABLE!$D$42:$E$44,2,FALSE)</f>
        <v>-9.2873123719919874</v>
      </c>
      <c r="BO435" s="23">
        <f>VLOOKUP(AQ435,POINTS_TABLE!$D$45:$E$48,2,FALSE)</f>
        <v>2.6738283855727758</v>
      </c>
      <c r="BP435" s="23">
        <f>VLOOKUP(AR435,POINTS_TABLE!$D$49:$E$50,2,FALSE)</f>
        <v>-3.4375704313596254</v>
      </c>
      <c r="BQ435" s="23">
        <f>VLOOKUP(AS435,POINTS_TABLE!$D$51:$E$52,2,FALSE)</f>
        <v>-3.8353326132213157</v>
      </c>
      <c r="BR435" s="39">
        <f>ROUND(SCORECARD_SCALLING!$C$6-SUM(BF435:BQ435)-TRAIN_SUMMARY!$C$2*SCORECARD_SCALLING!$C$5,0)</f>
        <v>538</v>
      </c>
      <c r="BS435" t="str">
        <f t="shared" si="87"/>
        <v>Manual review</v>
      </c>
      <c r="BT435">
        <f t="shared" si="88"/>
        <v>2</v>
      </c>
    </row>
    <row r="436" spans="1:72">
      <c r="A436" s="2" t="s">
        <v>63</v>
      </c>
      <c r="B436" s="2">
        <v>24</v>
      </c>
      <c r="C436" s="2" t="s">
        <v>22</v>
      </c>
      <c r="D436" s="2" t="s">
        <v>58</v>
      </c>
      <c r="E436" s="2">
        <v>1275</v>
      </c>
      <c r="F436" s="2" t="s">
        <v>53</v>
      </c>
      <c r="G436" s="2" t="s">
        <v>35</v>
      </c>
      <c r="H436" s="2">
        <v>2</v>
      </c>
      <c r="I436" s="2" t="s">
        <v>54</v>
      </c>
      <c r="J436" s="2" t="s">
        <v>27</v>
      </c>
      <c r="K436" s="2">
        <v>4</v>
      </c>
      <c r="L436" s="2" t="s">
        <v>28</v>
      </c>
      <c r="M436" s="2">
        <v>36</v>
      </c>
      <c r="N436" s="2" t="s">
        <v>27</v>
      </c>
      <c r="O436" s="2" t="s">
        <v>29</v>
      </c>
      <c r="P436" s="2">
        <v>2</v>
      </c>
      <c r="Q436" s="2" t="s">
        <v>30</v>
      </c>
      <c r="R436" s="2">
        <v>1</v>
      </c>
      <c r="S436" s="2" t="s">
        <v>31</v>
      </c>
      <c r="T436" s="2" t="s">
        <v>31</v>
      </c>
      <c r="U436" s="2">
        <v>0</v>
      </c>
      <c r="V436">
        <f>_xlfn.XLOOKUP(B436,Binning_WOE_IV!$C$2:$C$6,Binning_WOE_IV!$I$2:$I$6,"not found",-1)</f>
        <v>-0.12917431193202994</v>
      </c>
      <c r="W436">
        <f>_xlfn.XLOOKUP(E436,Binning_WOE_IV!$C$7:$C$12,Binning_WOE_IV!$I$7:$I$12,"not found",-1)</f>
        <v>0.16104877718831048</v>
      </c>
      <c r="X436">
        <f>_xlfn.XLOOKUP(M436,Binning_WOE_IV!$C$13:$C$18,Binning_WOE_IV!$I$13:$I$18,"not found",-1)</f>
        <v>0.27579903319597576</v>
      </c>
      <c r="Y436">
        <f>_xlfn.XLOOKUP(A436,Binning_WOE_IV!$B$32:$B$35,Binning_WOE_IV!$G$32:$G$35,"not found",0)</f>
        <v>0.16731839020190586</v>
      </c>
      <c r="Z436" s="23">
        <f>_xlfn.XLOOKUP(_xlfn.XLOOKUP(C436,Binning_WOE_IV!$AF$2:$AF$6,Binning_WOE_IV!$AG$2:$AG$6,"not found",0),Binning_WOE_IV!$R$36:$R$38,Binning_WOE_IV!$G$36:$G$38,"not found",0)</f>
        <v>0.68738688104907397</v>
      </c>
      <c r="AA436" cm="1">
        <f t="array" ref="AA436">_xlfn.SWITCH(D436,"radio/tv",Binning_WOE_IV!$G$39,"other",Binning_WOE_IV!$G$39,"education",Binning_WOE_IV!$G$40,"retraining",Binning_WOE_IV!$G$40,"furniture/equipment",Binning_WOE_IV!$G$41,"domestic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436">
        <f>_xlfn.LET(_xlpm.b,_xlfn.XLOOKUP(F436,Binning_WOE_IV!$AJ$2:$AJ$6,Binning_WOE_IV!$AK$2:$AK$6,"not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436">
        <f>_xlfn.LET(_xlpm.b,_xlfn.XLOOKUP(G436,Binning_WOE_IV!$AL$2:$AL$6,Binning_WOE_IV!$AM$2:$AM$6,"not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36">
        <f>_xlfn.XLOOKUP(_xlfn.XLOOKUP(I436,Binning_WOE_IV!$AN$2:$AN$5,Binning_WOE_IV!$AO$2:$AO$5,"not found",0),Binning_WOE_IV!$R$53:$R$55,Binning_WOE_IV!$G$53:$G$55,"not found",0)</f>
        <v>-0.2698954162208389</v>
      </c>
      <c r="AE436">
        <f>_xlfn.LET(_xlpm.b,_xlfn.XLOOKUP(L436,Binning_WOE_IV!$AQ$2:$AQ$5,Binning_WOE_IV!$AR$2:$AR$5,"not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36">
        <f>_xlfn.XLOOKUP(_xlfn.XLOOKUP(N436,Binning_WOE_IV!$AS$2:$AS$4,Binning_WOE_IV!$AT$2:$AT$4,"not found",0),Binning_WOE_IV!$R$62:$R$63,Binning_WOE_IV!$G$62:$G$63,"not found",0)</f>
        <v>0.12957806221905885</v>
      </c>
      <c r="AG436">
        <f>_xlfn.XLOOKUP(_xlfn.XLOOKUP(O436,Binning_WOE_IV!$AU$2:$AU$4,Binning_WOE_IV!$AV$2:$AV$4,"not found",0),Binning_WOE_IV!$R$64:$R$65,Binning_WOE_IV!$G$64:$G$65,"not found",0)</f>
        <v>0.23435622685305388</v>
      </c>
      <c r="AH436">
        <f>V436*TRAIN_SUMMARY!$C$3</f>
        <v>0.10186434668464488</v>
      </c>
      <c r="AI436">
        <f>W436*TRAIN_SUMMARY!$C$4</f>
        <v>-8.037531726833734E-2</v>
      </c>
      <c r="AJ436">
        <f>X436*TRAIN_SUMMARY!$C$5</f>
        <v>-0.1756525653466223</v>
      </c>
      <c r="AK436">
        <f>Y436*TRAIN_SUMMARY!$C$6</f>
        <v>-0.13115011605145144</v>
      </c>
      <c r="AL436">
        <f>Z436*TRAIN_SUMMARY!$C$7</f>
        <v>-0.37777464997720578</v>
      </c>
      <c r="AM436">
        <f>AA436*TRAIN_SUMMARY!$C$8</f>
        <v>0.4883377841684039</v>
      </c>
      <c r="AN436">
        <f>AB436*TRAIN_SUMMARY!$C$9</f>
        <v>-0.49793991054548797</v>
      </c>
      <c r="AO436">
        <f>AC436*TRAIN_SUMMARY!$C$10</f>
        <v>4.7923621110280083E-2</v>
      </c>
      <c r="AP436">
        <f>AD436*TRAIN_SUMMARY!$C$11</f>
        <v>0.31977406031642996</v>
      </c>
      <c r="AQ436">
        <f>AE436*TRAIN_SUMMARY!$C$12</f>
        <v>-0.28008206528227803</v>
      </c>
      <c r="AR436">
        <f>AF436*TRAIN_SUMMARY!$C$13</f>
        <v>-7.9424741749105313E-2</v>
      </c>
      <c r="AS436">
        <f>AG436*TRAIN_SUMMARY!$C$14</f>
        <v>-8.8614999578798745E-2</v>
      </c>
      <c r="AT436">
        <f>TRAIN_SUMMARY!$C$2+SUM(AH436:AS436)</f>
        <v>-1.5745153682816513</v>
      </c>
      <c r="AU436">
        <f t="shared" si="78"/>
        <v>0.17157364268773656</v>
      </c>
      <c r="AV436">
        <f t="shared" si="79"/>
        <v>0.18822733283472379</v>
      </c>
      <c r="AW436">
        <f t="shared" si="80"/>
        <v>1</v>
      </c>
      <c r="AX436">
        <f t="shared" si="81"/>
        <v>0</v>
      </c>
      <c r="AY436">
        <f t="shared" si="89"/>
        <v>248</v>
      </c>
      <c r="AZ436">
        <f t="shared" si="90"/>
        <v>187</v>
      </c>
      <c r="BA436" s="35">
        <f t="shared" si="82"/>
        <v>0.51134020618556697</v>
      </c>
      <c r="BB436" s="35">
        <f t="shared" si="83"/>
        <v>0.86976744186046506</v>
      </c>
      <c r="BC436" s="35">
        <f t="shared" si="84"/>
        <v>0.35842723567489809</v>
      </c>
      <c r="BD436" s="35">
        <f t="shared" si="85"/>
        <v>0.86976744186046506</v>
      </c>
      <c r="BE436" s="35">
        <f t="shared" si="86"/>
        <v>0.51134020618556697</v>
      </c>
      <c r="BF436" s="23">
        <f>VLOOKUP(AH436,POINTS_TABLE!$D$2:$E$6,2,FALSE)</f>
        <v>4.4087756341599382</v>
      </c>
      <c r="BG436" s="23">
        <f>VLOOKUP(AI436,POINTS_TABLE!$D$7:$E$12,2,FALSE)</f>
        <v>-3.4787121489872201</v>
      </c>
      <c r="BH436" s="23">
        <f>VLOOKUP(AJ436,POINTS_TABLE!$D$13:$E$18,2,FALSE)</f>
        <v>-7.6023925483498971</v>
      </c>
      <c r="BI436" s="23">
        <f>VLOOKUP(AK436,POINTS_TABLE!$D$21:$E$24,2,FALSE)</f>
        <v>-5.6762886611832304</v>
      </c>
      <c r="BJ436" s="23">
        <f>VLOOKUP(AL436,POINTS_TABLE!$D$25:$E$27,2,FALSE)</f>
        <v>-16.350408422870363</v>
      </c>
      <c r="BK436" s="23">
        <f>VLOOKUP(AM436,POINTS_TABLE!$D$28:$E$33,2,FALSE)</f>
        <v>21.135674984953837</v>
      </c>
      <c r="BL436" s="23">
        <f>VLOOKUP(AN436,POINTS_TABLE!$D$34:$E$37,2,FALSE)</f>
        <v>-21.551263188140087</v>
      </c>
      <c r="BM436" s="23">
        <f>VLOOKUP(AO436,POINTS_TABLE!$D$38:$E$41,2,FALSE)</f>
        <v>2.0741751155172814</v>
      </c>
      <c r="BN436" s="23">
        <f>VLOOKUP(AP436,POINTS_TABLE!$D$42:$E$44,2,FALSE)</f>
        <v>13.840093530703253</v>
      </c>
      <c r="BO436" s="23">
        <f>VLOOKUP(AQ436,POINTS_TABLE!$D$45:$E$48,2,FALSE)</f>
        <v>-12.122190198740443</v>
      </c>
      <c r="BP436" s="23">
        <f>VLOOKUP(AR436,POINTS_TABLE!$D$49:$E$50,2,FALSE)</f>
        <v>-3.4375704313596254</v>
      </c>
      <c r="BQ436" s="23">
        <f>VLOOKUP(AS436,POINTS_TABLE!$D$51:$E$52,2,FALSE)</f>
        <v>-3.8353326132213157</v>
      </c>
      <c r="BR436" s="39">
        <f>ROUND(SCORECARD_SCALLING!$C$6-SUM(BF436:BQ436)-TRAIN_SUMMARY!$C$2*SCORECARD_SCALLING!$C$5,0)</f>
        <v>538</v>
      </c>
      <c r="BS436" t="str">
        <f t="shared" si="87"/>
        <v>Manual review</v>
      </c>
      <c r="BT436">
        <f t="shared" si="88"/>
        <v>2</v>
      </c>
    </row>
    <row r="437" spans="1:72">
      <c r="A437" s="2" t="s">
        <v>37</v>
      </c>
      <c r="B437" s="2">
        <v>24</v>
      </c>
      <c r="C437" s="2" t="s">
        <v>33</v>
      </c>
      <c r="D437" s="2" t="s">
        <v>58</v>
      </c>
      <c r="E437" s="2">
        <v>1258</v>
      </c>
      <c r="F437" s="2" t="s">
        <v>34</v>
      </c>
      <c r="G437" s="2" t="s">
        <v>39</v>
      </c>
      <c r="H437" s="2">
        <v>4</v>
      </c>
      <c r="I437" s="2" t="s">
        <v>26</v>
      </c>
      <c r="J437" s="2" t="s">
        <v>27</v>
      </c>
      <c r="K437" s="2">
        <v>1</v>
      </c>
      <c r="L437" s="2" t="s">
        <v>28</v>
      </c>
      <c r="M437" s="2">
        <v>25</v>
      </c>
      <c r="N437" s="2" t="s">
        <v>27</v>
      </c>
      <c r="O437" s="2" t="s">
        <v>29</v>
      </c>
      <c r="P437" s="2">
        <v>1</v>
      </c>
      <c r="Q437" s="2" t="s">
        <v>30</v>
      </c>
      <c r="R437" s="2">
        <v>1</v>
      </c>
      <c r="S437" s="2" t="s">
        <v>31</v>
      </c>
      <c r="T437" s="2" t="s">
        <v>31</v>
      </c>
      <c r="U437" s="2">
        <v>0</v>
      </c>
      <c r="V437">
        <f>_xlfn.XLOOKUP(B437,Binning_WOE_IV!$C$2:$C$6,Binning_WOE_IV!$I$2:$I$6,"not found",-1)</f>
        <v>-0.12917431193202994</v>
      </c>
      <c r="W437">
        <f>_xlfn.XLOOKUP(E437,Binning_WOE_IV!$C$7:$C$12,Binning_WOE_IV!$I$7:$I$12,"not found",-1)</f>
        <v>0.16104877718831048</v>
      </c>
      <c r="X437">
        <f>_xlfn.XLOOKUP(M437,Binning_WOE_IV!$C$13:$C$18,Binning_WOE_IV!$I$13:$I$18,"not found",-1)</f>
        <v>-0.40221483439086264</v>
      </c>
      <c r="Y437">
        <f>_xlfn.XLOOKUP(A437,Binning_WOE_IV!$B$32:$B$35,Binning_WOE_IV!$G$32:$G$35,"not found",0)</f>
        <v>1.1281887537091495</v>
      </c>
      <c r="Z437" s="23">
        <f>_xlfn.XLOOKUP(_xlfn.XLOOKUP(C437,Binning_WOE_IV!$AF$2:$AF$6,Binning_WOE_IV!$AG$2:$AG$6,"not found",0),Binning_WOE_IV!$R$36:$R$38,Binning_WOE_IV!$G$36:$G$38,"not found",0)</f>
        <v>-4.4726268044255127E-2</v>
      </c>
      <c r="AA437" cm="1">
        <f t="array" ref="AA437">_xlfn.SWITCH(D437,"radio/tv",Binning_WOE_IV!$G$39,"other",Binning_WOE_IV!$G$39,"education",Binning_WOE_IV!$G$40,"retraining",Binning_WOE_IV!$G$40,"furniture/equipment",Binning_WOE_IV!$G$41,"domestic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437">
        <f>_xlfn.LET(_xlpm.b,_xlfn.XLOOKUP(F437,Binning_WOE_IV!$AJ$2:$AJ$6,Binning_WOE_IV!$AK$2:$AK$6,"not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37">
        <f>_xlfn.LET(_xlpm.b,_xlfn.XLOOKUP(G437,Binning_WOE_IV!$AL$2:$AL$6,Binning_WOE_IV!$AM$2:$AM$6,"not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37">
        <f>_xlfn.XLOOKUP(_xlfn.XLOOKUP(I437,Binning_WOE_IV!$AN$2:$AN$5,Binning_WOE_IV!$AO$2:$AO$5,"not found",0),Binning_WOE_IV!$R$53:$R$55,Binning_WOE_IV!$G$53:$G$55,"not found",0)</f>
        <v>0.1811117123342415</v>
      </c>
      <c r="AE437">
        <f>_xlfn.LET(_xlpm.b,_xlfn.XLOOKUP(L437,Binning_WOE_IV!$AQ$2:$AQ$5,Binning_WOE_IV!$AR$2:$AR$5,"not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37">
        <f>_xlfn.XLOOKUP(_xlfn.XLOOKUP(N437,Binning_WOE_IV!$AS$2:$AS$4,Binning_WOE_IV!$AT$2:$AT$4,"not found",0),Binning_WOE_IV!$R$62:$R$63,Binning_WOE_IV!$G$62:$G$63,"not found",0)</f>
        <v>0.12957806221905885</v>
      </c>
      <c r="AG437">
        <f>_xlfn.XLOOKUP(_xlfn.XLOOKUP(O437,Binning_WOE_IV!$AU$2:$AU$4,Binning_WOE_IV!$AV$2:$AV$4,"not found",0),Binning_WOE_IV!$R$64:$R$65,Binning_WOE_IV!$G$64:$G$65,"not found",0)</f>
        <v>0.23435622685305388</v>
      </c>
      <c r="AH437">
        <f>V437*TRAIN_SUMMARY!$C$3</f>
        <v>0.10186434668464488</v>
      </c>
      <c r="AI437">
        <f>W437*TRAIN_SUMMARY!$C$4</f>
        <v>-8.037531726833734E-2</v>
      </c>
      <c r="AJ437">
        <f>X437*TRAIN_SUMMARY!$C$5</f>
        <v>0.25616502952357967</v>
      </c>
      <c r="AK437">
        <f>Y437*TRAIN_SUMMARY!$C$6</f>
        <v>-0.88431454425511169</v>
      </c>
      <c r="AL437">
        <f>Z437*TRAIN_SUMMARY!$C$7</f>
        <v>2.4580699342731407E-2</v>
      </c>
      <c r="AM437">
        <f>AA437*TRAIN_SUMMARY!$C$8</f>
        <v>0.4883377841684039</v>
      </c>
      <c r="AN437">
        <f>AB437*TRAIN_SUMMARY!$C$9</f>
        <v>0.17108448609736249</v>
      </c>
      <c r="AO437">
        <f>AC437*TRAIN_SUMMARY!$C$10</f>
        <v>-0.18469041192036334</v>
      </c>
      <c r="AP437">
        <f>AD437*TRAIN_SUMMARY!$C$11</f>
        <v>-0.21458247952085815</v>
      </c>
      <c r="AQ437">
        <f>AE437*TRAIN_SUMMARY!$C$12</f>
        <v>-0.28008206528227803</v>
      </c>
      <c r="AR437">
        <f>AF437*TRAIN_SUMMARY!$C$13</f>
        <v>-7.9424741749105313E-2</v>
      </c>
      <c r="AS437">
        <f>AG437*TRAIN_SUMMARY!$C$14</f>
        <v>-8.8614999578798745E-2</v>
      </c>
      <c r="AT437">
        <f>TRAIN_SUMMARY!$C$2+SUM(AH437:AS437)</f>
        <v>-1.5914530285202533</v>
      </c>
      <c r="AU437">
        <f t="shared" si="78"/>
        <v>0.1691795641997694</v>
      </c>
      <c r="AV437">
        <f t="shared" si="79"/>
        <v>0.18534158954530081</v>
      </c>
      <c r="AW437">
        <f t="shared" si="80"/>
        <v>1</v>
      </c>
      <c r="AX437">
        <f t="shared" si="81"/>
        <v>0</v>
      </c>
      <c r="AY437">
        <f t="shared" si="89"/>
        <v>249</v>
      </c>
      <c r="AZ437">
        <f t="shared" si="90"/>
        <v>187</v>
      </c>
      <c r="BA437" s="35">
        <f t="shared" si="82"/>
        <v>0.51340206185567006</v>
      </c>
      <c r="BB437" s="35">
        <f t="shared" si="83"/>
        <v>0.86976744186046506</v>
      </c>
      <c r="BC437" s="35">
        <f t="shared" si="84"/>
        <v>0.35636538000479501</v>
      </c>
      <c r="BD437" s="35">
        <f t="shared" si="85"/>
        <v>0.86976744186046506</v>
      </c>
      <c r="BE437" s="35">
        <f t="shared" si="86"/>
        <v>0.51340206185567006</v>
      </c>
      <c r="BF437" s="23">
        <f>VLOOKUP(AH437,POINTS_TABLE!$D$2:$E$6,2,FALSE)</f>
        <v>4.4087756341599382</v>
      </c>
      <c r="BG437" s="23">
        <f>VLOOKUP(AI437,POINTS_TABLE!$D$7:$E$12,2,FALSE)</f>
        <v>-3.4787121489872201</v>
      </c>
      <c r="BH437" s="23">
        <f>VLOOKUP(AJ437,POINTS_TABLE!$D$13:$E$18,2,FALSE)</f>
        <v>11.087040532285299</v>
      </c>
      <c r="BI437" s="23">
        <f>VLOOKUP(AK437,POINTS_TABLE!$D$21:$E$24,2,FALSE)</f>
        <v>-38.273886227485001</v>
      </c>
      <c r="BJ437" s="23">
        <f>VLOOKUP(AL437,POINTS_TABLE!$D$25:$E$27,2,FALSE)</f>
        <v>1.063873591300236</v>
      </c>
      <c r="BK437" s="23">
        <f>VLOOKUP(AM437,POINTS_TABLE!$D$28:$E$33,2,FALSE)</f>
        <v>21.135674984953837</v>
      </c>
      <c r="BL437" s="23">
        <f>VLOOKUP(AN437,POINTS_TABLE!$D$34:$E$37,2,FALSE)</f>
        <v>7.4046821899710498</v>
      </c>
      <c r="BM437" s="23">
        <f>VLOOKUP(AO437,POINTS_TABLE!$D$38:$E$41,2,FALSE)</f>
        <v>-7.9935582413174426</v>
      </c>
      <c r="BN437" s="23">
        <f>VLOOKUP(AP437,POINTS_TABLE!$D$42:$E$44,2,FALSE)</f>
        <v>-9.2873123719919874</v>
      </c>
      <c r="BO437" s="23">
        <f>VLOOKUP(AQ437,POINTS_TABLE!$D$45:$E$48,2,FALSE)</f>
        <v>-12.122190198740443</v>
      </c>
      <c r="BP437" s="23">
        <f>VLOOKUP(AR437,POINTS_TABLE!$D$49:$E$50,2,FALSE)</f>
        <v>-3.4375704313596254</v>
      </c>
      <c r="BQ437" s="23">
        <f>VLOOKUP(AS437,POINTS_TABLE!$D$51:$E$52,2,FALSE)</f>
        <v>-3.8353326132213157</v>
      </c>
      <c r="BR437" s="39">
        <f>ROUND(SCORECARD_SCALLING!$C$6-SUM(BF437:BQ437)-TRAIN_SUMMARY!$C$2*SCORECARD_SCALLING!$C$5,0)</f>
        <v>539</v>
      </c>
      <c r="BS437" t="str">
        <f t="shared" si="87"/>
        <v>Manual review</v>
      </c>
      <c r="BT437">
        <f t="shared" si="88"/>
        <v>2</v>
      </c>
    </row>
    <row r="438" spans="1:72">
      <c r="A438" s="2" t="s">
        <v>37</v>
      </c>
      <c r="B438" s="2">
        <v>24</v>
      </c>
      <c r="C438" s="2" t="s">
        <v>22</v>
      </c>
      <c r="D438" s="2" t="s">
        <v>58</v>
      </c>
      <c r="E438" s="2">
        <v>4139</v>
      </c>
      <c r="F438" s="2" t="s">
        <v>59</v>
      </c>
      <c r="G438" s="2" t="s">
        <v>35</v>
      </c>
      <c r="H438" s="2">
        <v>3</v>
      </c>
      <c r="I438" s="2" t="s">
        <v>26</v>
      </c>
      <c r="J438" s="2" t="s">
        <v>27</v>
      </c>
      <c r="K438" s="2">
        <v>3</v>
      </c>
      <c r="L438" s="2" t="s">
        <v>43</v>
      </c>
      <c r="M438" s="2">
        <v>27</v>
      </c>
      <c r="N438" s="2" t="s">
        <v>27</v>
      </c>
      <c r="O438" s="2" t="s">
        <v>29</v>
      </c>
      <c r="P438" s="2">
        <v>2</v>
      </c>
      <c r="Q438" s="2" t="s">
        <v>40</v>
      </c>
      <c r="R438" s="2">
        <v>1</v>
      </c>
      <c r="S438" s="2" t="s">
        <v>31</v>
      </c>
      <c r="T438" s="2" t="s">
        <v>31</v>
      </c>
      <c r="U438" s="2">
        <v>0</v>
      </c>
      <c r="V438">
        <f>_xlfn.XLOOKUP(B438,Binning_WOE_IV!$C$2:$C$6,Binning_WOE_IV!$I$2:$I$6,"not found",-1)</f>
        <v>-0.12917431193202994</v>
      </c>
      <c r="W438">
        <f>_xlfn.XLOOKUP(E438,Binning_WOE_IV!$C$7:$C$12,Binning_WOE_IV!$I$7:$I$12,"not found",-1)</f>
        <v>4.3939369041401284E-2</v>
      </c>
      <c r="X438">
        <f>_xlfn.XLOOKUP(M438,Binning_WOE_IV!$C$13:$C$18,Binning_WOE_IV!$I$13:$I$18,"not found",-1)</f>
        <v>-0.13233987329659078</v>
      </c>
      <c r="Y438">
        <f>_xlfn.XLOOKUP(A438,Binning_WOE_IV!$B$32:$B$35,Binning_WOE_IV!$G$32:$G$35,"not found",0)</f>
        <v>1.1281887537091495</v>
      </c>
      <c r="Z438" s="23">
        <f>_xlfn.XLOOKUP(_xlfn.XLOOKUP(C438,Binning_WOE_IV!$AF$2:$AF$6,Binning_WOE_IV!$AG$2:$AG$6,"not found",0),Binning_WOE_IV!$R$36:$R$38,Binning_WOE_IV!$G$36:$G$38,"not found",0)</f>
        <v>0.68738688104907397</v>
      </c>
      <c r="AA438" cm="1">
        <f t="array" ref="AA438">_xlfn.SWITCH(D438,"radio/tv",Binning_WOE_IV!$G$39,"other",Binning_WOE_IV!$G$39,"education",Binning_WOE_IV!$G$40,"retraining",Binning_WOE_IV!$G$40,"furniture/equipment",Binning_WOE_IV!$G$41,"domestic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438">
        <f>_xlfn.LET(_xlpm.b,_xlfn.XLOOKUP(F438,Binning_WOE_IV!$AJ$2:$AJ$6,Binning_WOE_IV!$AK$2:$AK$6,"not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438">
        <f>_xlfn.LET(_xlpm.b,_xlfn.XLOOKUP(G438,Binning_WOE_IV!$AL$2:$AL$6,Binning_WOE_IV!$AM$2:$AM$6,"not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38">
        <f>_xlfn.XLOOKUP(_xlfn.XLOOKUP(I438,Binning_WOE_IV!$AN$2:$AN$5,Binning_WOE_IV!$AO$2:$AO$5,"not found",0),Binning_WOE_IV!$R$53:$R$55,Binning_WOE_IV!$G$53:$G$55,"not found",0)</f>
        <v>0.1811117123342415</v>
      </c>
      <c r="AE438">
        <f>_xlfn.LET(_xlpm.b,_xlfn.XLOOKUP(L438,Binning_WOE_IV!$AQ$2:$AQ$5,Binning_WOE_IV!$AR$2:$AR$5,"not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38">
        <f>_xlfn.XLOOKUP(_xlfn.XLOOKUP(N438,Binning_WOE_IV!$AS$2:$AS$4,Binning_WOE_IV!$AT$2:$AT$4,"not found",0),Binning_WOE_IV!$R$62:$R$63,Binning_WOE_IV!$G$62:$G$63,"not found",0)</f>
        <v>0.12957806221905885</v>
      </c>
      <c r="AG438">
        <f>_xlfn.XLOOKUP(_xlfn.XLOOKUP(O438,Binning_WOE_IV!$AU$2:$AU$4,Binning_WOE_IV!$AV$2:$AV$4,"not found",0),Binning_WOE_IV!$R$64:$R$65,Binning_WOE_IV!$G$64:$G$65,"not found",0)</f>
        <v>0.23435622685305388</v>
      </c>
      <c r="AH438">
        <f>V438*TRAIN_SUMMARY!$C$3</f>
        <v>0.10186434668464488</v>
      </c>
      <c r="AI438">
        <f>W438*TRAIN_SUMMARY!$C$4</f>
        <v>-2.1929012991782761E-2</v>
      </c>
      <c r="AJ438">
        <f>X438*TRAIN_SUMMARY!$C$5</f>
        <v>8.428542324031725E-2</v>
      </c>
      <c r="AK438">
        <f>Y438*TRAIN_SUMMARY!$C$6</f>
        <v>-0.88431454425511169</v>
      </c>
      <c r="AL438">
        <f>Z438*TRAIN_SUMMARY!$C$7</f>
        <v>-0.37777464997720578</v>
      </c>
      <c r="AM438">
        <f>AA438*TRAIN_SUMMARY!$C$8</f>
        <v>0.4883377841684039</v>
      </c>
      <c r="AN438">
        <f>AB438*TRAIN_SUMMARY!$C$9</f>
        <v>0.18902110492895396</v>
      </c>
      <c r="AO438">
        <f>AC438*TRAIN_SUMMARY!$C$10</f>
        <v>4.7923621110280083E-2</v>
      </c>
      <c r="AP438">
        <f>AD438*TRAIN_SUMMARY!$C$11</f>
        <v>-0.21458247952085815</v>
      </c>
      <c r="AQ438">
        <f>AE438*TRAIN_SUMMARY!$C$12</f>
        <v>-1.8327249432625072E-2</v>
      </c>
      <c r="AR438">
        <f>AF438*TRAIN_SUMMARY!$C$13</f>
        <v>-7.9424741749105313E-2</v>
      </c>
      <c r="AS438">
        <f>AG438*TRAIN_SUMMARY!$C$14</f>
        <v>-8.8614999578798745E-2</v>
      </c>
      <c r="AT438">
        <f>TRAIN_SUMMARY!$C$2+SUM(AH438:AS438)</f>
        <v>-1.5949362121350106</v>
      </c>
      <c r="AU438">
        <f t="shared" si="78"/>
        <v>0.16869053943887236</v>
      </c>
      <c r="AV438">
        <f t="shared" si="79"/>
        <v>0.18475315806822062</v>
      </c>
      <c r="AW438">
        <f t="shared" si="80"/>
        <v>1</v>
      </c>
      <c r="AX438">
        <f t="shared" si="81"/>
        <v>0</v>
      </c>
      <c r="AY438">
        <f t="shared" si="89"/>
        <v>250</v>
      </c>
      <c r="AZ438">
        <f t="shared" si="90"/>
        <v>187</v>
      </c>
      <c r="BA438" s="35">
        <f t="shared" si="82"/>
        <v>0.51546391752577314</v>
      </c>
      <c r="BB438" s="35">
        <f t="shared" si="83"/>
        <v>0.86976744186046506</v>
      </c>
      <c r="BC438" s="35">
        <f t="shared" si="84"/>
        <v>0.35430352433469192</v>
      </c>
      <c r="BD438" s="35">
        <f t="shared" si="85"/>
        <v>0.86976744186046506</v>
      </c>
      <c r="BE438" s="35">
        <f t="shared" si="86"/>
        <v>0.51546391752577314</v>
      </c>
      <c r="BF438" s="23">
        <f>VLOOKUP(AH438,POINTS_TABLE!$D$2:$E$6,2,FALSE)</f>
        <v>4.4087756341599382</v>
      </c>
      <c r="BG438" s="23">
        <f>VLOOKUP(AI438,POINTS_TABLE!$D$7:$E$12,2,FALSE)</f>
        <v>-0.94910634884503919</v>
      </c>
      <c r="BH438" s="23">
        <f>VLOOKUP(AJ438,POINTS_TABLE!$D$13:$E$18,2,FALSE)</f>
        <v>3.6479448638409924</v>
      </c>
      <c r="BI438" s="23">
        <f>VLOOKUP(AK438,POINTS_TABLE!$D$21:$E$24,2,FALSE)</f>
        <v>-38.273886227485001</v>
      </c>
      <c r="BJ438" s="23">
        <f>VLOOKUP(AL438,POINTS_TABLE!$D$25:$E$27,2,FALSE)</f>
        <v>-16.350408422870363</v>
      </c>
      <c r="BK438" s="23">
        <f>VLOOKUP(AM438,POINTS_TABLE!$D$28:$E$33,2,FALSE)</f>
        <v>21.135674984953837</v>
      </c>
      <c r="BL438" s="23">
        <f>VLOOKUP(AN438,POINTS_TABLE!$D$34:$E$37,2,FALSE)</f>
        <v>8.180994321130628</v>
      </c>
      <c r="BM438" s="23">
        <f>VLOOKUP(AO438,POINTS_TABLE!$D$38:$E$41,2,FALSE)</f>
        <v>2.0741751155172814</v>
      </c>
      <c r="BN438" s="23">
        <f>VLOOKUP(AP438,POINTS_TABLE!$D$42:$E$44,2,FALSE)</f>
        <v>-9.2873123719919874</v>
      </c>
      <c r="BO438" s="23">
        <f>VLOOKUP(AQ438,POINTS_TABLE!$D$45:$E$48,2,FALSE)</f>
        <v>-0.79321895608749771</v>
      </c>
      <c r="BP438" s="23">
        <f>VLOOKUP(AR438,POINTS_TABLE!$D$49:$E$50,2,FALSE)</f>
        <v>-3.4375704313596254</v>
      </c>
      <c r="BQ438" s="23">
        <f>VLOOKUP(AS438,POINTS_TABLE!$D$51:$E$52,2,FALSE)</f>
        <v>-3.8353326132213157</v>
      </c>
      <c r="BR438" s="39">
        <f>ROUND(SCORECARD_SCALLING!$C$6-SUM(BF438:BQ438)-TRAIN_SUMMARY!$C$2*SCORECARD_SCALLING!$C$5,0)</f>
        <v>539</v>
      </c>
      <c r="BS438" t="str">
        <f t="shared" si="87"/>
        <v>Manual review</v>
      </c>
      <c r="BT438">
        <f t="shared" si="88"/>
        <v>2</v>
      </c>
    </row>
    <row r="439" spans="1:72">
      <c r="A439" s="2" t="s">
        <v>37</v>
      </c>
      <c r="B439" s="2">
        <v>15</v>
      </c>
      <c r="C439" s="2" t="s">
        <v>22</v>
      </c>
      <c r="D439" s="2" t="s">
        <v>41</v>
      </c>
      <c r="E439" s="2">
        <v>3343</v>
      </c>
      <c r="F439" s="2" t="s">
        <v>34</v>
      </c>
      <c r="G439" s="2" t="s">
        <v>35</v>
      </c>
      <c r="H439" s="2">
        <v>4</v>
      </c>
      <c r="I439" s="2" t="s">
        <v>26</v>
      </c>
      <c r="J439" s="2" t="s">
        <v>27</v>
      </c>
      <c r="K439" s="2">
        <v>2</v>
      </c>
      <c r="L439" s="2" t="s">
        <v>47</v>
      </c>
      <c r="M439" s="2">
        <v>28</v>
      </c>
      <c r="N439" s="2" t="s">
        <v>27</v>
      </c>
      <c r="O439" s="2" t="s">
        <v>44</v>
      </c>
      <c r="P439" s="2">
        <v>1</v>
      </c>
      <c r="Q439" s="2" t="s">
        <v>30</v>
      </c>
      <c r="R439" s="2">
        <v>1</v>
      </c>
      <c r="S439" s="2" t="s">
        <v>31</v>
      </c>
      <c r="T439" s="2" t="s">
        <v>31</v>
      </c>
      <c r="U439" s="2">
        <v>0</v>
      </c>
      <c r="V439">
        <f>_xlfn.XLOOKUP(B439,Binning_WOE_IV!$C$2:$C$6,Binning_WOE_IV!$I$2:$I$6,"not found",-1)</f>
        <v>7.0953437452657447E-2</v>
      </c>
      <c r="W439">
        <f>_xlfn.XLOOKUP(E439,Binning_WOE_IV!$C$7:$C$12,Binning_WOE_IV!$I$7:$I$12,"not found",-1)</f>
        <v>4.3939369041401284E-2</v>
      </c>
      <c r="X439">
        <f>_xlfn.XLOOKUP(M439,Binning_WOE_IV!$C$13:$C$18,Binning_WOE_IV!$I$13:$I$18,"not found",-1)</f>
        <v>-0.13233987329659078</v>
      </c>
      <c r="Y439">
        <f>_xlfn.XLOOKUP(A439,Binning_WOE_IV!$B$32:$B$35,Binning_WOE_IV!$G$32:$G$35,"not found",0)</f>
        <v>1.1281887537091495</v>
      </c>
      <c r="Z439" s="23">
        <f>_xlfn.XLOOKUP(_xlfn.XLOOKUP(C439,Binning_WOE_IV!$AF$2:$AF$6,Binning_WOE_IV!$AG$2:$AG$6,"not found",0),Binning_WOE_IV!$R$36:$R$38,Binning_WOE_IV!$G$36:$G$38,"not found",0)</f>
        <v>0.68738688104907397</v>
      </c>
      <c r="AA439" cm="1">
        <f t="array" ref="AA439">_xlfn.SWITCH(D439,"radio/tv",Binning_WOE_IV!$G$39,"other",Binning_WOE_IV!$G$39,"education",Binning_WOE_IV!$G$40,"retraining",Binning_WOE_IV!$G$40,"furniture/equipment",Binning_WOE_IV!$G$41,"domestic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439">
        <f>_xlfn.LET(_xlpm.b,_xlfn.XLOOKUP(F439,Binning_WOE_IV!$AJ$2:$AJ$6,Binning_WOE_IV!$AK$2:$AK$6,"not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39">
        <f>_xlfn.LET(_xlpm.b,_xlfn.XLOOKUP(G439,Binning_WOE_IV!$AL$2:$AL$6,Binning_WOE_IV!$AM$2:$AM$6,"not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39">
        <f>_xlfn.XLOOKUP(_xlfn.XLOOKUP(I439,Binning_WOE_IV!$AN$2:$AN$5,Binning_WOE_IV!$AO$2:$AO$5,"not found",0),Binning_WOE_IV!$R$53:$R$55,Binning_WOE_IV!$G$53:$G$55,"not found",0)</f>
        <v>0.1811117123342415</v>
      </c>
      <c r="AE439">
        <f>_xlfn.LET(_xlpm.b,_xlfn.XLOOKUP(L439,Binning_WOE_IV!$AQ$2:$AQ$5,Binning_WOE_IV!$AR$2:$AR$5,"not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439">
        <f>_xlfn.XLOOKUP(_xlfn.XLOOKUP(N439,Binning_WOE_IV!$AS$2:$AS$4,Binning_WOE_IV!$AT$2:$AT$4,"not found",0),Binning_WOE_IV!$R$62:$R$63,Binning_WOE_IV!$G$62:$G$63,"not found",0)</f>
        <v>0.12957806221905885</v>
      </c>
      <c r="AG439">
        <f>_xlfn.XLOOKUP(_xlfn.XLOOKUP(O439,Binning_WOE_IV!$AU$2:$AU$4,Binning_WOE_IV!$AV$2:$AV$4,"not found",0),Binning_WOE_IV!$R$64:$R$65,Binning_WOE_IV!$G$64:$G$65,"not found",0)</f>
        <v>-0.4919272386823581</v>
      </c>
      <c r="AH439">
        <f>V439*TRAIN_SUMMARY!$C$3</f>
        <v>-5.5952498937620498E-2</v>
      </c>
      <c r="AI439">
        <f>W439*TRAIN_SUMMARY!$C$4</f>
        <v>-2.1929012991782761E-2</v>
      </c>
      <c r="AJ439">
        <f>X439*TRAIN_SUMMARY!$C$5</f>
        <v>8.428542324031725E-2</v>
      </c>
      <c r="AK439">
        <f>Y439*TRAIN_SUMMARY!$C$6</f>
        <v>-0.88431454425511169</v>
      </c>
      <c r="AL439">
        <f>Z439*TRAIN_SUMMARY!$C$7</f>
        <v>-0.37777464997720578</v>
      </c>
      <c r="AM439">
        <f>AA439*TRAIN_SUMMARY!$C$8</f>
        <v>5.9194073638088991E-2</v>
      </c>
      <c r="AN439">
        <f>AB439*TRAIN_SUMMARY!$C$9</f>
        <v>0.17108448609736249</v>
      </c>
      <c r="AO439">
        <f>AC439*TRAIN_SUMMARY!$C$10</f>
        <v>4.7923621110280083E-2</v>
      </c>
      <c r="AP439">
        <f>AD439*TRAIN_SUMMARY!$C$11</f>
        <v>-0.21458247952085815</v>
      </c>
      <c r="AQ439">
        <f>AE439*TRAIN_SUMMARY!$C$12</f>
        <v>0.30495501300893796</v>
      </c>
      <c r="AR439">
        <f>AF439*TRAIN_SUMMARY!$C$13</f>
        <v>-7.9424741749105313E-2</v>
      </c>
      <c r="AS439">
        <f>AG439*TRAIN_SUMMARY!$C$14</f>
        <v>0.18600799575071647</v>
      </c>
      <c r="AT439">
        <f>TRAIN_SUMMARY!$C$2+SUM(AH439:AS439)</f>
        <v>-1.6019281293481038</v>
      </c>
      <c r="AU439">
        <f t="shared" si="78"/>
        <v>0.16771230468596221</v>
      </c>
      <c r="AV439">
        <f t="shared" si="79"/>
        <v>0.18357711029463053</v>
      </c>
      <c r="AW439">
        <f t="shared" si="80"/>
        <v>1</v>
      </c>
      <c r="AX439">
        <f t="shared" si="81"/>
        <v>0</v>
      </c>
      <c r="AY439">
        <f t="shared" si="89"/>
        <v>251</v>
      </c>
      <c r="AZ439">
        <f t="shared" si="90"/>
        <v>187</v>
      </c>
      <c r="BA439" s="35">
        <f t="shared" si="82"/>
        <v>0.51752577319587634</v>
      </c>
      <c r="BB439" s="35">
        <f t="shared" si="83"/>
        <v>0.86976744186046506</v>
      </c>
      <c r="BC439" s="35">
        <f t="shared" si="84"/>
        <v>0.35224166866458873</v>
      </c>
      <c r="BD439" s="35">
        <f t="shared" si="85"/>
        <v>0.86976744186046506</v>
      </c>
      <c r="BE439" s="35">
        <f t="shared" si="86"/>
        <v>0.51752577319587634</v>
      </c>
      <c r="BF439" s="23">
        <f>VLOOKUP(AH439,POINTS_TABLE!$D$2:$E$6,2,FALSE)</f>
        <v>-2.4216717822795024</v>
      </c>
      <c r="BG439" s="23">
        <f>VLOOKUP(AI439,POINTS_TABLE!$D$7:$E$12,2,FALSE)</f>
        <v>-0.94910634884503919</v>
      </c>
      <c r="BH439" s="23">
        <f>VLOOKUP(AJ439,POINTS_TABLE!$D$13:$E$18,2,FALSE)</f>
        <v>3.6479448638409924</v>
      </c>
      <c r="BI439" s="23">
        <f>VLOOKUP(AK439,POINTS_TABLE!$D$21:$E$24,2,FALSE)</f>
        <v>-38.273886227485001</v>
      </c>
      <c r="BJ439" s="23">
        <f>VLOOKUP(AL439,POINTS_TABLE!$D$25:$E$27,2,FALSE)</f>
        <v>-16.350408422870363</v>
      </c>
      <c r="BK439" s="23">
        <f>VLOOKUP(AM439,POINTS_TABLE!$D$28:$E$33,2,FALSE)</f>
        <v>2.5619698946306131</v>
      </c>
      <c r="BL439" s="23">
        <f>VLOOKUP(AN439,POINTS_TABLE!$D$34:$E$37,2,FALSE)</f>
        <v>7.4046821899710498</v>
      </c>
      <c r="BM439" s="23">
        <f>VLOOKUP(AO439,POINTS_TABLE!$D$38:$E$41,2,FALSE)</f>
        <v>2.0741751155172814</v>
      </c>
      <c r="BN439" s="23">
        <f>VLOOKUP(AP439,POINTS_TABLE!$D$42:$E$44,2,FALSE)</f>
        <v>-9.2873123719919874</v>
      </c>
      <c r="BO439" s="23">
        <f>VLOOKUP(AQ439,POINTS_TABLE!$D$45:$E$48,2,FALSE)</f>
        <v>13.198712548866723</v>
      </c>
      <c r="BP439" s="23">
        <f>VLOOKUP(AR439,POINTS_TABLE!$D$49:$E$50,2,FALSE)</f>
        <v>-3.4375704313596254</v>
      </c>
      <c r="BQ439" s="23">
        <f>VLOOKUP(AS439,POINTS_TABLE!$D$51:$E$52,2,FALSE)</f>
        <v>8.0505843910576207</v>
      </c>
      <c r="BR439" s="39">
        <f>ROUND(SCORECARD_SCALLING!$C$6-SUM(BF439:BQ439)-TRAIN_SUMMARY!$C$2*SCORECARD_SCALLING!$C$5,0)</f>
        <v>540</v>
      </c>
      <c r="BS439" t="str">
        <f t="shared" si="87"/>
        <v>Manual review</v>
      </c>
      <c r="BT439">
        <f t="shared" si="88"/>
        <v>2</v>
      </c>
    </row>
    <row r="440" spans="1:72">
      <c r="A440" s="2" t="s">
        <v>32</v>
      </c>
      <c r="B440" s="2">
        <v>12</v>
      </c>
      <c r="C440" s="2" t="s">
        <v>33</v>
      </c>
      <c r="D440" s="2" t="s">
        <v>23</v>
      </c>
      <c r="E440" s="2">
        <v>1103</v>
      </c>
      <c r="F440" s="2" t="s">
        <v>34</v>
      </c>
      <c r="G440" s="2" t="s">
        <v>39</v>
      </c>
      <c r="H440" s="2">
        <v>4</v>
      </c>
      <c r="I440" s="2" t="s">
        <v>26</v>
      </c>
      <c r="J440" s="2" t="s">
        <v>42</v>
      </c>
      <c r="K440" s="2">
        <v>3</v>
      </c>
      <c r="L440" s="2" t="s">
        <v>28</v>
      </c>
      <c r="M440" s="2">
        <v>29</v>
      </c>
      <c r="N440" s="2" t="s">
        <v>27</v>
      </c>
      <c r="O440" s="2" t="s">
        <v>29</v>
      </c>
      <c r="P440" s="2">
        <v>2</v>
      </c>
      <c r="Q440" s="2" t="s">
        <v>30</v>
      </c>
      <c r="R440" s="2">
        <v>1</v>
      </c>
      <c r="S440" s="2" t="s">
        <v>27</v>
      </c>
      <c r="T440" s="2" t="s">
        <v>62</v>
      </c>
      <c r="U440" s="2">
        <v>0</v>
      </c>
      <c r="V440">
        <f>_xlfn.XLOOKUP(B440,Binning_WOE_IV!$C$2:$C$6,Binning_WOE_IV!$I$2:$I$6,"not found",-1)</f>
        <v>7.0953437452657447E-2</v>
      </c>
      <c r="W440">
        <f>_xlfn.XLOOKUP(E440,Binning_WOE_IV!$C$7:$C$12,Binning_WOE_IV!$I$7:$I$12,"not found",-1)</f>
        <v>0.16104877718831048</v>
      </c>
      <c r="X440">
        <f>_xlfn.XLOOKUP(M440,Binning_WOE_IV!$C$13:$C$18,Binning_WOE_IV!$I$13:$I$18,"not found",-1)</f>
        <v>-0.13233987329659078</v>
      </c>
      <c r="Y440">
        <f>_xlfn.XLOOKUP(A440,Binning_WOE_IV!$B$32:$B$35,Binning_WOE_IV!$G$32:$G$35,"not found",0)</f>
        <v>-0.45557089656450134</v>
      </c>
      <c r="Z440" s="23">
        <f>_xlfn.XLOOKUP(_xlfn.XLOOKUP(C440,Binning_WOE_IV!$AF$2:$AF$6,Binning_WOE_IV!$AG$2:$AG$6,"not found",0),Binning_WOE_IV!$R$36:$R$38,Binning_WOE_IV!$G$36:$G$38,"not found",0)</f>
        <v>-4.4726268044255127E-2</v>
      </c>
      <c r="AA440" cm="1">
        <f t="array" ref="AA440">_xlfn.SWITCH(D440,"radio/tv",Binning_WOE_IV!$G$39,"other",Binning_WOE_IV!$G$39,"education",Binning_WOE_IV!$G$40,"retraining",Binning_WOE_IV!$G$40,"furniture/equipment",Binning_WOE_IV!$G$41,"domestic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440">
        <f>_xlfn.LET(_xlpm.b,_xlfn.XLOOKUP(F440,Binning_WOE_IV!$AJ$2:$AJ$6,Binning_WOE_IV!$AK$2:$AK$6,"not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40">
        <f>_xlfn.LET(_xlpm.b,_xlfn.XLOOKUP(G440,Binning_WOE_IV!$AL$2:$AL$6,Binning_WOE_IV!$AM$2:$AM$6,"not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40">
        <f>_xlfn.XLOOKUP(_xlfn.XLOOKUP(I440,Binning_WOE_IV!$AN$2:$AN$5,Binning_WOE_IV!$AO$2:$AO$5,"not found",0),Binning_WOE_IV!$R$53:$R$55,Binning_WOE_IV!$G$53:$G$55,"not found",0)</f>
        <v>0.1811117123342415</v>
      </c>
      <c r="AE440">
        <f>_xlfn.LET(_xlpm.b,_xlfn.XLOOKUP(L440,Binning_WOE_IV!$AQ$2:$AQ$5,Binning_WOE_IV!$AR$2:$AR$5,"not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40">
        <f>_xlfn.XLOOKUP(_xlfn.XLOOKUP(N440,Binning_WOE_IV!$AS$2:$AS$4,Binning_WOE_IV!$AT$2:$AT$4,"not found",0),Binning_WOE_IV!$R$62:$R$63,Binning_WOE_IV!$G$62:$G$63,"not found",0)</f>
        <v>0.12957806221905885</v>
      </c>
      <c r="AG440">
        <f>_xlfn.XLOOKUP(_xlfn.XLOOKUP(O440,Binning_WOE_IV!$AU$2:$AU$4,Binning_WOE_IV!$AV$2:$AV$4,"not found",0),Binning_WOE_IV!$R$64:$R$65,Binning_WOE_IV!$G$64:$G$65,"not found",0)</f>
        <v>0.23435622685305388</v>
      </c>
      <c r="AH440">
        <f>V440*TRAIN_SUMMARY!$C$3</f>
        <v>-5.5952498937620498E-2</v>
      </c>
      <c r="AI440">
        <f>W440*TRAIN_SUMMARY!$C$4</f>
        <v>-8.037531726833734E-2</v>
      </c>
      <c r="AJ440">
        <f>X440*TRAIN_SUMMARY!$C$5</f>
        <v>8.428542324031725E-2</v>
      </c>
      <c r="AK440">
        <f>Y440*TRAIN_SUMMARY!$C$6</f>
        <v>0.35709270141793154</v>
      </c>
      <c r="AL440">
        <f>Z440*TRAIN_SUMMARY!$C$7</f>
        <v>2.4580699342731407E-2</v>
      </c>
      <c r="AM440">
        <f>AA440*TRAIN_SUMMARY!$C$8</f>
        <v>-0.43521580803835686</v>
      </c>
      <c r="AN440">
        <f>AB440*TRAIN_SUMMARY!$C$9</f>
        <v>0.17108448609736249</v>
      </c>
      <c r="AO440">
        <f>AC440*TRAIN_SUMMARY!$C$10</f>
        <v>-0.18469041192036334</v>
      </c>
      <c r="AP440">
        <f>AD440*TRAIN_SUMMARY!$C$11</f>
        <v>-0.21458247952085815</v>
      </c>
      <c r="AQ440">
        <f>AE440*TRAIN_SUMMARY!$C$12</f>
        <v>-0.28008206528227803</v>
      </c>
      <c r="AR440">
        <f>AF440*TRAIN_SUMMARY!$C$13</f>
        <v>-7.9424741749105313E-2</v>
      </c>
      <c r="AS440">
        <f>AG440*TRAIN_SUMMARY!$C$14</f>
        <v>-8.8614999578798745E-2</v>
      </c>
      <c r="AT440">
        <f>TRAIN_SUMMARY!$C$2+SUM(AH440:AS440)</f>
        <v>-1.6032958269594988</v>
      </c>
      <c r="AU440">
        <f t="shared" si="78"/>
        <v>0.16752148152165836</v>
      </c>
      <c r="AV440">
        <f t="shared" si="79"/>
        <v>0.1833478610900772</v>
      </c>
      <c r="AW440">
        <f t="shared" si="80"/>
        <v>1</v>
      </c>
      <c r="AX440">
        <f t="shared" si="81"/>
        <v>0</v>
      </c>
      <c r="AY440">
        <f t="shared" si="89"/>
        <v>252</v>
      </c>
      <c r="AZ440">
        <f t="shared" si="90"/>
        <v>187</v>
      </c>
      <c r="BA440" s="35">
        <f t="shared" si="82"/>
        <v>0.51958762886597942</v>
      </c>
      <c r="BB440" s="35">
        <f t="shared" si="83"/>
        <v>0.86976744186046506</v>
      </c>
      <c r="BC440" s="35">
        <f t="shared" si="84"/>
        <v>0.35017981299448564</v>
      </c>
      <c r="BD440" s="35">
        <f t="shared" si="85"/>
        <v>0.86976744186046506</v>
      </c>
      <c r="BE440" s="35">
        <f t="shared" si="86"/>
        <v>0.51958762886597942</v>
      </c>
      <c r="BF440" s="23">
        <f>VLOOKUP(AH440,POINTS_TABLE!$D$2:$E$6,2,FALSE)</f>
        <v>-2.4216717822795024</v>
      </c>
      <c r="BG440" s="23">
        <f>VLOOKUP(AI440,POINTS_TABLE!$D$7:$E$12,2,FALSE)</f>
        <v>-3.4787121489872201</v>
      </c>
      <c r="BH440" s="23">
        <f>VLOOKUP(AJ440,POINTS_TABLE!$D$13:$E$18,2,FALSE)</f>
        <v>3.6479448638409924</v>
      </c>
      <c r="BI440" s="23">
        <f>VLOOKUP(AK440,POINTS_TABLE!$D$21:$E$24,2,FALSE)</f>
        <v>15.455276084198793</v>
      </c>
      <c r="BJ440" s="23">
        <f>VLOOKUP(AL440,POINTS_TABLE!$D$25:$E$27,2,FALSE)</f>
        <v>1.063873591300236</v>
      </c>
      <c r="BK440" s="23">
        <f>VLOOKUP(AM440,POINTS_TABLE!$D$28:$E$33,2,FALSE)</f>
        <v>-18.836510639202615</v>
      </c>
      <c r="BL440" s="23">
        <f>VLOOKUP(AN440,POINTS_TABLE!$D$34:$E$37,2,FALSE)</f>
        <v>7.4046821899710498</v>
      </c>
      <c r="BM440" s="23">
        <f>VLOOKUP(AO440,POINTS_TABLE!$D$38:$E$41,2,FALSE)</f>
        <v>-7.9935582413174426</v>
      </c>
      <c r="BN440" s="23">
        <f>VLOOKUP(AP440,POINTS_TABLE!$D$42:$E$44,2,FALSE)</f>
        <v>-9.2873123719919874</v>
      </c>
      <c r="BO440" s="23">
        <f>VLOOKUP(AQ440,POINTS_TABLE!$D$45:$E$48,2,FALSE)</f>
        <v>-12.122190198740443</v>
      </c>
      <c r="BP440" s="23">
        <f>VLOOKUP(AR440,POINTS_TABLE!$D$49:$E$50,2,FALSE)</f>
        <v>-3.4375704313596254</v>
      </c>
      <c r="BQ440" s="23">
        <f>VLOOKUP(AS440,POINTS_TABLE!$D$51:$E$52,2,FALSE)</f>
        <v>-3.8353326132213157</v>
      </c>
      <c r="BR440" s="39">
        <f>ROUND(SCORECARD_SCALLING!$C$6-SUM(BF440:BQ440)-TRAIN_SUMMARY!$C$2*SCORECARD_SCALLING!$C$5,0)</f>
        <v>540</v>
      </c>
      <c r="BS440" t="str">
        <f t="shared" si="87"/>
        <v>Manual review</v>
      </c>
      <c r="BT440">
        <f t="shared" si="88"/>
        <v>2</v>
      </c>
    </row>
    <row r="441" spans="1:72">
      <c r="A441" s="2" t="s">
        <v>37</v>
      </c>
      <c r="B441" s="2">
        <v>6</v>
      </c>
      <c r="C441" s="2" t="s">
        <v>33</v>
      </c>
      <c r="D441" s="2" t="s">
        <v>41</v>
      </c>
      <c r="E441" s="2">
        <v>1766</v>
      </c>
      <c r="F441" s="2" t="s">
        <v>34</v>
      </c>
      <c r="G441" s="2" t="s">
        <v>35</v>
      </c>
      <c r="H441" s="2">
        <v>1</v>
      </c>
      <c r="I441" s="2" t="s">
        <v>56</v>
      </c>
      <c r="J441" s="2" t="s">
        <v>27</v>
      </c>
      <c r="K441" s="2">
        <v>2</v>
      </c>
      <c r="L441" s="2" t="s">
        <v>43</v>
      </c>
      <c r="M441" s="2">
        <v>21</v>
      </c>
      <c r="N441" s="2" t="s">
        <v>27</v>
      </c>
      <c r="O441" s="2" t="s">
        <v>51</v>
      </c>
      <c r="P441" s="2">
        <v>1</v>
      </c>
      <c r="Q441" s="2" t="s">
        <v>30</v>
      </c>
      <c r="R441" s="2">
        <v>1</v>
      </c>
      <c r="S441" s="2" t="s">
        <v>27</v>
      </c>
      <c r="T441" s="2" t="s">
        <v>31</v>
      </c>
      <c r="U441" s="2">
        <v>0</v>
      </c>
      <c r="V441">
        <f>_xlfn.XLOOKUP(B441,Binning_WOE_IV!$C$2:$C$6,Binning_WOE_IV!$I$2:$I$6,"not found",-1)</f>
        <v>1.0146162505891094</v>
      </c>
      <c r="W441">
        <f>_xlfn.XLOOKUP(E441,Binning_WOE_IV!$C$7:$C$12,Binning_WOE_IV!$I$7:$I$12,"not found",-1)</f>
        <v>0.16104877718831048</v>
      </c>
      <c r="X441">
        <f>_xlfn.XLOOKUP(M441,Binning_WOE_IV!$C$13:$C$18,Binning_WOE_IV!$I$13:$I$18,"not found",-1)</f>
        <v>-0.40221483439086264</v>
      </c>
      <c r="Y441">
        <f>_xlfn.XLOOKUP(A441,Binning_WOE_IV!$B$32:$B$35,Binning_WOE_IV!$G$32:$G$35,"not found",0)</f>
        <v>1.1281887537091495</v>
      </c>
      <c r="Z441" s="23">
        <f>_xlfn.XLOOKUP(_xlfn.XLOOKUP(C441,Binning_WOE_IV!$AF$2:$AF$6,Binning_WOE_IV!$AG$2:$AG$6,"not found",0),Binning_WOE_IV!$R$36:$R$38,Binning_WOE_IV!$G$36:$G$38,"not found",0)</f>
        <v>-4.4726268044255127E-2</v>
      </c>
      <c r="AA441" cm="1">
        <f t="array" ref="AA441">_xlfn.SWITCH(D441,"radio/tv",Binning_WOE_IV!$G$39,"other",Binning_WOE_IV!$G$39,"education",Binning_WOE_IV!$G$40,"retraining",Binning_WOE_IV!$G$40,"furniture/equipment",Binning_WOE_IV!$G$41,"domestic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441">
        <f>_xlfn.LET(_xlpm.b,_xlfn.XLOOKUP(F441,Binning_WOE_IV!$AJ$2:$AJ$6,Binning_WOE_IV!$AK$2:$AK$6,"not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41">
        <f>_xlfn.LET(_xlpm.b,_xlfn.XLOOKUP(G441,Binning_WOE_IV!$AL$2:$AL$6,Binning_WOE_IV!$AM$2:$AM$6,"not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41">
        <f>_xlfn.XLOOKUP(_xlfn.XLOOKUP(I441,Binning_WOE_IV!$AN$2:$AN$5,Binning_WOE_IV!$AO$2:$AO$5,"not found",0),Binning_WOE_IV!$R$53:$R$55,Binning_WOE_IV!$G$53:$G$55,"not found",0)</f>
        <v>-0.2698954162208389</v>
      </c>
      <c r="AE441">
        <f>_xlfn.LET(_xlpm.b,_xlfn.XLOOKUP(L441,Binning_WOE_IV!$AQ$2:$AQ$5,Binning_WOE_IV!$AR$2:$AR$5,"not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41">
        <f>_xlfn.XLOOKUP(_xlfn.XLOOKUP(N441,Binning_WOE_IV!$AS$2:$AS$4,Binning_WOE_IV!$AT$2:$AT$4,"not found",0),Binning_WOE_IV!$R$62:$R$63,Binning_WOE_IV!$G$62:$G$63,"not found",0)</f>
        <v>0.12957806221905885</v>
      </c>
      <c r="AG441">
        <f>_xlfn.XLOOKUP(_xlfn.XLOOKUP(O441,Binning_WOE_IV!$AU$2:$AU$4,Binning_WOE_IV!$AV$2:$AV$4,"not found",0),Binning_WOE_IV!$R$64:$R$65,Binning_WOE_IV!$G$64:$G$65,"not found",0)</f>
        <v>-0.4919272386823581</v>
      </c>
      <c r="AH441">
        <f>V441*TRAIN_SUMMARY!$C$3</f>
        <v>-0.80010661528638027</v>
      </c>
      <c r="AI441">
        <f>W441*TRAIN_SUMMARY!$C$4</f>
        <v>-8.037531726833734E-2</v>
      </c>
      <c r="AJ441">
        <f>X441*TRAIN_SUMMARY!$C$5</f>
        <v>0.25616502952357967</v>
      </c>
      <c r="AK441">
        <f>Y441*TRAIN_SUMMARY!$C$6</f>
        <v>-0.88431454425511169</v>
      </c>
      <c r="AL441">
        <f>Z441*TRAIN_SUMMARY!$C$7</f>
        <v>2.4580699342731407E-2</v>
      </c>
      <c r="AM441">
        <f>AA441*TRAIN_SUMMARY!$C$8</f>
        <v>5.9194073638088991E-2</v>
      </c>
      <c r="AN441">
        <f>AB441*TRAIN_SUMMARY!$C$9</f>
        <v>0.17108448609736249</v>
      </c>
      <c r="AO441">
        <f>AC441*TRAIN_SUMMARY!$C$10</f>
        <v>4.7923621110280083E-2</v>
      </c>
      <c r="AP441">
        <f>AD441*TRAIN_SUMMARY!$C$11</f>
        <v>0.31977406031642996</v>
      </c>
      <c r="AQ441">
        <f>AE441*TRAIN_SUMMARY!$C$12</f>
        <v>-1.8327249432625072E-2</v>
      </c>
      <c r="AR441">
        <f>AF441*TRAIN_SUMMARY!$C$13</f>
        <v>-7.9424741749105313E-2</v>
      </c>
      <c r="AS441">
        <f>AG441*TRAIN_SUMMARY!$C$14</f>
        <v>0.18600799575071647</v>
      </c>
      <c r="AT441">
        <f>TRAIN_SUMMARY!$C$2+SUM(AH441:AS441)</f>
        <v>-1.6192193169744939</v>
      </c>
      <c r="AU441">
        <f t="shared" si="78"/>
        <v>0.16531256406295941</v>
      </c>
      <c r="AV441">
        <f t="shared" si="79"/>
        <v>0.18069795242869111</v>
      </c>
      <c r="AW441">
        <f t="shared" si="80"/>
        <v>1</v>
      </c>
      <c r="AX441">
        <f t="shared" si="81"/>
        <v>0</v>
      </c>
      <c r="AY441">
        <f t="shared" si="89"/>
        <v>253</v>
      </c>
      <c r="AZ441">
        <f t="shared" si="90"/>
        <v>187</v>
      </c>
      <c r="BA441" s="35">
        <f t="shared" si="82"/>
        <v>0.52164948453608251</v>
      </c>
      <c r="BB441" s="35">
        <f t="shared" si="83"/>
        <v>0.86976744186046506</v>
      </c>
      <c r="BC441" s="35">
        <f t="shared" si="84"/>
        <v>0.34811795732438255</v>
      </c>
      <c r="BD441" s="35">
        <f t="shared" si="85"/>
        <v>0.86976744186046506</v>
      </c>
      <c r="BE441" s="35">
        <f t="shared" si="86"/>
        <v>0.52164948453608251</v>
      </c>
      <c r="BF441" s="23">
        <f>VLOOKUP(AH441,POINTS_TABLE!$D$2:$E$6,2,FALSE)</f>
        <v>-34.629295381683434</v>
      </c>
      <c r="BG441" s="23">
        <f>VLOOKUP(AI441,POINTS_TABLE!$D$7:$E$12,2,FALSE)</f>
        <v>-3.4787121489872201</v>
      </c>
      <c r="BH441" s="23">
        <f>VLOOKUP(AJ441,POINTS_TABLE!$D$13:$E$18,2,FALSE)</f>
        <v>11.087040532285299</v>
      </c>
      <c r="BI441" s="23">
        <f>VLOOKUP(AK441,POINTS_TABLE!$D$21:$E$24,2,FALSE)</f>
        <v>-38.273886227485001</v>
      </c>
      <c r="BJ441" s="23">
        <f>VLOOKUP(AL441,POINTS_TABLE!$D$25:$E$27,2,FALSE)</f>
        <v>1.063873591300236</v>
      </c>
      <c r="BK441" s="23">
        <f>VLOOKUP(AM441,POINTS_TABLE!$D$28:$E$33,2,FALSE)</f>
        <v>2.5619698946306131</v>
      </c>
      <c r="BL441" s="23">
        <f>VLOOKUP(AN441,POINTS_TABLE!$D$34:$E$37,2,FALSE)</f>
        <v>7.4046821899710498</v>
      </c>
      <c r="BM441" s="23">
        <f>VLOOKUP(AO441,POINTS_TABLE!$D$38:$E$41,2,FALSE)</f>
        <v>2.0741751155172814</v>
      </c>
      <c r="BN441" s="23">
        <f>VLOOKUP(AP441,POINTS_TABLE!$D$42:$E$44,2,FALSE)</f>
        <v>13.840093530703253</v>
      </c>
      <c r="BO441" s="23">
        <f>VLOOKUP(AQ441,POINTS_TABLE!$D$45:$E$48,2,FALSE)</f>
        <v>-0.79321895608749771</v>
      </c>
      <c r="BP441" s="23">
        <f>VLOOKUP(AR441,POINTS_TABLE!$D$49:$E$50,2,FALSE)</f>
        <v>-3.4375704313596254</v>
      </c>
      <c r="BQ441" s="23">
        <f>VLOOKUP(AS441,POINTS_TABLE!$D$51:$E$52,2,FALSE)</f>
        <v>8.0505843910576207</v>
      </c>
      <c r="BR441" s="39">
        <f>ROUND(SCORECARD_SCALLING!$C$6-SUM(BF441:BQ441)-TRAIN_SUMMARY!$C$2*SCORECARD_SCALLING!$C$5,0)</f>
        <v>540</v>
      </c>
      <c r="BS441" t="str">
        <f t="shared" si="87"/>
        <v>Manual review</v>
      </c>
      <c r="BT441">
        <f t="shared" si="88"/>
        <v>2</v>
      </c>
    </row>
    <row r="442" spans="1:72">
      <c r="A442" s="2" t="s">
        <v>63</v>
      </c>
      <c r="B442" s="2">
        <v>6</v>
      </c>
      <c r="C442" s="2" t="s">
        <v>33</v>
      </c>
      <c r="D442" s="2" t="s">
        <v>46</v>
      </c>
      <c r="E442" s="2">
        <v>709</v>
      </c>
      <c r="F442" s="2" t="s">
        <v>53</v>
      </c>
      <c r="G442" s="2" t="s">
        <v>57</v>
      </c>
      <c r="H442" s="2">
        <v>2</v>
      </c>
      <c r="I442" s="2" t="s">
        <v>56</v>
      </c>
      <c r="J442" s="2" t="s">
        <v>27</v>
      </c>
      <c r="K442" s="2">
        <v>2</v>
      </c>
      <c r="L442" s="2" t="s">
        <v>28</v>
      </c>
      <c r="M442" s="2">
        <v>27</v>
      </c>
      <c r="N442" s="2" t="s">
        <v>27</v>
      </c>
      <c r="O442" s="2" t="s">
        <v>29</v>
      </c>
      <c r="P442" s="2">
        <v>1</v>
      </c>
      <c r="Q442" s="2" t="s">
        <v>69</v>
      </c>
      <c r="R442" s="2">
        <v>1</v>
      </c>
      <c r="S442" s="2" t="s">
        <v>27</v>
      </c>
      <c r="T442" s="2" t="s">
        <v>62</v>
      </c>
      <c r="U442" s="2">
        <v>0</v>
      </c>
      <c r="V442">
        <f>_xlfn.XLOOKUP(B442,Binning_WOE_IV!$C$2:$C$6,Binning_WOE_IV!$I$2:$I$6,"not found",-1)</f>
        <v>1.0146162505891094</v>
      </c>
      <c r="W442">
        <f>_xlfn.XLOOKUP(E442,Binning_WOE_IV!$C$7:$C$12,Binning_WOE_IV!$I$7:$I$12,"not found",-1)</f>
        <v>3.9978967825304385E-2</v>
      </c>
      <c r="X442">
        <f>_xlfn.XLOOKUP(M442,Binning_WOE_IV!$C$13:$C$18,Binning_WOE_IV!$I$13:$I$18,"not found",-1)</f>
        <v>-0.13233987329659078</v>
      </c>
      <c r="Y442">
        <f>_xlfn.XLOOKUP(A442,Binning_WOE_IV!$B$32:$B$35,Binning_WOE_IV!$G$32:$G$35,"not found",0)</f>
        <v>0.16731839020190586</v>
      </c>
      <c r="Z442" s="23">
        <f>_xlfn.XLOOKUP(_xlfn.XLOOKUP(C442,Binning_WOE_IV!$AF$2:$AF$6,Binning_WOE_IV!$AG$2:$AG$6,"not found",0),Binning_WOE_IV!$R$36:$R$38,Binning_WOE_IV!$G$36:$G$38,"not found",0)</f>
        <v>-4.4726268044255127E-2</v>
      </c>
      <c r="AA442" cm="1">
        <f t="array" ref="AA442">_xlfn.SWITCH(D442,"radio/tv",Binning_WOE_IV!$G$39,"other",Binning_WOE_IV!$G$39,"education",Binning_WOE_IV!$G$40,"retraining",Binning_WOE_IV!$G$40,"furniture/equipment",Binning_WOE_IV!$G$41,"domestic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42">
        <f>_xlfn.LET(_xlpm.b,_xlfn.XLOOKUP(F442,Binning_WOE_IV!$AJ$2:$AJ$6,Binning_WOE_IV!$AK$2:$AK$6,"not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442">
        <f>_xlfn.LET(_xlpm.b,_xlfn.XLOOKUP(G442,Binning_WOE_IV!$AL$2:$AL$6,Binning_WOE_IV!$AM$2:$AM$6,"not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442">
        <f>_xlfn.XLOOKUP(_xlfn.XLOOKUP(I442,Binning_WOE_IV!$AN$2:$AN$5,Binning_WOE_IV!$AO$2:$AO$5,"not found",0),Binning_WOE_IV!$R$53:$R$55,Binning_WOE_IV!$G$53:$G$55,"not found",0)</f>
        <v>-0.2698954162208389</v>
      </c>
      <c r="AE442">
        <f>_xlfn.LET(_xlpm.b,_xlfn.XLOOKUP(L442,Binning_WOE_IV!$AQ$2:$AQ$5,Binning_WOE_IV!$AR$2:$AR$5,"not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42">
        <f>_xlfn.XLOOKUP(_xlfn.XLOOKUP(N442,Binning_WOE_IV!$AS$2:$AS$4,Binning_WOE_IV!$AT$2:$AT$4,"not found",0),Binning_WOE_IV!$R$62:$R$63,Binning_WOE_IV!$G$62:$G$63,"not found",0)</f>
        <v>0.12957806221905885</v>
      </c>
      <c r="AG442">
        <f>_xlfn.XLOOKUP(_xlfn.XLOOKUP(O442,Binning_WOE_IV!$AU$2:$AU$4,Binning_WOE_IV!$AV$2:$AV$4,"not found",0),Binning_WOE_IV!$R$64:$R$65,Binning_WOE_IV!$G$64:$G$65,"not found",0)</f>
        <v>0.23435622685305388</v>
      </c>
      <c r="AH442">
        <f>V442*TRAIN_SUMMARY!$C$3</f>
        <v>-0.80010661528638027</v>
      </c>
      <c r="AI442">
        <f>W442*TRAIN_SUMMARY!$C$4</f>
        <v>-1.9952478243670423E-2</v>
      </c>
      <c r="AJ442">
        <f>X442*TRAIN_SUMMARY!$C$5</f>
        <v>8.428542324031725E-2</v>
      </c>
      <c r="AK442">
        <f>Y442*TRAIN_SUMMARY!$C$6</f>
        <v>-0.13115011605145144</v>
      </c>
      <c r="AL442">
        <f>Z442*TRAIN_SUMMARY!$C$7</f>
        <v>2.4580699342731407E-2</v>
      </c>
      <c r="AM442">
        <f>AA442*TRAIN_SUMMARY!$C$8</f>
        <v>0.38352631329769549</v>
      </c>
      <c r="AN442">
        <f>AB442*TRAIN_SUMMARY!$C$9</f>
        <v>-0.49793991054548797</v>
      </c>
      <c r="AO442">
        <f>AC442*TRAIN_SUMMARY!$C$10</f>
        <v>0.2867089209985732</v>
      </c>
      <c r="AP442">
        <f>AD442*TRAIN_SUMMARY!$C$11</f>
        <v>0.31977406031642996</v>
      </c>
      <c r="AQ442">
        <f>AE442*TRAIN_SUMMARY!$C$12</f>
        <v>-0.28008206528227803</v>
      </c>
      <c r="AR442">
        <f>AF442*TRAIN_SUMMARY!$C$13</f>
        <v>-7.9424741749105313E-2</v>
      </c>
      <c r="AS442">
        <f>AG442*TRAIN_SUMMARY!$C$14</f>
        <v>-8.8614999578798745E-2</v>
      </c>
      <c r="AT442">
        <f>TRAIN_SUMMARY!$C$2+SUM(AH442:AS442)</f>
        <v>-1.619796324303548</v>
      </c>
      <c r="AU442">
        <f t="shared" si="78"/>
        <v>0.16523296147372454</v>
      </c>
      <c r="AV442">
        <f t="shared" si="79"/>
        <v>0.18060258883475938</v>
      </c>
      <c r="AW442">
        <f t="shared" si="80"/>
        <v>1</v>
      </c>
      <c r="AX442">
        <f t="shared" si="81"/>
        <v>0</v>
      </c>
      <c r="AY442">
        <f t="shared" si="89"/>
        <v>254</v>
      </c>
      <c r="AZ442">
        <f t="shared" si="90"/>
        <v>187</v>
      </c>
      <c r="BA442" s="35">
        <f t="shared" si="82"/>
        <v>0.52371134020618559</v>
      </c>
      <c r="BB442" s="35">
        <f t="shared" si="83"/>
        <v>0.86976744186046506</v>
      </c>
      <c r="BC442" s="35">
        <f t="shared" si="84"/>
        <v>0.34605610165427947</v>
      </c>
      <c r="BD442" s="35">
        <f t="shared" si="85"/>
        <v>0.86976744186046506</v>
      </c>
      <c r="BE442" s="35">
        <f t="shared" si="86"/>
        <v>0.52371134020618559</v>
      </c>
      <c r="BF442" s="23">
        <f>VLOOKUP(AH442,POINTS_TABLE!$D$2:$E$6,2,FALSE)</f>
        <v>-34.629295381683434</v>
      </c>
      <c r="BG442" s="23">
        <f>VLOOKUP(AI442,POINTS_TABLE!$D$7:$E$12,2,FALSE)</f>
        <v>-0.86356024246764762</v>
      </c>
      <c r="BH442" s="23">
        <f>VLOOKUP(AJ442,POINTS_TABLE!$D$13:$E$18,2,FALSE)</f>
        <v>3.6479448638409924</v>
      </c>
      <c r="BI442" s="23">
        <f>VLOOKUP(AK442,POINTS_TABLE!$D$21:$E$24,2,FALSE)</f>
        <v>-5.6762886611832304</v>
      </c>
      <c r="BJ442" s="23">
        <f>VLOOKUP(AL442,POINTS_TABLE!$D$25:$E$27,2,FALSE)</f>
        <v>1.063873591300236</v>
      </c>
      <c r="BK442" s="23">
        <f>VLOOKUP(AM442,POINTS_TABLE!$D$28:$E$33,2,FALSE)</f>
        <v>16.599345307350365</v>
      </c>
      <c r="BL442" s="23">
        <f>VLOOKUP(AN442,POINTS_TABLE!$D$34:$E$37,2,FALSE)</f>
        <v>-21.551263188140087</v>
      </c>
      <c r="BM442" s="23">
        <f>VLOOKUP(AO442,POINTS_TABLE!$D$38:$E$41,2,FALSE)</f>
        <v>12.409006155098014</v>
      </c>
      <c r="BN442" s="23">
        <f>VLOOKUP(AP442,POINTS_TABLE!$D$42:$E$44,2,FALSE)</f>
        <v>13.840093530703253</v>
      </c>
      <c r="BO442" s="23">
        <f>VLOOKUP(AQ442,POINTS_TABLE!$D$45:$E$48,2,FALSE)</f>
        <v>-12.122190198740443</v>
      </c>
      <c r="BP442" s="23">
        <f>VLOOKUP(AR442,POINTS_TABLE!$D$49:$E$50,2,FALSE)</f>
        <v>-3.4375704313596254</v>
      </c>
      <c r="BQ442" s="23">
        <f>VLOOKUP(AS442,POINTS_TABLE!$D$51:$E$52,2,FALSE)</f>
        <v>-3.8353326132213157</v>
      </c>
      <c r="BR442" s="39">
        <f>ROUND(SCORECARD_SCALLING!$C$6-SUM(BF442:BQ442)-TRAIN_SUMMARY!$C$2*SCORECARD_SCALLING!$C$5,0)</f>
        <v>540</v>
      </c>
      <c r="BS442" t="str">
        <f t="shared" si="87"/>
        <v>Manual review</v>
      </c>
      <c r="BT442">
        <f t="shared" si="88"/>
        <v>2</v>
      </c>
    </row>
    <row r="443" spans="1:72">
      <c r="A443" s="2" t="s">
        <v>37</v>
      </c>
      <c r="B443" s="2">
        <v>36</v>
      </c>
      <c r="C443" s="2" t="s">
        <v>45</v>
      </c>
      <c r="D443" s="2" t="s">
        <v>23</v>
      </c>
      <c r="E443" s="2">
        <v>4463</v>
      </c>
      <c r="F443" s="2" t="s">
        <v>34</v>
      </c>
      <c r="G443" s="2" t="s">
        <v>35</v>
      </c>
      <c r="H443" s="2">
        <v>4</v>
      </c>
      <c r="I443" s="2" t="s">
        <v>26</v>
      </c>
      <c r="J443" s="2" t="s">
        <v>27</v>
      </c>
      <c r="K443" s="2">
        <v>2</v>
      </c>
      <c r="L443" s="2" t="s">
        <v>50</v>
      </c>
      <c r="M443" s="2">
        <v>26</v>
      </c>
      <c r="N443" s="2" t="s">
        <v>27</v>
      </c>
      <c r="O443" s="2" t="s">
        <v>29</v>
      </c>
      <c r="P443" s="2">
        <v>2</v>
      </c>
      <c r="Q443" s="2" t="s">
        <v>52</v>
      </c>
      <c r="R443" s="2">
        <v>1</v>
      </c>
      <c r="S443" s="2" t="s">
        <v>31</v>
      </c>
      <c r="T443" s="2" t="s">
        <v>31</v>
      </c>
      <c r="U443" s="2">
        <v>1</v>
      </c>
      <c r="V443">
        <f>_xlfn.XLOOKUP(B443,Binning_WOE_IV!$C$2:$C$6,Binning_WOE_IV!$I$2:$I$6,"not found",-1)</f>
        <v>-0.672432264549915</v>
      </c>
      <c r="W443">
        <f>_xlfn.XLOOKUP(E443,Binning_WOE_IV!$C$7:$C$12,Binning_WOE_IV!$I$7:$I$12,"not found",-1)</f>
        <v>4.3939369041401284E-2</v>
      </c>
      <c r="X443">
        <f>_xlfn.XLOOKUP(M443,Binning_WOE_IV!$C$13:$C$18,Binning_WOE_IV!$I$13:$I$18,"not found",-1)</f>
        <v>-0.13233987329659078</v>
      </c>
      <c r="Y443">
        <f>_xlfn.XLOOKUP(A443,Binning_WOE_IV!$B$32:$B$35,Binning_WOE_IV!$G$32:$G$35,"not found",0)</f>
        <v>1.1281887537091495</v>
      </c>
      <c r="Z443" s="23">
        <f>_xlfn.XLOOKUP(_xlfn.XLOOKUP(C443,Binning_WOE_IV!$AF$2:$AF$6,Binning_WOE_IV!$AG$2:$AG$6,"not found",0),Binning_WOE_IV!$R$36:$R$38,Binning_WOE_IV!$G$36:$G$38,"not found",0)</f>
        <v>-4.4726268044255127E-2</v>
      </c>
      <c r="AA443" cm="1">
        <f t="array" ref="AA443">_xlfn.SWITCH(D443,"radio/tv",Binning_WOE_IV!$G$39,"other",Binning_WOE_IV!$G$39,"education",Binning_WOE_IV!$G$40,"retraining",Binning_WOE_IV!$G$40,"furniture/equipment",Binning_WOE_IV!$G$41,"domestic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443">
        <f>_xlfn.LET(_xlpm.b,_xlfn.XLOOKUP(F443,Binning_WOE_IV!$AJ$2:$AJ$6,Binning_WOE_IV!$AK$2:$AK$6,"not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43">
        <f>_xlfn.LET(_xlpm.b,_xlfn.XLOOKUP(G443,Binning_WOE_IV!$AL$2:$AL$6,Binning_WOE_IV!$AM$2:$AM$6,"not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43">
        <f>_xlfn.XLOOKUP(_xlfn.XLOOKUP(I443,Binning_WOE_IV!$AN$2:$AN$5,Binning_WOE_IV!$AO$2:$AO$5,"not found",0),Binning_WOE_IV!$R$53:$R$55,Binning_WOE_IV!$G$53:$G$55,"not found",0)</f>
        <v>0.1811117123342415</v>
      </c>
      <c r="AE443">
        <f>_xlfn.LET(_xlpm.b,_xlfn.XLOOKUP(L443,Binning_WOE_IV!$AQ$2:$AQ$5,Binning_WOE_IV!$AR$2:$AR$5,"not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43">
        <f>_xlfn.XLOOKUP(_xlfn.XLOOKUP(N443,Binning_WOE_IV!$AS$2:$AS$4,Binning_WOE_IV!$AT$2:$AT$4,"not found",0),Binning_WOE_IV!$R$62:$R$63,Binning_WOE_IV!$G$62:$G$63,"not found",0)</f>
        <v>0.12957806221905885</v>
      </c>
      <c r="AG443">
        <f>_xlfn.XLOOKUP(_xlfn.XLOOKUP(O443,Binning_WOE_IV!$AU$2:$AU$4,Binning_WOE_IV!$AV$2:$AV$4,"not found",0),Binning_WOE_IV!$R$64:$R$65,Binning_WOE_IV!$G$64:$G$65,"not found",0)</f>
        <v>0.23435622685305388</v>
      </c>
      <c r="AH443">
        <f>V443*TRAIN_SUMMARY!$C$3</f>
        <v>0.53026698802232175</v>
      </c>
      <c r="AI443">
        <f>W443*TRAIN_SUMMARY!$C$4</f>
        <v>-2.1929012991782761E-2</v>
      </c>
      <c r="AJ443">
        <f>X443*TRAIN_SUMMARY!$C$5</f>
        <v>8.428542324031725E-2</v>
      </c>
      <c r="AK443">
        <f>Y443*TRAIN_SUMMARY!$C$6</f>
        <v>-0.88431454425511169</v>
      </c>
      <c r="AL443">
        <f>Z443*TRAIN_SUMMARY!$C$7</f>
        <v>2.4580699342731407E-2</v>
      </c>
      <c r="AM443">
        <f>AA443*TRAIN_SUMMARY!$C$8</f>
        <v>-0.43521580803835686</v>
      </c>
      <c r="AN443">
        <f>AB443*TRAIN_SUMMARY!$C$9</f>
        <v>0.17108448609736249</v>
      </c>
      <c r="AO443">
        <f>AC443*TRAIN_SUMMARY!$C$10</f>
        <v>4.7923621110280083E-2</v>
      </c>
      <c r="AP443">
        <f>AD443*TRAIN_SUMMARY!$C$11</f>
        <v>-0.21458247952085815</v>
      </c>
      <c r="AQ443">
        <f>AE443*TRAIN_SUMMARY!$C$12</f>
        <v>6.1778553558697331E-2</v>
      </c>
      <c r="AR443">
        <f>AF443*TRAIN_SUMMARY!$C$13</f>
        <v>-7.9424741749105313E-2</v>
      </c>
      <c r="AS443">
        <f>AG443*TRAIN_SUMMARY!$C$14</f>
        <v>-8.8614999578798745E-2</v>
      </c>
      <c r="AT443">
        <f>TRAIN_SUMMARY!$C$2+SUM(AH443:AS443)</f>
        <v>-1.6255626295244263</v>
      </c>
      <c r="AU443">
        <f t="shared" si="78"/>
        <v>0.16443914361667181</v>
      </c>
      <c r="AV443">
        <f t="shared" si="79"/>
        <v>1.8052147248432291</v>
      </c>
      <c r="AW443">
        <f t="shared" si="80"/>
        <v>0</v>
      </c>
      <c r="AX443">
        <f t="shared" si="81"/>
        <v>1</v>
      </c>
      <c r="AY443">
        <f t="shared" si="89"/>
        <v>254</v>
      </c>
      <c r="AZ443">
        <f t="shared" si="90"/>
        <v>188</v>
      </c>
      <c r="BA443" s="35">
        <f t="shared" si="82"/>
        <v>0.52371134020618559</v>
      </c>
      <c r="BB443" s="35">
        <f t="shared" si="83"/>
        <v>0.87441860465116283</v>
      </c>
      <c r="BC443" s="35">
        <f t="shared" si="84"/>
        <v>0.35070726444497724</v>
      </c>
      <c r="BD443" s="35">
        <f t="shared" si="85"/>
        <v>0.87441860465116283</v>
      </c>
      <c r="BE443" s="35">
        <f t="shared" si="86"/>
        <v>0.52371134020618559</v>
      </c>
      <c r="BF443" s="23">
        <f>VLOOKUP(AH443,POINTS_TABLE!$D$2:$E$6,2,FALSE)</f>
        <v>22.950406619007929</v>
      </c>
      <c r="BG443" s="23">
        <f>VLOOKUP(AI443,POINTS_TABLE!$D$7:$E$12,2,FALSE)</f>
        <v>-0.94910634884503919</v>
      </c>
      <c r="BH443" s="23">
        <f>VLOOKUP(AJ443,POINTS_TABLE!$D$13:$E$18,2,FALSE)</f>
        <v>3.6479448638409924</v>
      </c>
      <c r="BI443" s="23">
        <f>VLOOKUP(AK443,POINTS_TABLE!$D$21:$E$24,2,FALSE)</f>
        <v>-38.273886227485001</v>
      </c>
      <c r="BJ443" s="23">
        <f>VLOOKUP(AL443,POINTS_TABLE!$D$25:$E$27,2,FALSE)</f>
        <v>1.063873591300236</v>
      </c>
      <c r="BK443" s="23">
        <f>VLOOKUP(AM443,POINTS_TABLE!$D$28:$E$33,2,FALSE)</f>
        <v>-18.836510639202615</v>
      </c>
      <c r="BL443" s="23">
        <f>VLOOKUP(AN443,POINTS_TABLE!$D$34:$E$37,2,FALSE)</f>
        <v>7.4046821899710498</v>
      </c>
      <c r="BM443" s="23">
        <f>VLOOKUP(AO443,POINTS_TABLE!$D$38:$E$41,2,FALSE)</f>
        <v>2.0741751155172814</v>
      </c>
      <c r="BN443" s="23">
        <f>VLOOKUP(AP443,POINTS_TABLE!$D$42:$E$44,2,FALSE)</f>
        <v>-9.2873123719919874</v>
      </c>
      <c r="BO443" s="23">
        <f>VLOOKUP(AQ443,POINTS_TABLE!$D$45:$E$48,2,FALSE)</f>
        <v>2.6738283855727758</v>
      </c>
      <c r="BP443" s="23">
        <f>VLOOKUP(AR443,POINTS_TABLE!$D$49:$E$50,2,FALSE)</f>
        <v>-3.4375704313596254</v>
      </c>
      <c r="BQ443" s="23">
        <f>VLOOKUP(AS443,POINTS_TABLE!$D$51:$E$52,2,FALSE)</f>
        <v>-3.8353326132213157</v>
      </c>
      <c r="BR443" s="39">
        <f>ROUND(SCORECARD_SCALLING!$C$6-SUM(BF443:BQ443)-TRAIN_SUMMARY!$C$2*SCORECARD_SCALLING!$C$5,0)</f>
        <v>541</v>
      </c>
      <c r="BS443" t="str">
        <f t="shared" si="87"/>
        <v>Manual review</v>
      </c>
      <c r="BT443">
        <f t="shared" si="88"/>
        <v>2</v>
      </c>
    </row>
    <row r="444" spans="1:72">
      <c r="A444" s="2" t="s">
        <v>37</v>
      </c>
      <c r="B444" s="2">
        <v>48</v>
      </c>
      <c r="C444" s="2" t="s">
        <v>33</v>
      </c>
      <c r="D444" s="2" t="s">
        <v>23</v>
      </c>
      <c r="E444" s="2">
        <v>10222</v>
      </c>
      <c r="F444" s="2" t="s">
        <v>24</v>
      </c>
      <c r="G444" s="2" t="s">
        <v>39</v>
      </c>
      <c r="H444" s="2">
        <v>4</v>
      </c>
      <c r="I444" s="2" t="s">
        <v>26</v>
      </c>
      <c r="J444" s="2" t="s">
        <v>27</v>
      </c>
      <c r="K444" s="2">
        <v>3</v>
      </c>
      <c r="L444" s="2" t="s">
        <v>50</v>
      </c>
      <c r="M444" s="2">
        <v>37</v>
      </c>
      <c r="N444" s="2" t="s">
        <v>65</v>
      </c>
      <c r="O444" s="2" t="s">
        <v>29</v>
      </c>
      <c r="P444" s="2">
        <v>1</v>
      </c>
      <c r="Q444" s="2" t="s">
        <v>30</v>
      </c>
      <c r="R444" s="2">
        <v>1</v>
      </c>
      <c r="S444" s="2" t="s">
        <v>31</v>
      </c>
      <c r="T444" s="2" t="s">
        <v>31</v>
      </c>
      <c r="U444" s="2">
        <v>0</v>
      </c>
      <c r="V444">
        <f>_xlfn.XLOOKUP(B444,Binning_WOE_IV!$C$2:$C$6,Binning_WOE_IV!$I$2:$I$6,"not found",-1)</f>
        <v>-0.94704225543434295</v>
      </c>
      <c r="W444">
        <f>_xlfn.XLOOKUP(E444,Binning_WOE_IV!$C$7:$C$12,Binning_WOE_IV!$I$7:$I$12,"not found",-1)</f>
        <v>-0.98786424995459821</v>
      </c>
      <c r="X444">
        <f>_xlfn.XLOOKUP(M444,Binning_WOE_IV!$C$13:$C$18,Binning_WOE_IV!$I$13:$I$18,"not found",-1)</f>
        <v>0.27579903319597576</v>
      </c>
      <c r="Y444">
        <f>_xlfn.XLOOKUP(A444,Binning_WOE_IV!$B$32:$B$35,Binning_WOE_IV!$G$32:$G$35,"not found",0)</f>
        <v>1.1281887537091495</v>
      </c>
      <c r="Z444" s="23">
        <f>_xlfn.XLOOKUP(_xlfn.XLOOKUP(C444,Binning_WOE_IV!$AF$2:$AF$6,Binning_WOE_IV!$AG$2:$AG$6,"not found",0),Binning_WOE_IV!$R$36:$R$38,Binning_WOE_IV!$G$36:$G$38,"not found",0)</f>
        <v>-4.4726268044255127E-2</v>
      </c>
      <c r="AA444" cm="1">
        <f t="array" ref="AA444">_xlfn.SWITCH(D444,"radio/tv",Binning_WOE_IV!$G$39,"other",Binning_WOE_IV!$G$39,"education",Binning_WOE_IV!$G$40,"retraining",Binning_WOE_IV!$G$40,"furniture/equipment",Binning_WOE_IV!$G$41,"domestic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444">
        <f>_xlfn.LET(_xlpm.b,_xlfn.XLOOKUP(F444,Binning_WOE_IV!$AJ$2:$AJ$6,Binning_WOE_IV!$AK$2:$AK$6,"not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444">
        <f>_xlfn.LET(_xlpm.b,_xlfn.XLOOKUP(G444,Binning_WOE_IV!$AL$2:$AL$6,Binning_WOE_IV!$AM$2:$AM$6,"not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44">
        <f>_xlfn.XLOOKUP(_xlfn.XLOOKUP(I444,Binning_WOE_IV!$AN$2:$AN$5,Binning_WOE_IV!$AO$2:$AO$5,"not found",0),Binning_WOE_IV!$R$53:$R$55,Binning_WOE_IV!$G$53:$G$55,"not found",0)</f>
        <v>0.1811117123342415</v>
      </c>
      <c r="AE444">
        <f>_xlfn.LET(_xlpm.b,_xlfn.XLOOKUP(L444,Binning_WOE_IV!$AQ$2:$AQ$5,Binning_WOE_IV!$AR$2:$AR$5,"not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44">
        <f>_xlfn.XLOOKUP(_xlfn.XLOOKUP(N444,Binning_WOE_IV!$AS$2:$AS$4,Binning_WOE_IV!$AT$2:$AT$4,"not found",0),Binning_WOE_IV!$R$62:$R$63,Binning_WOE_IV!$G$62:$G$63,"not found",0)</f>
        <v>-0.54969627176468283</v>
      </c>
      <c r="AG444">
        <f>_xlfn.XLOOKUP(_xlfn.XLOOKUP(O444,Binning_WOE_IV!$AU$2:$AU$4,Binning_WOE_IV!$AV$2:$AV$4,"not found",0),Binning_WOE_IV!$R$64:$R$65,Binning_WOE_IV!$G$64:$G$65,"not found",0)</f>
        <v>0.23435622685305388</v>
      </c>
      <c r="AH444">
        <f>V444*TRAIN_SUMMARY!$C$3</f>
        <v>0.74681907872931619</v>
      </c>
      <c r="AI444">
        <f>W444*TRAIN_SUMMARY!$C$4</f>
        <v>0.49301772974847569</v>
      </c>
      <c r="AJ444">
        <f>X444*TRAIN_SUMMARY!$C$5</f>
        <v>-0.1756525653466223</v>
      </c>
      <c r="AK444">
        <f>Y444*TRAIN_SUMMARY!$C$6</f>
        <v>-0.88431454425511169</v>
      </c>
      <c r="AL444">
        <f>Z444*TRAIN_SUMMARY!$C$7</f>
        <v>2.4580699342731407E-2</v>
      </c>
      <c r="AM444">
        <f>AA444*TRAIN_SUMMARY!$C$8</f>
        <v>-0.43521580803835686</v>
      </c>
      <c r="AN444">
        <f>AB444*TRAIN_SUMMARY!$C$9</f>
        <v>-0.49611293003523665</v>
      </c>
      <c r="AO444">
        <f>AC444*TRAIN_SUMMARY!$C$10</f>
        <v>-0.18469041192036334</v>
      </c>
      <c r="AP444">
        <f>AD444*TRAIN_SUMMARY!$C$11</f>
        <v>-0.21458247952085815</v>
      </c>
      <c r="AQ444">
        <f>AE444*TRAIN_SUMMARY!$C$12</f>
        <v>6.1778553558697331E-2</v>
      </c>
      <c r="AR444">
        <f>AF444*TRAIN_SUMMARY!$C$13</f>
        <v>0.33693577197926589</v>
      </c>
      <c r="AS444">
        <f>AG444*TRAIN_SUMMARY!$C$14</f>
        <v>-8.8614999578798745E-2</v>
      </c>
      <c r="AT444">
        <f>TRAIN_SUMMARY!$C$2+SUM(AH444:AS444)</f>
        <v>-1.6374527200989843</v>
      </c>
      <c r="AU444">
        <f t="shared" si="78"/>
        <v>0.1628119694612859</v>
      </c>
      <c r="AV444">
        <f t="shared" si="79"/>
        <v>0.1777065855278874</v>
      </c>
      <c r="AW444">
        <f t="shared" si="80"/>
        <v>1</v>
      </c>
      <c r="AX444">
        <f t="shared" si="81"/>
        <v>0</v>
      </c>
      <c r="AY444">
        <f t="shared" si="89"/>
        <v>255</v>
      </c>
      <c r="AZ444">
        <f t="shared" si="90"/>
        <v>188</v>
      </c>
      <c r="BA444" s="35">
        <f t="shared" si="82"/>
        <v>0.52577319587628868</v>
      </c>
      <c r="BB444" s="35">
        <f t="shared" si="83"/>
        <v>0.87441860465116283</v>
      </c>
      <c r="BC444" s="35">
        <f t="shared" si="84"/>
        <v>0.34864540877487415</v>
      </c>
      <c r="BD444" s="35">
        <f t="shared" si="85"/>
        <v>0.87441860465116283</v>
      </c>
      <c r="BE444" s="35">
        <f t="shared" si="86"/>
        <v>0.52577319587628868</v>
      </c>
      <c r="BF444" s="23">
        <f>VLOOKUP(AH444,POINTS_TABLE!$D$2:$E$6,2,FALSE)</f>
        <v>32.322965439721465</v>
      </c>
      <c r="BG444" s="23">
        <f>VLOOKUP(AI444,POINTS_TABLE!$D$7:$E$12,2,FALSE)</f>
        <v>21.33822701335383</v>
      </c>
      <c r="BH444" s="23">
        <f>VLOOKUP(AJ444,POINTS_TABLE!$D$13:$E$18,2,FALSE)</f>
        <v>-7.6023925483498971</v>
      </c>
      <c r="BI444" s="23">
        <f>VLOOKUP(AK444,POINTS_TABLE!$D$21:$E$24,2,FALSE)</f>
        <v>-38.273886227485001</v>
      </c>
      <c r="BJ444" s="23">
        <f>VLOOKUP(AL444,POINTS_TABLE!$D$25:$E$27,2,FALSE)</f>
        <v>1.063873591300236</v>
      </c>
      <c r="BK444" s="23">
        <f>VLOOKUP(AM444,POINTS_TABLE!$D$28:$E$33,2,FALSE)</f>
        <v>-18.836510639202615</v>
      </c>
      <c r="BL444" s="23">
        <f>VLOOKUP(AN444,POINTS_TABLE!$D$34:$E$37,2,FALSE)</f>
        <v>-21.472189916481874</v>
      </c>
      <c r="BM444" s="23">
        <f>VLOOKUP(AO444,POINTS_TABLE!$D$38:$E$41,2,FALSE)</f>
        <v>-7.9935582413174426</v>
      </c>
      <c r="BN444" s="23">
        <f>VLOOKUP(AP444,POINTS_TABLE!$D$42:$E$44,2,FALSE)</f>
        <v>-9.2873123719919874</v>
      </c>
      <c r="BO444" s="23">
        <f>VLOOKUP(AQ444,POINTS_TABLE!$D$45:$E$48,2,FALSE)</f>
        <v>2.6738283855727758</v>
      </c>
      <c r="BP444" s="23">
        <f>VLOOKUP(AR444,POINTS_TABLE!$D$49:$E$50,2,FALSE)</f>
        <v>14.582867019977442</v>
      </c>
      <c r="BQ444" s="23">
        <f>VLOOKUP(AS444,POINTS_TABLE!$D$51:$E$52,2,FALSE)</f>
        <v>-3.8353326132213157</v>
      </c>
      <c r="BR444" s="39">
        <f>ROUND(SCORECARD_SCALLING!$C$6-SUM(BF444:BQ444)-TRAIN_SUMMARY!$C$2*SCORECARD_SCALLING!$C$5,0)</f>
        <v>541</v>
      </c>
      <c r="BS444" t="str">
        <f t="shared" si="87"/>
        <v>Manual review</v>
      </c>
      <c r="BT444">
        <f t="shared" si="88"/>
        <v>2</v>
      </c>
    </row>
    <row r="445" spans="1:72">
      <c r="A445" s="2" t="s">
        <v>37</v>
      </c>
      <c r="B445" s="2">
        <v>12</v>
      </c>
      <c r="C445" s="2" t="s">
        <v>22</v>
      </c>
      <c r="D445" s="2" t="s">
        <v>58</v>
      </c>
      <c r="E445" s="2">
        <v>1185</v>
      </c>
      <c r="F445" s="2" t="s">
        <v>34</v>
      </c>
      <c r="G445" s="2" t="s">
        <v>35</v>
      </c>
      <c r="H445" s="2">
        <v>3</v>
      </c>
      <c r="I445" s="2" t="s">
        <v>36</v>
      </c>
      <c r="J445" s="2" t="s">
        <v>27</v>
      </c>
      <c r="K445" s="2">
        <v>2</v>
      </c>
      <c r="L445" s="2" t="s">
        <v>28</v>
      </c>
      <c r="M445" s="2">
        <v>27</v>
      </c>
      <c r="N445" s="2" t="s">
        <v>27</v>
      </c>
      <c r="O445" s="2" t="s">
        <v>29</v>
      </c>
      <c r="P445" s="2">
        <v>2</v>
      </c>
      <c r="Q445" s="2" t="s">
        <v>30</v>
      </c>
      <c r="R445" s="2">
        <v>1</v>
      </c>
      <c r="S445" s="2" t="s">
        <v>27</v>
      </c>
      <c r="T445" s="2" t="s">
        <v>31</v>
      </c>
      <c r="U445" s="2">
        <v>0</v>
      </c>
      <c r="V445">
        <f>_xlfn.XLOOKUP(B445,Binning_WOE_IV!$C$2:$C$6,Binning_WOE_IV!$I$2:$I$6,"not found",-1)</f>
        <v>7.0953437452657447E-2</v>
      </c>
      <c r="W445">
        <f>_xlfn.XLOOKUP(E445,Binning_WOE_IV!$C$7:$C$12,Binning_WOE_IV!$I$7:$I$12,"not found",-1)</f>
        <v>0.16104877718831048</v>
      </c>
      <c r="X445">
        <f>_xlfn.XLOOKUP(M445,Binning_WOE_IV!$C$13:$C$18,Binning_WOE_IV!$I$13:$I$18,"not found",-1)</f>
        <v>-0.13233987329659078</v>
      </c>
      <c r="Y445">
        <f>_xlfn.XLOOKUP(A445,Binning_WOE_IV!$B$32:$B$35,Binning_WOE_IV!$G$32:$G$35,"not found",0)</f>
        <v>1.1281887537091495</v>
      </c>
      <c r="Z445" s="23">
        <f>_xlfn.XLOOKUP(_xlfn.XLOOKUP(C445,Binning_WOE_IV!$AF$2:$AF$6,Binning_WOE_IV!$AG$2:$AG$6,"not found",0),Binning_WOE_IV!$R$36:$R$38,Binning_WOE_IV!$G$36:$G$38,"not found",0)</f>
        <v>0.68738688104907397</v>
      </c>
      <c r="AA445" cm="1">
        <f t="array" ref="AA445">_xlfn.SWITCH(D445,"radio/tv",Binning_WOE_IV!$G$39,"other",Binning_WOE_IV!$G$39,"education",Binning_WOE_IV!$G$40,"retraining",Binning_WOE_IV!$G$40,"furniture/equipment",Binning_WOE_IV!$G$41,"domestic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445">
        <f>_xlfn.LET(_xlpm.b,_xlfn.XLOOKUP(F445,Binning_WOE_IV!$AJ$2:$AJ$6,Binning_WOE_IV!$AK$2:$AK$6,"not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45">
        <f>_xlfn.LET(_xlpm.b,_xlfn.XLOOKUP(G445,Binning_WOE_IV!$AL$2:$AL$6,Binning_WOE_IV!$AM$2:$AM$6,"not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45">
        <f>_xlfn.XLOOKUP(_xlfn.XLOOKUP(I445,Binning_WOE_IV!$AN$2:$AN$5,Binning_WOE_IV!$AO$2:$AO$5,"not found",0),Binning_WOE_IV!$R$53:$R$55,Binning_WOE_IV!$G$53:$G$55,"not found",0)</f>
        <v>-0.20099341664998441</v>
      </c>
      <c r="AE445">
        <f>_xlfn.LET(_xlpm.b,_xlfn.XLOOKUP(L445,Binning_WOE_IV!$AQ$2:$AQ$5,Binning_WOE_IV!$AR$2:$AR$5,"not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45">
        <f>_xlfn.XLOOKUP(_xlfn.XLOOKUP(N445,Binning_WOE_IV!$AS$2:$AS$4,Binning_WOE_IV!$AT$2:$AT$4,"not found",0),Binning_WOE_IV!$R$62:$R$63,Binning_WOE_IV!$G$62:$G$63,"not found",0)</f>
        <v>0.12957806221905885</v>
      </c>
      <c r="AG445">
        <f>_xlfn.XLOOKUP(_xlfn.XLOOKUP(O445,Binning_WOE_IV!$AU$2:$AU$4,Binning_WOE_IV!$AV$2:$AV$4,"not found",0),Binning_WOE_IV!$R$64:$R$65,Binning_WOE_IV!$G$64:$G$65,"not found",0)</f>
        <v>0.23435622685305388</v>
      </c>
      <c r="AH445">
        <f>V445*TRAIN_SUMMARY!$C$3</f>
        <v>-5.5952498937620498E-2</v>
      </c>
      <c r="AI445">
        <f>W445*TRAIN_SUMMARY!$C$4</f>
        <v>-8.037531726833734E-2</v>
      </c>
      <c r="AJ445">
        <f>X445*TRAIN_SUMMARY!$C$5</f>
        <v>8.428542324031725E-2</v>
      </c>
      <c r="AK445">
        <f>Y445*TRAIN_SUMMARY!$C$6</f>
        <v>-0.88431454425511169</v>
      </c>
      <c r="AL445">
        <f>Z445*TRAIN_SUMMARY!$C$7</f>
        <v>-0.37777464997720578</v>
      </c>
      <c r="AM445">
        <f>AA445*TRAIN_SUMMARY!$C$8</f>
        <v>0.4883377841684039</v>
      </c>
      <c r="AN445">
        <f>AB445*TRAIN_SUMMARY!$C$9</f>
        <v>0.17108448609736249</v>
      </c>
      <c r="AO445">
        <f>AC445*TRAIN_SUMMARY!$C$10</f>
        <v>4.7923621110280083E-2</v>
      </c>
      <c r="AP445">
        <f>AD445*TRAIN_SUMMARY!$C$11</f>
        <v>0.23813846799994265</v>
      </c>
      <c r="AQ445">
        <f>AE445*TRAIN_SUMMARY!$C$12</f>
        <v>-0.28008206528227803</v>
      </c>
      <c r="AR445">
        <f>AF445*TRAIN_SUMMARY!$C$13</f>
        <v>-7.9424741749105313E-2</v>
      </c>
      <c r="AS445">
        <f>AG445*TRAIN_SUMMARY!$C$14</f>
        <v>-8.8614999578798745E-2</v>
      </c>
      <c r="AT445">
        <f>TRAIN_SUMMARY!$C$2+SUM(AH445:AS445)</f>
        <v>-1.638169849194274</v>
      </c>
      <c r="AU445">
        <f t="shared" si="78"/>
        <v>0.16271424536525605</v>
      </c>
      <c r="AV445">
        <f t="shared" si="79"/>
        <v>0.17758986337074625</v>
      </c>
      <c r="AW445">
        <f t="shared" si="80"/>
        <v>1</v>
      </c>
      <c r="AX445">
        <f t="shared" si="81"/>
        <v>0</v>
      </c>
      <c r="AY445">
        <f t="shared" si="89"/>
        <v>256</v>
      </c>
      <c r="AZ445">
        <f t="shared" si="90"/>
        <v>188</v>
      </c>
      <c r="BA445" s="35">
        <f t="shared" si="82"/>
        <v>0.52783505154639176</v>
      </c>
      <c r="BB445" s="35">
        <f t="shared" si="83"/>
        <v>0.87441860465116283</v>
      </c>
      <c r="BC445" s="35">
        <f t="shared" si="84"/>
        <v>0.34658355310477107</v>
      </c>
      <c r="BD445" s="35">
        <f t="shared" si="85"/>
        <v>0.87441860465116283</v>
      </c>
      <c r="BE445" s="35">
        <f t="shared" si="86"/>
        <v>0.52783505154639176</v>
      </c>
      <c r="BF445" s="23">
        <f>VLOOKUP(AH445,POINTS_TABLE!$D$2:$E$6,2,FALSE)</f>
        <v>-2.4216717822795024</v>
      </c>
      <c r="BG445" s="23">
        <f>VLOOKUP(AI445,POINTS_TABLE!$D$7:$E$12,2,FALSE)</f>
        <v>-3.4787121489872201</v>
      </c>
      <c r="BH445" s="23">
        <f>VLOOKUP(AJ445,POINTS_TABLE!$D$13:$E$18,2,FALSE)</f>
        <v>3.6479448638409924</v>
      </c>
      <c r="BI445" s="23">
        <f>VLOOKUP(AK445,POINTS_TABLE!$D$21:$E$24,2,FALSE)</f>
        <v>-38.273886227485001</v>
      </c>
      <c r="BJ445" s="23">
        <f>VLOOKUP(AL445,POINTS_TABLE!$D$25:$E$27,2,FALSE)</f>
        <v>-16.350408422870363</v>
      </c>
      <c r="BK445" s="23">
        <f>VLOOKUP(AM445,POINTS_TABLE!$D$28:$E$33,2,FALSE)</f>
        <v>21.135674984953837</v>
      </c>
      <c r="BL445" s="23">
        <f>VLOOKUP(AN445,POINTS_TABLE!$D$34:$E$37,2,FALSE)</f>
        <v>7.4046821899710498</v>
      </c>
      <c r="BM445" s="23">
        <f>VLOOKUP(AO445,POINTS_TABLE!$D$38:$E$41,2,FALSE)</f>
        <v>2.0741751155172814</v>
      </c>
      <c r="BN445" s="23">
        <f>VLOOKUP(AP445,POINTS_TABLE!$D$42:$E$44,2,FALSE)</f>
        <v>10.30683560485237</v>
      </c>
      <c r="BO445" s="23">
        <f>VLOOKUP(AQ445,POINTS_TABLE!$D$45:$E$48,2,FALSE)</f>
        <v>-12.122190198740443</v>
      </c>
      <c r="BP445" s="23">
        <f>VLOOKUP(AR445,POINTS_TABLE!$D$49:$E$50,2,FALSE)</f>
        <v>-3.4375704313596254</v>
      </c>
      <c r="BQ445" s="23">
        <f>VLOOKUP(AS445,POINTS_TABLE!$D$51:$E$52,2,FALSE)</f>
        <v>-3.8353326132213157</v>
      </c>
      <c r="BR445" s="39">
        <f>ROUND(SCORECARD_SCALLING!$C$6-SUM(BF445:BQ445)-TRAIN_SUMMARY!$C$2*SCORECARD_SCALLING!$C$5,0)</f>
        <v>541</v>
      </c>
      <c r="BS445" t="str">
        <f t="shared" si="87"/>
        <v>Manual review</v>
      </c>
      <c r="BT445">
        <f t="shared" si="88"/>
        <v>2</v>
      </c>
    </row>
    <row r="446" spans="1:72">
      <c r="A446" s="2" t="s">
        <v>37</v>
      </c>
      <c r="B446" s="2">
        <v>24</v>
      </c>
      <c r="C446" s="2" t="s">
        <v>45</v>
      </c>
      <c r="D446" s="2" t="s">
        <v>41</v>
      </c>
      <c r="E446" s="2">
        <v>4151</v>
      </c>
      <c r="F446" s="2" t="s">
        <v>59</v>
      </c>
      <c r="G446" s="2" t="s">
        <v>35</v>
      </c>
      <c r="H446" s="2">
        <v>2</v>
      </c>
      <c r="I446" s="2" t="s">
        <v>26</v>
      </c>
      <c r="J446" s="2" t="s">
        <v>27</v>
      </c>
      <c r="K446" s="2">
        <v>3</v>
      </c>
      <c r="L446" s="2" t="s">
        <v>43</v>
      </c>
      <c r="M446" s="2">
        <v>35</v>
      </c>
      <c r="N446" s="2" t="s">
        <v>27</v>
      </c>
      <c r="O446" s="2" t="s">
        <v>29</v>
      </c>
      <c r="P446" s="2">
        <v>2</v>
      </c>
      <c r="Q446" s="2" t="s">
        <v>30</v>
      </c>
      <c r="R446" s="2">
        <v>1</v>
      </c>
      <c r="S446" s="2" t="s">
        <v>27</v>
      </c>
      <c r="T446" s="2" t="s">
        <v>31</v>
      </c>
      <c r="U446" s="2">
        <v>0</v>
      </c>
      <c r="V446">
        <f>_xlfn.XLOOKUP(B446,Binning_WOE_IV!$C$2:$C$6,Binning_WOE_IV!$I$2:$I$6,"not found",-1)</f>
        <v>-0.12917431193202994</v>
      </c>
      <c r="W446">
        <f>_xlfn.XLOOKUP(E446,Binning_WOE_IV!$C$7:$C$12,Binning_WOE_IV!$I$7:$I$12,"not found",-1)</f>
        <v>4.3939369041401284E-2</v>
      </c>
      <c r="X446">
        <f>_xlfn.XLOOKUP(M446,Binning_WOE_IV!$C$13:$C$18,Binning_WOE_IV!$I$13:$I$18,"not found",-1)</f>
        <v>-9.0210644079187538E-2</v>
      </c>
      <c r="Y446">
        <f>_xlfn.XLOOKUP(A446,Binning_WOE_IV!$B$32:$B$35,Binning_WOE_IV!$G$32:$G$35,"not found",0)</f>
        <v>1.1281887537091495</v>
      </c>
      <c r="Z446" s="23">
        <f>_xlfn.XLOOKUP(_xlfn.XLOOKUP(C446,Binning_WOE_IV!$AF$2:$AF$6,Binning_WOE_IV!$AG$2:$AG$6,"not found",0),Binning_WOE_IV!$R$36:$R$38,Binning_WOE_IV!$G$36:$G$38,"not found",0)</f>
        <v>-4.4726268044255127E-2</v>
      </c>
      <c r="AA446" cm="1">
        <f t="array" ref="AA446">_xlfn.SWITCH(D446,"radio/tv",Binning_WOE_IV!$G$39,"other",Binning_WOE_IV!$G$39,"education",Binning_WOE_IV!$G$40,"retraining",Binning_WOE_IV!$G$40,"furniture/equipment",Binning_WOE_IV!$G$41,"domestic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446">
        <f>_xlfn.LET(_xlpm.b,_xlfn.XLOOKUP(F446,Binning_WOE_IV!$AJ$2:$AJ$6,Binning_WOE_IV!$AK$2:$AK$6,"not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446">
        <f>_xlfn.LET(_xlpm.b,_xlfn.XLOOKUP(G446,Binning_WOE_IV!$AL$2:$AL$6,Binning_WOE_IV!$AM$2:$AM$6,"not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46">
        <f>_xlfn.XLOOKUP(_xlfn.XLOOKUP(I446,Binning_WOE_IV!$AN$2:$AN$5,Binning_WOE_IV!$AO$2:$AO$5,"not found",0),Binning_WOE_IV!$R$53:$R$55,Binning_WOE_IV!$G$53:$G$55,"not found",0)</f>
        <v>0.1811117123342415</v>
      </c>
      <c r="AE446">
        <f>_xlfn.LET(_xlpm.b,_xlfn.XLOOKUP(L446,Binning_WOE_IV!$AQ$2:$AQ$5,Binning_WOE_IV!$AR$2:$AR$5,"not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46">
        <f>_xlfn.XLOOKUP(_xlfn.XLOOKUP(N446,Binning_WOE_IV!$AS$2:$AS$4,Binning_WOE_IV!$AT$2:$AT$4,"not found",0),Binning_WOE_IV!$R$62:$R$63,Binning_WOE_IV!$G$62:$G$63,"not found",0)</f>
        <v>0.12957806221905885</v>
      </c>
      <c r="AG446">
        <f>_xlfn.XLOOKUP(_xlfn.XLOOKUP(O446,Binning_WOE_IV!$AU$2:$AU$4,Binning_WOE_IV!$AV$2:$AV$4,"not found",0),Binning_WOE_IV!$R$64:$R$65,Binning_WOE_IV!$G$64:$G$65,"not found",0)</f>
        <v>0.23435622685305388</v>
      </c>
      <c r="AH446">
        <f>V446*TRAIN_SUMMARY!$C$3</f>
        <v>0.10186434668464488</v>
      </c>
      <c r="AI446">
        <f>W446*TRAIN_SUMMARY!$C$4</f>
        <v>-2.1929012991782761E-2</v>
      </c>
      <c r="AJ446">
        <f>X446*TRAIN_SUMMARY!$C$5</f>
        <v>5.7453903556002682E-2</v>
      </c>
      <c r="AK446">
        <f>Y446*TRAIN_SUMMARY!$C$6</f>
        <v>-0.88431454425511169</v>
      </c>
      <c r="AL446">
        <f>Z446*TRAIN_SUMMARY!$C$7</f>
        <v>2.4580699342731407E-2</v>
      </c>
      <c r="AM446">
        <f>AA446*TRAIN_SUMMARY!$C$8</f>
        <v>5.9194073638088991E-2</v>
      </c>
      <c r="AN446">
        <f>AB446*TRAIN_SUMMARY!$C$9</f>
        <v>0.18902110492895396</v>
      </c>
      <c r="AO446">
        <f>AC446*TRAIN_SUMMARY!$C$10</f>
        <v>4.7923621110280083E-2</v>
      </c>
      <c r="AP446">
        <f>AD446*TRAIN_SUMMARY!$C$11</f>
        <v>-0.21458247952085815</v>
      </c>
      <c r="AQ446">
        <f>AE446*TRAIN_SUMMARY!$C$12</f>
        <v>-1.8327249432625072E-2</v>
      </c>
      <c r="AR446">
        <f>AF446*TRAIN_SUMMARY!$C$13</f>
        <v>-7.9424741749105313E-2</v>
      </c>
      <c r="AS446">
        <f>AG446*TRAIN_SUMMARY!$C$14</f>
        <v>-8.8614999578798745E-2</v>
      </c>
      <c r="AT446">
        <f>TRAIN_SUMMARY!$C$2+SUM(AH446:AS446)</f>
        <v>-1.6485560930297027</v>
      </c>
      <c r="AU446">
        <f t="shared" si="78"/>
        <v>0.16130419323143655</v>
      </c>
      <c r="AV446">
        <f t="shared" si="79"/>
        <v>0.17590720468405566</v>
      </c>
      <c r="AW446">
        <f t="shared" si="80"/>
        <v>1</v>
      </c>
      <c r="AX446">
        <f t="shared" si="81"/>
        <v>0</v>
      </c>
      <c r="AY446">
        <f t="shared" si="89"/>
        <v>257</v>
      </c>
      <c r="AZ446">
        <f t="shared" si="90"/>
        <v>188</v>
      </c>
      <c r="BA446" s="35">
        <f t="shared" si="82"/>
        <v>0.52989690721649485</v>
      </c>
      <c r="BB446" s="35">
        <f t="shared" si="83"/>
        <v>0.87441860465116283</v>
      </c>
      <c r="BC446" s="35">
        <f t="shared" si="84"/>
        <v>0.34452169743466798</v>
      </c>
      <c r="BD446" s="35">
        <f t="shared" si="85"/>
        <v>0.87441860465116283</v>
      </c>
      <c r="BE446" s="35">
        <f t="shared" si="86"/>
        <v>0.52989690721649485</v>
      </c>
      <c r="BF446" s="23">
        <f>VLOOKUP(AH446,POINTS_TABLE!$D$2:$E$6,2,FALSE)</f>
        <v>4.4087756341599382</v>
      </c>
      <c r="BG446" s="23">
        <f>VLOOKUP(AI446,POINTS_TABLE!$D$7:$E$12,2,FALSE)</f>
        <v>-0.94910634884503919</v>
      </c>
      <c r="BH446" s="23">
        <f>VLOOKUP(AJ446,POINTS_TABLE!$D$13:$E$18,2,FALSE)</f>
        <v>2.4866538521987356</v>
      </c>
      <c r="BI446" s="23">
        <f>VLOOKUP(AK446,POINTS_TABLE!$D$21:$E$24,2,FALSE)</f>
        <v>-38.273886227485001</v>
      </c>
      <c r="BJ446" s="23">
        <f>VLOOKUP(AL446,POINTS_TABLE!$D$25:$E$27,2,FALSE)</f>
        <v>1.063873591300236</v>
      </c>
      <c r="BK446" s="23">
        <f>VLOOKUP(AM446,POINTS_TABLE!$D$28:$E$33,2,FALSE)</f>
        <v>2.5619698946306131</v>
      </c>
      <c r="BL446" s="23">
        <f>VLOOKUP(AN446,POINTS_TABLE!$D$34:$E$37,2,FALSE)</f>
        <v>8.180994321130628</v>
      </c>
      <c r="BM446" s="23">
        <f>VLOOKUP(AO446,POINTS_TABLE!$D$38:$E$41,2,FALSE)</f>
        <v>2.0741751155172814</v>
      </c>
      <c r="BN446" s="23">
        <f>VLOOKUP(AP446,POINTS_TABLE!$D$42:$E$44,2,FALSE)</f>
        <v>-9.2873123719919874</v>
      </c>
      <c r="BO446" s="23">
        <f>VLOOKUP(AQ446,POINTS_TABLE!$D$45:$E$48,2,FALSE)</f>
        <v>-0.79321895608749771</v>
      </c>
      <c r="BP446" s="23">
        <f>VLOOKUP(AR446,POINTS_TABLE!$D$49:$E$50,2,FALSE)</f>
        <v>-3.4375704313596254</v>
      </c>
      <c r="BQ446" s="23">
        <f>VLOOKUP(AS446,POINTS_TABLE!$D$51:$E$52,2,FALSE)</f>
        <v>-3.8353326132213157</v>
      </c>
      <c r="BR446" s="39">
        <f>ROUND(SCORECARD_SCALLING!$C$6-SUM(BF446:BQ446)-TRAIN_SUMMARY!$C$2*SCORECARD_SCALLING!$C$5,0)</f>
        <v>542</v>
      </c>
      <c r="BS446" t="str">
        <f t="shared" si="87"/>
        <v>Manual review</v>
      </c>
      <c r="BT446">
        <f t="shared" si="88"/>
        <v>2</v>
      </c>
    </row>
    <row r="447" spans="1:72">
      <c r="A447" s="2" t="s">
        <v>21</v>
      </c>
      <c r="B447" s="2">
        <v>8</v>
      </c>
      <c r="C447" s="2" t="s">
        <v>22</v>
      </c>
      <c r="D447" s="2" t="s">
        <v>70</v>
      </c>
      <c r="E447" s="2">
        <v>1164</v>
      </c>
      <c r="F447" s="2" t="s">
        <v>34</v>
      </c>
      <c r="G447" s="2" t="s">
        <v>25</v>
      </c>
      <c r="H447" s="2">
        <v>3</v>
      </c>
      <c r="I447" s="2" t="s">
        <v>26</v>
      </c>
      <c r="J447" s="2" t="s">
        <v>27</v>
      </c>
      <c r="K447" s="2">
        <v>4</v>
      </c>
      <c r="L447" s="2" t="s">
        <v>47</v>
      </c>
      <c r="M447" s="2">
        <v>51</v>
      </c>
      <c r="N447" s="2" t="s">
        <v>61</v>
      </c>
      <c r="O447" s="2" t="s">
        <v>44</v>
      </c>
      <c r="P447" s="2">
        <v>2</v>
      </c>
      <c r="Q447" s="2" t="s">
        <v>52</v>
      </c>
      <c r="R447" s="2">
        <v>2</v>
      </c>
      <c r="S447" s="2" t="s">
        <v>31</v>
      </c>
      <c r="T447" s="2" t="s">
        <v>31</v>
      </c>
      <c r="U447" s="2">
        <v>0</v>
      </c>
      <c r="V447">
        <f>_xlfn.XLOOKUP(B447,Binning_WOE_IV!$C$2:$C$6,Binning_WOE_IV!$I$2:$I$6,"not found",-1)</f>
        <v>1.0146162505891094</v>
      </c>
      <c r="W447">
        <f>_xlfn.XLOOKUP(E447,Binning_WOE_IV!$C$7:$C$12,Binning_WOE_IV!$I$7:$I$12,"not found",-1)</f>
        <v>0.16104877718831048</v>
      </c>
      <c r="X447">
        <f>_xlfn.XLOOKUP(M447,Binning_WOE_IV!$C$13:$C$18,Binning_WOE_IV!$I$13:$I$18,"not found",-1)</f>
        <v>0.42044277372805144</v>
      </c>
      <c r="Y447">
        <f>_xlfn.XLOOKUP(A447,Binning_WOE_IV!$B$32:$B$35,Binning_WOE_IV!$G$32:$G$35,"not found",0)</f>
        <v>-0.67859154491044971</v>
      </c>
      <c r="Z447" s="23">
        <f>_xlfn.XLOOKUP(_xlfn.XLOOKUP(C447,Binning_WOE_IV!$AF$2:$AF$6,Binning_WOE_IV!$AG$2:$AG$6,"not found",0),Binning_WOE_IV!$R$36:$R$38,Binning_WOE_IV!$G$36:$G$38,"not found",0)</f>
        <v>0.68738688104907397</v>
      </c>
      <c r="AA447" cm="1">
        <f t="array" ref="AA447">_xlfn.SWITCH(D447,"radio/tv",Binning_WOE_IV!$G$39,"other",Binning_WOE_IV!$G$39,"education",Binning_WOE_IV!$G$40,"retraining",Binning_WOE_IV!$G$40,"furniture/equipment",Binning_WOE_IV!$G$41,"domestic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447">
        <f>_xlfn.LET(_xlpm.b,_xlfn.XLOOKUP(F447,Binning_WOE_IV!$AJ$2:$AJ$6,Binning_WOE_IV!$AK$2:$AK$6,"not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47">
        <f>_xlfn.LET(_xlpm.b,_xlfn.XLOOKUP(G447,Binning_WOE_IV!$AL$2:$AL$6,Binning_WOE_IV!$AM$2:$AM$6,"not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47">
        <f>_xlfn.XLOOKUP(_xlfn.XLOOKUP(I447,Binning_WOE_IV!$AN$2:$AN$5,Binning_WOE_IV!$AO$2:$AO$5,"not found",0),Binning_WOE_IV!$R$53:$R$55,Binning_WOE_IV!$G$53:$G$55,"not found",0)</f>
        <v>0.1811117123342415</v>
      </c>
      <c r="AE447">
        <f>_xlfn.LET(_xlpm.b,_xlfn.XLOOKUP(L447,Binning_WOE_IV!$AQ$2:$AQ$5,Binning_WOE_IV!$AR$2:$AR$5,"not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447">
        <f>_xlfn.XLOOKUP(_xlfn.XLOOKUP(N447,Binning_WOE_IV!$AS$2:$AS$4,Binning_WOE_IV!$AT$2:$AT$4,"not found",0),Binning_WOE_IV!$R$62:$R$63,Binning_WOE_IV!$G$62:$G$63,"not found",0)</f>
        <v>-0.54969627176468283</v>
      </c>
      <c r="AG447">
        <f>_xlfn.XLOOKUP(_xlfn.XLOOKUP(O447,Binning_WOE_IV!$AU$2:$AU$4,Binning_WOE_IV!$AV$2:$AV$4,"not found",0),Binning_WOE_IV!$R$64:$R$65,Binning_WOE_IV!$G$64:$G$65,"not found",0)</f>
        <v>-0.4919272386823581</v>
      </c>
      <c r="AH447">
        <f>V447*TRAIN_SUMMARY!$C$3</f>
        <v>-0.80010661528638027</v>
      </c>
      <c r="AI447">
        <f>W447*TRAIN_SUMMARY!$C$4</f>
        <v>-8.037531726833734E-2</v>
      </c>
      <c r="AJ447">
        <f>X447*TRAIN_SUMMARY!$C$5</f>
        <v>-0.26777415036949909</v>
      </c>
      <c r="AK447">
        <f>Y447*TRAIN_SUMMARY!$C$6</f>
        <v>0.53190423215968441</v>
      </c>
      <c r="AL447">
        <f>Z447*TRAIN_SUMMARY!$C$7</f>
        <v>-0.37777464997720578</v>
      </c>
      <c r="AM447">
        <f>AA447*TRAIN_SUMMARY!$C$8</f>
        <v>-0.43521580803835686</v>
      </c>
      <c r="AN447">
        <f>AB447*TRAIN_SUMMARY!$C$9</f>
        <v>0.17108448609736249</v>
      </c>
      <c r="AO447">
        <f>AC447*TRAIN_SUMMARY!$C$10</f>
        <v>-0.18469041192036334</v>
      </c>
      <c r="AP447">
        <f>AD447*TRAIN_SUMMARY!$C$11</f>
        <v>-0.21458247952085815</v>
      </c>
      <c r="AQ447">
        <f>AE447*TRAIN_SUMMARY!$C$12</f>
        <v>0.30495501300893796</v>
      </c>
      <c r="AR447">
        <f>AF447*TRAIN_SUMMARY!$C$13</f>
        <v>0.33693577197926589</v>
      </c>
      <c r="AS447">
        <f>AG447*TRAIN_SUMMARY!$C$14</f>
        <v>0.18600799575071647</v>
      </c>
      <c r="AT447">
        <f>TRAIN_SUMMARY!$C$2+SUM(AH447:AS447)</f>
        <v>-1.6510327481471569</v>
      </c>
      <c r="AU447">
        <f t="shared" si="78"/>
        <v>0.16096941956141381</v>
      </c>
      <c r="AV447">
        <f t="shared" si="79"/>
        <v>0.17550812450385633</v>
      </c>
      <c r="AW447">
        <f t="shared" si="80"/>
        <v>1</v>
      </c>
      <c r="AX447">
        <f t="shared" si="81"/>
        <v>0</v>
      </c>
      <c r="AY447">
        <f t="shared" si="89"/>
        <v>258</v>
      </c>
      <c r="AZ447">
        <f t="shared" si="90"/>
        <v>188</v>
      </c>
      <c r="BA447" s="35">
        <f t="shared" si="82"/>
        <v>0.53195876288659794</v>
      </c>
      <c r="BB447" s="35">
        <f t="shared" si="83"/>
        <v>0.87441860465116283</v>
      </c>
      <c r="BC447" s="35">
        <f t="shared" si="84"/>
        <v>0.3424598417645649</v>
      </c>
      <c r="BD447" s="35">
        <f t="shared" si="85"/>
        <v>0.87441860465116283</v>
      </c>
      <c r="BE447" s="35">
        <f t="shared" si="86"/>
        <v>0.53195876288659794</v>
      </c>
      <c r="BF447" s="23">
        <f>VLOOKUP(AH447,POINTS_TABLE!$D$2:$E$6,2,FALSE)</f>
        <v>-34.629295381683434</v>
      </c>
      <c r="BG447" s="23">
        <f>VLOOKUP(AI447,POINTS_TABLE!$D$7:$E$12,2,FALSE)</f>
        <v>-3.4787121489872201</v>
      </c>
      <c r="BH447" s="23">
        <f>VLOOKUP(AJ447,POINTS_TABLE!$D$13:$E$18,2,FALSE)</f>
        <v>-11.589493164489957</v>
      </c>
      <c r="BI447" s="23">
        <f>VLOOKUP(AK447,POINTS_TABLE!$D$21:$E$24,2,FALSE)</f>
        <v>23.021267938938855</v>
      </c>
      <c r="BJ447" s="23">
        <f>VLOOKUP(AL447,POINTS_TABLE!$D$25:$E$27,2,FALSE)</f>
        <v>-16.350408422870363</v>
      </c>
      <c r="BK447" s="23">
        <f>VLOOKUP(AM447,POINTS_TABLE!$D$28:$E$33,2,FALSE)</f>
        <v>-18.836510639202615</v>
      </c>
      <c r="BL447" s="23">
        <f>VLOOKUP(AN447,POINTS_TABLE!$D$34:$E$37,2,FALSE)</f>
        <v>7.4046821899710498</v>
      </c>
      <c r="BM447" s="23">
        <f>VLOOKUP(AO447,POINTS_TABLE!$D$38:$E$41,2,FALSE)</f>
        <v>-7.9935582413174426</v>
      </c>
      <c r="BN447" s="23">
        <f>VLOOKUP(AP447,POINTS_TABLE!$D$42:$E$44,2,FALSE)</f>
        <v>-9.2873123719919874</v>
      </c>
      <c r="BO447" s="23">
        <f>VLOOKUP(AQ447,POINTS_TABLE!$D$45:$E$48,2,FALSE)</f>
        <v>13.198712548866723</v>
      </c>
      <c r="BP447" s="23">
        <f>VLOOKUP(AR447,POINTS_TABLE!$D$49:$E$50,2,FALSE)</f>
        <v>14.582867019977442</v>
      </c>
      <c r="BQ447" s="23">
        <f>VLOOKUP(AS447,POINTS_TABLE!$D$51:$E$52,2,FALSE)</f>
        <v>8.0505843910576207</v>
      </c>
      <c r="BR447" s="39">
        <f>ROUND(SCORECARD_SCALLING!$C$6-SUM(BF447:BQ447)-TRAIN_SUMMARY!$C$2*SCORECARD_SCALLING!$C$5,0)</f>
        <v>542</v>
      </c>
      <c r="BS447" t="str">
        <f t="shared" si="87"/>
        <v>Manual review</v>
      </c>
      <c r="BT447">
        <f t="shared" si="88"/>
        <v>2</v>
      </c>
    </row>
    <row r="448" spans="1:72">
      <c r="A448" s="2" t="s">
        <v>32</v>
      </c>
      <c r="B448" s="2">
        <v>12</v>
      </c>
      <c r="C448" s="2" t="s">
        <v>33</v>
      </c>
      <c r="D448" s="2" t="s">
        <v>23</v>
      </c>
      <c r="E448" s="2">
        <v>6468</v>
      </c>
      <c r="F448" s="2" t="s">
        <v>24</v>
      </c>
      <c r="G448" s="2" t="s">
        <v>55</v>
      </c>
      <c r="H448" s="2">
        <v>2</v>
      </c>
      <c r="I448" s="2" t="s">
        <v>26</v>
      </c>
      <c r="J448" s="2" t="s">
        <v>27</v>
      </c>
      <c r="K448" s="2">
        <v>1</v>
      </c>
      <c r="L448" s="2" t="s">
        <v>47</v>
      </c>
      <c r="M448" s="2">
        <v>52</v>
      </c>
      <c r="N448" s="2" t="s">
        <v>27</v>
      </c>
      <c r="O448" s="2" t="s">
        <v>29</v>
      </c>
      <c r="P448" s="2">
        <v>1</v>
      </c>
      <c r="Q448" s="2" t="s">
        <v>52</v>
      </c>
      <c r="R448" s="2">
        <v>1</v>
      </c>
      <c r="S448" s="2" t="s">
        <v>31</v>
      </c>
      <c r="T448" s="2" t="s">
        <v>31</v>
      </c>
      <c r="U448" s="2">
        <v>1</v>
      </c>
      <c r="V448">
        <f>_xlfn.XLOOKUP(B448,Binning_WOE_IV!$C$2:$C$6,Binning_WOE_IV!$I$2:$I$6,"not found",-1)</f>
        <v>7.0953437452657447E-2</v>
      </c>
      <c r="W448">
        <f>_xlfn.XLOOKUP(E448,Binning_WOE_IV!$C$7:$C$12,Binning_WOE_IV!$I$7:$I$12,"not found",-1)</f>
        <v>-0.1020145435816787</v>
      </c>
      <c r="X448">
        <f>_xlfn.XLOOKUP(M448,Binning_WOE_IV!$C$13:$C$18,Binning_WOE_IV!$I$13:$I$18,"not found",-1)</f>
        <v>0.42044277372805144</v>
      </c>
      <c r="Y448">
        <f>_xlfn.XLOOKUP(A448,Binning_WOE_IV!$B$32:$B$35,Binning_WOE_IV!$G$32:$G$35,"not found",0)</f>
        <v>-0.45557089656450134</v>
      </c>
      <c r="Z448" s="23">
        <f>_xlfn.XLOOKUP(_xlfn.XLOOKUP(C448,Binning_WOE_IV!$AF$2:$AF$6,Binning_WOE_IV!$AG$2:$AG$6,"not found",0),Binning_WOE_IV!$R$36:$R$38,Binning_WOE_IV!$G$36:$G$38,"not found",0)</f>
        <v>-4.4726268044255127E-2</v>
      </c>
      <c r="AA448" cm="1">
        <f t="array" ref="AA448">_xlfn.SWITCH(D448,"radio/tv",Binning_WOE_IV!$G$39,"other",Binning_WOE_IV!$G$39,"education",Binning_WOE_IV!$G$40,"retraining",Binning_WOE_IV!$G$40,"furniture/equipment",Binning_WOE_IV!$G$41,"domestic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448">
        <f>_xlfn.LET(_xlpm.b,_xlfn.XLOOKUP(F448,Binning_WOE_IV!$AJ$2:$AJ$6,Binning_WOE_IV!$AK$2:$AK$6,"not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448">
        <f>_xlfn.LET(_xlpm.b,_xlfn.XLOOKUP(G448,Binning_WOE_IV!$AL$2:$AL$6,Binning_WOE_IV!$AM$2:$AM$6,"not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448">
        <f>_xlfn.XLOOKUP(_xlfn.XLOOKUP(I448,Binning_WOE_IV!$AN$2:$AN$5,Binning_WOE_IV!$AO$2:$AO$5,"not found",0),Binning_WOE_IV!$R$53:$R$55,Binning_WOE_IV!$G$53:$G$55,"not found",0)</f>
        <v>0.1811117123342415</v>
      </c>
      <c r="AE448">
        <f>_xlfn.LET(_xlpm.b,_xlfn.XLOOKUP(L448,Binning_WOE_IV!$AQ$2:$AQ$5,Binning_WOE_IV!$AR$2:$AR$5,"not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448">
        <f>_xlfn.XLOOKUP(_xlfn.XLOOKUP(N448,Binning_WOE_IV!$AS$2:$AS$4,Binning_WOE_IV!$AT$2:$AT$4,"not found",0),Binning_WOE_IV!$R$62:$R$63,Binning_WOE_IV!$G$62:$G$63,"not found",0)</f>
        <v>0.12957806221905885</v>
      </c>
      <c r="AG448">
        <f>_xlfn.XLOOKUP(_xlfn.XLOOKUP(O448,Binning_WOE_IV!$AU$2:$AU$4,Binning_WOE_IV!$AV$2:$AV$4,"not found",0),Binning_WOE_IV!$R$64:$R$65,Binning_WOE_IV!$G$64:$G$65,"not found",0)</f>
        <v>0.23435622685305388</v>
      </c>
      <c r="AH448">
        <f>V448*TRAIN_SUMMARY!$C$3</f>
        <v>-5.5952498937620498E-2</v>
      </c>
      <c r="AI448">
        <f>W448*TRAIN_SUMMARY!$C$4</f>
        <v>5.0912844229637523E-2</v>
      </c>
      <c r="AJ448">
        <f>X448*TRAIN_SUMMARY!$C$5</f>
        <v>-0.26777415036949909</v>
      </c>
      <c r="AK448">
        <f>Y448*TRAIN_SUMMARY!$C$6</f>
        <v>0.35709270141793154</v>
      </c>
      <c r="AL448">
        <f>Z448*TRAIN_SUMMARY!$C$7</f>
        <v>2.4580699342731407E-2</v>
      </c>
      <c r="AM448">
        <f>AA448*TRAIN_SUMMARY!$C$8</f>
        <v>-0.43521580803835686</v>
      </c>
      <c r="AN448">
        <f>AB448*TRAIN_SUMMARY!$C$9</f>
        <v>-0.49611293003523665</v>
      </c>
      <c r="AO448">
        <f>AC448*TRAIN_SUMMARY!$C$10</f>
        <v>7.0222669754522044E-2</v>
      </c>
      <c r="AP448">
        <f>AD448*TRAIN_SUMMARY!$C$11</f>
        <v>-0.21458247952085815</v>
      </c>
      <c r="AQ448">
        <f>AE448*TRAIN_SUMMARY!$C$12</f>
        <v>0.30495501300893796</v>
      </c>
      <c r="AR448">
        <f>AF448*TRAIN_SUMMARY!$C$13</f>
        <v>-7.9424741749105313E-2</v>
      </c>
      <c r="AS448">
        <f>AG448*TRAIN_SUMMARY!$C$14</f>
        <v>-8.8614999578798745E-2</v>
      </c>
      <c r="AT448">
        <f>TRAIN_SUMMARY!$C$2+SUM(AH448:AS448)</f>
        <v>-1.651314495237838</v>
      </c>
      <c r="AU448">
        <f t="shared" si="78"/>
        <v>0.16093137092272014</v>
      </c>
      <c r="AV448">
        <f t="shared" si="79"/>
        <v>1.8267772724362616</v>
      </c>
      <c r="AW448">
        <f t="shared" si="80"/>
        <v>0</v>
      </c>
      <c r="AX448">
        <f t="shared" si="81"/>
        <v>1</v>
      </c>
      <c r="AY448">
        <f t="shared" si="89"/>
        <v>258</v>
      </c>
      <c r="AZ448">
        <f t="shared" si="90"/>
        <v>189</v>
      </c>
      <c r="BA448" s="35">
        <f t="shared" si="82"/>
        <v>0.53195876288659794</v>
      </c>
      <c r="BB448" s="35">
        <f t="shared" si="83"/>
        <v>0.87906976744186049</v>
      </c>
      <c r="BC448" s="35">
        <f t="shared" si="84"/>
        <v>0.34711100455526256</v>
      </c>
      <c r="BD448" s="35">
        <f t="shared" si="85"/>
        <v>0.87906976744186049</v>
      </c>
      <c r="BE448" s="35">
        <f t="shared" si="86"/>
        <v>0.53195876288659794</v>
      </c>
      <c r="BF448" s="23">
        <f>VLOOKUP(AH448,POINTS_TABLE!$D$2:$E$6,2,FALSE)</f>
        <v>-2.4216717822795024</v>
      </c>
      <c r="BG448" s="23">
        <f>VLOOKUP(AI448,POINTS_TABLE!$D$7:$E$12,2,FALSE)</f>
        <v>2.2035512366295098</v>
      </c>
      <c r="BH448" s="23">
        <f>VLOOKUP(AJ448,POINTS_TABLE!$D$13:$E$18,2,FALSE)</f>
        <v>-11.589493164489957</v>
      </c>
      <c r="BI448" s="23">
        <f>VLOOKUP(AK448,POINTS_TABLE!$D$21:$E$24,2,FALSE)</f>
        <v>15.455276084198793</v>
      </c>
      <c r="BJ448" s="23">
        <f>VLOOKUP(AL448,POINTS_TABLE!$D$25:$E$27,2,FALSE)</f>
        <v>1.063873591300236</v>
      </c>
      <c r="BK448" s="23">
        <f>VLOOKUP(AM448,POINTS_TABLE!$D$28:$E$33,2,FALSE)</f>
        <v>-18.836510639202615</v>
      </c>
      <c r="BL448" s="23">
        <f>VLOOKUP(AN448,POINTS_TABLE!$D$34:$E$37,2,FALSE)</f>
        <v>-21.472189916481874</v>
      </c>
      <c r="BM448" s="23">
        <f>VLOOKUP(AO448,POINTS_TABLE!$D$38:$E$41,2,FALSE)</f>
        <v>3.0392969223849704</v>
      </c>
      <c r="BN448" s="23">
        <f>VLOOKUP(AP448,POINTS_TABLE!$D$42:$E$44,2,FALSE)</f>
        <v>-9.2873123719919874</v>
      </c>
      <c r="BO448" s="23">
        <f>VLOOKUP(AQ448,POINTS_TABLE!$D$45:$E$48,2,FALSE)</f>
        <v>13.198712548866723</v>
      </c>
      <c r="BP448" s="23">
        <f>VLOOKUP(AR448,POINTS_TABLE!$D$49:$E$50,2,FALSE)</f>
        <v>-3.4375704313596254</v>
      </c>
      <c r="BQ448" s="23">
        <f>VLOOKUP(AS448,POINTS_TABLE!$D$51:$E$52,2,FALSE)</f>
        <v>-3.8353326132213157</v>
      </c>
      <c r="BR448" s="39">
        <f>ROUND(SCORECARD_SCALLING!$C$6-SUM(BF448:BQ448)-TRAIN_SUMMARY!$C$2*SCORECARD_SCALLING!$C$5,0)</f>
        <v>542</v>
      </c>
      <c r="BS448" t="str">
        <f t="shared" si="87"/>
        <v>Manual review</v>
      </c>
      <c r="BT448">
        <f t="shared" si="88"/>
        <v>2</v>
      </c>
    </row>
    <row r="449" spans="1:72">
      <c r="A449" s="2" t="s">
        <v>37</v>
      </c>
      <c r="B449" s="2">
        <v>36</v>
      </c>
      <c r="C449" s="2" t="s">
        <v>45</v>
      </c>
      <c r="D449" s="2" t="s">
        <v>49</v>
      </c>
      <c r="E449" s="2">
        <v>8947</v>
      </c>
      <c r="F449" s="2" t="s">
        <v>24</v>
      </c>
      <c r="G449" s="2" t="s">
        <v>39</v>
      </c>
      <c r="H449" s="2">
        <v>3</v>
      </c>
      <c r="I449" s="2" t="s">
        <v>26</v>
      </c>
      <c r="J449" s="2" t="s">
        <v>27</v>
      </c>
      <c r="K449" s="2">
        <v>2</v>
      </c>
      <c r="L449" s="2" t="s">
        <v>50</v>
      </c>
      <c r="M449" s="2">
        <v>31</v>
      </c>
      <c r="N449" s="2" t="s">
        <v>65</v>
      </c>
      <c r="O449" s="2" t="s">
        <v>29</v>
      </c>
      <c r="P449" s="2">
        <v>1</v>
      </c>
      <c r="Q449" s="2" t="s">
        <v>52</v>
      </c>
      <c r="R449" s="2">
        <v>2</v>
      </c>
      <c r="S449" s="2" t="s">
        <v>31</v>
      </c>
      <c r="T449" s="2" t="s">
        <v>31</v>
      </c>
      <c r="U449" s="2">
        <v>0</v>
      </c>
      <c r="V449">
        <f>_xlfn.XLOOKUP(B449,Binning_WOE_IV!$C$2:$C$6,Binning_WOE_IV!$I$2:$I$6,"not found",-1)</f>
        <v>-0.672432264549915</v>
      </c>
      <c r="W449">
        <f>_xlfn.XLOOKUP(E449,Binning_WOE_IV!$C$7:$C$12,Binning_WOE_IV!$I$7:$I$12,"not found",-1)</f>
        <v>-0.98786424995459821</v>
      </c>
      <c r="X449">
        <f>_xlfn.XLOOKUP(M449,Binning_WOE_IV!$C$13:$C$18,Binning_WOE_IV!$I$13:$I$18,"not found",-1)</f>
        <v>-9.0210644079187538E-2</v>
      </c>
      <c r="Y449">
        <f>_xlfn.XLOOKUP(A449,Binning_WOE_IV!$B$32:$B$35,Binning_WOE_IV!$G$32:$G$35,"not found",0)</f>
        <v>1.1281887537091495</v>
      </c>
      <c r="Z449" s="23">
        <f>_xlfn.XLOOKUP(_xlfn.XLOOKUP(C449,Binning_WOE_IV!$AF$2:$AF$6,Binning_WOE_IV!$AG$2:$AG$6,"not found",0),Binning_WOE_IV!$R$36:$R$38,Binning_WOE_IV!$G$36:$G$38,"not found",0)</f>
        <v>-4.4726268044255127E-2</v>
      </c>
      <c r="AA449" cm="1">
        <f t="array" ref="AA449">_xlfn.SWITCH(D449,"radio/tv",Binning_WOE_IV!$G$39,"other",Binning_WOE_IV!$G$39,"education",Binning_WOE_IV!$G$40,"retraining",Binning_WOE_IV!$G$40,"furniture/equipment",Binning_WOE_IV!$G$41,"domestic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449">
        <f>_xlfn.LET(_xlpm.b,_xlfn.XLOOKUP(F449,Binning_WOE_IV!$AJ$2:$AJ$6,Binning_WOE_IV!$AK$2:$AK$6,"not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449">
        <f>_xlfn.LET(_xlpm.b,_xlfn.XLOOKUP(G449,Binning_WOE_IV!$AL$2:$AL$6,Binning_WOE_IV!$AM$2:$AM$6,"not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49">
        <f>_xlfn.XLOOKUP(_xlfn.XLOOKUP(I449,Binning_WOE_IV!$AN$2:$AN$5,Binning_WOE_IV!$AO$2:$AO$5,"not found",0),Binning_WOE_IV!$R$53:$R$55,Binning_WOE_IV!$G$53:$G$55,"not found",0)</f>
        <v>0.1811117123342415</v>
      </c>
      <c r="AE449">
        <f>_xlfn.LET(_xlpm.b,_xlfn.XLOOKUP(L449,Binning_WOE_IV!$AQ$2:$AQ$5,Binning_WOE_IV!$AR$2:$AR$5,"not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49">
        <f>_xlfn.XLOOKUP(_xlfn.XLOOKUP(N449,Binning_WOE_IV!$AS$2:$AS$4,Binning_WOE_IV!$AT$2:$AT$4,"not found",0),Binning_WOE_IV!$R$62:$R$63,Binning_WOE_IV!$G$62:$G$63,"not found",0)</f>
        <v>-0.54969627176468283</v>
      </c>
      <c r="AG449">
        <f>_xlfn.XLOOKUP(_xlfn.XLOOKUP(O449,Binning_WOE_IV!$AU$2:$AU$4,Binning_WOE_IV!$AV$2:$AV$4,"not found",0),Binning_WOE_IV!$R$64:$R$65,Binning_WOE_IV!$G$64:$G$65,"not found",0)</f>
        <v>0.23435622685305388</v>
      </c>
      <c r="AH449">
        <f>V449*TRAIN_SUMMARY!$C$3</f>
        <v>0.53026698802232175</v>
      </c>
      <c r="AI449">
        <f>W449*TRAIN_SUMMARY!$C$4</f>
        <v>0.49301772974847569</v>
      </c>
      <c r="AJ449">
        <f>X449*TRAIN_SUMMARY!$C$5</f>
        <v>5.7453903556002682E-2</v>
      </c>
      <c r="AK449">
        <f>Y449*TRAIN_SUMMARY!$C$6</f>
        <v>-0.88431454425511169</v>
      </c>
      <c r="AL449">
        <f>Z449*TRAIN_SUMMARY!$C$7</f>
        <v>2.4580699342731407E-2</v>
      </c>
      <c r="AM449">
        <f>AA449*TRAIN_SUMMARY!$C$8</f>
        <v>-0.46936907902687153</v>
      </c>
      <c r="AN449">
        <f>AB449*TRAIN_SUMMARY!$C$9</f>
        <v>-0.49611293003523665</v>
      </c>
      <c r="AO449">
        <f>AC449*TRAIN_SUMMARY!$C$10</f>
        <v>-0.18469041192036334</v>
      </c>
      <c r="AP449">
        <f>AD449*TRAIN_SUMMARY!$C$11</f>
        <v>-0.21458247952085815</v>
      </c>
      <c r="AQ449">
        <f>AE449*TRAIN_SUMMARY!$C$12</f>
        <v>6.1778553558697331E-2</v>
      </c>
      <c r="AR449">
        <f>AF449*TRAIN_SUMMARY!$C$13</f>
        <v>0.33693577197926589</v>
      </c>
      <c r="AS449">
        <f>AG449*TRAIN_SUMMARY!$C$14</f>
        <v>-8.8614999578798745E-2</v>
      </c>
      <c r="AT449">
        <f>TRAIN_SUMMARY!$C$2+SUM(AH449:AS449)</f>
        <v>-1.6550516128918686</v>
      </c>
      <c r="AU449">
        <f t="shared" si="78"/>
        <v>0.16042737793066272</v>
      </c>
      <c r="AV449">
        <f t="shared" si="79"/>
        <v>0.17486229986968291</v>
      </c>
      <c r="AW449">
        <f t="shared" si="80"/>
        <v>1</v>
      </c>
      <c r="AX449">
        <f t="shared" si="81"/>
        <v>0</v>
      </c>
      <c r="AY449">
        <f t="shared" si="89"/>
        <v>259</v>
      </c>
      <c r="AZ449">
        <f t="shared" si="90"/>
        <v>189</v>
      </c>
      <c r="BA449" s="35">
        <f t="shared" si="82"/>
        <v>0.53402061855670102</v>
      </c>
      <c r="BB449" s="35">
        <f t="shared" si="83"/>
        <v>0.87906976744186049</v>
      </c>
      <c r="BC449" s="35">
        <f t="shared" si="84"/>
        <v>0.34504914888515947</v>
      </c>
      <c r="BD449" s="35">
        <f t="shared" si="85"/>
        <v>0.87906976744186049</v>
      </c>
      <c r="BE449" s="35">
        <f t="shared" si="86"/>
        <v>0.53402061855670102</v>
      </c>
      <c r="BF449" s="23">
        <f>VLOOKUP(AH449,POINTS_TABLE!$D$2:$E$6,2,FALSE)</f>
        <v>22.950406619007929</v>
      </c>
      <c r="BG449" s="23">
        <f>VLOOKUP(AI449,POINTS_TABLE!$D$7:$E$12,2,FALSE)</f>
        <v>21.33822701335383</v>
      </c>
      <c r="BH449" s="23">
        <f>VLOOKUP(AJ449,POINTS_TABLE!$D$13:$E$18,2,FALSE)</f>
        <v>2.4866538521987356</v>
      </c>
      <c r="BI449" s="23">
        <f>VLOOKUP(AK449,POINTS_TABLE!$D$21:$E$24,2,FALSE)</f>
        <v>-38.273886227485001</v>
      </c>
      <c r="BJ449" s="23">
        <f>VLOOKUP(AL449,POINTS_TABLE!$D$25:$E$27,2,FALSE)</f>
        <v>1.063873591300236</v>
      </c>
      <c r="BK449" s="23">
        <f>VLOOKUP(AM449,POINTS_TABLE!$D$28:$E$33,2,FALSE)</f>
        <v>-20.314693279760625</v>
      </c>
      <c r="BL449" s="23">
        <f>VLOOKUP(AN449,POINTS_TABLE!$D$34:$E$37,2,FALSE)</f>
        <v>-21.472189916481874</v>
      </c>
      <c r="BM449" s="23">
        <f>VLOOKUP(AO449,POINTS_TABLE!$D$38:$E$41,2,FALSE)</f>
        <v>-7.9935582413174426</v>
      </c>
      <c r="BN449" s="23">
        <f>VLOOKUP(AP449,POINTS_TABLE!$D$42:$E$44,2,FALSE)</f>
        <v>-9.2873123719919874</v>
      </c>
      <c r="BO449" s="23">
        <f>VLOOKUP(AQ449,POINTS_TABLE!$D$45:$E$48,2,FALSE)</f>
        <v>2.6738283855727758</v>
      </c>
      <c r="BP449" s="23">
        <f>VLOOKUP(AR449,POINTS_TABLE!$D$49:$E$50,2,FALSE)</f>
        <v>14.582867019977442</v>
      </c>
      <c r="BQ449" s="23">
        <f>VLOOKUP(AS449,POINTS_TABLE!$D$51:$E$52,2,FALSE)</f>
        <v>-3.8353326132213157</v>
      </c>
      <c r="BR449" s="39">
        <f>ROUND(SCORECARD_SCALLING!$C$6-SUM(BF449:BQ449)-TRAIN_SUMMARY!$C$2*SCORECARD_SCALLING!$C$5,0)</f>
        <v>542</v>
      </c>
      <c r="BS449" t="str">
        <f t="shared" si="87"/>
        <v>Manual review</v>
      </c>
      <c r="BT449">
        <f t="shared" si="88"/>
        <v>2</v>
      </c>
    </row>
    <row r="450" spans="1:72">
      <c r="A450" s="2" t="s">
        <v>37</v>
      </c>
      <c r="B450" s="2">
        <v>24</v>
      </c>
      <c r="C450" s="2" t="s">
        <v>33</v>
      </c>
      <c r="D450" s="2" t="s">
        <v>46</v>
      </c>
      <c r="E450" s="2">
        <v>1393</v>
      </c>
      <c r="F450" s="2" t="s">
        <v>34</v>
      </c>
      <c r="G450" s="2" t="s">
        <v>35</v>
      </c>
      <c r="H450" s="2">
        <v>2</v>
      </c>
      <c r="I450" s="2" t="s">
        <v>26</v>
      </c>
      <c r="J450" s="2" t="s">
        <v>42</v>
      </c>
      <c r="K450" s="2">
        <v>2</v>
      </c>
      <c r="L450" s="2" t="s">
        <v>28</v>
      </c>
      <c r="M450" s="2">
        <v>31</v>
      </c>
      <c r="N450" s="2" t="s">
        <v>27</v>
      </c>
      <c r="O450" s="2" t="s">
        <v>29</v>
      </c>
      <c r="P450" s="2">
        <v>1</v>
      </c>
      <c r="Q450" s="2" t="s">
        <v>30</v>
      </c>
      <c r="R450" s="2">
        <v>1</v>
      </c>
      <c r="S450" s="2" t="s">
        <v>31</v>
      </c>
      <c r="T450" s="2" t="s">
        <v>31</v>
      </c>
      <c r="U450" s="2">
        <v>0</v>
      </c>
      <c r="V450">
        <f>_xlfn.XLOOKUP(B450,Binning_WOE_IV!$C$2:$C$6,Binning_WOE_IV!$I$2:$I$6,"not found",-1)</f>
        <v>-0.12917431193202994</v>
      </c>
      <c r="W450">
        <f>_xlfn.XLOOKUP(E450,Binning_WOE_IV!$C$7:$C$12,Binning_WOE_IV!$I$7:$I$12,"not found",-1)</f>
        <v>0.16104877718831048</v>
      </c>
      <c r="X450">
        <f>_xlfn.XLOOKUP(M450,Binning_WOE_IV!$C$13:$C$18,Binning_WOE_IV!$I$13:$I$18,"not found",-1)</f>
        <v>-9.0210644079187538E-2</v>
      </c>
      <c r="Y450">
        <f>_xlfn.XLOOKUP(A450,Binning_WOE_IV!$B$32:$B$35,Binning_WOE_IV!$G$32:$G$35,"not found",0)</f>
        <v>1.1281887537091495</v>
      </c>
      <c r="Z450" s="23">
        <f>_xlfn.XLOOKUP(_xlfn.XLOOKUP(C450,Binning_WOE_IV!$AF$2:$AF$6,Binning_WOE_IV!$AG$2:$AG$6,"not found",0),Binning_WOE_IV!$R$36:$R$38,Binning_WOE_IV!$G$36:$G$38,"not found",0)</f>
        <v>-4.4726268044255127E-2</v>
      </c>
      <c r="AA450" cm="1">
        <f t="array" ref="AA450">_xlfn.SWITCH(D450,"radio/tv",Binning_WOE_IV!$G$39,"other",Binning_WOE_IV!$G$39,"education",Binning_WOE_IV!$G$40,"retraining",Binning_WOE_IV!$G$40,"furniture/equipment",Binning_WOE_IV!$G$41,"domestic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50">
        <f>_xlfn.LET(_xlpm.b,_xlfn.XLOOKUP(F450,Binning_WOE_IV!$AJ$2:$AJ$6,Binning_WOE_IV!$AK$2:$AK$6,"not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50">
        <f>_xlfn.LET(_xlpm.b,_xlfn.XLOOKUP(G450,Binning_WOE_IV!$AL$2:$AL$6,Binning_WOE_IV!$AM$2:$AM$6,"not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50">
        <f>_xlfn.XLOOKUP(_xlfn.XLOOKUP(I450,Binning_WOE_IV!$AN$2:$AN$5,Binning_WOE_IV!$AO$2:$AO$5,"not found",0),Binning_WOE_IV!$R$53:$R$55,Binning_WOE_IV!$G$53:$G$55,"not found",0)</f>
        <v>0.1811117123342415</v>
      </c>
      <c r="AE450">
        <f>_xlfn.LET(_xlpm.b,_xlfn.XLOOKUP(L450,Binning_WOE_IV!$AQ$2:$AQ$5,Binning_WOE_IV!$AR$2:$AR$5,"not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50">
        <f>_xlfn.XLOOKUP(_xlfn.XLOOKUP(N450,Binning_WOE_IV!$AS$2:$AS$4,Binning_WOE_IV!$AT$2:$AT$4,"not found",0),Binning_WOE_IV!$R$62:$R$63,Binning_WOE_IV!$G$62:$G$63,"not found",0)</f>
        <v>0.12957806221905885</v>
      </c>
      <c r="AG450">
        <f>_xlfn.XLOOKUP(_xlfn.XLOOKUP(O450,Binning_WOE_IV!$AU$2:$AU$4,Binning_WOE_IV!$AV$2:$AV$4,"not found",0),Binning_WOE_IV!$R$64:$R$65,Binning_WOE_IV!$G$64:$G$65,"not found",0)</f>
        <v>0.23435622685305388</v>
      </c>
      <c r="AH450">
        <f>V450*TRAIN_SUMMARY!$C$3</f>
        <v>0.10186434668464488</v>
      </c>
      <c r="AI450">
        <f>W450*TRAIN_SUMMARY!$C$4</f>
        <v>-8.037531726833734E-2</v>
      </c>
      <c r="AJ450">
        <f>X450*TRAIN_SUMMARY!$C$5</f>
        <v>5.7453903556002682E-2</v>
      </c>
      <c r="AK450">
        <f>Y450*TRAIN_SUMMARY!$C$6</f>
        <v>-0.88431454425511169</v>
      </c>
      <c r="AL450">
        <f>Z450*TRAIN_SUMMARY!$C$7</f>
        <v>2.4580699342731407E-2</v>
      </c>
      <c r="AM450">
        <f>AA450*TRAIN_SUMMARY!$C$8</f>
        <v>0.38352631329769549</v>
      </c>
      <c r="AN450">
        <f>AB450*TRAIN_SUMMARY!$C$9</f>
        <v>0.17108448609736249</v>
      </c>
      <c r="AO450">
        <f>AC450*TRAIN_SUMMARY!$C$10</f>
        <v>4.7923621110280083E-2</v>
      </c>
      <c r="AP450">
        <f>AD450*TRAIN_SUMMARY!$C$11</f>
        <v>-0.21458247952085815</v>
      </c>
      <c r="AQ450">
        <f>AE450*TRAIN_SUMMARY!$C$12</f>
        <v>-0.28008206528227803</v>
      </c>
      <c r="AR450">
        <f>AF450*TRAIN_SUMMARY!$C$13</f>
        <v>-7.9424741749105313E-2</v>
      </c>
      <c r="AS450">
        <f>AG450*TRAIN_SUMMARY!$C$14</f>
        <v>-8.8614999578798745E-2</v>
      </c>
      <c r="AT450">
        <f>TRAIN_SUMMARY!$C$2+SUM(AH450:AS450)</f>
        <v>-1.6623615923278954</v>
      </c>
      <c r="AU450">
        <f t="shared" ref="AU450:AU513" si="91">1/(1+EXP(-AT450))</f>
        <v>0.15944523593936386</v>
      </c>
      <c r="AV450">
        <f t="shared" ref="AV450:AV513" si="92">-((U450*LN(AU450))+(1-U450)*LN(1-AU450))</f>
        <v>0.17369317172942675</v>
      </c>
      <c r="AW450">
        <f t="shared" ref="AW450:AW513" si="93">IF(U450=0,1,0)</f>
        <v>1</v>
      </c>
      <c r="AX450">
        <f t="shared" ref="AX450:AX513" si="94">IF(U450=1,1,0)</f>
        <v>0</v>
      </c>
      <c r="AY450">
        <f t="shared" si="89"/>
        <v>260</v>
      </c>
      <c r="AZ450">
        <f t="shared" si="90"/>
        <v>189</v>
      </c>
      <c r="BA450" s="35">
        <f t="shared" ref="BA450:BA513" si="95">AY450/SUM($AW$2:$AW$701)</f>
        <v>0.53608247422680411</v>
      </c>
      <c r="BB450" s="35">
        <f t="shared" ref="BB450:BB513" si="96">AZ450/SUM($AX$2:$AX$701)</f>
        <v>0.87906976744186049</v>
      </c>
      <c r="BC450" s="35">
        <f t="shared" ref="BC450:BC513" si="97">ABS(BA450-BB450)</f>
        <v>0.34298729321505639</v>
      </c>
      <c r="BD450" s="35">
        <f t="shared" ref="BD450:BD513" si="98">BB450</f>
        <v>0.87906976744186049</v>
      </c>
      <c r="BE450" s="35">
        <f t="shared" ref="BE450:BE513" si="99">BA450</f>
        <v>0.53608247422680411</v>
      </c>
      <c r="BF450" s="23">
        <f>VLOOKUP(AH450,POINTS_TABLE!$D$2:$E$6,2,FALSE)</f>
        <v>4.4087756341599382</v>
      </c>
      <c r="BG450" s="23">
        <f>VLOOKUP(AI450,POINTS_TABLE!$D$7:$E$12,2,FALSE)</f>
        <v>-3.4787121489872201</v>
      </c>
      <c r="BH450" s="23">
        <f>VLOOKUP(AJ450,POINTS_TABLE!$D$13:$E$18,2,FALSE)</f>
        <v>2.4866538521987356</v>
      </c>
      <c r="BI450" s="23">
        <f>VLOOKUP(AK450,POINTS_TABLE!$D$21:$E$24,2,FALSE)</f>
        <v>-38.273886227485001</v>
      </c>
      <c r="BJ450" s="23">
        <f>VLOOKUP(AL450,POINTS_TABLE!$D$25:$E$27,2,FALSE)</f>
        <v>1.063873591300236</v>
      </c>
      <c r="BK450" s="23">
        <f>VLOOKUP(AM450,POINTS_TABLE!$D$28:$E$33,2,FALSE)</f>
        <v>16.599345307350365</v>
      </c>
      <c r="BL450" s="23">
        <f>VLOOKUP(AN450,POINTS_TABLE!$D$34:$E$37,2,FALSE)</f>
        <v>7.4046821899710498</v>
      </c>
      <c r="BM450" s="23">
        <f>VLOOKUP(AO450,POINTS_TABLE!$D$38:$E$41,2,FALSE)</f>
        <v>2.0741751155172814</v>
      </c>
      <c r="BN450" s="23">
        <f>VLOOKUP(AP450,POINTS_TABLE!$D$42:$E$44,2,FALSE)</f>
        <v>-9.2873123719919874</v>
      </c>
      <c r="BO450" s="23">
        <f>VLOOKUP(AQ450,POINTS_TABLE!$D$45:$E$48,2,FALSE)</f>
        <v>-12.122190198740443</v>
      </c>
      <c r="BP450" s="23">
        <f>VLOOKUP(AR450,POINTS_TABLE!$D$49:$E$50,2,FALSE)</f>
        <v>-3.4375704313596254</v>
      </c>
      <c r="BQ450" s="23">
        <f>VLOOKUP(AS450,POINTS_TABLE!$D$51:$E$52,2,FALSE)</f>
        <v>-3.8353326132213157</v>
      </c>
      <c r="BR450" s="39">
        <f>ROUND(SCORECARD_SCALLING!$C$6-SUM(BF450:BQ450)-TRAIN_SUMMARY!$C$2*SCORECARD_SCALLING!$C$5,0)</f>
        <v>542</v>
      </c>
      <c r="BS450" t="str">
        <f t="shared" si="87"/>
        <v>Manual review</v>
      </c>
      <c r="BT450">
        <f t="shared" si="88"/>
        <v>2</v>
      </c>
    </row>
    <row r="451" spans="1:72">
      <c r="A451" s="2" t="s">
        <v>37</v>
      </c>
      <c r="B451" s="2">
        <v>4</v>
      </c>
      <c r="C451" s="2" t="s">
        <v>33</v>
      </c>
      <c r="D451" s="2" t="s">
        <v>41</v>
      </c>
      <c r="E451" s="2">
        <v>601</v>
      </c>
      <c r="F451" s="2" t="s">
        <v>34</v>
      </c>
      <c r="G451" s="2" t="s">
        <v>57</v>
      </c>
      <c r="H451" s="2">
        <v>1</v>
      </c>
      <c r="I451" s="2" t="s">
        <v>36</v>
      </c>
      <c r="J451" s="2" t="s">
        <v>27</v>
      </c>
      <c r="K451" s="2">
        <v>3</v>
      </c>
      <c r="L451" s="2" t="s">
        <v>28</v>
      </c>
      <c r="M451" s="2">
        <v>23</v>
      </c>
      <c r="N451" s="2" t="s">
        <v>27</v>
      </c>
      <c r="O451" s="2" t="s">
        <v>51</v>
      </c>
      <c r="P451" s="2">
        <v>1</v>
      </c>
      <c r="Q451" s="2" t="s">
        <v>40</v>
      </c>
      <c r="R451" s="2">
        <v>2</v>
      </c>
      <c r="S451" s="2" t="s">
        <v>27</v>
      </c>
      <c r="T451" s="2" t="s">
        <v>31</v>
      </c>
      <c r="U451" s="2">
        <v>0</v>
      </c>
      <c r="V451">
        <f>_xlfn.XLOOKUP(B451,Binning_WOE_IV!$C$2:$C$6,Binning_WOE_IV!$I$2:$I$6,"not found",-1)</f>
        <v>1.0146162505891094</v>
      </c>
      <c r="W451">
        <f>_xlfn.XLOOKUP(E451,Binning_WOE_IV!$C$7:$C$12,Binning_WOE_IV!$I$7:$I$12,"not found",-1)</f>
        <v>3.9978967825304385E-2</v>
      </c>
      <c r="X451">
        <f>_xlfn.XLOOKUP(M451,Binning_WOE_IV!$C$13:$C$18,Binning_WOE_IV!$I$13:$I$18,"not found",-1)</f>
        <v>-0.40221483439086264</v>
      </c>
      <c r="Y451">
        <f>_xlfn.XLOOKUP(A451,Binning_WOE_IV!$B$32:$B$35,Binning_WOE_IV!$G$32:$G$35,"not found",0)</f>
        <v>1.1281887537091495</v>
      </c>
      <c r="Z451" s="23">
        <f>_xlfn.XLOOKUP(_xlfn.XLOOKUP(C451,Binning_WOE_IV!$AF$2:$AF$6,Binning_WOE_IV!$AG$2:$AG$6,"not found",0),Binning_WOE_IV!$R$36:$R$38,Binning_WOE_IV!$G$36:$G$38,"not found",0)</f>
        <v>-4.4726268044255127E-2</v>
      </c>
      <c r="AA451" cm="1">
        <f t="array" ref="AA451">_xlfn.SWITCH(D451,"radio/tv",Binning_WOE_IV!$G$39,"other",Binning_WOE_IV!$G$39,"education",Binning_WOE_IV!$G$40,"retraining",Binning_WOE_IV!$G$40,"furniture/equipment",Binning_WOE_IV!$G$41,"domestic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451">
        <f>_xlfn.LET(_xlpm.b,_xlfn.XLOOKUP(F451,Binning_WOE_IV!$AJ$2:$AJ$6,Binning_WOE_IV!$AK$2:$AK$6,"not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51">
        <f>_xlfn.LET(_xlpm.b,_xlfn.XLOOKUP(G451,Binning_WOE_IV!$AL$2:$AL$6,Binning_WOE_IV!$AM$2:$AM$6,"not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451">
        <f>_xlfn.XLOOKUP(_xlfn.XLOOKUP(I451,Binning_WOE_IV!$AN$2:$AN$5,Binning_WOE_IV!$AO$2:$AO$5,"not found",0),Binning_WOE_IV!$R$53:$R$55,Binning_WOE_IV!$G$53:$G$55,"not found",0)</f>
        <v>-0.20099341664998441</v>
      </c>
      <c r="AE451">
        <f>_xlfn.LET(_xlpm.b,_xlfn.XLOOKUP(L451,Binning_WOE_IV!$AQ$2:$AQ$5,Binning_WOE_IV!$AR$2:$AR$5,"not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51">
        <f>_xlfn.XLOOKUP(_xlfn.XLOOKUP(N451,Binning_WOE_IV!$AS$2:$AS$4,Binning_WOE_IV!$AT$2:$AT$4,"not found",0),Binning_WOE_IV!$R$62:$R$63,Binning_WOE_IV!$G$62:$G$63,"not found",0)</f>
        <v>0.12957806221905885</v>
      </c>
      <c r="AG451">
        <f>_xlfn.XLOOKUP(_xlfn.XLOOKUP(O451,Binning_WOE_IV!$AU$2:$AU$4,Binning_WOE_IV!$AV$2:$AV$4,"not found",0),Binning_WOE_IV!$R$64:$R$65,Binning_WOE_IV!$G$64:$G$65,"not found",0)</f>
        <v>-0.4919272386823581</v>
      </c>
      <c r="AH451">
        <f>V451*TRAIN_SUMMARY!$C$3</f>
        <v>-0.80010661528638027</v>
      </c>
      <c r="AI451">
        <f>W451*TRAIN_SUMMARY!$C$4</f>
        <v>-1.9952478243670423E-2</v>
      </c>
      <c r="AJ451">
        <f>X451*TRAIN_SUMMARY!$C$5</f>
        <v>0.25616502952357967</v>
      </c>
      <c r="AK451">
        <f>Y451*TRAIN_SUMMARY!$C$6</f>
        <v>-0.88431454425511169</v>
      </c>
      <c r="AL451">
        <f>Z451*TRAIN_SUMMARY!$C$7</f>
        <v>2.4580699342731407E-2</v>
      </c>
      <c r="AM451">
        <f>AA451*TRAIN_SUMMARY!$C$8</f>
        <v>5.9194073638088991E-2</v>
      </c>
      <c r="AN451">
        <f>AB451*TRAIN_SUMMARY!$C$9</f>
        <v>0.17108448609736249</v>
      </c>
      <c r="AO451">
        <f>AC451*TRAIN_SUMMARY!$C$10</f>
        <v>0.2867089209985732</v>
      </c>
      <c r="AP451">
        <f>AD451*TRAIN_SUMMARY!$C$11</f>
        <v>0.23813846799994265</v>
      </c>
      <c r="AQ451">
        <f>AE451*TRAIN_SUMMARY!$C$12</f>
        <v>-0.28008206528227803</v>
      </c>
      <c r="AR451">
        <f>AF451*TRAIN_SUMMARY!$C$13</f>
        <v>-7.9424741749105313E-2</v>
      </c>
      <c r="AS451">
        <f>AG451*TRAIN_SUMMARY!$C$14</f>
        <v>0.18600799575071647</v>
      </c>
      <c r="AT451">
        <f>TRAIN_SUMMARY!$C$2+SUM(AH451:AS451)</f>
        <v>-1.6634015862276743</v>
      </c>
      <c r="AU451">
        <f t="shared" si="91"/>
        <v>0.15930590276701542</v>
      </c>
      <c r="AV451">
        <f t="shared" si="92"/>
        <v>0.17352742211808098</v>
      </c>
      <c r="AW451">
        <f t="shared" si="93"/>
        <v>1</v>
      </c>
      <c r="AX451">
        <f t="shared" si="94"/>
        <v>0</v>
      </c>
      <c r="AY451">
        <f t="shared" si="89"/>
        <v>261</v>
      </c>
      <c r="AZ451">
        <f t="shared" si="90"/>
        <v>189</v>
      </c>
      <c r="BA451" s="35">
        <f t="shared" si="95"/>
        <v>0.53814432989690719</v>
      </c>
      <c r="BB451" s="35">
        <f t="shared" si="96"/>
        <v>0.87906976744186049</v>
      </c>
      <c r="BC451" s="35">
        <f t="shared" si="97"/>
        <v>0.3409254375449533</v>
      </c>
      <c r="BD451" s="35">
        <f t="shared" si="98"/>
        <v>0.87906976744186049</v>
      </c>
      <c r="BE451" s="35">
        <f t="shared" si="99"/>
        <v>0.53814432989690719</v>
      </c>
      <c r="BF451" s="23">
        <f>VLOOKUP(AH451,POINTS_TABLE!$D$2:$E$6,2,FALSE)</f>
        <v>-34.629295381683434</v>
      </c>
      <c r="BG451" s="23">
        <f>VLOOKUP(AI451,POINTS_TABLE!$D$7:$E$12,2,FALSE)</f>
        <v>-0.86356024246764762</v>
      </c>
      <c r="BH451" s="23">
        <f>VLOOKUP(AJ451,POINTS_TABLE!$D$13:$E$18,2,FALSE)</f>
        <v>11.087040532285299</v>
      </c>
      <c r="BI451" s="23">
        <f>VLOOKUP(AK451,POINTS_TABLE!$D$21:$E$24,2,FALSE)</f>
        <v>-38.273886227485001</v>
      </c>
      <c r="BJ451" s="23">
        <f>VLOOKUP(AL451,POINTS_TABLE!$D$25:$E$27,2,FALSE)</f>
        <v>1.063873591300236</v>
      </c>
      <c r="BK451" s="23">
        <f>VLOOKUP(AM451,POINTS_TABLE!$D$28:$E$33,2,FALSE)</f>
        <v>2.5619698946306131</v>
      </c>
      <c r="BL451" s="23">
        <f>VLOOKUP(AN451,POINTS_TABLE!$D$34:$E$37,2,FALSE)</f>
        <v>7.4046821899710498</v>
      </c>
      <c r="BM451" s="23">
        <f>VLOOKUP(AO451,POINTS_TABLE!$D$38:$E$41,2,FALSE)</f>
        <v>12.409006155098014</v>
      </c>
      <c r="BN451" s="23">
        <f>VLOOKUP(AP451,POINTS_TABLE!$D$42:$E$44,2,FALSE)</f>
        <v>10.30683560485237</v>
      </c>
      <c r="BO451" s="23">
        <f>VLOOKUP(AQ451,POINTS_TABLE!$D$45:$E$48,2,FALSE)</f>
        <v>-12.122190198740443</v>
      </c>
      <c r="BP451" s="23">
        <f>VLOOKUP(AR451,POINTS_TABLE!$D$49:$E$50,2,FALSE)</f>
        <v>-3.4375704313596254</v>
      </c>
      <c r="BQ451" s="23">
        <f>VLOOKUP(AS451,POINTS_TABLE!$D$51:$E$52,2,FALSE)</f>
        <v>8.0505843910576207</v>
      </c>
      <c r="BR451" s="39">
        <f>ROUND(SCORECARD_SCALLING!$C$6-SUM(BF451:BQ451)-TRAIN_SUMMARY!$C$2*SCORECARD_SCALLING!$C$5,0)</f>
        <v>542</v>
      </c>
      <c r="BS451" t="str">
        <f t="shared" ref="BS451:BS514" si="100">IF(BR451&gt;=580,"Accept",IF(AND(BR451&gt;=500,BR451&lt;580),"Manual review","Reject"))</f>
        <v>Manual review</v>
      </c>
      <c r="BT451">
        <f t="shared" ref="BT451:BT514" si="101">IF(BS451="Reject",1,IF(BS451="Manual review",2,3))</f>
        <v>2</v>
      </c>
    </row>
    <row r="452" spans="1:72">
      <c r="A452" s="2" t="s">
        <v>32</v>
      </c>
      <c r="B452" s="2">
        <v>9</v>
      </c>
      <c r="C452" s="2" t="s">
        <v>22</v>
      </c>
      <c r="D452" s="2" t="s">
        <v>41</v>
      </c>
      <c r="E452" s="2">
        <v>1919</v>
      </c>
      <c r="F452" s="2" t="s">
        <v>34</v>
      </c>
      <c r="G452" s="2" t="s">
        <v>39</v>
      </c>
      <c r="H452" s="2">
        <v>4</v>
      </c>
      <c r="I452" s="2" t="s">
        <v>26</v>
      </c>
      <c r="J452" s="2" t="s">
        <v>27</v>
      </c>
      <c r="K452" s="2">
        <v>3</v>
      </c>
      <c r="L452" s="2" t="s">
        <v>50</v>
      </c>
      <c r="M452" s="2">
        <v>35</v>
      </c>
      <c r="N452" s="2" t="s">
        <v>27</v>
      </c>
      <c r="O452" s="2" t="s">
        <v>51</v>
      </c>
      <c r="P452" s="2">
        <v>1</v>
      </c>
      <c r="Q452" s="2" t="s">
        <v>30</v>
      </c>
      <c r="R452" s="2">
        <v>1</v>
      </c>
      <c r="S452" s="2" t="s">
        <v>31</v>
      </c>
      <c r="T452" s="2" t="s">
        <v>31</v>
      </c>
      <c r="U452" s="2">
        <v>0</v>
      </c>
      <c r="V452">
        <f>_xlfn.XLOOKUP(B452,Binning_WOE_IV!$C$2:$C$6,Binning_WOE_IV!$I$2:$I$6,"not found",-1)</f>
        <v>1.0146162505891094</v>
      </c>
      <c r="W452">
        <f>_xlfn.XLOOKUP(E452,Binning_WOE_IV!$C$7:$C$12,Binning_WOE_IV!$I$7:$I$12,"not found",-1)</f>
        <v>0.16104877718831048</v>
      </c>
      <c r="X452">
        <f>_xlfn.XLOOKUP(M452,Binning_WOE_IV!$C$13:$C$18,Binning_WOE_IV!$I$13:$I$18,"not found",-1)</f>
        <v>-9.0210644079187538E-2</v>
      </c>
      <c r="Y452">
        <f>_xlfn.XLOOKUP(A452,Binning_WOE_IV!$B$32:$B$35,Binning_WOE_IV!$G$32:$G$35,"not found",0)</f>
        <v>-0.45557089656450134</v>
      </c>
      <c r="Z452" s="23">
        <f>_xlfn.XLOOKUP(_xlfn.XLOOKUP(C452,Binning_WOE_IV!$AF$2:$AF$6,Binning_WOE_IV!$AG$2:$AG$6,"not found",0),Binning_WOE_IV!$R$36:$R$38,Binning_WOE_IV!$G$36:$G$38,"not found",0)</f>
        <v>0.68738688104907397</v>
      </c>
      <c r="AA452" cm="1">
        <f t="array" ref="AA452">_xlfn.SWITCH(D452,"radio/tv",Binning_WOE_IV!$G$39,"other",Binning_WOE_IV!$G$39,"education",Binning_WOE_IV!$G$40,"retraining",Binning_WOE_IV!$G$40,"furniture/equipment",Binning_WOE_IV!$G$41,"domestic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452">
        <f>_xlfn.LET(_xlpm.b,_xlfn.XLOOKUP(F452,Binning_WOE_IV!$AJ$2:$AJ$6,Binning_WOE_IV!$AK$2:$AK$6,"not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52">
        <f>_xlfn.LET(_xlpm.b,_xlfn.XLOOKUP(G452,Binning_WOE_IV!$AL$2:$AL$6,Binning_WOE_IV!$AM$2:$AM$6,"not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52">
        <f>_xlfn.XLOOKUP(_xlfn.XLOOKUP(I452,Binning_WOE_IV!$AN$2:$AN$5,Binning_WOE_IV!$AO$2:$AO$5,"not found",0),Binning_WOE_IV!$R$53:$R$55,Binning_WOE_IV!$G$53:$G$55,"not found",0)</f>
        <v>0.1811117123342415</v>
      </c>
      <c r="AE452">
        <f>_xlfn.LET(_xlpm.b,_xlfn.XLOOKUP(L452,Binning_WOE_IV!$AQ$2:$AQ$5,Binning_WOE_IV!$AR$2:$AR$5,"not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52">
        <f>_xlfn.XLOOKUP(_xlfn.XLOOKUP(N452,Binning_WOE_IV!$AS$2:$AS$4,Binning_WOE_IV!$AT$2:$AT$4,"not found",0),Binning_WOE_IV!$R$62:$R$63,Binning_WOE_IV!$G$62:$G$63,"not found",0)</f>
        <v>0.12957806221905885</v>
      </c>
      <c r="AG452">
        <f>_xlfn.XLOOKUP(_xlfn.XLOOKUP(O452,Binning_WOE_IV!$AU$2:$AU$4,Binning_WOE_IV!$AV$2:$AV$4,"not found",0),Binning_WOE_IV!$R$64:$R$65,Binning_WOE_IV!$G$64:$G$65,"not found",0)</f>
        <v>-0.4919272386823581</v>
      </c>
      <c r="AH452">
        <f>V452*TRAIN_SUMMARY!$C$3</f>
        <v>-0.80010661528638027</v>
      </c>
      <c r="AI452">
        <f>W452*TRAIN_SUMMARY!$C$4</f>
        <v>-8.037531726833734E-2</v>
      </c>
      <c r="AJ452">
        <f>X452*TRAIN_SUMMARY!$C$5</f>
        <v>5.7453903556002682E-2</v>
      </c>
      <c r="AK452">
        <f>Y452*TRAIN_SUMMARY!$C$6</f>
        <v>0.35709270141793154</v>
      </c>
      <c r="AL452">
        <f>Z452*TRAIN_SUMMARY!$C$7</f>
        <v>-0.37777464997720578</v>
      </c>
      <c r="AM452">
        <f>AA452*TRAIN_SUMMARY!$C$8</f>
        <v>5.9194073638088991E-2</v>
      </c>
      <c r="AN452">
        <f>AB452*TRAIN_SUMMARY!$C$9</f>
        <v>0.17108448609736249</v>
      </c>
      <c r="AO452">
        <f>AC452*TRAIN_SUMMARY!$C$10</f>
        <v>-0.18469041192036334</v>
      </c>
      <c r="AP452">
        <f>AD452*TRAIN_SUMMARY!$C$11</f>
        <v>-0.21458247952085815</v>
      </c>
      <c r="AQ452">
        <f>AE452*TRAIN_SUMMARY!$C$12</f>
        <v>6.1778553558697331E-2</v>
      </c>
      <c r="AR452">
        <f>AF452*TRAIN_SUMMARY!$C$13</f>
        <v>-7.9424741749105313E-2</v>
      </c>
      <c r="AS452">
        <f>AG452*TRAIN_SUMMARY!$C$14</f>
        <v>0.18600799575071647</v>
      </c>
      <c r="AT452">
        <f>TRAIN_SUMMARY!$C$2+SUM(AH452:AS452)</f>
        <v>-1.6657433164655739</v>
      </c>
      <c r="AU452">
        <f t="shared" si="91"/>
        <v>0.15899253077104991</v>
      </c>
      <c r="AV452">
        <f t="shared" si="92"/>
        <v>0.17315473768245676</v>
      </c>
      <c r="AW452">
        <f t="shared" si="93"/>
        <v>1</v>
      </c>
      <c r="AX452">
        <f t="shared" si="94"/>
        <v>0</v>
      </c>
      <c r="AY452">
        <f t="shared" ref="AY452:AY515" si="102">AY451+AW452</f>
        <v>262</v>
      </c>
      <c r="AZ452">
        <f t="shared" ref="AZ452:AZ515" si="103">AZ451+AX452</f>
        <v>189</v>
      </c>
      <c r="BA452" s="35">
        <f t="shared" si="95"/>
        <v>0.54020618556701028</v>
      </c>
      <c r="BB452" s="35">
        <f t="shared" si="96"/>
        <v>0.87906976744186049</v>
      </c>
      <c r="BC452" s="35">
        <f t="shared" si="97"/>
        <v>0.33886358187485022</v>
      </c>
      <c r="BD452" s="35">
        <f t="shared" si="98"/>
        <v>0.87906976744186049</v>
      </c>
      <c r="BE452" s="35">
        <f t="shared" si="99"/>
        <v>0.54020618556701028</v>
      </c>
      <c r="BF452" s="23">
        <f>VLOOKUP(AH452,POINTS_TABLE!$D$2:$E$6,2,FALSE)</f>
        <v>-34.629295381683434</v>
      </c>
      <c r="BG452" s="23">
        <f>VLOOKUP(AI452,POINTS_TABLE!$D$7:$E$12,2,FALSE)</f>
        <v>-3.4787121489872201</v>
      </c>
      <c r="BH452" s="23">
        <f>VLOOKUP(AJ452,POINTS_TABLE!$D$13:$E$18,2,FALSE)</f>
        <v>2.4866538521987356</v>
      </c>
      <c r="BI452" s="23">
        <f>VLOOKUP(AK452,POINTS_TABLE!$D$21:$E$24,2,FALSE)</f>
        <v>15.455276084198793</v>
      </c>
      <c r="BJ452" s="23">
        <f>VLOOKUP(AL452,POINTS_TABLE!$D$25:$E$27,2,FALSE)</f>
        <v>-16.350408422870363</v>
      </c>
      <c r="BK452" s="23">
        <f>VLOOKUP(AM452,POINTS_TABLE!$D$28:$E$33,2,FALSE)</f>
        <v>2.5619698946306131</v>
      </c>
      <c r="BL452" s="23">
        <f>VLOOKUP(AN452,POINTS_TABLE!$D$34:$E$37,2,FALSE)</f>
        <v>7.4046821899710498</v>
      </c>
      <c r="BM452" s="23">
        <f>VLOOKUP(AO452,POINTS_TABLE!$D$38:$E$41,2,FALSE)</f>
        <v>-7.9935582413174426</v>
      </c>
      <c r="BN452" s="23">
        <f>VLOOKUP(AP452,POINTS_TABLE!$D$42:$E$44,2,FALSE)</f>
        <v>-9.2873123719919874</v>
      </c>
      <c r="BO452" s="23">
        <f>VLOOKUP(AQ452,POINTS_TABLE!$D$45:$E$48,2,FALSE)</f>
        <v>2.6738283855727758</v>
      </c>
      <c r="BP452" s="23">
        <f>VLOOKUP(AR452,POINTS_TABLE!$D$49:$E$50,2,FALSE)</f>
        <v>-3.4375704313596254</v>
      </c>
      <c r="BQ452" s="23">
        <f>VLOOKUP(AS452,POINTS_TABLE!$D$51:$E$52,2,FALSE)</f>
        <v>8.0505843910576207</v>
      </c>
      <c r="BR452" s="39">
        <f>ROUND(SCORECARD_SCALLING!$C$6-SUM(BF452:BQ452)-TRAIN_SUMMARY!$C$2*SCORECARD_SCALLING!$C$5,0)</f>
        <v>542</v>
      </c>
      <c r="BS452" t="str">
        <f t="shared" si="100"/>
        <v>Manual review</v>
      </c>
      <c r="BT452">
        <f t="shared" si="101"/>
        <v>2</v>
      </c>
    </row>
    <row r="453" spans="1:72">
      <c r="A453" s="2" t="s">
        <v>21</v>
      </c>
      <c r="B453" s="2">
        <v>12</v>
      </c>
      <c r="C453" s="2" t="s">
        <v>22</v>
      </c>
      <c r="D453" s="2" t="s">
        <v>23</v>
      </c>
      <c r="E453" s="2">
        <v>385</v>
      </c>
      <c r="F453" s="2" t="s">
        <v>34</v>
      </c>
      <c r="G453" s="2" t="s">
        <v>39</v>
      </c>
      <c r="H453" s="2">
        <v>4</v>
      </c>
      <c r="I453" s="2" t="s">
        <v>36</v>
      </c>
      <c r="J453" s="2" t="s">
        <v>27</v>
      </c>
      <c r="K453" s="2">
        <v>3</v>
      </c>
      <c r="L453" s="2" t="s">
        <v>28</v>
      </c>
      <c r="M453" s="2">
        <v>58</v>
      </c>
      <c r="N453" s="2" t="s">
        <v>27</v>
      </c>
      <c r="O453" s="2" t="s">
        <v>29</v>
      </c>
      <c r="P453" s="2">
        <v>4</v>
      </c>
      <c r="Q453" s="2" t="s">
        <v>40</v>
      </c>
      <c r="R453" s="2">
        <v>1</v>
      </c>
      <c r="S453" s="2" t="s">
        <v>31</v>
      </c>
      <c r="T453" s="2" t="s">
        <v>31</v>
      </c>
      <c r="U453" s="2">
        <v>0</v>
      </c>
      <c r="V453">
        <f>_xlfn.XLOOKUP(B453,Binning_WOE_IV!$C$2:$C$6,Binning_WOE_IV!$I$2:$I$6,"not found",-1)</f>
        <v>7.0953437452657447E-2</v>
      </c>
      <c r="W453">
        <f>_xlfn.XLOOKUP(E453,Binning_WOE_IV!$C$7:$C$12,Binning_WOE_IV!$I$7:$I$12,"not found",-1)</f>
        <v>3.9978967825304385E-2</v>
      </c>
      <c r="X453">
        <f>_xlfn.XLOOKUP(M453,Binning_WOE_IV!$C$13:$C$18,Binning_WOE_IV!$I$13:$I$18,"not found",-1)</f>
        <v>0.42044277372805144</v>
      </c>
      <c r="Y453">
        <f>_xlfn.XLOOKUP(A453,Binning_WOE_IV!$B$32:$B$35,Binning_WOE_IV!$G$32:$G$35,"not found",0)</f>
        <v>-0.67859154491044971</v>
      </c>
      <c r="Z453" s="23">
        <f>_xlfn.XLOOKUP(_xlfn.XLOOKUP(C453,Binning_WOE_IV!$AF$2:$AF$6,Binning_WOE_IV!$AG$2:$AG$6,"not found",0),Binning_WOE_IV!$R$36:$R$38,Binning_WOE_IV!$G$36:$G$38,"not found",0)</f>
        <v>0.68738688104907397</v>
      </c>
      <c r="AA453" cm="1">
        <f t="array" ref="AA453">_xlfn.SWITCH(D453,"radio/tv",Binning_WOE_IV!$G$39,"other",Binning_WOE_IV!$G$39,"education",Binning_WOE_IV!$G$40,"retraining",Binning_WOE_IV!$G$40,"furniture/equipment",Binning_WOE_IV!$G$41,"domestic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453">
        <f>_xlfn.LET(_xlpm.b,_xlfn.XLOOKUP(F453,Binning_WOE_IV!$AJ$2:$AJ$6,Binning_WOE_IV!$AK$2:$AK$6,"not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53">
        <f>_xlfn.LET(_xlpm.b,_xlfn.XLOOKUP(G453,Binning_WOE_IV!$AL$2:$AL$6,Binning_WOE_IV!$AM$2:$AM$6,"not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53">
        <f>_xlfn.XLOOKUP(_xlfn.XLOOKUP(I453,Binning_WOE_IV!$AN$2:$AN$5,Binning_WOE_IV!$AO$2:$AO$5,"not found",0),Binning_WOE_IV!$R$53:$R$55,Binning_WOE_IV!$G$53:$G$55,"not found",0)</f>
        <v>-0.20099341664998441</v>
      </c>
      <c r="AE453">
        <f>_xlfn.LET(_xlpm.b,_xlfn.XLOOKUP(L453,Binning_WOE_IV!$AQ$2:$AQ$5,Binning_WOE_IV!$AR$2:$AR$5,"not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53">
        <f>_xlfn.XLOOKUP(_xlfn.XLOOKUP(N453,Binning_WOE_IV!$AS$2:$AS$4,Binning_WOE_IV!$AT$2:$AT$4,"not found",0),Binning_WOE_IV!$R$62:$R$63,Binning_WOE_IV!$G$62:$G$63,"not found",0)</f>
        <v>0.12957806221905885</v>
      </c>
      <c r="AG453">
        <f>_xlfn.XLOOKUP(_xlfn.XLOOKUP(O453,Binning_WOE_IV!$AU$2:$AU$4,Binning_WOE_IV!$AV$2:$AV$4,"not found",0),Binning_WOE_IV!$R$64:$R$65,Binning_WOE_IV!$G$64:$G$65,"not found",0)</f>
        <v>0.23435622685305388</v>
      </c>
      <c r="AH453">
        <f>V453*TRAIN_SUMMARY!$C$3</f>
        <v>-5.5952498937620498E-2</v>
      </c>
      <c r="AI453">
        <f>W453*TRAIN_SUMMARY!$C$4</f>
        <v>-1.9952478243670423E-2</v>
      </c>
      <c r="AJ453">
        <f>X453*TRAIN_SUMMARY!$C$5</f>
        <v>-0.26777415036949909</v>
      </c>
      <c r="AK453">
        <f>Y453*TRAIN_SUMMARY!$C$6</f>
        <v>0.53190423215968441</v>
      </c>
      <c r="AL453">
        <f>Z453*TRAIN_SUMMARY!$C$7</f>
        <v>-0.37777464997720578</v>
      </c>
      <c r="AM453">
        <f>AA453*TRAIN_SUMMARY!$C$8</f>
        <v>-0.43521580803835686</v>
      </c>
      <c r="AN453">
        <f>AB453*TRAIN_SUMMARY!$C$9</f>
        <v>0.17108448609736249</v>
      </c>
      <c r="AO453">
        <f>AC453*TRAIN_SUMMARY!$C$10</f>
        <v>-0.18469041192036334</v>
      </c>
      <c r="AP453">
        <f>AD453*TRAIN_SUMMARY!$C$11</f>
        <v>0.23813846799994265</v>
      </c>
      <c r="AQ453">
        <f>AE453*TRAIN_SUMMARY!$C$12</f>
        <v>-0.28008206528227803</v>
      </c>
      <c r="AR453">
        <f>AF453*TRAIN_SUMMARY!$C$13</f>
        <v>-7.9424741749105313E-2</v>
      </c>
      <c r="AS453">
        <f>AG453*TRAIN_SUMMARY!$C$14</f>
        <v>-8.8614999578798745E-2</v>
      </c>
      <c r="AT453">
        <f>TRAIN_SUMMARY!$C$2+SUM(AH453:AS453)</f>
        <v>-1.6697554326020314</v>
      </c>
      <c r="AU453">
        <f t="shared" si="91"/>
        <v>0.15845678875169786</v>
      </c>
      <c r="AV453">
        <f t="shared" si="92"/>
        <v>0.17251791640429412</v>
      </c>
      <c r="AW453">
        <f t="shared" si="93"/>
        <v>1</v>
      </c>
      <c r="AX453">
        <f t="shared" si="94"/>
        <v>0</v>
      </c>
      <c r="AY453">
        <f t="shared" si="102"/>
        <v>263</v>
      </c>
      <c r="AZ453">
        <f t="shared" si="103"/>
        <v>189</v>
      </c>
      <c r="BA453" s="35">
        <f t="shared" si="95"/>
        <v>0.54226804123711336</v>
      </c>
      <c r="BB453" s="35">
        <f t="shared" si="96"/>
        <v>0.87906976744186049</v>
      </c>
      <c r="BC453" s="35">
        <f t="shared" si="97"/>
        <v>0.33680172620474713</v>
      </c>
      <c r="BD453" s="35">
        <f t="shared" si="98"/>
        <v>0.87906976744186049</v>
      </c>
      <c r="BE453" s="35">
        <f t="shared" si="99"/>
        <v>0.54226804123711336</v>
      </c>
      <c r="BF453" s="23">
        <f>VLOOKUP(AH453,POINTS_TABLE!$D$2:$E$6,2,FALSE)</f>
        <v>-2.4216717822795024</v>
      </c>
      <c r="BG453" s="23">
        <f>VLOOKUP(AI453,POINTS_TABLE!$D$7:$E$12,2,FALSE)</f>
        <v>-0.86356024246764762</v>
      </c>
      <c r="BH453" s="23">
        <f>VLOOKUP(AJ453,POINTS_TABLE!$D$13:$E$18,2,FALSE)</f>
        <v>-11.589493164489957</v>
      </c>
      <c r="BI453" s="23">
        <f>VLOOKUP(AK453,POINTS_TABLE!$D$21:$E$24,2,FALSE)</f>
        <v>23.021267938938855</v>
      </c>
      <c r="BJ453" s="23">
        <f>VLOOKUP(AL453,POINTS_TABLE!$D$25:$E$27,2,FALSE)</f>
        <v>-16.350408422870363</v>
      </c>
      <c r="BK453" s="23">
        <f>VLOOKUP(AM453,POINTS_TABLE!$D$28:$E$33,2,FALSE)</f>
        <v>-18.836510639202615</v>
      </c>
      <c r="BL453" s="23">
        <f>VLOOKUP(AN453,POINTS_TABLE!$D$34:$E$37,2,FALSE)</f>
        <v>7.4046821899710498</v>
      </c>
      <c r="BM453" s="23">
        <f>VLOOKUP(AO453,POINTS_TABLE!$D$38:$E$41,2,FALSE)</f>
        <v>-7.9935582413174426</v>
      </c>
      <c r="BN453" s="23">
        <f>VLOOKUP(AP453,POINTS_TABLE!$D$42:$E$44,2,FALSE)</f>
        <v>10.30683560485237</v>
      </c>
      <c r="BO453" s="23">
        <f>VLOOKUP(AQ453,POINTS_TABLE!$D$45:$E$48,2,FALSE)</f>
        <v>-12.122190198740443</v>
      </c>
      <c r="BP453" s="23">
        <f>VLOOKUP(AR453,POINTS_TABLE!$D$49:$E$50,2,FALSE)</f>
        <v>-3.4375704313596254</v>
      </c>
      <c r="BQ453" s="23">
        <f>VLOOKUP(AS453,POINTS_TABLE!$D$51:$E$52,2,FALSE)</f>
        <v>-3.8353326132213157</v>
      </c>
      <c r="BR453" s="39">
        <f>ROUND(SCORECARD_SCALLING!$C$6-SUM(BF453:BQ453)-TRAIN_SUMMARY!$C$2*SCORECARD_SCALLING!$C$5,0)</f>
        <v>543</v>
      </c>
      <c r="BS453" t="str">
        <f t="shared" si="100"/>
        <v>Manual review</v>
      </c>
      <c r="BT453">
        <f t="shared" si="101"/>
        <v>2</v>
      </c>
    </row>
    <row r="454" spans="1:72">
      <c r="A454" s="2" t="s">
        <v>37</v>
      </c>
      <c r="B454" s="2">
        <v>12</v>
      </c>
      <c r="C454" s="2" t="s">
        <v>33</v>
      </c>
      <c r="D454" s="2" t="s">
        <v>41</v>
      </c>
      <c r="E454" s="2">
        <v>1768</v>
      </c>
      <c r="F454" s="2" t="s">
        <v>34</v>
      </c>
      <c r="G454" s="2" t="s">
        <v>35</v>
      </c>
      <c r="H454" s="2">
        <v>3</v>
      </c>
      <c r="I454" s="2" t="s">
        <v>26</v>
      </c>
      <c r="J454" s="2" t="s">
        <v>27</v>
      </c>
      <c r="K454" s="2">
        <v>2</v>
      </c>
      <c r="L454" s="2" t="s">
        <v>28</v>
      </c>
      <c r="M454" s="2">
        <v>24</v>
      </c>
      <c r="N454" s="2" t="s">
        <v>27</v>
      </c>
      <c r="O454" s="2" t="s">
        <v>51</v>
      </c>
      <c r="P454" s="2">
        <v>1</v>
      </c>
      <c r="Q454" s="2" t="s">
        <v>40</v>
      </c>
      <c r="R454" s="2">
        <v>1</v>
      </c>
      <c r="S454" s="2" t="s">
        <v>27</v>
      </c>
      <c r="T454" s="2" t="s">
        <v>31</v>
      </c>
      <c r="U454" s="2">
        <v>0</v>
      </c>
      <c r="V454">
        <f>_xlfn.XLOOKUP(B454,Binning_WOE_IV!$C$2:$C$6,Binning_WOE_IV!$I$2:$I$6,"not found",-1)</f>
        <v>7.0953437452657447E-2</v>
      </c>
      <c r="W454">
        <f>_xlfn.XLOOKUP(E454,Binning_WOE_IV!$C$7:$C$12,Binning_WOE_IV!$I$7:$I$12,"not found",-1)</f>
        <v>0.16104877718831048</v>
      </c>
      <c r="X454">
        <f>_xlfn.XLOOKUP(M454,Binning_WOE_IV!$C$13:$C$18,Binning_WOE_IV!$I$13:$I$18,"not found",-1)</f>
        <v>-0.40221483439086264</v>
      </c>
      <c r="Y454">
        <f>_xlfn.XLOOKUP(A454,Binning_WOE_IV!$B$32:$B$35,Binning_WOE_IV!$G$32:$G$35,"not found",0)</f>
        <v>1.1281887537091495</v>
      </c>
      <c r="Z454" s="23">
        <f>_xlfn.XLOOKUP(_xlfn.XLOOKUP(C454,Binning_WOE_IV!$AF$2:$AF$6,Binning_WOE_IV!$AG$2:$AG$6,"not found",0),Binning_WOE_IV!$R$36:$R$38,Binning_WOE_IV!$G$36:$G$38,"not found",0)</f>
        <v>-4.4726268044255127E-2</v>
      </c>
      <c r="AA454" cm="1">
        <f t="array" ref="AA454">_xlfn.SWITCH(D454,"radio/tv",Binning_WOE_IV!$G$39,"other",Binning_WOE_IV!$G$39,"education",Binning_WOE_IV!$G$40,"retraining",Binning_WOE_IV!$G$40,"furniture/equipment",Binning_WOE_IV!$G$41,"domestic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454">
        <f>_xlfn.LET(_xlpm.b,_xlfn.XLOOKUP(F454,Binning_WOE_IV!$AJ$2:$AJ$6,Binning_WOE_IV!$AK$2:$AK$6,"not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54">
        <f>_xlfn.LET(_xlpm.b,_xlfn.XLOOKUP(G454,Binning_WOE_IV!$AL$2:$AL$6,Binning_WOE_IV!$AM$2:$AM$6,"not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54">
        <f>_xlfn.XLOOKUP(_xlfn.XLOOKUP(I454,Binning_WOE_IV!$AN$2:$AN$5,Binning_WOE_IV!$AO$2:$AO$5,"not found",0),Binning_WOE_IV!$R$53:$R$55,Binning_WOE_IV!$G$53:$G$55,"not found",0)</f>
        <v>0.1811117123342415</v>
      </c>
      <c r="AE454">
        <f>_xlfn.LET(_xlpm.b,_xlfn.XLOOKUP(L454,Binning_WOE_IV!$AQ$2:$AQ$5,Binning_WOE_IV!$AR$2:$AR$5,"not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54">
        <f>_xlfn.XLOOKUP(_xlfn.XLOOKUP(N454,Binning_WOE_IV!$AS$2:$AS$4,Binning_WOE_IV!$AT$2:$AT$4,"not found",0),Binning_WOE_IV!$R$62:$R$63,Binning_WOE_IV!$G$62:$G$63,"not found",0)</f>
        <v>0.12957806221905885</v>
      </c>
      <c r="AG454">
        <f>_xlfn.XLOOKUP(_xlfn.XLOOKUP(O454,Binning_WOE_IV!$AU$2:$AU$4,Binning_WOE_IV!$AV$2:$AV$4,"not found",0),Binning_WOE_IV!$R$64:$R$65,Binning_WOE_IV!$G$64:$G$65,"not found",0)</f>
        <v>-0.4919272386823581</v>
      </c>
      <c r="AH454">
        <f>V454*TRAIN_SUMMARY!$C$3</f>
        <v>-5.5952498937620498E-2</v>
      </c>
      <c r="AI454">
        <f>W454*TRAIN_SUMMARY!$C$4</f>
        <v>-8.037531726833734E-2</v>
      </c>
      <c r="AJ454">
        <f>X454*TRAIN_SUMMARY!$C$5</f>
        <v>0.25616502952357967</v>
      </c>
      <c r="AK454">
        <f>Y454*TRAIN_SUMMARY!$C$6</f>
        <v>-0.88431454425511169</v>
      </c>
      <c r="AL454">
        <f>Z454*TRAIN_SUMMARY!$C$7</f>
        <v>2.4580699342731407E-2</v>
      </c>
      <c r="AM454">
        <f>AA454*TRAIN_SUMMARY!$C$8</f>
        <v>5.9194073638088991E-2</v>
      </c>
      <c r="AN454">
        <f>AB454*TRAIN_SUMMARY!$C$9</f>
        <v>0.17108448609736249</v>
      </c>
      <c r="AO454">
        <f>AC454*TRAIN_SUMMARY!$C$10</f>
        <v>4.7923621110280083E-2</v>
      </c>
      <c r="AP454">
        <f>AD454*TRAIN_SUMMARY!$C$11</f>
        <v>-0.21458247952085815</v>
      </c>
      <c r="AQ454">
        <f>AE454*TRAIN_SUMMARY!$C$12</f>
        <v>-0.28008206528227803</v>
      </c>
      <c r="AR454">
        <f>AF454*TRAIN_SUMMARY!$C$13</f>
        <v>-7.9424741749105313E-2</v>
      </c>
      <c r="AS454">
        <f>AG454*TRAIN_SUMMARY!$C$14</f>
        <v>0.18600799575071647</v>
      </c>
      <c r="AT454">
        <f>TRAIN_SUMMARY!$C$2+SUM(AH454:AS454)</f>
        <v>-1.671176556312675</v>
      </c>
      <c r="AU454">
        <f t="shared" si="91"/>
        <v>0.15826737638131655</v>
      </c>
      <c r="AV454">
        <f t="shared" si="92"/>
        <v>0.17229286431567334</v>
      </c>
      <c r="AW454">
        <f t="shared" si="93"/>
        <v>1</v>
      </c>
      <c r="AX454">
        <f t="shared" si="94"/>
        <v>0</v>
      </c>
      <c r="AY454">
        <f t="shared" si="102"/>
        <v>264</v>
      </c>
      <c r="AZ454">
        <f t="shared" si="103"/>
        <v>189</v>
      </c>
      <c r="BA454" s="35">
        <f t="shared" si="95"/>
        <v>0.54432989690721645</v>
      </c>
      <c r="BB454" s="35">
        <f t="shared" si="96"/>
        <v>0.87906976744186049</v>
      </c>
      <c r="BC454" s="35">
        <f t="shared" si="97"/>
        <v>0.33473987053464405</v>
      </c>
      <c r="BD454" s="35">
        <f t="shared" si="98"/>
        <v>0.87906976744186049</v>
      </c>
      <c r="BE454" s="35">
        <f t="shared" si="99"/>
        <v>0.54432989690721645</v>
      </c>
      <c r="BF454" s="23">
        <f>VLOOKUP(AH454,POINTS_TABLE!$D$2:$E$6,2,FALSE)</f>
        <v>-2.4216717822795024</v>
      </c>
      <c r="BG454" s="23">
        <f>VLOOKUP(AI454,POINTS_TABLE!$D$7:$E$12,2,FALSE)</f>
        <v>-3.4787121489872201</v>
      </c>
      <c r="BH454" s="23">
        <f>VLOOKUP(AJ454,POINTS_TABLE!$D$13:$E$18,2,FALSE)</f>
        <v>11.087040532285299</v>
      </c>
      <c r="BI454" s="23">
        <f>VLOOKUP(AK454,POINTS_TABLE!$D$21:$E$24,2,FALSE)</f>
        <v>-38.273886227485001</v>
      </c>
      <c r="BJ454" s="23">
        <f>VLOOKUP(AL454,POINTS_TABLE!$D$25:$E$27,2,FALSE)</f>
        <v>1.063873591300236</v>
      </c>
      <c r="BK454" s="23">
        <f>VLOOKUP(AM454,POINTS_TABLE!$D$28:$E$33,2,FALSE)</f>
        <v>2.5619698946306131</v>
      </c>
      <c r="BL454" s="23">
        <f>VLOOKUP(AN454,POINTS_TABLE!$D$34:$E$37,2,FALSE)</f>
        <v>7.4046821899710498</v>
      </c>
      <c r="BM454" s="23">
        <f>VLOOKUP(AO454,POINTS_TABLE!$D$38:$E$41,2,FALSE)</f>
        <v>2.0741751155172814</v>
      </c>
      <c r="BN454" s="23">
        <f>VLOOKUP(AP454,POINTS_TABLE!$D$42:$E$44,2,FALSE)</f>
        <v>-9.2873123719919874</v>
      </c>
      <c r="BO454" s="23">
        <f>VLOOKUP(AQ454,POINTS_TABLE!$D$45:$E$48,2,FALSE)</f>
        <v>-12.122190198740443</v>
      </c>
      <c r="BP454" s="23">
        <f>VLOOKUP(AR454,POINTS_TABLE!$D$49:$E$50,2,FALSE)</f>
        <v>-3.4375704313596254</v>
      </c>
      <c r="BQ454" s="23">
        <f>VLOOKUP(AS454,POINTS_TABLE!$D$51:$E$52,2,FALSE)</f>
        <v>8.0505843910576207</v>
      </c>
      <c r="BR454" s="39">
        <f>ROUND(SCORECARD_SCALLING!$C$6-SUM(BF454:BQ454)-TRAIN_SUMMARY!$C$2*SCORECARD_SCALLING!$C$5,0)</f>
        <v>543</v>
      </c>
      <c r="BS454" t="str">
        <f t="shared" si="100"/>
        <v>Manual review</v>
      </c>
      <c r="BT454">
        <f t="shared" si="101"/>
        <v>2</v>
      </c>
    </row>
    <row r="455" spans="1:72">
      <c r="A455" s="2" t="s">
        <v>37</v>
      </c>
      <c r="B455" s="2">
        <v>24</v>
      </c>
      <c r="C455" s="2" t="s">
        <v>33</v>
      </c>
      <c r="D455" s="2" t="s">
        <v>49</v>
      </c>
      <c r="E455" s="2">
        <v>3488</v>
      </c>
      <c r="F455" s="2" t="s">
        <v>59</v>
      </c>
      <c r="G455" s="2" t="s">
        <v>39</v>
      </c>
      <c r="H455" s="2">
        <v>3</v>
      </c>
      <c r="I455" s="2" t="s">
        <v>36</v>
      </c>
      <c r="J455" s="2" t="s">
        <v>27</v>
      </c>
      <c r="K455" s="2">
        <v>4</v>
      </c>
      <c r="L455" s="2" t="s">
        <v>50</v>
      </c>
      <c r="M455" s="2">
        <v>23</v>
      </c>
      <c r="N455" s="2" t="s">
        <v>27</v>
      </c>
      <c r="O455" s="2" t="s">
        <v>29</v>
      </c>
      <c r="P455" s="2">
        <v>1</v>
      </c>
      <c r="Q455" s="2" t="s">
        <v>30</v>
      </c>
      <c r="R455" s="2">
        <v>1</v>
      </c>
      <c r="S455" s="2" t="s">
        <v>27</v>
      </c>
      <c r="T455" s="2" t="s">
        <v>31</v>
      </c>
      <c r="U455" s="2">
        <v>0</v>
      </c>
      <c r="V455">
        <f>_xlfn.XLOOKUP(B455,Binning_WOE_IV!$C$2:$C$6,Binning_WOE_IV!$I$2:$I$6,"not found",-1)</f>
        <v>-0.12917431193202994</v>
      </c>
      <c r="W455">
        <f>_xlfn.XLOOKUP(E455,Binning_WOE_IV!$C$7:$C$12,Binning_WOE_IV!$I$7:$I$12,"not found",-1)</f>
        <v>4.3939369041401284E-2</v>
      </c>
      <c r="X455">
        <f>_xlfn.XLOOKUP(M455,Binning_WOE_IV!$C$13:$C$18,Binning_WOE_IV!$I$13:$I$18,"not found",-1)</f>
        <v>-0.40221483439086264</v>
      </c>
      <c r="Y455">
        <f>_xlfn.XLOOKUP(A455,Binning_WOE_IV!$B$32:$B$35,Binning_WOE_IV!$G$32:$G$35,"not found",0)</f>
        <v>1.1281887537091495</v>
      </c>
      <c r="Z455" s="23">
        <f>_xlfn.XLOOKUP(_xlfn.XLOOKUP(C455,Binning_WOE_IV!$AF$2:$AF$6,Binning_WOE_IV!$AG$2:$AG$6,"not found",0),Binning_WOE_IV!$R$36:$R$38,Binning_WOE_IV!$G$36:$G$38,"not found",0)</f>
        <v>-4.4726268044255127E-2</v>
      </c>
      <c r="AA455" cm="1">
        <f t="array" ref="AA455">_xlfn.SWITCH(D455,"radio/tv",Binning_WOE_IV!$G$39,"other",Binning_WOE_IV!$G$39,"education",Binning_WOE_IV!$G$40,"retraining",Binning_WOE_IV!$G$40,"furniture/equipment",Binning_WOE_IV!$G$41,"domestic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455">
        <f>_xlfn.LET(_xlpm.b,_xlfn.XLOOKUP(F455,Binning_WOE_IV!$AJ$2:$AJ$6,Binning_WOE_IV!$AK$2:$AK$6,"not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455">
        <f>_xlfn.LET(_xlpm.b,_xlfn.XLOOKUP(G455,Binning_WOE_IV!$AL$2:$AL$6,Binning_WOE_IV!$AM$2:$AM$6,"not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55">
        <f>_xlfn.XLOOKUP(_xlfn.XLOOKUP(I455,Binning_WOE_IV!$AN$2:$AN$5,Binning_WOE_IV!$AO$2:$AO$5,"not found",0),Binning_WOE_IV!$R$53:$R$55,Binning_WOE_IV!$G$53:$G$55,"not found",0)</f>
        <v>-0.20099341664998441</v>
      </c>
      <c r="AE455">
        <f>_xlfn.LET(_xlpm.b,_xlfn.XLOOKUP(L455,Binning_WOE_IV!$AQ$2:$AQ$5,Binning_WOE_IV!$AR$2:$AR$5,"not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55">
        <f>_xlfn.XLOOKUP(_xlfn.XLOOKUP(N455,Binning_WOE_IV!$AS$2:$AS$4,Binning_WOE_IV!$AT$2:$AT$4,"not found",0),Binning_WOE_IV!$R$62:$R$63,Binning_WOE_IV!$G$62:$G$63,"not found",0)</f>
        <v>0.12957806221905885</v>
      </c>
      <c r="AG455">
        <f>_xlfn.XLOOKUP(_xlfn.XLOOKUP(O455,Binning_WOE_IV!$AU$2:$AU$4,Binning_WOE_IV!$AV$2:$AV$4,"not found",0),Binning_WOE_IV!$R$64:$R$65,Binning_WOE_IV!$G$64:$G$65,"not found",0)</f>
        <v>0.23435622685305388</v>
      </c>
      <c r="AH455">
        <f>V455*TRAIN_SUMMARY!$C$3</f>
        <v>0.10186434668464488</v>
      </c>
      <c r="AI455">
        <f>W455*TRAIN_SUMMARY!$C$4</f>
        <v>-2.1929012991782761E-2</v>
      </c>
      <c r="AJ455">
        <f>X455*TRAIN_SUMMARY!$C$5</f>
        <v>0.25616502952357967</v>
      </c>
      <c r="AK455">
        <f>Y455*TRAIN_SUMMARY!$C$6</f>
        <v>-0.88431454425511169</v>
      </c>
      <c r="AL455">
        <f>Z455*TRAIN_SUMMARY!$C$7</f>
        <v>2.4580699342731407E-2</v>
      </c>
      <c r="AM455">
        <f>AA455*TRAIN_SUMMARY!$C$8</f>
        <v>-0.46936907902687153</v>
      </c>
      <c r="AN455">
        <f>AB455*TRAIN_SUMMARY!$C$9</f>
        <v>0.18902110492895396</v>
      </c>
      <c r="AO455">
        <f>AC455*TRAIN_SUMMARY!$C$10</f>
        <v>-0.18469041192036334</v>
      </c>
      <c r="AP455">
        <f>AD455*TRAIN_SUMMARY!$C$11</f>
        <v>0.23813846799994265</v>
      </c>
      <c r="AQ455">
        <f>AE455*TRAIN_SUMMARY!$C$12</f>
        <v>6.1778553558697331E-2</v>
      </c>
      <c r="AR455">
        <f>AF455*TRAIN_SUMMARY!$C$13</f>
        <v>-7.9424741749105313E-2</v>
      </c>
      <c r="AS455">
        <f>AG455*TRAIN_SUMMARY!$C$14</f>
        <v>-8.8614999578798745E-2</v>
      </c>
      <c r="AT455">
        <f>TRAIN_SUMMARY!$C$2+SUM(AH455:AS455)</f>
        <v>-1.6781954022456067</v>
      </c>
      <c r="AU455">
        <f t="shared" si="91"/>
        <v>0.15733457526776651</v>
      </c>
      <c r="AV455">
        <f t="shared" si="92"/>
        <v>0.17118528619918111</v>
      </c>
      <c r="AW455">
        <f t="shared" si="93"/>
        <v>1</v>
      </c>
      <c r="AX455">
        <f t="shared" si="94"/>
        <v>0</v>
      </c>
      <c r="AY455">
        <f t="shared" si="102"/>
        <v>265</v>
      </c>
      <c r="AZ455">
        <f t="shared" si="103"/>
        <v>189</v>
      </c>
      <c r="BA455" s="35">
        <f t="shared" si="95"/>
        <v>0.54639175257731953</v>
      </c>
      <c r="BB455" s="35">
        <f t="shared" si="96"/>
        <v>0.87906976744186049</v>
      </c>
      <c r="BC455" s="35">
        <f t="shared" si="97"/>
        <v>0.33267801486454096</v>
      </c>
      <c r="BD455" s="35">
        <f t="shared" si="98"/>
        <v>0.87906976744186049</v>
      </c>
      <c r="BE455" s="35">
        <f t="shared" si="99"/>
        <v>0.54639175257731953</v>
      </c>
      <c r="BF455" s="23">
        <f>VLOOKUP(AH455,POINTS_TABLE!$D$2:$E$6,2,FALSE)</f>
        <v>4.4087756341599382</v>
      </c>
      <c r="BG455" s="23">
        <f>VLOOKUP(AI455,POINTS_TABLE!$D$7:$E$12,2,FALSE)</f>
        <v>-0.94910634884503919</v>
      </c>
      <c r="BH455" s="23">
        <f>VLOOKUP(AJ455,POINTS_TABLE!$D$13:$E$18,2,FALSE)</f>
        <v>11.087040532285299</v>
      </c>
      <c r="BI455" s="23">
        <f>VLOOKUP(AK455,POINTS_TABLE!$D$21:$E$24,2,FALSE)</f>
        <v>-38.273886227485001</v>
      </c>
      <c r="BJ455" s="23">
        <f>VLOOKUP(AL455,POINTS_TABLE!$D$25:$E$27,2,FALSE)</f>
        <v>1.063873591300236</v>
      </c>
      <c r="BK455" s="23">
        <f>VLOOKUP(AM455,POINTS_TABLE!$D$28:$E$33,2,FALSE)</f>
        <v>-20.314693279760625</v>
      </c>
      <c r="BL455" s="23">
        <f>VLOOKUP(AN455,POINTS_TABLE!$D$34:$E$37,2,FALSE)</f>
        <v>8.180994321130628</v>
      </c>
      <c r="BM455" s="23">
        <f>VLOOKUP(AO455,POINTS_TABLE!$D$38:$E$41,2,FALSE)</f>
        <v>-7.9935582413174426</v>
      </c>
      <c r="BN455" s="23">
        <f>VLOOKUP(AP455,POINTS_TABLE!$D$42:$E$44,2,FALSE)</f>
        <v>10.30683560485237</v>
      </c>
      <c r="BO455" s="23">
        <f>VLOOKUP(AQ455,POINTS_TABLE!$D$45:$E$48,2,FALSE)</f>
        <v>2.6738283855727758</v>
      </c>
      <c r="BP455" s="23">
        <f>VLOOKUP(AR455,POINTS_TABLE!$D$49:$E$50,2,FALSE)</f>
        <v>-3.4375704313596254</v>
      </c>
      <c r="BQ455" s="23">
        <f>VLOOKUP(AS455,POINTS_TABLE!$D$51:$E$52,2,FALSE)</f>
        <v>-3.8353326132213157</v>
      </c>
      <c r="BR455" s="39">
        <f>ROUND(SCORECARD_SCALLING!$C$6-SUM(BF455:BQ455)-TRAIN_SUMMARY!$C$2*SCORECARD_SCALLING!$C$5,0)</f>
        <v>543</v>
      </c>
      <c r="BS455" t="str">
        <f t="shared" si="100"/>
        <v>Manual review</v>
      </c>
      <c r="BT455">
        <f t="shared" si="101"/>
        <v>2</v>
      </c>
    </row>
    <row r="456" spans="1:72">
      <c r="A456" s="2" t="s">
        <v>37</v>
      </c>
      <c r="B456" s="2">
        <v>6</v>
      </c>
      <c r="C456" s="2" t="s">
        <v>33</v>
      </c>
      <c r="D456" s="2" t="s">
        <v>38</v>
      </c>
      <c r="E456" s="2">
        <v>1538</v>
      </c>
      <c r="F456" s="2" t="s">
        <v>34</v>
      </c>
      <c r="G456" s="2" t="s">
        <v>57</v>
      </c>
      <c r="H456" s="2">
        <v>1</v>
      </c>
      <c r="I456" s="2" t="s">
        <v>36</v>
      </c>
      <c r="J456" s="2" t="s">
        <v>27</v>
      </c>
      <c r="K456" s="2">
        <v>2</v>
      </c>
      <c r="L456" s="2" t="s">
        <v>47</v>
      </c>
      <c r="M456" s="2">
        <v>56</v>
      </c>
      <c r="N456" s="2" t="s">
        <v>27</v>
      </c>
      <c r="O456" s="2" t="s">
        <v>29</v>
      </c>
      <c r="P456" s="2">
        <v>1</v>
      </c>
      <c r="Q456" s="2" t="s">
        <v>30</v>
      </c>
      <c r="R456" s="2">
        <v>1</v>
      </c>
      <c r="S456" s="2" t="s">
        <v>27</v>
      </c>
      <c r="T456" s="2" t="s">
        <v>31</v>
      </c>
      <c r="U456" s="2">
        <v>0</v>
      </c>
      <c r="V456">
        <f>_xlfn.XLOOKUP(B456,Binning_WOE_IV!$C$2:$C$6,Binning_WOE_IV!$I$2:$I$6,"not found",-1)</f>
        <v>1.0146162505891094</v>
      </c>
      <c r="W456">
        <f>_xlfn.XLOOKUP(E456,Binning_WOE_IV!$C$7:$C$12,Binning_WOE_IV!$I$7:$I$12,"not found",-1)</f>
        <v>0.16104877718831048</v>
      </c>
      <c r="X456">
        <f>_xlfn.XLOOKUP(M456,Binning_WOE_IV!$C$13:$C$18,Binning_WOE_IV!$I$13:$I$18,"not found",-1)</f>
        <v>0.42044277372805144</v>
      </c>
      <c r="Y456">
        <f>_xlfn.XLOOKUP(A456,Binning_WOE_IV!$B$32:$B$35,Binning_WOE_IV!$G$32:$G$35,"not found",0)</f>
        <v>1.1281887537091495</v>
      </c>
      <c r="Z456" s="23">
        <f>_xlfn.XLOOKUP(_xlfn.XLOOKUP(C456,Binning_WOE_IV!$AF$2:$AF$6,Binning_WOE_IV!$AG$2:$AG$6,"not found",0),Binning_WOE_IV!$R$36:$R$38,Binning_WOE_IV!$G$36:$G$38,"not found",0)</f>
        <v>-4.4726268044255127E-2</v>
      </c>
      <c r="AA456" cm="1">
        <f t="array" ref="AA456">_xlfn.SWITCH(D456,"radio/tv",Binning_WOE_IV!$G$39,"other",Binning_WOE_IV!$G$39,"education",Binning_WOE_IV!$G$40,"retraining",Binning_WOE_IV!$G$40,"furniture/equipment",Binning_WOE_IV!$G$41,"domestic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456">
        <f>_xlfn.LET(_xlpm.b,_xlfn.XLOOKUP(F456,Binning_WOE_IV!$AJ$2:$AJ$6,Binning_WOE_IV!$AK$2:$AK$6,"not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56">
        <f>_xlfn.LET(_xlpm.b,_xlfn.XLOOKUP(G456,Binning_WOE_IV!$AL$2:$AL$6,Binning_WOE_IV!$AM$2:$AM$6,"not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456">
        <f>_xlfn.XLOOKUP(_xlfn.XLOOKUP(I456,Binning_WOE_IV!$AN$2:$AN$5,Binning_WOE_IV!$AO$2:$AO$5,"not found",0),Binning_WOE_IV!$R$53:$R$55,Binning_WOE_IV!$G$53:$G$55,"not found",0)</f>
        <v>-0.20099341664998441</v>
      </c>
      <c r="AE456">
        <f>_xlfn.LET(_xlpm.b,_xlfn.XLOOKUP(L456,Binning_WOE_IV!$AQ$2:$AQ$5,Binning_WOE_IV!$AR$2:$AR$5,"not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456">
        <f>_xlfn.XLOOKUP(_xlfn.XLOOKUP(N456,Binning_WOE_IV!$AS$2:$AS$4,Binning_WOE_IV!$AT$2:$AT$4,"not found",0),Binning_WOE_IV!$R$62:$R$63,Binning_WOE_IV!$G$62:$G$63,"not found",0)</f>
        <v>0.12957806221905885</v>
      </c>
      <c r="AG456">
        <f>_xlfn.XLOOKUP(_xlfn.XLOOKUP(O456,Binning_WOE_IV!$AU$2:$AU$4,Binning_WOE_IV!$AV$2:$AV$4,"not found",0),Binning_WOE_IV!$R$64:$R$65,Binning_WOE_IV!$G$64:$G$65,"not found",0)</f>
        <v>0.23435622685305388</v>
      </c>
      <c r="AH456">
        <f>V456*TRAIN_SUMMARY!$C$3</f>
        <v>-0.80010661528638027</v>
      </c>
      <c r="AI456">
        <f>W456*TRAIN_SUMMARY!$C$4</f>
        <v>-8.037531726833734E-2</v>
      </c>
      <c r="AJ456">
        <f>X456*TRAIN_SUMMARY!$C$5</f>
        <v>-0.26777415036949909</v>
      </c>
      <c r="AK456">
        <f>Y456*TRAIN_SUMMARY!$C$6</f>
        <v>-0.88431454425511169</v>
      </c>
      <c r="AL456">
        <f>Z456*TRAIN_SUMMARY!$C$7</f>
        <v>2.4580699342731407E-2</v>
      </c>
      <c r="AM456">
        <f>AA456*TRAIN_SUMMARY!$C$8</f>
        <v>0.31332064462344805</v>
      </c>
      <c r="AN456">
        <f>AB456*TRAIN_SUMMARY!$C$9</f>
        <v>0.17108448609736249</v>
      </c>
      <c r="AO456">
        <f>AC456*TRAIN_SUMMARY!$C$10</f>
        <v>0.2867089209985732</v>
      </c>
      <c r="AP456">
        <f>AD456*TRAIN_SUMMARY!$C$11</f>
        <v>0.23813846799994265</v>
      </c>
      <c r="AQ456">
        <f>AE456*TRAIN_SUMMARY!$C$12</f>
        <v>0.30495501300893796</v>
      </c>
      <c r="AR456">
        <f>AF456*TRAIN_SUMMARY!$C$13</f>
        <v>-7.9424741749105313E-2</v>
      </c>
      <c r="AS456">
        <f>AG456*TRAIN_SUMMARY!$C$14</f>
        <v>-8.8614999578798745E-2</v>
      </c>
      <c r="AT456">
        <f>TRAIN_SUMMARY!$C$2+SUM(AH456:AS456)</f>
        <v>-1.6832229511983603</v>
      </c>
      <c r="AU456">
        <f t="shared" si="91"/>
        <v>0.15666916852543117</v>
      </c>
      <c r="AV456">
        <f t="shared" si="92"/>
        <v>0.17039595256402726</v>
      </c>
      <c r="AW456">
        <f t="shared" si="93"/>
        <v>1</v>
      </c>
      <c r="AX456">
        <f t="shared" si="94"/>
        <v>0</v>
      </c>
      <c r="AY456">
        <f t="shared" si="102"/>
        <v>266</v>
      </c>
      <c r="AZ456">
        <f t="shared" si="103"/>
        <v>189</v>
      </c>
      <c r="BA456" s="35">
        <f t="shared" si="95"/>
        <v>0.54845360824742273</v>
      </c>
      <c r="BB456" s="35">
        <f t="shared" si="96"/>
        <v>0.87906976744186049</v>
      </c>
      <c r="BC456" s="35">
        <f t="shared" si="97"/>
        <v>0.33061615919443776</v>
      </c>
      <c r="BD456" s="35">
        <f t="shared" si="98"/>
        <v>0.87906976744186049</v>
      </c>
      <c r="BE456" s="35">
        <f t="shared" si="99"/>
        <v>0.54845360824742273</v>
      </c>
      <c r="BF456" s="23">
        <f>VLOOKUP(AH456,POINTS_TABLE!$D$2:$E$6,2,FALSE)</f>
        <v>-34.629295381683434</v>
      </c>
      <c r="BG456" s="23">
        <f>VLOOKUP(AI456,POINTS_TABLE!$D$7:$E$12,2,FALSE)</f>
        <v>-3.4787121489872201</v>
      </c>
      <c r="BH456" s="23">
        <f>VLOOKUP(AJ456,POINTS_TABLE!$D$13:$E$18,2,FALSE)</f>
        <v>-11.589493164489957</v>
      </c>
      <c r="BI456" s="23">
        <f>VLOOKUP(AK456,POINTS_TABLE!$D$21:$E$24,2,FALSE)</f>
        <v>-38.273886227485001</v>
      </c>
      <c r="BJ456" s="23">
        <f>VLOOKUP(AL456,POINTS_TABLE!$D$25:$E$27,2,FALSE)</f>
        <v>1.063873591300236</v>
      </c>
      <c r="BK456" s="23">
        <f>VLOOKUP(AM456,POINTS_TABLE!$D$28:$E$33,2,FALSE)</f>
        <v>13.560784206191453</v>
      </c>
      <c r="BL456" s="23">
        <f>VLOOKUP(AN456,POINTS_TABLE!$D$34:$E$37,2,FALSE)</f>
        <v>7.4046821899710498</v>
      </c>
      <c r="BM456" s="23">
        <f>VLOOKUP(AO456,POINTS_TABLE!$D$38:$E$41,2,FALSE)</f>
        <v>12.409006155098014</v>
      </c>
      <c r="BN456" s="23">
        <f>VLOOKUP(AP456,POINTS_TABLE!$D$42:$E$44,2,FALSE)</f>
        <v>10.30683560485237</v>
      </c>
      <c r="BO456" s="23">
        <f>VLOOKUP(AQ456,POINTS_TABLE!$D$45:$E$48,2,FALSE)</f>
        <v>13.198712548866723</v>
      </c>
      <c r="BP456" s="23">
        <f>VLOOKUP(AR456,POINTS_TABLE!$D$49:$E$50,2,FALSE)</f>
        <v>-3.4375704313596254</v>
      </c>
      <c r="BQ456" s="23">
        <f>VLOOKUP(AS456,POINTS_TABLE!$D$51:$E$52,2,FALSE)</f>
        <v>-3.8353326132213157</v>
      </c>
      <c r="BR456" s="39">
        <f>ROUND(SCORECARD_SCALLING!$C$6-SUM(BF456:BQ456)-TRAIN_SUMMARY!$C$2*SCORECARD_SCALLING!$C$5,0)</f>
        <v>543</v>
      </c>
      <c r="BS456" t="str">
        <f t="shared" si="100"/>
        <v>Manual review</v>
      </c>
      <c r="BT456">
        <f t="shared" si="101"/>
        <v>2</v>
      </c>
    </row>
    <row r="457" spans="1:72">
      <c r="A457" s="2" t="s">
        <v>63</v>
      </c>
      <c r="B457" s="2">
        <v>18</v>
      </c>
      <c r="C457" s="2" t="s">
        <v>33</v>
      </c>
      <c r="D457" s="2" t="s">
        <v>23</v>
      </c>
      <c r="E457" s="2">
        <v>2100</v>
      </c>
      <c r="F457" s="2" t="s">
        <v>34</v>
      </c>
      <c r="G457" s="2" t="s">
        <v>35</v>
      </c>
      <c r="H457" s="2">
        <v>4</v>
      </c>
      <c r="I457" s="2" t="s">
        <v>26</v>
      </c>
      <c r="J457" s="2" t="s">
        <v>66</v>
      </c>
      <c r="K457" s="2">
        <v>2</v>
      </c>
      <c r="L457" s="2" t="s">
        <v>28</v>
      </c>
      <c r="M457" s="2">
        <v>37</v>
      </c>
      <c r="N457" s="2" t="s">
        <v>65</v>
      </c>
      <c r="O457" s="2" t="s">
        <v>29</v>
      </c>
      <c r="P457" s="2">
        <v>1</v>
      </c>
      <c r="Q457" s="2" t="s">
        <v>30</v>
      </c>
      <c r="R457" s="2">
        <v>1</v>
      </c>
      <c r="S457" s="2" t="s">
        <v>27</v>
      </c>
      <c r="T457" s="2" t="s">
        <v>31</v>
      </c>
      <c r="U457" s="2">
        <v>1</v>
      </c>
      <c r="V457">
        <f>_xlfn.XLOOKUP(B457,Binning_WOE_IV!$C$2:$C$6,Binning_WOE_IV!$I$2:$I$6,"not found",-1)</f>
        <v>7.0953437452657447E-2</v>
      </c>
      <c r="W457">
        <f>_xlfn.XLOOKUP(E457,Binning_WOE_IV!$C$7:$C$12,Binning_WOE_IV!$I$7:$I$12,"not found",-1)</f>
        <v>0.12361395596717682</v>
      </c>
      <c r="X457">
        <f>_xlfn.XLOOKUP(M457,Binning_WOE_IV!$C$13:$C$18,Binning_WOE_IV!$I$13:$I$18,"not found",-1)</f>
        <v>0.27579903319597576</v>
      </c>
      <c r="Y457">
        <f>_xlfn.XLOOKUP(A457,Binning_WOE_IV!$B$32:$B$35,Binning_WOE_IV!$G$32:$G$35,"not found",0)</f>
        <v>0.16731839020190586</v>
      </c>
      <c r="Z457" s="23">
        <f>_xlfn.XLOOKUP(_xlfn.XLOOKUP(C457,Binning_WOE_IV!$AF$2:$AF$6,Binning_WOE_IV!$AG$2:$AG$6,"not found",0),Binning_WOE_IV!$R$36:$R$38,Binning_WOE_IV!$G$36:$G$38,"not found",0)</f>
        <v>-4.4726268044255127E-2</v>
      </c>
      <c r="AA457" cm="1">
        <f t="array" ref="AA457">_xlfn.SWITCH(D457,"radio/tv",Binning_WOE_IV!$G$39,"other",Binning_WOE_IV!$G$39,"education",Binning_WOE_IV!$G$40,"retraining",Binning_WOE_IV!$G$40,"furniture/equipment",Binning_WOE_IV!$G$41,"domestic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457">
        <f>_xlfn.LET(_xlpm.b,_xlfn.XLOOKUP(F457,Binning_WOE_IV!$AJ$2:$AJ$6,Binning_WOE_IV!$AK$2:$AK$6,"not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57">
        <f>_xlfn.LET(_xlpm.b,_xlfn.XLOOKUP(G457,Binning_WOE_IV!$AL$2:$AL$6,Binning_WOE_IV!$AM$2:$AM$6,"not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57">
        <f>_xlfn.XLOOKUP(_xlfn.XLOOKUP(I457,Binning_WOE_IV!$AN$2:$AN$5,Binning_WOE_IV!$AO$2:$AO$5,"not found",0),Binning_WOE_IV!$R$53:$R$55,Binning_WOE_IV!$G$53:$G$55,"not found",0)</f>
        <v>0.1811117123342415</v>
      </c>
      <c r="AE457">
        <f>_xlfn.LET(_xlpm.b,_xlfn.XLOOKUP(L457,Binning_WOE_IV!$AQ$2:$AQ$5,Binning_WOE_IV!$AR$2:$AR$5,"not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57">
        <f>_xlfn.XLOOKUP(_xlfn.XLOOKUP(N457,Binning_WOE_IV!$AS$2:$AS$4,Binning_WOE_IV!$AT$2:$AT$4,"not found",0),Binning_WOE_IV!$R$62:$R$63,Binning_WOE_IV!$G$62:$G$63,"not found",0)</f>
        <v>-0.54969627176468283</v>
      </c>
      <c r="AG457">
        <f>_xlfn.XLOOKUP(_xlfn.XLOOKUP(O457,Binning_WOE_IV!$AU$2:$AU$4,Binning_WOE_IV!$AV$2:$AV$4,"not found",0),Binning_WOE_IV!$R$64:$R$65,Binning_WOE_IV!$G$64:$G$65,"not found",0)</f>
        <v>0.23435622685305388</v>
      </c>
      <c r="AH457">
        <f>V457*TRAIN_SUMMARY!$C$3</f>
        <v>-5.5952498937620498E-2</v>
      </c>
      <c r="AI457">
        <f>W457*TRAIN_SUMMARY!$C$4</f>
        <v>-6.1692557392340606E-2</v>
      </c>
      <c r="AJ457">
        <f>X457*TRAIN_SUMMARY!$C$5</f>
        <v>-0.1756525653466223</v>
      </c>
      <c r="AK457">
        <f>Y457*TRAIN_SUMMARY!$C$6</f>
        <v>-0.13115011605145144</v>
      </c>
      <c r="AL457">
        <f>Z457*TRAIN_SUMMARY!$C$7</f>
        <v>2.4580699342731407E-2</v>
      </c>
      <c r="AM457">
        <f>AA457*TRAIN_SUMMARY!$C$8</f>
        <v>-0.43521580803835686</v>
      </c>
      <c r="AN457">
        <f>AB457*TRAIN_SUMMARY!$C$9</f>
        <v>0.17108448609736249</v>
      </c>
      <c r="AO457">
        <f>AC457*TRAIN_SUMMARY!$C$10</f>
        <v>4.7923621110280083E-2</v>
      </c>
      <c r="AP457">
        <f>AD457*TRAIN_SUMMARY!$C$11</f>
        <v>-0.21458247952085815</v>
      </c>
      <c r="AQ457">
        <f>AE457*TRAIN_SUMMARY!$C$12</f>
        <v>-0.28008206528227803</v>
      </c>
      <c r="AR457">
        <f>AF457*TRAIN_SUMMARY!$C$13</f>
        <v>0.33693577197926589</v>
      </c>
      <c r="AS457">
        <f>AG457*TRAIN_SUMMARY!$C$14</f>
        <v>-8.8614999578798745E-2</v>
      </c>
      <c r="AT457">
        <f>TRAIN_SUMMARY!$C$2+SUM(AH457:AS457)</f>
        <v>-1.6838193263808101</v>
      </c>
      <c r="AU457">
        <f t="shared" si="91"/>
        <v>0.15659038921922486</v>
      </c>
      <c r="AV457">
        <f t="shared" si="92"/>
        <v>1.8541218688334888</v>
      </c>
      <c r="AW457">
        <f t="shared" si="93"/>
        <v>0</v>
      </c>
      <c r="AX457">
        <f t="shared" si="94"/>
        <v>1</v>
      </c>
      <c r="AY457">
        <f t="shared" si="102"/>
        <v>266</v>
      </c>
      <c r="AZ457">
        <f t="shared" si="103"/>
        <v>190</v>
      </c>
      <c r="BA457" s="35">
        <f t="shared" si="95"/>
        <v>0.54845360824742273</v>
      </c>
      <c r="BB457" s="35">
        <f t="shared" si="96"/>
        <v>0.88372093023255816</v>
      </c>
      <c r="BC457" s="35">
        <f t="shared" si="97"/>
        <v>0.33526732198513542</v>
      </c>
      <c r="BD457" s="35">
        <f t="shared" si="98"/>
        <v>0.88372093023255816</v>
      </c>
      <c r="BE457" s="35">
        <f t="shared" si="99"/>
        <v>0.54845360824742273</v>
      </c>
      <c r="BF457" s="23">
        <f>VLOOKUP(AH457,POINTS_TABLE!$D$2:$E$6,2,FALSE)</f>
        <v>-2.4216717822795024</v>
      </c>
      <c r="BG457" s="23">
        <f>VLOOKUP(AI457,POINTS_TABLE!$D$7:$E$12,2,FALSE)</f>
        <v>-2.6701063982906263</v>
      </c>
      <c r="BH457" s="23">
        <f>VLOOKUP(AJ457,POINTS_TABLE!$D$13:$E$18,2,FALSE)</f>
        <v>-7.6023925483498971</v>
      </c>
      <c r="BI457" s="23">
        <f>VLOOKUP(AK457,POINTS_TABLE!$D$21:$E$24,2,FALSE)</f>
        <v>-5.6762886611832304</v>
      </c>
      <c r="BJ457" s="23">
        <f>VLOOKUP(AL457,POINTS_TABLE!$D$25:$E$27,2,FALSE)</f>
        <v>1.063873591300236</v>
      </c>
      <c r="BK457" s="23">
        <f>VLOOKUP(AM457,POINTS_TABLE!$D$28:$E$33,2,FALSE)</f>
        <v>-18.836510639202615</v>
      </c>
      <c r="BL457" s="23">
        <f>VLOOKUP(AN457,POINTS_TABLE!$D$34:$E$37,2,FALSE)</f>
        <v>7.4046821899710498</v>
      </c>
      <c r="BM457" s="23">
        <f>VLOOKUP(AO457,POINTS_TABLE!$D$38:$E$41,2,FALSE)</f>
        <v>2.0741751155172814</v>
      </c>
      <c r="BN457" s="23">
        <f>VLOOKUP(AP457,POINTS_TABLE!$D$42:$E$44,2,FALSE)</f>
        <v>-9.2873123719919874</v>
      </c>
      <c r="BO457" s="23">
        <f>VLOOKUP(AQ457,POINTS_TABLE!$D$45:$E$48,2,FALSE)</f>
        <v>-12.122190198740443</v>
      </c>
      <c r="BP457" s="23">
        <f>VLOOKUP(AR457,POINTS_TABLE!$D$49:$E$50,2,FALSE)</f>
        <v>14.582867019977442</v>
      </c>
      <c r="BQ457" s="23">
        <f>VLOOKUP(AS457,POINTS_TABLE!$D$51:$E$52,2,FALSE)</f>
        <v>-3.8353326132213157</v>
      </c>
      <c r="BR457" s="39">
        <f>ROUND(SCORECARD_SCALLING!$C$6-SUM(BF457:BQ457)-TRAIN_SUMMARY!$C$2*SCORECARD_SCALLING!$C$5,0)</f>
        <v>543</v>
      </c>
      <c r="BS457" t="str">
        <f t="shared" si="100"/>
        <v>Manual review</v>
      </c>
      <c r="BT457">
        <f t="shared" si="101"/>
        <v>2</v>
      </c>
    </row>
    <row r="458" spans="1:72">
      <c r="A458" s="2" t="s">
        <v>37</v>
      </c>
      <c r="B458" s="2">
        <v>15</v>
      </c>
      <c r="C458" s="2" t="s">
        <v>45</v>
      </c>
      <c r="D458" s="2" t="s">
        <v>23</v>
      </c>
      <c r="E458" s="2">
        <v>1478</v>
      </c>
      <c r="F458" s="2" t="s">
        <v>34</v>
      </c>
      <c r="G458" s="2" t="s">
        <v>35</v>
      </c>
      <c r="H458" s="2">
        <v>4</v>
      </c>
      <c r="I458" s="2" t="s">
        <v>56</v>
      </c>
      <c r="J458" s="2" t="s">
        <v>27</v>
      </c>
      <c r="K458" s="2">
        <v>3</v>
      </c>
      <c r="L458" s="2" t="s">
        <v>28</v>
      </c>
      <c r="M458" s="2">
        <v>33</v>
      </c>
      <c r="N458" s="2" t="s">
        <v>61</v>
      </c>
      <c r="O458" s="2" t="s">
        <v>29</v>
      </c>
      <c r="P458" s="2">
        <v>2</v>
      </c>
      <c r="Q458" s="2" t="s">
        <v>30</v>
      </c>
      <c r="R458" s="2">
        <v>1</v>
      </c>
      <c r="S458" s="2" t="s">
        <v>27</v>
      </c>
      <c r="T458" s="2" t="s">
        <v>31</v>
      </c>
      <c r="U458" s="2">
        <v>0</v>
      </c>
      <c r="V458">
        <f>_xlfn.XLOOKUP(B458,Binning_WOE_IV!$C$2:$C$6,Binning_WOE_IV!$I$2:$I$6,"not found",-1)</f>
        <v>7.0953437452657447E-2</v>
      </c>
      <c r="W458">
        <f>_xlfn.XLOOKUP(E458,Binning_WOE_IV!$C$7:$C$12,Binning_WOE_IV!$I$7:$I$12,"not found",-1)</f>
        <v>0.16104877718831048</v>
      </c>
      <c r="X458">
        <f>_xlfn.XLOOKUP(M458,Binning_WOE_IV!$C$13:$C$18,Binning_WOE_IV!$I$13:$I$18,"not found",-1)</f>
        <v>-9.0210644079187538E-2</v>
      </c>
      <c r="Y458">
        <f>_xlfn.XLOOKUP(A458,Binning_WOE_IV!$B$32:$B$35,Binning_WOE_IV!$G$32:$G$35,"not found",0)</f>
        <v>1.1281887537091495</v>
      </c>
      <c r="Z458" s="23">
        <f>_xlfn.XLOOKUP(_xlfn.XLOOKUP(C458,Binning_WOE_IV!$AF$2:$AF$6,Binning_WOE_IV!$AG$2:$AG$6,"not found",0),Binning_WOE_IV!$R$36:$R$38,Binning_WOE_IV!$G$36:$G$38,"not found",0)</f>
        <v>-4.4726268044255127E-2</v>
      </c>
      <c r="AA458" cm="1">
        <f t="array" ref="AA458">_xlfn.SWITCH(D458,"radio/tv",Binning_WOE_IV!$G$39,"other",Binning_WOE_IV!$G$39,"education",Binning_WOE_IV!$G$40,"retraining",Binning_WOE_IV!$G$40,"furniture/equipment",Binning_WOE_IV!$G$41,"domestic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458">
        <f>_xlfn.LET(_xlpm.b,_xlfn.XLOOKUP(F458,Binning_WOE_IV!$AJ$2:$AJ$6,Binning_WOE_IV!$AK$2:$AK$6,"not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58">
        <f>_xlfn.LET(_xlpm.b,_xlfn.XLOOKUP(G458,Binning_WOE_IV!$AL$2:$AL$6,Binning_WOE_IV!$AM$2:$AM$6,"not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58">
        <f>_xlfn.XLOOKUP(_xlfn.XLOOKUP(I458,Binning_WOE_IV!$AN$2:$AN$5,Binning_WOE_IV!$AO$2:$AO$5,"not found",0),Binning_WOE_IV!$R$53:$R$55,Binning_WOE_IV!$G$53:$G$55,"not found",0)</f>
        <v>-0.2698954162208389</v>
      </c>
      <c r="AE458">
        <f>_xlfn.LET(_xlpm.b,_xlfn.XLOOKUP(L458,Binning_WOE_IV!$AQ$2:$AQ$5,Binning_WOE_IV!$AR$2:$AR$5,"not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58">
        <f>_xlfn.XLOOKUP(_xlfn.XLOOKUP(N458,Binning_WOE_IV!$AS$2:$AS$4,Binning_WOE_IV!$AT$2:$AT$4,"not found",0),Binning_WOE_IV!$R$62:$R$63,Binning_WOE_IV!$G$62:$G$63,"not found",0)</f>
        <v>-0.54969627176468283</v>
      </c>
      <c r="AG458">
        <f>_xlfn.XLOOKUP(_xlfn.XLOOKUP(O458,Binning_WOE_IV!$AU$2:$AU$4,Binning_WOE_IV!$AV$2:$AV$4,"not found",0),Binning_WOE_IV!$R$64:$R$65,Binning_WOE_IV!$G$64:$G$65,"not found",0)</f>
        <v>0.23435622685305388</v>
      </c>
      <c r="AH458">
        <f>V458*TRAIN_SUMMARY!$C$3</f>
        <v>-5.5952498937620498E-2</v>
      </c>
      <c r="AI458">
        <f>W458*TRAIN_SUMMARY!$C$4</f>
        <v>-8.037531726833734E-2</v>
      </c>
      <c r="AJ458">
        <f>X458*TRAIN_SUMMARY!$C$5</f>
        <v>5.7453903556002682E-2</v>
      </c>
      <c r="AK458">
        <f>Y458*TRAIN_SUMMARY!$C$6</f>
        <v>-0.88431454425511169</v>
      </c>
      <c r="AL458">
        <f>Z458*TRAIN_SUMMARY!$C$7</f>
        <v>2.4580699342731407E-2</v>
      </c>
      <c r="AM458">
        <f>AA458*TRAIN_SUMMARY!$C$8</f>
        <v>-0.43521580803835686</v>
      </c>
      <c r="AN458">
        <f>AB458*TRAIN_SUMMARY!$C$9</f>
        <v>0.17108448609736249</v>
      </c>
      <c r="AO458">
        <f>AC458*TRAIN_SUMMARY!$C$10</f>
        <v>4.7923621110280083E-2</v>
      </c>
      <c r="AP458">
        <f>AD458*TRAIN_SUMMARY!$C$11</f>
        <v>0.31977406031642996</v>
      </c>
      <c r="AQ458">
        <f>AE458*TRAIN_SUMMARY!$C$12</f>
        <v>-0.28008206528227803</v>
      </c>
      <c r="AR458">
        <f>AF458*TRAIN_SUMMARY!$C$13</f>
        <v>0.33693577197926589</v>
      </c>
      <c r="AS458">
        <f>AG458*TRAIN_SUMMARY!$C$14</f>
        <v>-8.8614999578798745E-2</v>
      </c>
      <c r="AT458">
        <f>TRAIN_SUMMARY!$C$2+SUM(AH458:AS458)</f>
        <v>-1.688203505720554</v>
      </c>
      <c r="AU458">
        <f t="shared" si="91"/>
        <v>0.15601224272437109</v>
      </c>
      <c r="AV458">
        <f t="shared" si="92"/>
        <v>0.16961729008898321</v>
      </c>
      <c r="AW458">
        <f t="shared" si="93"/>
        <v>1</v>
      </c>
      <c r="AX458">
        <f t="shared" si="94"/>
        <v>0</v>
      </c>
      <c r="AY458">
        <f t="shared" si="102"/>
        <v>267</v>
      </c>
      <c r="AZ458">
        <f t="shared" si="103"/>
        <v>190</v>
      </c>
      <c r="BA458" s="35">
        <f t="shared" si="95"/>
        <v>0.55051546391752582</v>
      </c>
      <c r="BB458" s="35">
        <f t="shared" si="96"/>
        <v>0.88372093023255816</v>
      </c>
      <c r="BC458" s="35">
        <f t="shared" si="97"/>
        <v>0.33320546631503234</v>
      </c>
      <c r="BD458" s="35">
        <f t="shared" si="98"/>
        <v>0.88372093023255816</v>
      </c>
      <c r="BE458" s="35">
        <f t="shared" si="99"/>
        <v>0.55051546391752582</v>
      </c>
      <c r="BF458" s="23">
        <f>VLOOKUP(AH458,POINTS_TABLE!$D$2:$E$6,2,FALSE)</f>
        <v>-2.4216717822795024</v>
      </c>
      <c r="BG458" s="23">
        <f>VLOOKUP(AI458,POINTS_TABLE!$D$7:$E$12,2,FALSE)</f>
        <v>-3.4787121489872201</v>
      </c>
      <c r="BH458" s="23">
        <f>VLOOKUP(AJ458,POINTS_TABLE!$D$13:$E$18,2,FALSE)</f>
        <v>2.4866538521987356</v>
      </c>
      <c r="BI458" s="23">
        <f>VLOOKUP(AK458,POINTS_TABLE!$D$21:$E$24,2,FALSE)</f>
        <v>-38.273886227485001</v>
      </c>
      <c r="BJ458" s="23">
        <f>VLOOKUP(AL458,POINTS_TABLE!$D$25:$E$27,2,FALSE)</f>
        <v>1.063873591300236</v>
      </c>
      <c r="BK458" s="23">
        <f>VLOOKUP(AM458,POINTS_TABLE!$D$28:$E$33,2,FALSE)</f>
        <v>-18.836510639202615</v>
      </c>
      <c r="BL458" s="23">
        <f>VLOOKUP(AN458,POINTS_TABLE!$D$34:$E$37,2,FALSE)</f>
        <v>7.4046821899710498</v>
      </c>
      <c r="BM458" s="23">
        <f>VLOOKUP(AO458,POINTS_TABLE!$D$38:$E$41,2,FALSE)</f>
        <v>2.0741751155172814</v>
      </c>
      <c r="BN458" s="23">
        <f>VLOOKUP(AP458,POINTS_TABLE!$D$42:$E$44,2,FALSE)</f>
        <v>13.840093530703253</v>
      </c>
      <c r="BO458" s="23">
        <f>VLOOKUP(AQ458,POINTS_TABLE!$D$45:$E$48,2,FALSE)</f>
        <v>-12.122190198740443</v>
      </c>
      <c r="BP458" s="23">
        <f>VLOOKUP(AR458,POINTS_TABLE!$D$49:$E$50,2,FALSE)</f>
        <v>14.582867019977442</v>
      </c>
      <c r="BQ458" s="23">
        <f>VLOOKUP(AS458,POINTS_TABLE!$D$51:$E$52,2,FALSE)</f>
        <v>-3.8353326132213157</v>
      </c>
      <c r="BR458" s="39">
        <f>ROUND(SCORECARD_SCALLING!$C$6-SUM(BF458:BQ458)-TRAIN_SUMMARY!$C$2*SCORECARD_SCALLING!$C$5,0)</f>
        <v>543</v>
      </c>
      <c r="BS458" t="str">
        <f t="shared" si="100"/>
        <v>Manual review</v>
      </c>
      <c r="BT458">
        <f t="shared" si="101"/>
        <v>2</v>
      </c>
    </row>
    <row r="459" spans="1:72">
      <c r="A459" s="2" t="s">
        <v>37</v>
      </c>
      <c r="B459" s="2">
        <v>21</v>
      </c>
      <c r="C459" s="2" t="s">
        <v>22</v>
      </c>
      <c r="D459" s="2" t="s">
        <v>46</v>
      </c>
      <c r="E459" s="2">
        <v>12680</v>
      </c>
      <c r="F459" s="2" t="s">
        <v>24</v>
      </c>
      <c r="G459" s="2" t="s">
        <v>25</v>
      </c>
      <c r="H459" s="2">
        <v>4</v>
      </c>
      <c r="I459" s="2" t="s">
        <v>26</v>
      </c>
      <c r="J459" s="2" t="s">
        <v>27</v>
      </c>
      <c r="K459" s="2">
        <v>4</v>
      </c>
      <c r="L459" s="2" t="s">
        <v>47</v>
      </c>
      <c r="M459" s="2">
        <v>30</v>
      </c>
      <c r="N459" s="2" t="s">
        <v>27</v>
      </c>
      <c r="O459" s="2" t="s">
        <v>44</v>
      </c>
      <c r="P459" s="2">
        <v>1</v>
      </c>
      <c r="Q459" s="2" t="s">
        <v>52</v>
      </c>
      <c r="R459" s="2">
        <v>1</v>
      </c>
      <c r="S459" s="2" t="s">
        <v>31</v>
      </c>
      <c r="T459" s="2" t="s">
        <v>31</v>
      </c>
      <c r="U459" s="2">
        <v>1</v>
      </c>
      <c r="V459">
        <f>_xlfn.XLOOKUP(B459,Binning_WOE_IV!$C$2:$C$6,Binning_WOE_IV!$I$2:$I$6,"not found",-1)</f>
        <v>7.0953437452657447E-2</v>
      </c>
      <c r="W459">
        <f>_xlfn.XLOOKUP(E459,Binning_WOE_IV!$C$7:$C$12,Binning_WOE_IV!$I$7:$I$12,"not found",-1)</f>
        <v>-0.98786424995459821</v>
      </c>
      <c r="X459">
        <f>_xlfn.XLOOKUP(M459,Binning_WOE_IV!$C$13:$C$18,Binning_WOE_IV!$I$13:$I$18,"not found",-1)</f>
        <v>-9.0210644079187538E-2</v>
      </c>
      <c r="Y459">
        <f>_xlfn.XLOOKUP(A459,Binning_WOE_IV!$B$32:$B$35,Binning_WOE_IV!$G$32:$G$35,"not found",0)</f>
        <v>1.1281887537091495</v>
      </c>
      <c r="Z459" s="23">
        <f>_xlfn.XLOOKUP(_xlfn.XLOOKUP(C459,Binning_WOE_IV!$AF$2:$AF$6,Binning_WOE_IV!$AG$2:$AG$6,"not found",0),Binning_WOE_IV!$R$36:$R$38,Binning_WOE_IV!$G$36:$G$38,"not found",0)</f>
        <v>0.68738688104907397</v>
      </c>
      <c r="AA459" cm="1">
        <f t="array" ref="AA459">_xlfn.SWITCH(D459,"radio/tv",Binning_WOE_IV!$G$39,"other",Binning_WOE_IV!$G$39,"education",Binning_WOE_IV!$G$40,"retraining",Binning_WOE_IV!$G$40,"furniture/equipment",Binning_WOE_IV!$G$41,"domestic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59">
        <f>_xlfn.LET(_xlpm.b,_xlfn.XLOOKUP(F459,Binning_WOE_IV!$AJ$2:$AJ$6,Binning_WOE_IV!$AK$2:$AK$6,"not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459">
        <f>_xlfn.LET(_xlpm.b,_xlfn.XLOOKUP(G459,Binning_WOE_IV!$AL$2:$AL$6,Binning_WOE_IV!$AM$2:$AM$6,"not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59">
        <f>_xlfn.XLOOKUP(_xlfn.XLOOKUP(I459,Binning_WOE_IV!$AN$2:$AN$5,Binning_WOE_IV!$AO$2:$AO$5,"not found",0),Binning_WOE_IV!$R$53:$R$55,Binning_WOE_IV!$G$53:$G$55,"not found",0)</f>
        <v>0.1811117123342415</v>
      </c>
      <c r="AE459">
        <f>_xlfn.LET(_xlpm.b,_xlfn.XLOOKUP(L459,Binning_WOE_IV!$AQ$2:$AQ$5,Binning_WOE_IV!$AR$2:$AR$5,"not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459">
        <f>_xlfn.XLOOKUP(_xlfn.XLOOKUP(N459,Binning_WOE_IV!$AS$2:$AS$4,Binning_WOE_IV!$AT$2:$AT$4,"not found",0),Binning_WOE_IV!$R$62:$R$63,Binning_WOE_IV!$G$62:$G$63,"not found",0)</f>
        <v>0.12957806221905885</v>
      </c>
      <c r="AG459">
        <f>_xlfn.XLOOKUP(_xlfn.XLOOKUP(O459,Binning_WOE_IV!$AU$2:$AU$4,Binning_WOE_IV!$AV$2:$AV$4,"not found",0),Binning_WOE_IV!$R$64:$R$65,Binning_WOE_IV!$G$64:$G$65,"not found",0)</f>
        <v>-0.4919272386823581</v>
      </c>
      <c r="AH459">
        <f>V459*TRAIN_SUMMARY!$C$3</f>
        <v>-5.5952498937620498E-2</v>
      </c>
      <c r="AI459">
        <f>W459*TRAIN_SUMMARY!$C$4</f>
        <v>0.49301772974847569</v>
      </c>
      <c r="AJ459">
        <f>X459*TRAIN_SUMMARY!$C$5</f>
        <v>5.7453903556002682E-2</v>
      </c>
      <c r="AK459">
        <f>Y459*TRAIN_SUMMARY!$C$6</f>
        <v>-0.88431454425511169</v>
      </c>
      <c r="AL459">
        <f>Z459*TRAIN_SUMMARY!$C$7</f>
        <v>-0.37777464997720578</v>
      </c>
      <c r="AM459">
        <f>AA459*TRAIN_SUMMARY!$C$8</f>
        <v>0.38352631329769549</v>
      </c>
      <c r="AN459">
        <f>AB459*TRAIN_SUMMARY!$C$9</f>
        <v>-0.49611293003523665</v>
      </c>
      <c r="AO459">
        <f>AC459*TRAIN_SUMMARY!$C$10</f>
        <v>-0.18469041192036334</v>
      </c>
      <c r="AP459">
        <f>AD459*TRAIN_SUMMARY!$C$11</f>
        <v>-0.21458247952085815</v>
      </c>
      <c r="AQ459">
        <f>AE459*TRAIN_SUMMARY!$C$12</f>
        <v>0.30495501300893796</v>
      </c>
      <c r="AR459">
        <f>AF459*TRAIN_SUMMARY!$C$13</f>
        <v>-7.9424741749105313E-2</v>
      </c>
      <c r="AS459">
        <f>AG459*TRAIN_SUMMARY!$C$14</f>
        <v>0.18600799575071647</v>
      </c>
      <c r="AT459">
        <f>TRAIN_SUMMARY!$C$2+SUM(AH459:AS459)</f>
        <v>-1.6892921157957963</v>
      </c>
      <c r="AU459">
        <f t="shared" si="91"/>
        <v>0.15586895646857615</v>
      </c>
      <c r="AV459">
        <f t="shared" si="92"/>
        <v>1.8587396473866564</v>
      </c>
      <c r="AW459">
        <f t="shared" si="93"/>
        <v>0</v>
      </c>
      <c r="AX459">
        <f t="shared" si="94"/>
        <v>1</v>
      </c>
      <c r="AY459">
        <f t="shared" si="102"/>
        <v>267</v>
      </c>
      <c r="AZ459">
        <f t="shared" si="103"/>
        <v>191</v>
      </c>
      <c r="BA459" s="35">
        <f t="shared" si="95"/>
        <v>0.55051546391752582</v>
      </c>
      <c r="BB459" s="35">
        <f t="shared" si="96"/>
        <v>0.88837209302325582</v>
      </c>
      <c r="BC459" s="35">
        <f t="shared" si="97"/>
        <v>0.33785662910573</v>
      </c>
      <c r="BD459" s="35">
        <f t="shared" si="98"/>
        <v>0.88837209302325582</v>
      </c>
      <c r="BE459" s="35">
        <f t="shared" si="99"/>
        <v>0.55051546391752582</v>
      </c>
      <c r="BF459" s="23">
        <f>VLOOKUP(AH459,POINTS_TABLE!$D$2:$E$6,2,FALSE)</f>
        <v>-2.4216717822795024</v>
      </c>
      <c r="BG459" s="23">
        <f>VLOOKUP(AI459,POINTS_TABLE!$D$7:$E$12,2,FALSE)</f>
        <v>21.33822701335383</v>
      </c>
      <c r="BH459" s="23">
        <f>VLOOKUP(AJ459,POINTS_TABLE!$D$13:$E$18,2,FALSE)</f>
        <v>2.4866538521987356</v>
      </c>
      <c r="BI459" s="23">
        <f>VLOOKUP(AK459,POINTS_TABLE!$D$21:$E$24,2,FALSE)</f>
        <v>-38.273886227485001</v>
      </c>
      <c r="BJ459" s="23">
        <f>VLOOKUP(AL459,POINTS_TABLE!$D$25:$E$27,2,FALSE)</f>
        <v>-16.350408422870363</v>
      </c>
      <c r="BK459" s="23">
        <f>VLOOKUP(AM459,POINTS_TABLE!$D$28:$E$33,2,FALSE)</f>
        <v>16.599345307350365</v>
      </c>
      <c r="BL459" s="23">
        <f>VLOOKUP(AN459,POINTS_TABLE!$D$34:$E$37,2,FALSE)</f>
        <v>-21.472189916481874</v>
      </c>
      <c r="BM459" s="23">
        <f>VLOOKUP(AO459,POINTS_TABLE!$D$38:$E$41,2,FALSE)</f>
        <v>-7.9935582413174426</v>
      </c>
      <c r="BN459" s="23">
        <f>VLOOKUP(AP459,POINTS_TABLE!$D$42:$E$44,2,FALSE)</f>
        <v>-9.2873123719919874</v>
      </c>
      <c r="BO459" s="23">
        <f>VLOOKUP(AQ459,POINTS_TABLE!$D$45:$E$48,2,FALSE)</f>
        <v>13.198712548866723</v>
      </c>
      <c r="BP459" s="23">
        <f>VLOOKUP(AR459,POINTS_TABLE!$D$49:$E$50,2,FALSE)</f>
        <v>-3.4375704313596254</v>
      </c>
      <c r="BQ459" s="23">
        <f>VLOOKUP(AS459,POINTS_TABLE!$D$51:$E$52,2,FALSE)</f>
        <v>8.0505843910576207</v>
      </c>
      <c r="BR459" s="39">
        <f>ROUND(SCORECARD_SCALLING!$C$6-SUM(BF459:BQ459)-TRAIN_SUMMARY!$C$2*SCORECARD_SCALLING!$C$5,0)</f>
        <v>543</v>
      </c>
      <c r="BS459" t="str">
        <f t="shared" si="100"/>
        <v>Manual review</v>
      </c>
      <c r="BT459">
        <f t="shared" si="101"/>
        <v>2</v>
      </c>
    </row>
    <row r="460" spans="1:72">
      <c r="A460" s="2" t="s">
        <v>63</v>
      </c>
      <c r="B460" s="2">
        <v>18</v>
      </c>
      <c r="C460" s="2" t="s">
        <v>64</v>
      </c>
      <c r="D460" s="2" t="s">
        <v>23</v>
      </c>
      <c r="E460" s="2">
        <v>1445</v>
      </c>
      <c r="F460" s="2" t="s">
        <v>24</v>
      </c>
      <c r="G460" s="2" t="s">
        <v>39</v>
      </c>
      <c r="H460" s="2">
        <v>4</v>
      </c>
      <c r="I460" s="2" t="s">
        <v>26</v>
      </c>
      <c r="J460" s="2" t="s">
        <v>27</v>
      </c>
      <c r="K460" s="2">
        <v>4</v>
      </c>
      <c r="L460" s="2" t="s">
        <v>50</v>
      </c>
      <c r="M460" s="2">
        <v>49</v>
      </c>
      <c r="N460" s="2" t="s">
        <v>61</v>
      </c>
      <c r="O460" s="2" t="s">
        <v>29</v>
      </c>
      <c r="P460" s="2">
        <v>1</v>
      </c>
      <c r="Q460" s="2" t="s">
        <v>40</v>
      </c>
      <c r="R460" s="2">
        <v>1</v>
      </c>
      <c r="S460" s="2" t="s">
        <v>27</v>
      </c>
      <c r="T460" s="2" t="s">
        <v>31</v>
      </c>
      <c r="U460" s="2">
        <v>0</v>
      </c>
      <c r="V460">
        <f>_xlfn.XLOOKUP(B460,Binning_WOE_IV!$C$2:$C$6,Binning_WOE_IV!$I$2:$I$6,"not found",-1)</f>
        <v>7.0953437452657447E-2</v>
      </c>
      <c r="W460">
        <f>_xlfn.XLOOKUP(E460,Binning_WOE_IV!$C$7:$C$12,Binning_WOE_IV!$I$7:$I$12,"not found",-1)</f>
        <v>0.16104877718831048</v>
      </c>
      <c r="X460">
        <f>_xlfn.XLOOKUP(M460,Binning_WOE_IV!$C$13:$C$18,Binning_WOE_IV!$I$13:$I$18,"not found",-1)</f>
        <v>0.42044277372805144</v>
      </c>
      <c r="Y460">
        <f>_xlfn.XLOOKUP(A460,Binning_WOE_IV!$B$32:$B$35,Binning_WOE_IV!$G$32:$G$35,"not found",0)</f>
        <v>0.16731839020190586</v>
      </c>
      <c r="Z460" s="23">
        <f>_xlfn.XLOOKUP(_xlfn.XLOOKUP(C460,Binning_WOE_IV!$AF$2:$AF$6,Binning_WOE_IV!$AG$2:$AG$6,"not found",0),Binning_WOE_IV!$R$36:$R$38,Binning_WOE_IV!$G$36:$G$38,"not found",0)</f>
        <v>-1.2442937789022748</v>
      </c>
      <c r="AA460" cm="1">
        <f t="array" ref="AA460">_xlfn.SWITCH(D460,"radio/tv",Binning_WOE_IV!$G$39,"other",Binning_WOE_IV!$G$39,"education",Binning_WOE_IV!$G$40,"retraining",Binning_WOE_IV!$G$40,"furniture/equipment",Binning_WOE_IV!$G$41,"domestic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460">
        <f>_xlfn.LET(_xlpm.b,_xlfn.XLOOKUP(F460,Binning_WOE_IV!$AJ$2:$AJ$6,Binning_WOE_IV!$AK$2:$AK$6,"not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460">
        <f>_xlfn.LET(_xlpm.b,_xlfn.XLOOKUP(G460,Binning_WOE_IV!$AL$2:$AL$6,Binning_WOE_IV!$AM$2:$AM$6,"not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60">
        <f>_xlfn.XLOOKUP(_xlfn.XLOOKUP(I460,Binning_WOE_IV!$AN$2:$AN$5,Binning_WOE_IV!$AO$2:$AO$5,"not found",0),Binning_WOE_IV!$R$53:$R$55,Binning_WOE_IV!$G$53:$G$55,"not found",0)</f>
        <v>0.1811117123342415</v>
      </c>
      <c r="AE460">
        <f>_xlfn.LET(_xlpm.b,_xlfn.XLOOKUP(L460,Binning_WOE_IV!$AQ$2:$AQ$5,Binning_WOE_IV!$AR$2:$AR$5,"not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60">
        <f>_xlfn.XLOOKUP(_xlfn.XLOOKUP(N460,Binning_WOE_IV!$AS$2:$AS$4,Binning_WOE_IV!$AT$2:$AT$4,"not found",0),Binning_WOE_IV!$R$62:$R$63,Binning_WOE_IV!$G$62:$G$63,"not found",0)</f>
        <v>-0.54969627176468283</v>
      </c>
      <c r="AG460">
        <f>_xlfn.XLOOKUP(_xlfn.XLOOKUP(O460,Binning_WOE_IV!$AU$2:$AU$4,Binning_WOE_IV!$AV$2:$AV$4,"not found",0),Binning_WOE_IV!$R$64:$R$65,Binning_WOE_IV!$G$64:$G$65,"not found",0)</f>
        <v>0.23435622685305388</v>
      </c>
      <c r="AH460">
        <f>V460*TRAIN_SUMMARY!$C$3</f>
        <v>-5.5952498937620498E-2</v>
      </c>
      <c r="AI460">
        <f>W460*TRAIN_SUMMARY!$C$4</f>
        <v>-8.037531726833734E-2</v>
      </c>
      <c r="AJ460">
        <f>X460*TRAIN_SUMMARY!$C$5</f>
        <v>-0.26777415036949909</v>
      </c>
      <c r="AK460">
        <f>Y460*TRAIN_SUMMARY!$C$6</f>
        <v>-0.13115011605145144</v>
      </c>
      <c r="AL460">
        <f>Z460*TRAIN_SUMMARY!$C$7</f>
        <v>0.68384000299252556</v>
      </c>
      <c r="AM460">
        <f>AA460*TRAIN_SUMMARY!$C$8</f>
        <v>-0.43521580803835686</v>
      </c>
      <c r="AN460">
        <f>AB460*TRAIN_SUMMARY!$C$9</f>
        <v>-0.49611293003523665</v>
      </c>
      <c r="AO460">
        <f>AC460*TRAIN_SUMMARY!$C$10</f>
        <v>-0.18469041192036334</v>
      </c>
      <c r="AP460">
        <f>AD460*TRAIN_SUMMARY!$C$11</f>
        <v>-0.21458247952085815</v>
      </c>
      <c r="AQ460">
        <f>AE460*TRAIN_SUMMARY!$C$12</f>
        <v>6.1778553558697331E-2</v>
      </c>
      <c r="AR460">
        <f>AF460*TRAIN_SUMMARY!$C$13</f>
        <v>0.33693577197926589</v>
      </c>
      <c r="AS460">
        <f>AG460*TRAIN_SUMMARY!$C$14</f>
        <v>-8.8614999578798745E-2</v>
      </c>
      <c r="AT460">
        <f>TRAIN_SUMMARY!$C$2+SUM(AH460:AS460)</f>
        <v>-1.6933151979521563</v>
      </c>
      <c r="AU460">
        <f t="shared" si="91"/>
        <v>0.15534035670359697</v>
      </c>
      <c r="AV460">
        <f t="shared" si="92"/>
        <v>0.16882152176458062</v>
      </c>
      <c r="AW460">
        <f t="shared" si="93"/>
        <v>1</v>
      </c>
      <c r="AX460">
        <f t="shared" si="94"/>
        <v>0</v>
      </c>
      <c r="AY460">
        <f t="shared" si="102"/>
        <v>268</v>
      </c>
      <c r="AZ460">
        <f t="shared" si="103"/>
        <v>191</v>
      </c>
      <c r="BA460" s="35">
        <f t="shared" si="95"/>
        <v>0.5525773195876289</v>
      </c>
      <c r="BB460" s="35">
        <f t="shared" si="96"/>
        <v>0.88837209302325582</v>
      </c>
      <c r="BC460" s="35">
        <f t="shared" si="97"/>
        <v>0.33579477343562691</v>
      </c>
      <c r="BD460" s="35">
        <f t="shared" si="98"/>
        <v>0.88837209302325582</v>
      </c>
      <c r="BE460" s="35">
        <f t="shared" si="99"/>
        <v>0.5525773195876289</v>
      </c>
      <c r="BF460" s="23">
        <f>VLOOKUP(AH460,POINTS_TABLE!$D$2:$E$6,2,FALSE)</f>
        <v>-2.4216717822795024</v>
      </c>
      <c r="BG460" s="23">
        <f>VLOOKUP(AI460,POINTS_TABLE!$D$7:$E$12,2,FALSE)</f>
        <v>-3.4787121489872201</v>
      </c>
      <c r="BH460" s="23">
        <f>VLOOKUP(AJ460,POINTS_TABLE!$D$13:$E$18,2,FALSE)</f>
        <v>-11.589493164489957</v>
      </c>
      <c r="BI460" s="23">
        <f>VLOOKUP(AK460,POINTS_TABLE!$D$21:$E$24,2,FALSE)</f>
        <v>-5.6762886611832304</v>
      </c>
      <c r="BJ460" s="23">
        <f>VLOOKUP(AL460,POINTS_TABLE!$D$25:$E$27,2,FALSE)</f>
        <v>29.597177432364315</v>
      </c>
      <c r="BK460" s="23">
        <f>VLOOKUP(AM460,POINTS_TABLE!$D$28:$E$33,2,FALSE)</f>
        <v>-18.836510639202615</v>
      </c>
      <c r="BL460" s="23">
        <f>VLOOKUP(AN460,POINTS_TABLE!$D$34:$E$37,2,FALSE)</f>
        <v>-21.472189916481874</v>
      </c>
      <c r="BM460" s="23">
        <f>VLOOKUP(AO460,POINTS_TABLE!$D$38:$E$41,2,FALSE)</f>
        <v>-7.9935582413174426</v>
      </c>
      <c r="BN460" s="23">
        <f>VLOOKUP(AP460,POINTS_TABLE!$D$42:$E$44,2,FALSE)</f>
        <v>-9.2873123719919874</v>
      </c>
      <c r="BO460" s="23">
        <f>VLOOKUP(AQ460,POINTS_TABLE!$D$45:$E$48,2,FALSE)</f>
        <v>2.6738283855727758</v>
      </c>
      <c r="BP460" s="23">
        <f>VLOOKUP(AR460,POINTS_TABLE!$D$49:$E$50,2,FALSE)</f>
        <v>14.582867019977442</v>
      </c>
      <c r="BQ460" s="23">
        <f>VLOOKUP(AS460,POINTS_TABLE!$D$51:$E$52,2,FALSE)</f>
        <v>-3.8353326132213157</v>
      </c>
      <c r="BR460" s="39">
        <f>ROUND(SCORECARD_SCALLING!$C$6-SUM(BF460:BQ460)-TRAIN_SUMMARY!$C$2*SCORECARD_SCALLING!$C$5,0)</f>
        <v>544</v>
      </c>
      <c r="BS460" t="str">
        <f t="shared" si="100"/>
        <v>Manual review</v>
      </c>
      <c r="BT460">
        <f t="shared" si="101"/>
        <v>2</v>
      </c>
    </row>
    <row r="461" spans="1:72">
      <c r="A461" s="2" t="s">
        <v>37</v>
      </c>
      <c r="B461" s="2">
        <v>28</v>
      </c>
      <c r="C461" s="2" t="s">
        <v>64</v>
      </c>
      <c r="D461" s="2" t="s">
        <v>49</v>
      </c>
      <c r="E461" s="2">
        <v>7824</v>
      </c>
      <c r="F461" s="2" t="s">
        <v>24</v>
      </c>
      <c r="G461" s="2" t="s">
        <v>57</v>
      </c>
      <c r="H461" s="2">
        <v>3</v>
      </c>
      <c r="I461" s="2" t="s">
        <v>26</v>
      </c>
      <c r="J461" s="2" t="s">
        <v>42</v>
      </c>
      <c r="K461" s="2">
        <v>4</v>
      </c>
      <c r="L461" s="2" t="s">
        <v>28</v>
      </c>
      <c r="M461" s="2">
        <v>40</v>
      </c>
      <c r="N461" s="2" t="s">
        <v>61</v>
      </c>
      <c r="O461" s="2" t="s">
        <v>51</v>
      </c>
      <c r="P461" s="2">
        <v>2</v>
      </c>
      <c r="Q461" s="2" t="s">
        <v>30</v>
      </c>
      <c r="R461" s="2">
        <v>2</v>
      </c>
      <c r="S461" s="2" t="s">
        <v>31</v>
      </c>
      <c r="T461" s="2" t="s">
        <v>31</v>
      </c>
      <c r="U461" s="2">
        <v>0</v>
      </c>
      <c r="V461">
        <f>_xlfn.XLOOKUP(B461,Binning_WOE_IV!$C$2:$C$6,Binning_WOE_IV!$I$2:$I$6,"not found",-1)</f>
        <v>-0.12917431193202994</v>
      </c>
      <c r="W461">
        <f>_xlfn.XLOOKUP(E461,Binning_WOE_IV!$C$7:$C$12,Binning_WOE_IV!$I$7:$I$12,"not found",-1)</f>
        <v>-0.1020145435816787</v>
      </c>
      <c r="X461">
        <f>_xlfn.XLOOKUP(M461,Binning_WOE_IV!$C$13:$C$18,Binning_WOE_IV!$I$13:$I$18,"not found",-1)</f>
        <v>0.27579903319597576</v>
      </c>
      <c r="Y461">
        <f>_xlfn.XLOOKUP(A461,Binning_WOE_IV!$B$32:$B$35,Binning_WOE_IV!$G$32:$G$35,"not found",0)</f>
        <v>1.1281887537091495</v>
      </c>
      <c r="Z461" s="23">
        <f>_xlfn.XLOOKUP(_xlfn.XLOOKUP(C461,Binning_WOE_IV!$AF$2:$AF$6,Binning_WOE_IV!$AG$2:$AG$6,"not found",0),Binning_WOE_IV!$R$36:$R$38,Binning_WOE_IV!$G$36:$G$38,"not found",0)</f>
        <v>-1.2442937789022748</v>
      </c>
      <c r="AA461" cm="1">
        <f t="array" ref="AA461">_xlfn.SWITCH(D461,"radio/tv",Binning_WOE_IV!$G$39,"other",Binning_WOE_IV!$G$39,"education",Binning_WOE_IV!$G$40,"retraining",Binning_WOE_IV!$G$40,"furniture/equipment",Binning_WOE_IV!$G$41,"domestic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461">
        <f>_xlfn.LET(_xlpm.b,_xlfn.XLOOKUP(F461,Binning_WOE_IV!$AJ$2:$AJ$6,Binning_WOE_IV!$AK$2:$AK$6,"not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461">
        <f>_xlfn.LET(_xlpm.b,_xlfn.XLOOKUP(G461,Binning_WOE_IV!$AL$2:$AL$6,Binning_WOE_IV!$AM$2:$AM$6,"not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461">
        <f>_xlfn.XLOOKUP(_xlfn.XLOOKUP(I461,Binning_WOE_IV!$AN$2:$AN$5,Binning_WOE_IV!$AO$2:$AO$5,"not found",0),Binning_WOE_IV!$R$53:$R$55,Binning_WOE_IV!$G$53:$G$55,"not found",0)</f>
        <v>0.1811117123342415</v>
      </c>
      <c r="AE461">
        <f>_xlfn.LET(_xlpm.b,_xlfn.XLOOKUP(L461,Binning_WOE_IV!$AQ$2:$AQ$5,Binning_WOE_IV!$AR$2:$AR$5,"not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61">
        <f>_xlfn.XLOOKUP(_xlfn.XLOOKUP(N461,Binning_WOE_IV!$AS$2:$AS$4,Binning_WOE_IV!$AT$2:$AT$4,"not found",0),Binning_WOE_IV!$R$62:$R$63,Binning_WOE_IV!$G$62:$G$63,"not found",0)</f>
        <v>-0.54969627176468283</v>
      </c>
      <c r="AG461">
        <f>_xlfn.XLOOKUP(_xlfn.XLOOKUP(O461,Binning_WOE_IV!$AU$2:$AU$4,Binning_WOE_IV!$AV$2:$AV$4,"not found",0),Binning_WOE_IV!$R$64:$R$65,Binning_WOE_IV!$G$64:$G$65,"not found",0)</f>
        <v>-0.4919272386823581</v>
      </c>
      <c r="AH461">
        <f>V461*TRAIN_SUMMARY!$C$3</f>
        <v>0.10186434668464488</v>
      </c>
      <c r="AI461">
        <f>W461*TRAIN_SUMMARY!$C$4</f>
        <v>5.0912844229637523E-2</v>
      </c>
      <c r="AJ461">
        <f>X461*TRAIN_SUMMARY!$C$5</f>
        <v>-0.1756525653466223</v>
      </c>
      <c r="AK461">
        <f>Y461*TRAIN_SUMMARY!$C$6</f>
        <v>-0.88431454425511169</v>
      </c>
      <c r="AL461">
        <f>Z461*TRAIN_SUMMARY!$C$7</f>
        <v>0.68384000299252556</v>
      </c>
      <c r="AM461">
        <f>AA461*TRAIN_SUMMARY!$C$8</f>
        <v>-0.46936907902687153</v>
      </c>
      <c r="AN461">
        <f>AB461*TRAIN_SUMMARY!$C$9</f>
        <v>-0.49611293003523665</v>
      </c>
      <c r="AO461">
        <f>AC461*TRAIN_SUMMARY!$C$10</f>
        <v>0.2867089209985732</v>
      </c>
      <c r="AP461">
        <f>AD461*TRAIN_SUMMARY!$C$11</f>
        <v>-0.21458247952085815</v>
      </c>
      <c r="AQ461">
        <f>AE461*TRAIN_SUMMARY!$C$12</f>
        <v>-0.28008206528227803</v>
      </c>
      <c r="AR461">
        <f>AF461*TRAIN_SUMMARY!$C$13</f>
        <v>0.33693577197926589</v>
      </c>
      <c r="AS461">
        <f>AG461*TRAIN_SUMMARY!$C$14</f>
        <v>0.18600799575071647</v>
      </c>
      <c r="AT461">
        <f>TRAIN_SUMMARY!$C$2+SUM(AH461:AS461)</f>
        <v>-1.6952445955937381</v>
      </c>
      <c r="AU461">
        <f t="shared" si="91"/>
        <v>0.15508736927089234</v>
      </c>
      <c r="AV461">
        <f t="shared" si="92"/>
        <v>0.16852205255751015</v>
      </c>
      <c r="AW461">
        <f t="shared" si="93"/>
        <v>1</v>
      </c>
      <c r="AX461">
        <f t="shared" si="94"/>
        <v>0</v>
      </c>
      <c r="AY461">
        <f t="shared" si="102"/>
        <v>269</v>
      </c>
      <c r="AZ461">
        <f t="shared" si="103"/>
        <v>191</v>
      </c>
      <c r="BA461" s="35">
        <f t="shared" si="95"/>
        <v>0.55463917525773199</v>
      </c>
      <c r="BB461" s="35">
        <f t="shared" si="96"/>
        <v>0.88837209302325582</v>
      </c>
      <c r="BC461" s="35">
        <f t="shared" si="97"/>
        <v>0.33373291776552383</v>
      </c>
      <c r="BD461" s="35">
        <f t="shared" si="98"/>
        <v>0.88837209302325582</v>
      </c>
      <c r="BE461" s="35">
        <f t="shared" si="99"/>
        <v>0.55463917525773199</v>
      </c>
      <c r="BF461" s="23">
        <f>VLOOKUP(AH461,POINTS_TABLE!$D$2:$E$6,2,FALSE)</f>
        <v>4.4087756341599382</v>
      </c>
      <c r="BG461" s="23">
        <f>VLOOKUP(AI461,POINTS_TABLE!$D$7:$E$12,2,FALSE)</f>
        <v>2.2035512366295098</v>
      </c>
      <c r="BH461" s="23">
        <f>VLOOKUP(AJ461,POINTS_TABLE!$D$13:$E$18,2,FALSE)</f>
        <v>-7.6023925483498971</v>
      </c>
      <c r="BI461" s="23">
        <f>VLOOKUP(AK461,POINTS_TABLE!$D$21:$E$24,2,FALSE)</f>
        <v>-38.273886227485001</v>
      </c>
      <c r="BJ461" s="23">
        <f>VLOOKUP(AL461,POINTS_TABLE!$D$25:$E$27,2,FALSE)</f>
        <v>29.597177432364315</v>
      </c>
      <c r="BK461" s="23">
        <f>VLOOKUP(AM461,POINTS_TABLE!$D$28:$E$33,2,FALSE)</f>
        <v>-20.314693279760625</v>
      </c>
      <c r="BL461" s="23">
        <f>VLOOKUP(AN461,POINTS_TABLE!$D$34:$E$37,2,FALSE)</f>
        <v>-21.472189916481874</v>
      </c>
      <c r="BM461" s="23">
        <f>VLOOKUP(AO461,POINTS_TABLE!$D$38:$E$41,2,FALSE)</f>
        <v>12.409006155098014</v>
      </c>
      <c r="BN461" s="23">
        <f>VLOOKUP(AP461,POINTS_TABLE!$D$42:$E$44,2,FALSE)</f>
        <v>-9.2873123719919874</v>
      </c>
      <c r="BO461" s="23">
        <f>VLOOKUP(AQ461,POINTS_TABLE!$D$45:$E$48,2,FALSE)</f>
        <v>-12.122190198740443</v>
      </c>
      <c r="BP461" s="23">
        <f>VLOOKUP(AR461,POINTS_TABLE!$D$49:$E$50,2,FALSE)</f>
        <v>14.582867019977442</v>
      </c>
      <c r="BQ461" s="23">
        <f>VLOOKUP(AS461,POINTS_TABLE!$D$51:$E$52,2,FALSE)</f>
        <v>8.0505843910576207</v>
      </c>
      <c r="BR461" s="39">
        <f>ROUND(SCORECARD_SCALLING!$C$6-SUM(BF461:BQ461)-TRAIN_SUMMARY!$C$2*SCORECARD_SCALLING!$C$5,0)</f>
        <v>544</v>
      </c>
      <c r="BS461" t="str">
        <f t="shared" si="100"/>
        <v>Manual review</v>
      </c>
      <c r="BT461">
        <f t="shared" si="101"/>
        <v>2</v>
      </c>
    </row>
    <row r="462" spans="1:72">
      <c r="A462" s="2" t="s">
        <v>37</v>
      </c>
      <c r="B462" s="2">
        <v>24</v>
      </c>
      <c r="C462" s="2" t="s">
        <v>22</v>
      </c>
      <c r="D462" s="2" t="s">
        <v>70</v>
      </c>
      <c r="E462" s="2">
        <v>6314</v>
      </c>
      <c r="F462" s="2" t="s">
        <v>34</v>
      </c>
      <c r="G462" s="2" t="s">
        <v>55</v>
      </c>
      <c r="H462" s="2">
        <v>4</v>
      </c>
      <c r="I462" s="2" t="s">
        <v>26</v>
      </c>
      <c r="J462" s="2" t="s">
        <v>66</v>
      </c>
      <c r="K462" s="2">
        <v>2</v>
      </c>
      <c r="L462" s="2" t="s">
        <v>47</v>
      </c>
      <c r="M462" s="2">
        <v>27</v>
      </c>
      <c r="N462" s="2" t="s">
        <v>61</v>
      </c>
      <c r="O462" s="2" t="s">
        <v>29</v>
      </c>
      <c r="P462" s="2">
        <v>2</v>
      </c>
      <c r="Q462" s="2" t="s">
        <v>52</v>
      </c>
      <c r="R462" s="2">
        <v>1</v>
      </c>
      <c r="S462" s="2" t="s">
        <v>31</v>
      </c>
      <c r="T462" s="2" t="s">
        <v>31</v>
      </c>
      <c r="U462" s="2">
        <v>0</v>
      </c>
      <c r="V462">
        <f>_xlfn.XLOOKUP(B462,Binning_WOE_IV!$C$2:$C$6,Binning_WOE_IV!$I$2:$I$6,"not found",-1)</f>
        <v>-0.12917431193202994</v>
      </c>
      <c r="W462">
        <f>_xlfn.XLOOKUP(E462,Binning_WOE_IV!$C$7:$C$12,Binning_WOE_IV!$I$7:$I$12,"not found",-1)</f>
        <v>-0.1020145435816787</v>
      </c>
      <c r="X462">
        <f>_xlfn.XLOOKUP(M462,Binning_WOE_IV!$C$13:$C$18,Binning_WOE_IV!$I$13:$I$18,"not found",-1)</f>
        <v>-0.13233987329659078</v>
      </c>
      <c r="Y462">
        <f>_xlfn.XLOOKUP(A462,Binning_WOE_IV!$B$32:$B$35,Binning_WOE_IV!$G$32:$G$35,"not found",0)</f>
        <v>1.1281887537091495</v>
      </c>
      <c r="Z462" s="23">
        <f>_xlfn.XLOOKUP(_xlfn.XLOOKUP(C462,Binning_WOE_IV!$AF$2:$AF$6,Binning_WOE_IV!$AG$2:$AG$6,"not found",0),Binning_WOE_IV!$R$36:$R$38,Binning_WOE_IV!$G$36:$G$38,"not found",0)</f>
        <v>0.68738688104907397</v>
      </c>
      <c r="AA462" cm="1">
        <f t="array" ref="AA462">_xlfn.SWITCH(D462,"radio/tv",Binning_WOE_IV!$G$39,"other",Binning_WOE_IV!$G$39,"education",Binning_WOE_IV!$G$40,"retraining",Binning_WOE_IV!$G$40,"furniture/equipment",Binning_WOE_IV!$G$41,"domestic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462">
        <f>_xlfn.LET(_xlpm.b,_xlfn.XLOOKUP(F462,Binning_WOE_IV!$AJ$2:$AJ$6,Binning_WOE_IV!$AK$2:$AK$6,"not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62">
        <f>_xlfn.LET(_xlpm.b,_xlfn.XLOOKUP(G462,Binning_WOE_IV!$AL$2:$AL$6,Binning_WOE_IV!$AM$2:$AM$6,"not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462">
        <f>_xlfn.XLOOKUP(_xlfn.XLOOKUP(I462,Binning_WOE_IV!$AN$2:$AN$5,Binning_WOE_IV!$AO$2:$AO$5,"not found",0),Binning_WOE_IV!$R$53:$R$55,Binning_WOE_IV!$G$53:$G$55,"not found",0)</f>
        <v>0.1811117123342415</v>
      </c>
      <c r="AE462">
        <f>_xlfn.LET(_xlpm.b,_xlfn.XLOOKUP(L462,Binning_WOE_IV!$AQ$2:$AQ$5,Binning_WOE_IV!$AR$2:$AR$5,"not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462">
        <f>_xlfn.XLOOKUP(_xlfn.XLOOKUP(N462,Binning_WOE_IV!$AS$2:$AS$4,Binning_WOE_IV!$AT$2:$AT$4,"not found",0),Binning_WOE_IV!$R$62:$R$63,Binning_WOE_IV!$G$62:$G$63,"not found",0)</f>
        <v>-0.54969627176468283</v>
      </c>
      <c r="AG462">
        <f>_xlfn.XLOOKUP(_xlfn.XLOOKUP(O462,Binning_WOE_IV!$AU$2:$AU$4,Binning_WOE_IV!$AV$2:$AV$4,"not found",0),Binning_WOE_IV!$R$64:$R$65,Binning_WOE_IV!$G$64:$G$65,"not found",0)</f>
        <v>0.23435622685305388</v>
      </c>
      <c r="AH462">
        <f>V462*TRAIN_SUMMARY!$C$3</f>
        <v>0.10186434668464488</v>
      </c>
      <c r="AI462">
        <f>W462*TRAIN_SUMMARY!$C$4</f>
        <v>5.0912844229637523E-2</v>
      </c>
      <c r="AJ462">
        <f>X462*TRAIN_SUMMARY!$C$5</f>
        <v>8.428542324031725E-2</v>
      </c>
      <c r="AK462">
        <f>Y462*TRAIN_SUMMARY!$C$6</f>
        <v>-0.88431454425511169</v>
      </c>
      <c r="AL462">
        <f>Z462*TRAIN_SUMMARY!$C$7</f>
        <v>-0.37777464997720578</v>
      </c>
      <c r="AM462">
        <f>AA462*TRAIN_SUMMARY!$C$8</f>
        <v>-0.43521580803835686</v>
      </c>
      <c r="AN462">
        <f>AB462*TRAIN_SUMMARY!$C$9</f>
        <v>0.17108448609736249</v>
      </c>
      <c r="AO462">
        <f>AC462*TRAIN_SUMMARY!$C$10</f>
        <v>7.0222669754522044E-2</v>
      </c>
      <c r="AP462">
        <f>AD462*TRAIN_SUMMARY!$C$11</f>
        <v>-0.21458247952085815</v>
      </c>
      <c r="AQ462">
        <f>AE462*TRAIN_SUMMARY!$C$12</f>
        <v>0.30495501300893796</v>
      </c>
      <c r="AR462">
        <f>AF462*TRAIN_SUMMARY!$C$13</f>
        <v>0.33693577197926589</v>
      </c>
      <c r="AS462">
        <f>AG462*TRAIN_SUMMARY!$C$14</f>
        <v>-8.8614999578798745E-2</v>
      </c>
      <c r="AT462">
        <f>TRAIN_SUMMARY!$C$2+SUM(AH462:AS462)</f>
        <v>-1.7016427411377661</v>
      </c>
      <c r="AU462">
        <f t="shared" si="91"/>
        <v>0.1542508354138396</v>
      </c>
      <c r="AV462">
        <f t="shared" si="92"/>
        <v>0.16753245910051193</v>
      </c>
      <c r="AW462">
        <f t="shared" si="93"/>
        <v>1</v>
      </c>
      <c r="AX462">
        <f t="shared" si="94"/>
        <v>0</v>
      </c>
      <c r="AY462">
        <f t="shared" si="102"/>
        <v>270</v>
      </c>
      <c r="AZ462">
        <f t="shared" si="103"/>
        <v>191</v>
      </c>
      <c r="BA462" s="35">
        <f t="shared" si="95"/>
        <v>0.55670103092783507</v>
      </c>
      <c r="BB462" s="35">
        <f t="shared" si="96"/>
        <v>0.88837209302325582</v>
      </c>
      <c r="BC462" s="35">
        <f t="shared" si="97"/>
        <v>0.33167106209542074</v>
      </c>
      <c r="BD462" s="35">
        <f t="shared" si="98"/>
        <v>0.88837209302325582</v>
      </c>
      <c r="BE462" s="35">
        <f t="shared" si="99"/>
        <v>0.55670103092783507</v>
      </c>
      <c r="BF462" s="23">
        <f>VLOOKUP(AH462,POINTS_TABLE!$D$2:$E$6,2,FALSE)</f>
        <v>4.4087756341599382</v>
      </c>
      <c r="BG462" s="23">
        <f>VLOOKUP(AI462,POINTS_TABLE!$D$7:$E$12,2,FALSE)</f>
        <v>2.2035512366295098</v>
      </c>
      <c r="BH462" s="23">
        <f>VLOOKUP(AJ462,POINTS_TABLE!$D$13:$E$18,2,FALSE)</f>
        <v>3.6479448638409924</v>
      </c>
      <c r="BI462" s="23">
        <f>VLOOKUP(AK462,POINTS_TABLE!$D$21:$E$24,2,FALSE)</f>
        <v>-38.273886227485001</v>
      </c>
      <c r="BJ462" s="23">
        <f>VLOOKUP(AL462,POINTS_TABLE!$D$25:$E$27,2,FALSE)</f>
        <v>-16.350408422870363</v>
      </c>
      <c r="BK462" s="23">
        <f>VLOOKUP(AM462,POINTS_TABLE!$D$28:$E$33,2,FALSE)</f>
        <v>-18.836510639202615</v>
      </c>
      <c r="BL462" s="23">
        <f>VLOOKUP(AN462,POINTS_TABLE!$D$34:$E$37,2,FALSE)</f>
        <v>7.4046821899710498</v>
      </c>
      <c r="BM462" s="23">
        <f>VLOOKUP(AO462,POINTS_TABLE!$D$38:$E$41,2,FALSE)</f>
        <v>3.0392969223849704</v>
      </c>
      <c r="BN462" s="23">
        <f>VLOOKUP(AP462,POINTS_TABLE!$D$42:$E$44,2,FALSE)</f>
        <v>-9.2873123719919874</v>
      </c>
      <c r="BO462" s="23">
        <f>VLOOKUP(AQ462,POINTS_TABLE!$D$45:$E$48,2,FALSE)</f>
        <v>13.198712548866723</v>
      </c>
      <c r="BP462" s="23">
        <f>VLOOKUP(AR462,POINTS_TABLE!$D$49:$E$50,2,FALSE)</f>
        <v>14.582867019977442</v>
      </c>
      <c r="BQ462" s="23">
        <f>VLOOKUP(AS462,POINTS_TABLE!$D$51:$E$52,2,FALSE)</f>
        <v>-3.8353326132213157</v>
      </c>
      <c r="BR462" s="39">
        <f>ROUND(SCORECARD_SCALLING!$C$6-SUM(BF462:BQ462)-TRAIN_SUMMARY!$C$2*SCORECARD_SCALLING!$C$5,0)</f>
        <v>544</v>
      </c>
      <c r="BS462" t="str">
        <f t="shared" si="100"/>
        <v>Manual review</v>
      </c>
      <c r="BT462">
        <f t="shared" si="101"/>
        <v>2</v>
      </c>
    </row>
    <row r="463" spans="1:72">
      <c r="A463" s="2" t="s">
        <v>37</v>
      </c>
      <c r="B463" s="2">
        <v>39</v>
      </c>
      <c r="C463" s="2" t="s">
        <v>33</v>
      </c>
      <c r="D463" s="2" t="s">
        <v>49</v>
      </c>
      <c r="E463" s="2">
        <v>8588</v>
      </c>
      <c r="F463" s="2" t="s">
        <v>59</v>
      </c>
      <c r="G463" s="2" t="s">
        <v>25</v>
      </c>
      <c r="H463" s="2">
        <v>4</v>
      </c>
      <c r="I463" s="2" t="s">
        <v>26</v>
      </c>
      <c r="J463" s="2" t="s">
        <v>27</v>
      </c>
      <c r="K463" s="2">
        <v>2</v>
      </c>
      <c r="L463" s="2" t="s">
        <v>50</v>
      </c>
      <c r="M463" s="2">
        <v>45</v>
      </c>
      <c r="N463" s="2" t="s">
        <v>27</v>
      </c>
      <c r="O463" s="2" t="s">
        <v>29</v>
      </c>
      <c r="P463" s="2">
        <v>1</v>
      </c>
      <c r="Q463" s="2" t="s">
        <v>52</v>
      </c>
      <c r="R463" s="2">
        <v>1</v>
      </c>
      <c r="S463" s="2" t="s">
        <v>31</v>
      </c>
      <c r="T463" s="2" t="s">
        <v>31</v>
      </c>
      <c r="U463" s="2">
        <v>0</v>
      </c>
      <c r="V463">
        <f>_xlfn.XLOOKUP(B463,Binning_WOE_IV!$C$2:$C$6,Binning_WOE_IV!$I$2:$I$6,"not found",-1)</f>
        <v>-0.672432264549915</v>
      </c>
      <c r="W463">
        <f>_xlfn.XLOOKUP(E463,Binning_WOE_IV!$C$7:$C$12,Binning_WOE_IV!$I$7:$I$12,"not found",-1)</f>
        <v>-0.98786424995459821</v>
      </c>
      <c r="X463">
        <f>_xlfn.XLOOKUP(M463,Binning_WOE_IV!$C$13:$C$18,Binning_WOE_IV!$I$13:$I$18,"not found",-1)</f>
        <v>0.42044277372805144</v>
      </c>
      <c r="Y463">
        <f>_xlfn.XLOOKUP(A463,Binning_WOE_IV!$B$32:$B$35,Binning_WOE_IV!$G$32:$G$35,"not found",0)</f>
        <v>1.1281887537091495</v>
      </c>
      <c r="Z463" s="23">
        <f>_xlfn.XLOOKUP(_xlfn.XLOOKUP(C463,Binning_WOE_IV!$AF$2:$AF$6,Binning_WOE_IV!$AG$2:$AG$6,"not found",0),Binning_WOE_IV!$R$36:$R$38,Binning_WOE_IV!$G$36:$G$38,"not found",0)</f>
        <v>-4.4726268044255127E-2</v>
      </c>
      <c r="AA463" cm="1">
        <f t="array" ref="AA463">_xlfn.SWITCH(D463,"radio/tv",Binning_WOE_IV!$G$39,"other",Binning_WOE_IV!$G$39,"education",Binning_WOE_IV!$G$40,"retraining",Binning_WOE_IV!$G$40,"furniture/equipment",Binning_WOE_IV!$G$41,"domestic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463">
        <f>_xlfn.LET(_xlpm.b,_xlfn.XLOOKUP(F463,Binning_WOE_IV!$AJ$2:$AJ$6,Binning_WOE_IV!$AK$2:$AK$6,"not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463">
        <f>_xlfn.LET(_xlpm.b,_xlfn.XLOOKUP(G463,Binning_WOE_IV!$AL$2:$AL$6,Binning_WOE_IV!$AM$2:$AM$6,"not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63">
        <f>_xlfn.XLOOKUP(_xlfn.XLOOKUP(I463,Binning_WOE_IV!$AN$2:$AN$5,Binning_WOE_IV!$AO$2:$AO$5,"not found",0),Binning_WOE_IV!$R$53:$R$55,Binning_WOE_IV!$G$53:$G$55,"not found",0)</f>
        <v>0.1811117123342415</v>
      </c>
      <c r="AE463">
        <f>_xlfn.LET(_xlpm.b,_xlfn.XLOOKUP(L463,Binning_WOE_IV!$AQ$2:$AQ$5,Binning_WOE_IV!$AR$2:$AR$5,"not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63">
        <f>_xlfn.XLOOKUP(_xlfn.XLOOKUP(N463,Binning_WOE_IV!$AS$2:$AS$4,Binning_WOE_IV!$AT$2:$AT$4,"not found",0),Binning_WOE_IV!$R$62:$R$63,Binning_WOE_IV!$G$62:$G$63,"not found",0)</f>
        <v>0.12957806221905885</v>
      </c>
      <c r="AG463">
        <f>_xlfn.XLOOKUP(_xlfn.XLOOKUP(O463,Binning_WOE_IV!$AU$2:$AU$4,Binning_WOE_IV!$AV$2:$AV$4,"not found",0),Binning_WOE_IV!$R$64:$R$65,Binning_WOE_IV!$G$64:$G$65,"not found",0)</f>
        <v>0.23435622685305388</v>
      </c>
      <c r="AH463">
        <f>V463*TRAIN_SUMMARY!$C$3</f>
        <v>0.53026698802232175</v>
      </c>
      <c r="AI463">
        <f>W463*TRAIN_SUMMARY!$C$4</f>
        <v>0.49301772974847569</v>
      </c>
      <c r="AJ463">
        <f>X463*TRAIN_SUMMARY!$C$5</f>
        <v>-0.26777415036949909</v>
      </c>
      <c r="AK463">
        <f>Y463*TRAIN_SUMMARY!$C$6</f>
        <v>-0.88431454425511169</v>
      </c>
      <c r="AL463">
        <f>Z463*TRAIN_SUMMARY!$C$7</f>
        <v>2.4580699342731407E-2</v>
      </c>
      <c r="AM463">
        <f>AA463*TRAIN_SUMMARY!$C$8</f>
        <v>-0.46936907902687153</v>
      </c>
      <c r="AN463">
        <f>AB463*TRAIN_SUMMARY!$C$9</f>
        <v>0.18902110492895396</v>
      </c>
      <c r="AO463">
        <f>AC463*TRAIN_SUMMARY!$C$10</f>
        <v>-0.18469041192036334</v>
      </c>
      <c r="AP463">
        <f>AD463*TRAIN_SUMMARY!$C$11</f>
        <v>-0.21458247952085815</v>
      </c>
      <c r="AQ463">
        <f>AE463*TRAIN_SUMMARY!$C$12</f>
        <v>6.1778553558697331E-2</v>
      </c>
      <c r="AR463">
        <f>AF463*TRAIN_SUMMARY!$C$13</f>
        <v>-7.9424741749105313E-2</v>
      </c>
      <c r="AS463">
        <f>AG463*TRAIN_SUMMARY!$C$14</f>
        <v>-8.8614999578798745E-2</v>
      </c>
      <c r="AT463">
        <f>TRAIN_SUMMARY!$C$2+SUM(AH463:AS463)</f>
        <v>-1.7115061455815508</v>
      </c>
      <c r="AU463">
        <f t="shared" si="91"/>
        <v>0.15296846380082238</v>
      </c>
      <c r="AV463">
        <f t="shared" si="92"/>
        <v>0.16601735220245417</v>
      </c>
      <c r="AW463">
        <f t="shared" si="93"/>
        <v>1</v>
      </c>
      <c r="AX463">
        <f t="shared" si="94"/>
        <v>0</v>
      </c>
      <c r="AY463">
        <f t="shared" si="102"/>
        <v>271</v>
      </c>
      <c r="AZ463">
        <f t="shared" si="103"/>
        <v>191</v>
      </c>
      <c r="BA463" s="35">
        <f t="shared" si="95"/>
        <v>0.55876288659793816</v>
      </c>
      <c r="BB463" s="35">
        <f t="shared" si="96"/>
        <v>0.88837209302325582</v>
      </c>
      <c r="BC463" s="35">
        <f t="shared" si="97"/>
        <v>0.32960920642531766</v>
      </c>
      <c r="BD463" s="35">
        <f t="shared" si="98"/>
        <v>0.88837209302325582</v>
      </c>
      <c r="BE463" s="35">
        <f t="shared" si="99"/>
        <v>0.55876288659793816</v>
      </c>
      <c r="BF463" s="23">
        <f>VLOOKUP(AH463,POINTS_TABLE!$D$2:$E$6,2,FALSE)</f>
        <v>22.950406619007929</v>
      </c>
      <c r="BG463" s="23">
        <f>VLOOKUP(AI463,POINTS_TABLE!$D$7:$E$12,2,FALSE)</f>
        <v>21.33822701335383</v>
      </c>
      <c r="BH463" s="23">
        <f>VLOOKUP(AJ463,POINTS_TABLE!$D$13:$E$18,2,FALSE)</f>
        <v>-11.589493164489957</v>
      </c>
      <c r="BI463" s="23">
        <f>VLOOKUP(AK463,POINTS_TABLE!$D$21:$E$24,2,FALSE)</f>
        <v>-38.273886227485001</v>
      </c>
      <c r="BJ463" s="23">
        <f>VLOOKUP(AL463,POINTS_TABLE!$D$25:$E$27,2,FALSE)</f>
        <v>1.063873591300236</v>
      </c>
      <c r="BK463" s="23">
        <f>VLOOKUP(AM463,POINTS_TABLE!$D$28:$E$33,2,FALSE)</f>
        <v>-20.314693279760625</v>
      </c>
      <c r="BL463" s="23">
        <f>VLOOKUP(AN463,POINTS_TABLE!$D$34:$E$37,2,FALSE)</f>
        <v>8.180994321130628</v>
      </c>
      <c r="BM463" s="23">
        <f>VLOOKUP(AO463,POINTS_TABLE!$D$38:$E$41,2,FALSE)</f>
        <v>-7.9935582413174426</v>
      </c>
      <c r="BN463" s="23">
        <f>VLOOKUP(AP463,POINTS_TABLE!$D$42:$E$44,2,FALSE)</f>
        <v>-9.2873123719919874</v>
      </c>
      <c r="BO463" s="23">
        <f>VLOOKUP(AQ463,POINTS_TABLE!$D$45:$E$48,2,FALSE)</f>
        <v>2.6738283855727758</v>
      </c>
      <c r="BP463" s="23">
        <f>VLOOKUP(AR463,POINTS_TABLE!$D$49:$E$50,2,FALSE)</f>
        <v>-3.4375704313596254</v>
      </c>
      <c r="BQ463" s="23">
        <f>VLOOKUP(AS463,POINTS_TABLE!$D$51:$E$52,2,FALSE)</f>
        <v>-3.8353326132213157</v>
      </c>
      <c r="BR463" s="39">
        <f>ROUND(SCORECARD_SCALLING!$C$6-SUM(BF463:BQ463)-TRAIN_SUMMARY!$C$2*SCORECARD_SCALLING!$C$5,0)</f>
        <v>544</v>
      </c>
      <c r="BS463" t="str">
        <f t="shared" si="100"/>
        <v>Manual review</v>
      </c>
      <c r="BT463">
        <f t="shared" si="101"/>
        <v>2</v>
      </c>
    </row>
    <row r="464" spans="1:72">
      <c r="A464" s="2" t="s">
        <v>37</v>
      </c>
      <c r="B464" s="2">
        <v>12</v>
      </c>
      <c r="C464" s="2" t="s">
        <v>33</v>
      </c>
      <c r="D464" s="2" t="s">
        <v>46</v>
      </c>
      <c r="E464" s="2">
        <v>2133</v>
      </c>
      <c r="F464" s="2" t="s">
        <v>24</v>
      </c>
      <c r="G464" s="2" t="s">
        <v>25</v>
      </c>
      <c r="H464" s="2">
        <v>4</v>
      </c>
      <c r="I464" s="2" t="s">
        <v>36</v>
      </c>
      <c r="J464" s="2" t="s">
        <v>27</v>
      </c>
      <c r="K464" s="2">
        <v>4</v>
      </c>
      <c r="L464" s="2" t="s">
        <v>47</v>
      </c>
      <c r="M464" s="2">
        <v>52</v>
      </c>
      <c r="N464" s="2" t="s">
        <v>27</v>
      </c>
      <c r="O464" s="2" t="s">
        <v>44</v>
      </c>
      <c r="P464" s="2">
        <v>1</v>
      </c>
      <c r="Q464" s="2" t="s">
        <v>52</v>
      </c>
      <c r="R464" s="2">
        <v>1</v>
      </c>
      <c r="S464" s="2" t="s">
        <v>31</v>
      </c>
      <c r="T464" s="2" t="s">
        <v>31</v>
      </c>
      <c r="U464" s="2">
        <v>0</v>
      </c>
      <c r="V464">
        <f>_xlfn.XLOOKUP(B464,Binning_WOE_IV!$C$2:$C$6,Binning_WOE_IV!$I$2:$I$6,"not found",-1)</f>
        <v>7.0953437452657447E-2</v>
      </c>
      <c r="W464">
        <f>_xlfn.XLOOKUP(E464,Binning_WOE_IV!$C$7:$C$12,Binning_WOE_IV!$I$7:$I$12,"not found",-1)</f>
        <v>0.12361395596717682</v>
      </c>
      <c r="X464">
        <f>_xlfn.XLOOKUP(M464,Binning_WOE_IV!$C$13:$C$18,Binning_WOE_IV!$I$13:$I$18,"not found",-1)</f>
        <v>0.42044277372805144</v>
      </c>
      <c r="Y464">
        <f>_xlfn.XLOOKUP(A464,Binning_WOE_IV!$B$32:$B$35,Binning_WOE_IV!$G$32:$G$35,"not found",0)</f>
        <v>1.1281887537091495</v>
      </c>
      <c r="Z464" s="23">
        <f>_xlfn.XLOOKUP(_xlfn.XLOOKUP(C464,Binning_WOE_IV!$AF$2:$AF$6,Binning_WOE_IV!$AG$2:$AG$6,"not found",0),Binning_WOE_IV!$R$36:$R$38,Binning_WOE_IV!$G$36:$G$38,"not found",0)</f>
        <v>-4.4726268044255127E-2</v>
      </c>
      <c r="AA464" cm="1">
        <f t="array" ref="AA464">_xlfn.SWITCH(D464,"radio/tv",Binning_WOE_IV!$G$39,"other",Binning_WOE_IV!$G$39,"education",Binning_WOE_IV!$G$40,"retraining",Binning_WOE_IV!$G$40,"furniture/equipment",Binning_WOE_IV!$G$41,"domestic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64">
        <f>_xlfn.LET(_xlpm.b,_xlfn.XLOOKUP(F464,Binning_WOE_IV!$AJ$2:$AJ$6,Binning_WOE_IV!$AK$2:$AK$6,"not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464">
        <f>_xlfn.LET(_xlpm.b,_xlfn.XLOOKUP(G464,Binning_WOE_IV!$AL$2:$AL$6,Binning_WOE_IV!$AM$2:$AM$6,"not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64">
        <f>_xlfn.XLOOKUP(_xlfn.XLOOKUP(I464,Binning_WOE_IV!$AN$2:$AN$5,Binning_WOE_IV!$AO$2:$AO$5,"not found",0),Binning_WOE_IV!$R$53:$R$55,Binning_WOE_IV!$G$53:$G$55,"not found",0)</f>
        <v>-0.20099341664998441</v>
      </c>
      <c r="AE464">
        <f>_xlfn.LET(_xlpm.b,_xlfn.XLOOKUP(L464,Binning_WOE_IV!$AQ$2:$AQ$5,Binning_WOE_IV!$AR$2:$AR$5,"not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464">
        <f>_xlfn.XLOOKUP(_xlfn.XLOOKUP(N464,Binning_WOE_IV!$AS$2:$AS$4,Binning_WOE_IV!$AT$2:$AT$4,"not found",0),Binning_WOE_IV!$R$62:$R$63,Binning_WOE_IV!$G$62:$G$63,"not found",0)</f>
        <v>0.12957806221905885</v>
      </c>
      <c r="AG464">
        <f>_xlfn.XLOOKUP(_xlfn.XLOOKUP(O464,Binning_WOE_IV!$AU$2:$AU$4,Binning_WOE_IV!$AV$2:$AV$4,"not found",0),Binning_WOE_IV!$R$64:$R$65,Binning_WOE_IV!$G$64:$G$65,"not found",0)</f>
        <v>-0.4919272386823581</v>
      </c>
      <c r="AH464">
        <f>V464*TRAIN_SUMMARY!$C$3</f>
        <v>-5.5952498937620498E-2</v>
      </c>
      <c r="AI464">
        <f>W464*TRAIN_SUMMARY!$C$4</f>
        <v>-6.1692557392340606E-2</v>
      </c>
      <c r="AJ464">
        <f>X464*TRAIN_SUMMARY!$C$5</f>
        <v>-0.26777415036949909</v>
      </c>
      <c r="AK464">
        <f>Y464*TRAIN_SUMMARY!$C$6</f>
        <v>-0.88431454425511169</v>
      </c>
      <c r="AL464">
        <f>Z464*TRAIN_SUMMARY!$C$7</f>
        <v>2.4580699342731407E-2</v>
      </c>
      <c r="AM464">
        <f>AA464*TRAIN_SUMMARY!$C$8</f>
        <v>0.38352631329769549</v>
      </c>
      <c r="AN464">
        <f>AB464*TRAIN_SUMMARY!$C$9</f>
        <v>-0.49611293003523665</v>
      </c>
      <c r="AO464">
        <f>AC464*TRAIN_SUMMARY!$C$10</f>
        <v>-0.18469041192036334</v>
      </c>
      <c r="AP464">
        <f>AD464*TRAIN_SUMMARY!$C$11</f>
        <v>0.23813846799994265</v>
      </c>
      <c r="AQ464">
        <f>AE464*TRAIN_SUMMARY!$C$12</f>
        <v>0.30495501300893796</v>
      </c>
      <c r="AR464">
        <f>AF464*TRAIN_SUMMARY!$C$13</f>
        <v>-7.9424741749105313E-2</v>
      </c>
      <c r="AS464">
        <f>AG464*TRAIN_SUMMARY!$C$14</f>
        <v>0.18600799575071647</v>
      </c>
      <c r="AT464">
        <f>TRAIN_SUMMARY!$C$2+SUM(AH464:AS464)</f>
        <v>-1.7141541600213765</v>
      </c>
      <c r="AU464">
        <f t="shared" si="91"/>
        <v>0.15262567812027497</v>
      </c>
      <c r="AV464">
        <f t="shared" si="92"/>
        <v>0.16561274349127736</v>
      </c>
      <c r="AW464">
        <f t="shared" si="93"/>
        <v>1</v>
      </c>
      <c r="AX464">
        <f t="shared" si="94"/>
        <v>0</v>
      </c>
      <c r="AY464">
        <f t="shared" si="102"/>
        <v>272</v>
      </c>
      <c r="AZ464">
        <f t="shared" si="103"/>
        <v>191</v>
      </c>
      <c r="BA464" s="35">
        <f t="shared" si="95"/>
        <v>0.56082474226804124</v>
      </c>
      <c r="BB464" s="35">
        <f t="shared" si="96"/>
        <v>0.88837209302325582</v>
      </c>
      <c r="BC464" s="35">
        <f t="shared" si="97"/>
        <v>0.32754735075521457</v>
      </c>
      <c r="BD464" s="35">
        <f t="shared" si="98"/>
        <v>0.88837209302325582</v>
      </c>
      <c r="BE464" s="35">
        <f t="shared" si="99"/>
        <v>0.56082474226804124</v>
      </c>
      <c r="BF464" s="23">
        <f>VLOOKUP(AH464,POINTS_TABLE!$D$2:$E$6,2,FALSE)</f>
        <v>-2.4216717822795024</v>
      </c>
      <c r="BG464" s="23">
        <f>VLOOKUP(AI464,POINTS_TABLE!$D$7:$E$12,2,FALSE)</f>
        <v>-2.6701063982906263</v>
      </c>
      <c r="BH464" s="23">
        <f>VLOOKUP(AJ464,POINTS_TABLE!$D$13:$E$18,2,FALSE)</f>
        <v>-11.589493164489957</v>
      </c>
      <c r="BI464" s="23">
        <f>VLOOKUP(AK464,POINTS_TABLE!$D$21:$E$24,2,FALSE)</f>
        <v>-38.273886227485001</v>
      </c>
      <c r="BJ464" s="23">
        <f>VLOOKUP(AL464,POINTS_TABLE!$D$25:$E$27,2,FALSE)</f>
        <v>1.063873591300236</v>
      </c>
      <c r="BK464" s="23">
        <f>VLOOKUP(AM464,POINTS_TABLE!$D$28:$E$33,2,FALSE)</f>
        <v>16.599345307350365</v>
      </c>
      <c r="BL464" s="23">
        <f>VLOOKUP(AN464,POINTS_TABLE!$D$34:$E$37,2,FALSE)</f>
        <v>-21.472189916481874</v>
      </c>
      <c r="BM464" s="23">
        <f>VLOOKUP(AO464,POINTS_TABLE!$D$38:$E$41,2,FALSE)</f>
        <v>-7.9935582413174426</v>
      </c>
      <c r="BN464" s="23">
        <f>VLOOKUP(AP464,POINTS_TABLE!$D$42:$E$44,2,FALSE)</f>
        <v>10.30683560485237</v>
      </c>
      <c r="BO464" s="23">
        <f>VLOOKUP(AQ464,POINTS_TABLE!$D$45:$E$48,2,FALSE)</f>
        <v>13.198712548866723</v>
      </c>
      <c r="BP464" s="23">
        <f>VLOOKUP(AR464,POINTS_TABLE!$D$49:$E$50,2,FALSE)</f>
        <v>-3.4375704313596254</v>
      </c>
      <c r="BQ464" s="23">
        <f>VLOOKUP(AS464,POINTS_TABLE!$D$51:$E$52,2,FALSE)</f>
        <v>8.0505843910576207</v>
      </c>
      <c r="BR464" s="39">
        <f>ROUND(SCORECARD_SCALLING!$C$6-SUM(BF464:BQ464)-TRAIN_SUMMARY!$C$2*SCORECARD_SCALLING!$C$5,0)</f>
        <v>545</v>
      </c>
      <c r="BS464" t="str">
        <f t="shared" si="100"/>
        <v>Manual review</v>
      </c>
      <c r="BT464">
        <f t="shared" si="101"/>
        <v>2</v>
      </c>
    </row>
    <row r="465" spans="1:72">
      <c r="A465" s="2" t="s">
        <v>37</v>
      </c>
      <c r="B465" s="2">
        <v>12</v>
      </c>
      <c r="C465" s="2" t="s">
        <v>33</v>
      </c>
      <c r="D465" s="2" t="s">
        <v>41</v>
      </c>
      <c r="E465" s="2">
        <v>1123</v>
      </c>
      <c r="F465" s="2" t="s">
        <v>48</v>
      </c>
      <c r="G465" s="2" t="s">
        <v>35</v>
      </c>
      <c r="H465" s="2">
        <v>4</v>
      </c>
      <c r="I465" s="2" t="s">
        <v>36</v>
      </c>
      <c r="J465" s="2" t="s">
        <v>27</v>
      </c>
      <c r="K465" s="2">
        <v>4</v>
      </c>
      <c r="L465" s="2" t="s">
        <v>50</v>
      </c>
      <c r="M465" s="2">
        <v>29</v>
      </c>
      <c r="N465" s="2" t="s">
        <v>27</v>
      </c>
      <c r="O465" s="2" t="s">
        <v>51</v>
      </c>
      <c r="P465" s="2">
        <v>1</v>
      </c>
      <c r="Q465" s="2" t="s">
        <v>40</v>
      </c>
      <c r="R465" s="2">
        <v>1</v>
      </c>
      <c r="S465" s="2" t="s">
        <v>27</v>
      </c>
      <c r="T465" s="2" t="s">
        <v>31</v>
      </c>
      <c r="U465" s="2">
        <v>1</v>
      </c>
      <c r="V465">
        <f>_xlfn.XLOOKUP(B465,Binning_WOE_IV!$C$2:$C$6,Binning_WOE_IV!$I$2:$I$6,"not found",-1)</f>
        <v>7.0953437452657447E-2</v>
      </c>
      <c r="W465">
        <f>_xlfn.XLOOKUP(E465,Binning_WOE_IV!$C$7:$C$12,Binning_WOE_IV!$I$7:$I$12,"not found",-1)</f>
        <v>0.16104877718831048</v>
      </c>
      <c r="X465">
        <f>_xlfn.XLOOKUP(M465,Binning_WOE_IV!$C$13:$C$18,Binning_WOE_IV!$I$13:$I$18,"not found",-1)</f>
        <v>-0.13233987329659078</v>
      </c>
      <c r="Y465">
        <f>_xlfn.XLOOKUP(A465,Binning_WOE_IV!$B$32:$B$35,Binning_WOE_IV!$G$32:$G$35,"not found",0)</f>
        <v>1.1281887537091495</v>
      </c>
      <c r="Z465" s="23">
        <f>_xlfn.XLOOKUP(_xlfn.XLOOKUP(C465,Binning_WOE_IV!$AF$2:$AF$6,Binning_WOE_IV!$AG$2:$AG$6,"not found",0),Binning_WOE_IV!$R$36:$R$38,Binning_WOE_IV!$G$36:$G$38,"not found",0)</f>
        <v>-4.4726268044255127E-2</v>
      </c>
      <c r="AA465" cm="1">
        <f t="array" ref="AA465">_xlfn.SWITCH(D465,"radio/tv",Binning_WOE_IV!$G$39,"other",Binning_WOE_IV!$G$39,"education",Binning_WOE_IV!$G$40,"retraining",Binning_WOE_IV!$G$40,"furniture/equipment",Binning_WOE_IV!$G$41,"domestic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465">
        <f>_xlfn.LET(_xlpm.b,_xlfn.XLOOKUP(F465,Binning_WOE_IV!$AJ$2:$AJ$6,Binning_WOE_IV!$AK$2:$AK$6,"not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465">
        <f>_xlfn.LET(_xlpm.b,_xlfn.XLOOKUP(G465,Binning_WOE_IV!$AL$2:$AL$6,Binning_WOE_IV!$AM$2:$AM$6,"not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65">
        <f>_xlfn.XLOOKUP(_xlfn.XLOOKUP(I465,Binning_WOE_IV!$AN$2:$AN$5,Binning_WOE_IV!$AO$2:$AO$5,"not found",0),Binning_WOE_IV!$R$53:$R$55,Binning_WOE_IV!$G$53:$G$55,"not found",0)</f>
        <v>-0.20099341664998441</v>
      </c>
      <c r="AE465">
        <f>_xlfn.LET(_xlpm.b,_xlfn.XLOOKUP(L465,Binning_WOE_IV!$AQ$2:$AQ$5,Binning_WOE_IV!$AR$2:$AR$5,"not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65">
        <f>_xlfn.XLOOKUP(_xlfn.XLOOKUP(N465,Binning_WOE_IV!$AS$2:$AS$4,Binning_WOE_IV!$AT$2:$AT$4,"not found",0),Binning_WOE_IV!$R$62:$R$63,Binning_WOE_IV!$G$62:$G$63,"not found",0)</f>
        <v>0.12957806221905885</v>
      </c>
      <c r="AG465">
        <f>_xlfn.XLOOKUP(_xlfn.XLOOKUP(O465,Binning_WOE_IV!$AU$2:$AU$4,Binning_WOE_IV!$AV$2:$AV$4,"not found",0),Binning_WOE_IV!$R$64:$R$65,Binning_WOE_IV!$G$64:$G$65,"not found",0)</f>
        <v>-0.4919272386823581</v>
      </c>
      <c r="AH465">
        <f>V465*TRAIN_SUMMARY!$C$3</f>
        <v>-5.5952498937620498E-2</v>
      </c>
      <c r="AI465">
        <f>W465*TRAIN_SUMMARY!$C$4</f>
        <v>-8.037531726833734E-2</v>
      </c>
      <c r="AJ465">
        <f>X465*TRAIN_SUMMARY!$C$5</f>
        <v>8.428542324031725E-2</v>
      </c>
      <c r="AK465">
        <f>Y465*TRAIN_SUMMARY!$C$6</f>
        <v>-0.88431454425511169</v>
      </c>
      <c r="AL465">
        <f>Z465*TRAIN_SUMMARY!$C$7</f>
        <v>2.4580699342731407E-2</v>
      </c>
      <c r="AM465">
        <f>AA465*TRAIN_SUMMARY!$C$8</f>
        <v>5.9194073638088991E-2</v>
      </c>
      <c r="AN465">
        <f>AB465*TRAIN_SUMMARY!$C$9</f>
        <v>-0.49793991054548797</v>
      </c>
      <c r="AO465">
        <f>AC465*TRAIN_SUMMARY!$C$10</f>
        <v>4.7923621110280083E-2</v>
      </c>
      <c r="AP465">
        <f>AD465*TRAIN_SUMMARY!$C$11</f>
        <v>0.23813846799994265</v>
      </c>
      <c r="AQ465">
        <f>AE465*TRAIN_SUMMARY!$C$12</f>
        <v>6.1778553558697331E-2</v>
      </c>
      <c r="AR465">
        <f>AF465*TRAIN_SUMMARY!$C$13</f>
        <v>-7.9424741749105313E-2</v>
      </c>
      <c r="AS465">
        <f>AG465*TRAIN_SUMMARY!$C$14</f>
        <v>0.18600799575071647</v>
      </c>
      <c r="AT465">
        <f>TRAIN_SUMMARY!$C$2+SUM(AH465:AS465)</f>
        <v>-1.7174989928770119</v>
      </c>
      <c r="AU465">
        <f t="shared" si="91"/>
        <v>0.15219358972323219</v>
      </c>
      <c r="AV465">
        <f t="shared" si="92"/>
        <v>1.8826019518972841</v>
      </c>
      <c r="AW465">
        <f t="shared" si="93"/>
        <v>0</v>
      </c>
      <c r="AX465">
        <f t="shared" si="94"/>
        <v>1</v>
      </c>
      <c r="AY465">
        <f t="shared" si="102"/>
        <v>272</v>
      </c>
      <c r="AZ465">
        <f t="shared" si="103"/>
        <v>192</v>
      </c>
      <c r="BA465" s="35">
        <f t="shared" si="95"/>
        <v>0.56082474226804124</v>
      </c>
      <c r="BB465" s="35">
        <f t="shared" si="96"/>
        <v>0.89302325581395348</v>
      </c>
      <c r="BC465" s="35">
        <f t="shared" si="97"/>
        <v>0.33219851354591223</v>
      </c>
      <c r="BD465" s="35">
        <f t="shared" si="98"/>
        <v>0.89302325581395348</v>
      </c>
      <c r="BE465" s="35">
        <f t="shared" si="99"/>
        <v>0.56082474226804124</v>
      </c>
      <c r="BF465" s="23">
        <f>VLOOKUP(AH465,POINTS_TABLE!$D$2:$E$6,2,FALSE)</f>
        <v>-2.4216717822795024</v>
      </c>
      <c r="BG465" s="23">
        <f>VLOOKUP(AI465,POINTS_TABLE!$D$7:$E$12,2,FALSE)</f>
        <v>-3.4787121489872201</v>
      </c>
      <c r="BH465" s="23">
        <f>VLOOKUP(AJ465,POINTS_TABLE!$D$13:$E$18,2,FALSE)</f>
        <v>3.6479448638409924</v>
      </c>
      <c r="BI465" s="23">
        <f>VLOOKUP(AK465,POINTS_TABLE!$D$21:$E$24,2,FALSE)</f>
        <v>-38.273886227485001</v>
      </c>
      <c r="BJ465" s="23">
        <f>VLOOKUP(AL465,POINTS_TABLE!$D$25:$E$27,2,FALSE)</f>
        <v>1.063873591300236</v>
      </c>
      <c r="BK465" s="23">
        <f>VLOOKUP(AM465,POINTS_TABLE!$D$28:$E$33,2,FALSE)</f>
        <v>2.5619698946306131</v>
      </c>
      <c r="BL465" s="23">
        <f>VLOOKUP(AN465,POINTS_TABLE!$D$34:$E$37,2,FALSE)</f>
        <v>-21.551263188140087</v>
      </c>
      <c r="BM465" s="23">
        <f>VLOOKUP(AO465,POINTS_TABLE!$D$38:$E$41,2,FALSE)</f>
        <v>2.0741751155172814</v>
      </c>
      <c r="BN465" s="23">
        <f>VLOOKUP(AP465,POINTS_TABLE!$D$42:$E$44,2,FALSE)</f>
        <v>10.30683560485237</v>
      </c>
      <c r="BO465" s="23">
        <f>VLOOKUP(AQ465,POINTS_TABLE!$D$45:$E$48,2,FALSE)</f>
        <v>2.6738283855727758</v>
      </c>
      <c r="BP465" s="23">
        <f>VLOOKUP(AR465,POINTS_TABLE!$D$49:$E$50,2,FALSE)</f>
        <v>-3.4375704313596254</v>
      </c>
      <c r="BQ465" s="23">
        <f>VLOOKUP(AS465,POINTS_TABLE!$D$51:$E$52,2,FALSE)</f>
        <v>8.0505843910576207</v>
      </c>
      <c r="BR465" s="39">
        <f>ROUND(SCORECARD_SCALLING!$C$6-SUM(BF465:BQ465)-TRAIN_SUMMARY!$C$2*SCORECARD_SCALLING!$C$5,0)</f>
        <v>545</v>
      </c>
      <c r="BS465" t="str">
        <f t="shared" si="100"/>
        <v>Manual review</v>
      </c>
      <c r="BT465">
        <f t="shared" si="101"/>
        <v>2</v>
      </c>
    </row>
    <row r="466" spans="1:72">
      <c r="A466" s="2" t="s">
        <v>32</v>
      </c>
      <c r="B466" s="2">
        <v>9</v>
      </c>
      <c r="C466" s="2" t="s">
        <v>33</v>
      </c>
      <c r="D466" s="2" t="s">
        <v>23</v>
      </c>
      <c r="E466" s="2">
        <v>1206</v>
      </c>
      <c r="F466" s="2" t="s">
        <v>34</v>
      </c>
      <c r="G466" s="2" t="s">
        <v>25</v>
      </c>
      <c r="H466" s="2">
        <v>4</v>
      </c>
      <c r="I466" s="2" t="s">
        <v>36</v>
      </c>
      <c r="J466" s="2" t="s">
        <v>27</v>
      </c>
      <c r="K466" s="2">
        <v>4</v>
      </c>
      <c r="L466" s="2" t="s">
        <v>28</v>
      </c>
      <c r="M466" s="2">
        <v>25</v>
      </c>
      <c r="N466" s="2" t="s">
        <v>27</v>
      </c>
      <c r="O466" s="2" t="s">
        <v>29</v>
      </c>
      <c r="P466" s="2">
        <v>1</v>
      </c>
      <c r="Q466" s="2" t="s">
        <v>30</v>
      </c>
      <c r="R466" s="2">
        <v>1</v>
      </c>
      <c r="S466" s="2" t="s">
        <v>27</v>
      </c>
      <c r="T466" s="2" t="s">
        <v>31</v>
      </c>
      <c r="U466" s="2">
        <v>0</v>
      </c>
      <c r="V466">
        <f>_xlfn.XLOOKUP(B466,Binning_WOE_IV!$C$2:$C$6,Binning_WOE_IV!$I$2:$I$6,"not found",-1)</f>
        <v>1.0146162505891094</v>
      </c>
      <c r="W466">
        <f>_xlfn.XLOOKUP(E466,Binning_WOE_IV!$C$7:$C$12,Binning_WOE_IV!$I$7:$I$12,"not found",-1)</f>
        <v>0.16104877718831048</v>
      </c>
      <c r="X466">
        <f>_xlfn.XLOOKUP(M466,Binning_WOE_IV!$C$13:$C$18,Binning_WOE_IV!$I$13:$I$18,"not found",-1)</f>
        <v>-0.40221483439086264</v>
      </c>
      <c r="Y466">
        <f>_xlfn.XLOOKUP(A466,Binning_WOE_IV!$B$32:$B$35,Binning_WOE_IV!$G$32:$G$35,"not found",0)</f>
        <v>-0.45557089656450134</v>
      </c>
      <c r="Z466" s="23">
        <f>_xlfn.XLOOKUP(_xlfn.XLOOKUP(C466,Binning_WOE_IV!$AF$2:$AF$6,Binning_WOE_IV!$AG$2:$AG$6,"not found",0),Binning_WOE_IV!$R$36:$R$38,Binning_WOE_IV!$G$36:$G$38,"not found",0)</f>
        <v>-4.4726268044255127E-2</v>
      </c>
      <c r="AA466" cm="1">
        <f t="array" ref="AA466">_xlfn.SWITCH(D466,"radio/tv",Binning_WOE_IV!$G$39,"other",Binning_WOE_IV!$G$39,"education",Binning_WOE_IV!$G$40,"retraining",Binning_WOE_IV!$G$40,"furniture/equipment",Binning_WOE_IV!$G$41,"domestic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466">
        <f>_xlfn.LET(_xlpm.b,_xlfn.XLOOKUP(F466,Binning_WOE_IV!$AJ$2:$AJ$6,Binning_WOE_IV!$AK$2:$AK$6,"not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66">
        <f>_xlfn.LET(_xlpm.b,_xlfn.XLOOKUP(G466,Binning_WOE_IV!$AL$2:$AL$6,Binning_WOE_IV!$AM$2:$AM$6,"not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66">
        <f>_xlfn.XLOOKUP(_xlfn.XLOOKUP(I466,Binning_WOE_IV!$AN$2:$AN$5,Binning_WOE_IV!$AO$2:$AO$5,"not found",0),Binning_WOE_IV!$R$53:$R$55,Binning_WOE_IV!$G$53:$G$55,"not found",0)</f>
        <v>-0.20099341664998441</v>
      </c>
      <c r="AE466">
        <f>_xlfn.LET(_xlpm.b,_xlfn.XLOOKUP(L466,Binning_WOE_IV!$AQ$2:$AQ$5,Binning_WOE_IV!$AR$2:$AR$5,"not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66">
        <f>_xlfn.XLOOKUP(_xlfn.XLOOKUP(N466,Binning_WOE_IV!$AS$2:$AS$4,Binning_WOE_IV!$AT$2:$AT$4,"not found",0),Binning_WOE_IV!$R$62:$R$63,Binning_WOE_IV!$G$62:$G$63,"not found",0)</f>
        <v>0.12957806221905885</v>
      </c>
      <c r="AG466">
        <f>_xlfn.XLOOKUP(_xlfn.XLOOKUP(O466,Binning_WOE_IV!$AU$2:$AU$4,Binning_WOE_IV!$AV$2:$AV$4,"not found",0),Binning_WOE_IV!$R$64:$R$65,Binning_WOE_IV!$G$64:$G$65,"not found",0)</f>
        <v>0.23435622685305388</v>
      </c>
      <c r="AH466">
        <f>V466*TRAIN_SUMMARY!$C$3</f>
        <v>-0.80010661528638027</v>
      </c>
      <c r="AI466">
        <f>W466*TRAIN_SUMMARY!$C$4</f>
        <v>-8.037531726833734E-2</v>
      </c>
      <c r="AJ466">
        <f>X466*TRAIN_SUMMARY!$C$5</f>
        <v>0.25616502952357967</v>
      </c>
      <c r="AK466">
        <f>Y466*TRAIN_SUMMARY!$C$6</f>
        <v>0.35709270141793154</v>
      </c>
      <c r="AL466">
        <f>Z466*TRAIN_SUMMARY!$C$7</f>
        <v>2.4580699342731407E-2</v>
      </c>
      <c r="AM466">
        <f>AA466*TRAIN_SUMMARY!$C$8</f>
        <v>-0.43521580803835686</v>
      </c>
      <c r="AN466">
        <f>AB466*TRAIN_SUMMARY!$C$9</f>
        <v>0.17108448609736249</v>
      </c>
      <c r="AO466">
        <f>AC466*TRAIN_SUMMARY!$C$10</f>
        <v>-0.18469041192036334</v>
      </c>
      <c r="AP466">
        <f>AD466*TRAIN_SUMMARY!$C$11</f>
        <v>0.23813846799994265</v>
      </c>
      <c r="AQ466">
        <f>AE466*TRAIN_SUMMARY!$C$12</f>
        <v>-0.28008206528227803</v>
      </c>
      <c r="AR466">
        <f>AF466*TRAIN_SUMMARY!$C$13</f>
        <v>-7.9424741749105313E-2</v>
      </c>
      <c r="AS466">
        <f>AG466*TRAIN_SUMMARY!$C$14</f>
        <v>-8.8614999578798745E-2</v>
      </c>
      <c r="AT466">
        <f>TRAIN_SUMMARY!$C$2+SUM(AH466:AS466)</f>
        <v>-1.7228493895041952</v>
      </c>
      <c r="AU466">
        <f t="shared" si="91"/>
        <v>0.15150450825305739</v>
      </c>
      <c r="AV466">
        <f t="shared" si="92"/>
        <v>0.16429050752533875</v>
      </c>
      <c r="AW466">
        <f t="shared" si="93"/>
        <v>1</v>
      </c>
      <c r="AX466">
        <f t="shared" si="94"/>
        <v>0</v>
      </c>
      <c r="AY466">
        <f t="shared" si="102"/>
        <v>273</v>
      </c>
      <c r="AZ466">
        <f t="shared" si="103"/>
        <v>192</v>
      </c>
      <c r="BA466" s="35">
        <f t="shared" si="95"/>
        <v>0.56288659793814433</v>
      </c>
      <c r="BB466" s="35">
        <f t="shared" si="96"/>
        <v>0.89302325581395348</v>
      </c>
      <c r="BC466" s="35">
        <f t="shared" si="97"/>
        <v>0.33013665787580915</v>
      </c>
      <c r="BD466" s="35">
        <f t="shared" si="98"/>
        <v>0.89302325581395348</v>
      </c>
      <c r="BE466" s="35">
        <f t="shared" si="99"/>
        <v>0.56288659793814433</v>
      </c>
      <c r="BF466" s="23">
        <f>VLOOKUP(AH466,POINTS_TABLE!$D$2:$E$6,2,FALSE)</f>
        <v>-34.629295381683434</v>
      </c>
      <c r="BG466" s="23">
        <f>VLOOKUP(AI466,POINTS_TABLE!$D$7:$E$12,2,FALSE)</f>
        <v>-3.4787121489872201</v>
      </c>
      <c r="BH466" s="23">
        <f>VLOOKUP(AJ466,POINTS_TABLE!$D$13:$E$18,2,FALSE)</f>
        <v>11.087040532285299</v>
      </c>
      <c r="BI466" s="23">
        <f>VLOOKUP(AK466,POINTS_TABLE!$D$21:$E$24,2,FALSE)</f>
        <v>15.455276084198793</v>
      </c>
      <c r="BJ466" s="23">
        <f>VLOOKUP(AL466,POINTS_TABLE!$D$25:$E$27,2,FALSE)</f>
        <v>1.063873591300236</v>
      </c>
      <c r="BK466" s="23">
        <f>VLOOKUP(AM466,POINTS_TABLE!$D$28:$E$33,2,FALSE)</f>
        <v>-18.836510639202615</v>
      </c>
      <c r="BL466" s="23">
        <f>VLOOKUP(AN466,POINTS_TABLE!$D$34:$E$37,2,FALSE)</f>
        <v>7.4046821899710498</v>
      </c>
      <c r="BM466" s="23">
        <f>VLOOKUP(AO466,POINTS_TABLE!$D$38:$E$41,2,FALSE)</f>
        <v>-7.9935582413174426</v>
      </c>
      <c r="BN466" s="23">
        <f>VLOOKUP(AP466,POINTS_TABLE!$D$42:$E$44,2,FALSE)</f>
        <v>10.30683560485237</v>
      </c>
      <c r="BO466" s="23">
        <f>VLOOKUP(AQ466,POINTS_TABLE!$D$45:$E$48,2,FALSE)</f>
        <v>-12.122190198740443</v>
      </c>
      <c r="BP466" s="23">
        <f>VLOOKUP(AR466,POINTS_TABLE!$D$49:$E$50,2,FALSE)</f>
        <v>-3.4375704313596254</v>
      </c>
      <c r="BQ466" s="23">
        <f>VLOOKUP(AS466,POINTS_TABLE!$D$51:$E$52,2,FALSE)</f>
        <v>-3.8353326132213157</v>
      </c>
      <c r="BR466" s="39">
        <f>ROUND(SCORECARD_SCALLING!$C$6-SUM(BF466:BQ466)-TRAIN_SUMMARY!$C$2*SCORECARD_SCALLING!$C$5,0)</f>
        <v>545</v>
      </c>
      <c r="BS466" t="str">
        <f t="shared" si="100"/>
        <v>Manual review</v>
      </c>
      <c r="BT466">
        <f t="shared" si="101"/>
        <v>2</v>
      </c>
    </row>
    <row r="467" spans="1:72">
      <c r="A467" s="2" t="s">
        <v>37</v>
      </c>
      <c r="B467" s="2">
        <v>9</v>
      </c>
      <c r="C467" s="2" t="s">
        <v>33</v>
      </c>
      <c r="D467" s="2" t="s">
        <v>67</v>
      </c>
      <c r="E467" s="2">
        <v>1236</v>
      </c>
      <c r="F467" s="2" t="s">
        <v>34</v>
      </c>
      <c r="G467" s="2" t="s">
        <v>57</v>
      </c>
      <c r="H467" s="2">
        <v>1</v>
      </c>
      <c r="I467" s="2" t="s">
        <v>36</v>
      </c>
      <c r="J467" s="2" t="s">
        <v>27</v>
      </c>
      <c r="K467" s="2">
        <v>4</v>
      </c>
      <c r="L467" s="2" t="s">
        <v>28</v>
      </c>
      <c r="M467" s="2">
        <v>23</v>
      </c>
      <c r="N467" s="2" t="s">
        <v>27</v>
      </c>
      <c r="O467" s="2" t="s">
        <v>51</v>
      </c>
      <c r="P467" s="2">
        <v>1</v>
      </c>
      <c r="Q467" s="2" t="s">
        <v>30</v>
      </c>
      <c r="R467" s="2">
        <v>1</v>
      </c>
      <c r="S467" s="2" t="s">
        <v>31</v>
      </c>
      <c r="T467" s="2" t="s">
        <v>31</v>
      </c>
      <c r="U467" s="2">
        <v>0</v>
      </c>
      <c r="V467">
        <f>_xlfn.XLOOKUP(B467,Binning_WOE_IV!$C$2:$C$6,Binning_WOE_IV!$I$2:$I$6,"not found",-1)</f>
        <v>1.0146162505891094</v>
      </c>
      <c r="W467">
        <f>_xlfn.XLOOKUP(E467,Binning_WOE_IV!$C$7:$C$12,Binning_WOE_IV!$I$7:$I$12,"not found",-1)</f>
        <v>0.16104877718831048</v>
      </c>
      <c r="X467">
        <f>_xlfn.XLOOKUP(M467,Binning_WOE_IV!$C$13:$C$18,Binning_WOE_IV!$I$13:$I$18,"not found",-1)</f>
        <v>-0.40221483439086264</v>
      </c>
      <c r="Y467">
        <f>_xlfn.XLOOKUP(A467,Binning_WOE_IV!$B$32:$B$35,Binning_WOE_IV!$G$32:$G$35,"not found",0)</f>
        <v>1.1281887537091495</v>
      </c>
      <c r="Z467" s="23">
        <f>_xlfn.XLOOKUP(_xlfn.XLOOKUP(C467,Binning_WOE_IV!$AF$2:$AF$6,Binning_WOE_IV!$AG$2:$AG$6,"not found",0),Binning_WOE_IV!$R$36:$R$38,Binning_WOE_IV!$G$36:$G$38,"not found",0)</f>
        <v>-4.4726268044255127E-2</v>
      </c>
      <c r="AA467" cm="1">
        <f t="array" ref="AA467">_xlfn.SWITCH(D467,"radio/tv",Binning_WOE_IV!$G$39,"other",Binning_WOE_IV!$G$39,"education",Binning_WOE_IV!$G$40,"retraining",Binning_WOE_IV!$G$40,"furniture/equipment",Binning_WOE_IV!$G$41,"domestic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467">
        <f>_xlfn.LET(_xlpm.b,_xlfn.XLOOKUP(F467,Binning_WOE_IV!$AJ$2:$AJ$6,Binning_WOE_IV!$AK$2:$AK$6,"not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67">
        <f>_xlfn.LET(_xlpm.b,_xlfn.XLOOKUP(G467,Binning_WOE_IV!$AL$2:$AL$6,Binning_WOE_IV!$AM$2:$AM$6,"not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467">
        <f>_xlfn.XLOOKUP(_xlfn.XLOOKUP(I467,Binning_WOE_IV!$AN$2:$AN$5,Binning_WOE_IV!$AO$2:$AO$5,"not found",0),Binning_WOE_IV!$R$53:$R$55,Binning_WOE_IV!$G$53:$G$55,"not found",0)</f>
        <v>-0.20099341664998441</v>
      </c>
      <c r="AE467">
        <f>_xlfn.LET(_xlpm.b,_xlfn.XLOOKUP(L467,Binning_WOE_IV!$AQ$2:$AQ$5,Binning_WOE_IV!$AR$2:$AR$5,"not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67">
        <f>_xlfn.XLOOKUP(_xlfn.XLOOKUP(N467,Binning_WOE_IV!$AS$2:$AS$4,Binning_WOE_IV!$AT$2:$AT$4,"not found",0),Binning_WOE_IV!$R$62:$R$63,Binning_WOE_IV!$G$62:$G$63,"not found",0)</f>
        <v>0.12957806221905885</v>
      </c>
      <c r="AG467">
        <f>_xlfn.XLOOKUP(_xlfn.XLOOKUP(O467,Binning_WOE_IV!$AU$2:$AU$4,Binning_WOE_IV!$AV$2:$AV$4,"not found",0),Binning_WOE_IV!$R$64:$R$65,Binning_WOE_IV!$G$64:$G$65,"not found",0)</f>
        <v>-0.4919272386823581</v>
      </c>
      <c r="AH467">
        <f>V467*TRAIN_SUMMARY!$C$3</f>
        <v>-0.80010661528638027</v>
      </c>
      <c r="AI467">
        <f>W467*TRAIN_SUMMARY!$C$4</f>
        <v>-8.037531726833734E-2</v>
      </c>
      <c r="AJ467">
        <f>X467*TRAIN_SUMMARY!$C$5</f>
        <v>0.25616502952357967</v>
      </c>
      <c r="AK467">
        <f>Y467*TRAIN_SUMMARY!$C$6</f>
        <v>-0.88431454425511169</v>
      </c>
      <c r="AL467">
        <f>Z467*TRAIN_SUMMARY!$C$7</f>
        <v>2.4580699342731407E-2</v>
      </c>
      <c r="AM467">
        <f>AA467*TRAIN_SUMMARY!$C$8</f>
        <v>5.9194073638088991E-2</v>
      </c>
      <c r="AN467">
        <f>AB467*TRAIN_SUMMARY!$C$9</f>
        <v>0.17108448609736249</v>
      </c>
      <c r="AO467">
        <f>AC467*TRAIN_SUMMARY!$C$10</f>
        <v>0.2867089209985732</v>
      </c>
      <c r="AP467">
        <f>AD467*TRAIN_SUMMARY!$C$11</f>
        <v>0.23813846799994265</v>
      </c>
      <c r="AQ467">
        <f>AE467*TRAIN_SUMMARY!$C$12</f>
        <v>-0.28008206528227803</v>
      </c>
      <c r="AR467">
        <f>AF467*TRAIN_SUMMARY!$C$13</f>
        <v>-7.9424741749105313E-2</v>
      </c>
      <c r="AS467">
        <f>AG467*TRAIN_SUMMARY!$C$14</f>
        <v>0.18600799575071647</v>
      </c>
      <c r="AT467">
        <f>TRAIN_SUMMARY!$C$2+SUM(AH467:AS467)</f>
        <v>-1.7238244252523414</v>
      </c>
      <c r="AU467">
        <f t="shared" si="91"/>
        <v>0.15137920912368996</v>
      </c>
      <c r="AV467">
        <f t="shared" si="92"/>
        <v>0.16414284630627199</v>
      </c>
      <c r="AW467">
        <f t="shared" si="93"/>
        <v>1</v>
      </c>
      <c r="AX467">
        <f t="shared" si="94"/>
        <v>0</v>
      </c>
      <c r="AY467">
        <f t="shared" si="102"/>
        <v>274</v>
      </c>
      <c r="AZ467">
        <f t="shared" si="103"/>
        <v>192</v>
      </c>
      <c r="BA467" s="35">
        <f t="shared" si="95"/>
        <v>0.56494845360824741</v>
      </c>
      <c r="BB467" s="35">
        <f t="shared" si="96"/>
        <v>0.89302325581395348</v>
      </c>
      <c r="BC467" s="35">
        <f t="shared" si="97"/>
        <v>0.32807480220570606</v>
      </c>
      <c r="BD467" s="35">
        <f t="shared" si="98"/>
        <v>0.89302325581395348</v>
      </c>
      <c r="BE467" s="35">
        <f t="shared" si="99"/>
        <v>0.56494845360824741</v>
      </c>
      <c r="BF467" s="23">
        <f>VLOOKUP(AH467,POINTS_TABLE!$D$2:$E$6,2,FALSE)</f>
        <v>-34.629295381683434</v>
      </c>
      <c r="BG467" s="23">
        <f>VLOOKUP(AI467,POINTS_TABLE!$D$7:$E$12,2,FALSE)</f>
        <v>-3.4787121489872201</v>
      </c>
      <c r="BH467" s="23">
        <f>VLOOKUP(AJ467,POINTS_TABLE!$D$13:$E$18,2,FALSE)</f>
        <v>11.087040532285299</v>
      </c>
      <c r="BI467" s="23">
        <f>VLOOKUP(AK467,POINTS_TABLE!$D$21:$E$24,2,FALSE)</f>
        <v>-38.273886227485001</v>
      </c>
      <c r="BJ467" s="23">
        <f>VLOOKUP(AL467,POINTS_TABLE!$D$25:$E$27,2,FALSE)</f>
        <v>1.063873591300236</v>
      </c>
      <c r="BK467" s="23">
        <f>VLOOKUP(AM467,POINTS_TABLE!$D$28:$E$33,2,FALSE)</f>
        <v>2.5619698946306131</v>
      </c>
      <c r="BL467" s="23">
        <f>VLOOKUP(AN467,POINTS_TABLE!$D$34:$E$37,2,FALSE)</f>
        <v>7.4046821899710498</v>
      </c>
      <c r="BM467" s="23">
        <f>VLOOKUP(AO467,POINTS_TABLE!$D$38:$E$41,2,FALSE)</f>
        <v>12.409006155098014</v>
      </c>
      <c r="BN467" s="23">
        <f>VLOOKUP(AP467,POINTS_TABLE!$D$42:$E$44,2,FALSE)</f>
        <v>10.30683560485237</v>
      </c>
      <c r="BO467" s="23">
        <f>VLOOKUP(AQ467,POINTS_TABLE!$D$45:$E$48,2,FALSE)</f>
        <v>-12.122190198740443</v>
      </c>
      <c r="BP467" s="23">
        <f>VLOOKUP(AR467,POINTS_TABLE!$D$49:$E$50,2,FALSE)</f>
        <v>-3.4375704313596254</v>
      </c>
      <c r="BQ467" s="23">
        <f>VLOOKUP(AS467,POINTS_TABLE!$D$51:$E$52,2,FALSE)</f>
        <v>8.0505843910576207</v>
      </c>
      <c r="BR467" s="39">
        <f>ROUND(SCORECARD_SCALLING!$C$6-SUM(BF467:BQ467)-TRAIN_SUMMARY!$C$2*SCORECARD_SCALLING!$C$5,0)</f>
        <v>545</v>
      </c>
      <c r="BS467" t="str">
        <f t="shared" si="100"/>
        <v>Manual review</v>
      </c>
      <c r="BT467">
        <f t="shared" si="101"/>
        <v>2</v>
      </c>
    </row>
    <row r="468" spans="1:72">
      <c r="A468" s="2" t="s">
        <v>21</v>
      </c>
      <c r="B468" s="2">
        <v>11</v>
      </c>
      <c r="C468" s="2" t="s">
        <v>22</v>
      </c>
      <c r="D468" s="2" t="s">
        <v>46</v>
      </c>
      <c r="E468" s="2">
        <v>3939</v>
      </c>
      <c r="F468" s="2" t="s">
        <v>34</v>
      </c>
      <c r="G468" s="2" t="s">
        <v>35</v>
      </c>
      <c r="H468" s="2">
        <v>1</v>
      </c>
      <c r="I468" s="2" t="s">
        <v>26</v>
      </c>
      <c r="J468" s="2" t="s">
        <v>27</v>
      </c>
      <c r="K468" s="2">
        <v>2</v>
      </c>
      <c r="L468" s="2" t="s">
        <v>28</v>
      </c>
      <c r="M468" s="2">
        <v>40</v>
      </c>
      <c r="N468" s="2" t="s">
        <v>27</v>
      </c>
      <c r="O468" s="2" t="s">
        <v>29</v>
      </c>
      <c r="P468" s="2">
        <v>2</v>
      </c>
      <c r="Q468" s="2" t="s">
        <v>40</v>
      </c>
      <c r="R468" s="2">
        <v>2</v>
      </c>
      <c r="S468" s="2" t="s">
        <v>27</v>
      </c>
      <c r="T468" s="2" t="s">
        <v>31</v>
      </c>
      <c r="U468" s="2">
        <v>0</v>
      </c>
      <c r="V468">
        <f>_xlfn.XLOOKUP(B468,Binning_WOE_IV!$C$2:$C$6,Binning_WOE_IV!$I$2:$I$6,"not found",-1)</f>
        <v>1.0146162505891094</v>
      </c>
      <c r="W468">
        <f>_xlfn.XLOOKUP(E468,Binning_WOE_IV!$C$7:$C$12,Binning_WOE_IV!$I$7:$I$12,"not found",-1)</f>
        <v>4.3939369041401284E-2</v>
      </c>
      <c r="X468">
        <f>_xlfn.XLOOKUP(M468,Binning_WOE_IV!$C$13:$C$18,Binning_WOE_IV!$I$13:$I$18,"not found",-1)</f>
        <v>0.27579903319597576</v>
      </c>
      <c r="Y468">
        <f>_xlfn.XLOOKUP(A468,Binning_WOE_IV!$B$32:$B$35,Binning_WOE_IV!$G$32:$G$35,"not found",0)</f>
        <v>-0.67859154491044971</v>
      </c>
      <c r="Z468" s="23">
        <f>_xlfn.XLOOKUP(_xlfn.XLOOKUP(C468,Binning_WOE_IV!$AF$2:$AF$6,Binning_WOE_IV!$AG$2:$AG$6,"not found",0),Binning_WOE_IV!$R$36:$R$38,Binning_WOE_IV!$G$36:$G$38,"not found",0)</f>
        <v>0.68738688104907397</v>
      </c>
      <c r="AA468" cm="1">
        <f t="array" ref="AA468">_xlfn.SWITCH(D468,"radio/tv",Binning_WOE_IV!$G$39,"other",Binning_WOE_IV!$G$39,"education",Binning_WOE_IV!$G$40,"retraining",Binning_WOE_IV!$G$40,"furniture/equipment",Binning_WOE_IV!$G$41,"domestic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68">
        <f>_xlfn.LET(_xlpm.b,_xlfn.XLOOKUP(F468,Binning_WOE_IV!$AJ$2:$AJ$6,Binning_WOE_IV!$AK$2:$AK$6,"not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68">
        <f>_xlfn.LET(_xlpm.b,_xlfn.XLOOKUP(G468,Binning_WOE_IV!$AL$2:$AL$6,Binning_WOE_IV!$AM$2:$AM$6,"not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68">
        <f>_xlfn.XLOOKUP(_xlfn.XLOOKUP(I468,Binning_WOE_IV!$AN$2:$AN$5,Binning_WOE_IV!$AO$2:$AO$5,"not found",0),Binning_WOE_IV!$R$53:$R$55,Binning_WOE_IV!$G$53:$G$55,"not found",0)</f>
        <v>0.1811117123342415</v>
      </c>
      <c r="AE468">
        <f>_xlfn.LET(_xlpm.b,_xlfn.XLOOKUP(L468,Binning_WOE_IV!$AQ$2:$AQ$5,Binning_WOE_IV!$AR$2:$AR$5,"not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68">
        <f>_xlfn.XLOOKUP(_xlfn.XLOOKUP(N468,Binning_WOE_IV!$AS$2:$AS$4,Binning_WOE_IV!$AT$2:$AT$4,"not found",0),Binning_WOE_IV!$R$62:$R$63,Binning_WOE_IV!$G$62:$G$63,"not found",0)</f>
        <v>0.12957806221905885</v>
      </c>
      <c r="AG468">
        <f>_xlfn.XLOOKUP(_xlfn.XLOOKUP(O468,Binning_WOE_IV!$AU$2:$AU$4,Binning_WOE_IV!$AV$2:$AV$4,"not found",0),Binning_WOE_IV!$R$64:$R$65,Binning_WOE_IV!$G$64:$G$65,"not found",0)</f>
        <v>0.23435622685305388</v>
      </c>
      <c r="AH468">
        <f>V468*TRAIN_SUMMARY!$C$3</f>
        <v>-0.80010661528638027</v>
      </c>
      <c r="AI468">
        <f>W468*TRAIN_SUMMARY!$C$4</f>
        <v>-2.1929012991782761E-2</v>
      </c>
      <c r="AJ468">
        <f>X468*TRAIN_SUMMARY!$C$5</f>
        <v>-0.1756525653466223</v>
      </c>
      <c r="AK468">
        <f>Y468*TRAIN_SUMMARY!$C$6</f>
        <v>0.53190423215968441</v>
      </c>
      <c r="AL468">
        <f>Z468*TRAIN_SUMMARY!$C$7</f>
        <v>-0.37777464997720578</v>
      </c>
      <c r="AM468">
        <f>AA468*TRAIN_SUMMARY!$C$8</f>
        <v>0.38352631329769549</v>
      </c>
      <c r="AN468">
        <f>AB468*TRAIN_SUMMARY!$C$9</f>
        <v>0.17108448609736249</v>
      </c>
      <c r="AO468">
        <f>AC468*TRAIN_SUMMARY!$C$10</f>
        <v>4.7923621110280083E-2</v>
      </c>
      <c r="AP468">
        <f>AD468*TRAIN_SUMMARY!$C$11</f>
        <v>-0.21458247952085815</v>
      </c>
      <c r="AQ468">
        <f>AE468*TRAIN_SUMMARY!$C$12</f>
        <v>-0.28008206528227803</v>
      </c>
      <c r="AR468">
        <f>AF468*TRAIN_SUMMARY!$C$13</f>
        <v>-7.9424741749105313E-2</v>
      </c>
      <c r="AS468">
        <f>AG468*TRAIN_SUMMARY!$C$14</f>
        <v>-8.8614999578798745E-2</v>
      </c>
      <c r="AT468">
        <f>TRAIN_SUMMARY!$C$2+SUM(AH468:AS468)</f>
        <v>-1.725129291830132</v>
      </c>
      <c r="AU468">
        <f t="shared" si="91"/>
        <v>0.15121165758201602</v>
      </c>
      <c r="AV468">
        <f t="shared" si="92"/>
        <v>0.16394542596849765</v>
      </c>
      <c r="AW468">
        <f t="shared" si="93"/>
        <v>1</v>
      </c>
      <c r="AX468">
        <f t="shared" si="94"/>
        <v>0</v>
      </c>
      <c r="AY468">
        <f t="shared" si="102"/>
        <v>275</v>
      </c>
      <c r="AZ468">
        <f t="shared" si="103"/>
        <v>192</v>
      </c>
      <c r="BA468" s="35">
        <f t="shared" si="95"/>
        <v>0.5670103092783505</v>
      </c>
      <c r="BB468" s="35">
        <f t="shared" si="96"/>
        <v>0.89302325581395348</v>
      </c>
      <c r="BC468" s="35">
        <f t="shared" si="97"/>
        <v>0.32601294653560298</v>
      </c>
      <c r="BD468" s="35">
        <f t="shared" si="98"/>
        <v>0.89302325581395348</v>
      </c>
      <c r="BE468" s="35">
        <f t="shared" si="99"/>
        <v>0.5670103092783505</v>
      </c>
      <c r="BF468" s="23">
        <f>VLOOKUP(AH468,POINTS_TABLE!$D$2:$E$6,2,FALSE)</f>
        <v>-34.629295381683434</v>
      </c>
      <c r="BG468" s="23">
        <f>VLOOKUP(AI468,POINTS_TABLE!$D$7:$E$12,2,FALSE)</f>
        <v>-0.94910634884503919</v>
      </c>
      <c r="BH468" s="23">
        <f>VLOOKUP(AJ468,POINTS_TABLE!$D$13:$E$18,2,FALSE)</f>
        <v>-7.6023925483498971</v>
      </c>
      <c r="BI468" s="23">
        <f>VLOOKUP(AK468,POINTS_TABLE!$D$21:$E$24,2,FALSE)</f>
        <v>23.021267938938855</v>
      </c>
      <c r="BJ468" s="23">
        <f>VLOOKUP(AL468,POINTS_TABLE!$D$25:$E$27,2,FALSE)</f>
        <v>-16.350408422870363</v>
      </c>
      <c r="BK468" s="23">
        <f>VLOOKUP(AM468,POINTS_TABLE!$D$28:$E$33,2,FALSE)</f>
        <v>16.599345307350365</v>
      </c>
      <c r="BL468" s="23">
        <f>VLOOKUP(AN468,POINTS_TABLE!$D$34:$E$37,2,FALSE)</f>
        <v>7.4046821899710498</v>
      </c>
      <c r="BM468" s="23">
        <f>VLOOKUP(AO468,POINTS_TABLE!$D$38:$E$41,2,FALSE)</f>
        <v>2.0741751155172814</v>
      </c>
      <c r="BN468" s="23">
        <f>VLOOKUP(AP468,POINTS_TABLE!$D$42:$E$44,2,FALSE)</f>
        <v>-9.2873123719919874</v>
      </c>
      <c r="BO468" s="23">
        <f>VLOOKUP(AQ468,POINTS_TABLE!$D$45:$E$48,2,FALSE)</f>
        <v>-12.122190198740443</v>
      </c>
      <c r="BP468" s="23">
        <f>VLOOKUP(AR468,POINTS_TABLE!$D$49:$E$50,2,FALSE)</f>
        <v>-3.4375704313596254</v>
      </c>
      <c r="BQ468" s="23">
        <f>VLOOKUP(AS468,POINTS_TABLE!$D$51:$E$52,2,FALSE)</f>
        <v>-3.8353326132213157</v>
      </c>
      <c r="BR468" s="39">
        <f>ROUND(SCORECARD_SCALLING!$C$6-SUM(BF468:BQ468)-TRAIN_SUMMARY!$C$2*SCORECARD_SCALLING!$C$5,0)</f>
        <v>545</v>
      </c>
      <c r="BS468" t="str">
        <f t="shared" si="100"/>
        <v>Manual review</v>
      </c>
      <c r="BT468">
        <f t="shared" si="101"/>
        <v>2</v>
      </c>
    </row>
    <row r="469" spans="1:72">
      <c r="A469" s="2" t="s">
        <v>37</v>
      </c>
      <c r="B469" s="2">
        <v>12</v>
      </c>
      <c r="C469" s="2" t="s">
        <v>33</v>
      </c>
      <c r="D469" s="2" t="s">
        <v>46</v>
      </c>
      <c r="E469" s="2">
        <v>1386</v>
      </c>
      <c r="F469" s="2" t="s">
        <v>48</v>
      </c>
      <c r="G469" s="2" t="s">
        <v>35</v>
      </c>
      <c r="H469" s="2">
        <v>2</v>
      </c>
      <c r="I469" s="2" t="s">
        <v>36</v>
      </c>
      <c r="J469" s="2" t="s">
        <v>27</v>
      </c>
      <c r="K469" s="2">
        <v>2</v>
      </c>
      <c r="L469" s="2" t="s">
        <v>43</v>
      </c>
      <c r="M469" s="2">
        <v>26</v>
      </c>
      <c r="N469" s="2" t="s">
        <v>27</v>
      </c>
      <c r="O469" s="2" t="s">
        <v>29</v>
      </c>
      <c r="P469" s="2">
        <v>1</v>
      </c>
      <c r="Q469" s="2" t="s">
        <v>30</v>
      </c>
      <c r="R469" s="2">
        <v>1</v>
      </c>
      <c r="S469" s="2" t="s">
        <v>27</v>
      </c>
      <c r="T469" s="2" t="s">
        <v>31</v>
      </c>
      <c r="U469" s="2">
        <v>1</v>
      </c>
      <c r="V469">
        <f>_xlfn.XLOOKUP(B469,Binning_WOE_IV!$C$2:$C$6,Binning_WOE_IV!$I$2:$I$6,"not found",-1)</f>
        <v>7.0953437452657447E-2</v>
      </c>
      <c r="W469">
        <f>_xlfn.XLOOKUP(E469,Binning_WOE_IV!$C$7:$C$12,Binning_WOE_IV!$I$7:$I$12,"not found",-1)</f>
        <v>0.16104877718831048</v>
      </c>
      <c r="X469">
        <f>_xlfn.XLOOKUP(M469,Binning_WOE_IV!$C$13:$C$18,Binning_WOE_IV!$I$13:$I$18,"not found",-1)</f>
        <v>-0.13233987329659078</v>
      </c>
      <c r="Y469">
        <f>_xlfn.XLOOKUP(A469,Binning_WOE_IV!$B$32:$B$35,Binning_WOE_IV!$G$32:$G$35,"not found",0)</f>
        <v>1.1281887537091495</v>
      </c>
      <c r="Z469" s="23">
        <f>_xlfn.XLOOKUP(_xlfn.XLOOKUP(C469,Binning_WOE_IV!$AF$2:$AF$6,Binning_WOE_IV!$AG$2:$AG$6,"not found",0),Binning_WOE_IV!$R$36:$R$38,Binning_WOE_IV!$G$36:$G$38,"not found",0)</f>
        <v>-4.4726268044255127E-2</v>
      </c>
      <c r="AA469" cm="1">
        <f t="array" ref="AA469">_xlfn.SWITCH(D469,"radio/tv",Binning_WOE_IV!$G$39,"other",Binning_WOE_IV!$G$39,"education",Binning_WOE_IV!$G$40,"retraining",Binning_WOE_IV!$G$40,"furniture/equipment",Binning_WOE_IV!$G$41,"domestic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69">
        <f>_xlfn.LET(_xlpm.b,_xlfn.XLOOKUP(F469,Binning_WOE_IV!$AJ$2:$AJ$6,Binning_WOE_IV!$AK$2:$AK$6,"not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469">
        <f>_xlfn.LET(_xlpm.b,_xlfn.XLOOKUP(G469,Binning_WOE_IV!$AL$2:$AL$6,Binning_WOE_IV!$AM$2:$AM$6,"not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69">
        <f>_xlfn.XLOOKUP(_xlfn.XLOOKUP(I469,Binning_WOE_IV!$AN$2:$AN$5,Binning_WOE_IV!$AO$2:$AO$5,"not found",0),Binning_WOE_IV!$R$53:$R$55,Binning_WOE_IV!$G$53:$G$55,"not found",0)</f>
        <v>-0.20099341664998441</v>
      </c>
      <c r="AE469">
        <f>_xlfn.LET(_xlpm.b,_xlfn.XLOOKUP(L469,Binning_WOE_IV!$AQ$2:$AQ$5,Binning_WOE_IV!$AR$2:$AR$5,"not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69">
        <f>_xlfn.XLOOKUP(_xlfn.XLOOKUP(N469,Binning_WOE_IV!$AS$2:$AS$4,Binning_WOE_IV!$AT$2:$AT$4,"not found",0),Binning_WOE_IV!$R$62:$R$63,Binning_WOE_IV!$G$62:$G$63,"not found",0)</f>
        <v>0.12957806221905885</v>
      </c>
      <c r="AG469">
        <f>_xlfn.XLOOKUP(_xlfn.XLOOKUP(O469,Binning_WOE_IV!$AU$2:$AU$4,Binning_WOE_IV!$AV$2:$AV$4,"not found",0),Binning_WOE_IV!$R$64:$R$65,Binning_WOE_IV!$G$64:$G$65,"not found",0)</f>
        <v>0.23435622685305388</v>
      </c>
      <c r="AH469">
        <f>V469*TRAIN_SUMMARY!$C$3</f>
        <v>-5.5952498937620498E-2</v>
      </c>
      <c r="AI469">
        <f>W469*TRAIN_SUMMARY!$C$4</f>
        <v>-8.037531726833734E-2</v>
      </c>
      <c r="AJ469">
        <f>X469*TRAIN_SUMMARY!$C$5</f>
        <v>8.428542324031725E-2</v>
      </c>
      <c r="AK469">
        <f>Y469*TRAIN_SUMMARY!$C$6</f>
        <v>-0.88431454425511169</v>
      </c>
      <c r="AL469">
        <f>Z469*TRAIN_SUMMARY!$C$7</f>
        <v>2.4580699342731407E-2</v>
      </c>
      <c r="AM469">
        <f>AA469*TRAIN_SUMMARY!$C$8</f>
        <v>0.38352631329769549</v>
      </c>
      <c r="AN469">
        <f>AB469*TRAIN_SUMMARY!$C$9</f>
        <v>-0.49793991054548797</v>
      </c>
      <c r="AO469">
        <f>AC469*TRAIN_SUMMARY!$C$10</f>
        <v>4.7923621110280083E-2</v>
      </c>
      <c r="AP469">
        <f>AD469*TRAIN_SUMMARY!$C$11</f>
        <v>0.23813846799994265</v>
      </c>
      <c r="AQ469">
        <f>AE469*TRAIN_SUMMARY!$C$12</f>
        <v>-1.8327249432625072E-2</v>
      </c>
      <c r="AR469">
        <f>AF469*TRAIN_SUMMARY!$C$13</f>
        <v>-7.9424741749105313E-2</v>
      </c>
      <c r="AS469">
        <f>AG469*TRAIN_SUMMARY!$C$14</f>
        <v>-8.8614999578798745E-2</v>
      </c>
      <c r="AT469">
        <f>TRAIN_SUMMARY!$C$2+SUM(AH469:AS469)</f>
        <v>-1.7478955515382428</v>
      </c>
      <c r="AU469">
        <f t="shared" si="91"/>
        <v>0.1483128271301668</v>
      </c>
      <c r="AV469">
        <f t="shared" si="92"/>
        <v>1.9084315391068896</v>
      </c>
      <c r="AW469">
        <f t="shared" si="93"/>
        <v>0</v>
      </c>
      <c r="AX469">
        <f t="shared" si="94"/>
        <v>1</v>
      </c>
      <c r="AY469">
        <f t="shared" si="102"/>
        <v>275</v>
      </c>
      <c r="AZ469">
        <f t="shared" si="103"/>
        <v>193</v>
      </c>
      <c r="BA469" s="35">
        <f t="shared" si="95"/>
        <v>0.5670103092783505</v>
      </c>
      <c r="BB469" s="35">
        <f t="shared" si="96"/>
        <v>0.89767441860465114</v>
      </c>
      <c r="BC469" s="35">
        <f t="shared" si="97"/>
        <v>0.33066410932630064</v>
      </c>
      <c r="BD469" s="35">
        <f t="shared" si="98"/>
        <v>0.89767441860465114</v>
      </c>
      <c r="BE469" s="35">
        <f t="shared" si="99"/>
        <v>0.5670103092783505</v>
      </c>
      <c r="BF469" s="23">
        <f>VLOOKUP(AH469,POINTS_TABLE!$D$2:$E$6,2,FALSE)</f>
        <v>-2.4216717822795024</v>
      </c>
      <c r="BG469" s="23">
        <f>VLOOKUP(AI469,POINTS_TABLE!$D$7:$E$12,2,FALSE)</f>
        <v>-3.4787121489872201</v>
      </c>
      <c r="BH469" s="23">
        <f>VLOOKUP(AJ469,POINTS_TABLE!$D$13:$E$18,2,FALSE)</f>
        <v>3.6479448638409924</v>
      </c>
      <c r="BI469" s="23">
        <f>VLOOKUP(AK469,POINTS_TABLE!$D$21:$E$24,2,FALSE)</f>
        <v>-38.273886227485001</v>
      </c>
      <c r="BJ469" s="23">
        <f>VLOOKUP(AL469,POINTS_TABLE!$D$25:$E$27,2,FALSE)</f>
        <v>1.063873591300236</v>
      </c>
      <c r="BK469" s="23">
        <f>VLOOKUP(AM469,POINTS_TABLE!$D$28:$E$33,2,FALSE)</f>
        <v>16.599345307350365</v>
      </c>
      <c r="BL469" s="23">
        <f>VLOOKUP(AN469,POINTS_TABLE!$D$34:$E$37,2,FALSE)</f>
        <v>-21.551263188140087</v>
      </c>
      <c r="BM469" s="23">
        <f>VLOOKUP(AO469,POINTS_TABLE!$D$38:$E$41,2,FALSE)</f>
        <v>2.0741751155172814</v>
      </c>
      <c r="BN469" s="23">
        <f>VLOOKUP(AP469,POINTS_TABLE!$D$42:$E$44,2,FALSE)</f>
        <v>10.30683560485237</v>
      </c>
      <c r="BO469" s="23">
        <f>VLOOKUP(AQ469,POINTS_TABLE!$D$45:$E$48,2,FALSE)</f>
        <v>-0.79321895608749771</v>
      </c>
      <c r="BP469" s="23">
        <f>VLOOKUP(AR469,POINTS_TABLE!$D$49:$E$50,2,FALSE)</f>
        <v>-3.4375704313596254</v>
      </c>
      <c r="BQ469" s="23">
        <f>VLOOKUP(AS469,POINTS_TABLE!$D$51:$E$52,2,FALSE)</f>
        <v>-3.8353326132213157</v>
      </c>
      <c r="BR469" s="39">
        <f>ROUND(SCORECARD_SCALLING!$C$6-SUM(BF469:BQ469)-TRAIN_SUMMARY!$C$2*SCORECARD_SCALLING!$C$5,0)</f>
        <v>546</v>
      </c>
      <c r="BS469" t="str">
        <f t="shared" si="100"/>
        <v>Manual review</v>
      </c>
      <c r="BT469">
        <f t="shared" si="101"/>
        <v>2</v>
      </c>
    </row>
    <row r="470" spans="1:72">
      <c r="A470" s="2" t="s">
        <v>63</v>
      </c>
      <c r="B470" s="2">
        <v>12</v>
      </c>
      <c r="C470" s="2" t="s">
        <v>22</v>
      </c>
      <c r="D470" s="2" t="s">
        <v>46</v>
      </c>
      <c r="E470" s="2">
        <v>939</v>
      </c>
      <c r="F470" s="2" t="s">
        <v>48</v>
      </c>
      <c r="G470" s="2" t="s">
        <v>39</v>
      </c>
      <c r="H470" s="2">
        <v>4</v>
      </c>
      <c r="I470" s="2" t="s">
        <v>56</v>
      </c>
      <c r="J470" s="2" t="s">
        <v>27</v>
      </c>
      <c r="K470" s="2">
        <v>2</v>
      </c>
      <c r="L470" s="2" t="s">
        <v>28</v>
      </c>
      <c r="M470" s="2">
        <v>28</v>
      </c>
      <c r="N470" s="2" t="s">
        <v>27</v>
      </c>
      <c r="O470" s="2" t="s">
        <v>29</v>
      </c>
      <c r="P470" s="2">
        <v>3</v>
      </c>
      <c r="Q470" s="2" t="s">
        <v>30</v>
      </c>
      <c r="R470" s="2">
        <v>1</v>
      </c>
      <c r="S470" s="2" t="s">
        <v>31</v>
      </c>
      <c r="T470" s="2" t="s">
        <v>31</v>
      </c>
      <c r="U470" s="2">
        <v>1</v>
      </c>
      <c r="V470">
        <f>_xlfn.XLOOKUP(B470,Binning_WOE_IV!$C$2:$C$6,Binning_WOE_IV!$I$2:$I$6,"not found",-1)</f>
        <v>7.0953437452657447E-2</v>
      </c>
      <c r="W470">
        <f>_xlfn.XLOOKUP(E470,Binning_WOE_IV!$C$7:$C$12,Binning_WOE_IV!$I$7:$I$12,"not found",-1)</f>
        <v>3.9978967825304385E-2</v>
      </c>
      <c r="X470">
        <f>_xlfn.XLOOKUP(M470,Binning_WOE_IV!$C$13:$C$18,Binning_WOE_IV!$I$13:$I$18,"not found",-1)</f>
        <v>-0.13233987329659078</v>
      </c>
      <c r="Y470">
        <f>_xlfn.XLOOKUP(A470,Binning_WOE_IV!$B$32:$B$35,Binning_WOE_IV!$G$32:$G$35,"not found",0)</f>
        <v>0.16731839020190586</v>
      </c>
      <c r="Z470" s="23">
        <f>_xlfn.XLOOKUP(_xlfn.XLOOKUP(C470,Binning_WOE_IV!$AF$2:$AF$6,Binning_WOE_IV!$AG$2:$AG$6,"not found",0),Binning_WOE_IV!$R$36:$R$38,Binning_WOE_IV!$G$36:$G$38,"not found",0)</f>
        <v>0.68738688104907397</v>
      </c>
      <c r="AA470" cm="1">
        <f t="array" ref="AA470">_xlfn.SWITCH(D470,"radio/tv",Binning_WOE_IV!$G$39,"other",Binning_WOE_IV!$G$39,"education",Binning_WOE_IV!$G$40,"retraining",Binning_WOE_IV!$G$40,"furniture/equipment",Binning_WOE_IV!$G$41,"domestic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70">
        <f>_xlfn.LET(_xlpm.b,_xlfn.XLOOKUP(F470,Binning_WOE_IV!$AJ$2:$AJ$6,Binning_WOE_IV!$AK$2:$AK$6,"not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470">
        <f>_xlfn.LET(_xlpm.b,_xlfn.XLOOKUP(G470,Binning_WOE_IV!$AL$2:$AL$6,Binning_WOE_IV!$AM$2:$AM$6,"not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70">
        <f>_xlfn.XLOOKUP(_xlfn.XLOOKUP(I470,Binning_WOE_IV!$AN$2:$AN$5,Binning_WOE_IV!$AO$2:$AO$5,"not found",0),Binning_WOE_IV!$R$53:$R$55,Binning_WOE_IV!$G$53:$G$55,"not found",0)</f>
        <v>-0.2698954162208389</v>
      </c>
      <c r="AE470">
        <f>_xlfn.LET(_xlpm.b,_xlfn.XLOOKUP(L470,Binning_WOE_IV!$AQ$2:$AQ$5,Binning_WOE_IV!$AR$2:$AR$5,"not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70">
        <f>_xlfn.XLOOKUP(_xlfn.XLOOKUP(N470,Binning_WOE_IV!$AS$2:$AS$4,Binning_WOE_IV!$AT$2:$AT$4,"not found",0),Binning_WOE_IV!$R$62:$R$63,Binning_WOE_IV!$G$62:$G$63,"not found",0)</f>
        <v>0.12957806221905885</v>
      </c>
      <c r="AG470">
        <f>_xlfn.XLOOKUP(_xlfn.XLOOKUP(O470,Binning_WOE_IV!$AU$2:$AU$4,Binning_WOE_IV!$AV$2:$AV$4,"not found",0),Binning_WOE_IV!$R$64:$R$65,Binning_WOE_IV!$G$64:$G$65,"not found",0)</f>
        <v>0.23435622685305388</v>
      </c>
      <c r="AH470">
        <f>V470*TRAIN_SUMMARY!$C$3</f>
        <v>-5.5952498937620498E-2</v>
      </c>
      <c r="AI470">
        <f>W470*TRAIN_SUMMARY!$C$4</f>
        <v>-1.9952478243670423E-2</v>
      </c>
      <c r="AJ470">
        <f>X470*TRAIN_SUMMARY!$C$5</f>
        <v>8.428542324031725E-2</v>
      </c>
      <c r="AK470">
        <f>Y470*TRAIN_SUMMARY!$C$6</f>
        <v>-0.13115011605145144</v>
      </c>
      <c r="AL470">
        <f>Z470*TRAIN_SUMMARY!$C$7</f>
        <v>-0.37777464997720578</v>
      </c>
      <c r="AM470">
        <f>AA470*TRAIN_SUMMARY!$C$8</f>
        <v>0.38352631329769549</v>
      </c>
      <c r="AN470">
        <f>AB470*TRAIN_SUMMARY!$C$9</f>
        <v>-0.49793991054548797</v>
      </c>
      <c r="AO470">
        <f>AC470*TRAIN_SUMMARY!$C$10</f>
        <v>-0.18469041192036334</v>
      </c>
      <c r="AP470">
        <f>AD470*TRAIN_SUMMARY!$C$11</f>
        <v>0.31977406031642996</v>
      </c>
      <c r="AQ470">
        <f>AE470*TRAIN_SUMMARY!$C$12</f>
        <v>-0.28008206528227803</v>
      </c>
      <c r="AR470">
        <f>AF470*TRAIN_SUMMARY!$C$13</f>
        <v>-7.9424741749105313E-2</v>
      </c>
      <c r="AS470">
        <f>AG470*TRAIN_SUMMARY!$C$14</f>
        <v>-8.8614999578798745E-2</v>
      </c>
      <c r="AT470">
        <f>TRAIN_SUMMARY!$C$2+SUM(AH470:AS470)</f>
        <v>-1.7493968901936618</v>
      </c>
      <c r="AU470">
        <f t="shared" si="91"/>
        <v>0.1481232839524273</v>
      </c>
      <c r="AV470">
        <f t="shared" si="92"/>
        <v>1.9097103522911421</v>
      </c>
      <c r="AW470">
        <f t="shared" si="93"/>
        <v>0</v>
      </c>
      <c r="AX470">
        <f t="shared" si="94"/>
        <v>1</v>
      </c>
      <c r="AY470">
        <f t="shared" si="102"/>
        <v>275</v>
      </c>
      <c r="AZ470">
        <f t="shared" si="103"/>
        <v>194</v>
      </c>
      <c r="BA470" s="35">
        <f t="shared" si="95"/>
        <v>0.5670103092783505</v>
      </c>
      <c r="BB470" s="35">
        <f t="shared" si="96"/>
        <v>0.9023255813953488</v>
      </c>
      <c r="BC470" s="35">
        <f t="shared" si="97"/>
        <v>0.3353152721169983</v>
      </c>
      <c r="BD470" s="35">
        <f t="shared" si="98"/>
        <v>0.9023255813953488</v>
      </c>
      <c r="BE470" s="35">
        <f t="shared" si="99"/>
        <v>0.5670103092783505</v>
      </c>
      <c r="BF470" s="23">
        <f>VLOOKUP(AH470,POINTS_TABLE!$D$2:$E$6,2,FALSE)</f>
        <v>-2.4216717822795024</v>
      </c>
      <c r="BG470" s="23">
        <f>VLOOKUP(AI470,POINTS_TABLE!$D$7:$E$12,2,FALSE)</f>
        <v>-0.86356024246764762</v>
      </c>
      <c r="BH470" s="23">
        <f>VLOOKUP(AJ470,POINTS_TABLE!$D$13:$E$18,2,FALSE)</f>
        <v>3.6479448638409924</v>
      </c>
      <c r="BI470" s="23">
        <f>VLOOKUP(AK470,POINTS_TABLE!$D$21:$E$24,2,FALSE)</f>
        <v>-5.6762886611832304</v>
      </c>
      <c r="BJ470" s="23">
        <f>VLOOKUP(AL470,POINTS_TABLE!$D$25:$E$27,2,FALSE)</f>
        <v>-16.350408422870363</v>
      </c>
      <c r="BK470" s="23">
        <f>VLOOKUP(AM470,POINTS_TABLE!$D$28:$E$33,2,FALSE)</f>
        <v>16.599345307350365</v>
      </c>
      <c r="BL470" s="23">
        <f>VLOOKUP(AN470,POINTS_TABLE!$D$34:$E$37,2,FALSE)</f>
        <v>-21.551263188140087</v>
      </c>
      <c r="BM470" s="23">
        <f>VLOOKUP(AO470,POINTS_TABLE!$D$38:$E$41,2,FALSE)</f>
        <v>-7.9935582413174426</v>
      </c>
      <c r="BN470" s="23">
        <f>VLOOKUP(AP470,POINTS_TABLE!$D$42:$E$44,2,FALSE)</f>
        <v>13.840093530703253</v>
      </c>
      <c r="BO470" s="23">
        <f>VLOOKUP(AQ470,POINTS_TABLE!$D$45:$E$48,2,FALSE)</f>
        <v>-12.122190198740443</v>
      </c>
      <c r="BP470" s="23">
        <f>VLOOKUP(AR470,POINTS_TABLE!$D$49:$E$50,2,FALSE)</f>
        <v>-3.4375704313596254</v>
      </c>
      <c r="BQ470" s="23">
        <f>VLOOKUP(AS470,POINTS_TABLE!$D$51:$E$52,2,FALSE)</f>
        <v>-3.8353326132213157</v>
      </c>
      <c r="BR470" s="39">
        <f>ROUND(SCORECARD_SCALLING!$C$6-SUM(BF470:BQ470)-TRAIN_SUMMARY!$C$2*SCORECARD_SCALLING!$C$5,0)</f>
        <v>546</v>
      </c>
      <c r="BS470" t="str">
        <f t="shared" si="100"/>
        <v>Manual review</v>
      </c>
      <c r="BT470">
        <f t="shared" si="101"/>
        <v>2</v>
      </c>
    </row>
    <row r="471" spans="1:72">
      <c r="A471" s="2" t="s">
        <v>37</v>
      </c>
      <c r="B471" s="2">
        <v>30</v>
      </c>
      <c r="C471" s="2" t="s">
        <v>33</v>
      </c>
      <c r="D471" s="2" t="s">
        <v>49</v>
      </c>
      <c r="E471" s="2">
        <v>4811</v>
      </c>
      <c r="F471" s="2" t="s">
        <v>24</v>
      </c>
      <c r="G471" s="2" t="s">
        <v>39</v>
      </c>
      <c r="H471" s="2">
        <v>2</v>
      </c>
      <c r="I471" s="2" t="s">
        <v>36</v>
      </c>
      <c r="J471" s="2" t="s">
        <v>27</v>
      </c>
      <c r="K471" s="2">
        <v>4</v>
      </c>
      <c r="L471" s="2" t="s">
        <v>43</v>
      </c>
      <c r="M471" s="2">
        <v>24</v>
      </c>
      <c r="N471" s="2" t="s">
        <v>65</v>
      </c>
      <c r="O471" s="2" t="s">
        <v>51</v>
      </c>
      <c r="P471" s="2">
        <v>1</v>
      </c>
      <c r="Q471" s="2" t="s">
        <v>40</v>
      </c>
      <c r="R471" s="2">
        <v>1</v>
      </c>
      <c r="S471" s="2" t="s">
        <v>27</v>
      </c>
      <c r="T471" s="2" t="s">
        <v>31</v>
      </c>
      <c r="U471" s="2">
        <v>0</v>
      </c>
      <c r="V471">
        <f>_xlfn.XLOOKUP(B471,Binning_WOE_IV!$C$2:$C$6,Binning_WOE_IV!$I$2:$I$6,"not found",-1)</f>
        <v>-0.12917431193202994</v>
      </c>
      <c r="W471">
        <f>_xlfn.XLOOKUP(E471,Binning_WOE_IV!$C$7:$C$12,Binning_WOE_IV!$I$7:$I$12,"not found",-1)</f>
        <v>4.3939369041401284E-2</v>
      </c>
      <c r="X471">
        <f>_xlfn.XLOOKUP(M471,Binning_WOE_IV!$C$13:$C$18,Binning_WOE_IV!$I$13:$I$18,"not found",-1)</f>
        <v>-0.40221483439086264</v>
      </c>
      <c r="Y471">
        <f>_xlfn.XLOOKUP(A471,Binning_WOE_IV!$B$32:$B$35,Binning_WOE_IV!$G$32:$G$35,"not found",0)</f>
        <v>1.1281887537091495</v>
      </c>
      <c r="Z471" s="23">
        <f>_xlfn.XLOOKUP(_xlfn.XLOOKUP(C471,Binning_WOE_IV!$AF$2:$AF$6,Binning_WOE_IV!$AG$2:$AG$6,"not found",0),Binning_WOE_IV!$R$36:$R$38,Binning_WOE_IV!$G$36:$G$38,"not found",0)</f>
        <v>-4.4726268044255127E-2</v>
      </c>
      <c r="AA471" cm="1">
        <f t="array" ref="AA471">_xlfn.SWITCH(D471,"radio/tv",Binning_WOE_IV!$G$39,"other",Binning_WOE_IV!$G$39,"education",Binning_WOE_IV!$G$40,"retraining",Binning_WOE_IV!$G$40,"furniture/equipment",Binning_WOE_IV!$G$41,"domestic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471">
        <f>_xlfn.LET(_xlpm.b,_xlfn.XLOOKUP(F471,Binning_WOE_IV!$AJ$2:$AJ$6,Binning_WOE_IV!$AK$2:$AK$6,"not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471">
        <f>_xlfn.LET(_xlpm.b,_xlfn.XLOOKUP(G471,Binning_WOE_IV!$AL$2:$AL$6,Binning_WOE_IV!$AM$2:$AM$6,"not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71">
        <f>_xlfn.XLOOKUP(_xlfn.XLOOKUP(I471,Binning_WOE_IV!$AN$2:$AN$5,Binning_WOE_IV!$AO$2:$AO$5,"not found",0),Binning_WOE_IV!$R$53:$R$55,Binning_WOE_IV!$G$53:$G$55,"not found",0)</f>
        <v>-0.20099341664998441</v>
      </c>
      <c r="AE471">
        <f>_xlfn.LET(_xlpm.b,_xlfn.XLOOKUP(L471,Binning_WOE_IV!$AQ$2:$AQ$5,Binning_WOE_IV!$AR$2:$AR$5,"not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71">
        <f>_xlfn.XLOOKUP(_xlfn.XLOOKUP(N471,Binning_WOE_IV!$AS$2:$AS$4,Binning_WOE_IV!$AT$2:$AT$4,"not found",0),Binning_WOE_IV!$R$62:$R$63,Binning_WOE_IV!$G$62:$G$63,"not found",0)</f>
        <v>-0.54969627176468283</v>
      </c>
      <c r="AG471">
        <f>_xlfn.XLOOKUP(_xlfn.XLOOKUP(O471,Binning_WOE_IV!$AU$2:$AU$4,Binning_WOE_IV!$AV$2:$AV$4,"not found",0),Binning_WOE_IV!$R$64:$R$65,Binning_WOE_IV!$G$64:$G$65,"not found",0)</f>
        <v>-0.4919272386823581</v>
      </c>
      <c r="AH471">
        <f>V471*TRAIN_SUMMARY!$C$3</f>
        <v>0.10186434668464488</v>
      </c>
      <c r="AI471">
        <f>W471*TRAIN_SUMMARY!$C$4</f>
        <v>-2.1929012991782761E-2</v>
      </c>
      <c r="AJ471">
        <f>X471*TRAIN_SUMMARY!$C$5</f>
        <v>0.25616502952357967</v>
      </c>
      <c r="AK471">
        <f>Y471*TRAIN_SUMMARY!$C$6</f>
        <v>-0.88431454425511169</v>
      </c>
      <c r="AL471">
        <f>Z471*TRAIN_SUMMARY!$C$7</f>
        <v>2.4580699342731407E-2</v>
      </c>
      <c r="AM471">
        <f>AA471*TRAIN_SUMMARY!$C$8</f>
        <v>-0.46936907902687153</v>
      </c>
      <c r="AN471">
        <f>AB471*TRAIN_SUMMARY!$C$9</f>
        <v>-0.49611293003523665</v>
      </c>
      <c r="AO471">
        <f>AC471*TRAIN_SUMMARY!$C$10</f>
        <v>-0.18469041192036334</v>
      </c>
      <c r="AP471">
        <f>AD471*TRAIN_SUMMARY!$C$11</f>
        <v>0.23813846799994265</v>
      </c>
      <c r="AQ471">
        <f>AE471*TRAIN_SUMMARY!$C$12</f>
        <v>-1.8327249432625072E-2</v>
      </c>
      <c r="AR471">
        <f>AF471*TRAIN_SUMMARY!$C$13</f>
        <v>0.33693577197926589</v>
      </c>
      <c r="AS471">
        <f>AG471*TRAIN_SUMMARY!$C$14</f>
        <v>0.18600799575071647</v>
      </c>
      <c r="AT471">
        <f>TRAIN_SUMMARY!$C$2+SUM(AH471:AS471)</f>
        <v>-1.7524517311432333</v>
      </c>
      <c r="AU471">
        <f t="shared" si="91"/>
        <v>0.14773822984368051</v>
      </c>
      <c r="AV471">
        <f t="shared" si="92"/>
        <v>0.15986155737445801</v>
      </c>
      <c r="AW471">
        <f t="shared" si="93"/>
        <v>1</v>
      </c>
      <c r="AX471">
        <f t="shared" si="94"/>
        <v>0</v>
      </c>
      <c r="AY471">
        <f t="shared" si="102"/>
        <v>276</v>
      </c>
      <c r="AZ471">
        <f t="shared" si="103"/>
        <v>194</v>
      </c>
      <c r="BA471" s="35">
        <f t="shared" si="95"/>
        <v>0.56907216494845358</v>
      </c>
      <c r="BB471" s="35">
        <f t="shared" si="96"/>
        <v>0.9023255813953488</v>
      </c>
      <c r="BC471" s="35">
        <f t="shared" si="97"/>
        <v>0.33325341644689521</v>
      </c>
      <c r="BD471" s="35">
        <f t="shared" si="98"/>
        <v>0.9023255813953488</v>
      </c>
      <c r="BE471" s="35">
        <f t="shared" si="99"/>
        <v>0.56907216494845358</v>
      </c>
      <c r="BF471" s="23">
        <f>VLOOKUP(AH471,POINTS_TABLE!$D$2:$E$6,2,FALSE)</f>
        <v>4.4087756341599382</v>
      </c>
      <c r="BG471" s="23">
        <f>VLOOKUP(AI471,POINTS_TABLE!$D$7:$E$12,2,FALSE)</f>
        <v>-0.94910634884503919</v>
      </c>
      <c r="BH471" s="23">
        <f>VLOOKUP(AJ471,POINTS_TABLE!$D$13:$E$18,2,FALSE)</f>
        <v>11.087040532285299</v>
      </c>
      <c r="BI471" s="23">
        <f>VLOOKUP(AK471,POINTS_TABLE!$D$21:$E$24,2,FALSE)</f>
        <v>-38.273886227485001</v>
      </c>
      <c r="BJ471" s="23">
        <f>VLOOKUP(AL471,POINTS_TABLE!$D$25:$E$27,2,FALSE)</f>
        <v>1.063873591300236</v>
      </c>
      <c r="BK471" s="23">
        <f>VLOOKUP(AM471,POINTS_TABLE!$D$28:$E$33,2,FALSE)</f>
        <v>-20.314693279760625</v>
      </c>
      <c r="BL471" s="23">
        <f>VLOOKUP(AN471,POINTS_TABLE!$D$34:$E$37,2,FALSE)</f>
        <v>-21.472189916481874</v>
      </c>
      <c r="BM471" s="23">
        <f>VLOOKUP(AO471,POINTS_TABLE!$D$38:$E$41,2,FALSE)</f>
        <v>-7.9935582413174426</v>
      </c>
      <c r="BN471" s="23">
        <f>VLOOKUP(AP471,POINTS_TABLE!$D$42:$E$44,2,FALSE)</f>
        <v>10.30683560485237</v>
      </c>
      <c r="BO471" s="23">
        <f>VLOOKUP(AQ471,POINTS_TABLE!$D$45:$E$48,2,FALSE)</f>
        <v>-0.79321895608749771</v>
      </c>
      <c r="BP471" s="23">
        <f>VLOOKUP(AR471,POINTS_TABLE!$D$49:$E$50,2,FALSE)</f>
        <v>14.582867019977442</v>
      </c>
      <c r="BQ471" s="23">
        <f>VLOOKUP(AS471,POINTS_TABLE!$D$51:$E$52,2,FALSE)</f>
        <v>8.0505843910576207</v>
      </c>
      <c r="BR471" s="39">
        <f>ROUND(SCORECARD_SCALLING!$C$6-SUM(BF471:BQ471)-TRAIN_SUMMARY!$C$2*SCORECARD_SCALLING!$C$5,0)</f>
        <v>546</v>
      </c>
      <c r="BS471" t="str">
        <f t="shared" si="100"/>
        <v>Manual review</v>
      </c>
      <c r="BT471">
        <f t="shared" si="101"/>
        <v>2</v>
      </c>
    </row>
    <row r="472" spans="1:72">
      <c r="A472" s="2" t="s">
        <v>37</v>
      </c>
      <c r="B472" s="2">
        <v>18</v>
      </c>
      <c r="C472" s="2" t="s">
        <v>22</v>
      </c>
      <c r="D472" s="2" t="s">
        <v>46</v>
      </c>
      <c r="E472" s="2">
        <v>2775</v>
      </c>
      <c r="F472" s="2" t="s">
        <v>34</v>
      </c>
      <c r="G472" s="2" t="s">
        <v>39</v>
      </c>
      <c r="H472" s="2">
        <v>2</v>
      </c>
      <c r="I472" s="2" t="s">
        <v>26</v>
      </c>
      <c r="J472" s="2" t="s">
        <v>27</v>
      </c>
      <c r="K472" s="2">
        <v>2</v>
      </c>
      <c r="L472" s="2" t="s">
        <v>43</v>
      </c>
      <c r="M472" s="2">
        <v>31</v>
      </c>
      <c r="N472" s="2" t="s">
        <v>61</v>
      </c>
      <c r="O472" s="2" t="s">
        <v>29</v>
      </c>
      <c r="P472" s="2">
        <v>2</v>
      </c>
      <c r="Q472" s="2" t="s">
        <v>30</v>
      </c>
      <c r="R472" s="2">
        <v>1</v>
      </c>
      <c r="S472" s="2" t="s">
        <v>27</v>
      </c>
      <c r="T472" s="2" t="s">
        <v>31</v>
      </c>
      <c r="U472" s="2">
        <v>1</v>
      </c>
      <c r="V472">
        <f>_xlfn.XLOOKUP(B472,Binning_WOE_IV!$C$2:$C$6,Binning_WOE_IV!$I$2:$I$6,"not found",-1)</f>
        <v>7.0953437452657447E-2</v>
      </c>
      <c r="W472">
        <f>_xlfn.XLOOKUP(E472,Binning_WOE_IV!$C$7:$C$12,Binning_WOE_IV!$I$7:$I$12,"not found",-1)</f>
        <v>0.12361395596717682</v>
      </c>
      <c r="X472">
        <f>_xlfn.XLOOKUP(M472,Binning_WOE_IV!$C$13:$C$18,Binning_WOE_IV!$I$13:$I$18,"not found",-1)</f>
        <v>-9.0210644079187538E-2</v>
      </c>
      <c r="Y472">
        <f>_xlfn.XLOOKUP(A472,Binning_WOE_IV!$B$32:$B$35,Binning_WOE_IV!$G$32:$G$35,"not found",0)</f>
        <v>1.1281887537091495</v>
      </c>
      <c r="Z472" s="23">
        <f>_xlfn.XLOOKUP(_xlfn.XLOOKUP(C472,Binning_WOE_IV!$AF$2:$AF$6,Binning_WOE_IV!$AG$2:$AG$6,"not found",0),Binning_WOE_IV!$R$36:$R$38,Binning_WOE_IV!$G$36:$G$38,"not found",0)</f>
        <v>0.68738688104907397</v>
      </c>
      <c r="AA472" cm="1">
        <f t="array" ref="AA472">_xlfn.SWITCH(D472,"radio/tv",Binning_WOE_IV!$G$39,"other",Binning_WOE_IV!$G$39,"education",Binning_WOE_IV!$G$40,"retraining",Binning_WOE_IV!$G$40,"furniture/equipment",Binning_WOE_IV!$G$41,"domestic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72">
        <f>_xlfn.LET(_xlpm.b,_xlfn.XLOOKUP(F472,Binning_WOE_IV!$AJ$2:$AJ$6,Binning_WOE_IV!$AK$2:$AK$6,"not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72">
        <f>_xlfn.LET(_xlpm.b,_xlfn.XLOOKUP(G472,Binning_WOE_IV!$AL$2:$AL$6,Binning_WOE_IV!$AM$2:$AM$6,"not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72">
        <f>_xlfn.XLOOKUP(_xlfn.XLOOKUP(I472,Binning_WOE_IV!$AN$2:$AN$5,Binning_WOE_IV!$AO$2:$AO$5,"not found",0),Binning_WOE_IV!$R$53:$R$55,Binning_WOE_IV!$G$53:$G$55,"not found",0)</f>
        <v>0.1811117123342415</v>
      </c>
      <c r="AE472">
        <f>_xlfn.LET(_xlpm.b,_xlfn.XLOOKUP(L472,Binning_WOE_IV!$AQ$2:$AQ$5,Binning_WOE_IV!$AR$2:$AR$5,"not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72">
        <f>_xlfn.XLOOKUP(_xlfn.XLOOKUP(N472,Binning_WOE_IV!$AS$2:$AS$4,Binning_WOE_IV!$AT$2:$AT$4,"not found",0),Binning_WOE_IV!$R$62:$R$63,Binning_WOE_IV!$G$62:$G$63,"not found",0)</f>
        <v>-0.54969627176468283</v>
      </c>
      <c r="AG472">
        <f>_xlfn.XLOOKUP(_xlfn.XLOOKUP(O472,Binning_WOE_IV!$AU$2:$AU$4,Binning_WOE_IV!$AV$2:$AV$4,"not found",0),Binning_WOE_IV!$R$64:$R$65,Binning_WOE_IV!$G$64:$G$65,"not found",0)</f>
        <v>0.23435622685305388</v>
      </c>
      <c r="AH472">
        <f>V472*TRAIN_SUMMARY!$C$3</f>
        <v>-5.5952498937620498E-2</v>
      </c>
      <c r="AI472">
        <f>W472*TRAIN_SUMMARY!$C$4</f>
        <v>-6.1692557392340606E-2</v>
      </c>
      <c r="AJ472">
        <f>X472*TRAIN_SUMMARY!$C$5</f>
        <v>5.7453903556002682E-2</v>
      </c>
      <c r="AK472">
        <f>Y472*TRAIN_SUMMARY!$C$6</f>
        <v>-0.88431454425511169</v>
      </c>
      <c r="AL472">
        <f>Z472*TRAIN_SUMMARY!$C$7</f>
        <v>-0.37777464997720578</v>
      </c>
      <c r="AM472">
        <f>AA472*TRAIN_SUMMARY!$C$8</f>
        <v>0.38352631329769549</v>
      </c>
      <c r="AN472">
        <f>AB472*TRAIN_SUMMARY!$C$9</f>
        <v>0.17108448609736249</v>
      </c>
      <c r="AO472">
        <f>AC472*TRAIN_SUMMARY!$C$10</f>
        <v>-0.18469041192036334</v>
      </c>
      <c r="AP472">
        <f>AD472*TRAIN_SUMMARY!$C$11</f>
        <v>-0.21458247952085815</v>
      </c>
      <c r="AQ472">
        <f>AE472*TRAIN_SUMMARY!$C$12</f>
        <v>-1.8327249432625072E-2</v>
      </c>
      <c r="AR472">
        <f>AF472*TRAIN_SUMMARY!$C$13</f>
        <v>0.33693577197926589</v>
      </c>
      <c r="AS472">
        <f>AG472*TRAIN_SUMMARY!$C$14</f>
        <v>-8.8614999578798745E-2</v>
      </c>
      <c r="AT472">
        <f>TRAIN_SUMMARY!$C$2+SUM(AH472:AS472)</f>
        <v>-1.7583497308467204</v>
      </c>
      <c r="AU472">
        <f t="shared" si="91"/>
        <v>0.14699714485310486</v>
      </c>
      <c r="AV472">
        <f t="shared" si="92"/>
        <v>1.9173421151600194</v>
      </c>
      <c r="AW472">
        <f t="shared" si="93"/>
        <v>0</v>
      </c>
      <c r="AX472">
        <f t="shared" si="94"/>
        <v>1</v>
      </c>
      <c r="AY472">
        <f t="shared" si="102"/>
        <v>276</v>
      </c>
      <c r="AZ472">
        <f t="shared" si="103"/>
        <v>195</v>
      </c>
      <c r="BA472" s="35">
        <f t="shared" si="95"/>
        <v>0.56907216494845358</v>
      </c>
      <c r="BB472" s="35">
        <f t="shared" si="96"/>
        <v>0.90697674418604646</v>
      </c>
      <c r="BC472" s="35">
        <f t="shared" si="97"/>
        <v>0.33790457923759287</v>
      </c>
      <c r="BD472" s="35">
        <f t="shared" si="98"/>
        <v>0.90697674418604646</v>
      </c>
      <c r="BE472" s="35">
        <f t="shared" si="99"/>
        <v>0.56907216494845358</v>
      </c>
      <c r="BF472" s="23">
        <f>VLOOKUP(AH472,POINTS_TABLE!$D$2:$E$6,2,FALSE)</f>
        <v>-2.4216717822795024</v>
      </c>
      <c r="BG472" s="23">
        <f>VLOOKUP(AI472,POINTS_TABLE!$D$7:$E$12,2,FALSE)</f>
        <v>-2.6701063982906263</v>
      </c>
      <c r="BH472" s="23">
        <f>VLOOKUP(AJ472,POINTS_TABLE!$D$13:$E$18,2,FALSE)</f>
        <v>2.4866538521987356</v>
      </c>
      <c r="BI472" s="23">
        <f>VLOOKUP(AK472,POINTS_TABLE!$D$21:$E$24,2,FALSE)</f>
        <v>-38.273886227485001</v>
      </c>
      <c r="BJ472" s="23">
        <f>VLOOKUP(AL472,POINTS_TABLE!$D$25:$E$27,2,FALSE)</f>
        <v>-16.350408422870363</v>
      </c>
      <c r="BK472" s="23">
        <f>VLOOKUP(AM472,POINTS_TABLE!$D$28:$E$33,2,FALSE)</f>
        <v>16.599345307350365</v>
      </c>
      <c r="BL472" s="23">
        <f>VLOOKUP(AN472,POINTS_TABLE!$D$34:$E$37,2,FALSE)</f>
        <v>7.4046821899710498</v>
      </c>
      <c r="BM472" s="23">
        <f>VLOOKUP(AO472,POINTS_TABLE!$D$38:$E$41,2,FALSE)</f>
        <v>-7.9935582413174426</v>
      </c>
      <c r="BN472" s="23">
        <f>VLOOKUP(AP472,POINTS_TABLE!$D$42:$E$44,2,FALSE)</f>
        <v>-9.2873123719919874</v>
      </c>
      <c r="BO472" s="23">
        <f>VLOOKUP(AQ472,POINTS_TABLE!$D$45:$E$48,2,FALSE)</f>
        <v>-0.79321895608749771</v>
      </c>
      <c r="BP472" s="23">
        <f>VLOOKUP(AR472,POINTS_TABLE!$D$49:$E$50,2,FALSE)</f>
        <v>14.582867019977442</v>
      </c>
      <c r="BQ472" s="23">
        <f>VLOOKUP(AS472,POINTS_TABLE!$D$51:$E$52,2,FALSE)</f>
        <v>-3.8353326132213157</v>
      </c>
      <c r="BR472" s="39">
        <f>ROUND(SCORECARD_SCALLING!$C$6-SUM(BF472:BQ472)-TRAIN_SUMMARY!$C$2*SCORECARD_SCALLING!$C$5,0)</f>
        <v>546</v>
      </c>
      <c r="BS472" t="str">
        <f t="shared" si="100"/>
        <v>Manual review</v>
      </c>
      <c r="BT472">
        <f t="shared" si="101"/>
        <v>2</v>
      </c>
    </row>
    <row r="473" spans="1:72">
      <c r="A473" s="2" t="s">
        <v>37</v>
      </c>
      <c r="B473" s="2">
        <v>24</v>
      </c>
      <c r="C473" s="2" t="s">
        <v>33</v>
      </c>
      <c r="D473" s="2" t="s">
        <v>46</v>
      </c>
      <c r="E473" s="2">
        <v>1525</v>
      </c>
      <c r="F473" s="2" t="s">
        <v>53</v>
      </c>
      <c r="G473" s="2" t="s">
        <v>39</v>
      </c>
      <c r="H473" s="2">
        <v>4</v>
      </c>
      <c r="I473" s="2" t="s">
        <v>36</v>
      </c>
      <c r="J473" s="2" t="s">
        <v>27</v>
      </c>
      <c r="K473" s="2">
        <v>3</v>
      </c>
      <c r="L473" s="2" t="s">
        <v>50</v>
      </c>
      <c r="M473" s="2">
        <v>34</v>
      </c>
      <c r="N473" s="2" t="s">
        <v>27</v>
      </c>
      <c r="O473" s="2" t="s">
        <v>29</v>
      </c>
      <c r="P473" s="2">
        <v>1</v>
      </c>
      <c r="Q473" s="2" t="s">
        <v>30</v>
      </c>
      <c r="R473" s="2">
        <v>2</v>
      </c>
      <c r="S473" s="2" t="s">
        <v>31</v>
      </c>
      <c r="T473" s="2" t="s">
        <v>31</v>
      </c>
      <c r="U473" s="2">
        <v>0</v>
      </c>
      <c r="V473">
        <f>_xlfn.XLOOKUP(B473,Binning_WOE_IV!$C$2:$C$6,Binning_WOE_IV!$I$2:$I$6,"not found",-1)</f>
        <v>-0.12917431193202994</v>
      </c>
      <c r="W473">
        <f>_xlfn.XLOOKUP(E473,Binning_WOE_IV!$C$7:$C$12,Binning_WOE_IV!$I$7:$I$12,"not found",-1)</f>
        <v>0.16104877718831048</v>
      </c>
      <c r="X473">
        <f>_xlfn.XLOOKUP(M473,Binning_WOE_IV!$C$13:$C$18,Binning_WOE_IV!$I$13:$I$18,"not found",-1)</f>
        <v>-9.0210644079187538E-2</v>
      </c>
      <c r="Y473">
        <f>_xlfn.XLOOKUP(A473,Binning_WOE_IV!$B$32:$B$35,Binning_WOE_IV!$G$32:$G$35,"not found",0)</f>
        <v>1.1281887537091495</v>
      </c>
      <c r="Z473" s="23">
        <f>_xlfn.XLOOKUP(_xlfn.XLOOKUP(C473,Binning_WOE_IV!$AF$2:$AF$6,Binning_WOE_IV!$AG$2:$AG$6,"not found",0),Binning_WOE_IV!$R$36:$R$38,Binning_WOE_IV!$G$36:$G$38,"not found",0)</f>
        <v>-4.4726268044255127E-2</v>
      </c>
      <c r="AA473" cm="1">
        <f t="array" ref="AA473">_xlfn.SWITCH(D473,"radio/tv",Binning_WOE_IV!$G$39,"other",Binning_WOE_IV!$G$39,"education",Binning_WOE_IV!$G$40,"retraining",Binning_WOE_IV!$G$40,"furniture/equipment",Binning_WOE_IV!$G$41,"domestic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73">
        <f>_xlfn.LET(_xlpm.b,_xlfn.XLOOKUP(F473,Binning_WOE_IV!$AJ$2:$AJ$6,Binning_WOE_IV!$AK$2:$AK$6,"not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473">
        <f>_xlfn.LET(_xlpm.b,_xlfn.XLOOKUP(G473,Binning_WOE_IV!$AL$2:$AL$6,Binning_WOE_IV!$AM$2:$AM$6,"not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73">
        <f>_xlfn.XLOOKUP(_xlfn.XLOOKUP(I473,Binning_WOE_IV!$AN$2:$AN$5,Binning_WOE_IV!$AO$2:$AO$5,"not found",0),Binning_WOE_IV!$R$53:$R$55,Binning_WOE_IV!$G$53:$G$55,"not found",0)</f>
        <v>-0.20099341664998441</v>
      </c>
      <c r="AE473">
        <f>_xlfn.LET(_xlpm.b,_xlfn.XLOOKUP(L473,Binning_WOE_IV!$AQ$2:$AQ$5,Binning_WOE_IV!$AR$2:$AR$5,"not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73">
        <f>_xlfn.XLOOKUP(_xlfn.XLOOKUP(N473,Binning_WOE_IV!$AS$2:$AS$4,Binning_WOE_IV!$AT$2:$AT$4,"not found",0),Binning_WOE_IV!$R$62:$R$63,Binning_WOE_IV!$G$62:$G$63,"not found",0)</f>
        <v>0.12957806221905885</v>
      </c>
      <c r="AG473">
        <f>_xlfn.XLOOKUP(_xlfn.XLOOKUP(O473,Binning_WOE_IV!$AU$2:$AU$4,Binning_WOE_IV!$AV$2:$AV$4,"not found",0),Binning_WOE_IV!$R$64:$R$65,Binning_WOE_IV!$G$64:$G$65,"not found",0)</f>
        <v>0.23435622685305388</v>
      </c>
      <c r="AH473">
        <f>V473*TRAIN_SUMMARY!$C$3</f>
        <v>0.10186434668464488</v>
      </c>
      <c r="AI473">
        <f>W473*TRAIN_SUMMARY!$C$4</f>
        <v>-8.037531726833734E-2</v>
      </c>
      <c r="AJ473">
        <f>X473*TRAIN_SUMMARY!$C$5</f>
        <v>5.7453903556002682E-2</v>
      </c>
      <c r="AK473">
        <f>Y473*TRAIN_SUMMARY!$C$6</f>
        <v>-0.88431454425511169</v>
      </c>
      <c r="AL473">
        <f>Z473*TRAIN_SUMMARY!$C$7</f>
        <v>2.4580699342731407E-2</v>
      </c>
      <c r="AM473">
        <f>AA473*TRAIN_SUMMARY!$C$8</f>
        <v>0.38352631329769549</v>
      </c>
      <c r="AN473">
        <f>AB473*TRAIN_SUMMARY!$C$9</f>
        <v>-0.49793991054548797</v>
      </c>
      <c r="AO473">
        <f>AC473*TRAIN_SUMMARY!$C$10</f>
        <v>-0.18469041192036334</v>
      </c>
      <c r="AP473">
        <f>AD473*TRAIN_SUMMARY!$C$11</f>
        <v>0.23813846799994265</v>
      </c>
      <c r="AQ473">
        <f>AE473*TRAIN_SUMMARY!$C$12</f>
        <v>6.1778553558697331E-2</v>
      </c>
      <c r="AR473">
        <f>AF473*TRAIN_SUMMARY!$C$13</f>
        <v>-7.9424741749105313E-2</v>
      </c>
      <c r="AS473">
        <f>AG473*TRAIN_SUMMARY!$C$14</f>
        <v>-8.8614999578798745E-2</v>
      </c>
      <c r="AT473">
        <f>TRAIN_SUMMARY!$C$2+SUM(AH473:AS473)</f>
        <v>-1.7694184556396131</v>
      </c>
      <c r="AU473">
        <f t="shared" si="91"/>
        <v>0.14561466456242841</v>
      </c>
      <c r="AV473">
        <f t="shared" si="92"/>
        <v>0.15737297450312387</v>
      </c>
      <c r="AW473">
        <f t="shared" si="93"/>
        <v>1</v>
      </c>
      <c r="AX473">
        <f t="shared" si="94"/>
        <v>0</v>
      </c>
      <c r="AY473">
        <f t="shared" si="102"/>
        <v>277</v>
      </c>
      <c r="AZ473">
        <f t="shared" si="103"/>
        <v>195</v>
      </c>
      <c r="BA473" s="35">
        <f t="shared" si="95"/>
        <v>0.57113402061855667</v>
      </c>
      <c r="BB473" s="35">
        <f t="shared" si="96"/>
        <v>0.90697674418604646</v>
      </c>
      <c r="BC473" s="35">
        <f t="shared" si="97"/>
        <v>0.33584272356748979</v>
      </c>
      <c r="BD473" s="35">
        <f t="shared" si="98"/>
        <v>0.90697674418604646</v>
      </c>
      <c r="BE473" s="35">
        <f t="shared" si="99"/>
        <v>0.57113402061855667</v>
      </c>
      <c r="BF473" s="23">
        <f>VLOOKUP(AH473,POINTS_TABLE!$D$2:$E$6,2,FALSE)</f>
        <v>4.4087756341599382</v>
      </c>
      <c r="BG473" s="23">
        <f>VLOOKUP(AI473,POINTS_TABLE!$D$7:$E$12,2,FALSE)</f>
        <v>-3.4787121489872201</v>
      </c>
      <c r="BH473" s="23">
        <f>VLOOKUP(AJ473,POINTS_TABLE!$D$13:$E$18,2,FALSE)</f>
        <v>2.4866538521987356</v>
      </c>
      <c r="BI473" s="23">
        <f>VLOOKUP(AK473,POINTS_TABLE!$D$21:$E$24,2,FALSE)</f>
        <v>-38.273886227485001</v>
      </c>
      <c r="BJ473" s="23">
        <f>VLOOKUP(AL473,POINTS_TABLE!$D$25:$E$27,2,FALSE)</f>
        <v>1.063873591300236</v>
      </c>
      <c r="BK473" s="23">
        <f>VLOOKUP(AM473,POINTS_TABLE!$D$28:$E$33,2,FALSE)</f>
        <v>16.599345307350365</v>
      </c>
      <c r="BL473" s="23">
        <f>VLOOKUP(AN473,POINTS_TABLE!$D$34:$E$37,2,FALSE)</f>
        <v>-21.551263188140087</v>
      </c>
      <c r="BM473" s="23">
        <f>VLOOKUP(AO473,POINTS_TABLE!$D$38:$E$41,2,FALSE)</f>
        <v>-7.9935582413174426</v>
      </c>
      <c r="BN473" s="23">
        <f>VLOOKUP(AP473,POINTS_TABLE!$D$42:$E$44,2,FALSE)</f>
        <v>10.30683560485237</v>
      </c>
      <c r="BO473" s="23">
        <f>VLOOKUP(AQ473,POINTS_TABLE!$D$45:$E$48,2,FALSE)</f>
        <v>2.6738283855727758</v>
      </c>
      <c r="BP473" s="23">
        <f>VLOOKUP(AR473,POINTS_TABLE!$D$49:$E$50,2,FALSE)</f>
        <v>-3.4375704313596254</v>
      </c>
      <c r="BQ473" s="23">
        <f>VLOOKUP(AS473,POINTS_TABLE!$D$51:$E$52,2,FALSE)</f>
        <v>-3.8353326132213157</v>
      </c>
      <c r="BR473" s="39">
        <f>ROUND(SCORECARD_SCALLING!$C$6-SUM(BF473:BQ473)-TRAIN_SUMMARY!$C$2*SCORECARD_SCALLING!$C$5,0)</f>
        <v>547</v>
      </c>
      <c r="BS473" t="str">
        <f t="shared" si="100"/>
        <v>Manual review</v>
      </c>
      <c r="BT473">
        <f t="shared" si="101"/>
        <v>2</v>
      </c>
    </row>
    <row r="474" spans="1:72">
      <c r="A474" s="2" t="s">
        <v>37</v>
      </c>
      <c r="B474" s="2">
        <v>12</v>
      </c>
      <c r="C474" s="2" t="s">
        <v>33</v>
      </c>
      <c r="D474" s="2" t="s">
        <v>38</v>
      </c>
      <c r="E474" s="2">
        <v>1393</v>
      </c>
      <c r="F474" s="2" t="s">
        <v>34</v>
      </c>
      <c r="G474" s="2" t="s">
        <v>25</v>
      </c>
      <c r="H474" s="2">
        <v>4</v>
      </c>
      <c r="I474" s="2" t="s">
        <v>26</v>
      </c>
      <c r="J474" s="2" t="s">
        <v>27</v>
      </c>
      <c r="K474" s="2">
        <v>4</v>
      </c>
      <c r="L474" s="2" t="s">
        <v>43</v>
      </c>
      <c r="M474" s="2">
        <v>47</v>
      </c>
      <c r="N474" s="2" t="s">
        <v>61</v>
      </c>
      <c r="O474" s="2" t="s">
        <v>29</v>
      </c>
      <c r="P474" s="2">
        <v>3</v>
      </c>
      <c r="Q474" s="2" t="s">
        <v>30</v>
      </c>
      <c r="R474" s="2">
        <v>2</v>
      </c>
      <c r="S474" s="2" t="s">
        <v>31</v>
      </c>
      <c r="T474" s="2" t="s">
        <v>31</v>
      </c>
      <c r="U474" s="2">
        <v>0</v>
      </c>
      <c r="V474">
        <f>_xlfn.XLOOKUP(B474,Binning_WOE_IV!$C$2:$C$6,Binning_WOE_IV!$I$2:$I$6,"not found",-1)</f>
        <v>7.0953437452657447E-2</v>
      </c>
      <c r="W474">
        <f>_xlfn.XLOOKUP(E474,Binning_WOE_IV!$C$7:$C$12,Binning_WOE_IV!$I$7:$I$12,"not found",-1)</f>
        <v>0.16104877718831048</v>
      </c>
      <c r="X474">
        <f>_xlfn.XLOOKUP(M474,Binning_WOE_IV!$C$13:$C$18,Binning_WOE_IV!$I$13:$I$18,"not found",-1)</f>
        <v>0.42044277372805144</v>
      </c>
      <c r="Y474">
        <f>_xlfn.XLOOKUP(A474,Binning_WOE_IV!$B$32:$B$35,Binning_WOE_IV!$G$32:$G$35,"not found",0)</f>
        <v>1.1281887537091495</v>
      </c>
      <c r="Z474" s="23">
        <f>_xlfn.XLOOKUP(_xlfn.XLOOKUP(C474,Binning_WOE_IV!$AF$2:$AF$6,Binning_WOE_IV!$AG$2:$AG$6,"not found",0),Binning_WOE_IV!$R$36:$R$38,Binning_WOE_IV!$G$36:$G$38,"not found",0)</f>
        <v>-4.4726268044255127E-2</v>
      </c>
      <c r="AA474" cm="1">
        <f t="array" ref="AA474">_xlfn.SWITCH(D474,"radio/tv",Binning_WOE_IV!$G$39,"other",Binning_WOE_IV!$G$39,"education",Binning_WOE_IV!$G$40,"retraining",Binning_WOE_IV!$G$40,"furniture/equipment",Binning_WOE_IV!$G$41,"domestic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474">
        <f>_xlfn.LET(_xlpm.b,_xlfn.XLOOKUP(F474,Binning_WOE_IV!$AJ$2:$AJ$6,Binning_WOE_IV!$AK$2:$AK$6,"not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74">
        <f>_xlfn.LET(_xlpm.b,_xlfn.XLOOKUP(G474,Binning_WOE_IV!$AL$2:$AL$6,Binning_WOE_IV!$AM$2:$AM$6,"not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74">
        <f>_xlfn.XLOOKUP(_xlfn.XLOOKUP(I474,Binning_WOE_IV!$AN$2:$AN$5,Binning_WOE_IV!$AO$2:$AO$5,"not found",0),Binning_WOE_IV!$R$53:$R$55,Binning_WOE_IV!$G$53:$G$55,"not found",0)</f>
        <v>0.1811117123342415</v>
      </c>
      <c r="AE474">
        <f>_xlfn.LET(_xlpm.b,_xlfn.XLOOKUP(L474,Binning_WOE_IV!$AQ$2:$AQ$5,Binning_WOE_IV!$AR$2:$AR$5,"not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74">
        <f>_xlfn.XLOOKUP(_xlfn.XLOOKUP(N474,Binning_WOE_IV!$AS$2:$AS$4,Binning_WOE_IV!$AT$2:$AT$4,"not found",0),Binning_WOE_IV!$R$62:$R$63,Binning_WOE_IV!$G$62:$G$63,"not found",0)</f>
        <v>-0.54969627176468283</v>
      </c>
      <c r="AG474">
        <f>_xlfn.XLOOKUP(_xlfn.XLOOKUP(O474,Binning_WOE_IV!$AU$2:$AU$4,Binning_WOE_IV!$AV$2:$AV$4,"not found",0),Binning_WOE_IV!$R$64:$R$65,Binning_WOE_IV!$G$64:$G$65,"not found",0)</f>
        <v>0.23435622685305388</v>
      </c>
      <c r="AH474">
        <f>V474*TRAIN_SUMMARY!$C$3</f>
        <v>-5.5952498937620498E-2</v>
      </c>
      <c r="AI474">
        <f>W474*TRAIN_SUMMARY!$C$4</f>
        <v>-8.037531726833734E-2</v>
      </c>
      <c r="AJ474">
        <f>X474*TRAIN_SUMMARY!$C$5</f>
        <v>-0.26777415036949909</v>
      </c>
      <c r="AK474">
        <f>Y474*TRAIN_SUMMARY!$C$6</f>
        <v>-0.88431454425511169</v>
      </c>
      <c r="AL474">
        <f>Z474*TRAIN_SUMMARY!$C$7</f>
        <v>2.4580699342731407E-2</v>
      </c>
      <c r="AM474">
        <f>AA474*TRAIN_SUMMARY!$C$8</f>
        <v>0.31332064462344805</v>
      </c>
      <c r="AN474">
        <f>AB474*TRAIN_SUMMARY!$C$9</f>
        <v>0.17108448609736249</v>
      </c>
      <c r="AO474">
        <f>AC474*TRAIN_SUMMARY!$C$10</f>
        <v>-0.18469041192036334</v>
      </c>
      <c r="AP474">
        <f>AD474*TRAIN_SUMMARY!$C$11</f>
        <v>-0.21458247952085815</v>
      </c>
      <c r="AQ474">
        <f>AE474*TRAIN_SUMMARY!$C$12</f>
        <v>-1.8327249432625072E-2</v>
      </c>
      <c r="AR474">
        <f>AF474*TRAIN_SUMMARY!$C$13</f>
        <v>0.33693577197926589</v>
      </c>
      <c r="AS474">
        <f>AG474*TRAIN_SUMMARY!$C$14</f>
        <v>-8.8614999578798745E-2</v>
      </c>
      <c r="AT474">
        <f>TRAIN_SUMMARY!$C$2+SUM(AH474:AS474)</f>
        <v>-1.7701108640025294</v>
      </c>
      <c r="AU474">
        <f t="shared" si="91"/>
        <v>0.14552854245805769</v>
      </c>
      <c r="AV474">
        <f t="shared" si="92"/>
        <v>0.15727217950988925</v>
      </c>
      <c r="AW474">
        <f t="shared" si="93"/>
        <v>1</v>
      </c>
      <c r="AX474">
        <f t="shared" si="94"/>
        <v>0</v>
      </c>
      <c r="AY474">
        <f t="shared" si="102"/>
        <v>278</v>
      </c>
      <c r="AZ474">
        <f t="shared" si="103"/>
        <v>195</v>
      </c>
      <c r="BA474" s="35">
        <f t="shared" si="95"/>
        <v>0.57319587628865976</v>
      </c>
      <c r="BB474" s="35">
        <f t="shared" si="96"/>
        <v>0.90697674418604646</v>
      </c>
      <c r="BC474" s="35">
        <f t="shared" si="97"/>
        <v>0.3337808678973867</v>
      </c>
      <c r="BD474" s="35">
        <f t="shared" si="98"/>
        <v>0.90697674418604646</v>
      </c>
      <c r="BE474" s="35">
        <f t="shared" si="99"/>
        <v>0.57319587628865976</v>
      </c>
      <c r="BF474" s="23">
        <f>VLOOKUP(AH474,POINTS_TABLE!$D$2:$E$6,2,FALSE)</f>
        <v>-2.4216717822795024</v>
      </c>
      <c r="BG474" s="23">
        <f>VLOOKUP(AI474,POINTS_TABLE!$D$7:$E$12,2,FALSE)</f>
        <v>-3.4787121489872201</v>
      </c>
      <c r="BH474" s="23">
        <f>VLOOKUP(AJ474,POINTS_TABLE!$D$13:$E$18,2,FALSE)</f>
        <v>-11.589493164489957</v>
      </c>
      <c r="BI474" s="23">
        <f>VLOOKUP(AK474,POINTS_TABLE!$D$21:$E$24,2,FALSE)</f>
        <v>-38.273886227485001</v>
      </c>
      <c r="BJ474" s="23">
        <f>VLOOKUP(AL474,POINTS_TABLE!$D$25:$E$27,2,FALSE)</f>
        <v>1.063873591300236</v>
      </c>
      <c r="BK474" s="23">
        <f>VLOOKUP(AM474,POINTS_TABLE!$D$28:$E$33,2,FALSE)</f>
        <v>13.560784206191453</v>
      </c>
      <c r="BL474" s="23">
        <f>VLOOKUP(AN474,POINTS_TABLE!$D$34:$E$37,2,FALSE)</f>
        <v>7.4046821899710498</v>
      </c>
      <c r="BM474" s="23">
        <f>VLOOKUP(AO474,POINTS_TABLE!$D$38:$E$41,2,FALSE)</f>
        <v>-7.9935582413174426</v>
      </c>
      <c r="BN474" s="23">
        <f>VLOOKUP(AP474,POINTS_TABLE!$D$42:$E$44,2,FALSE)</f>
        <v>-9.2873123719919874</v>
      </c>
      <c r="BO474" s="23">
        <f>VLOOKUP(AQ474,POINTS_TABLE!$D$45:$E$48,2,FALSE)</f>
        <v>-0.79321895608749771</v>
      </c>
      <c r="BP474" s="23">
        <f>VLOOKUP(AR474,POINTS_TABLE!$D$49:$E$50,2,FALSE)</f>
        <v>14.582867019977442</v>
      </c>
      <c r="BQ474" s="23">
        <f>VLOOKUP(AS474,POINTS_TABLE!$D$51:$E$52,2,FALSE)</f>
        <v>-3.8353326132213157</v>
      </c>
      <c r="BR474" s="39">
        <f>ROUND(SCORECARD_SCALLING!$C$6-SUM(BF474:BQ474)-TRAIN_SUMMARY!$C$2*SCORECARD_SCALLING!$C$5,0)</f>
        <v>547</v>
      </c>
      <c r="BS474" t="str">
        <f t="shared" si="100"/>
        <v>Manual review</v>
      </c>
      <c r="BT474">
        <f t="shared" si="101"/>
        <v>2</v>
      </c>
    </row>
    <row r="475" spans="1:72">
      <c r="A475" s="2" t="s">
        <v>32</v>
      </c>
      <c r="B475" s="2">
        <v>20</v>
      </c>
      <c r="C475" s="2" t="s">
        <v>33</v>
      </c>
      <c r="D475" s="2" t="s">
        <v>49</v>
      </c>
      <c r="E475" s="2">
        <v>6468</v>
      </c>
      <c r="F475" s="2" t="s">
        <v>24</v>
      </c>
      <c r="G475" s="2" t="s">
        <v>55</v>
      </c>
      <c r="H475" s="2">
        <v>1</v>
      </c>
      <c r="I475" s="2" t="s">
        <v>54</v>
      </c>
      <c r="J475" s="2" t="s">
        <v>27</v>
      </c>
      <c r="K475" s="2">
        <v>4</v>
      </c>
      <c r="L475" s="2" t="s">
        <v>28</v>
      </c>
      <c r="M475" s="2">
        <v>60</v>
      </c>
      <c r="N475" s="2" t="s">
        <v>27</v>
      </c>
      <c r="O475" s="2" t="s">
        <v>29</v>
      </c>
      <c r="P475" s="2">
        <v>1</v>
      </c>
      <c r="Q475" s="2" t="s">
        <v>52</v>
      </c>
      <c r="R475" s="2">
        <v>1</v>
      </c>
      <c r="S475" s="2" t="s">
        <v>31</v>
      </c>
      <c r="T475" s="2" t="s">
        <v>31</v>
      </c>
      <c r="U475" s="2">
        <v>0</v>
      </c>
      <c r="V475">
        <f>_xlfn.XLOOKUP(B475,Binning_WOE_IV!$C$2:$C$6,Binning_WOE_IV!$I$2:$I$6,"not found",-1)</f>
        <v>7.0953437452657447E-2</v>
      </c>
      <c r="W475">
        <f>_xlfn.XLOOKUP(E475,Binning_WOE_IV!$C$7:$C$12,Binning_WOE_IV!$I$7:$I$12,"not found",-1)</f>
        <v>-0.1020145435816787</v>
      </c>
      <c r="X475">
        <f>_xlfn.XLOOKUP(M475,Binning_WOE_IV!$C$13:$C$18,Binning_WOE_IV!$I$13:$I$18,"not found",-1)</f>
        <v>0.47434342549681774</v>
      </c>
      <c r="Y475">
        <f>_xlfn.XLOOKUP(A475,Binning_WOE_IV!$B$32:$B$35,Binning_WOE_IV!$G$32:$G$35,"not found",0)</f>
        <v>-0.45557089656450134</v>
      </c>
      <c r="Z475" s="23">
        <f>_xlfn.XLOOKUP(_xlfn.XLOOKUP(C475,Binning_WOE_IV!$AF$2:$AF$6,Binning_WOE_IV!$AG$2:$AG$6,"not found",0),Binning_WOE_IV!$R$36:$R$38,Binning_WOE_IV!$G$36:$G$38,"not found",0)</f>
        <v>-4.4726268044255127E-2</v>
      </c>
      <c r="AA475" cm="1">
        <f t="array" ref="AA475">_xlfn.SWITCH(D475,"radio/tv",Binning_WOE_IV!$G$39,"other",Binning_WOE_IV!$G$39,"education",Binning_WOE_IV!$G$40,"retraining",Binning_WOE_IV!$G$40,"furniture/equipment",Binning_WOE_IV!$G$41,"domestic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475">
        <f>_xlfn.LET(_xlpm.b,_xlfn.XLOOKUP(F475,Binning_WOE_IV!$AJ$2:$AJ$6,Binning_WOE_IV!$AK$2:$AK$6,"not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475">
        <f>_xlfn.LET(_xlpm.b,_xlfn.XLOOKUP(G475,Binning_WOE_IV!$AL$2:$AL$6,Binning_WOE_IV!$AM$2:$AM$6,"not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475">
        <f>_xlfn.XLOOKUP(_xlfn.XLOOKUP(I475,Binning_WOE_IV!$AN$2:$AN$5,Binning_WOE_IV!$AO$2:$AO$5,"not found",0),Binning_WOE_IV!$R$53:$R$55,Binning_WOE_IV!$G$53:$G$55,"not found",0)</f>
        <v>-0.2698954162208389</v>
      </c>
      <c r="AE475">
        <f>_xlfn.LET(_xlpm.b,_xlfn.XLOOKUP(L475,Binning_WOE_IV!$AQ$2:$AQ$5,Binning_WOE_IV!$AR$2:$AR$5,"not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75">
        <f>_xlfn.XLOOKUP(_xlfn.XLOOKUP(N475,Binning_WOE_IV!$AS$2:$AS$4,Binning_WOE_IV!$AT$2:$AT$4,"not found",0),Binning_WOE_IV!$R$62:$R$63,Binning_WOE_IV!$G$62:$G$63,"not found",0)</f>
        <v>0.12957806221905885</v>
      </c>
      <c r="AG475">
        <f>_xlfn.XLOOKUP(_xlfn.XLOOKUP(O475,Binning_WOE_IV!$AU$2:$AU$4,Binning_WOE_IV!$AV$2:$AV$4,"not found",0),Binning_WOE_IV!$R$64:$R$65,Binning_WOE_IV!$G$64:$G$65,"not found",0)</f>
        <v>0.23435622685305388</v>
      </c>
      <c r="AH475">
        <f>V475*TRAIN_SUMMARY!$C$3</f>
        <v>-5.5952498937620498E-2</v>
      </c>
      <c r="AI475">
        <f>W475*TRAIN_SUMMARY!$C$4</f>
        <v>5.0912844229637523E-2</v>
      </c>
      <c r="AJ475">
        <f>X475*TRAIN_SUMMARY!$C$5</f>
        <v>-0.30210272522824844</v>
      </c>
      <c r="AK475">
        <f>Y475*TRAIN_SUMMARY!$C$6</f>
        <v>0.35709270141793154</v>
      </c>
      <c r="AL475">
        <f>Z475*TRAIN_SUMMARY!$C$7</f>
        <v>2.4580699342731407E-2</v>
      </c>
      <c r="AM475">
        <f>AA475*TRAIN_SUMMARY!$C$8</f>
        <v>-0.46936907902687153</v>
      </c>
      <c r="AN475">
        <f>AB475*TRAIN_SUMMARY!$C$9</f>
        <v>-0.49611293003523665</v>
      </c>
      <c r="AO475">
        <f>AC475*TRAIN_SUMMARY!$C$10</f>
        <v>7.0222669754522044E-2</v>
      </c>
      <c r="AP475">
        <f>AD475*TRAIN_SUMMARY!$C$11</f>
        <v>0.31977406031642996</v>
      </c>
      <c r="AQ475">
        <f>AE475*TRAIN_SUMMARY!$C$12</f>
        <v>-0.28008206528227803</v>
      </c>
      <c r="AR475">
        <f>AF475*TRAIN_SUMMARY!$C$13</f>
        <v>-7.9424741749105313E-2</v>
      </c>
      <c r="AS475">
        <f>AG475*TRAIN_SUMMARY!$C$14</f>
        <v>-8.8614999578798745E-2</v>
      </c>
      <c r="AT475">
        <f>TRAIN_SUMMARY!$C$2+SUM(AH475:AS475)</f>
        <v>-1.77047687953903</v>
      </c>
      <c r="AU475">
        <f t="shared" si="91"/>
        <v>0.14548303433612117</v>
      </c>
      <c r="AV475">
        <f t="shared" si="92"/>
        <v>0.15721892213104535</v>
      </c>
      <c r="AW475">
        <f t="shared" si="93"/>
        <v>1</v>
      </c>
      <c r="AX475">
        <f t="shared" si="94"/>
        <v>0</v>
      </c>
      <c r="AY475">
        <f t="shared" si="102"/>
        <v>279</v>
      </c>
      <c r="AZ475">
        <f t="shared" si="103"/>
        <v>195</v>
      </c>
      <c r="BA475" s="35">
        <f t="shared" si="95"/>
        <v>0.57525773195876284</v>
      </c>
      <c r="BB475" s="35">
        <f t="shared" si="96"/>
        <v>0.90697674418604646</v>
      </c>
      <c r="BC475" s="35">
        <f t="shared" si="97"/>
        <v>0.33171901222728362</v>
      </c>
      <c r="BD475" s="35">
        <f t="shared" si="98"/>
        <v>0.90697674418604646</v>
      </c>
      <c r="BE475" s="35">
        <f t="shared" si="99"/>
        <v>0.57525773195876284</v>
      </c>
      <c r="BF475" s="23">
        <f>VLOOKUP(AH475,POINTS_TABLE!$D$2:$E$6,2,FALSE)</f>
        <v>-2.4216717822795024</v>
      </c>
      <c r="BG475" s="23">
        <f>VLOOKUP(AI475,POINTS_TABLE!$D$7:$E$12,2,FALSE)</f>
        <v>2.2035512366295098</v>
      </c>
      <c r="BH475" s="23">
        <f>VLOOKUP(AJ475,POINTS_TABLE!$D$13:$E$18,2,FALSE)</f>
        <v>-13.075263105775054</v>
      </c>
      <c r="BI475" s="23">
        <f>VLOOKUP(AK475,POINTS_TABLE!$D$21:$E$24,2,FALSE)</f>
        <v>15.455276084198793</v>
      </c>
      <c r="BJ475" s="23">
        <f>VLOOKUP(AL475,POINTS_TABLE!$D$25:$E$27,2,FALSE)</f>
        <v>1.063873591300236</v>
      </c>
      <c r="BK475" s="23">
        <f>VLOOKUP(AM475,POINTS_TABLE!$D$28:$E$33,2,FALSE)</f>
        <v>-20.314693279760625</v>
      </c>
      <c r="BL475" s="23">
        <f>VLOOKUP(AN475,POINTS_TABLE!$D$34:$E$37,2,FALSE)</f>
        <v>-21.472189916481874</v>
      </c>
      <c r="BM475" s="23">
        <f>VLOOKUP(AO475,POINTS_TABLE!$D$38:$E$41,2,FALSE)</f>
        <v>3.0392969223849704</v>
      </c>
      <c r="BN475" s="23">
        <f>VLOOKUP(AP475,POINTS_TABLE!$D$42:$E$44,2,FALSE)</f>
        <v>13.840093530703253</v>
      </c>
      <c r="BO475" s="23">
        <f>VLOOKUP(AQ475,POINTS_TABLE!$D$45:$E$48,2,FALSE)</f>
        <v>-12.122190198740443</v>
      </c>
      <c r="BP475" s="23">
        <f>VLOOKUP(AR475,POINTS_TABLE!$D$49:$E$50,2,FALSE)</f>
        <v>-3.4375704313596254</v>
      </c>
      <c r="BQ475" s="23">
        <f>VLOOKUP(AS475,POINTS_TABLE!$D$51:$E$52,2,FALSE)</f>
        <v>-3.8353326132213157</v>
      </c>
      <c r="BR475" s="39">
        <f>ROUND(SCORECARD_SCALLING!$C$6-SUM(BF475:BQ475)-TRAIN_SUMMARY!$C$2*SCORECARD_SCALLING!$C$5,0)</f>
        <v>547</v>
      </c>
      <c r="BS475" t="str">
        <f t="shared" si="100"/>
        <v>Manual review</v>
      </c>
      <c r="BT475">
        <f t="shared" si="101"/>
        <v>2</v>
      </c>
    </row>
    <row r="476" spans="1:72">
      <c r="A476" s="2" t="s">
        <v>37</v>
      </c>
      <c r="B476" s="2">
        <v>12</v>
      </c>
      <c r="C476" s="2" t="s">
        <v>33</v>
      </c>
      <c r="D476" s="2" t="s">
        <v>49</v>
      </c>
      <c r="E476" s="2">
        <v>4675</v>
      </c>
      <c r="F476" s="2" t="s">
        <v>24</v>
      </c>
      <c r="G476" s="2" t="s">
        <v>57</v>
      </c>
      <c r="H476" s="2">
        <v>1</v>
      </c>
      <c r="I476" s="2" t="s">
        <v>36</v>
      </c>
      <c r="J476" s="2" t="s">
        <v>27</v>
      </c>
      <c r="K476" s="2">
        <v>4</v>
      </c>
      <c r="L476" s="2" t="s">
        <v>50</v>
      </c>
      <c r="M476" s="2">
        <v>20</v>
      </c>
      <c r="N476" s="2" t="s">
        <v>27</v>
      </c>
      <c r="O476" s="2" t="s">
        <v>51</v>
      </c>
      <c r="P476" s="2">
        <v>1</v>
      </c>
      <c r="Q476" s="2" t="s">
        <v>30</v>
      </c>
      <c r="R476" s="2">
        <v>1</v>
      </c>
      <c r="S476" s="2" t="s">
        <v>27</v>
      </c>
      <c r="T476" s="2" t="s">
        <v>31</v>
      </c>
      <c r="U476" s="2">
        <v>0</v>
      </c>
      <c r="V476">
        <f>_xlfn.XLOOKUP(B476,Binning_WOE_IV!$C$2:$C$6,Binning_WOE_IV!$I$2:$I$6,"not found",-1)</f>
        <v>7.0953437452657447E-2</v>
      </c>
      <c r="W476">
        <f>_xlfn.XLOOKUP(E476,Binning_WOE_IV!$C$7:$C$12,Binning_WOE_IV!$I$7:$I$12,"not found",-1)</f>
        <v>4.3939369041401284E-2</v>
      </c>
      <c r="X476">
        <f>_xlfn.XLOOKUP(M476,Binning_WOE_IV!$C$13:$C$18,Binning_WOE_IV!$I$13:$I$18,"not found",-1)</f>
        <v>-0.40221483439086264</v>
      </c>
      <c r="Y476">
        <f>_xlfn.XLOOKUP(A476,Binning_WOE_IV!$B$32:$B$35,Binning_WOE_IV!$G$32:$G$35,"not found",0)</f>
        <v>1.1281887537091495</v>
      </c>
      <c r="Z476" s="23">
        <f>_xlfn.XLOOKUP(_xlfn.XLOOKUP(C476,Binning_WOE_IV!$AF$2:$AF$6,Binning_WOE_IV!$AG$2:$AG$6,"not found",0),Binning_WOE_IV!$R$36:$R$38,Binning_WOE_IV!$G$36:$G$38,"not found",0)</f>
        <v>-4.4726268044255127E-2</v>
      </c>
      <c r="AA476" cm="1">
        <f t="array" ref="AA476">_xlfn.SWITCH(D476,"radio/tv",Binning_WOE_IV!$G$39,"other",Binning_WOE_IV!$G$39,"education",Binning_WOE_IV!$G$40,"retraining",Binning_WOE_IV!$G$40,"furniture/equipment",Binning_WOE_IV!$G$41,"domestic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476">
        <f>_xlfn.LET(_xlpm.b,_xlfn.XLOOKUP(F476,Binning_WOE_IV!$AJ$2:$AJ$6,Binning_WOE_IV!$AK$2:$AK$6,"not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476">
        <f>_xlfn.LET(_xlpm.b,_xlfn.XLOOKUP(G476,Binning_WOE_IV!$AL$2:$AL$6,Binning_WOE_IV!$AM$2:$AM$6,"not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476">
        <f>_xlfn.XLOOKUP(_xlfn.XLOOKUP(I476,Binning_WOE_IV!$AN$2:$AN$5,Binning_WOE_IV!$AO$2:$AO$5,"not found",0),Binning_WOE_IV!$R$53:$R$55,Binning_WOE_IV!$G$53:$G$55,"not found",0)</f>
        <v>-0.20099341664998441</v>
      </c>
      <c r="AE476">
        <f>_xlfn.LET(_xlpm.b,_xlfn.XLOOKUP(L476,Binning_WOE_IV!$AQ$2:$AQ$5,Binning_WOE_IV!$AR$2:$AR$5,"not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76">
        <f>_xlfn.XLOOKUP(_xlfn.XLOOKUP(N476,Binning_WOE_IV!$AS$2:$AS$4,Binning_WOE_IV!$AT$2:$AT$4,"not found",0),Binning_WOE_IV!$R$62:$R$63,Binning_WOE_IV!$G$62:$G$63,"not found",0)</f>
        <v>0.12957806221905885</v>
      </c>
      <c r="AG476">
        <f>_xlfn.XLOOKUP(_xlfn.XLOOKUP(O476,Binning_WOE_IV!$AU$2:$AU$4,Binning_WOE_IV!$AV$2:$AV$4,"not found",0),Binning_WOE_IV!$R$64:$R$65,Binning_WOE_IV!$G$64:$G$65,"not found",0)</f>
        <v>-0.4919272386823581</v>
      </c>
      <c r="AH476">
        <f>V476*TRAIN_SUMMARY!$C$3</f>
        <v>-5.5952498937620498E-2</v>
      </c>
      <c r="AI476">
        <f>W476*TRAIN_SUMMARY!$C$4</f>
        <v>-2.1929012991782761E-2</v>
      </c>
      <c r="AJ476">
        <f>X476*TRAIN_SUMMARY!$C$5</f>
        <v>0.25616502952357967</v>
      </c>
      <c r="AK476">
        <f>Y476*TRAIN_SUMMARY!$C$6</f>
        <v>-0.88431454425511169</v>
      </c>
      <c r="AL476">
        <f>Z476*TRAIN_SUMMARY!$C$7</f>
        <v>2.4580699342731407E-2</v>
      </c>
      <c r="AM476">
        <f>AA476*TRAIN_SUMMARY!$C$8</f>
        <v>-0.46936907902687153</v>
      </c>
      <c r="AN476">
        <f>AB476*TRAIN_SUMMARY!$C$9</f>
        <v>-0.49611293003523665</v>
      </c>
      <c r="AO476">
        <f>AC476*TRAIN_SUMMARY!$C$10</f>
        <v>0.2867089209985732</v>
      </c>
      <c r="AP476">
        <f>AD476*TRAIN_SUMMARY!$C$11</f>
        <v>0.23813846799994265</v>
      </c>
      <c r="AQ476">
        <f>AE476*TRAIN_SUMMARY!$C$12</f>
        <v>6.1778553558697331E-2</v>
      </c>
      <c r="AR476">
        <f>AF476*TRAIN_SUMMARY!$C$13</f>
        <v>-7.9424741749105313E-2</v>
      </c>
      <c r="AS476">
        <f>AG476*TRAIN_SUMMARY!$C$14</f>
        <v>0.18600799575071647</v>
      </c>
      <c r="AT476">
        <f>TRAIN_SUMMARY!$C$2+SUM(AH476:AS476)</f>
        <v>-1.7751239545836108</v>
      </c>
      <c r="AU476">
        <f t="shared" si="91"/>
        <v>0.14490627179217277</v>
      </c>
      <c r="AV476">
        <f t="shared" si="92"/>
        <v>0.15654419241872272</v>
      </c>
      <c r="AW476">
        <f t="shared" si="93"/>
        <v>1</v>
      </c>
      <c r="AX476">
        <f t="shared" si="94"/>
        <v>0</v>
      </c>
      <c r="AY476">
        <f t="shared" si="102"/>
        <v>280</v>
      </c>
      <c r="AZ476">
        <f t="shared" si="103"/>
        <v>195</v>
      </c>
      <c r="BA476" s="35">
        <f t="shared" si="95"/>
        <v>0.57731958762886593</v>
      </c>
      <c r="BB476" s="35">
        <f t="shared" si="96"/>
        <v>0.90697674418604646</v>
      </c>
      <c r="BC476" s="35">
        <f t="shared" si="97"/>
        <v>0.32965715655718053</v>
      </c>
      <c r="BD476" s="35">
        <f t="shared" si="98"/>
        <v>0.90697674418604646</v>
      </c>
      <c r="BE476" s="35">
        <f t="shared" si="99"/>
        <v>0.57731958762886593</v>
      </c>
      <c r="BF476" s="23">
        <f>VLOOKUP(AH476,POINTS_TABLE!$D$2:$E$6,2,FALSE)</f>
        <v>-2.4216717822795024</v>
      </c>
      <c r="BG476" s="23">
        <f>VLOOKUP(AI476,POINTS_TABLE!$D$7:$E$12,2,FALSE)</f>
        <v>-0.94910634884503919</v>
      </c>
      <c r="BH476" s="23">
        <f>VLOOKUP(AJ476,POINTS_TABLE!$D$13:$E$18,2,FALSE)</f>
        <v>11.087040532285299</v>
      </c>
      <c r="BI476" s="23">
        <f>VLOOKUP(AK476,POINTS_TABLE!$D$21:$E$24,2,FALSE)</f>
        <v>-38.273886227485001</v>
      </c>
      <c r="BJ476" s="23">
        <f>VLOOKUP(AL476,POINTS_TABLE!$D$25:$E$27,2,FALSE)</f>
        <v>1.063873591300236</v>
      </c>
      <c r="BK476" s="23">
        <f>VLOOKUP(AM476,POINTS_TABLE!$D$28:$E$33,2,FALSE)</f>
        <v>-20.314693279760625</v>
      </c>
      <c r="BL476" s="23">
        <f>VLOOKUP(AN476,POINTS_TABLE!$D$34:$E$37,2,FALSE)</f>
        <v>-21.472189916481874</v>
      </c>
      <c r="BM476" s="23">
        <f>VLOOKUP(AO476,POINTS_TABLE!$D$38:$E$41,2,FALSE)</f>
        <v>12.409006155098014</v>
      </c>
      <c r="BN476" s="23">
        <f>VLOOKUP(AP476,POINTS_TABLE!$D$42:$E$44,2,FALSE)</f>
        <v>10.30683560485237</v>
      </c>
      <c r="BO476" s="23">
        <f>VLOOKUP(AQ476,POINTS_TABLE!$D$45:$E$48,2,FALSE)</f>
        <v>2.6738283855727758</v>
      </c>
      <c r="BP476" s="23">
        <f>VLOOKUP(AR476,POINTS_TABLE!$D$49:$E$50,2,FALSE)</f>
        <v>-3.4375704313596254</v>
      </c>
      <c r="BQ476" s="23">
        <f>VLOOKUP(AS476,POINTS_TABLE!$D$51:$E$52,2,FALSE)</f>
        <v>8.0505843910576207</v>
      </c>
      <c r="BR476" s="39">
        <f>ROUND(SCORECARD_SCALLING!$C$6-SUM(BF476:BQ476)-TRAIN_SUMMARY!$C$2*SCORECARD_SCALLING!$C$5,0)</f>
        <v>547</v>
      </c>
      <c r="BS476" t="str">
        <f t="shared" si="100"/>
        <v>Manual review</v>
      </c>
      <c r="BT476">
        <f t="shared" si="101"/>
        <v>2</v>
      </c>
    </row>
    <row r="477" spans="1:72">
      <c r="A477" s="2" t="s">
        <v>37</v>
      </c>
      <c r="B477" s="2">
        <v>18</v>
      </c>
      <c r="C477" s="2" t="s">
        <v>33</v>
      </c>
      <c r="D477" s="2" t="s">
        <v>23</v>
      </c>
      <c r="E477" s="2">
        <v>1505</v>
      </c>
      <c r="F477" s="2" t="s">
        <v>34</v>
      </c>
      <c r="G477" s="2" t="s">
        <v>35</v>
      </c>
      <c r="H477" s="2">
        <v>4</v>
      </c>
      <c r="I477" s="2" t="s">
        <v>26</v>
      </c>
      <c r="J477" s="2" t="s">
        <v>27</v>
      </c>
      <c r="K477" s="2">
        <v>2</v>
      </c>
      <c r="L477" s="2" t="s">
        <v>47</v>
      </c>
      <c r="M477" s="2">
        <v>32</v>
      </c>
      <c r="N477" s="2" t="s">
        <v>27</v>
      </c>
      <c r="O477" s="2" t="s">
        <v>44</v>
      </c>
      <c r="P477" s="2">
        <v>1</v>
      </c>
      <c r="Q477" s="2" t="s">
        <v>52</v>
      </c>
      <c r="R477" s="2">
        <v>1</v>
      </c>
      <c r="S477" s="2" t="s">
        <v>31</v>
      </c>
      <c r="T477" s="2" t="s">
        <v>31</v>
      </c>
      <c r="U477" s="2">
        <v>0</v>
      </c>
      <c r="V477">
        <f>_xlfn.XLOOKUP(B477,Binning_WOE_IV!$C$2:$C$6,Binning_WOE_IV!$I$2:$I$6,"not found",-1)</f>
        <v>7.0953437452657447E-2</v>
      </c>
      <c r="W477">
        <f>_xlfn.XLOOKUP(E477,Binning_WOE_IV!$C$7:$C$12,Binning_WOE_IV!$I$7:$I$12,"not found",-1)</f>
        <v>0.16104877718831048</v>
      </c>
      <c r="X477">
        <f>_xlfn.XLOOKUP(M477,Binning_WOE_IV!$C$13:$C$18,Binning_WOE_IV!$I$13:$I$18,"not found",-1)</f>
        <v>-9.0210644079187538E-2</v>
      </c>
      <c r="Y477">
        <f>_xlfn.XLOOKUP(A477,Binning_WOE_IV!$B$32:$B$35,Binning_WOE_IV!$G$32:$G$35,"not found",0)</f>
        <v>1.1281887537091495</v>
      </c>
      <c r="Z477" s="23">
        <f>_xlfn.XLOOKUP(_xlfn.XLOOKUP(C477,Binning_WOE_IV!$AF$2:$AF$6,Binning_WOE_IV!$AG$2:$AG$6,"not found",0),Binning_WOE_IV!$R$36:$R$38,Binning_WOE_IV!$G$36:$G$38,"not found",0)</f>
        <v>-4.4726268044255127E-2</v>
      </c>
      <c r="AA477" cm="1">
        <f t="array" ref="AA477">_xlfn.SWITCH(D477,"radio/tv",Binning_WOE_IV!$G$39,"other",Binning_WOE_IV!$G$39,"education",Binning_WOE_IV!$G$40,"retraining",Binning_WOE_IV!$G$40,"furniture/equipment",Binning_WOE_IV!$G$41,"domestic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477">
        <f>_xlfn.LET(_xlpm.b,_xlfn.XLOOKUP(F477,Binning_WOE_IV!$AJ$2:$AJ$6,Binning_WOE_IV!$AK$2:$AK$6,"not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77">
        <f>_xlfn.LET(_xlpm.b,_xlfn.XLOOKUP(G477,Binning_WOE_IV!$AL$2:$AL$6,Binning_WOE_IV!$AM$2:$AM$6,"not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77">
        <f>_xlfn.XLOOKUP(_xlfn.XLOOKUP(I477,Binning_WOE_IV!$AN$2:$AN$5,Binning_WOE_IV!$AO$2:$AO$5,"not found",0),Binning_WOE_IV!$R$53:$R$55,Binning_WOE_IV!$G$53:$G$55,"not found",0)</f>
        <v>0.1811117123342415</v>
      </c>
      <c r="AE477">
        <f>_xlfn.LET(_xlpm.b,_xlfn.XLOOKUP(L477,Binning_WOE_IV!$AQ$2:$AQ$5,Binning_WOE_IV!$AR$2:$AR$5,"not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477">
        <f>_xlfn.XLOOKUP(_xlfn.XLOOKUP(N477,Binning_WOE_IV!$AS$2:$AS$4,Binning_WOE_IV!$AT$2:$AT$4,"not found",0),Binning_WOE_IV!$R$62:$R$63,Binning_WOE_IV!$G$62:$G$63,"not found",0)</f>
        <v>0.12957806221905885</v>
      </c>
      <c r="AG477">
        <f>_xlfn.XLOOKUP(_xlfn.XLOOKUP(O477,Binning_WOE_IV!$AU$2:$AU$4,Binning_WOE_IV!$AV$2:$AV$4,"not found",0),Binning_WOE_IV!$R$64:$R$65,Binning_WOE_IV!$G$64:$G$65,"not found",0)</f>
        <v>-0.4919272386823581</v>
      </c>
      <c r="AH477">
        <f>V477*TRAIN_SUMMARY!$C$3</f>
        <v>-5.5952498937620498E-2</v>
      </c>
      <c r="AI477">
        <f>W477*TRAIN_SUMMARY!$C$4</f>
        <v>-8.037531726833734E-2</v>
      </c>
      <c r="AJ477">
        <f>X477*TRAIN_SUMMARY!$C$5</f>
        <v>5.7453903556002682E-2</v>
      </c>
      <c r="AK477">
        <f>Y477*TRAIN_SUMMARY!$C$6</f>
        <v>-0.88431454425511169</v>
      </c>
      <c r="AL477">
        <f>Z477*TRAIN_SUMMARY!$C$7</f>
        <v>2.4580699342731407E-2</v>
      </c>
      <c r="AM477">
        <f>AA477*TRAIN_SUMMARY!$C$8</f>
        <v>-0.43521580803835686</v>
      </c>
      <c r="AN477">
        <f>AB477*TRAIN_SUMMARY!$C$9</f>
        <v>0.17108448609736249</v>
      </c>
      <c r="AO477">
        <f>AC477*TRAIN_SUMMARY!$C$10</f>
        <v>4.7923621110280083E-2</v>
      </c>
      <c r="AP477">
        <f>AD477*TRAIN_SUMMARY!$C$11</f>
        <v>-0.21458247952085815</v>
      </c>
      <c r="AQ477">
        <f>AE477*TRAIN_SUMMARY!$C$12</f>
        <v>0.30495501300893796</v>
      </c>
      <c r="AR477">
        <f>AF477*TRAIN_SUMMARY!$C$13</f>
        <v>-7.9424741749105313E-2</v>
      </c>
      <c r="AS477">
        <f>AG477*TRAIN_SUMMARY!$C$14</f>
        <v>0.18600799575071647</v>
      </c>
      <c r="AT477">
        <f>TRAIN_SUMMARY!$C$2+SUM(AH477:AS477)</f>
        <v>-1.7792604856654821</v>
      </c>
      <c r="AU477">
        <f t="shared" si="91"/>
        <v>0.14439447314989354</v>
      </c>
      <c r="AV477">
        <f t="shared" si="92"/>
        <v>0.15594584217564444</v>
      </c>
      <c r="AW477">
        <f t="shared" si="93"/>
        <v>1</v>
      </c>
      <c r="AX477">
        <f t="shared" si="94"/>
        <v>0</v>
      </c>
      <c r="AY477">
        <f t="shared" si="102"/>
        <v>281</v>
      </c>
      <c r="AZ477">
        <f t="shared" si="103"/>
        <v>195</v>
      </c>
      <c r="BA477" s="35">
        <f t="shared" si="95"/>
        <v>0.57938144329896912</v>
      </c>
      <c r="BB477" s="35">
        <f t="shared" si="96"/>
        <v>0.90697674418604646</v>
      </c>
      <c r="BC477" s="35">
        <f t="shared" si="97"/>
        <v>0.32759530088707733</v>
      </c>
      <c r="BD477" s="35">
        <f t="shared" si="98"/>
        <v>0.90697674418604646</v>
      </c>
      <c r="BE477" s="35">
        <f t="shared" si="99"/>
        <v>0.57938144329896912</v>
      </c>
      <c r="BF477" s="23">
        <f>VLOOKUP(AH477,POINTS_TABLE!$D$2:$E$6,2,FALSE)</f>
        <v>-2.4216717822795024</v>
      </c>
      <c r="BG477" s="23">
        <f>VLOOKUP(AI477,POINTS_TABLE!$D$7:$E$12,2,FALSE)</f>
        <v>-3.4787121489872201</v>
      </c>
      <c r="BH477" s="23">
        <f>VLOOKUP(AJ477,POINTS_TABLE!$D$13:$E$18,2,FALSE)</f>
        <v>2.4866538521987356</v>
      </c>
      <c r="BI477" s="23">
        <f>VLOOKUP(AK477,POINTS_TABLE!$D$21:$E$24,2,FALSE)</f>
        <v>-38.273886227485001</v>
      </c>
      <c r="BJ477" s="23">
        <f>VLOOKUP(AL477,POINTS_TABLE!$D$25:$E$27,2,FALSE)</f>
        <v>1.063873591300236</v>
      </c>
      <c r="BK477" s="23">
        <f>VLOOKUP(AM477,POINTS_TABLE!$D$28:$E$33,2,FALSE)</f>
        <v>-18.836510639202615</v>
      </c>
      <c r="BL477" s="23">
        <f>VLOOKUP(AN477,POINTS_TABLE!$D$34:$E$37,2,FALSE)</f>
        <v>7.4046821899710498</v>
      </c>
      <c r="BM477" s="23">
        <f>VLOOKUP(AO477,POINTS_TABLE!$D$38:$E$41,2,FALSE)</f>
        <v>2.0741751155172814</v>
      </c>
      <c r="BN477" s="23">
        <f>VLOOKUP(AP477,POINTS_TABLE!$D$42:$E$44,2,FALSE)</f>
        <v>-9.2873123719919874</v>
      </c>
      <c r="BO477" s="23">
        <f>VLOOKUP(AQ477,POINTS_TABLE!$D$45:$E$48,2,FALSE)</f>
        <v>13.198712548866723</v>
      </c>
      <c r="BP477" s="23">
        <f>VLOOKUP(AR477,POINTS_TABLE!$D$49:$E$50,2,FALSE)</f>
        <v>-3.4375704313596254</v>
      </c>
      <c r="BQ477" s="23">
        <f>VLOOKUP(AS477,POINTS_TABLE!$D$51:$E$52,2,FALSE)</f>
        <v>8.0505843910576207</v>
      </c>
      <c r="BR477" s="39">
        <f>ROUND(SCORECARD_SCALLING!$C$6-SUM(BF477:BQ477)-TRAIN_SUMMARY!$C$2*SCORECARD_SCALLING!$C$5,0)</f>
        <v>547</v>
      </c>
      <c r="BS477" t="str">
        <f t="shared" si="100"/>
        <v>Manual review</v>
      </c>
      <c r="BT477">
        <f t="shared" si="101"/>
        <v>2</v>
      </c>
    </row>
    <row r="478" spans="1:72">
      <c r="A478" s="2" t="s">
        <v>37</v>
      </c>
      <c r="B478" s="2">
        <v>15</v>
      </c>
      <c r="C478" s="2" t="s">
        <v>33</v>
      </c>
      <c r="D478" s="2" t="s">
        <v>38</v>
      </c>
      <c r="E478" s="2">
        <v>4623</v>
      </c>
      <c r="F478" s="2" t="s">
        <v>59</v>
      </c>
      <c r="G478" s="2" t="s">
        <v>35</v>
      </c>
      <c r="H478" s="2">
        <v>3</v>
      </c>
      <c r="I478" s="2" t="s">
        <v>26</v>
      </c>
      <c r="J478" s="2" t="s">
        <v>27</v>
      </c>
      <c r="K478" s="2">
        <v>2</v>
      </c>
      <c r="L478" s="2" t="s">
        <v>43</v>
      </c>
      <c r="M478" s="2">
        <v>40</v>
      </c>
      <c r="N478" s="2" t="s">
        <v>27</v>
      </c>
      <c r="O478" s="2" t="s">
        <v>29</v>
      </c>
      <c r="P478" s="2">
        <v>1</v>
      </c>
      <c r="Q478" s="2" t="s">
        <v>52</v>
      </c>
      <c r="R478" s="2">
        <v>1</v>
      </c>
      <c r="S478" s="2" t="s">
        <v>31</v>
      </c>
      <c r="T478" s="2" t="s">
        <v>31</v>
      </c>
      <c r="U478" s="2">
        <v>1</v>
      </c>
      <c r="V478">
        <f>_xlfn.XLOOKUP(B478,Binning_WOE_IV!$C$2:$C$6,Binning_WOE_IV!$I$2:$I$6,"not found",-1)</f>
        <v>7.0953437452657447E-2</v>
      </c>
      <c r="W478">
        <f>_xlfn.XLOOKUP(E478,Binning_WOE_IV!$C$7:$C$12,Binning_WOE_IV!$I$7:$I$12,"not found",-1)</f>
        <v>4.3939369041401284E-2</v>
      </c>
      <c r="X478">
        <f>_xlfn.XLOOKUP(M478,Binning_WOE_IV!$C$13:$C$18,Binning_WOE_IV!$I$13:$I$18,"not found",-1)</f>
        <v>0.27579903319597576</v>
      </c>
      <c r="Y478">
        <f>_xlfn.XLOOKUP(A478,Binning_WOE_IV!$B$32:$B$35,Binning_WOE_IV!$G$32:$G$35,"not found",0)</f>
        <v>1.1281887537091495</v>
      </c>
      <c r="Z478" s="23">
        <f>_xlfn.XLOOKUP(_xlfn.XLOOKUP(C478,Binning_WOE_IV!$AF$2:$AF$6,Binning_WOE_IV!$AG$2:$AG$6,"not found",0),Binning_WOE_IV!$R$36:$R$38,Binning_WOE_IV!$G$36:$G$38,"not found",0)</f>
        <v>-4.4726268044255127E-2</v>
      </c>
      <c r="AA478" cm="1">
        <f t="array" ref="AA478">_xlfn.SWITCH(D478,"radio/tv",Binning_WOE_IV!$G$39,"other",Binning_WOE_IV!$G$39,"education",Binning_WOE_IV!$G$40,"retraining",Binning_WOE_IV!$G$40,"furniture/equipment",Binning_WOE_IV!$G$41,"domestic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478">
        <f>_xlfn.LET(_xlpm.b,_xlfn.XLOOKUP(F478,Binning_WOE_IV!$AJ$2:$AJ$6,Binning_WOE_IV!$AK$2:$AK$6,"not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478">
        <f>_xlfn.LET(_xlpm.b,_xlfn.XLOOKUP(G478,Binning_WOE_IV!$AL$2:$AL$6,Binning_WOE_IV!$AM$2:$AM$6,"not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78">
        <f>_xlfn.XLOOKUP(_xlfn.XLOOKUP(I478,Binning_WOE_IV!$AN$2:$AN$5,Binning_WOE_IV!$AO$2:$AO$5,"not found",0),Binning_WOE_IV!$R$53:$R$55,Binning_WOE_IV!$G$53:$G$55,"not found",0)</f>
        <v>0.1811117123342415</v>
      </c>
      <c r="AE478">
        <f>_xlfn.LET(_xlpm.b,_xlfn.XLOOKUP(L478,Binning_WOE_IV!$AQ$2:$AQ$5,Binning_WOE_IV!$AR$2:$AR$5,"not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78">
        <f>_xlfn.XLOOKUP(_xlfn.XLOOKUP(N478,Binning_WOE_IV!$AS$2:$AS$4,Binning_WOE_IV!$AT$2:$AT$4,"not found",0),Binning_WOE_IV!$R$62:$R$63,Binning_WOE_IV!$G$62:$G$63,"not found",0)</f>
        <v>0.12957806221905885</v>
      </c>
      <c r="AG478">
        <f>_xlfn.XLOOKUP(_xlfn.XLOOKUP(O478,Binning_WOE_IV!$AU$2:$AU$4,Binning_WOE_IV!$AV$2:$AV$4,"not found",0),Binning_WOE_IV!$R$64:$R$65,Binning_WOE_IV!$G$64:$G$65,"not found",0)</f>
        <v>0.23435622685305388</v>
      </c>
      <c r="AH478">
        <f>V478*TRAIN_SUMMARY!$C$3</f>
        <v>-5.5952498937620498E-2</v>
      </c>
      <c r="AI478">
        <f>W478*TRAIN_SUMMARY!$C$4</f>
        <v>-2.1929012991782761E-2</v>
      </c>
      <c r="AJ478">
        <f>X478*TRAIN_SUMMARY!$C$5</f>
        <v>-0.1756525653466223</v>
      </c>
      <c r="AK478">
        <f>Y478*TRAIN_SUMMARY!$C$6</f>
        <v>-0.88431454425511169</v>
      </c>
      <c r="AL478">
        <f>Z478*TRAIN_SUMMARY!$C$7</f>
        <v>2.4580699342731407E-2</v>
      </c>
      <c r="AM478">
        <f>AA478*TRAIN_SUMMARY!$C$8</f>
        <v>0.31332064462344805</v>
      </c>
      <c r="AN478">
        <f>AB478*TRAIN_SUMMARY!$C$9</f>
        <v>0.18902110492895396</v>
      </c>
      <c r="AO478">
        <f>AC478*TRAIN_SUMMARY!$C$10</f>
        <v>4.7923621110280083E-2</v>
      </c>
      <c r="AP478">
        <f>AD478*TRAIN_SUMMARY!$C$11</f>
        <v>-0.21458247952085815</v>
      </c>
      <c r="AQ478">
        <f>AE478*TRAIN_SUMMARY!$C$12</f>
        <v>-1.8327249432625072E-2</v>
      </c>
      <c r="AR478">
        <f>AF478*TRAIN_SUMMARY!$C$13</f>
        <v>-7.9424741749105313E-2</v>
      </c>
      <c r="AS478">
        <f>AG478*TRAIN_SUMMARY!$C$14</f>
        <v>-8.8614999578798745E-2</v>
      </c>
      <c r="AT478">
        <f>TRAIN_SUMMARY!$C$2+SUM(AH478:AS478)</f>
        <v>-1.7853528365692344</v>
      </c>
      <c r="AU478">
        <f t="shared" si="91"/>
        <v>0.14364342487802656</v>
      </c>
      <c r="AV478">
        <f t="shared" si="92"/>
        <v>1.9404212664246121</v>
      </c>
      <c r="AW478">
        <f t="shared" si="93"/>
        <v>0</v>
      </c>
      <c r="AX478">
        <f t="shared" si="94"/>
        <v>1</v>
      </c>
      <c r="AY478">
        <f t="shared" si="102"/>
        <v>281</v>
      </c>
      <c r="AZ478">
        <f t="shared" si="103"/>
        <v>196</v>
      </c>
      <c r="BA478" s="35">
        <f t="shared" si="95"/>
        <v>0.57938144329896912</v>
      </c>
      <c r="BB478" s="35">
        <f t="shared" si="96"/>
        <v>0.91162790697674423</v>
      </c>
      <c r="BC478" s="35">
        <f t="shared" si="97"/>
        <v>0.33224646367777511</v>
      </c>
      <c r="BD478" s="35">
        <f t="shared" si="98"/>
        <v>0.91162790697674423</v>
      </c>
      <c r="BE478" s="35">
        <f t="shared" si="99"/>
        <v>0.57938144329896912</v>
      </c>
      <c r="BF478" s="23">
        <f>VLOOKUP(AH478,POINTS_TABLE!$D$2:$E$6,2,FALSE)</f>
        <v>-2.4216717822795024</v>
      </c>
      <c r="BG478" s="23">
        <f>VLOOKUP(AI478,POINTS_TABLE!$D$7:$E$12,2,FALSE)</f>
        <v>-0.94910634884503919</v>
      </c>
      <c r="BH478" s="23">
        <f>VLOOKUP(AJ478,POINTS_TABLE!$D$13:$E$18,2,FALSE)</f>
        <v>-7.6023925483498971</v>
      </c>
      <c r="BI478" s="23">
        <f>VLOOKUP(AK478,POINTS_TABLE!$D$21:$E$24,2,FALSE)</f>
        <v>-38.273886227485001</v>
      </c>
      <c r="BJ478" s="23">
        <f>VLOOKUP(AL478,POINTS_TABLE!$D$25:$E$27,2,FALSE)</f>
        <v>1.063873591300236</v>
      </c>
      <c r="BK478" s="23">
        <f>VLOOKUP(AM478,POINTS_TABLE!$D$28:$E$33,2,FALSE)</f>
        <v>13.560784206191453</v>
      </c>
      <c r="BL478" s="23">
        <f>VLOOKUP(AN478,POINTS_TABLE!$D$34:$E$37,2,FALSE)</f>
        <v>8.180994321130628</v>
      </c>
      <c r="BM478" s="23">
        <f>VLOOKUP(AO478,POINTS_TABLE!$D$38:$E$41,2,FALSE)</f>
        <v>2.0741751155172814</v>
      </c>
      <c r="BN478" s="23">
        <f>VLOOKUP(AP478,POINTS_TABLE!$D$42:$E$44,2,FALSE)</f>
        <v>-9.2873123719919874</v>
      </c>
      <c r="BO478" s="23">
        <f>VLOOKUP(AQ478,POINTS_TABLE!$D$45:$E$48,2,FALSE)</f>
        <v>-0.79321895608749771</v>
      </c>
      <c r="BP478" s="23">
        <f>VLOOKUP(AR478,POINTS_TABLE!$D$49:$E$50,2,FALSE)</f>
        <v>-3.4375704313596254</v>
      </c>
      <c r="BQ478" s="23">
        <f>VLOOKUP(AS478,POINTS_TABLE!$D$51:$E$52,2,FALSE)</f>
        <v>-3.8353326132213157</v>
      </c>
      <c r="BR478" s="39">
        <f>ROUND(SCORECARD_SCALLING!$C$6-SUM(BF478:BQ478)-TRAIN_SUMMARY!$C$2*SCORECARD_SCALLING!$C$5,0)</f>
        <v>548</v>
      </c>
      <c r="BS478" t="str">
        <f t="shared" si="100"/>
        <v>Manual review</v>
      </c>
      <c r="BT478">
        <f t="shared" si="101"/>
        <v>2</v>
      </c>
    </row>
    <row r="479" spans="1:72">
      <c r="A479" s="2" t="s">
        <v>32</v>
      </c>
      <c r="B479" s="2">
        <v>12</v>
      </c>
      <c r="C479" s="2" t="s">
        <v>33</v>
      </c>
      <c r="D479" s="2" t="s">
        <v>46</v>
      </c>
      <c r="E479" s="2">
        <v>1318</v>
      </c>
      <c r="F479" s="2" t="s">
        <v>53</v>
      </c>
      <c r="G479" s="2" t="s">
        <v>25</v>
      </c>
      <c r="H479" s="2">
        <v>4</v>
      </c>
      <c r="I479" s="2" t="s">
        <v>26</v>
      </c>
      <c r="J479" s="2" t="s">
        <v>27</v>
      </c>
      <c r="K479" s="2">
        <v>4</v>
      </c>
      <c r="L479" s="2" t="s">
        <v>28</v>
      </c>
      <c r="M479" s="2">
        <v>54</v>
      </c>
      <c r="N479" s="2" t="s">
        <v>27</v>
      </c>
      <c r="O479" s="2" t="s">
        <v>29</v>
      </c>
      <c r="P479" s="2">
        <v>1</v>
      </c>
      <c r="Q479" s="2" t="s">
        <v>30</v>
      </c>
      <c r="R479" s="2">
        <v>1</v>
      </c>
      <c r="S479" s="2" t="s">
        <v>31</v>
      </c>
      <c r="T479" s="2" t="s">
        <v>31</v>
      </c>
      <c r="U479" s="2">
        <v>0</v>
      </c>
      <c r="V479">
        <f>_xlfn.XLOOKUP(B479,Binning_WOE_IV!$C$2:$C$6,Binning_WOE_IV!$I$2:$I$6,"not found",-1)</f>
        <v>7.0953437452657447E-2</v>
      </c>
      <c r="W479">
        <f>_xlfn.XLOOKUP(E479,Binning_WOE_IV!$C$7:$C$12,Binning_WOE_IV!$I$7:$I$12,"not found",-1)</f>
        <v>0.16104877718831048</v>
      </c>
      <c r="X479">
        <f>_xlfn.XLOOKUP(M479,Binning_WOE_IV!$C$13:$C$18,Binning_WOE_IV!$I$13:$I$18,"not found",-1)</f>
        <v>0.42044277372805144</v>
      </c>
      <c r="Y479">
        <f>_xlfn.XLOOKUP(A479,Binning_WOE_IV!$B$32:$B$35,Binning_WOE_IV!$G$32:$G$35,"not found",0)</f>
        <v>-0.45557089656450134</v>
      </c>
      <c r="Z479" s="23">
        <f>_xlfn.XLOOKUP(_xlfn.XLOOKUP(C479,Binning_WOE_IV!$AF$2:$AF$6,Binning_WOE_IV!$AG$2:$AG$6,"not found",0),Binning_WOE_IV!$R$36:$R$38,Binning_WOE_IV!$G$36:$G$38,"not found",0)</f>
        <v>-4.4726268044255127E-2</v>
      </c>
      <c r="AA479" cm="1">
        <f t="array" ref="AA479">_xlfn.SWITCH(D479,"radio/tv",Binning_WOE_IV!$G$39,"other",Binning_WOE_IV!$G$39,"education",Binning_WOE_IV!$G$40,"retraining",Binning_WOE_IV!$G$40,"furniture/equipment",Binning_WOE_IV!$G$41,"domestic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79">
        <f>_xlfn.LET(_xlpm.b,_xlfn.XLOOKUP(F479,Binning_WOE_IV!$AJ$2:$AJ$6,Binning_WOE_IV!$AK$2:$AK$6,"not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479">
        <f>_xlfn.LET(_xlpm.b,_xlfn.XLOOKUP(G479,Binning_WOE_IV!$AL$2:$AL$6,Binning_WOE_IV!$AM$2:$AM$6,"not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79">
        <f>_xlfn.XLOOKUP(_xlfn.XLOOKUP(I479,Binning_WOE_IV!$AN$2:$AN$5,Binning_WOE_IV!$AO$2:$AO$5,"not found",0),Binning_WOE_IV!$R$53:$R$55,Binning_WOE_IV!$G$53:$G$55,"not found",0)</f>
        <v>0.1811117123342415</v>
      </c>
      <c r="AE479">
        <f>_xlfn.LET(_xlpm.b,_xlfn.XLOOKUP(L479,Binning_WOE_IV!$AQ$2:$AQ$5,Binning_WOE_IV!$AR$2:$AR$5,"not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79">
        <f>_xlfn.XLOOKUP(_xlfn.XLOOKUP(N479,Binning_WOE_IV!$AS$2:$AS$4,Binning_WOE_IV!$AT$2:$AT$4,"not found",0),Binning_WOE_IV!$R$62:$R$63,Binning_WOE_IV!$G$62:$G$63,"not found",0)</f>
        <v>0.12957806221905885</v>
      </c>
      <c r="AG479">
        <f>_xlfn.XLOOKUP(_xlfn.XLOOKUP(O479,Binning_WOE_IV!$AU$2:$AU$4,Binning_WOE_IV!$AV$2:$AV$4,"not found",0),Binning_WOE_IV!$R$64:$R$65,Binning_WOE_IV!$G$64:$G$65,"not found",0)</f>
        <v>0.23435622685305388</v>
      </c>
      <c r="AH479">
        <f>V479*TRAIN_SUMMARY!$C$3</f>
        <v>-5.5952498937620498E-2</v>
      </c>
      <c r="AI479">
        <f>W479*TRAIN_SUMMARY!$C$4</f>
        <v>-8.037531726833734E-2</v>
      </c>
      <c r="AJ479">
        <f>X479*TRAIN_SUMMARY!$C$5</f>
        <v>-0.26777415036949909</v>
      </c>
      <c r="AK479">
        <f>Y479*TRAIN_SUMMARY!$C$6</f>
        <v>0.35709270141793154</v>
      </c>
      <c r="AL479">
        <f>Z479*TRAIN_SUMMARY!$C$7</f>
        <v>2.4580699342731407E-2</v>
      </c>
      <c r="AM479">
        <f>AA479*TRAIN_SUMMARY!$C$8</f>
        <v>0.38352631329769549</v>
      </c>
      <c r="AN479">
        <f>AB479*TRAIN_SUMMARY!$C$9</f>
        <v>-0.49793991054548797</v>
      </c>
      <c r="AO479">
        <f>AC479*TRAIN_SUMMARY!$C$10</f>
        <v>-0.18469041192036334</v>
      </c>
      <c r="AP479">
        <f>AD479*TRAIN_SUMMARY!$C$11</f>
        <v>-0.21458247952085815</v>
      </c>
      <c r="AQ479">
        <f>AE479*TRAIN_SUMMARY!$C$12</f>
        <v>-0.28008206528227803</v>
      </c>
      <c r="AR479">
        <f>AF479*TRAIN_SUMMARY!$C$13</f>
        <v>-7.9424741749105313E-2</v>
      </c>
      <c r="AS479">
        <f>AG479*TRAIN_SUMMARY!$C$14</f>
        <v>-8.8614999578798745E-2</v>
      </c>
      <c r="AT479">
        <f>TRAIN_SUMMARY!$C$2+SUM(AH479:AS479)</f>
        <v>-1.8056376758761132</v>
      </c>
      <c r="AU479">
        <f t="shared" si="91"/>
        <v>0.141166179021324</v>
      </c>
      <c r="AV479">
        <f t="shared" si="92"/>
        <v>0.1521798320823898</v>
      </c>
      <c r="AW479">
        <f t="shared" si="93"/>
        <v>1</v>
      </c>
      <c r="AX479">
        <f t="shared" si="94"/>
        <v>0</v>
      </c>
      <c r="AY479">
        <f t="shared" si="102"/>
        <v>282</v>
      </c>
      <c r="AZ479">
        <f t="shared" si="103"/>
        <v>196</v>
      </c>
      <c r="BA479" s="35">
        <f t="shared" si="95"/>
        <v>0.58144329896907221</v>
      </c>
      <c r="BB479" s="35">
        <f t="shared" si="96"/>
        <v>0.91162790697674423</v>
      </c>
      <c r="BC479" s="35">
        <f t="shared" si="97"/>
        <v>0.33018460800767202</v>
      </c>
      <c r="BD479" s="35">
        <f t="shared" si="98"/>
        <v>0.91162790697674423</v>
      </c>
      <c r="BE479" s="35">
        <f t="shared" si="99"/>
        <v>0.58144329896907221</v>
      </c>
      <c r="BF479" s="23">
        <f>VLOOKUP(AH479,POINTS_TABLE!$D$2:$E$6,2,FALSE)</f>
        <v>-2.4216717822795024</v>
      </c>
      <c r="BG479" s="23">
        <f>VLOOKUP(AI479,POINTS_TABLE!$D$7:$E$12,2,FALSE)</f>
        <v>-3.4787121489872201</v>
      </c>
      <c r="BH479" s="23">
        <f>VLOOKUP(AJ479,POINTS_TABLE!$D$13:$E$18,2,FALSE)</f>
        <v>-11.589493164489957</v>
      </c>
      <c r="BI479" s="23">
        <f>VLOOKUP(AK479,POINTS_TABLE!$D$21:$E$24,2,FALSE)</f>
        <v>15.455276084198793</v>
      </c>
      <c r="BJ479" s="23">
        <f>VLOOKUP(AL479,POINTS_TABLE!$D$25:$E$27,2,FALSE)</f>
        <v>1.063873591300236</v>
      </c>
      <c r="BK479" s="23">
        <f>VLOOKUP(AM479,POINTS_TABLE!$D$28:$E$33,2,FALSE)</f>
        <v>16.599345307350365</v>
      </c>
      <c r="BL479" s="23">
        <f>VLOOKUP(AN479,POINTS_TABLE!$D$34:$E$37,2,FALSE)</f>
        <v>-21.551263188140087</v>
      </c>
      <c r="BM479" s="23">
        <f>VLOOKUP(AO479,POINTS_TABLE!$D$38:$E$41,2,FALSE)</f>
        <v>-7.9935582413174426</v>
      </c>
      <c r="BN479" s="23">
        <f>VLOOKUP(AP479,POINTS_TABLE!$D$42:$E$44,2,FALSE)</f>
        <v>-9.2873123719919874</v>
      </c>
      <c r="BO479" s="23">
        <f>VLOOKUP(AQ479,POINTS_TABLE!$D$45:$E$48,2,FALSE)</f>
        <v>-12.122190198740443</v>
      </c>
      <c r="BP479" s="23">
        <f>VLOOKUP(AR479,POINTS_TABLE!$D$49:$E$50,2,FALSE)</f>
        <v>-3.4375704313596254</v>
      </c>
      <c r="BQ479" s="23">
        <f>VLOOKUP(AS479,POINTS_TABLE!$D$51:$E$52,2,FALSE)</f>
        <v>-3.8353326132213157</v>
      </c>
      <c r="BR479" s="39">
        <f>ROUND(SCORECARD_SCALLING!$C$6-SUM(BF479:BQ479)-TRAIN_SUMMARY!$C$2*SCORECARD_SCALLING!$C$5,0)</f>
        <v>548</v>
      </c>
      <c r="BS479" t="str">
        <f t="shared" si="100"/>
        <v>Manual review</v>
      </c>
      <c r="BT479">
        <f t="shared" si="101"/>
        <v>2</v>
      </c>
    </row>
    <row r="480" spans="1:72">
      <c r="A480" s="2" t="s">
        <v>21</v>
      </c>
      <c r="B480" s="2">
        <v>18</v>
      </c>
      <c r="C480" s="2" t="s">
        <v>33</v>
      </c>
      <c r="D480" s="2" t="s">
        <v>49</v>
      </c>
      <c r="E480" s="2">
        <v>7511</v>
      </c>
      <c r="F480" s="2" t="s">
        <v>24</v>
      </c>
      <c r="G480" s="2" t="s">
        <v>25</v>
      </c>
      <c r="H480" s="2">
        <v>1</v>
      </c>
      <c r="I480" s="2" t="s">
        <v>26</v>
      </c>
      <c r="J480" s="2" t="s">
        <v>27</v>
      </c>
      <c r="K480" s="2">
        <v>4</v>
      </c>
      <c r="L480" s="2" t="s">
        <v>43</v>
      </c>
      <c r="M480" s="2">
        <v>51</v>
      </c>
      <c r="N480" s="2" t="s">
        <v>27</v>
      </c>
      <c r="O480" s="2" t="s">
        <v>44</v>
      </c>
      <c r="P480" s="2">
        <v>1</v>
      </c>
      <c r="Q480" s="2" t="s">
        <v>30</v>
      </c>
      <c r="R480" s="2">
        <v>2</v>
      </c>
      <c r="S480" s="2" t="s">
        <v>31</v>
      </c>
      <c r="T480" s="2" t="s">
        <v>31</v>
      </c>
      <c r="U480" s="2">
        <v>1</v>
      </c>
      <c r="V480">
        <f>_xlfn.XLOOKUP(B480,Binning_WOE_IV!$C$2:$C$6,Binning_WOE_IV!$I$2:$I$6,"not found",-1)</f>
        <v>7.0953437452657447E-2</v>
      </c>
      <c r="W480">
        <f>_xlfn.XLOOKUP(E480,Binning_WOE_IV!$C$7:$C$12,Binning_WOE_IV!$I$7:$I$12,"not found",-1)</f>
        <v>-0.1020145435816787</v>
      </c>
      <c r="X480">
        <f>_xlfn.XLOOKUP(M480,Binning_WOE_IV!$C$13:$C$18,Binning_WOE_IV!$I$13:$I$18,"not found",-1)</f>
        <v>0.42044277372805144</v>
      </c>
      <c r="Y480">
        <f>_xlfn.XLOOKUP(A480,Binning_WOE_IV!$B$32:$B$35,Binning_WOE_IV!$G$32:$G$35,"not found",0)</f>
        <v>-0.67859154491044971</v>
      </c>
      <c r="Z480" s="23">
        <f>_xlfn.XLOOKUP(_xlfn.XLOOKUP(C480,Binning_WOE_IV!$AF$2:$AF$6,Binning_WOE_IV!$AG$2:$AG$6,"not found",0),Binning_WOE_IV!$R$36:$R$38,Binning_WOE_IV!$G$36:$G$38,"not found",0)</f>
        <v>-4.4726268044255127E-2</v>
      </c>
      <c r="AA480" cm="1">
        <f t="array" ref="AA480">_xlfn.SWITCH(D480,"radio/tv",Binning_WOE_IV!$G$39,"other",Binning_WOE_IV!$G$39,"education",Binning_WOE_IV!$G$40,"retraining",Binning_WOE_IV!$G$40,"furniture/equipment",Binning_WOE_IV!$G$41,"domestic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480">
        <f>_xlfn.LET(_xlpm.b,_xlfn.XLOOKUP(F480,Binning_WOE_IV!$AJ$2:$AJ$6,Binning_WOE_IV!$AK$2:$AK$6,"not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480">
        <f>_xlfn.LET(_xlpm.b,_xlfn.XLOOKUP(G480,Binning_WOE_IV!$AL$2:$AL$6,Binning_WOE_IV!$AM$2:$AM$6,"not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80">
        <f>_xlfn.XLOOKUP(_xlfn.XLOOKUP(I480,Binning_WOE_IV!$AN$2:$AN$5,Binning_WOE_IV!$AO$2:$AO$5,"not found",0),Binning_WOE_IV!$R$53:$R$55,Binning_WOE_IV!$G$53:$G$55,"not found",0)</f>
        <v>0.1811117123342415</v>
      </c>
      <c r="AE480">
        <f>_xlfn.LET(_xlpm.b,_xlfn.XLOOKUP(L480,Binning_WOE_IV!$AQ$2:$AQ$5,Binning_WOE_IV!$AR$2:$AR$5,"not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80">
        <f>_xlfn.XLOOKUP(_xlfn.XLOOKUP(N480,Binning_WOE_IV!$AS$2:$AS$4,Binning_WOE_IV!$AT$2:$AT$4,"not found",0),Binning_WOE_IV!$R$62:$R$63,Binning_WOE_IV!$G$62:$G$63,"not found",0)</f>
        <v>0.12957806221905885</v>
      </c>
      <c r="AG480">
        <f>_xlfn.XLOOKUP(_xlfn.XLOOKUP(O480,Binning_WOE_IV!$AU$2:$AU$4,Binning_WOE_IV!$AV$2:$AV$4,"not found",0),Binning_WOE_IV!$R$64:$R$65,Binning_WOE_IV!$G$64:$G$65,"not found",0)</f>
        <v>-0.4919272386823581</v>
      </c>
      <c r="AH480">
        <f>V480*TRAIN_SUMMARY!$C$3</f>
        <v>-5.5952498937620498E-2</v>
      </c>
      <c r="AI480">
        <f>W480*TRAIN_SUMMARY!$C$4</f>
        <v>5.0912844229637523E-2</v>
      </c>
      <c r="AJ480">
        <f>X480*TRAIN_SUMMARY!$C$5</f>
        <v>-0.26777415036949909</v>
      </c>
      <c r="AK480">
        <f>Y480*TRAIN_SUMMARY!$C$6</f>
        <v>0.53190423215968441</v>
      </c>
      <c r="AL480">
        <f>Z480*TRAIN_SUMMARY!$C$7</f>
        <v>2.4580699342731407E-2</v>
      </c>
      <c r="AM480">
        <f>AA480*TRAIN_SUMMARY!$C$8</f>
        <v>-0.46936907902687153</v>
      </c>
      <c r="AN480">
        <f>AB480*TRAIN_SUMMARY!$C$9</f>
        <v>-0.49611293003523665</v>
      </c>
      <c r="AO480">
        <f>AC480*TRAIN_SUMMARY!$C$10</f>
        <v>-0.18469041192036334</v>
      </c>
      <c r="AP480">
        <f>AD480*TRAIN_SUMMARY!$C$11</f>
        <v>-0.21458247952085815</v>
      </c>
      <c r="AQ480">
        <f>AE480*TRAIN_SUMMARY!$C$12</f>
        <v>-1.8327249432625072E-2</v>
      </c>
      <c r="AR480">
        <f>AF480*TRAIN_SUMMARY!$C$13</f>
        <v>-7.9424741749105313E-2</v>
      </c>
      <c r="AS480">
        <f>AG480*TRAIN_SUMMARY!$C$14</f>
        <v>0.18600799575071647</v>
      </c>
      <c r="AT480">
        <f>TRAIN_SUMMARY!$C$2+SUM(AH480:AS480)</f>
        <v>-1.8142285842715331</v>
      </c>
      <c r="AU480">
        <f t="shared" si="91"/>
        <v>0.14012783927203704</v>
      </c>
      <c r="AV480">
        <f t="shared" si="92"/>
        <v>1.9652001353719921</v>
      </c>
      <c r="AW480">
        <f t="shared" si="93"/>
        <v>0</v>
      </c>
      <c r="AX480">
        <f t="shared" si="94"/>
        <v>1</v>
      </c>
      <c r="AY480">
        <f t="shared" si="102"/>
        <v>282</v>
      </c>
      <c r="AZ480">
        <f t="shared" si="103"/>
        <v>197</v>
      </c>
      <c r="BA480" s="35">
        <f t="shared" si="95"/>
        <v>0.58144329896907221</v>
      </c>
      <c r="BB480" s="35">
        <f t="shared" si="96"/>
        <v>0.91627906976744189</v>
      </c>
      <c r="BC480" s="35">
        <f t="shared" si="97"/>
        <v>0.33483577079836968</v>
      </c>
      <c r="BD480" s="35">
        <f t="shared" si="98"/>
        <v>0.91627906976744189</v>
      </c>
      <c r="BE480" s="35">
        <f t="shared" si="99"/>
        <v>0.58144329896907221</v>
      </c>
      <c r="BF480" s="23">
        <f>VLOOKUP(AH480,POINTS_TABLE!$D$2:$E$6,2,FALSE)</f>
        <v>-2.4216717822795024</v>
      </c>
      <c r="BG480" s="23">
        <f>VLOOKUP(AI480,POINTS_TABLE!$D$7:$E$12,2,FALSE)</f>
        <v>2.2035512366295098</v>
      </c>
      <c r="BH480" s="23">
        <f>VLOOKUP(AJ480,POINTS_TABLE!$D$13:$E$18,2,FALSE)</f>
        <v>-11.589493164489957</v>
      </c>
      <c r="BI480" s="23">
        <f>VLOOKUP(AK480,POINTS_TABLE!$D$21:$E$24,2,FALSE)</f>
        <v>23.021267938938855</v>
      </c>
      <c r="BJ480" s="23">
        <f>VLOOKUP(AL480,POINTS_TABLE!$D$25:$E$27,2,FALSE)</f>
        <v>1.063873591300236</v>
      </c>
      <c r="BK480" s="23">
        <f>VLOOKUP(AM480,POINTS_TABLE!$D$28:$E$33,2,FALSE)</f>
        <v>-20.314693279760625</v>
      </c>
      <c r="BL480" s="23">
        <f>VLOOKUP(AN480,POINTS_TABLE!$D$34:$E$37,2,FALSE)</f>
        <v>-21.472189916481874</v>
      </c>
      <c r="BM480" s="23">
        <f>VLOOKUP(AO480,POINTS_TABLE!$D$38:$E$41,2,FALSE)</f>
        <v>-7.9935582413174426</v>
      </c>
      <c r="BN480" s="23">
        <f>VLOOKUP(AP480,POINTS_TABLE!$D$42:$E$44,2,FALSE)</f>
        <v>-9.2873123719919874</v>
      </c>
      <c r="BO480" s="23">
        <f>VLOOKUP(AQ480,POINTS_TABLE!$D$45:$E$48,2,FALSE)</f>
        <v>-0.79321895608749771</v>
      </c>
      <c r="BP480" s="23">
        <f>VLOOKUP(AR480,POINTS_TABLE!$D$49:$E$50,2,FALSE)</f>
        <v>-3.4375704313596254</v>
      </c>
      <c r="BQ480" s="23">
        <f>VLOOKUP(AS480,POINTS_TABLE!$D$51:$E$52,2,FALSE)</f>
        <v>8.0505843910576207</v>
      </c>
      <c r="BR480" s="39">
        <f>ROUND(SCORECARD_SCALLING!$C$6-SUM(BF480:BQ480)-TRAIN_SUMMARY!$C$2*SCORECARD_SCALLING!$C$5,0)</f>
        <v>549</v>
      </c>
      <c r="BS480" t="str">
        <f t="shared" si="100"/>
        <v>Manual review</v>
      </c>
      <c r="BT480">
        <f t="shared" si="101"/>
        <v>2</v>
      </c>
    </row>
    <row r="481" spans="1:72">
      <c r="A481" s="2" t="s">
        <v>37</v>
      </c>
      <c r="B481" s="2">
        <v>15</v>
      </c>
      <c r="C481" s="2" t="s">
        <v>33</v>
      </c>
      <c r="D481" s="2" t="s">
        <v>46</v>
      </c>
      <c r="E481" s="2">
        <v>3556</v>
      </c>
      <c r="F481" s="2" t="s">
        <v>24</v>
      </c>
      <c r="G481" s="2" t="s">
        <v>35</v>
      </c>
      <c r="H481" s="2">
        <v>3</v>
      </c>
      <c r="I481" s="2" t="s">
        <v>26</v>
      </c>
      <c r="J481" s="2" t="s">
        <v>27</v>
      </c>
      <c r="K481" s="2">
        <v>2</v>
      </c>
      <c r="L481" s="2" t="s">
        <v>47</v>
      </c>
      <c r="M481" s="2">
        <v>29</v>
      </c>
      <c r="N481" s="2" t="s">
        <v>27</v>
      </c>
      <c r="O481" s="2" t="s">
        <v>29</v>
      </c>
      <c r="P481" s="2">
        <v>1</v>
      </c>
      <c r="Q481" s="2" t="s">
        <v>30</v>
      </c>
      <c r="R481" s="2">
        <v>1</v>
      </c>
      <c r="S481" s="2" t="s">
        <v>27</v>
      </c>
      <c r="T481" s="2" t="s">
        <v>31</v>
      </c>
      <c r="U481" s="2">
        <v>0</v>
      </c>
      <c r="V481">
        <f>_xlfn.XLOOKUP(B481,Binning_WOE_IV!$C$2:$C$6,Binning_WOE_IV!$I$2:$I$6,"not found",-1)</f>
        <v>7.0953437452657447E-2</v>
      </c>
      <c r="W481">
        <f>_xlfn.XLOOKUP(E481,Binning_WOE_IV!$C$7:$C$12,Binning_WOE_IV!$I$7:$I$12,"not found",-1)</f>
        <v>4.3939369041401284E-2</v>
      </c>
      <c r="X481">
        <f>_xlfn.XLOOKUP(M481,Binning_WOE_IV!$C$13:$C$18,Binning_WOE_IV!$I$13:$I$18,"not found",-1)</f>
        <v>-0.13233987329659078</v>
      </c>
      <c r="Y481">
        <f>_xlfn.XLOOKUP(A481,Binning_WOE_IV!$B$32:$B$35,Binning_WOE_IV!$G$32:$G$35,"not found",0)</f>
        <v>1.1281887537091495</v>
      </c>
      <c r="Z481" s="23">
        <f>_xlfn.XLOOKUP(_xlfn.XLOOKUP(C481,Binning_WOE_IV!$AF$2:$AF$6,Binning_WOE_IV!$AG$2:$AG$6,"not found",0),Binning_WOE_IV!$R$36:$R$38,Binning_WOE_IV!$G$36:$G$38,"not found",0)</f>
        <v>-4.4726268044255127E-2</v>
      </c>
      <c r="AA481" cm="1">
        <f t="array" ref="AA481">_xlfn.SWITCH(D481,"radio/tv",Binning_WOE_IV!$G$39,"other",Binning_WOE_IV!$G$39,"education",Binning_WOE_IV!$G$40,"retraining",Binning_WOE_IV!$G$40,"furniture/equipment",Binning_WOE_IV!$G$41,"domestic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81">
        <f>_xlfn.LET(_xlpm.b,_xlfn.XLOOKUP(F481,Binning_WOE_IV!$AJ$2:$AJ$6,Binning_WOE_IV!$AK$2:$AK$6,"not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481">
        <f>_xlfn.LET(_xlpm.b,_xlfn.XLOOKUP(G481,Binning_WOE_IV!$AL$2:$AL$6,Binning_WOE_IV!$AM$2:$AM$6,"not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81">
        <f>_xlfn.XLOOKUP(_xlfn.XLOOKUP(I481,Binning_WOE_IV!$AN$2:$AN$5,Binning_WOE_IV!$AO$2:$AO$5,"not found",0),Binning_WOE_IV!$R$53:$R$55,Binning_WOE_IV!$G$53:$G$55,"not found",0)</f>
        <v>0.1811117123342415</v>
      </c>
      <c r="AE481">
        <f>_xlfn.LET(_xlpm.b,_xlfn.XLOOKUP(L481,Binning_WOE_IV!$AQ$2:$AQ$5,Binning_WOE_IV!$AR$2:$AR$5,"not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481">
        <f>_xlfn.XLOOKUP(_xlfn.XLOOKUP(N481,Binning_WOE_IV!$AS$2:$AS$4,Binning_WOE_IV!$AT$2:$AT$4,"not found",0),Binning_WOE_IV!$R$62:$R$63,Binning_WOE_IV!$G$62:$G$63,"not found",0)</f>
        <v>0.12957806221905885</v>
      </c>
      <c r="AG481">
        <f>_xlfn.XLOOKUP(_xlfn.XLOOKUP(O481,Binning_WOE_IV!$AU$2:$AU$4,Binning_WOE_IV!$AV$2:$AV$4,"not found",0),Binning_WOE_IV!$R$64:$R$65,Binning_WOE_IV!$G$64:$G$65,"not found",0)</f>
        <v>0.23435622685305388</v>
      </c>
      <c r="AH481">
        <f>V481*TRAIN_SUMMARY!$C$3</f>
        <v>-5.5952498937620498E-2</v>
      </c>
      <c r="AI481">
        <f>W481*TRAIN_SUMMARY!$C$4</f>
        <v>-2.1929012991782761E-2</v>
      </c>
      <c r="AJ481">
        <f>X481*TRAIN_SUMMARY!$C$5</f>
        <v>8.428542324031725E-2</v>
      </c>
      <c r="AK481">
        <f>Y481*TRAIN_SUMMARY!$C$6</f>
        <v>-0.88431454425511169</v>
      </c>
      <c r="AL481">
        <f>Z481*TRAIN_SUMMARY!$C$7</f>
        <v>2.4580699342731407E-2</v>
      </c>
      <c r="AM481">
        <f>AA481*TRAIN_SUMMARY!$C$8</f>
        <v>0.38352631329769549</v>
      </c>
      <c r="AN481">
        <f>AB481*TRAIN_SUMMARY!$C$9</f>
        <v>-0.49611293003523665</v>
      </c>
      <c r="AO481">
        <f>AC481*TRAIN_SUMMARY!$C$10</f>
        <v>4.7923621110280083E-2</v>
      </c>
      <c r="AP481">
        <f>AD481*TRAIN_SUMMARY!$C$11</f>
        <v>-0.21458247952085815</v>
      </c>
      <c r="AQ481">
        <f>AE481*TRAIN_SUMMARY!$C$12</f>
        <v>0.30495501300893796</v>
      </c>
      <c r="AR481">
        <f>AF481*TRAIN_SUMMARY!$C$13</f>
        <v>-7.9424741749105313E-2</v>
      </c>
      <c r="AS481">
        <f>AG481*TRAIN_SUMMARY!$C$14</f>
        <v>-8.8614999578798745E-2</v>
      </c>
      <c r="AT481">
        <f>TRAIN_SUMMARY!$C$2+SUM(AH481:AS481)</f>
        <v>-1.8170609518306748</v>
      </c>
      <c r="AU481">
        <f t="shared" si="91"/>
        <v>0.13978690929550019</v>
      </c>
      <c r="AV481">
        <f t="shared" si="92"/>
        <v>0.1505751405379972</v>
      </c>
      <c r="AW481">
        <f t="shared" si="93"/>
        <v>1</v>
      </c>
      <c r="AX481">
        <f t="shared" si="94"/>
        <v>0</v>
      </c>
      <c r="AY481">
        <f t="shared" si="102"/>
        <v>283</v>
      </c>
      <c r="AZ481">
        <f t="shared" si="103"/>
        <v>197</v>
      </c>
      <c r="BA481" s="35">
        <f t="shared" si="95"/>
        <v>0.58350515463917529</v>
      </c>
      <c r="BB481" s="35">
        <f t="shared" si="96"/>
        <v>0.91627906976744189</v>
      </c>
      <c r="BC481" s="35">
        <f t="shared" si="97"/>
        <v>0.3327739151282666</v>
      </c>
      <c r="BD481" s="35">
        <f t="shared" si="98"/>
        <v>0.91627906976744189</v>
      </c>
      <c r="BE481" s="35">
        <f t="shared" si="99"/>
        <v>0.58350515463917529</v>
      </c>
      <c r="BF481" s="23">
        <f>VLOOKUP(AH481,POINTS_TABLE!$D$2:$E$6,2,FALSE)</f>
        <v>-2.4216717822795024</v>
      </c>
      <c r="BG481" s="23">
        <f>VLOOKUP(AI481,POINTS_TABLE!$D$7:$E$12,2,FALSE)</f>
        <v>-0.94910634884503919</v>
      </c>
      <c r="BH481" s="23">
        <f>VLOOKUP(AJ481,POINTS_TABLE!$D$13:$E$18,2,FALSE)</f>
        <v>3.6479448638409924</v>
      </c>
      <c r="BI481" s="23">
        <f>VLOOKUP(AK481,POINTS_TABLE!$D$21:$E$24,2,FALSE)</f>
        <v>-38.273886227485001</v>
      </c>
      <c r="BJ481" s="23">
        <f>VLOOKUP(AL481,POINTS_TABLE!$D$25:$E$27,2,FALSE)</f>
        <v>1.063873591300236</v>
      </c>
      <c r="BK481" s="23">
        <f>VLOOKUP(AM481,POINTS_TABLE!$D$28:$E$33,2,FALSE)</f>
        <v>16.599345307350365</v>
      </c>
      <c r="BL481" s="23">
        <f>VLOOKUP(AN481,POINTS_TABLE!$D$34:$E$37,2,FALSE)</f>
        <v>-21.472189916481874</v>
      </c>
      <c r="BM481" s="23">
        <f>VLOOKUP(AO481,POINTS_TABLE!$D$38:$E$41,2,FALSE)</f>
        <v>2.0741751155172814</v>
      </c>
      <c r="BN481" s="23">
        <f>VLOOKUP(AP481,POINTS_TABLE!$D$42:$E$44,2,FALSE)</f>
        <v>-9.2873123719919874</v>
      </c>
      <c r="BO481" s="23">
        <f>VLOOKUP(AQ481,POINTS_TABLE!$D$45:$E$48,2,FALSE)</f>
        <v>13.198712548866723</v>
      </c>
      <c r="BP481" s="23">
        <f>VLOOKUP(AR481,POINTS_TABLE!$D$49:$E$50,2,FALSE)</f>
        <v>-3.4375704313596254</v>
      </c>
      <c r="BQ481" s="23">
        <f>VLOOKUP(AS481,POINTS_TABLE!$D$51:$E$52,2,FALSE)</f>
        <v>-3.8353326132213157</v>
      </c>
      <c r="BR481" s="39">
        <f>ROUND(SCORECARD_SCALLING!$C$6-SUM(BF481:BQ481)-TRAIN_SUMMARY!$C$2*SCORECARD_SCALLING!$C$5,0)</f>
        <v>549</v>
      </c>
      <c r="BS481" t="str">
        <f t="shared" si="100"/>
        <v>Manual review</v>
      </c>
      <c r="BT481">
        <f t="shared" si="101"/>
        <v>2</v>
      </c>
    </row>
    <row r="482" spans="1:72">
      <c r="A482" s="2" t="s">
        <v>37</v>
      </c>
      <c r="B482" s="2">
        <v>18</v>
      </c>
      <c r="C482" s="2" t="s">
        <v>22</v>
      </c>
      <c r="D482" s="2" t="s">
        <v>38</v>
      </c>
      <c r="E482" s="2">
        <v>1864</v>
      </c>
      <c r="F482" s="2" t="s">
        <v>59</v>
      </c>
      <c r="G482" s="2" t="s">
        <v>35</v>
      </c>
      <c r="H482" s="2">
        <v>4</v>
      </c>
      <c r="I482" s="2" t="s">
        <v>36</v>
      </c>
      <c r="J482" s="2" t="s">
        <v>27</v>
      </c>
      <c r="K482" s="2">
        <v>2</v>
      </c>
      <c r="L482" s="2" t="s">
        <v>28</v>
      </c>
      <c r="M482" s="2">
        <v>30</v>
      </c>
      <c r="N482" s="2" t="s">
        <v>27</v>
      </c>
      <c r="O482" s="2" t="s">
        <v>29</v>
      </c>
      <c r="P482" s="2">
        <v>2</v>
      </c>
      <c r="Q482" s="2" t="s">
        <v>30</v>
      </c>
      <c r="R482" s="2">
        <v>1</v>
      </c>
      <c r="S482" s="2" t="s">
        <v>27</v>
      </c>
      <c r="T482" s="2" t="s">
        <v>31</v>
      </c>
      <c r="U482" s="2">
        <v>1</v>
      </c>
      <c r="V482">
        <f>_xlfn.XLOOKUP(B482,Binning_WOE_IV!$C$2:$C$6,Binning_WOE_IV!$I$2:$I$6,"not found",-1)</f>
        <v>7.0953437452657447E-2</v>
      </c>
      <c r="W482">
        <f>_xlfn.XLOOKUP(E482,Binning_WOE_IV!$C$7:$C$12,Binning_WOE_IV!$I$7:$I$12,"not found",-1)</f>
        <v>0.16104877718831048</v>
      </c>
      <c r="X482">
        <f>_xlfn.XLOOKUP(M482,Binning_WOE_IV!$C$13:$C$18,Binning_WOE_IV!$I$13:$I$18,"not found",-1)</f>
        <v>-9.0210644079187538E-2</v>
      </c>
      <c r="Y482">
        <f>_xlfn.XLOOKUP(A482,Binning_WOE_IV!$B$32:$B$35,Binning_WOE_IV!$G$32:$G$35,"not found",0)</f>
        <v>1.1281887537091495</v>
      </c>
      <c r="Z482" s="23">
        <f>_xlfn.XLOOKUP(_xlfn.XLOOKUP(C482,Binning_WOE_IV!$AF$2:$AF$6,Binning_WOE_IV!$AG$2:$AG$6,"not found",0),Binning_WOE_IV!$R$36:$R$38,Binning_WOE_IV!$G$36:$G$38,"not found",0)</f>
        <v>0.68738688104907397</v>
      </c>
      <c r="AA482" cm="1">
        <f t="array" ref="AA482">_xlfn.SWITCH(D482,"radio/tv",Binning_WOE_IV!$G$39,"other",Binning_WOE_IV!$G$39,"education",Binning_WOE_IV!$G$40,"retraining",Binning_WOE_IV!$G$40,"furniture/equipment",Binning_WOE_IV!$G$41,"domestic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482">
        <f>_xlfn.LET(_xlpm.b,_xlfn.XLOOKUP(F482,Binning_WOE_IV!$AJ$2:$AJ$6,Binning_WOE_IV!$AK$2:$AK$6,"not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482">
        <f>_xlfn.LET(_xlpm.b,_xlfn.XLOOKUP(G482,Binning_WOE_IV!$AL$2:$AL$6,Binning_WOE_IV!$AM$2:$AM$6,"not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82">
        <f>_xlfn.XLOOKUP(_xlfn.XLOOKUP(I482,Binning_WOE_IV!$AN$2:$AN$5,Binning_WOE_IV!$AO$2:$AO$5,"not found",0),Binning_WOE_IV!$R$53:$R$55,Binning_WOE_IV!$G$53:$G$55,"not found",0)</f>
        <v>-0.20099341664998441</v>
      </c>
      <c r="AE482">
        <f>_xlfn.LET(_xlpm.b,_xlfn.XLOOKUP(L482,Binning_WOE_IV!$AQ$2:$AQ$5,Binning_WOE_IV!$AR$2:$AR$5,"not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82">
        <f>_xlfn.XLOOKUP(_xlfn.XLOOKUP(N482,Binning_WOE_IV!$AS$2:$AS$4,Binning_WOE_IV!$AT$2:$AT$4,"not found",0),Binning_WOE_IV!$R$62:$R$63,Binning_WOE_IV!$G$62:$G$63,"not found",0)</f>
        <v>0.12957806221905885</v>
      </c>
      <c r="AG482">
        <f>_xlfn.XLOOKUP(_xlfn.XLOOKUP(O482,Binning_WOE_IV!$AU$2:$AU$4,Binning_WOE_IV!$AV$2:$AV$4,"not found",0),Binning_WOE_IV!$R$64:$R$65,Binning_WOE_IV!$G$64:$G$65,"not found",0)</f>
        <v>0.23435622685305388</v>
      </c>
      <c r="AH482">
        <f>V482*TRAIN_SUMMARY!$C$3</f>
        <v>-5.5952498937620498E-2</v>
      </c>
      <c r="AI482">
        <f>W482*TRAIN_SUMMARY!$C$4</f>
        <v>-8.037531726833734E-2</v>
      </c>
      <c r="AJ482">
        <f>X482*TRAIN_SUMMARY!$C$5</f>
        <v>5.7453903556002682E-2</v>
      </c>
      <c r="AK482">
        <f>Y482*TRAIN_SUMMARY!$C$6</f>
        <v>-0.88431454425511169</v>
      </c>
      <c r="AL482">
        <f>Z482*TRAIN_SUMMARY!$C$7</f>
        <v>-0.37777464997720578</v>
      </c>
      <c r="AM482">
        <f>AA482*TRAIN_SUMMARY!$C$8</f>
        <v>0.31332064462344805</v>
      </c>
      <c r="AN482">
        <f>AB482*TRAIN_SUMMARY!$C$9</f>
        <v>0.18902110492895396</v>
      </c>
      <c r="AO482">
        <f>AC482*TRAIN_SUMMARY!$C$10</f>
        <v>4.7923621110280083E-2</v>
      </c>
      <c r="AP482">
        <f>AD482*TRAIN_SUMMARY!$C$11</f>
        <v>0.23813846799994265</v>
      </c>
      <c r="AQ482">
        <f>AE482*TRAIN_SUMMARY!$C$12</f>
        <v>-0.28008206528227803</v>
      </c>
      <c r="AR482">
        <f>AF482*TRAIN_SUMMARY!$C$13</f>
        <v>-7.9424741749105313E-2</v>
      </c>
      <c r="AS482">
        <f>AG482*TRAIN_SUMMARY!$C$14</f>
        <v>-8.8614999578798745E-2</v>
      </c>
      <c r="AT482">
        <f>TRAIN_SUMMARY!$C$2+SUM(AH482:AS482)</f>
        <v>-1.8220818895919533</v>
      </c>
      <c r="AU482">
        <f t="shared" si="91"/>
        <v>0.13918425019579966</v>
      </c>
      <c r="AV482">
        <f t="shared" si="92"/>
        <v>1.9719566826283299</v>
      </c>
      <c r="AW482">
        <f t="shared" si="93"/>
        <v>0</v>
      </c>
      <c r="AX482">
        <f t="shared" si="94"/>
        <v>1</v>
      </c>
      <c r="AY482">
        <f t="shared" si="102"/>
        <v>283</v>
      </c>
      <c r="AZ482">
        <f t="shared" si="103"/>
        <v>198</v>
      </c>
      <c r="BA482" s="35">
        <f t="shared" si="95"/>
        <v>0.58350515463917529</v>
      </c>
      <c r="BB482" s="35">
        <f t="shared" si="96"/>
        <v>0.92093023255813955</v>
      </c>
      <c r="BC482" s="35">
        <f t="shared" si="97"/>
        <v>0.33742507791896426</v>
      </c>
      <c r="BD482" s="35">
        <f t="shared" si="98"/>
        <v>0.92093023255813955</v>
      </c>
      <c r="BE482" s="35">
        <f t="shared" si="99"/>
        <v>0.58350515463917529</v>
      </c>
      <c r="BF482" s="23">
        <f>VLOOKUP(AH482,POINTS_TABLE!$D$2:$E$6,2,FALSE)</f>
        <v>-2.4216717822795024</v>
      </c>
      <c r="BG482" s="23">
        <f>VLOOKUP(AI482,POINTS_TABLE!$D$7:$E$12,2,FALSE)</f>
        <v>-3.4787121489872201</v>
      </c>
      <c r="BH482" s="23">
        <f>VLOOKUP(AJ482,POINTS_TABLE!$D$13:$E$18,2,FALSE)</f>
        <v>2.4866538521987356</v>
      </c>
      <c r="BI482" s="23">
        <f>VLOOKUP(AK482,POINTS_TABLE!$D$21:$E$24,2,FALSE)</f>
        <v>-38.273886227485001</v>
      </c>
      <c r="BJ482" s="23">
        <f>VLOOKUP(AL482,POINTS_TABLE!$D$25:$E$27,2,FALSE)</f>
        <v>-16.350408422870363</v>
      </c>
      <c r="BK482" s="23">
        <f>VLOOKUP(AM482,POINTS_TABLE!$D$28:$E$33,2,FALSE)</f>
        <v>13.560784206191453</v>
      </c>
      <c r="BL482" s="23">
        <f>VLOOKUP(AN482,POINTS_TABLE!$D$34:$E$37,2,FALSE)</f>
        <v>8.180994321130628</v>
      </c>
      <c r="BM482" s="23">
        <f>VLOOKUP(AO482,POINTS_TABLE!$D$38:$E$41,2,FALSE)</f>
        <v>2.0741751155172814</v>
      </c>
      <c r="BN482" s="23">
        <f>VLOOKUP(AP482,POINTS_TABLE!$D$42:$E$44,2,FALSE)</f>
        <v>10.30683560485237</v>
      </c>
      <c r="BO482" s="23">
        <f>VLOOKUP(AQ482,POINTS_TABLE!$D$45:$E$48,2,FALSE)</f>
        <v>-12.122190198740443</v>
      </c>
      <c r="BP482" s="23">
        <f>VLOOKUP(AR482,POINTS_TABLE!$D$49:$E$50,2,FALSE)</f>
        <v>-3.4375704313596254</v>
      </c>
      <c r="BQ482" s="23">
        <f>VLOOKUP(AS482,POINTS_TABLE!$D$51:$E$52,2,FALSE)</f>
        <v>-3.8353326132213157</v>
      </c>
      <c r="BR482" s="39">
        <f>ROUND(SCORECARD_SCALLING!$C$6-SUM(BF482:BQ482)-TRAIN_SUMMARY!$C$2*SCORECARD_SCALLING!$C$5,0)</f>
        <v>549</v>
      </c>
      <c r="BS482" t="str">
        <f t="shared" si="100"/>
        <v>Manual review</v>
      </c>
      <c r="BT482">
        <f t="shared" si="101"/>
        <v>2</v>
      </c>
    </row>
    <row r="483" spans="1:72">
      <c r="A483" s="2" t="s">
        <v>37</v>
      </c>
      <c r="B483" s="2">
        <v>30</v>
      </c>
      <c r="C483" s="2" t="s">
        <v>64</v>
      </c>
      <c r="D483" s="2" t="s">
        <v>49</v>
      </c>
      <c r="E483" s="2">
        <v>7485</v>
      </c>
      <c r="F483" s="2" t="s">
        <v>24</v>
      </c>
      <c r="G483" s="2" t="s">
        <v>55</v>
      </c>
      <c r="H483" s="2">
        <v>4</v>
      </c>
      <c r="I483" s="2" t="s">
        <v>36</v>
      </c>
      <c r="J483" s="2" t="s">
        <v>27</v>
      </c>
      <c r="K483" s="2">
        <v>1</v>
      </c>
      <c r="L483" s="2" t="s">
        <v>28</v>
      </c>
      <c r="M483" s="2">
        <v>53</v>
      </c>
      <c r="N483" s="2" t="s">
        <v>61</v>
      </c>
      <c r="O483" s="2" t="s">
        <v>29</v>
      </c>
      <c r="P483" s="2">
        <v>1</v>
      </c>
      <c r="Q483" s="2" t="s">
        <v>52</v>
      </c>
      <c r="R483" s="2">
        <v>1</v>
      </c>
      <c r="S483" s="2" t="s">
        <v>31</v>
      </c>
      <c r="T483" s="2" t="s">
        <v>31</v>
      </c>
      <c r="U483" s="2">
        <v>1</v>
      </c>
      <c r="V483">
        <f>_xlfn.XLOOKUP(B483,Binning_WOE_IV!$C$2:$C$6,Binning_WOE_IV!$I$2:$I$6,"not found",-1)</f>
        <v>-0.12917431193202994</v>
      </c>
      <c r="W483">
        <f>_xlfn.XLOOKUP(E483,Binning_WOE_IV!$C$7:$C$12,Binning_WOE_IV!$I$7:$I$12,"not found",-1)</f>
        <v>-0.1020145435816787</v>
      </c>
      <c r="X483">
        <f>_xlfn.XLOOKUP(M483,Binning_WOE_IV!$C$13:$C$18,Binning_WOE_IV!$I$13:$I$18,"not found",-1)</f>
        <v>0.42044277372805144</v>
      </c>
      <c r="Y483">
        <f>_xlfn.XLOOKUP(A483,Binning_WOE_IV!$B$32:$B$35,Binning_WOE_IV!$G$32:$G$35,"not found",0)</f>
        <v>1.1281887537091495</v>
      </c>
      <c r="Z483" s="23">
        <f>_xlfn.XLOOKUP(_xlfn.XLOOKUP(C483,Binning_WOE_IV!$AF$2:$AF$6,Binning_WOE_IV!$AG$2:$AG$6,"not found",0),Binning_WOE_IV!$R$36:$R$38,Binning_WOE_IV!$G$36:$G$38,"not found",0)</f>
        <v>-1.2442937789022748</v>
      </c>
      <c r="AA483" cm="1">
        <f t="array" ref="AA483">_xlfn.SWITCH(D483,"radio/tv",Binning_WOE_IV!$G$39,"other",Binning_WOE_IV!$G$39,"education",Binning_WOE_IV!$G$40,"retraining",Binning_WOE_IV!$G$40,"furniture/equipment",Binning_WOE_IV!$G$41,"domestic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483">
        <f>_xlfn.LET(_xlpm.b,_xlfn.XLOOKUP(F483,Binning_WOE_IV!$AJ$2:$AJ$6,Binning_WOE_IV!$AK$2:$AK$6,"not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483">
        <f>_xlfn.LET(_xlpm.b,_xlfn.XLOOKUP(G483,Binning_WOE_IV!$AL$2:$AL$6,Binning_WOE_IV!$AM$2:$AM$6,"not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483">
        <f>_xlfn.XLOOKUP(_xlfn.XLOOKUP(I483,Binning_WOE_IV!$AN$2:$AN$5,Binning_WOE_IV!$AO$2:$AO$5,"not found",0),Binning_WOE_IV!$R$53:$R$55,Binning_WOE_IV!$G$53:$G$55,"not found",0)</f>
        <v>-0.20099341664998441</v>
      </c>
      <c r="AE483">
        <f>_xlfn.LET(_xlpm.b,_xlfn.XLOOKUP(L483,Binning_WOE_IV!$AQ$2:$AQ$5,Binning_WOE_IV!$AR$2:$AR$5,"not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83">
        <f>_xlfn.XLOOKUP(_xlfn.XLOOKUP(N483,Binning_WOE_IV!$AS$2:$AS$4,Binning_WOE_IV!$AT$2:$AT$4,"not found",0),Binning_WOE_IV!$R$62:$R$63,Binning_WOE_IV!$G$62:$G$63,"not found",0)</f>
        <v>-0.54969627176468283</v>
      </c>
      <c r="AG483">
        <f>_xlfn.XLOOKUP(_xlfn.XLOOKUP(O483,Binning_WOE_IV!$AU$2:$AU$4,Binning_WOE_IV!$AV$2:$AV$4,"not found",0),Binning_WOE_IV!$R$64:$R$65,Binning_WOE_IV!$G$64:$G$65,"not found",0)</f>
        <v>0.23435622685305388</v>
      </c>
      <c r="AH483">
        <f>V483*TRAIN_SUMMARY!$C$3</f>
        <v>0.10186434668464488</v>
      </c>
      <c r="AI483">
        <f>W483*TRAIN_SUMMARY!$C$4</f>
        <v>5.0912844229637523E-2</v>
      </c>
      <c r="AJ483">
        <f>X483*TRAIN_SUMMARY!$C$5</f>
        <v>-0.26777415036949909</v>
      </c>
      <c r="AK483">
        <f>Y483*TRAIN_SUMMARY!$C$6</f>
        <v>-0.88431454425511169</v>
      </c>
      <c r="AL483">
        <f>Z483*TRAIN_SUMMARY!$C$7</f>
        <v>0.68384000299252556</v>
      </c>
      <c r="AM483">
        <f>AA483*TRAIN_SUMMARY!$C$8</f>
        <v>-0.46936907902687153</v>
      </c>
      <c r="AN483">
        <f>AB483*TRAIN_SUMMARY!$C$9</f>
        <v>-0.49611293003523665</v>
      </c>
      <c r="AO483">
        <f>AC483*TRAIN_SUMMARY!$C$10</f>
        <v>7.0222669754522044E-2</v>
      </c>
      <c r="AP483">
        <f>AD483*TRAIN_SUMMARY!$C$11</f>
        <v>0.23813846799994265</v>
      </c>
      <c r="AQ483">
        <f>AE483*TRAIN_SUMMARY!$C$12</f>
        <v>-0.28008206528227803</v>
      </c>
      <c r="AR483">
        <f>AF483*TRAIN_SUMMARY!$C$13</f>
        <v>0.33693577197926589</v>
      </c>
      <c r="AS483">
        <f>AG483*TRAIN_SUMMARY!$C$14</f>
        <v>-8.8614999578798745E-2</v>
      </c>
      <c r="AT483">
        <f>TRAIN_SUMMARY!$C$2+SUM(AH483:AS483)</f>
        <v>-1.8257544796693805</v>
      </c>
      <c r="AU483">
        <f t="shared" si="91"/>
        <v>0.13874481265799329</v>
      </c>
      <c r="AV483">
        <f t="shared" si="92"/>
        <v>1.9751189133031735</v>
      </c>
      <c r="AW483">
        <f t="shared" si="93"/>
        <v>0</v>
      </c>
      <c r="AX483">
        <f t="shared" si="94"/>
        <v>1</v>
      </c>
      <c r="AY483">
        <f t="shared" si="102"/>
        <v>283</v>
      </c>
      <c r="AZ483">
        <f t="shared" si="103"/>
        <v>199</v>
      </c>
      <c r="BA483" s="35">
        <f t="shared" si="95"/>
        <v>0.58350515463917529</v>
      </c>
      <c r="BB483" s="35">
        <f t="shared" si="96"/>
        <v>0.92558139534883721</v>
      </c>
      <c r="BC483" s="35">
        <f t="shared" si="97"/>
        <v>0.34207624070966192</v>
      </c>
      <c r="BD483" s="35">
        <f t="shared" si="98"/>
        <v>0.92558139534883721</v>
      </c>
      <c r="BE483" s="35">
        <f t="shared" si="99"/>
        <v>0.58350515463917529</v>
      </c>
      <c r="BF483" s="23">
        <f>VLOOKUP(AH483,POINTS_TABLE!$D$2:$E$6,2,FALSE)</f>
        <v>4.4087756341599382</v>
      </c>
      <c r="BG483" s="23">
        <f>VLOOKUP(AI483,POINTS_TABLE!$D$7:$E$12,2,FALSE)</f>
        <v>2.2035512366295098</v>
      </c>
      <c r="BH483" s="23">
        <f>VLOOKUP(AJ483,POINTS_TABLE!$D$13:$E$18,2,FALSE)</f>
        <v>-11.589493164489957</v>
      </c>
      <c r="BI483" s="23">
        <f>VLOOKUP(AK483,POINTS_TABLE!$D$21:$E$24,2,FALSE)</f>
        <v>-38.273886227485001</v>
      </c>
      <c r="BJ483" s="23">
        <f>VLOOKUP(AL483,POINTS_TABLE!$D$25:$E$27,2,FALSE)</f>
        <v>29.597177432364315</v>
      </c>
      <c r="BK483" s="23">
        <f>VLOOKUP(AM483,POINTS_TABLE!$D$28:$E$33,2,FALSE)</f>
        <v>-20.314693279760625</v>
      </c>
      <c r="BL483" s="23">
        <f>VLOOKUP(AN483,POINTS_TABLE!$D$34:$E$37,2,FALSE)</f>
        <v>-21.472189916481874</v>
      </c>
      <c r="BM483" s="23">
        <f>VLOOKUP(AO483,POINTS_TABLE!$D$38:$E$41,2,FALSE)</f>
        <v>3.0392969223849704</v>
      </c>
      <c r="BN483" s="23">
        <f>VLOOKUP(AP483,POINTS_TABLE!$D$42:$E$44,2,FALSE)</f>
        <v>10.30683560485237</v>
      </c>
      <c r="BO483" s="23">
        <f>VLOOKUP(AQ483,POINTS_TABLE!$D$45:$E$48,2,FALSE)</f>
        <v>-12.122190198740443</v>
      </c>
      <c r="BP483" s="23">
        <f>VLOOKUP(AR483,POINTS_TABLE!$D$49:$E$50,2,FALSE)</f>
        <v>14.582867019977442</v>
      </c>
      <c r="BQ483" s="23">
        <f>VLOOKUP(AS483,POINTS_TABLE!$D$51:$E$52,2,FALSE)</f>
        <v>-3.8353326132213157</v>
      </c>
      <c r="BR483" s="39">
        <f>ROUND(SCORECARD_SCALLING!$C$6-SUM(BF483:BQ483)-TRAIN_SUMMARY!$C$2*SCORECARD_SCALLING!$C$5,0)</f>
        <v>549</v>
      </c>
      <c r="BS483" t="str">
        <f t="shared" si="100"/>
        <v>Manual review</v>
      </c>
      <c r="BT483">
        <f t="shared" si="101"/>
        <v>2</v>
      </c>
    </row>
    <row r="484" spans="1:72">
      <c r="A484" s="2" t="s">
        <v>32</v>
      </c>
      <c r="B484" s="2">
        <v>27</v>
      </c>
      <c r="C484" s="2" t="s">
        <v>22</v>
      </c>
      <c r="D484" s="2" t="s">
        <v>23</v>
      </c>
      <c r="E484" s="2">
        <v>2520</v>
      </c>
      <c r="F484" s="2" t="s">
        <v>48</v>
      </c>
      <c r="G484" s="2" t="s">
        <v>35</v>
      </c>
      <c r="H484" s="2">
        <v>4</v>
      </c>
      <c r="I484" s="2" t="s">
        <v>26</v>
      </c>
      <c r="J484" s="2" t="s">
        <v>27</v>
      </c>
      <c r="K484" s="2">
        <v>2</v>
      </c>
      <c r="L484" s="2" t="s">
        <v>43</v>
      </c>
      <c r="M484" s="2">
        <v>23</v>
      </c>
      <c r="N484" s="2" t="s">
        <v>27</v>
      </c>
      <c r="O484" s="2" t="s">
        <v>29</v>
      </c>
      <c r="P484" s="2">
        <v>2</v>
      </c>
      <c r="Q484" s="2" t="s">
        <v>40</v>
      </c>
      <c r="R484" s="2">
        <v>1</v>
      </c>
      <c r="S484" s="2" t="s">
        <v>27</v>
      </c>
      <c r="T484" s="2" t="s">
        <v>31</v>
      </c>
      <c r="U484" s="2">
        <v>1</v>
      </c>
      <c r="V484">
        <f>_xlfn.XLOOKUP(B484,Binning_WOE_IV!$C$2:$C$6,Binning_WOE_IV!$I$2:$I$6,"not found",-1)</f>
        <v>-0.12917431193202994</v>
      </c>
      <c r="W484">
        <f>_xlfn.XLOOKUP(E484,Binning_WOE_IV!$C$7:$C$12,Binning_WOE_IV!$I$7:$I$12,"not found",-1)</f>
        <v>0.12361395596717682</v>
      </c>
      <c r="X484">
        <f>_xlfn.XLOOKUP(M484,Binning_WOE_IV!$C$13:$C$18,Binning_WOE_IV!$I$13:$I$18,"not found",-1)</f>
        <v>-0.40221483439086264</v>
      </c>
      <c r="Y484">
        <f>_xlfn.XLOOKUP(A484,Binning_WOE_IV!$B$32:$B$35,Binning_WOE_IV!$G$32:$G$35,"not found",0)</f>
        <v>-0.45557089656450134</v>
      </c>
      <c r="Z484" s="23">
        <f>_xlfn.XLOOKUP(_xlfn.XLOOKUP(C484,Binning_WOE_IV!$AF$2:$AF$6,Binning_WOE_IV!$AG$2:$AG$6,"not found",0),Binning_WOE_IV!$R$36:$R$38,Binning_WOE_IV!$G$36:$G$38,"not found",0)</f>
        <v>0.68738688104907397</v>
      </c>
      <c r="AA484" cm="1">
        <f t="array" ref="AA484">_xlfn.SWITCH(D484,"radio/tv",Binning_WOE_IV!$G$39,"other",Binning_WOE_IV!$G$39,"education",Binning_WOE_IV!$G$40,"retraining",Binning_WOE_IV!$G$40,"furniture/equipment",Binning_WOE_IV!$G$41,"domestic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484">
        <f>_xlfn.LET(_xlpm.b,_xlfn.XLOOKUP(F484,Binning_WOE_IV!$AJ$2:$AJ$6,Binning_WOE_IV!$AK$2:$AK$6,"not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484">
        <f>_xlfn.LET(_xlpm.b,_xlfn.XLOOKUP(G484,Binning_WOE_IV!$AL$2:$AL$6,Binning_WOE_IV!$AM$2:$AM$6,"not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84">
        <f>_xlfn.XLOOKUP(_xlfn.XLOOKUP(I484,Binning_WOE_IV!$AN$2:$AN$5,Binning_WOE_IV!$AO$2:$AO$5,"not found",0),Binning_WOE_IV!$R$53:$R$55,Binning_WOE_IV!$G$53:$G$55,"not found",0)</f>
        <v>0.1811117123342415</v>
      </c>
      <c r="AE484">
        <f>_xlfn.LET(_xlpm.b,_xlfn.XLOOKUP(L484,Binning_WOE_IV!$AQ$2:$AQ$5,Binning_WOE_IV!$AR$2:$AR$5,"not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84">
        <f>_xlfn.XLOOKUP(_xlfn.XLOOKUP(N484,Binning_WOE_IV!$AS$2:$AS$4,Binning_WOE_IV!$AT$2:$AT$4,"not found",0),Binning_WOE_IV!$R$62:$R$63,Binning_WOE_IV!$G$62:$G$63,"not found",0)</f>
        <v>0.12957806221905885</v>
      </c>
      <c r="AG484">
        <f>_xlfn.XLOOKUP(_xlfn.XLOOKUP(O484,Binning_WOE_IV!$AU$2:$AU$4,Binning_WOE_IV!$AV$2:$AV$4,"not found",0),Binning_WOE_IV!$R$64:$R$65,Binning_WOE_IV!$G$64:$G$65,"not found",0)</f>
        <v>0.23435622685305388</v>
      </c>
      <c r="AH484">
        <f>V484*TRAIN_SUMMARY!$C$3</f>
        <v>0.10186434668464488</v>
      </c>
      <c r="AI484">
        <f>W484*TRAIN_SUMMARY!$C$4</f>
        <v>-6.1692557392340606E-2</v>
      </c>
      <c r="AJ484">
        <f>X484*TRAIN_SUMMARY!$C$5</f>
        <v>0.25616502952357967</v>
      </c>
      <c r="AK484">
        <f>Y484*TRAIN_SUMMARY!$C$6</f>
        <v>0.35709270141793154</v>
      </c>
      <c r="AL484">
        <f>Z484*TRAIN_SUMMARY!$C$7</f>
        <v>-0.37777464997720578</v>
      </c>
      <c r="AM484">
        <f>AA484*TRAIN_SUMMARY!$C$8</f>
        <v>-0.43521580803835686</v>
      </c>
      <c r="AN484">
        <f>AB484*TRAIN_SUMMARY!$C$9</f>
        <v>-0.49793991054548797</v>
      </c>
      <c r="AO484">
        <f>AC484*TRAIN_SUMMARY!$C$10</f>
        <v>4.7923621110280083E-2</v>
      </c>
      <c r="AP484">
        <f>AD484*TRAIN_SUMMARY!$C$11</f>
        <v>-0.21458247952085815</v>
      </c>
      <c r="AQ484">
        <f>AE484*TRAIN_SUMMARY!$C$12</f>
        <v>-1.8327249432625072E-2</v>
      </c>
      <c r="AR484">
        <f>AF484*TRAIN_SUMMARY!$C$13</f>
        <v>-7.9424741749105313E-2</v>
      </c>
      <c r="AS484">
        <f>AG484*TRAIN_SUMMARY!$C$14</f>
        <v>-8.8614999578798745E-2</v>
      </c>
      <c r="AT484">
        <f>TRAIN_SUMMARY!$C$2+SUM(AH484:AS484)</f>
        <v>-1.8319275122604655</v>
      </c>
      <c r="AU484">
        <f t="shared" si="91"/>
        <v>0.13800881169333115</v>
      </c>
      <c r="AV484">
        <f t="shared" si="92"/>
        <v>1.9804377430132132</v>
      </c>
      <c r="AW484">
        <f t="shared" si="93"/>
        <v>0</v>
      </c>
      <c r="AX484">
        <f t="shared" si="94"/>
        <v>1</v>
      </c>
      <c r="AY484">
        <f t="shared" si="102"/>
        <v>283</v>
      </c>
      <c r="AZ484">
        <f t="shared" si="103"/>
        <v>200</v>
      </c>
      <c r="BA484" s="35">
        <f t="shared" si="95"/>
        <v>0.58350515463917529</v>
      </c>
      <c r="BB484" s="35">
        <f t="shared" si="96"/>
        <v>0.93023255813953487</v>
      </c>
      <c r="BC484" s="35">
        <f t="shared" si="97"/>
        <v>0.34672740350035958</v>
      </c>
      <c r="BD484" s="35">
        <f t="shared" si="98"/>
        <v>0.93023255813953487</v>
      </c>
      <c r="BE484" s="35">
        <f t="shared" si="99"/>
        <v>0.58350515463917529</v>
      </c>
      <c r="BF484" s="23">
        <f>VLOOKUP(AH484,POINTS_TABLE!$D$2:$E$6,2,FALSE)</f>
        <v>4.4087756341599382</v>
      </c>
      <c r="BG484" s="23">
        <f>VLOOKUP(AI484,POINTS_TABLE!$D$7:$E$12,2,FALSE)</f>
        <v>-2.6701063982906263</v>
      </c>
      <c r="BH484" s="23">
        <f>VLOOKUP(AJ484,POINTS_TABLE!$D$13:$E$18,2,FALSE)</f>
        <v>11.087040532285299</v>
      </c>
      <c r="BI484" s="23">
        <f>VLOOKUP(AK484,POINTS_TABLE!$D$21:$E$24,2,FALSE)</f>
        <v>15.455276084198793</v>
      </c>
      <c r="BJ484" s="23">
        <f>VLOOKUP(AL484,POINTS_TABLE!$D$25:$E$27,2,FALSE)</f>
        <v>-16.350408422870363</v>
      </c>
      <c r="BK484" s="23">
        <f>VLOOKUP(AM484,POINTS_TABLE!$D$28:$E$33,2,FALSE)</f>
        <v>-18.836510639202615</v>
      </c>
      <c r="BL484" s="23">
        <f>VLOOKUP(AN484,POINTS_TABLE!$D$34:$E$37,2,FALSE)</f>
        <v>-21.551263188140087</v>
      </c>
      <c r="BM484" s="23">
        <f>VLOOKUP(AO484,POINTS_TABLE!$D$38:$E$41,2,FALSE)</f>
        <v>2.0741751155172814</v>
      </c>
      <c r="BN484" s="23">
        <f>VLOOKUP(AP484,POINTS_TABLE!$D$42:$E$44,2,FALSE)</f>
        <v>-9.2873123719919874</v>
      </c>
      <c r="BO484" s="23">
        <f>VLOOKUP(AQ484,POINTS_TABLE!$D$45:$E$48,2,FALSE)</f>
        <v>-0.79321895608749771</v>
      </c>
      <c r="BP484" s="23">
        <f>VLOOKUP(AR484,POINTS_TABLE!$D$49:$E$50,2,FALSE)</f>
        <v>-3.4375704313596254</v>
      </c>
      <c r="BQ484" s="23">
        <f>VLOOKUP(AS484,POINTS_TABLE!$D$51:$E$52,2,FALSE)</f>
        <v>-3.8353326132213157</v>
      </c>
      <c r="BR484" s="39">
        <f>ROUND(SCORECARD_SCALLING!$C$6-SUM(BF484:BQ484)-TRAIN_SUMMARY!$C$2*SCORECARD_SCALLING!$C$5,0)</f>
        <v>550</v>
      </c>
      <c r="BS484" t="str">
        <f t="shared" si="100"/>
        <v>Manual review</v>
      </c>
      <c r="BT484">
        <f t="shared" si="101"/>
        <v>2</v>
      </c>
    </row>
    <row r="485" spans="1:72">
      <c r="A485" s="2" t="s">
        <v>37</v>
      </c>
      <c r="B485" s="2">
        <v>24</v>
      </c>
      <c r="C485" s="2" t="s">
        <v>22</v>
      </c>
      <c r="D485" s="2" t="s">
        <v>38</v>
      </c>
      <c r="E485" s="2">
        <v>1597</v>
      </c>
      <c r="F485" s="2" t="s">
        <v>34</v>
      </c>
      <c r="G485" s="2" t="s">
        <v>25</v>
      </c>
      <c r="H485" s="2">
        <v>4</v>
      </c>
      <c r="I485" s="2" t="s">
        <v>26</v>
      </c>
      <c r="J485" s="2" t="s">
        <v>27</v>
      </c>
      <c r="K485" s="2">
        <v>4</v>
      </c>
      <c r="L485" s="2" t="s">
        <v>47</v>
      </c>
      <c r="M485" s="2">
        <v>54</v>
      </c>
      <c r="N485" s="2" t="s">
        <v>27</v>
      </c>
      <c r="O485" s="2" t="s">
        <v>44</v>
      </c>
      <c r="P485" s="2">
        <v>2</v>
      </c>
      <c r="Q485" s="2" t="s">
        <v>30</v>
      </c>
      <c r="R485" s="2">
        <v>2</v>
      </c>
      <c r="S485" s="2" t="s">
        <v>27</v>
      </c>
      <c r="T485" s="2" t="s">
        <v>31</v>
      </c>
      <c r="U485" s="2">
        <v>0</v>
      </c>
      <c r="V485">
        <f>_xlfn.XLOOKUP(B485,Binning_WOE_IV!$C$2:$C$6,Binning_WOE_IV!$I$2:$I$6,"not found",-1)</f>
        <v>-0.12917431193202994</v>
      </c>
      <c r="W485">
        <f>_xlfn.XLOOKUP(E485,Binning_WOE_IV!$C$7:$C$12,Binning_WOE_IV!$I$7:$I$12,"not found",-1)</f>
        <v>0.16104877718831048</v>
      </c>
      <c r="X485">
        <f>_xlfn.XLOOKUP(M485,Binning_WOE_IV!$C$13:$C$18,Binning_WOE_IV!$I$13:$I$18,"not found",-1)</f>
        <v>0.42044277372805144</v>
      </c>
      <c r="Y485">
        <f>_xlfn.XLOOKUP(A485,Binning_WOE_IV!$B$32:$B$35,Binning_WOE_IV!$G$32:$G$35,"not found",0)</f>
        <v>1.1281887537091495</v>
      </c>
      <c r="Z485" s="23">
        <f>_xlfn.XLOOKUP(_xlfn.XLOOKUP(C485,Binning_WOE_IV!$AF$2:$AF$6,Binning_WOE_IV!$AG$2:$AG$6,"not found",0),Binning_WOE_IV!$R$36:$R$38,Binning_WOE_IV!$G$36:$G$38,"not found",0)</f>
        <v>0.68738688104907397</v>
      </c>
      <c r="AA485" cm="1">
        <f t="array" ref="AA485">_xlfn.SWITCH(D485,"radio/tv",Binning_WOE_IV!$G$39,"other",Binning_WOE_IV!$G$39,"education",Binning_WOE_IV!$G$40,"retraining",Binning_WOE_IV!$G$40,"furniture/equipment",Binning_WOE_IV!$G$41,"domestic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485">
        <f>_xlfn.LET(_xlpm.b,_xlfn.XLOOKUP(F485,Binning_WOE_IV!$AJ$2:$AJ$6,Binning_WOE_IV!$AK$2:$AK$6,"not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85">
        <f>_xlfn.LET(_xlpm.b,_xlfn.XLOOKUP(G485,Binning_WOE_IV!$AL$2:$AL$6,Binning_WOE_IV!$AM$2:$AM$6,"not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85">
        <f>_xlfn.XLOOKUP(_xlfn.XLOOKUP(I485,Binning_WOE_IV!$AN$2:$AN$5,Binning_WOE_IV!$AO$2:$AO$5,"not found",0),Binning_WOE_IV!$R$53:$R$55,Binning_WOE_IV!$G$53:$G$55,"not found",0)</f>
        <v>0.1811117123342415</v>
      </c>
      <c r="AE485">
        <f>_xlfn.LET(_xlpm.b,_xlfn.XLOOKUP(L485,Binning_WOE_IV!$AQ$2:$AQ$5,Binning_WOE_IV!$AR$2:$AR$5,"not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485">
        <f>_xlfn.XLOOKUP(_xlfn.XLOOKUP(N485,Binning_WOE_IV!$AS$2:$AS$4,Binning_WOE_IV!$AT$2:$AT$4,"not found",0),Binning_WOE_IV!$R$62:$R$63,Binning_WOE_IV!$G$62:$G$63,"not found",0)</f>
        <v>0.12957806221905885</v>
      </c>
      <c r="AG485">
        <f>_xlfn.XLOOKUP(_xlfn.XLOOKUP(O485,Binning_WOE_IV!$AU$2:$AU$4,Binning_WOE_IV!$AV$2:$AV$4,"not found",0),Binning_WOE_IV!$R$64:$R$65,Binning_WOE_IV!$G$64:$G$65,"not found",0)</f>
        <v>-0.4919272386823581</v>
      </c>
      <c r="AH485">
        <f>V485*TRAIN_SUMMARY!$C$3</f>
        <v>0.10186434668464488</v>
      </c>
      <c r="AI485">
        <f>W485*TRAIN_SUMMARY!$C$4</f>
        <v>-8.037531726833734E-2</v>
      </c>
      <c r="AJ485">
        <f>X485*TRAIN_SUMMARY!$C$5</f>
        <v>-0.26777415036949909</v>
      </c>
      <c r="AK485">
        <f>Y485*TRAIN_SUMMARY!$C$6</f>
        <v>-0.88431454425511169</v>
      </c>
      <c r="AL485">
        <f>Z485*TRAIN_SUMMARY!$C$7</f>
        <v>-0.37777464997720578</v>
      </c>
      <c r="AM485">
        <f>AA485*TRAIN_SUMMARY!$C$8</f>
        <v>0.31332064462344805</v>
      </c>
      <c r="AN485">
        <f>AB485*TRAIN_SUMMARY!$C$9</f>
        <v>0.17108448609736249</v>
      </c>
      <c r="AO485">
        <f>AC485*TRAIN_SUMMARY!$C$10</f>
        <v>-0.18469041192036334</v>
      </c>
      <c r="AP485">
        <f>AD485*TRAIN_SUMMARY!$C$11</f>
        <v>-0.21458247952085815</v>
      </c>
      <c r="AQ485">
        <f>AE485*TRAIN_SUMMARY!$C$12</f>
        <v>0.30495501300893796</v>
      </c>
      <c r="AR485">
        <f>AF485*TRAIN_SUMMARY!$C$13</f>
        <v>-7.9424741749105313E-2</v>
      </c>
      <c r="AS485">
        <f>AG485*TRAIN_SUMMARY!$C$14</f>
        <v>0.18600799575071647</v>
      </c>
      <c r="AT485">
        <f>TRAIN_SUMMARY!$C$2+SUM(AH485:AS485)</f>
        <v>-1.8331046236574946</v>
      </c>
      <c r="AU485">
        <f t="shared" si="91"/>
        <v>0.13786883937941841</v>
      </c>
      <c r="AV485">
        <f t="shared" si="92"/>
        <v>0.14834786140081921</v>
      </c>
      <c r="AW485">
        <f t="shared" si="93"/>
        <v>1</v>
      </c>
      <c r="AX485">
        <f t="shared" si="94"/>
        <v>0</v>
      </c>
      <c r="AY485">
        <f t="shared" si="102"/>
        <v>284</v>
      </c>
      <c r="AZ485">
        <f t="shared" si="103"/>
        <v>200</v>
      </c>
      <c r="BA485" s="35">
        <f t="shared" si="95"/>
        <v>0.58556701030927838</v>
      </c>
      <c r="BB485" s="35">
        <f t="shared" si="96"/>
        <v>0.93023255813953487</v>
      </c>
      <c r="BC485" s="35">
        <f t="shared" si="97"/>
        <v>0.34466554783025649</v>
      </c>
      <c r="BD485" s="35">
        <f t="shared" si="98"/>
        <v>0.93023255813953487</v>
      </c>
      <c r="BE485" s="35">
        <f t="shared" si="99"/>
        <v>0.58556701030927838</v>
      </c>
      <c r="BF485" s="23">
        <f>VLOOKUP(AH485,POINTS_TABLE!$D$2:$E$6,2,FALSE)</f>
        <v>4.4087756341599382</v>
      </c>
      <c r="BG485" s="23">
        <f>VLOOKUP(AI485,POINTS_TABLE!$D$7:$E$12,2,FALSE)</f>
        <v>-3.4787121489872201</v>
      </c>
      <c r="BH485" s="23">
        <f>VLOOKUP(AJ485,POINTS_TABLE!$D$13:$E$18,2,FALSE)</f>
        <v>-11.589493164489957</v>
      </c>
      <c r="BI485" s="23">
        <f>VLOOKUP(AK485,POINTS_TABLE!$D$21:$E$24,2,FALSE)</f>
        <v>-38.273886227485001</v>
      </c>
      <c r="BJ485" s="23">
        <f>VLOOKUP(AL485,POINTS_TABLE!$D$25:$E$27,2,FALSE)</f>
        <v>-16.350408422870363</v>
      </c>
      <c r="BK485" s="23">
        <f>VLOOKUP(AM485,POINTS_TABLE!$D$28:$E$33,2,FALSE)</f>
        <v>13.560784206191453</v>
      </c>
      <c r="BL485" s="23">
        <f>VLOOKUP(AN485,POINTS_TABLE!$D$34:$E$37,2,FALSE)</f>
        <v>7.4046821899710498</v>
      </c>
      <c r="BM485" s="23">
        <f>VLOOKUP(AO485,POINTS_TABLE!$D$38:$E$41,2,FALSE)</f>
        <v>-7.9935582413174426</v>
      </c>
      <c r="BN485" s="23">
        <f>VLOOKUP(AP485,POINTS_TABLE!$D$42:$E$44,2,FALSE)</f>
        <v>-9.2873123719919874</v>
      </c>
      <c r="BO485" s="23">
        <f>VLOOKUP(AQ485,POINTS_TABLE!$D$45:$E$48,2,FALSE)</f>
        <v>13.198712548866723</v>
      </c>
      <c r="BP485" s="23">
        <f>VLOOKUP(AR485,POINTS_TABLE!$D$49:$E$50,2,FALSE)</f>
        <v>-3.4375704313596254</v>
      </c>
      <c r="BQ485" s="23">
        <f>VLOOKUP(AS485,POINTS_TABLE!$D$51:$E$52,2,FALSE)</f>
        <v>8.0505843910576207</v>
      </c>
      <c r="BR485" s="39">
        <f>ROUND(SCORECARD_SCALLING!$C$6-SUM(BF485:BQ485)-TRAIN_SUMMARY!$C$2*SCORECARD_SCALLING!$C$5,0)</f>
        <v>550</v>
      </c>
      <c r="BS485" t="str">
        <f t="shared" si="100"/>
        <v>Manual review</v>
      </c>
      <c r="BT485">
        <f t="shared" si="101"/>
        <v>2</v>
      </c>
    </row>
    <row r="486" spans="1:72">
      <c r="A486" s="2" t="s">
        <v>32</v>
      </c>
      <c r="B486" s="2">
        <v>9</v>
      </c>
      <c r="C486" s="2" t="s">
        <v>22</v>
      </c>
      <c r="D486" s="2" t="s">
        <v>38</v>
      </c>
      <c r="E486" s="2">
        <v>1136</v>
      </c>
      <c r="F486" s="2" t="s">
        <v>53</v>
      </c>
      <c r="G486" s="2" t="s">
        <v>25</v>
      </c>
      <c r="H486" s="2">
        <v>4</v>
      </c>
      <c r="I486" s="2" t="s">
        <v>26</v>
      </c>
      <c r="J486" s="2" t="s">
        <v>27</v>
      </c>
      <c r="K486" s="2">
        <v>3</v>
      </c>
      <c r="L486" s="2" t="s">
        <v>47</v>
      </c>
      <c r="M486" s="2">
        <v>32</v>
      </c>
      <c r="N486" s="2" t="s">
        <v>27</v>
      </c>
      <c r="O486" s="2" t="s">
        <v>44</v>
      </c>
      <c r="P486" s="2">
        <v>2</v>
      </c>
      <c r="Q486" s="2" t="s">
        <v>30</v>
      </c>
      <c r="R486" s="2">
        <v>2</v>
      </c>
      <c r="S486" s="2" t="s">
        <v>27</v>
      </c>
      <c r="T486" s="2" t="s">
        <v>31</v>
      </c>
      <c r="U486" s="2">
        <v>1</v>
      </c>
      <c r="V486">
        <f>_xlfn.XLOOKUP(B486,Binning_WOE_IV!$C$2:$C$6,Binning_WOE_IV!$I$2:$I$6,"not found",-1)</f>
        <v>1.0146162505891094</v>
      </c>
      <c r="W486">
        <f>_xlfn.XLOOKUP(E486,Binning_WOE_IV!$C$7:$C$12,Binning_WOE_IV!$I$7:$I$12,"not found",-1)</f>
        <v>0.16104877718831048</v>
      </c>
      <c r="X486">
        <f>_xlfn.XLOOKUP(M486,Binning_WOE_IV!$C$13:$C$18,Binning_WOE_IV!$I$13:$I$18,"not found",-1)</f>
        <v>-9.0210644079187538E-2</v>
      </c>
      <c r="Y486">
        <f>_xlfn.XLOOKUP(A486,Binning_WOE_IV!$B$32:$B$35,Binning_WOE_IV!$G$32:$G$35,"not found",0)</f>
        <v>-0.45557089656450134</v>
      </c>
      <c r="Z486" s="23">
        <f>_xlfn.XLOOKUP(_xlfn.XLOOKUP(C486,Binning_WOE_IV!$AF$2:$AF$6,Binning_WOE_IV!$AG$2:$AG$6,"not found",0),Binning_WOE_IV!$R$36:$R$38,Binning_WOE_IV!$G$36:$G$38,"not found",0)</f>
        <v>0.68738688104907397</v>
      </c>
      <c r="AA486" cm="1">
        <f t="array" ref="AA486">_xlfn.SWITCH(D486,"radio/tv",Binning_WOE_IV!$G$39,"other",Binning_WOE_IV!$G$39,"education",Binning_WOE_IV!$G$40,"retraining",Binning_WOE_IV!$G$40,"furniture/equipment",Binning_WOE_IV!$G$41,"domestic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486">
        <f>_xlfn.LET(_xlpm.b,_xlfn.XLOOKUP(F486,Binning_WOE_IV!$AJ$2:$AJ$6,Binning_WOE_IV!$AK$2:$AK$6,"not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486">
        <f>_xlfn.LET(_xlpm.b,_xlfn.XLOOKUP(G486,Binning_WOE_IV!$AL$2:$AL$6,Binning_WOE_IV!$AM$2:$AM$6,"not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86">
        <f>_xlfn.XLOOKUP(_xlfn.XLOOKUP(I486,Binning_WOE_IV!$AN$2:$AN$5,Binning_WOE_IV!$AO$2:$AO$5,"not found",0),Binning_WOE_IV!$R$53:$R$55,Binning_WOE_IV!$G$53:$G$55,"not found",0)</f>
        <v>0.1811117123342415</v>
      </c>
      <c r="AE486">
        <f>_xlfn.LET(_xlpm.b,_xlfn.XLOOKUP(L486,Binning_WOE_IV!$AQ$2:$AQ$5,Binning_WOE_IV!$AR$2:$AR$5,"not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486">
        <f>_xlfn.XLOOKUP(_xlfn.XLOOKUP(N486,Binning_WOE_IV!$AS$2:$AS$4,Binning_WOE_IV!$AT$2:$AT$4,"not found",0),Binning_WOE_IV!$R$62:$R$63,Binning_WOE_IV!$G$62:$G$63,"not found",0)</f>
        <v>0.12957806221905885</v>
      </c>
      <c r="AG486">
        <f>_xlfn.XLOOKUP(_xlfn.XLOOKUP(O486,Binning_WOE_IV!$AU$2:$AU$4,Binning_WOE_IV!$AV$2:$AV$4,"not found",0),Binning_WOE_IV!$R$64:$R$65,Binning_WOE_IV!$G$64:$G$65,"not found",0)</f>
        <v>-0.4919272386823581</v>
      </c>
      <c r="AH486">
        <f>V486*TRAIN_SUMMARY!$C$3</f>
        <v>-0.80010661528638027</v>
      </c>
      <c r="AI486">
        <f>W486*TRAIN_SUMMARY!$C$4</f>
        <v>-8.037531726833734E-2</v>
      </c>
      <c r="AJ486">
        <f>X486*TRAIN_SUMMARY!$C$5</f>
        <v>5.7453903556002682E-2</v>
      </c>
      <c r="AK486">
        <f>Y486*TRAIN_SUMMARY!$C$6</f>
        <v>0.35709270141793154</v>
      </c>
      <c r="AL486">
        <f>Z486*TRAIN_SUMMARY!$C$7</f>
        <v>-0.37777464997720578</v>
      </c>
      <c r="AM486">
        <f>AA486*TRAIN_SUMMARY!$C$8</f>
        <v>0.31332064462344805</v>
      </c>
      <c r="AN486">
        <f>AB486*TRAIN_SUMMARY!$C$9</f>
        <v>-0.49793991054548797</v>
      </c>
      <c r="AO486">
        <f>AC486*TRAIN_SUMMARY!$C$10</f>
        <v>-0.18469041192036334</v>
      </c>
      <c r="AP486">
        <f>AD486*TRAIN_SUMMARY!$C$11</f>
        <v>-0.21458247952085815</v>
      </c>
      <c r="AQ486">
        <f>AE486*TRAIN_SUMMARY!$C$12</f>
        <v>0.30495501300893796</v>
      </c>
      <c r="AR486">
        <f>AF486*TRAIN_SUMMARY!$C$13</f>
        <v>-7.9424741749105313E-2</v>
      </c>
      <c r="AS486">
        <f>AG486*TRAIN_SUMMARY!$C$14</f>
        <v>0.18600799575071647</v>
      </c>
      <c r="AT486">
        <f>TRAIN_SUMMARY!$C$2+SUM(AH486:AS486)</f>
        <v>-1.8374646826728251</v>
      </c>
      <c r="AU486">
        <f t="shared" si="91"/>
        <v>0.13735141609282572</v>
      </c>
      <c r="AV486">
        <f t="shared" si="92"/>
        <v>1.9852125563897021</v>
      </c>
      <c r="AW486">
        <f t="shared" si="93"/>
        <v>0</v>
      </c>
      <c r="AX486">
        <f t="shared" si="94"/>
        <v>1</v>
      </c>
      <c r="AY486">
        <f t="shared" si="102"/>
        <v>284</v>
      </c>
      <c r="AZ486">
        <f t="shared" si="103"/>
        <v>201</v>
      </c>
      <c r="BA486" s="35">
        <f t="shared" si="95"/>
        <v>0.58556701030927838</v>
      </c>
      <c r="BB486" s="35">
        <f t="shared" si="96"/>
        <v>0.93488372093023253</v>
      </c>
      <c r="BC486" s="35">
        <f t="shared" si="97"/>
        <v>0.34931671062095415</v>
      </c>
      <c r="BD486" s="35">
        <f t="shared" si="98"/>
        <v>0.93488372093023253</v>
      </c>
      <c r="BE486" s="35">
        <f t="shared" si="99"/>
        <v>0.58556701030927838</v>
      </c>
      <c r="BF486" s="23">
        <f>VLOOKUP(AH486,POINTS_TABLE!$D$2:$E$6,2,FALSE)</f>
        <v>-34.629295381683434</v>
      </c>
      <c r="BG486" s="23">
        <f>VLOOKUP(AI486,POINTS_TABLE!$D$7:$E$12,2,FALSE)</f>
        <v>-3.4787121489872201</v>
      </c>
      <c r="BH486" s="23">
        <f>VLOOKUP(AJ486,POINTS_TABLE!$D$13:$E$18,2,FALSE)</f>
        <v>2.4866538521987356</v>
      </c>
      <c r="BI486" s="23">
        <f>VLOOKUP(AK486,POINTS_TABLE!$D$21:$E$24,2,FALSE)</f>
        <v>15.455276084198793</v>
      </c>
      <c r="BJ486" s="23">
        <f>VLOOKUP(AL486,POINTS_TABLE!$D$25:$E$27,2,FALSE)</f>
        <v>-16.350408422870363</v>
      </c>
      <c r="BK486" s="23">
        <f>VLOOKUP(AM486,POINTS_TABLE!$D$28:$E$33,2,FALSE)</f>
        <v>13.560784206191453</v>
      </c>
      <c r="BL486" s="23">
        <f>VLOOKUP(AN486,POINTS_TABLE!$D$34:$E$37,2,FALSE)</f>
        <v>-21.551263188140087</v>
      </c>
      <c r="BM486" s="23">
        <f>VLOOKUP(AO486,POINTS_TABLE!$D$38:$E$41,2,FALSE)</f>
        <v>-7.9935582413174426</v>
      </c>
      <c r="BN486" s="23">
        <f>VLOOKUP(AP486,POINTS_TABLE!$D$42:$E$44,2,FALSE)</f>
        <v>-9.2873123719919874</v>
      </c>
      <c r="BO486" s="23">
        <f>VLOOKUP(AQ486,POINTS_TABLE!$D$45:$E$48,2,FALSE)</f>
        <v>13.198712548866723</v>
      </c>
      <c r="BP486" s="23">
        <f>VLOOKUP(AR486,POINTS_TABLE!$D$49:$E$50,2,FALSE)</f>
        <v>-3.4375704313596254</v>
      </c>
      <c r="BQ486" s="23">
        <f>VLOOKUP(AS486,POINTS_TABLE!$D$51:$E$52,2,FALSE)</f>
        <v>8.0505843910576207</v>
      </c>
      <c r="BR486" s="39">
        <f>ROUND(SCORECARD_SCALLING!$C$6-SUM(BF486:BQ486)-TRAIN_SUMMARY!$C$2*SCORECARD_SCALLING!$C$5,0)</f>
        <v>550</v>
      </c>
      <c r="BS486" t="str">
        <f t="shared" si="100"/>
        <v>Manual review</v>
      </c>
      <c r="BT486">
        <f t="shared" si="101"/>
        <v>2</v>
      </c>
    </row>
    <row r="487" spans="1:72">
      <c r="A487" s="2" t="s">
        <v>37</v>
      </c>
      <c r="B487" s="2">
        <v>12</v>
      </c>
      <c r="C487" s="2" t="s">
        <v>33</v>
      </c>
      <c r="D487" s="2" t="s">
        <v>58</v>
      </c>
      <c r="E487" s="2">
        <v>1542</v>
      </c>
      <c r="F487" s="2" t="s">
        <v>34</v>
      </c>
      <c r="G487" s="2" t="s">
        <v>39</v>
      </c>
      <c r="H487" s="2">
        <v>2</v>
      </c>
      <c r="I487" s="2" t="s">
        <v>26</v>
      </c>
      <c r="J487" s="2" t="s">
        <v>27</v>
      </c>
      <c r="K487" s="2">
        <v>4</v>
      </c>
      <c r="L487" s="2" t="s">
        <v>50</v>
      </c>
      <c r="M487" s="2">
        <v>36</v>
      </c>
      <c r="N487" s="2" t="s">
        <v>27</v>
      </c>
      <c r="O487" s="2" t="s">
        <v>29</v>
      </c>
      <c r="P487" s="2">
        <v>1</v>
      </c>
      <c r="Q487" s="2" t="s">
        <v>30</v>
      </c>
      <c r="R487" s="2">
        <v>1</v>
      </c>
      <c r="S487" s="2" t="s">
        <v>31</v>
      </c>
      <c r="T487" s="2" t="s">
        <v>31</v>
      </c>
      <c r="U487" s="2">
        <v>0</v>
      </c>
      <c r="V487">
        <f>_xlfn.XLOOKUP(B487,Binning_WOE_IV!$C$2:$C$6,Binning_WOE_IV!$I$2:$I$6,"not found",-1)</f>
        <v>7.0953437452657447E-2</v>
      </c>
      <c r="W487">
        <f>_xlfn.XLOOKUP(E487,Binning_WOE_IV!$C$7:$C$12,Binning_WOE_IV!$I$7:$I$12,"not found",-1)</f>
        <v>0.16104877718831048</v>
      </c>
      <c r="X487">
        <f>_xlfn.XLOOKUP(M487,Binning_WOE_IV!$C$13:$C$18,Binning_WOE_IV!$I$13:$I$18,"not found",-1)</f>
        <v>0.27579903319597576</v>
      </c>
      <c r="Y487">
        <f>_xlfn.XLOOKUP(A487,Binning_WOE_IV!$B$32:$B$35,Binning_WOE_IV!$G$32:$G$35,"not found",0)</f>
        <v>1.1281887537091495</v>
      </c>
      <c r="Z487" s="23">
        <f>_xlfn.XLOOKUP(_xlfn.XLOOKUP(C487,Binning_WOE_IV!$AF$2:$AF$6,Binning_WOE_IV!$AG$2:$AG$6,"not found",0),Binning_WOE_IV!$R$36:$R$38,Binning_WOE_IV!$G$36:$G$38,"not found",0)</f>
        <v>-4.4726268044255127E-2</v>
      </c>
      <c r="AA487" cm="1">
        <f t="array" ref="AA487">_xlfn.SWITCH(D487,"radio/tv",Binning_WOE_IV!$G$39,"other",Binning_WOE_IV!$G$39,"education",Binning_WOE_IV!$G$40,"retraining",Binning_WOE_IV!$G$40,"furniture/equipment",Binning_WOE_IV!$G$41,"domestic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487">
        <f>_xlfn.LET(_xlpm.b,_xlfn.XLOOKUP(F487,Binning_WOE_IV!$AJ$2:$AJ$6,Binning_WOE_IV!$AK$2:$AK$6,"not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87">
        <f>_xlfn.LET(_xlpm.b,_xlfn.XLOOKUP(G487,Binning_WOE_IV!$AL$2:$AL$6,Binning_WOE_IV!$AM$2:$AM$6,"not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87">
        <f>_xlfn.XLOOKUP(_xlfn.XLOOKUP(I487,Binning_WOE_IV!$AN$2:$AN$5,Binning_WOE_IV!$AO$2:$AO$5,"not found",0),Binning_WOE_IV!$R$53:$R$55,Binning_WOE_IV!$G$53:$G$55,"not found",0)</f>
        <v>0.1811117123342415</v>
      </c>
      <c r="AE487">
        <f>_xlfn.LET(_xlpm.b,_xlfn.XLOOKUP(L487,Binning_WOE_IV!$AQ$2:$AQ$5,Binning_WOE_IV!$AR$2:$AR$5,"not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87">
        <f>_xlfn.XLOOKUP(_xlfn.XLOOKUP(N487,Binning_WOE_IV!$AS$2:$AS$4,Binning_WOE_IV!$AT$2:$AT$4,"not found",0),Binning_WOE_IV!$R$62:$R$63,Binning_WOE_IV!$G$62:$G$63,"not found",0)</f>
        <v>0.12957806221905885</v>
      </c>
      <c r="AG487">
        <f>_xlfn.XLOOKUP(_xlfn.XLOOKUP(O487,Binning_WOE_IV!$AU$2:$AU$4,Binning_WOE_IV!$AV$2:$AV$4,"not found",0),Binning_WOE_IV!$R$64:$R$65,Binning_WOE_IV!$G$64:$G$65,"not found",0)</f>
        <v>0.23435622685305388</v>
      </c>
      <c r="AH487">
        <f>V487*TRAIN_SUMMARY!$C$3</f>
        <v>-5.5952498937620498E-2</v>
      </c>
      <c r="AI487">
        <f>W487*TRAIN_SUMMARY!$C$4</f>
        <v>-8.037531726833734E-2</v>
      </c>
      <c r="AJ487">
        <f>X487*TRAIN_SUMMARY!$C$5</f>
        <v>-0.1756525653466223</v>
      </c>
      <c r="AK487">
        <f>Y487*TRAIN_SUMMARY!$C$6</f>
        <v>-0.88431454425511169</v>
      </c>
      <c r="AL487">
        <f>Z487*TRAIN_SUMMARY!$C$7</f>
        <v>2.4580699342731407E-2</v>
      </c>
      <c r="AM487">
        <f>AA487*TRAIN_SUMMARY!$C$8</f>
        <v>0.4883377841684039</v>
      </c>
      <c r="AN487">
        <f>AB487*TRAIN_SUMMARY!$C$9</f>
        <v>0.17108448609736249</v>
      </c>
      <c r="AO487">
        <f>AC487*TRAIN_SUMMARY!$C$10</f>
        <v>-0.18469041192036334</v>
      </c>
      <c r="AP487">
        <f>AD487*TRAIN_SUMMARY!$C$11</f>
        <v>-0.21458247952085815</v>
      </c>
      <c r="AQ487">
        <f>AE487*TRAIN_SUMMARY!$C$12</f>
        <v>6.1778553558697331E-2</v>
      </c>
      <c r="AR487">
        <f>AF487*TRAIN_SUMMARY!$C$13</f>
        <v>-7.9424741749105313E-2</v>
      </c>
      <c r="AS487">
        <f>AG487*TRAIN_SUMMARY!$C$14</f>
        <v>-8.8614999578798745E-2</v>
      </c>
      <c r="AT487">
        <f>TRAIN_SUMMARY!$C$2+SUM(AH487:AS487)</f>
        <v>-1.8392268501717455</v>
      </c>
      <c r="AU487">
        <f t="shared" si="91"/>
        <v>0.13714275730334241</v>
      </c>
      <c r="AV487">
        <f t="shared" si="92"/>
        <v>0.14750602140054947</v>
      </c>
      <c r="AW487">
        <f t="shared" si="93"/>
        <v>1</v>
      </c>
      <c r="AX487">
        <f t="shared" si="94"/>
        <v>0</v>
      </c>
      <c r="AY487">
        <f t="shared" si="102"/>
        <v>285</v>
      </c>
      <c r="AZ487">
        <f t="shared" si="103"/>
        <v>201</v>
      </c>
      <c r="BA487" s="35">
        <f t="shared" si="95"/>
        <v>0.58762886597938147</v>
      </c>
      <c r="BB487" s="35">
        <f t="shared" si="96"/>
        <v>0.93488372093023253</v>
      </c>
      <c r="BC487" s="35">
        <f t="shared" si="97"/>
        <v>0.34725485495085107</v>
      </c>
      <c r="BD487" s="35">
        <f t="shared" si="98"/>
        <v>0.93488372093023253</v>
      </c>
      <c r="BE487" s="35">
        <f t="shared" si="99"/>
        <v>0.58762886597938147</v>
      </c>
      <c r="BF487" s="23">
        <f>VLOOKUP(AH487,POINTS_TABLE!$D$2:$E$6,2,FALSE)</f>
        <v>-2.4216717822795024</v>
      </c>
      <c r="BG487" s="23">
        <f>VLOOKUP(AI487,POINTS_TABLE!$D$7:$E$12,2,FALSE)</f>
        <v>-3.4787121489872201</v>
      </c>
      <c r="BH487" s="23">
        <f>VLOOKUP(AJ487,POINTS_TABLE!$D$13:$E$18,2,FALSE)</f>
        <v>-7.6023925483498971</v>
      </c>
      <c r="BI487" s="23">
        <f>VLOOKUP(AK487,POINTS_TABLE!$D$21:$E$24,2,FALSE)</f>
        <v>-38.273886227485001</v>
      </c>
      <c r="BJ487" s="23">
        <f>VLOOKUP(AL487,POINTS_TABLE!$D$25:$E$27,2,FALSE)</f>
        <v>1.063873591300236</v>
      </c>
      <c r="BK487" s="23">
        <f>VLOOKUP(AM487,POINTS_TABLE!$D$28:$E$33,2,FALSE)</f>
        <v>21.135674984953837</v>
      </c>
      <c r="BL487" s="23">
        <f>VLOOKUP(AN487,POINTS_TABLE!$D$34:$E$37,2,FALSE)</f>
        <v>7.4046821899710498</v>
      </c>
      <c r="BM487" s="23">
        <f>VLOOKUP(AO487,POINTS_TABLE!$D$38:$E$41,2,FALSE)</f>
        <v>-7.9935582413174426</v>
      </c>
      <c r="BN487" s="23">
        <f>VLOOKUP(AP487,POINTS_TABLE!$D$42:$E$44,2,FALSE)</f>
        <v>-9.2873123719919874</v>
      </c>
      <c r="BO487" s="23">
        <f>VLOOKUP(AQ487,POINTS_TABLE!$D$45:$E$48,2,FALSE)</f>
        <v>2.6738283855727758</v>
      </c>
      <c r="BP487" s="23">
        <f>VLOOKUP(AR487,POINTS_TABLE!$D$49:$E$50,2,FALSE)</f>
        <v>-3.4375704313596254</v>
      </c>
      <c r="BQ487" s="23">
        <f>VLOOKUP(AS487,POINTS_TABLE!$D$51:$E$52,2,FALSE)</f>
        <v>-3.8353326132213157</v>
      </c>
      <c r="BR487" s="39">
        <f>ROUND(SCORECARD_SCALLING!$C$6-SUM(BF487:BQ487)-TRAIN_SUMMARY!$C$2*SCORECARD_SCALLING!$C$5,0)</f>
        <v>550</v>
      </c>
      <c r="BS487" t="str">
        <f t="shared" si="100"/>
        <v>Manual review</v>
      </c>
      <c r="BT487">
        <f t="shared" si="101"/>
        <v>2</v>
      </c>
    </row>
    <row r="488" spans="1:72">
      <c r="A488" s="2" t="s">
        <v>37</v>
      </c>
      <c r="B488" s="2">
        <v>48</v>
      </c>
      <c r="C488" s="2" t="s">
        <v>45</v>
      </c>
      <c r="D488" s="2" t="s">
        <v>23</v>
      </c>
      <c r="E488" s="2">
        <v>7238</v>
      </c>
      <c r="F488" s="2" t="s">
        <v>24</v>
      </c>
      <c r="G488" s="2" t="s">
        <v>25</v>
      </c>
      <c r="H488" s="2">
        <v>3</v>
      </c>
      <c r="I488" s="2" t="s">
        <v>26</v>
      </c>
      <c r="J488" s="2" t="s">
        <v>27</v>
      </c>
      <c r="K488" s="2">
        <v>3</v>
      </c>
      <c r="L488" s="2" t="s">
        <v>50</v>
      </c>
      <c r="M488" s="2">
        <v>32</v>
      </c>
      <c r="N488" s="2" t="s">
        <v>61</v>
      </c>
      <c r="O488" s="2" t="s">
        <v>29</v>
      </c>
      <c r="P488" s="2">
        <v>2</v>
      </c>
      <c r="Q488" s="2" t="s">
        <v>30</v>
      </c>
      <c r="R488" s="2">
        <v>2</v>
      </c>
      <c r="S488" s="2" t="s">
        <v>27</v>
      </c>
      <c r="T488" s="2" t="s">
        <v>31</v>
      </c>
      <c r="U488" s="2">
        <v>0</v>
      </c>
      <c r="V488">
        <f>_xlfn.XLOOKUP(B488,Binning_WOE_IV!$C$2:$C$6,Binning_WOE_IV!$I$2:$I$6,"not found",-1)</f>
        <v>-0.94704225543434295</v>
      </c>
      <c r="W488">
        <f>_xlfn.XLOOKUP(E488,Binning_WOE_IV!$C$7:$C$12,Binning_WOE_IV!$I$7:$I$12,"not found",-1)</f>
        <v>-0.1020145435816787</v>
      </c>
      <c r="X488">
        <f>_xlfn.XLOOKUP(M488,Binning_WOE_IV!$C$13:$C$18,Binning_WOE_IV!$I$13:$I$18,"not found",-1)</f>
        <v>-9.0210644079187538E-2</v>
      </c>
      <c r="Y488">
        <f>_xlfn.XLOOKUP(A488,Binning_WOE_IV!$B$32:$B$35,Binning_WOE_IV!$G$32:$G$35,"not found",0)</f>
        <v>1.1281887537091495</v>
      </c>
      <c r="Z488" s="23">
        <f>_xlfn.XLOOKUP(_xlfn.XLOOKUP(C488,Binning_WOE_IV!$AF$2:$AF$6,Binning_WOE_IV!$AG$2:$AG$6,"not found",0),Binning_WOE_IV!$R$36:$R$38,Binning_WOE_IV!$G$36:$G$38,"not found",0)</f>
        <v>-4.4726268044255127E-2</v>
      </c>
      <c r="AA488" cm="1">
        <f t="array" ref="AA488">_xlfn.SWITCH(D488,"radio/tv",Binning_WOE_IV!$G$39,"other",Binning_WOE_IV!$G$39,"education",Binning_WOE_IV!$G$40,"retraining",Binning_WOE_IV!$G$40,"furniture/equipment",Binning_WOE_IV!$G$41,"domestic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488">
        <f>_xlfn.LET(_xlpm.b,_xlfn.XLOOKUP(F488,Binning_WOE_IV!$AJ$2:$AJ$6,Binning_WOE_IV!$AK$2:$AK$6,"not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488">
        <f>_xlfn.LET(_xlpm.b,_xlfn.XLOOKUP(G488,Binning_WOE_IV!$AL$2:$AL$6,Binning_WOE_IV!$AM$2:$AM$6,"not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88">
        <f>_xlfn.XLOOKUP(_xlfn.XLOOKUP(I488,Binning_WOE_IV!$AN$2:$AN$5,Binning_WOE_IV!$AO$2:$AO$5,"not found",0),Binning_WOE_IV!$R$53:$R$55,Binning_WOE_IV!$G$53:$G$55,"not found",0)</f>
        <v>0.1811117123342415</v>
      </c>
      <c r="AE488">
        <f>_xlfn.LET(_xlpm.b,_xlfn.XLOOKUP(L488,Binning_WOE_IV!$AQ$2:$AQ$5,Binning_WOE_IV!$AR$2:$AR$5,"not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88">
        <f>_xlfn.XLOOKUP(_xlfn.XLOOKUP(N488,Binning_WOE_IV!$AS$2:$AS$4,Binning_WOE_IV!$AT$2:$AT$4,"not found",0),Binning_WOE_IV!$R$62:$R$63,Binning_WOE_IV!$G$62:$G$63,"not found",0)</f>
        <v>-0.54969627176468283</v>
      </c>
      <c r="AG488">
        <f>_xlfn.XLOOKUP(_xlfn.XLOOKUP(O488,Binning_WOE_IV!$AU$2:$AU$4,Binning_WOE_IV!$AV$2:$AV$4,"not found",0),Binning_WOE_IV!$R$64:$R$65,Binning_WOE_IV!$G$64:$G$65,"not found",0)</f>
        <v>0.23435622685305388</v>
      </c>
      <c r="AH488">
        <f>V488*TRAIN_SUMMARY!$C$3</f>
        <v>0.74681907872931619</v>
      </c>
      <c r="AI488">
        <f>W488*TRAIN_SUMMARY!$C$4</f>
        <v>5.0912844229637523E-2</v>
      </c>
      <c r="AJ488">
        <f>X488*TRAIN_SUMMARY!$C$5</f>
        <v>5.7453903556002682E-2</v>
      </c>
      <c r="AK488">
        <f>Y488*TRAIN_SUMMARY!$C$6</f>
        <v>-0.88431454425511169</v>
      </c>
      <c r="AL488">
        <f>Z488*TRAIN_SUMMARY!$C$7</f>
        <v>2.4580699342731407E-2</v>
      </c>
      <c r="AM488">
        <f>AA488*TRAIN_SUMMARY!$C$8</f>
        <v>-0.43521580803835686</v>
      </c>
      <c r="AN488">
        <f>AB488*TRAIN_SUMMARY!$C$9</f>
        <v>-0.49611293003523665</v>
      </c>
      <c r="AO488">
        <f>AC488*TRAIN_SUMMARY!$C$10</f>
        <v>-0.18469041192036334</v>
      </c>
      <c r="AP488">
        <f>AD488*TRAIN_SUMMARY!$C$11</f>
        <v>-0.21458247952085815</v>
      </c>
      <c r="AQ488">
        <f>AE488*TRAIN_SUMMARY!$C$12</f>
        <v>6.1778553558697331E-2</v>
      </c>
      <c r="AR488">
        <f>AF488*TRAIN_SUMMARY!$C$13</f>
        <v>0.33693577197926589</v>
      </c>
      <c r="AS488">
        <f>AG488*TRAIN_SUMMARY!$C$14</f>
        <v>-8.8614999578798745E-2</v>
      </c>
      <c r="AT488">
        <f>TRAIN_SUMMARY!$C$2+SUM(AH488:AS488)</f>
        <v>-1.8464511367151979</v>
      </c>
      <c r="AU488">
        <f t="shared" si="91"/>
        <v>0.13629011290745671</v>
      </c>
      <c r="AV488">
        <f t="shared" si="92"/>
        <v>0.14651834539248962</v>
      </c>
      <c r="AW488">
        <f t="shared" si="93"/>
        <v>1</v>
      </c>
      <c r="AX488">
        <f t="shared" si="94"/>
        <v>0</v>
      </c>
      <c r="AY488">
        <f t="shared" si="102"/>
        <v>286</v>
      </c>
      <c r="AZ488">
        <f t="shared" si="103"/>
        <v>201</v>
      </c>
      <c r="BA488" s="35">
        <f t="shared" si="95"/>
        <v>0.58969072164948455</v>
      </c>
      <c r="BB488" s="35">
        <f t="shared" si="96"/>
        <v>0.93488372093023253</v>
      </c>
      <c r="BC488" s="35">
        <f t="shared" si="97"/>
        <v>0.34519299928074798</v>
      </c>
      <c r="BD488" s="35">
        <f t="shared" si="98"/>
        <v>0.93488372093023253</v>
      </c>
      <c r="BE488" s="35">
        <f t="shared" si="99"/>
        <v>0.58969072164948455</v>
      </c>
      <c r="BF488" s="23">
        <f>VLOOKUP(AH488,POINTS_TABLE!$D$2:$E$6,2,FALSE)</f>
        <v>32.322965439721465</v>
      </c>
      <c r="BG488" s="23">
        <f>VLOOKUP(AI488,POINTS_TABLE!$D$7:$E$12,2,FALSE)</f>
        <v>2.2035512366295098</v>
      </c>
      <c r="BH488" s="23">
        <f>VLOOKUP(AJ488,POINTS_TABLE!$D$13:$E$18,2,FALSE)</f>
        <v>2.4866538521987356</v>
      </c>
      <c r="BI488" s="23">
        <f>VLOOKUP(AK488,POINTS_TABLE!$D$21:$E$24,2,FALSE)</f>
        <v>-38.273886227485001</v>
      </c>
      <c r="BJ488" s="23">
        <f>VLOOKUP(AL488,POINTS_TABLE!$D$25:$E$27,2,FALSE)</f>
        <v>1.063873591300236</v>
      </c>
      <c r="BK488" s="23">
        <f>VLOOKUP(AM488,POINTS_TABLE!$D$28:$E$33,2,FALSE)</f>
        <v>-18.836510639202615</v>
      </c>
      <c r="BL488" s="23">
        <f>VLOOKUP(AN488,POINTS_TABLE!$D$34:$E$37,2,FALSE)</f>
        <v>-21.472189916481874</v>
      </c>
      <c r="BM488" s="23">
        <f>VLOOKUP(AO488,POINTS_TABLE!$D$38:$E$41,2,FALSE)</f>
        <v>-7.9935582413174426</v>
      </c>
      <c r="BN488" s="23">
        <f>VLOOKUP(AP488,POINTS_TABLE!$D$42:$E$44,2,FALSE)</f>
        <v>-9.2873123719919874</v>
      </c>
      <c r="BO488" s="23">
        <f>VLOOKUP(AQ488,POINTS_TABLE!$D$45:$E$48,2,FALSE)</f>
        <v>2.6738283855727758</v>
      </c>
      <c r="BP488" s="23">
        <f>VLOOKUP(AR488,POINTS_TABLE!$D$49:$E$50,2,FALSE)</f>
        <v>14.582867019977442</v>
      </c>
      <c r="BQ488" s="23">
        <f>VLOOKUP(AS488,POINTS_TABLE!$D$51:$E$52,2,FALSE)</f>
        <v>-3.8353326132213157</v>
      </c>
      <c r="BR488" s="39">
        <f>ROUND(SCORECARD_SCALLING!$C$6-SUM(BF488:BQ488)-TRAIN_SUMMARY!$C$2*SCORECARD_SCALLING!$C$5,0)</f>
        <v>550</v>
      </c>
      <c r="BS488" t="str">
        <f t="shared" si="100"/>
        <v>Manual review</v>
      </c>
      <c r="BT488">
        <f t="shared" si="101"/>
        <v>2</v>
      </c>
    </row>
    <row r="489" spans="1:72">
      <c r="A489" s="2" t="s">
        <v>37</v>
      </c>
      <c r="B489" s="2">
        <v>36</v>
      </c>
      <c r="C489" s="2" t="s">
        <v>33</v>
      </c>
      <c r="D489" s="2" t="s">
        <v>23</v>
      </c>
      <c r="E489" s="2">
        <v>3595</v>
      </c>
      <c r="F489" s="2" t="s">
        <v>34</v>
      </c>
      <c r="G489" s="2" t="s">
        <v>25</v>
      </c>
      <c r="H489" s="2">
        <v>4</v>
      </c>
      <c r="I489" s="2" t="s">
        <v>26</v>
      </c>
      <c r="J489" s="2" t="s">
        <v>27</v>
      </c>
      <c r="K489" s="2">
        <v>2</v>
      </c>
      <c r="L489" s="2" t="s">
        <v>50</v>
      </c>
      <c r="M489" s="2">
        <v>28</v>
      </c>
      <c r="N489" s="2" t="s">
        <v>27</v>
      </c>
      <c r="O489" s="2" t="s">
        <v>29</v>
      </c>
      <c r="P489" s="2">
        <v>1</v>
      </c>
      <c r="Q489" s="2" t="s">
        <v>30</v>
      </c>
      <c r="R489" s="2">
        <v>1</v>
      </c>
      <c r="S489" s="2" t="s">
        <v>27</v>
      </c>
      <c r="T489" s="2" t="s">
        <v>31</v>
      </c>
      <c r="U489" s="2">
        <v>0</v>
      </c>
      <c r="V489">
        <f>_xlfn.XLOOKUP(B489,Binning_WOE_IV!$C$2:$C$6,Binning_WOE_IV!$I$2:$I$6,"not found",-1)</f>
        <v>-0.672432264549915</v>
      </c>
      <c r="W489">
        <f>_xlfn.XLOOKUP(E489,Binning_WOE_IV!$C$7:$C$12,Binning_WOE_IV!$I$7:$I$12,"not found",-1)</f>
        <v>4.3939369041401284E-2</v>
      </c>
      <c r="X489">
        <f>_xlfn.XLOOKUP(M489,Binning_WOE_IV!$C$13:$C$18,Binning_WOE_IV!$I$13:$I$18,"not found",-1)</f>
        <v>-0.13233987329659078</v>
      </c>
      <c r="Y489">
        <f>_xlfn.XLOOKUP(A489,Binning_WOE_IV!$B$32:$B$35,Binning_WOE_IV!$G$32:$G$35,"not found",0)</f>
        <v>1.1281887537091495</v>
      </c>
      <c r="Z489" s="23">
        <f>_xlfn.XLOOKUP(_xlfn.XLOOKUP(C489,Binning_WOE_IV!$AF$2:$AF$6,Binning_WOE_IV!$AG$2:$AG$6,"not found",0),Binning_WOE_IV!$R$36:$R$38,Binning_WOE_IV!$G$36:$G$38,"not found",0)</f>
        <v>-4.4726268044255127E-2</v>
      </c>
      <c r="AA489" cm="1">
        <f t="array" ref="AA489">_xlfn.SWITCH(D489,"radio/tv",Binning_WOE_IV!$G$39,"other",Binning_WOE_IV!$G$39,"education",Binning_WOE_IV!$G$40,"retraining",Binning_WOE_IV!$G$40,"furniture/equipment",Binning_WOE_IV!$G$41,"domestic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489">
        <f>_xlfn.LET(_xlpm.b,_xlfn.XLOOKUP(F489,Binning_WOE_IV!$AJ$2:$AJ$6,Binning_WOE_IV!$AK$2:$AK$6,"not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89">
        <f>_xlfn.LET(_xlpm.b,_xlfn.XLOOKUP(G489,Binning_WOE_IV!$AL$2:$AL$6,Binning_WOE_IV!$AM$2:$AM$6,"not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89">
        <f>_xlfn.XLOOKUP(_xlfn.XLOOKUP(I489,Binning_WOE_IV!$AN$2:$AN$5,Binning_WOE_IV!$AO$2:$AO$5,"not found",0),Binning_WOE_IV!$R$53:$R$55,Binning_WOE_IV!$G$53:$G$55,"not found",0)</f>
        <v>0.1811117123342415</v>
      </c>
      <c r="AE489">
        <f>_xlfn.LET(_xlpm.b,_xlfn.XLOOKUP(L489,Binning_WOE_IV!$AQ$2:$AQ$5,Binning_WOE_IV!$AR$2:$AR$5,"not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89">
        <f>_xlfn.XLOOKUP(_xlfn.XLOOKUP(N489,Binning_WOE_IV!$AS$2:$AS$4,Binning_WOE_IV!$AT$2:$AT$4,"not found",0),Binning_WOE_IV!$R$62:$R$63,Binning_WOE_IV!$G$62:$G$63,"not found",0)</f>
        <v>0.12957806221905885</v>
      </c>
      <c r="AG489">
        <f>_xlfn.XLOOKUP(_xlfn.XLOOKUP(O489,Binning_WOE_IV!$AU$2:$AU$4,Binning_WOE_IV!$AV$2:$AV$4,"not found",0),Binning_WOE_IV!$R$64:$R$65,Binning_WOE_IV!$G$64:$G$65,"not found",0)</f>
        <v>0.23435622685305388</v>
      </c>
      <c r="AH489">
        <f>V489*TRAIN_SUMMARY!$C$3</f>
        <v>0.53026698802232175</v>
      </c>
      <c r="AI489">
        <f>W489*TRAIN_SUMMARY!$C$4</f>
        <v>-2.1929012991782761E-2</v>
      </c>
      <c r="AJ489">
        <f>X489*TRAIN_SUMMARY!$C$5</f>
        <v>8.428542324031725E-2</v>
      </c>
      <c r="AK489">
        <f>Y489*TRAIN_SUMMARY!$C$6</f>
        <v>-0.88431454425511169</v>
      </c>
      <c r="AL489">
        <f>Z489*TRAIN_SUMMARY!$C$7</f>
        <v>2.4580699342731407E-2</v>
      </c>
      <c r="AM489">
        <f>AA489*TRAIN_SUMMARY!$C$8</f>
        <v>-0.43521580803835686</v>
      </c>
      <c r="AN489">
        <f>AB489*TRAIN_SUMMARY!$C$9</f>
        <v>0.17108448609736249</v>
      </c>
      <c r="AO489">
        <f>AC489*TRAIN_SUMMARY!$C$10</f>
        <v>-0.18469041192036334</v>
      </c>
      <c r="AP489">
        <f>AD489*TRAIN_SUMMARY!$C$11</f>
        <v>-0.21458247952085815</v>
      </c>
      <c r="AQ489">
        <f>AE489*TRAIN_SUMMARY!$C$12</f>
        <v>6.1778553558697331E-2</v>
      </c>
      <c r="AR489">
        <f>AF489*TRAIN_SUMMARY!$C$13</f>
        <v>-7.9424741749105313E-2</v>
      </c>
      <c r="AS489">
        <f>AG489*TRAIN_SUMMARY!$C$14</f>
        <v>-8.8614999578798745E-2</v>
      </c>
      <c r="AT489">
        <f>TRAIN_SUMMARY!$C$2+SUM(AH489:AS489)</f>
        <v>-1.8581766625550697</v>
      </c>
      <c r="AU489">
        <f t="shared" si="91"/>
        <v>0.13491571836232641</v>
      </c>
      <c r="AV489">
        <f t="shared" si="92"/>
        <v>0.14492834137750404</v>
      </c>
      <c r="AW489">
        <f t="shared" si="93"/>
        <v>1</v>
      </c>
      <c r="AX489">
        <f t="shared" si="94"/>
        <v>0</v>
      </c>
      <c r="AY489">
        <f t="shared" si="102"/>
        <v>287</v>
      </c>
      <c r="AZ489">
        <f t="shared" si="103"/>
        <v>201</v>
      </c>
      <c r="BA489" s="35">
        <f t="shared" si="95"/>
        <v>0.59175257731958764</v>
      </c>
      <c r="BB489" s="35">
        <f t="shared" si="96"/>
        <v>0.93488372093023253</v>
      </c>
      <c r="BC489" s="35">
        <f t="shared" si="97"/>
        <v>0.3431311436106449</v>
      </c>
      <c r="BD489" s="35">
        <f t="shared" si="98"/>
        <v>0.93488372093023253</v>
      </c>
      <c r="BE489" s="35">
        <f t="shared" si="99"/>
        <v>0.59175257731958764</v>
      </c>
      <c r="BF489" s="23">
        <f>VLOOKUP(AH489,POINTS_TABLE!$D$2:$E$6,2,FALSE)</f>
        <v>22.950406619007929</v>
      </c>
      <c r="BG489" s="23">
        <f>VLOOKUP(AI489,POINTS_TABLE!$D$7:$E$12,2,FALSE)</f>
        <v>-0.94910634884503919</v>
      </c>
      <c r="BH489" s="23">
        <f>VLOOKUP(AJ489,POINTS_TABLE!$D$13:$E$18,2,FALSE)</f>
        <v>3.6479448638409924</v>
      </c>
      <c r="BI489" s="23">
        <f>VLOOKUP(AK489,POINTS_TABLE!$D$21:$E$24,2,FALSE)</f>
        <v>-38.273886227485001</v>
      </c>
      <c r="BJ489" s="23">
        <f>VLOOKUP(AL489,POINTS_TABLE!$D$25:$E$27,2,FALSE)</f>
        <v>1.063873591300236</v>
      </c>
      <c r="BK489" s="23">
        <f>VLOOKUP(AM489,POINTS_TABLE!$D$28:$E$33,2,FALSE)</f>
        <v>-18.836510639202615</v>
      </c>
      <c r="BL489" s="23">
        <f>VLOOKUP(AN489,POINTS_TABLE!$D$34:$E$37,2,FALSE)</f>
        <v>7.4046821899710498</v>
      </c>
      <c r="BM489" s="23">
        <f>VLOOKUP(AO489,POINTS_TABLE!$D$38:$E$41,2,FALSE)</f>
        <v>-7.9935582413174426</v>
      </c>
      <c r="BN489" s="23">
        <f>VLOOKUP(AP489,POINTS_TABLE!$D$42:$E$44,2,FALSE)</f>
        <v>-9.2873123719919874</v>
      </c>
      <c r="BO489" s="23">
        <f>VLOOKUP(AQ489,POINTS_TABLE!$D$45:$E$48,2,FALSE)</f>
        <v>2.6738283855727758</v>
      </c>
      <c r="BP489" s="23">
        <f>VLOOKUP(AR489,POINTS_TABLE!$D$49:$E$50,2,FALSE)</f>
        <v>-3.4375704313596254</v>
      </c>
      <c r="BQ489" s="23">
        <f>VLOOKUP(AS489,POINTS_TABLE!$D$51:$E$52,2,FALSE)</f>
        <v>-3.8353326132213157</v>
      </c>
      <c r="BR489" s="39">
        <f>ROUND(SCORECARD_SCALLING!$C$6-SUM(BF489:BQ489)-TRAIN_SUMMARY!$C$2*SCORECARD_SCALLING!$C$5,0)</f>
        <v>551</v>
      </c>
      <c r="BS489" t="str">
        <f t="shared" si="100"/>
        <v>Manual review</v>
      </c>
      <c r="BT489">
        <f t="shared" si="101"/>
        <v>2</v>
      </c>
    </row>
    <row r="490" spans="1:72">
      <c r="A490" s="2" t="s">
        <v>37</v>
      </c>
      <c r="B490" s="2">
        <v>24</v>
      </c>
      <c r="C490" s="2" t="s">
        <v>45</v>
      </c>
      <c r="D490" s="2" t="s">
        <v>46</v>
      </c>
      <c r="E490" s="2">
        <v>2538</v>
      </c>
      <c r="F490" s="2" t="s">
        <v>34</v>
      </c>
      <c r="G490" s="2" t="s">
        <v>25</v>
      </c>
      <c r="H490" s="2">
        <v>4</v>
      </c>
      <c r="I490" s="2" t="s">
        <v>26</v>
      </c>
      <c r="J490" s="2" t="s">
        <v>27</v>
      </c>
      <c r="K490" s="2">
        <v>4</v>
      </c>
      <c r="L490" s="2" t="s">
        <v>50</v>
      </c>
      <c r="M490" s="2">
        <v>47</v>
      </c>
      <c r="N490" s="2" t="s">
        <v>27</v>
      </c>
      <c r="O490" s="2" t="s">
        <v>29</v>
      </c>
      <c r="P490" s="2">
        <v>2</v>
      </c>
      <c r="Q490" s="2" t="s">
        <v>40</v>
      </c>
      <c r="R490" s="2">
        <v>2</v>
      </c>
      <c r="S490" s="2" t="s">
        <v>27</v>
      </c>
      <c r="T490" s="2" t="s">
        <v>31</v>
      </c>
      <c r="U490" s="2">
        <v>1</v>
      </c>
      <c r="V490">
        <f>_xlfn.XLOOKUP(B490,Binning_WOE_IV!$C$2:$C$6,Binning_WOE_IV!$I$2:$I$6,"not found",-1)</f>
        <v>-0.12917431193202994</v>
      </c>
      <c r="W490">
        <f>_xlfn.XLOOKUP(E490,Binning_WOE_IV!$C$7:$C$12,Binning_WOE_IV!$I$7:$I$12,"not found",-1)</f>
        <v>0.12361395596717682</v>
      </c>
      <c r="X490">
        <f>_xlfn.XLOOKUP(M490,Binning_WOE_IV!$C$13:$C$18,Binning_WOE_IV!$I$13:$I$18,"not found",-1)</f>
        <v>0.42044277372805144</v>
      </c>
      <c r="Y490">
        <f>_xlfn.XLOOKUP(A490,Binning_WOE_IV!$B$32:$B$35,Binning_WOE_IV!$G$32:$G$35,"not found",0)</f>
        <v>1.1281887537091495</v>
      </c>
      <c r="Z490" s="23">
        <f>_xlfn.XLOOKUP(_xlfn.XLOOKUP(C490,Binning_WOE_IV!$AF$2:$AF$6,Binning_WOE_IV!$AG$2:$AG$6,"not found",0),Binning_WOE_IV!$R$36:$R$38,Binning_WOE_IV!$G$36:$G$38,"not found",0)</f>
        <v>-4.4726268044255127E-2</v>
      </c>
      <c r="AA490" cm="1">
        <f t="array" ref="AA490">_xlfn.SWITCH(D490,"radio/tv",Binning_WOE_IV!$G$39,"other",Binning_WOE_IV!$G$39,"education",Binning_WOE_IV!$G$40,"retraining",Binning_WOE_IV!$G$40,"furniture/equipment",Binning_WOE_IV!$G$41,"domestic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90">
        <f>_xlfn.LET(_xlpm.b,_xlfn.XLOOKUP(F490,Binning_WOE_IV!$AJ$2:$AJ$6,Binning_WOE_IV!$AK$2:$AK$6,"not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90">
        <f>_xlfn.LET(_xlpm.b,_xlfn.XLOOKUP(G490,Binning_WOE_IV!$AL$2:$AL$6,Binning_WOE_IV!$AM$2:$AM$6,"not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90">
        <f>_xlfn.XLOOKUP(_xlfn.XLOOKUP(I490,Binning_WOE_IV!$AN$2:$AN$5,Binning_WOE_IV!$AO$2:$AO$5,"not found",0),Binning_WOE_IV!$R$53:$R$55,Binning_WOE_IV!$G$53:$G$55,"not found",0)</f>
        <v>0.1811117123342415</v>
      </c>
      <c r="AE490">
        <f>_xlfn.LET(_xlpm.b,_xlfn.XLOOKUP(L490,Binning_WOE_IV!$AQ$2:$AQ$5,Binning_WOE_IV!$AR$2:$AR$5,"not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90">
        <f>_xlfn.XLOOKUP(_xlfn.XLOOKUP(N490,Binning_WOE_IV!$AS$2:$AS$4,Binning_WOE_IV!$AT$2:$AT$4,"not found",0),Binning_WOE_IV!$R$62:$R$63,Binning_WOE_IV!$G$62:$G$63,"not found",0)</f>
        <v>0.12957806221905885</v>
      </c>
      <c r="AG490">
        <f>_xlfn.XLOOKUP(_xlfn.XLOOKUP(O490,Binning_WOE_IV!$AU$2:$AU$4,Binning_WOE_IV!$AV$2:$AV$4,"not found",0),Binning_WOE_IV!$R$64:$R$65,Binning_WOE_IV!$G$64:$G$65,"not found",0)</f>
        <v>0.23435622685305388</v>
      </c>
      <c r="AH490">
        <f>V490*TRAIN_SUMMARY!$C$3</f>
        <v>0.10186434668464488</v>
      </c>
      <c r="AI490">
        <f>W490*TRAIN_SUMMARY!$C$4</f>
        <v>-6.1692557392340606E-2</v>
      </c>
      <c r="AJ490">
        <f>X490*TRAIN_SUMMARY!$C$5</f>
        <v>-0.26777415036949909</v>
      </c>
      <c r="AK490">
        <f>Y490*TRAIN_SUMMARY!$C$6</f>
        <v>-0.88431454425511169</v>
      </c>
      <c r="AL490">
        <f>Z490*TRAIN_SUMMARY!$C$7</f>
        <v>2.4580699342731407E-2</v>
      </c>
      <c r="AM490">
        <f>AA490*TRAIN_SUMMARY!$C$8</f>
        <v>0.38352631329769549</v>
      </c>
      <c r="AN490">
        <f>AB490*TRAIN_SUMMARY!$C$9</f>
        <v>0.17108448609736249</v>
      </c>
      <c r="AO490">
        <f>AC490*TRAIN_SUMMARY!$C$10</f>
        <v>-0.18469041192036334</v>
      </c>
      <c r="AP490">
        <f>AD490*TRAIN_SUMMARY!$C$11</f>
        <v>-0.21458247952085815</v>
      </c>
      <c r="AQ490">
        <f>AE490*TRAIN_SUMMARY!$C$12</f>
        <v>6.1778553558697331E-2</v>
      </c>
      <c r="AR490">
        <f>AF490*TRAIN_SUMMARY!$C$13</f>
        <v>-7.9424741749105313E-2</v>
      </c>
      <c r="AS490">
        <f>AG490*TRAIN_SUMMARY!$C$14</f>
        <v>-8.8614999578798745E-2</v>
      </c>
      <c r="AT490">
        <f>TRAIN_SUMMARY!$C$2+SUM(AH490:AS490)</f>
        <v>-1.8596603005670689</v>
      </c>
      <c r="AU490">
        <f t="shared" si="91"/>
        <v>0.13474265159958926</v>
      </c>
      <c r="AV490">
        <f t="shared" si="92"/>
        <v>2.0043886042637937</v>
      </c>
      <c r="AW490">
        <f t="shared" si="93"/>
        <v>0</v>
      </c>
      <c r="AX490">
        <f t="shared" si="94"/>
        <v>1</v>
      </c>
      <c r="AY490">
        <f t="shared" si="102"/>
        <v>287</v>
      </c>
      <c r="AZ490">
        <f t="shared" si="103"/>
        <v>202</v>
      </c>
      <c r="BA490" s="35">
        <f t="shared" si="95"/>
        <v>0.59175257731958764</v>
      </c>
      <c r="BB490" s="35">
        <f t="shared" si="96"/>
        <v>0.93953488372093019</v>
      </c>
      <c r="BC490" s="35">
        <f t="shared" si="97"/>
        <v>0.34778230640134256</v>
      </c>
      <c r="BD490" s="35">
        <f t="shared" si="98"/>
        <v>0.93953488372093019</v>
      </c>
      <c r="BE490" s="35">
        <f t="shared" si="99"/>
        <v>0.59175257731958764</v>
      </c>
      <c r="BF490" s="23">
        <f>VLOOKUP(AH490,POINTS_TABLE!$D$2:$E$6,2,FALSE)</f>
        <v>4.4087756341599382</v>
      </c>
      <c r="BG490" s="23">
        <f>VLOOKUP(AI490,POINTS_TABLE!$D$7:$E$12,2,FALSE)</f>
        <v>-2.6701063982906263</v>
      </c>
      <c r="BH490" s="23">
        <f>VLOOKUP(AJ490,POINTS_TABLE!$D$13:$E$18,2,FALSE)</f>
        <v>-11.589493164489957</v>
      </c>
      <c r="BI490" s="23">
        <f>VLOOKUP(AK490,POINTS_TABLE!$D$21:$E$24,2,FALSE)</f>
        <v>-38.273886227485001</v>
      </c>
      <c r="BJ490" s="23">
        <f>VLOOKUP(AL490,POINTS_TABLE!$D$25:$E$27,2,FALSE)</f>
        <v>1.063873591300236</v>
      </c>
      <c r="BK490" s="23">
        <f>VLOOKUP(AM490,POINTS_TABLE!$D$28:$E$33,2,FALSE)</f>
        <v>16.599345307350365</v>
      </c>
      <c r="BL490" s="23">
        <f>VLOOKUP(AN490,POINTS_TABLE!$D$34:$E$37,2,FALSE)</f>
        <v>7.4046821899710498</v>
      </c>
      <c r="BM490" s="23">
        <f>VLOOKUP(AO490,POINTS_TABLE!$D$38:$E$41,2,FALSE)</f>
        <v>-7.9935582413174426</v>
      </c>
      <c r="BN490" s="23">
        <f>VLOOKUP(AP490,POINTS_TABLE!$D$42:$E$44,2,FALSE)</f>
        <v>-9.2873123719919874</v>
      </c>
      <c r="BO490" s="23">
        <f>VLOOKUP(AQ490,POINTS_TABLE!$D$45:$E$48,2,FALSE)</f>
        <v>2.6738283855727758</v>
      </c>
      <c r="BP490" s="23">
        <f>VLOOKUP(AR490,POINTS_TABLE!$D$49:$E$50,2,FALSE)</f>
        <v>-3.4375704313596254</v>
      </c>
      <c r="BQ490" s="23">
        <f>VLOOKUP(AS490,POINTS_TABLE!$D$51:$E$52,2,FALSE)</f>
        <v>-3.8353326132213157</v>
      </c>
      <c r="BR490" s="39">
        <f>ROUND(SCORECARD_SCALLING!$C$6-SUM(BF490:BQ490)-TRAIN_SUMMARY!$C$2*SCORECARD_SCALLING!$C$5,0)</f>
        <v>551</v>
      </c>
      <c r="BS490" t="str">
        <f t="shared" si="100"/>
        <v>Manual review</v>
      </c>
      <c r="BT490">
        <f t="shared" si="101"/>
        <v>2</v>
      </c>
    </row>
    <row r="491" spans="1:72">
      <c r="A491" s="2" t="s">
        <v>37</v>
      </c>
      <c r="B491" s="2">
        <v>15</v>
      </c>
      <c r="C491" s="2" t="s">
        <v>33</v>
      </c>
      <c r="D491" s="2" t="s">
        <v>67</v>
      </c>
      <c r="E491" s="2">
        <v>874</v>
      </c>
      <c r="F491" s="2" t="s">
        <v>24</v>
      </c>
      <c r="G491" s="2" t="s">
        <v>57</v>
      </c>
      <c r="H491" s="2">
        <v>4</v>
      </c>
      <c r="I491" s="2" t="s">
        <v>36</v>
      </c>
      <c r="J491" s="2" t="s">
        <v>27</v>
      </c>
      <c r="K491" s="2">
        <v>1</v>
      </c>
      <c r="L491" s="2" t="s">
        <v>28</v>
      </c>
      <c r="M491" s="2">
        <v>24</v>
      </c>
      <c r="N491" s="2" t="s">
        <v>27</v>
      </c>
      <c r="O491" s="2" t="s">
        <v>29</v>
      </c>
      <c r="P491" s="2">
        <v>1</v>
      </c>
      <c r="Q491" s="2" t="s">
        <v>30</v>
      </c>
      <c r="R491" s="2">
        <v>1</v>
      </c>
      <c r="S491" s="2" t="s">
        <v>27</v>
      </c>
      <c r="T491" s="2" t="s">
        <v>31</v>
      </c>
      <c r="U491" s="2">
        <v>0</v>
      </c>
      <c r="V491">
        <f>_xlfn.XLOOKUP(B491,Binning_WOE_IV!$C$2:$C$6,Binning_WOE_IV!$I$2:$I$6,"not found",-1)</f>
        <v>7.0953437452657447E-2</v>
      </c>
      <c r="W491">
        <f>_xlfn.XLOOKUP(E491,Binning_WOE_IV!$C$7:$C$12,Binning_WOE_IV!$I$7:$I$12,"not found",-1)</f>
        <v>3.9978967825304385E-2</v>
      </c>
      <c r="X491">
        <f>_xlfn.XLOOKUP(M491,Binning_WOE_IV!$C$13:$C$18,Binning_WOE_IV!$I$13:$I$18,"not found",-1)</f>
        <v>-0.40221483439086264</v>
      </c>
      <c r="Y491">
        <f>_xlfn.XLOOKUP(A491,Binning_WOE_IV!$B$32:$B$35,Binning_WOE_IV!$G$32:$G$35,"not found",0)</f>
        <v>1.1281887537091495</v>
      </c>
      <c r="Z491" s="23">
        <f>_xlfn.XLOOKUP(_xlfn.XLOOKUP(C491,Binning_WOE_IV!$AF$2:$AF$6,Binning_WOE_IV!$AG$2:$AG$6,"not found",0),Binning_WOE_IV!$R$36:$R$38,Binning_WOE_IV!$G$36:$G$38,"not found",0)</f>
        <v>-4.4726268044255127E-2</v>
      </c>
      <c r="AA491" cm="1">
        <f t="array" ref="AA491">_xlfn.SWITCH(D491,"radio/tv",Binning_WOE_IV!$G$39,"other",Binning_WOE_IV!$G$39,"education",Binning_WOE_IV!$G$40,"retraining",Binning_WOE_IV!$G$40,"furniture/equipment",Binning_WOE_IV!$G$41,"domestic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491">
        <f>_xlfn.LET(_xlpm.b,_xlfn.XLOOKUP(F491,Binning_WOE_IV!$AJ$2:$AJ$6,Binning_WOE_IV!$AK$2:$AK$6,"not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491">
        <f>_xlfn.LET(_xlpm.b,_xlfn.XLOOKUP(G491,Binning_WOE_IV!$AL$2:$AL$6,Binning_WOE_IV!$AM$2:$AM$6,"not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491">
        <f>_xlfn.XLOOKUP(_xlfn.XLOOKUP(I491,Binning_WOE_IV!$AN$2:$AN$5,Binning_WOE_IV!$AO$2:$AO$5,"not found",0),Binning_WOE_IV!$R$53:$R$55,Binning_WOE_IV!$G$53:$G$55,"not found",0)</f>
        <v>-0.20099341664998441</v>
      </c>
      <c r="AE491">
        <f>_xlfn.LET(_xlpm.b,_xlfn.XLOOKUP(L491,Binning_WOE_IV!$AQ$2:$AQ$5,Binning_WOE_IV!$AR$2:$AR$5,"not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91">
        <f>_xlfn.XLOOKUP(_xlfn.XLOOKUP(N491,Binning_WOE_IV!$AS$2:$AS$4,Binning_WOE_IV!$AT$2:$AT$4,"not found",0),Binning_WOE_IV!$R$62:$R$63,Binning_WOE_IV!$G$62:$G$63,"not found",0)</f>
        <v>0.12957806221905885</v>
      </c>
      <c r="AG491">
        <f>_xlfn.XLOOKUP(_xlfn.XLOOKUP(O491,Binning_WOE_IV!$AU$2:$AU$4,Binning_WOE_IV!$AV$2:$AV$4,"not found",0),Binning_WOE_IV!$R$64:$R$65,Binning_WOE_IV!$G$64:$G$65,"not found",0)</f>
        <v>0.23435622685305388</v>
      </c>
      <c r="AH491">
        <f>V491*TRAIN_SUMMARY!$C$3</f>
        <v>-5.5952498937620498E-2</v>
      </c>
      <c r="AI491">
        <f>W491*TRAIN_SUMMARY!$C$4</f>
        <v>-1.9952478243670423E-2</v>
      </c>
      <c r="AJ491">
        <f>X491*TRAIN_SUMMARY!$C$5</f>
        <v>0.25616502952357967</v>
      </c>
      <c r="AK491">
        <f>Y491*TRAIN_SUMMARY!$C$6</f>
        <v>-0.88431454425511169</v>
      </c>
      <c r="AL491">
        <f>Z491*TRAIN_SUMMARY!$C$7</f>
        <v>2.4580699342731407E-2</v>
      </c>
      <c r="AM491">
        <f>AA491*TRAIN_SUMMARY!$C$8</f>
        <v>5.9194073638088991E-2</v>
      </c>
      <c r="AN491">
        <f>AB491*TRAIN_SUMMARY!$C$9</f>
        <v>-0.49611293003523665</v>
      </c>
      <c r="AO491">
        <f>AC491*TRAIN_SUMMARY!$C$10</f>
        <v>0.2867089209985732</v>
      </c>
      <c r="AP491">
        <f>AD491*TRAIN_SUMMARY!$C$11</f>
        <v>0.23813846799994265</v>
      </c>
      <c r="AQ491">
        <f>AE491*TRAIN_SUMMARY!$C$12</f>
        <v>-0.28008206528227803</v>
      </c>
      <c r="AR491">
        <f>AF491*TRAIN_SUMMARY!$C$13</f>
        <v>-7.9424741749105313E-2</v>
      </c>
      <c r="AS491">
        <f>AG491*TRAIN_SUMMARY!$C$14</f>
        <v>-8.8614999578798745E-2</v>
      </c>
      <c r="AT491">
        <f>TRAIN_SUMMARY!$C$2+SUM(AH491:AS491)</f>
        <v>-1.8610678813410284</v>
      </c>
      <c r="AU491">
        <f t="shared" si="91"/>
        <v>0.13457863023741018</v>
      </c>
      <c r="AV491">
        <f t="shared" si="92"/>
        <v>0.14453875798734639</v>
      </c>
      <c r="AW491">
        <f t="shared" si="93"/>
        <v>1</v>
      </c>
      <c r="AX491">
        <f t="shared" si="94"/>
        <v>0</v>
      </c>
      <c r="AY491">
        <f t="shared" si="102"/>
        <v>288</v>
      </c>
      <c r="AZ491">
        <f t="shared" si="103"/>
        <v>202</v>
      </c>
      <c r="BA491" s="35">
        <f t="shared" si="95"/>
        <v>0.59381443298969072</v>
      </c>
      <c r="BB491" s="35">
        <f t="shared" si="96"/>
        <v>0.93953488372093019</v>
      </c>
      <c r="BC491" s="35">
        <f t="shared" si="97"/>
        <v>0.34572045073123947</v>
      </c>
      <c r="BD491" s="35">
        <f t="shared" si="98"/>
        <v>0.93953488372093019</v>
      </c>
      <c r="BE491" s="35">
        <f t="shared" si="99"/>
        <v>0.59381443298969072</v>
      </c>
      <c r="BF491" s="23">
        <f>VLOOKUP(AH491,POINTS_TABLE!$D$2:$E$6,2,FALSE)</f>
        <v>-2.4216717822795024</v>
      </c>
      <c r="BG491" s="23">
        <f>VLOOKUP(AI491,POINTS_TABLE!$D$7:$E$12,2,FALSE)</f>
        <v>-0.86356024246764762</v>
      </c>
      <c r="BH491" s="23">
        <f>VLOOKUP(AJ491,POINTS_TABLE!$D$13:$E$18,2,FALSE)</f>
        <v>11.087040532285299</v>
      </c>
      <c r="BI491" s="23">
        <f>VLOOKUP(AK491,POINTS_TABLE!$D$21:$E$24,2,FALSE)</f>
        <v>-38.273886227485001</v>
      </c>
      <c r="BJ491" s="23">
        <f>VLOOKUP(AL491,POINTS_TABLE!$D$25:$E$27,2,FALSE)</f>
        <v>1.063873591300236</v>
      </c>
      <c r="BK491" s="23">
        <f>VLOOKUP(AM491,POINTS_TABLE!$D$28:$E$33,2,FALSE)</f>
        <v>2.5619698946306131</v>
      </c>
      <c r="BL491" s="23">
        <f>VLOOKUP(AN491,POINTS_TABLE!$D$34:$E$37,2,FALSE)</f>
        <v>-21.472189916481874</v>
      </c>
      <c r="BM491" s="23">
        <f>VLOOKUP(AO491,POINTS_TABLE!$D$38:$E$41,2,FALSE)</f>
        <v>12.409006155098014</v>
      </c>
      <c r="BN491" s="23">
        <f>VLOOKUP(AP491,POINTS_TABLE!$D$42:$E$44,2,FALSE)</f>
        <v>10.30683560485237</v>
      </c>
      <c r="BO491" s="23">
        <f>VLOOKUP(AQ491,POINTS_TABLE!$D$45:$E$48,2,FALSE)</f>
        <v>-12.122190198740443</v>
      </c>
      <c r="BP491" s="23">
        <f>VLOOKUP(AR491,POINTS_TABLE!$D$49:$E$50,2,FALSE)</f>
        <v>-3.4375704313596254</v>
      </c>
      <c r="BQ491" s="23">
        <f>VLOOKUP(AS491,POINTS_TABLE!$D$51:$E$52,2,FALSE)</f>
        <v>-3.8353326132213157</v>
      </c>
      <c r="BR491" s="39">
        <f>ROUND(SCORECARD_SCALLING!$C$6-SUM(BF491:BQ491)-TRAIN_SUMMARY!$C$2*SCORECARD_SCALLING!$C$5,0)</f>
        <v>551</v>
      </c>
      <c r="BS491" t="str">
        <f t="shared" si="100"/>
        <v>Manual review</v>
      </c>
      <c r="BT491">
        <f t="shared" si="101"/>
        <v>2</v>
      </c>
    </row>
    <row r="492" spans="1:72">
      <c r="A492" s="2" t="s">
        <v>37</v>
      </c>
      <c r="B492" s="2">
        <v>36</v>
      </c>
      <c r="C492" s="2" t="s">
        <v>33</v>
      </c>
      <c r="D492" s="2" t="s">
        <v>58</v>
      </c>
      <c r="E492" s="2">
        <v>7409</v>
      </c>
      <c r="F492" s="2" t="s">
        <v>24</v>
      </c>
      <c r="G492" s="2" t="s">
        <v>25</v>
      </c>
      <c r="H492" s="2">
        <v>3</v>
      </c>
      <c r="I492" s="2" t="s">
        <v>26</v>
      </c>
      <c r="J492" s="2" t="s">
        <v>27</v>
      </c>
      <c r="K492" s="2">
        <v>2</v>
      </c>
      <c r="L492" s="2" t="s">
        <v>43</v>
      </c>
      <c r="M492" s="2">
        <v>37</v>
      </c>
      <c r="N492" s="2" t="s">
        <v>27</v>
      </c>
      <c r="O492" s="2" t="s">
        <v>29</v>
      </c>
      <c r="P492" s="2">
        <v>2</v>
      </c>
      <c r="Q492" s="2" t="s">
        <v>30</v>
      </c>
      <c r="R492" s="2">
        <v>1</v>
      </c>
      <c r="S492" s="2" t="s">
        <v>27</v>
      </c>
      <c r="T492" s="2" t="s">
        <v>31</v>
      </c>
      <c r="U492" s="2">
        <v>0</v>
      </c>
      <c r="V492">
        <f>_xlfn.XLOOKUP(B492,Binning_WOE_IV!$C$2:$C$6,Binning_WOE_IV!$I$2:$I$6,"not found",-1)</f>
        <v>-0.672432264549915</v>
      </c>
      <c r="W492">
        <f>_xlfn.XLOOKUP(E492,Binning_WOE_IV!$C$7:$C$12,Binning_WOE_IV!$I$7:$I$12,"not found",-1)</f>
        <v>-0.1020145435816787</v>
      </c>
      <c r="X492">
        <f>_xlfn.XLOOKUP(M492,Binning_WOE_IV!$C$13:$C$18,Binning_WOE_IV!$I$13:$I$18,"not found",-1)</f>
        <v>0.27579903319597576</v>
      </c>
      <c r="Y492">
        <f>_xlfn.XLOOKUP(A492,Binning_WOE_IV!$B$32:$B$35,Binning_WOE_IV!$G$32:$G$35,"not found",0)</f>
        <v>1.1281887537091495</v>
      </c>
      <c r="Z492" s="23">
        <f>_xlfn.XLOOKUP(_xlfn.XLOOKUP(C492,Binning_WOE_IV!$AF$2:$AF$6,Binning_WOE_IV!$AG$2:$AG$6,"not found",0),Binning_WOE_IV!$R$36:$R$38,Binning_WOE_IV!$G$36:$G$38,"not found",0)</f>
        <v>-4.4726268044255127E-2</v>
      </c>
      <c r="AA492" cm="1">
        <f t="array" ref="AA492">_xlfn.SWITCH(D492,"radio/tv",Binning_WOE_IV!$G$39,"other",Binning_WOE_IV!$G$39,"education",Binning_WOE_IV!$G$40,"retraining",Binning_WOE_IV!$G$40,"furniture/equipment",Binning_WOE_IV!$G$41,"domestic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492">
        <f>_xlfn.LET(_xlpm.b,_xlfn.XLOOKUP(F492,Binning_WOE_IV!$AJ$2:$AJ$6,Binning_WOE_IV!$AK$2:$AK$6,"not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492">
        <f>_xlfn.LET(_xlpm.b,_xlfn.XLOOKUP(G492,Binning_WOE_IV!$AL$2:$AL$6,Binning_WOE_IV!$AM$2:$AM$6,"not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92">
        <f>_xlfn.XLOOKUP(_xlfn.XLOOKUP(I492,Binning_WOE_IV!$AN$2:$AN$5,Binning_WOE_IV!$AO$2:$AO$5,"not found",0),Binning_WOE_IV!$R$53:$R$55,Binning_WOE_IV!$G$53:$G$55,"not found",0)</f>
        <v>0.1811117123342415</v>
      </c>
      <c r="AE492">
        <f>_xlfn.LET(_xlpm.b,_xlfn.XLOOKUP(L492,Binning_WOE_IV!$AQ$2:$AQ$5,Binning_WOE_IV!$AR$2:$AR$5,"not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92">
        <f>_xlfn.XLOOKUP(_xlfn.XLOOKUP(N492,Binning_WOE_IV!$AS$2:$AS$4,Binning_WOE_IV!$AT$2:$AT$4,"not found",0),Binning_WOE_IV!$R$62:$R$63,Binning_WOE_IV!$G$62:$G$63,"not found",0)</f>
        <v>0.12957806221905885</v>
      </c>
      <c r="AG492">
        <f>_xlfn.XLOOKUP(_xlfn.XLOOKUP(O492,Binning_WOE_IV!$AU$2:$AU$4,Binning_WOE_IV!$AV$2:$AV$4,"not found",0),Binning_WOE_IV!$R$64:$R$65,Binning_WOE_IV!$G$64:$G$65,"not found",0)</f>
        <v>0.23435622685305388</v>
      </c>
      <c r="AH492">
        <f>V492*TRAIN_SUMMARY!$C$3</f>
        <v>0.53026698802232175</v>
      </c>
      <c r="AI492">
        <f>W492*TRAIN_SUMMARY!$C$4</f>
        <v>5.0912844229637523E-2</v>
      </c>
      <c r="AJ492">
        <f>X492*TRAIN_SUMMARY!$C$5</f>
        <v>-0.1756525653466223</v>
      </c>
      <c r="AK492">
        <f>Y492*TRAIN_SUMMARY!$C$6</f>
        <v>-0.88431454425511169</v>
      </c>
      <c r="AL492">
        <f>Z492*TRAIN_SUMMARY!$C$7</f>
        <v>2.4580699342731407E-2</v>
      </c>
      <c r="AM492">
        <f>AA492*TRAIN_SUMMARY!$C$8</f>
        <v>0.4883377841684039</v>
      </c>
      <c r="AN492">
        <f>AB492*TRAIN_SUMMARY!$C$9</f>
        <v>-0.49611293003523665</v>
      </c>
      <c r="AO492">
        <f>AC492*TRAIN_SUMMARY!$C$10</f>
        <v>-0.18469041192036334</v>
      </c>
      <c r="AP492">
        <f>AD492*TRAIN_SUMMARY!$C$11</f>
        <v>-0.21458247952085815</v>
      </c>
      <c r="AQ492">
        <f>AE492*TRAIN_SUMMARY!$C$12</f>
        <v>-1.8327249432625072E-2</v>
      </c>
      <c r="AR492">
        <f>AF492*TRAIN_SUMMARY!$C$13</f>
        <v>-7.9424741749105313E-2</v>
      </c>
      <c r="AS492">
        <f>AG492*TRAIN_SUMMARY!$C$14</f>
        <v>-8.8614999578798745E-2</v>
      </c>
      <c r="AT492">
        <f>TRAIN_SUMMARY!$C$2+SUM(AH492:AS492)</f>
        <v>-1.8690224208377502</v>
      </c>
      <c r="AU492">
        <f t="shared" si="91"/>
        <v>0.1336548771140848</v>
      </c>
      <c r="AV492">
        <f t="shared" si="92"/>
        <v>0.143471924537387</v>
      </c>
      <c r="AW492">
        <f t="shared" si="93"/>
        <v>1</v>
      </c>
      <c r="AX492">
        <f t="shared" si="94"/>
        <v>0</v>
      </c>
      <c r="AY492">
        <f t="shared" si="102"/>
        <v>289</v>
      </c>
      <c r="AZ492">
        <f t="shared" si="103"/>
        <v>202</v>
      </c>
      <c r="BA492" s="35">
        <f t="shared" si="95"/>
        <v>0.59587628865979381</v>
      </c>
      <c r="BB492" s="35">
        <f t="shared" si="96"/>
        <v>0.93953488372093019</v>
      </c>
      <c r="BC492" s="35">
        <f t="shared" si="97"/>
        <v>0.34365859506113638</v>
      </c>
      <c r="BD492" s="35">
        <f t="shared" si="98"/>
        <v>0.93953488372093019</v>
      </c>
      <c r="BE492" s="35">
        <f t="shared" si="99"/>
        <v>0.59587628865979381</v>
      </c>
      <c r="BF492" s="23">
        <f>VLOOKUP(AH492,POINTS_TABLE!$D$2:$E$6,2,FALSE)</f>
        <v>22.950406619007929</v>
      </c>
      <c r="BG492" s="23">
        <f>VLOOKUP(AI492,POINTS_TABLE!$D$7:$E$12,2,FALSE)</f>
        <v>2.2035512366295098</v>
      </c>
      <c r="BH492" s="23">
        <f>VLOOKUP(AJ492,POINTS_TABLE!$D$13:$E$18,2,FALSE)</f>
        <v>-7.6023925483498971</v>
      </c>
      <c r="BI492" s="23">
        <f>VLOOKUP(AK492,POINTS_TABLE!$D$21:$E$24,2,FALSE)</f>
        <v>-38.273886227485001</v>
      </c>
      <c r="BJ492" s="23">
        <f>VLOOKUP(AL492,POINTS_TABLE!$D$25:$E$27,2,FALSE)</f>
        <v>1.063873591300236</v>
      </c>
      <c r="BK492" s="23">
        <f>VLOOKUP(AM492,POINTS_TABLE!$D$28:$E$33,2,FALSE)</f>
        <v>21.135674984953837</v>
      </c>
      <c r="BL492" s="23">
        <f>VLOOKUP(AN492,POINTS_TABLE!$D$34:$E$37,2,FALSE)</f>
        <v>-21.472189916481874</v>
      </c>
      <c r="BM492" s="23">
        <f>VLOOKUP(AO492,POINTS_TABLE!$D$38:$E$41,2,FALSE)</f>
        <v>-7.9935582413174426</v>
      </c>
      <c r="BN492" s="23">
        <f>VLOOKUP(AP492,POINTS_TABLE!$D$42:$E$44,2,FALSE)</f>
        <v>-9.2873123719919874</v>
      </c>
      <c r="BO492" s="23">
        <f>VLOOKUP(AQ492,POINTS_TABLE!$D$45:$E$48,2,FALSE)</f>
        <v>-0.79321895608749771</v>
      </c>
      <c r="BP492" s="23">
        <f>VLOOKUP(AR492,POINTS_TABLE!$D$49:$E$50,2,FALSE)</f>
        <v>-3.4375704313596254</v>
      </c>
      <c r="BQ492" s="23">
        <f>VLOOKUP(AS492,POINTS_TABLE!$D$51:$E$52,2,FALSE)</f>
        <v>-3.8353326132213157</v>
      </c>
      <c r="BR492" s="39">
        <f>ROUND(SCORECARD_SCALLING!$C$6-SUM(BF492:BQ492)-TRAIN_SUMMARY!$C$2*SCORECARD_SCALLING!$C$5,0)</f>
        <v>551</v>
      </c>
      <c r="BS492" t="str">
        <f t="shared" si="100"/>
        <v>Manual review</v>
      </c>
      <c r="BT492">
        <f t="shared" si="101"/>
        <v>2</v>
      </c>
    </row>
    <row r="493" spans="1:72">
      <c r="A493" s="2" t="s">
        <v>37</v>
      </c>
      <c r="B493" s="2">
        <v>9</v>
      </c>
      <c r="C493" s="2" t="s">
        <v>33</v>
      </c>
      <c r="D493" s="2" t="s">
        <v>58</v>
      </c>
      <c r="E493" s="2">
        <v>1449</v>
      </c>
      <c r="F493" s="2" t="s">
        <v>34</v>
      </c>
      <c r="G493" s="2" t="s">
        <v>39</v>
      </c>
      <c r="H493" s="2">
        <v>3</v>
      </c>
      <c r="I493" s="2" t="s">
        <v>36</v>
      </c>
      <c r="J493" s="2" t="s">
        <v>27</v>
      </c>
      <c r="K493" s="2">
        <v>2</v>
      </c>
      <c r="L493" s="2" t="s">
        <v>50</v>
      </c>
      <c r="M493" s="2">
        <v>27</v>
      </c>
      <c r="N493" s="2" t="s">
        <v>27</v>
      </c>
      <c r="O493" s="2" t="s">
        <v>29</v>
      </c>
      <c r="P493" s="2">
        <v>2</v>
      </c>
      <c r="Q493" s="2" t="s">
        <v>30</v>
      </c>
      <c r="R493" s="2">
        <v>1</v>
      </c>
      <c r="S493" s="2" t="s">
        <v>27</v>
      </c>
      <c r="T493" s="2" t="s">
        <v>31</v>
      </c>
      <c r="U493" s="2">
        <v>0</v>
      </c>
      <c r="V493">
        <f>_xlfn.XLOOKUP(B493,Binning_WOE_IV!$C$2:$C$6,Binning_WOE_IV!$I$2:$I$6,"not found",-1)</f>
        <v>1.0146162505891094</v>
      </c>
      <c r="W493">
        <f>_xlfn.XLOOKUP(E493,Binning_WOE_IV!$C$7:$C$12,Binning_WOE_IV!$I$7:$I$12,"not found",-1)</f>
        <v>0.16104877718831048</v>
      </c>
      <c r="X493">
        <f>_xlfn.XLOOKUP(M493,Binning_WOE_IV!$C$13:$C$18,Binning_WOE_IV!$I$13:$I$18,"not found",-1)</f>
        <v>-0.13233987329659078</v>
      </c>
      <c r="Y493">
        <f>_xlfn.XLOOKUP(A493,Binning_WOE_IV!$B$32:$B$35,Binning_WOE_IV!$G$32:$G$35,"not found",0)</f>
        <v>1.1281887537091495</v>
      </c>
      <c r="Z493" s="23">
        <f>_xlfn.XLOOKUP(_xlfn.XLOOKUP(C493,Binning_WOE_IV!$AF$2:$AF$6,Binning_WOE_IV!$AG$2:$AG$6,"not found",0),Binning_WOE_IV!$R$36:$R$38,Binning_WOE_IV!$G$36:$G$38,"not found",0)</f>
        <v>-4.4726268044255127E-2</v>
      </c>
      <c r="AA493" cm="1">
        <f t="array" ref="AA493">_xlfn.SWITCH(D493,"radio/tv",Binning_WOE_IV!$G$39,"other",Binning_WOE_IV!$G$39,"education",Binning_WOE_IV!$G$40,"retraining",Binning_WOE_IV!$G$40,"furniture/equipment",Binning_WOE_IV!$G$41,"domestic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493">
        <f>_xlfn.LET(_xlpm.b,_xlfn.XLOOKUP(F493,Binning_WOE_IV!$AJ$2:$AJ$6,Binning_WOE_IV!$AK$2:$AK$6,"not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93">
        <f>_xlfn.LET(_xlpm.b,_xlfn.XLOOKUP(G493,Binning_WOE_IV!$AL$2:$AL$6,Binning_WOE_IV!$AM$2:$AM$6,"not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93">
        <f>_xlfn.XLOOKUP(_xlfn.XLOOKUP(I493,Binning_WOE_IV!$AN$2:$AN$5,Binning_WOE_IV!$AO$2:$AO$5,"not found",0),Binning_WOE_IV!$R$53:$R$55,Binning_WOE_IV!$G$53:$G$55,"not found",0)</f>
        <v>-0.20099341664998441</v>
      </c>
      <c r="AE493">
        <f>_xlfn.LET(_xlpm.b,_xlfn.XLOOKUP(L493,Binning_WOE_IV!$AQ$2:$AQ$5,Binning_WOE_IV!$AR$2:$AR$5,"not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93">
        <f>_xlfn.XLOOKUP(_xlfn.XLOOKUP(N493,Binning_WOE_IV!$AS$2:$AS$4,Binning_WOE_IV!$AT$2:$AT$4,"not found",0),Binning_WOE_IV!$R$62:$R$63,Binning_WOE_IV!$G$62:$G$63,"not found",0)</f>
        <v>0.12957806221905885</v>
      </c>
      <c r="AG493">
        <f>_xlfn.XLOOKUP(_xlfn.XLOOKUP(O493,Binning_WOE_IV!$AU$2:$AU$4,Binning_WOE_IV!$AV$2:$AV$4,"not found",0),Binning_WOE_IV!$R$64:$R$65,Binning_WOE_IV!$G$64:$G$65,"not found",0)</f>
        <v>0.23435622685305388</v>
      </c>
      <c r="AH493">
        <f>V493*TRAIN_SUMMARY!$C$3</f>
        <v>-0.80010661528638027</v>
      </c>
      <c r="AI493">
        <f>W493*TRAIN_SUMMARY!$C$4</f>
        <v>-8.037531726833734E-2</v>
      </c>
      <c r="AJ493">
        <f>X493*TRAIN_SUMMARY!$C$5</f>
        <v>8.428542324031725E-2</v>
      </c>
      <c r="AK493">
        <f>Y493*TRAIN_SUMMARY!$C$6</f>
        <v>-0.88431454425511169</v>
      </c>
      <c r="AL493">
        <f>Z493*TRAIN_SUMMARY!$C$7</f>
        <v>2.4580699342731407E-2</v>
      </c>
      <c r="AM493">
        <f>AA493*TRAIN_SUMMARY!$C$8</f>
        <v>0.4883377841684039</v>
      </c>
      <c r="AN493">
        <f>AB493*TRAIN_SUMMARY!$C$9</f>
        <v>0.17108448609736249</v>
      </c>
      <c r="AO493">
        <f>AC493*TRAIN_SUMMARY!$C$10</f>
        <v>-0.18469041192036334</v>
      </c>
      <c r="AP493">
        <f>AD493*TRAIN_SUMMARY!$C$11</f>
        <v>0.23813846799994265</v>
      </c>
      <c r="AQ493">
        <f>AE493*TRAIN_SUMMARY!$C$12</f>
        <v>6.1778553558697331E-2</v>
      </c>
      <c r="AR493">
        <f>AF493*TRAIN_SUMMARY!$C$13</f>
        <v>-7.9424741749105313E-2</v>
      </c>
      <c r="AS493">
        <f>AG493*TRAIN_SUMMARY!$C$14</f>
        <v>-8.8614999578798745E-2</v>
      </c>
      <c r="AT493">
        <f>TRAIN_SUMMARY!$C$2+SUM(AH493:AS493)</f>
        <v>-1.870722030412765</v>
      </c>
      <c r="AU493">
        <f t="shared" si="91"/>
        <v>0.13345819970257988</v>
      </c>
      <c r="AV493">
        <f t="shared" si="92"/>
        <v>0.14324493060060065</v>
      </c>
      <c r="AW493">
        <f t="shared" si="93"/>
        <v>1</v>
      </c>
      <c r="AX493">
        <f t="shared" si="94"/>
        <v>0</v>
      </c>
      <c r="AY493">
        <f t="shared" si="102"/>
        <v>290</v>
      </c>
      <c r="AZ493">
        <f t="shared" si="103"/>
        <v>202</v>
      </c>
      <c r="BA493" s="35">
        <f t="shared" si="95"/>
        <v>0.59793814432989689</v>
      </c>
      <c r="BB493" s="35">
        <f t="shared" si="96"/>
        <v>0.93953488372093019</v>
      </c>
      <c r="BC493" s="35">
        <f t="shared" si="97"/>
        <v>0.3415967393910333</v>
      </c>
      <c r="BD493" s="35">
        <f t="shared" si="98"/>
        <v>0.93953488372093019</v>
      </c>
      <c r="BE493" s="35">
        <f t="shared" si="99"/>
        <v>0.59793814432989689</v>
      </c>
      <c r="BF493" s="23">
        <f>VLOOKUP(AH493,POINTS_TABLE!$D$2:$E$6,2,FALSE)</f>
        <v>-34.629295381683434</v>
      </c>
      <c r="BG493" s="23">
        <f>VLOOKUP(AI493,POINTS_TABLE!$D$7:$E$12,2,FALSE)</f>
        <v>-3.4787121489872201</v>
      </c>
      <c r="BH493" s="23">
        <f>VLOOKUP(AJ493,POINTS_TABLE!$D$13:$E$18,2,FALSE)</f>
        <v>3.6479448638409924</v>
      </c>
      <c r="BI493" s="23">
        <f>VLOOKUP(AK493,POINTS_TABLE!$D$21:$E$24,2,FALSE)</f>
        <v>-38.273886227485001</v>
      </c>
      <c r="BJ493" s="23">
        <f>VLOOKUP(AL493,POINTS_TABLE!$D$25:$E$27,2,FALSE)</f>
        <v>1.063873591300236</v>
      </c>
      <c r="BK493" s="23">
        <f>VLOOKUP(AM493,POINTS_TABLE!$D$28:$E$33,2,FALSE)</f>
        <v>21.135674984953837</v>
      </c>
      <c r="BL493" s="23">
        <f>VLOOKUP(AN493,POINTS_TABLE!$D$34:$E$37,2,FALSE)</f>
        <v>7.4046821899710498</v>
      </c>
      <c r="BM493" s="23">
        <f>VLOOKUP(AO493,POINTS_TABLE!$D$38:$E$41,2,FALSE)</f>
        <v>-7.9935582413174426</v>
      </c>
      <c r="BN493" s="23">
        <f>VLOOKUP(AP493,POINTS_TABLE!$D$42:$E$44,2,FALSE)</f>
        <v>10.30683560485237</v>
      </c>
      <c r="BO493" s="23">
        <f>VLOOKUP(AQ493,POINTS_TABLE!$D$45:$E$48,2,FALSE)</f>
        <v>2.6738283855727758</v>
      </c>
      <c r="BP493" s="23">
        <f>VLOOKUP(AR493,POINTS_TABLE!$D$49:$E$50,2,FALSE)</f>
        <v>-3.4375704313596254</v>
      </c>
      <c r="BQ493" s="23">
        <f>VLOOKUP(AS493,POINTS_TABLE!$D$51:$E$52,2,FALSE)</f>
        <v>-3.8353326132213157</v>
      </c>
      <c r="BR493" s="39">
        <f>ROUND(SCORECARD_SCALLING!$C$6-SUM(BF493:BQ493)-TRAIN_SUMMARY!$C$2*SCORECARD_SCALLING!$C$5,0)</f>
        <v>551</v>
      </c>
      <c r="BS493" t="str">
        <f t="shared" si="100"/>
        <v>Manual review</v>
      </c>
      <c r="BT493">
        <f t="shared" si="101"/>
        <v>2</v>
      </c>
    </row>
    <row r="494" spans="1:72">
      <c r="A494" s="2" t="s">
        <v>37</v>
      </c>
      <c r="B494" s="2">
        <v>24</v>
      </c>
      <c r="C494" s="2" t="s">
        <v>33</v>
      </c>
      <c r="D494" s="2" t="s">
        <v>23</v>
      </c>
      <c r="E494" s="2">
        <v>1311</v>
      </c>
      <c r="F494" s="2" t="s">
        <v>59</v>
      </c>
      <c r="G494" s="2" t="s">
        <v>39</v>
      </c>
      <c r="H494" s="2">
        <v>4</v>
      </c>
      <c r="I494" s="2" t="s">
        <v>56</v>
      </c>
      <c r="J494" s="2" t="s">
        <v>27</v>
      </c>
      <c r="K494" s="2">
        <v>3</v>
      </c>
      <c r="L494" s="2" t="s">
        <v>43</v>
      </c>
      <c r="M494" s="2">
        <v>26</v>
      </c>
      <c r="N494" s="2" t="s">
        <v>27</v>
      </c>
      <c r="O494" s="2" t="s">
        <v>29</v>
      </c>
      <c r="P494" s="2">
        <v>1</v>
      </c>
      <c r="Q494" s="2" t="s">
        <v>30</v>
      </c>
      <c r="R494" s="2">
        <v>1</v>
      </c>
      <c r="S494" s="2" t="s">
        <v>31</v>
      </c>
      <c r="T494" s="2" t="s">
        <v>31</v>
      </c>
      <c r="U494" s="2">
        <v>0</v>
      </c>
      <c r="V494">
        <f>_xlfn.XLOOKUP(B494,Binning_WOE_IV!$C$2:$C$6,Binning_WOE_IV!$I$2:$I$6,"not found",-1)</f>
        <v>-0.12917431193202994</v>
      </c>
      <c r="W494">
        <f>_xlfn.XLOOKUP(E494,Binning_WOE_IV!$C$7:$C$12,Binning_WOE_IV!$I$7:$I$12,"not found",-1)</f>
        <v>0.16104877718831048</v>
      </c>
      <c r="X494">
        <f>_xlfn.XLOOKUP(M494,Binning_WOE_IV!$C$13:$C$18,Binning_WOE_IV!$I$13:$I$18,"not found",-1)</f>
        <v>-0.13233987329659078</v>
      </c>
      <c r="Y494">
        <f>_xlfn.XLOOKUP(A494,Binning_WOE_IV!$B$32:$B$35,Binning_WOE_IV!$G$32:$G$35,"not found",0)</f>
        <v>1.1281887537091495</v>
      </c>
      <c r="Z494" s="23">
        <f>_xlfn.XLOOKUP(_xlfn.XLOOKUP(C494,Binning_WOE_IV!$AF$2:$AF$6,Binning_WOE_IV!$AG$2:$AG$6,"not found",0),Binning_WOE_IV!$R$36:$R$38,Binning_WOE_IV!$G$36:$G$38,"not found",0)</f>
        <v>-4.4726268044255127E-2</v>
      </c>
      <c r="AA494" cm="1">
        <f t="array" ref="AA494">_xlfn.SWITCH(D494,"radio/tv",Binning_WOE_IV!$G$39,"other",Binning_WOE_IV!$G$39,"education",Binning_WOE_IV!$G$40,"retraining",Binning_WOE_IV!$G$40,"furniture/equipment",Binning_WOE_IV!$G$41,"domestic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494">
        <f>_xlfn.LET(_xlpm.b,_xlfn.XLOOKUP(F494,Binning_WOE_IV!$AJ$2:$AJ$6,Binning_WOE_IV!$AK$2:$AK$6,"not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494">
        <f>_xlfn.LET(_xlpm.b,_xlfn.XLOOKUP(G494,Binning_WOE_IV!$AL$2:$AL$6,Binning_WOE_IV!$AM$2:$AM$6,"not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94">
        <f>_xlfn.XLOOKUP(_xlfn.XLOOKUP(I494,Binning_WOE_IV!$AN$2:$AN$5,Binning_WOE_IV!$AO$2:$AO$5,"not found",0),Binning_WOE_IV!$R$53:$R$55,Binning_WOE_IV!$G$53:$G$55,"not found",0)</f>
        <v>-0.2698954162208389</v>
      </c>
      <c r="AE494">
        <f>_xlfn.LET(_xlpm.b,_xlfn.XLOOKUP(L494,Binning_WOE_IV!$AQ$2:$AQ$5,Binning_WOE_IV!$AR$2:$AR$5,"not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94">
        <f>_xlfn.XLOOKUP(_xlfn.XLOOKUP(N494,Binning_WOE_IV!$AS$2:$AS$4,Binning_WOE_IV!$AT$2:$AT$4,"not found",0),Binning_WOE_IV!$R$62:$R$63,Binning_WOE_IV!$G$62:$G$63,"not found",0)</f>
        <v>0.12957806221905885</v>
      </c>
      <c r="AG494">
        <f>_xlfn.XLOOKUP(_xlfn.XLOOKUP(O494,Binning_WOE_IV!$AU$2:$AU$4,Binning_WOE_IV!$AV$2:$AV$4,"not found",0),Binning_WOE_IV!$R$64:$R$65,Binning_WOE_IV!$G$64:$G$65,"not found",0)</f>
        <v>0.23435622685305388</v>
      </c>
      <c r="AH494">
        <f>V494*TRAIN_SUMMARY!$C$3</f>
        <v>0.10186434668464488</v>
      </c>
      <c r="AI494">
        <f>W494*TRAIN_SUMMARY!$C$4</f>
        <v>-8.037531726833734E-2</v>
      </c>
      <c r="AJ494">
        <f>X494*TRAIN_SUMMARY!$C$5</f>
        <v>8.428542324031725E-2</v>
      </c>
      <c r="AK494">
        <f>Y494*TRAIN_SUMMARY!$C$6</f>
        <v>-0.88431454425511169</v>
      </c>
      <c r="AL494">
        <f>Z494*TRAIN_SUMMARY!$C$7</f>
        <v>2.4580699342731407E-2</v>
      </c>
      <c r="AM494">
        <f>AA494*TRAIN_SUMMARY!$C$8</f>
        <v>-0.43521580803835686</v>
      </c>
      <c r="AN494">
        <f>AB494*TRAIN_SUMMARY!$C$9</f>
        <v>0.18902110492895396</v>
      </c>
      <c r="AO494">
        <f>AC494*TRAIN_SUMMARY!$C$10</f>
        <v>-0.18469041192036334</v>
      </c>
      <c r="AP494">
        <f>AD494*TRAIN_SUMMARY!$C$11</f>
        <v>0.31977406031642996</v>
      </c>
      <c r="AQ494">
        <f>AE494*TRAIN_SUMMARY!$C$12</f>
        <v>-1.8327249432625072E-2</v>
      </c>
      <c r="AR494">
        <f>AF494*TRAIN_SUMMARY!$C$13</f>
        <v>-7.9424741749105313E-2</v>
      </c>
      <c r="AS494">
        <f>AG494*TRAIN_SUMMARY!$C$14</f>
        <v>-8.8614999578798745E-2</v>
      </c>
      <c r="AT494">
        <f>TRAIN_SUMMARY!$C$2+SUM(AH494:AS494)</f>
        <v>-1.8728382524917437</v>
      </c>
      <c r="AU494">
        <f t="shared" si="91"/>
        <v>0.13321365451893089</v>
      </c>
      <c r="AV494">
        <f t="shared" si="92"/>
        <v>0.14296276223465432</v>
      </c>
      <c r="AW494">
        <f t="shared" si="93"/>
        <v>1</v>
      </c>
      <c r="AX494">
        <f t="shared" si="94"/>
        <v>0</v>
      </c>
      <c r="AY494">
        <f t="shared" si="102"/>
        <v>291</v>
      </c>
      <c r="AZ494">
        <f t="shared" si="103"/>
        <v>202</v>
      </c>
      <c r="BA494" s="35">
        <f t="shared" si="95"/>
        <v>0.6</v>
      </c>
      <c r="BB494" s="35">
        <f t="shared" si="96"/>
        <v>0.93953488372093019</v>
      </c>
      <c r="BC494" s="35">
        <f t="shared" si="97"/>
        <v>0.33953488372093021</v>
      </c>
      <c r="BD494" s="35">
        <f t="shared" si="98"/>
        <v>0.93953488372093019</v>
      </c>
      <c r="BE494" s="35">
        <f t="shared" si="99"/>
        <v>0.6</v>
      </c>
      <c r="BF494" s="23">
        <f>VLOOKUP(AH494,POINTS_TABLE!$D$2:$E$6,2,FALSE)</f>
        <v>4.4087756341599382</v>
      </c>
      <c r="BG494" s="23">
        <f>VLOOKUP(AI494,POINTS_TABLE!$D$7:$E$12,2,FALSE)</f>
        <v>-3.4787121489872201</v>
      </c>
      <c r="BH494" s="23">
        <f>VLOOKUP(AJ494,POINTS_TABLE!$D$13:$E$18,2,FALSE)</f>
        <v>3.6479448638409924</v>
      </c>
      <c r="BI494" s="23">
        <f>VLOOKUP(AK494,POINTS_TABLE!$D$21:$E$24,2,FALSE)</f>
        <v>-38.273886227485001</v>
      </c>
      <c r="BJ494" s="23">
        <f>VLOOKUP(AL494,POINTS_TABLE!$D$25:$E$27,2,FALSE)</f>
        <v>1.063873591300236</v>
      </c>
      <c r="BK494" s="23">
        <f>VLOOKUP(AM494,POINTS_TABLE!$D$28:$E$33,2,FALSE)</f>
        <v>-18.836510639202615</v>
      </c>
      <c r="BL494" s="23">
        <f>VLOOKUP(AN494,POINTS_TABLE!$D$34:$E$37,2,FALSE)</f>
        <v>8.180994321130628</v>
      </c>
      <c r="BM494" s="23">
        <f>VLOOKUP(AO494,POINTS_TABLE!$D$38:$E$41,2,FALSE)</f>
        <v>-7.9935582413174426</v>
      </c>
      <c r="BN494" s="23">
        <f>VLOOKUP(AP494,POINTS_TABLE!$D$42:$E$44,2,FALSE)</f>
        <v>13.840093530703253</v>
      </c>
      <c r="BO494" s="23">
        <f>VLOOKUP(AQ494,POINTS_TABLE!$D$45:$E$48,2,FALSE)</f>
        <v>-0.79321895608749771</v>
      </c>
      <c r="BP494" s="23">
        <f>VLOOKUP(AR494,POINTS_TABLE!$D$49:$E$50,2,FALSE)</f>
        <v>-3.4375704313596254</v>
      </c>
      <c r="BQ494" s="23">
        <f>VLOOKUP(AS494,POINTS_TABLE!$D$51:$E$52,2,FALSE)</f>
        <v>-3.8353326132213157</v>
      </c>
      <c r="BR494" s="39">
        <f>ROUND(SCORECARD_SCALLING!$C$6-SUM(BF494:BQ494)-TRAIN_SUMMARY!$C$2*SCORECARD_SCALLING!$C$5,0)</f>
        <v>551</v>
      </c>
      <c r="BS494" t="str">
        <f t="shared" si="100"/>
        <v>Manual review</v>
      </c>
      <c r="BT494">
        <f t="shared" si="101"/>
        <v>2</v>
      </c>
    </row>
    <row r="495" spans="1:72">
      <c r="A495" s="2" t="s">
        <v>37</v>
      </c>
      <c r="B495" s="2">
        <v>6</v>
      </c>
      <c r="C495" s="2" t="s">
        <v>33</v>
      </c>
      <c r="D495" s="2" t="s">
        <v>41</v>
      </c>
      <c r="E495" s="2">
        <v>4611</v>
      </c>
      <c r="F495" s="2" t="s">
        <v>34</v>
      </c>
      <c r="G495" s="2" t="s">
        <v>57</v>
      </c>
      <c r="H495" s="2">
        <v>1</v>
      </c>
      <c r="I495" s="2" t="s">
        <v>36</v>
      </c>
      <c r="J495" s="2" t="s">
        <v>27</v>
      </c>
      <c r="K495" s="2">
        <v>4</v>
      </c>
      <c r="L495" s="2" t="s">
        <v>43</v>
      </c>
      <c r="M495" s="2">
        <v>32</v>
      </c>
      <c r="N495" s="2" t="s">
        <v>27</v>
      </c>
      <c r="O495" s="2" t="s">
        <v>29</v>
      </c>
      <c r="P495" s="2">
        <v>1</v>
      </c>
      <c r="Q495" s="2" t="s">
        <v>30</v>
      </c>
      <c r="R495" s="2">
        <v>1</v>
      </c>
      <c r="S495" s="2" t="s">
        <v>27</v>
      </c>
      <c r="T495" s="2" t="s">
        <v>31</v>
      </c>
      <c r="U495" s="2">
        <v>1</v>
      </c>
      <c r="V495">
        <f>_xlfn.XLOOKUP(B495,Binning_WOE_IV!$C$2:$C$6,Binning_WOE_IV!$I$2:$I$6,"not found",-1)</f>
        <v>1.0146162505891094</v>
      </c>
      <c r="W495">
        <f>_xlfn.XLOOKUP(E495,Binning_WOE_IV!$C$7:$C$12,Binning_WOE_IV!$I$7:$I$12,"not found",-1)</f>
        <v>4.3939369041401284E-2</v>
      </c>
      <c r="X495">
        <f>_xlfn.XLOOKUP(M495,Binning_WOE_IV!$C$13:$C$18,Binning_WOE_IV!$I$13:$I$18,"not found",-1)</f>
        <v>-9.0210644079187538E-2</v>
      </c>
      <c r="Y495">
        <f>_xlfn.XLOOKUP(A495,Binning_WOE_IV!$B$32:$B$35,Binning_WOE_IV!$G$32:$G$35,"not found",0)</f>
        <v>1.1281887537091495</v>
      </c>
      <c r="Z495" s="23">
        <f>_xlfn.XLOOKUP(_xlfn.XLOOKUP(C495,Binning_WOE_IV!$AF$2:$AF$6,Binning_WOE_IV!$AG$2:$AG$6,"not found",0),Binning_WOE_IV!$R$36:$R$38,Binning_WOE_IV!$G$36:$G$38,"not found",0)</f>
        <v>-4.4726268044255127E-2</v>
      </c>
      <c r="AA495" cm="1">
        <f t="array" ref="AA495">_xlfn.SWITCH(D495,"radio/tv",Binning_WOE_IV!$G$39,"other",Binning_WOE_IV!$G$39,"education",Binning_WOE_IV!$G$40,"retraining",Binning_WOE_IV!$G$40,"furniture/equipment",Binning_WOE_IV!$G$41,"domestic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495">
        <f>_xlfn.LET(_xlpm.b,_xlfn.XLOOKUP(F495,Binning_WOE_IV!$AJ$2:$AJ$6,Binning_WOE_IV!$AK$2:$AK$6,"not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95">
        <f>_xlfn.LET(_xlpm.b,_xlfn.XLOOKUP(G495,Binning_WOE_IV!$AL$2:$AL$6,Binning_WOE_IV!$AM$2:$AM$6,"not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495">
        <f>_xlfn.XLOOKUP(_xlfn.XLOOKUP(I495,Binning_WOE_IV!$AN$2:$AN$5,Binning_WOE_IV!$AO$2:$AO$5,"not found",0),Binning_WOE_IV!$R$53:$R$55,Binning_WOE_IV!$G$53:$G$55,"not found",0)</f>
        <v>-0.20099341664998441</v>
      </c>
      <c r="AE495">
        <f>_xlfn.LET(_xlpm.b,_xlfn.XLOOKUP(L495,Binning_WOE_IV!$AQ$2:$AQ$5,Binning_WOE_IV!$AR$2:$AR$5,"not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95">
        <f>_xlfn.XLOOKUP(_xlfn.XLOOKUP(N495,Binning_WOE_IV!$AS$2:$AS$4,Binning_WOE_IV!$AT$2:$AT$4,"not found",0),Binning_WOE_IV!$R$62:$R$63,Binning_WOE_IV!$G$62:$G$63,"not found",0)</f>
        <v>0.12957806221905885</v>
      </c>
      <c r="AG495">
        <f>_xlfn.XLOOKUP(_xlfn.XLOOKUP(O495,Binning_WOE_IV!$AU$2:$AU$4,Binning_WOE_IV!$AV$2:$AV$4,"not found",0),Binning_WOE_IV!$R$64:$R$65,Binning_WOE_IV!$G$64:$G$65,"not found",0)</f>
        <v>0.23435622685305388</v>
      </c>
      <c r="AH495">
        <f>V495*TRAIN_SUMMARY!$C$3</f>
        <v>-0.80010661528638027</v>
      </c>
      <c r="AI495">
        <f>W495*TRAIN_SUMMARY!$C$4</f>
        <v>-2.1929012991782761E-2</v>
      </c>
      <c r="AJ495">
        <f>X495*TRAIN_SUMMARY!$C$5</f>
        <v>5.7453903556002682E-2</v>
      </c>
      <c r="AK495">
        <f>Y495*TRAIN_SUMMARY!$C$6</f>
        <v>-0.88431454425511169</v>
      </c>
      <c r="AL495">
        <f>Z495*TRAIN_SUMMARY!$C$7</f>
        <v>2.4580699342731407E-2</v>
      </c>
      <c r="AM495">
        <f>AA495*TRAIN_SUMMARY!$C$8</f>
        <v>5.9194073638088991E-2</v>
      </c>
      <c r="AN495">
        <f>AB495*TRAIN_SUMMARY!$C$9</f>
        <v>0.17108448609736249</v>
      </c>
      <c r="AO495">
        <f>AC495*TRAIN_SUMMARY!$C$10</f>
        <v>0.2867089209985732</v>
      </c>
      <c r="AP495">
        <f>AD495*TRAIN_SUMMARY!$C$11</f>
        <v>0.23813846799994265</v>
      </c>
      <c r="AQ495">
        <f>AE495*TRAIN_SUMMARY!$C$12</f>
        <v>-1.8327249432625072E-2</v>
      </c>
      <c r="AR495">
        <f>AF495*TRAIN_SUMMARY!$C$13</f>
        <v>-7.9424741749105313E-2</v>
      </c>
      <c r="AS495">
        <f>AG495*TRAIN_SUMMARY!$C$14</f>
        <v>-8.8614999578798745E-2</v>
      </c>
      <c r="AT495">
        <f>TRAIN_SUMMARY!$C$2+SUM(AH495:AS495)</f>
        <v>-1.876957426423226</v>
      </c>
      <c r="AU495">
        <f t="shared" si="91"/>
        <v>0.13273874086095805</v>
      </c>
      <c r="AV495">
        <f t="shared" si="92"/>
        <v>2.0193724370637698</v>
      </c>
      <c r="AW495">
        <f t="shared" si="93"/>
        <v>0</v>
      </c>
      <c r="AX495">
        <f t="shared" si="94"/>
        <v>1</v>
      </c>
      <c r="AY495">
        <f t="shared" si="102"/>
        <v>291</v>
      </c>
      <c r="AZ495">
        <f t="shared" si="103"/>
        <v>203</v>
      </c>
      <c r="BA495" s="35">
        <f t="shared" si="95"/>
        <v>0.6</v>
      </c>
      <c r="BB495" s="35">
        <f t="shared" si="96"/>
        <v>0.94418604651162785</v>
      </c>
      <c r="BC495" s="35">
        <f t="shared" si="97"/>
        <v>0.34418604651162787</v>
      </c>
      <c r="BD495" s="35">
        <f t="shared" si="98"/>
        <v>0.94418604651162785</v>
      </c>
      <c r="BE495" s="35">
        <f t="shared" si="99"/>
        <v>0.6</v>
      </c>
      <c r="BF495" s="23">
        <f>VLOOKUP(AH495,POINTS_TABLE!$D$2:$E$6,2,FALSE)</f>
        <v>-34.629295381683434</v>
      </c>
      <c r="BG495" s="23">
        <f>VLOOKUP(AI495,POINTS_TABLE!$D$7:$E$12,2,FALSE)</f>
        <v>-0.94910634884503919</v>
      </c>
      <c r="BH495" s="23">
        <f>VLOOKUP(AJ495,POINTS_TABLE!$D$13:$E$18,2,FALSE)</f>
        <v>2.4866538521987356</v>
      </c>
      <c r="BI495" s="23">
        <f>VLOOKUP(AK495,POINTS_TABLE!$D$21:$E$24,2,FALSE)</f>
        <v>-38.273886227485001</v>
      </c>
      <c r="BJ495" s="23">
        <f>VLOOKUP(AL495,POINTS_TABLE!$D$25:$E$27,2,FALSE)</f>
        <v>1.063873591300236</v>
      </c>
      <c r="BK495" s="23">
        <f>VLOOKUP(AM495,POINTS_TABLE!$D$28:$E$33,2,FALSE)</f>
        <v>2.5619698946306131</v>
      </c>
      <c r="BL495" s="23">
        <f>VLOOKUP(AN495,POINTS_TABLE!$D$34:$E$37,2,FALSE)</f>
        <v>7.4046821899710498</v>
      </c>
      <c r="BM495" s="23">
        <f>VLOOKUP(AO495,POINTS_TABLE!$D$38:$E$41,2,FALSE)</f>
        <v>12.409006155098014</v>
      </c>
      <c r="BN495" s="23">
        <f>VLOOKUP(AP495,POINTS_TABLE!$D$42:$E$44,2,FALSE)</f>
        <v>10.30683560485237</v>
      </c>
      <c r="BO495" s="23">
        <f>VLOOKUP(AQ495,POINTS_TABLE!$D$45:$E$48,2,FALSE)</f>
        <v>-0.79321895608749771</v>
      </c>
      <c r="BP495" s="23">
        <f>VLOOKUP(AR495,POINTS_TABLE!$D$49:$E$50,2,FALSE)</f>
        <v>-3.4375704313596254</v>
      </c>
      <c r="BQ495" s="23">
        <f>VLOOKUP(AS495,POINTS_TABLE!$D$51:$E$52,2,FALSE)</f>
        <v>-3.8353326132213157</v>
      </c>
      <c r="BR495" s="39">
        <f>ROUND(SCORECARD_SCALLING!$C$6-SUM(BF495:BQ495)-TRAIN_SUMMARY!$C$2*SCORECARD_SCALLING!$C$5,0)</f>
        <v>552</v>
      </c>
      <c r="BS495" t="str">
        <f t="shared" si="100"/>
        <v>Manual review</v>
      </c>
      <c r="BT495">
        <f t="shared" si="101"/>
        <v>2</v>
      </c>
    </row>
    <row r="496" spans="1:72">
      <c r="A496" s="2" t="s">
        <v>37</v>
      </c>
      <c r="B496" s="2">
        <v>15</v>
      </c>
      <c r="C496" s="2" t="s">
        <v>33</v>
      </c>
      <c r="D496" s="2" t="s">
        <v>41</v>
      </c>
      <c r="E496" s="2">
        <v>2186</v>
      </c>
      <c r="F496" s="2" t="s">
        <v>24</v>
      </c>
      <c r="G496" s="2" t="s">
        <v>39</v>
      </c>
      <c r="H496" s="2">
        <v>1</v>
      </c>
      <c r="I496" s="2" t="s">
        <v>36</v>
      </c>
      <c r="J496" s="2" t="s">
        <v>27</v>
      </c>
      <c r="K496" s="2">
        <v>4</v>
      </c>
      <c r="L496" s="2" t="s">
        <v>28</v>
      </c>
      <c r="M496" s="2">
        <v>33</v>
      </c>
      <c r="N496" s="2" t="s">
        <v>61</v>
      </c>
      <c r="O496" s="2" t="s">
        <v>51</v>
      </c>
      <c r="P496" s="2">
        <v>1</v>
      </c>
      <c r="Q496" s="2" t="s">
        <v>40</v>
      </c>
      <c r="R496" s="2">
        <v>1</v>
      </c>
      <c r="S496" s="2" t="s">
        <v>27</v>
      </c>
      <c r="T496" s="2" t="s">
        <v>31</v>
      </c>
      <c r="U496" s="2">
        <v>0</v>
      </c>
      <c r="V496">
        <f>_xlfn.XLOOKUP(B496,Binning_WOE_IV!$C$2:$C$6,Binning_WOE_IV!$I$2:$I$6,"not found",-1)</f>
        <v>7.0953437452657447E-2</v>
      </c>
      <c r="W496">
        <f>_xlfn.XLOOKUP(E496,Binning_WOE_IV!$C$7:$C$12,Binning_WOE_IV!$I$7:$I$12,"not found",-1)</f>
        <v>0.12361395596717682</v>
      </c>
      <c r="X496">
        <f>_xlfn.XLOOKUP(M496,Binning_WOE_IV!$C$13:$C$18,Binning_WOE_IV!$I$13:$I$18,"not found",-1)</f>
        <v>-9.0210644079187538E-2</v>
      </c>
      <c r="Y496">
        <f>_xlfn.XLOOKUP(A496,Binning_WOE_IV!$B$32:$B$35,Binning_WOE_IV!$G$32:$G$35,"not found",0)</f>
        <v>1.1281887537091495</v>
      </c>
      <c r="Z496" s="23">
        <f>_xlfn.XLOOKUP(_xlfn.XLOOKUP(C496,Binning_WOE_IV!$AF$2:$AF$6,Binning_WOE_IV!$AG$2:$AG$6,"not found",0),Binning_WOE_IV!$R$36:$R$38,Binning_WOE_IV!$G$36:$G$38,"not found",0)</f>
        <v>-4.4726268044255127E-2</v>
      </c>
      <c r="AA496" cm="1">
        <f t="array" ref="AA496">_xlfn.SWITCH(D496,"radio/tv",Binning_WOE_IV!$G$39,"other",Binning_WOE_IV!$G$39,"education",Binning_WOE_IV!$G$40,"retraining",Binning_WOE_IV!$G$40,"furniture/equipment",Binning_WOE_IV!$G$41,"domestic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496">
        <f>_xlfn.LET(_xlpm.b,_xlfn.XLOOKUP(F496,Binning_WOE_IV!$AJ$2:$AJ$6,Binning_WOE_IV!$AK$2:$AK$6,"not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496">
        <f>_xlfn.LET(_xlpm.b,_xlfn.XLOOKUP(G496,Binning_WOE_IV!$AL$2:$AL$6,Binning_WOE_IV!$AM$2:$AM$6,"not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96">
        <f>_xlfn.XLOOKUP(_xlfn.XLOOKUP(I496,Binning_WOE_IV!$AN$2:$AN$5,Binning_WOE_IV!$AO$2:$AO$5,"not found",0),Binning_WOE_IV!$R$53:$R$55,Binning_WOE_IV!$G$53:$G$55,"not found",0)</f>
        <v>-0.20099341664998441</v>
      </c>
      <c r="AE496">
        <f>_xlfn.LET(_xlpm.b,_xlfn.XLOOKUP(L496,Binning_WOE_IV!$AQ$2:$AQ$5,Binning_WOE_IV!$AR$2:$AR$5,"not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96">
        <f>_xlfn.XLOOKUP(_xlfn.XLOOKUP(N496,Binning_WOE_IV!$AS$2:$AS$4,Binning_WOE_IV!$AT$2:$AT$4,"not found",0),Binning_WOE_IV!$R$62:$R$63,Binning_WOE_IV!$G$62:$G$63,"not found",0)</f>
        <v>-0.54969627176468283</v>
      </c>
      <c r="AG496">
        <f>_xlfn.XLOOKUP(_xlfn.XLOOKUP(O496,Binning_WOE_IV!$AU$2:$AU$4,Binning_WOE_IV!$AV$2:$AV$4,"not found",0),Binning_WOE_IV!$R$64:$R$65,Binning_WOE_IV!$G$64:$G$65,"not found",0)</f>
        <v>-0.4919272386823581</v>
      </c>
      <c r="AH496">
        <f>V496*TRAIN_SUMMARY!$C$3</f>
        <v>-5.5952498937620498E-2</v>
      </c>
      <c r="AI496">
        <f>W496*TRAIN_SUMMARY!$C$4</f>
        <v>-6.1692557392340606E-2</v>
      </c>
      <c r="AJ496">
        <f>X496*TRAIN_SUMMARY!$C$5</f>
        <v>5.7453903556002682E-2</v>
      </c>
      <c r="AK496">
        <f>Y496*TRAIN_SUMMARY!$C$6</f>
        <v>-0.88431454425511169</v>
      </c>
      <c r="AL496">
        <f>Z496*TRAIN_SUMMARY!$C$7</f>
        <v>2.4580699342731407E-2</v>
      </c>
      <c r="AM496">
        <f>AA496*TRAIN_SUMMARY!$C$8</f>
        <v>5.9194073638088991E-2</v>
      </c>
      <c r="AN496">
        <f>AB496*TRAIN_SUMMARY!$C$9</f>
        <v>-0.49611293003523665</v>
      </c>
      <c r="AO496">
        <f>AC496*TRAIN_SUMMARY!$C$10</f>
        <v>-0.18469041192036334</v>
      </c>
      <c r="AP496">
        <f>AD496*TRAIN_SUMMARY!$C$11</f>
        <v>0.23813846799994265</v>
      </c>
      <c r="AQ496">
        <f>AE496*TRAIN_SUMMARY!$C$12</f>
        <v>-0.28008206528227803</v>
      </c>
      <c r="AR496">
        <f>AF496*TRAIN_SUMMARY!$C$13</f>
        <v>0.33693577197926589</v>
      </c>
      <c r="AS496">
        <f>AG496*TRAIN_SUMMARY!$C$14</f>
        <v>0.18600799575071647</v>
      </c>
      <c r="AT496">
        <f>TRAIN_SUMMARY!$C$2+SUM(AH496:AS496)</f>
        <v>-1.8819349103183258</v>
      </c>
      <c r="AU496">
        <f t="shared" si="91"/>
        <v>0.13216678379807617</v>
      </c>
      <c r="AV496">
        <f t="shared" si="92"/>
        <v>0.14175573001723821</v>
      </c>
      <c r="AW496">
        <f t="shared" si="93"/>
        <v>1</v>
      </c>
      <c r="AX496">
        <f t="shared" si="94"/>
        <v>0</v>
      </c>
      <c r="AY496">
        <f t="shared" si="102"/>
        <v>292</v>
      </c>
      <c r="AZ496">
        <f t="shared" si="103"/>
        <v>203</v>
      </c>
      <c r="BA496" s="35">
        <f t="shared" si="95"/>
        <v>0.60206185567010306</v>
      </c>
      <c r="BB496" s="35">
        <f t="shared" si="96"/>
        <v>0.94418604651162785</v>
      </c>
      <c r="BC496" s="35">
        <f t="shared" si="97"/>
        <v>0.34212419084152479</v>
      </c>
      <c r="BD496" s="35">
        <f t="shared" si="98"/>
        <v>0.94418604651162785</v>
      </c>
      <c r="BE496" s="35">
        <f t="shared" si="99"/>
        <v>0.60206185567010306</v>
      </c>
      <c r="BF496" s="23">
        <f>VLOOKUP(AH496,POINTS_TABLE!$D$2:$E$6,2,FALSE)</f>
        <v>-2.4216717822795024</v>
      </c>
      <c r="BG496" s="23">
        <f>VLOOKUP(AI496,POINTS_TABLE!$D$7:$E$12,2,FALSE)</f>
        <v>-2.6701063982906263</v>
      </c>
      <c r="BH496" s="23">
        <f>VLOOKUP(AJ496,POINTS_TABLE!$D$13:$E$18,2,FALSE)</f>
        <v>2.4866538521987356</v>
      </c>
      <c r="BI496" s="23">
        <f>VLOOKUP(AK496,POINTS_TABLE!$D$21:$E$24,2,FALSE)</f>
        <v>-38.273886227485001</v>
      </c>
      <c r="BJ496" s="23">
        <f>VLOOKUP(AL496,POINTS_TABLE!$D$25:$E$27,2,FALSE)</f>
        <v>1.063873591300236</v>
      </c>
      <c r="BK496" s="23">
        <f>VLOOKUP(AM496,POINTS_TABLE!$D$28:$E$33,2,FALSE)</f>
        <v>2.5619698946306131</v>
      </c>
      <c r="BL496" s="23">
        <f>VLOOKUP(AN496,POINTS_TABLE!$D$34:$E$37,2,FALSE)</f>
        <v>-21.472189916481874</v>
      </c>
      <c r="BM496" s="23">
        <f>VLOOKUP(AO496,POINTS_TABLE!$D$38:$E$41,2,FALSE)</f>
        <v>-7.9935582413174426</v>
      </c>
      <c r="BN496" s="23">
        <f>VLOOKUP(AP496,POINTS_TABLE!$D$42:$E$44,2,FALSE)</f>
        <v>10.30683560485237</v>
      </c>
      <c r="BO496" s="23">
        <f>VLOOKUP(AQ496,POINTS_TABLE!$D$45:$E$48,2,FALSE)</f>
        <v>-12.122190198740443</v>
      </c>
      <c r="BP496" s="23">
        <f>VLOOKUP(AR496,POINTS_TABLE!$D$49:$E$50,2,FALSE)</f>
        <v>14.582867019977442</v>
      </c>
      <c r="BQ496" s="23">
        <f>VLOOKUP(AS496,POINTS_TABLE!$D$51:$E$52,2,FALSE)</f>
        <v>8.0505843910576207</v>
      </c>
      <c r="BR496" s="39">
        <f>ROUND(SCORECARD_SCALLING!$C$6-SUM(BF496:BQ496)-TRAIN_SUMMARY!$C$2*SCORECARD_SCALLING!$C$5,0)</f>
        <v>552</v>
      </c>
      <c r="BS496" t="str">
        <f t="shared" si="100"/>
        <v>Manual review</v>
      </c>
      <c r="BT496">
        <f t="shared" si="101"/>
        <v>2</v>
      </c>
    </row>
    <row r="497" spans="1:72">
      <c r="A497" s="2" t="s">
        <v>32</v>
      </c>
      <c r="B497" s="2">
        <v>9</v>
      </c>
      <c r="C497" s="2" t="s">
        <v>33</v>
      </c>
      <c r="D497" s="2" t="s">
        <v>23</v>
      </c>
      <c r="E497" s="2">
        <v>458</v>
      </c>
      <c r="F497" s="2" t="s">
        <v>34</v>
      </c>
      <c r="G497" s="2" t="s">
        <v>35</v>
      </c>
      <c r="H497" s="2">
        <v>4</v>
      </c>
      <c r="I497" s="2" t="s">
        <v>26</v>
      </c>
      <c r="J497" s="2" t="s">
        <v>27</v>
      </c>
      <c r="K497" s="2">
        <v>3</v>
      </c>
      <c r="L497" s="2" t="s">
        <v>28</v>
      </c>
      <c r="M497" s="2">
        <v>24</v>
      </c>
      <c r="N497" s="2" t="s">
        <v>27</v>
      </c>
      <c r="O497" s="2" t="s">
        <v>29</v>
      </c>
      <c r="P497" s="2">
        <v>1</v>
      </c>
      <c r="Q497" s="2" t="s">
        <v>30</v>
      </c>
      <c r="R497" s="2">
        <v>1</v>
      </c>
      <c r="S497" s="2" t="s">
        <v>27</v>
      </c>
      <c r="T497" s="2" t="s">
        <v>31</v>
      </c>
      <c r="U497" s="2">
        <v>0</v>
      </c>
      <c r="V497">
        <f>_xlfn.XLOOKUP(B497,Binning_WOE_IV!$C$2:$C$6,Binning_WOE_IV!$I$2:$I$6,"not found",-1)</f>
        <v>1.0146162505891094</v>
      </c>
      <c r="W497">
        <f>_xlfn.XLOOKUP(E497,Binning_WOE_IV!$C$7:$C$12,Binning_WOE_IV!$I$7:$I$12,"not found",-1)</f>
        <v>3.9978967825304385E-2</v>
      </c>
      <c r="X497">
        <f>_xlfn.XLOOKUP(M497,Binning_WOE_IV!$C$13:$C$18,Binning_WOE_IV!$I$13:$I$18,"not found",-1)</f>
        <v>-0.40221483439086264</v>
      </c>
      <c r="Y497">
        <f>_xlfn.XLOOKUP(A497,Binning_WOE_IV!$B$32:$B$35,Binning_WOE_IV!$G$32:$G$35,"not found",0)</f>
        <v>-0.45557089656450134</v>
      </c>
      <c r="Z497" s="23">
        <f>_xlfn.XLOOKUP(_xlfn.XLOOKUP(C497,Binning_WOE_IV!$AF$2:$AF$6,Binning_WOE_IV!$AG$2:$AG$6,"not found",0),Binning_WOE_IV!$R$36:$R$38,Binning_WOE_IV!$G$36:$G$38,"not found",0)</f>
        <v>-4.4726268044255127E-2</v>
      </c>
      <c r="AA497" cm="1">
        <f t="array" ref="AA497">_xlfn.SWITCH(D497,"radio/tv",Binning_WOE_IV!$G$39,"other",Binning_WOE_IV!$G$39,"education",Binning_WOE_IV!$G$40,"retraining",Binning_WOE_IV!$G$40,"furniture/equipment",Binning_WOE_IV!$G$41,"domestic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497">
        <f>_xlfn.LET(_xlpm.b,_xlfn.XLOOKUP(F497,Binning_WOE_IV!$AJ$2:$AJ$6,Binning_WOE_IV!$AK$2:$AK$6,"not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97">
        <f>_xlfn.LET(_xlpm.b,_xlfn.XLOOKUP(G497,Binning_WOE_IV!$AL$2:$AL$6,Binning_WOE_IV!$AM$2:$AM$6,"not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97">
        <f>_xlfn.XLOOKUP(_xlfn.XLOOKUP(I497,Binning_WOE_IV!$AN$2:$AN$5,Binning_WOE_IV!$AO$2:$AO$5,"not found",0),Binning_WOE_IV!$R$53:$R$55,Binning_WOE_IV!$G$53:$G$55,"not found",0)</f>
        <v>0.1811117123342415</v>
      </c>
      <c r="AE497">
        <f>_xlfn.LET(_xlpm.b,_xlfn.XLOOKUP(L497,Binning_WOE_IV!$AQ$2:$AQ$5,Binning_WOE_IV!$AR$2:$AR$5,"not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97">
        <f>_xlfn.XLOOKUP(_xlfn.XLOOKUP(N497,Binning_WOE_IV!$AS$2:$AS$4,Binning_WOE_IV!$AT$2:$AT$4,"not found",0),Binning_WOE_IV!$R$62:$R$63,Binning_WOE_IV!$G$62:$G$63,"not found",0)</f>
        <v>0.12957806221905885</v>
      </c>
      <c r="AG497">
        <f>_xlfn.XLOOKUP(_xlfn.XLOOKUP(O497,Binning_WOE_IV!$AU$2:$AU$4,Binning_WOE_IV!$AV$2:$AV$4,"not found",0),Binning_WOE_IV!$R$64:$R$65,Binning_WOE_IV!$G$64:$G$65,"not found",0)</f>
        <v>0.23435622685305388</v>
      </c>
      <c r="AH497">
        <f>V497*TRAIN_SUMMARY!$C$3</f>
        <v>-0.80010661528638027</v>
      </c>
      <c r="AI497">
        <f>W497*TRAIN_SUMMARY!$C$4</f>
        <v>-1.9952478243670423E-2</v>
      </c>
      <c r="AJ497">
        <f>X497*TRAIN_SUMMARY!$C$5</f>
        <v>0.25616502952357967</v>
      </c>
      <c r="AK497">
        <f>Y497*TRAIN_SUMMARY!$C$6</f>
        <v>0.35709270141793154</v>
      </c>
      <c r="AL497">
        <f>Z497*TRAIN_SUMMARY!$C$7</f>
        <v>2.4580699342731407E-2</v>
      </c>
      <c r="AM497">
        <f>AA497*TRAIN_SUMMARY!$C$8</f>
        <v>-0.43521580803835686</v>
      </c>
      <c r="AN497">
        <f>AB497*TRAIN_SUMMARY!$C$9</f>
        <v>0.17108448609736249</v>
      </c>
      <c r="AO497">
        <f>AC497*TRAIN_SUMMARY!$C$10</f>
        <v>4.7923621110280083E-2</v>
      </c>
      <c r="AP497">
        <f>AD497*TRAIN_SUMMARY!$C$11</f>
        <v>-0.21458247952085815</v>
      </c>
      <c r="AQ497">
        <f>AE497*TRAIN_SUMMARY!$C$12</f>
        <v>-0.28008206528227803</v>
      </c>
      <c r="AR497">
        <f>AF497*TRAIN_SUMMARY!$C$13</f>
        <v>-7.9424741749105313E-2</v>
      </c>
      <c r="AS497">
        <f>AG497*TRAIN_SUMMARY!$C$14</f>
        <v>-8.8614999578798745E-2</v>
      </c>
      <c r="AT497">
        <f>TRAIN_SUMMARY!$C$2+SUM(AH497:AS497)</f>
        <v>-1.8825334649696854</v>
      </c>
      <c r="AU497">
        <f t="shared" si="91"/>
        <v>0.13209814545672233</v>
      </c>
      <c r="AV497">
        <f t="shared" si="92"/>
        <v>0.14167664151744744</v>
      </c>
      <c r="AW497">
        <f t="shared" si="93"/>
        <v>1</v>
      </c>
      <c r="AX497">
        <f t="shared" si="94"/>
        <v>0</v>
      </c>
      <c r="AY497">
        <f t="shared" si="102"/>
        <v>293</v>
      </c>
      <c r="AZ497">
        <f t="shared" si="103"/>
        <v>203</v>
      </c>
      <c r="BA497" s="35">
        <f t="shared" si="95"/>
        <v>0.60412371134020615</v>
      </c>
      <c r="BB497" s="35">
        <f t="shared" si="96"/>
        <v>0.94418604651162785</v>
      </c>
      <c r="BC497" s="35">
        <f t="shared" si="97"/>
        <v>0.3400623351714217</v>
      </c>
      <c r="BD497" s="35">
        <f t="shared" si="98"/>
        <v>0.94418604651162785</v>
      </c>
      <c r="BE497" s="35">
        <f t="shared" si="99"/>
        <v>0.60412371134020615</v>
      </c>
      <c r="BF497" s="23">
        <f>VLOOKUP(AH497,POINTS_TABLE!$D$2:$E$6,2,FALSE)</f>
        <v>-34.629295381683434</v>
      </c>
      <c r="BG497" s="23">
        <f>VLOOKUP(AI497,POINTS_TABLE!$D$7:$E$12,2,FALSE)</f>
        <v>-0.86356024246764762</v>
      </c>
      <c r="BH497" s="23">
        <f>VLOOKUP(AJ497,POINTS_TABLE!$D$13:$E$18,2,FALSE)</f>
        <v>11.087040532285299</v>
      </c>
      <c r="BI497" s="23">
        <f>VLOOKUP(AK497,POINTS_TABLE!$D$21:$E$24,2,FALSE)</f>
        <v>15.455276084198793</v>
      </c>
      <c r="BJ497" s="23">
        <f>VLOOKUP(AL497,POINTS_TABLE!$D$25:$E$27,2,FALSE)</f>
        <v>1.063873591300236</v>
      </c>
      <c r="BK497" s="23">
        <f>VLOOKUP(AM497,POINTS_TABLE!$D$28:$E$33,2,FALSE)</f>
        <v>-18.836510639202615</v>
      </c>
      <c r="BL497" s="23">
        <f>VLOOKUP(AN497,POINTS_TABLE!$D$34:$E$37,2,FALSE)</f>
        <v>7.4046821899710498</v>
      </c>
      <c r="BM497" s="23">
        <f>VLOOKUP(AO497,POINTS_TABLE!$D$38:$E$41,2,FALSE)</f>
        <v>2.0741751155172814</v>
      </c>
      <c r="BN497" s="23">
        <f>VLOOKUP(AP497,POINTS_TABLE!$D$42:$E$44,2,FALSE)</f>
        <v>-9.2873123719919874</v>
      </c>
      <c r="BO497" s="23">
        <f>VLOOKUP(AQ497,POINTS_TABLE!$D$45:$E$48,2,FALSE)</f>
        <v>-12.122190198740443</v>
      </c>
      <c r="BP497" s="23">
        <f>VLOOKUP(AR497,POINTS_TABLE!$D$49:$E$50,2,FALSE)</f>
        <v>-3.4375704313596254</v>
      </c>
      <c r="BQ497" s="23">
        <f>VLOOKUP(AS497,POINTS_TABLE!$D$51:$E$52,2,FALSE)</f>
        <v>-3.8353326132213157</v>
      </c>
      <c r="BR497" s="39">
        <f>ROUND(SCORECARD_SCALLING!$C$6-SUM(BF497:BQ497)-TRAIN_SUMMARY!$C$2*SCORECARD_SCALLING!$C$5,0)</f>
        <v>552</v>
      </c>
      <c r="BS497" t="str">
        <f t="shared" si="100"/>
        <v>Manual review</v>
      </c>
      <c r="BT497">
        <f t="shared" si="101"/>
        <v>2</v>
      </c>
    </row>
    <row r="498" spans="1:72">
      <c r="A498" s="2" t="s">
        <v>63</v>
      </c>
      <c r="B498" s="2">
        <v>10</v>
      </c>
      <c r="C498" s="2" t="s">
        <v>22</v>
      </c>
      <c r="D498" s="2" t="s">
        <v>46</v>
      </c>
      <c r="E498" s="2">
        <v>781</v>
      </c>
      <c r="F498" s="2" t="s">
        <v>34</v>
      </c>
      <c r="G498" s="2" t="s">
        <v>25</v>
      </c>
      <c r="H498" s="2">
        <v>4</v>
      </c>
      <c r="I498" s="2" t="s">
        <v>26</v>
      </c>
      <c r="J498" s="2" t="s">
        <v>27</v>
      </c>
      <c r="K498" s="2">
        <v>4</v>
      </c>
      <c r="L498" s="2" t="s">
        <v>47</v>
      </c>
      <c r="M498" s="2">
        <v>63</v>
      </c>
      <c r="N498" s="2" t="s">
        <v>27</v>
      </c>
      <c r="O498" s="2" t="s">
        <v>44</v>
      </c>
      <c r="P498" s="2">
        <v>2</v>
      </c>
      <c r="Q498" s="2" t="s">
        <v>30</v>
      </c>
      <c r="R498" s="2">
        <v>1</v>
      </c>
      <c r="S498" s="2" t="s">
        <v>31</v>
      </c>
      <c r="T498" s="2" t="s">
        <v>31</v>
      </c>
      <c r="U498" s="2">
        <v>0</v>
      </c>
      <c r="V498">
        <f>_xlfn.XLOOKUP(B498,Binning_WOE_IV!$C$2:$C$6,Binning_WOE_IV!$I$2:$I$6,"not found",-1)</f>
        <v>1.0146162505891094</v>
      </c>
      <c r="W498">
        <f>_xlfn.XLOOKUP(E498,Binning_WOE_IV!$C$7:$C$12,Binning_WOE_IV!$I$7:$I$12,"not found",-1)</f>
        <v>3.9978967825304385E-2</v>
      </c>
      <c r="X498">
        <f>_xlfn.XLOOKUP(M498,Binning_WOE_IV!$C$13:$C$18,Binning_WOE_IV!$I$13:$I$18,"not found",-1)</f>
        <v>0.47434342549681774</v>
      </c>
      <c r="Y498">
        <f>_xlfn.XLOOKUP(A498,Binning_WOE_IV!$B$32:$B$35,Binning_WOE_IV!$G$32:$G$35,"not found",0)</f>
        <v>0.16731839020190586</v>
      </c>
      <c r="Z498" s="23">
        <f>_xlfn.XLOOKUP(_xlfn.XLOOKUP(C498,Binning_WOE_IV!$AF$2:$AF$6,Binning_WOE_IV!$AG$2:$AG$6,"not found",0),Binning_WOE_IV!$R$36:$R$38,Binning_WOE_IV!$G$36:$G$38,"not found",0)</f>
        <v>0.68738688104907397</v>
      </c>
      <c r="AA498" cm="1">
        <f t="array" ref="AA498">_xlfn.SWITCH(D498,"radio/tv",Binning_WOE_IV!$G$39,"other",Binning_WOE_IV!$G$39,"education",Binning_WOE_IV!$G$40,"retraining",Binning_WOE_IV!$G$40,"furniture/equipment",Binning_WOE_IV!$G$41,"domestic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98">
        <f>_xlfn.LET(_xlpm.b,_xlfn.XLOOKUP(F498,Binning_WOE_IV!$AJ$2:$AJ$6,Binning_WOE_IV!$AK$2:$AK$6,"not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98">
        <f>_xlfn.LET(_xlpm.b,_xlfn.XLOOKUP(G498,Binning_WOE_IV!$AL$2:$AL$6,Binning_WOE_IV!$AM$2:$AM$6,"not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98">
        <f>_xlfn.XLOOKUP(_xlfn.XLOOKUP(I498,Binning_WOE_IV!$AN$2:$AN$5,Binning_WOE_IV!$AO$2:$AO$5,"not found",0),Binning_WOE_IV!$R$53:$R$55,Binning_WOE_IV!$G$53:$G$55,"not found",0)</f>
        <v>0.1811117123342415</v>
      </c>
      <c r="AE498">
        <f>_xlfn.LET(_xlpm.b,_xlfn.XLOOKUP(L498,Binning_WOE_IV!$AQ$2:$AQ$5,Binning_WOE_IV!$AR$2:$AR$5,"not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498">
        <f>_xlfn.XLOOKUP(_xlfn.XLOOKUP(N498,Binning_WOE_IV!$AS$2:$AS$4,Binning_WOE_IV!$AT$2:$AT$4,"not found",0),Binning_WOE_IV!$R$62:$R$63,Binning_WOE_IV!$G$62:$G$63,"not found",0)</f>
        <v>0.12957806221905885</v>
      </c>
      <c r="AG498">
        <f>_xlfn.XLOOKUP(_xlfn.XLOOKUP(O498,Binning_WOE_IV!$AU$2:$AU$4,Binning_WOE_IV!$AV$2:$AV$4,"not found",0),Binning_WOE_IV!$R$64:$R$65,Binning_WOE_IV!$G$64:$G$65,"not found",0)</f>
        <v>-0.4919272386823581</v>
      </c>
      <c r="AH498">
        <f>V498*TRAIN_SUMMARY!$C$3</f>
        <v>-0.80010661528638027</v>
      </c>
      <c r="AI498">
        <f>W498*TRAIN_SUMMARY!$C$4</f>
        <v>-1.9952478243670423E-2</v>
      </c>
      <c r="AJ498">
        <f>X498*TRAIN_SUMMARY!$C$5</f>
        <v>-0.30210272522824844</v>
      </c>
      <c r="AK498">
        <f>Y498*TRAIN_SUMMARY!$C$6</f>
        <v>-0.13115011605145144</v>
      </c>
      <c r="AL498">
        <f>Z498*TRAIN_SUMMARY!$C$7</f>
        <v>-0.37777464997720578</v>
      </c>
      <c r="AM498">
        <f>AA498*TRAIN_SUMMARY!$C$8</f>
        <v>0.38352631329769549</v>
      </c>
      <c r="AN498">
        <f>AB498*TRAIN_SUMMARY!$C$9</f>
        <v>0.17108448609736249</v>
      </c>
      <c r="AO498">
        <f>AC498*TRAIN_SUMMARY!$C$10</f>
        <v>-0.18469041192036334</v>
      </c>
      <c r="AP498">
        <f>AD498*TRAIN_SUMMARY!$C$11</f>
        <v>-0.21458247952085815</v>
      </c>
      <c r="AQ498">
        <f>AE498*TRAIN_SUMMARY!$C$12</f>
        <v>0.30495501300893796</v>
      </c>
      <c r="AR498">
        <f>AF498*TRAIN_SUMMARY!$C$13</f>
        <v>-7.9424741749105313E-2</v>
      </c>
      <c r="AS498">
        <f>AG498*TRAIN_SUMMARY!$C$14</f>
        <v>0.18600799575071647</v>
      </c>
      <c r="AT498">
        <f>TRAIN_SUMMARY!$C$2+SUM(AH498:AS498)</f>
        <v>-1.8856112245846943</v>
      </c>
      <c r="AU498">
        <f t="shared" si="91"/>
        <v>0.13174568515235779</v>
      </c>
      <c r="AV498">
        <f t="shared" si="92"/>
        <v>0.1412706177790066</v>
      </c>
      <c r="AW498">
        <f t="shared" si="93"/>
        <v>1</v>
      </c>
      <c r="AX498">
        <f t="shared" si="94"/>
        <v>0</v>
      </c>
      <c r="AY498">
        <f t="shared" si="102"/>
        <v>294</v>
      </c>
      <c r="AZ498">
        <f t="shared" si="103"/>
        <v>203</v>
      </c>
      <c r="BA498" s="35">
        <f t="shared" si="95"/>
        <v>0.60618556701030923</v>
      </c>
      <c r="BB498" s="35">
        <f t="shared" si="96"/>
        <v>0.94418604651162785</v>
      </c>
      <c r="BC498" s="35">
        <f t="shared" si="97"/>
        <v>0.33800047950131862</v>
      </c>
      <c r="BD498" s="35">
        <f t="shared" si="98"/>
        <v>0.94418604651162785</v>
      </c>
      <c r="BE498" s="35">
        <f t="shared" si="99"/>
        <v>0.60618556701030923</v>
      </c>
      <c r="BF498" s="23">
        <f>VLOOKUP(AH498,POINTS_TABLE!$D$2:$E$6,2,FALSE)</f>
        <v>-34.629295381683434</v>
      </c>
      <c r="BG498" s="23">
        <f>VLOOKUP(AI498,POINTS_TABLE!$D$7:$E$12,2,FALSE)</f>
        <v>-0.86356024246764762</v>
      </c>
      <c r="BH498" s="23">
        <f>VLOOKUP(AJ498,POINTS_TABLE!$D$13:$E$18,2,FALSE)</f>
        <v>-13.075263105775054</v>
      </c>
      <c r="BI498" s="23">
        <f>VLOOKUP(AK498,POINTS_TABLE!$D$21:$E$24,2,FALSE)</f>
        <v>-5.6762886611832304</v>
      </c>
      <c r="BJ498" s="23">
        <f>VLOOKUP(AL498,POINTS_TABLE!$D$25:$E$27,2,FALSE)</f>
        <v>-16.350408422870363</v>
      </c>
      <c r="BK498" s="23">
        <f>VLOOKUP(AM498,POINTS_TABLE!$D$28:$E$33,2,FALSE)</f>
        <v>16.599345307350365</v>
      </c>
      <c r="BL498" s="23">
        <f>VLOOKUP(AN498,POINTS_TABLE!$D$34:$E$37,2,FALSE)</f>
        <v>7.4046821899710498</v>
      </c>
      <c r="BM498" s="23">
        <f>VLOOKUP(AO498,POINTS_TABLE!$D$38:$E$41,2,FALSE)</f>
        <v>-7.9935582413174426</v>
      </c>
      <c r="BN498" s="23">
        <f>VLOOKUP(AP498,POINTS_TABLE!$D$42:$E$44,2,FALSE)</f>
        <v>-9.2873123719919874</v>
      </c>
      <c r="BO498" s="23">
        <f>VLOOKUP(AQ498,POINTS_TABLE!$D$45:$E$48,2,FALSE)</f>
        <v>13.198712548866723</v>
      </c>
      <c r="BP498" s="23">
        <f>VLOOKUP(AR498,POINTS_TABLE!$D$49:$E$50,2,FALSE)</f>
        <v>-3.4375704313596254</v>
      </c>
      <c r="BQ498" s="23">
        <f>VLOOKUP(AS498,POINTS_TABLE!$D$51:$E$52,2,FALSE)</f>
        <v>8.0505843910576207</v>
      </c>
      <c r="BR498" s="39">
        <f>ROUND(SCORECARD_SCALLING!$C$6-SUM(BF498:BQ498)-TRAIN_SUMMARY!$C$2*SCORECARD_SCALLING!$C$5,0)</f>
        <v>552</v>
      </c>
      <c r="BS498" t="str">
        <f t="shared" si="100"/>
        <v>Manual review</v>
      </c>
      <c r="BT498">
        <f t="shared" si="101"/>
        <v>2</v>
      </c>
    </row>
    <row r="499" spans="1:72">
      <c r="A499" s="2" t="s">
        <v>37</v>
      </c>
      <c r="B499" s="2">
        <v>12</v>
      </c>
      <c r="C499" s="2" t="s">
        <v>33</v>
      </c>
      <c r="D499" s="2" t="s">
        <v>41</v>
      </c>
      <c r="E499" s="2">
        <v>1736</v>
      </c>
      <c r="F499" s="2" t="s">
        <v>34</v>
      </c>
      <c r="G499" s="2" t="s">
        <v>39</v>
      </c>
      <c r="H499" s="2">
        <v>3</v>
      </c>
      <c r="I499" s="2" t="s">
        <v>36</v>
      </c>
      <c r="J499" s="2" t="s">
        <v>27</v>
      </c>
      <c r="K499" s="2">
        <v>4</v>
      </c>
      <c r="L499" s="2" t="s">
        <v>28</v>
      </c>
      <c r="M499" s="2">
        <v>31</v>
      </c>
      <c r="N499" s="2" t="s">
        <v>27</v>
      </c>
      <c r="O499" s="2" t="s">
        <v>29</v>
      </c>
      <c r="P499" s="2">
        <v>1</v>
      </c>
      <c r="Q499" s="2" t="s">
        <v>40</v>
      </c>
      <c r="R499" s="2">
        <v>1</v>
      </c>
      <c r="S499" s="2" t="s">
        <v>27</v>
      </c>
      <c r="T499" s="2" t="s">
        <v>31</v>
      </c>
      <c r="U499" s="2">
        <v>0</v>
      </c>
      <c r="V499">
        <f>_xlfn.XLOOKUP(B499,Binning_WOE_IV!$C$2:$C$6,Binning_WOE_IV!$I$2:$I$6,"not found",-1)</f>
        <v>7.0953437452657447E-2</v>
      </c>
      <c r="W499">
        <f>_xlfn.XLOOKUP(E499,Binning_WOE_IV!$C$7:$C$12,Binning_WOE_IV!$I$7:$I$12,"not found",-1)</f>
        <v>0.16104877718831048</v>
      </c>
      <c r="X499">
        <f>_xlfn.XLOOKUP(M499,Binning_WOE_IV!$C$13:$C$18,Binning_WOE_IV!$I$13:$I$18,"not found",-1)</f>
        <v>-9.0210644079187538E-2</v>
      </c>
      <c r="Y499">
        <f>_xlfn.XLOOKUP(A499,Binning_WOE_IV!$B$32:$B$35,Binning_WOE_IV!$G$32:$G$35,"not found",0)</f>
        <v>1.1281887537091495</v>
      </c>
      <c r="Z499" s="23">
        <f>_xlfn.XLOOKUP(_xlfn.XLOOKUP(C499,Binning_WOE_IV!$AF$2:$AF$6,Binning_WOE_IV!$AG$2:$AG$6,"not found",0),Binning_WOE_IV!$R$36:$R$38,Binning_WOE_IV!$G$36:$G$38,"not found",0)</f>
        <v>-4.4726268044255127E-2</v>
      </c>
      <c r="AA499" cm="1">
        <f t="array" ref="AA499">_xlfn.SWITCH(D499,"radio/tv",Binning_WOE_IV!$G$39,"other",Binning_WOE_IV!$G$39,"education",Binning_WOE_IV!$G$40,"retraining",Binning_WOE_IV!$G$40,"furniture/equipment",Binning_WOE_IV!$G$41,"domestic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499">
        <f>_xlfn.LET(_xlpm.b,_xlfn.XLOOKUP(F499,Binning_WOE_IV!$AJ$2:$AJ$6,Binning_WOE_IV!$AK$2:$AK$6,"not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99">
        <f>_xlfn.LET(_xlpm.b,_xlfn.XLOOKUP(G499,Binning_WOE_IV!$AL$2:$AL$6,Binning_WOE_IV!$AM$2:$AM$6,"not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99">
        <f>_xlfn.XLOOKUP(_xlfn.XLOOKUP(I499,Binning_WOE_IV!$AN$2:$AN$5,Binning_WOE_IV!$AO$2:$AO$5,"not found",0),Binning_WOE_IV!$R$53:$R$55,Binning_WOE_IV!$G$53:$G$55,"not found",0)</f>
        <v>-0.20099341664998441</v>
      </c>
      <c r="AE499">
        <f>_xlfn.LET(_xlpm.b,_xlfn.XLOOKUP(L499,Binning_WOE_IV!$AQ$2:$AQ$5,Binning_WOE_IV!$AR$2:$AR$5,"not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99">
        <f>_xlfn.XLOOKUP(_xlfn.XLOOKUP(N499,Binning_WOE_IV!$AS$2:$AS$4,Binning_WOE_IV!$AT$2:$AT$4,"not found",0),Binning_WOE_IV!$R$62:$R$63,Binning_WOE_IV!$G$62:$G$63,"not found",0)</f>
        <v>0.12957806221905885</v>
      </c>
      <c r="AG499">
        <f>_xlfn.XLOOKUP(_xlfn.XLOOKUP(O499,Binning_WOE_IV!$AU$2:$AU$4,Binning_WOE_IV!$AV$2:$AV$4,"not found",0),Binning_WOE_IV!$R$64:$R$65,Binning_WOE_IV!$G$64:$G$65,"not found",0)</f>
        <v>0.23435622685305388</v>
      </c>
      <c r="AH499">
        <f>V499*TRAIN_SUMMARY!$C$3</f>
        <v>-5.5952498937620498E-2</v>
      </c>
      <c r="AI499">
        <f>W499*TRAIN_SUMMARY!$C$4</f>
        <v>-8.037531726833734E-2</v>
      </c>
      <c r="AJ499">
        <f>X499*TRAIN_SUMMARY!$C$5</f>
        <v>5.7453903556002682E-2</v>
      </c>
      <c r="AK499">
        <f>Y499*TRAIN_SUMMARY!$C$6</f>
        <v>-0.88431454425511169</v>
      </c>
      <c r="AL499">
        <f>Z499*TRAIN_SUMMARY!$C$7</f>
        <v>2.4580699342731407E-2</v>
      </c>
      <c r="AM499">
        <f>AA499*TRAIN_SUMMARY!$C$8</f>
        <v>5.9194073638088991E-2</v>
      </c>
      <c r="AN499">
        <f>AB499*TRAIN_SUMMARY!$C$9</f>
        <v>0.17108448609736249</v>
      </c>
      <c r="AO499">
        <f>AC499*TRAIN_SUMMARY!$C$10</f>
        <v>-0.18469041192036334</v>
      </c>
      <c r="AP499">
        <f>AD499*TRAIN_SUMMARY!$C$11</f>
        <v>0.23813846799994265</v>
      </c>
      <c r="AQ499">
        <f>AE499*TRAIN_SUMMARY!$C$12</f>
        <v>-0.28008206528227803</v>
      </c>
      <c r="AR499">
        <f>AF499*TRAIN_SUMMARY!$C$13</f>
        <v>-7.9424741749105313E-2</v>
      </c>
      <c r="AS499">
        <f>AG499*TRAIN_SUMMARY!$C$14</f>
        <v>-8.8614999578798745E-2</v>
      </c>
      <c r="AT499">
        <f>TRAIN_SUMMARY!$C$2+SUM(AH499:AS499)</f>
        <v>-1.92440376311961</v>
      </c>
      <c r="AU499">
        <f t="shared" si="91"/>
        <v>0.12737129379879006</v>
      </c>
      <c r="AV499">
        <f t="shared" si="92"/>
        <v>0.13624512151398729</v>
      </c>
      <c r="AW499">
        <f t="shared" si="93"/>
        <v>1</v>
      </c>
      <c r="AX499">
        <f t="shared" si="94"/>
        <v>0</v>
      </c>
      <c r="AY499">
        <f t="shared" si="102"/>
        <v>295</v>
      </c>
      <c r="AZ499">
        <f t="shared" si="103"/>
        <v>203</v>
      </c>
      <c r="BA499" s="35">
        <f t="shared" si="95"/>
        <v>0.60824742268041232</v>
      </c>
      <c r="BB499" s="35">
        <f t="shared" si="96"/>
        <v>0.94418604651162785</v>
      </c>
      <c r="BC499" s="35">
        <f t="shared" si="97"/>
        <v>0.33593862383121553</v>
      </c>
      <c r="BD499" s="35">
        <f t="shared" si="98"/>
        <v>0.94418604651162785</v>
      </c>
      <c r="BE499" s="35">
        <f t="shared" si="99"/>
        <v>0.60824742268041232</v>
      </c>
      <c r="BF499" s="23">
        <f>VLOOKUP(AH499,POINTS_TABLE!$D$2:$E$6,2,FALSE)</f>
        <v>-2.4216717822795024</v>
      </c>
      <c r="BG499" s="23">
        <f>VLOOKUP(AI499,POINTS_TABLE!$D$7:$E$12,2,FALSE)</f>
        <v>-3.4787121489872201</v>
      </c>
      <c r="BH499" s="23">
        <f>VLOOKUP(AJ499,POINTS_TABLE!$D$13:$E$18,2,FALSE)</f>
        <v>2.4866538521987356</v>
      </c>
      <c r="BI499" s="23">
        <f>VLOOKUP(AK499,POINTS_TABLE!$D$21:$E$24,2,FALSE)</f>
        <v>-38.273886227485001</v>
      </c>
      <c r="BJ499" s="23">
        <f>VLOOKUP(AL499,POINTS_TABLE!$D$25:$E$27,2,FALSE)</f>
        <v>1.063873591300236</v>
      </c>
      <c r="BK499" s="23">
        <f>VLOOKUP(AM499,POINTS_TABLE!$D$28:$E$33,2,FALSE)</f>
        <v>2.5619698946306131</v>
      </c>
      <c r="BL499" s="23">
        <f>VLOOKUP(AN499,POINTS_TABLE!$D$34:$E$37,2,FALSE)</f>
        <v>7.4046821899710498</v>
      </c>
      <c r="BM499" s="23">
        <f>VLOOKUP(AO499,POINTS_TABLE!$D$38:$E$41,2,FALSE)</f>
        <v>-7.9935582413174426</v>
      </c>
      <c r="BN499" s="23">
        <f>VLOOKUP(AP499,POINTS_TABLE!$D$42:$E$44,2,FALSE)</f>
        <v>10.30683560485237</v>
      </c>
      <c r="BO499" s="23">
        <f>VLOOKUP(AQ499,POINTS_TABLE!$D$45:$E$48,2,FALSE)</f>
        <v>-12.122190198740443</v>
      </c>
      <c r="BP499" s="23">
        <f>VLOOKUP(AR499,POINTS_TABLE!$D$49:$E$50,2,FALSE)</f>
        <v>-3.4375704313596254</v>
      </c>
      <c r="BQ499" s="23">
        <f>VLOOKUP(AS499,POINTS_TABLE!$D$51:$E$52,2,FALSE)</f>
        <v>-3.8353326132213157</v>
      </c>
      <c r="BR499" s="39">
        <f>ROUND(SCORECARD_SCALLING!$C$6-SUM(BF499:BQ499)-TRAIN_SUMMARY!$C$2*SCORECARD_SCALLING!$C$5,0)</f>
        <v>554</v>
      </c>
      <c r="BS499" t="str">
        <f t="shared" si="100"/>
        <v>Manual review</v>
      </c>
      <c r="BT499">
        <f t="shared" si="101"/>
        <v>2</v>
      </c>
    </row>
    <row r="500" spans="1:72">
      <c r="A500" s="2" t="s">
        <v>63</v>
      </c>
      <c r="B500" s="2">
        <v>24</v>
      </c>
      <c r="C500" s="2" t="s">
        <v>33</v>
      </c>
      <c r="D500" s="2" t="s">
        <v>23</v>
      </c>
      <c r="E500" s="2">
        <v>1258</v>
      </c>
      <c r="F500" s="2" t="s">
        <v>48</v>
      </c>
      <c r="G500" s="2" t="s">
        <v>35</v>
      </c>
      <c r="H500" s="2">
        <v>3</v>
      </c>
      <c r="I500" s="2" t="s">
        <v>36</v>
      </c>
      <c r="J500" s="2" t="s">
        <v>27</v>
      </c>
      <c r="K500" s="2">
        <v>3</v>
      </c>
      <c r="L500" s="2" t="s">
        <v>50</v>
      </c>
      <c r="M500" s="2">
        <v>57</v>
      </c>
      <c r="N500" s="2" t="s">
        <v>27</v>
      </c>
      <c r="O500" s="2" t="s">
        <v>29</v>
      </c>
      <c r="P500" s="2">
        <v>1</v>
      </c>
      <c r="Q500" s="2" t="s">
        <v>40</v>
      </c>
      <c r="R500" s="2">
        <v>1</v>
      </c>
      <c r="S500" s="2" t="s">
        <v>27</v>
      </c>
      <c r="T500" s="2" t="s">
        <v>31</v>
      </c>
      <c r="U500" s="2">
        <v>0</v>
      </c>
      <c r="V500">
        <f>_xlfn.XLOOKUP(B500,Binning_WOE_IV!$C$2:$C$6,Binning_WOE_IV!$I$2:$I$6,"not found",-1)</f>
        <v>-0.12917431193202994</v>
      </c>
      <c r="W500">
        <f>_xlfn.XLOOKUP(E500,Binning_WOE_IV!$C$7:$C$12,Binning_WOE_IV!$I$7:$I$12,"not found",-1)</f>
        <v>0.16104877718831048</v>
      </c>
      <c r="X500">
        <f>_xlfn.XLOOKUP(M500,Binning_WOE_IV!$C$13:$C$18,Binning_WOE_IV!$I$13:$I$18,"not found",-1)</f>
        <v>0.42044277372805144</v>
      </c>
      <c r="Y500">
        <f>_xlfn.XLOOKUP(A500,Binning_WOE_IV!$B$32:$B$35,Binning_WOE_IV!$G$32:$G$35,"not found",0)</f>
        <v>0.16731839020190586</v>
      </c>
      <c r="Z500" s="23">
        <f>_xlfn.XLOOKUP(_xlfn.XLOOKUP(C500,Binning_WOE_IV!$AF$2:$AF$6,Binning_WOE_IV!$AG$2:$AG$6,"not found",0),Binning_WOE_IV!$R$36:$R$38,Binning_WOE_IV!$G$36:$G$38,"not found",0)</f>
        <v>-4.4726268044255127E-2</v>
      </c>
      <c r="AA500" cm="1">
        <f t="array" ref="AA500">_xlfn.SWITCH(D500,"radio/tv",Binning_WOE_IV!$G$39,"other",Binning_WOE_IV!$G$39,"education",Binning_WOE_IV!$G$40,"retraining",Binning_WOE_IV!$G$40,"furniture/equipment",Binning_WOE_IV!$G$41,"domestic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00">
        <f>_xlfn.LET(_xlpm.b,_xlfn.XLOOKUP(F500,Binning_WOE_IV!$AJ$2:$AJ$6,Binning_WOE_IV!$AK$2:$AK$6,"not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500">
        <f>_xlfn.LET(_xlpm.b,_xlfn.XLOOKUP(G500,Binning_WOE_IV!$AL$2:$AL$6,Binning_WOE_IV!$AM$2:$AM$6,"not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00">
        <f>_xlfn.XLOOKUP(_xlfn.XLOOKUP(I500,Binning_WOE_IV!$AN$2:$AN$5,Binning_WOE_IV!$AO$2:$AO$5,"not found",0),Binning_WOE_IV!$R$53:$R$55,Binning_WOE_IV!$G$53:$G$55,"not found",0)</f>
        <v>-0.20099341664998441</v>
      </c>
      <c r="AE500">
        <f>_xlfn.LET(_xlpm.b,_xlfn.XLOOKUP(L500,Binning_WOE_IV!$AQ$2:$AQ$5,Binning_WOE_IV!$AR$2:$AR$5,"not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00">
        <f>_xlfn.XLOOKUP(_xlfn.XLOOKUP(N500,Binning_WOE_IV!$AS$2:$AS$4,Binning_WOE_IV!$AT$2:$AT$4,"not found",0),Binning_WOE_IV!$R$62:$R$63,Binning_WOE_IV!$G$62:$G$63,"not found",0)</f>
        <v>0.12957806221905885</v>
      </c>
      <c r="AG500">
        <f>_xlfn.XLOOKUP(_xlfn.XLOOKUP(O500,Binning_WOE_IV!$AU$2:$AU$4,Binning_WOE_IV!$AV$2:$AV$4,"not found",0),Binning_WOE_IV!$R$64:$R$65,Binning_WOE_IV!$G$64:$G$65,"not found",0)</f>
        <v>0.23435622685305388</v>
      </c>
      <c r="AH500">
        <f>V500*TRAIN_SUMMARY!$C$3</f>
        <v>0.10186434668464488</v>
      </c>
      <c r="AI500">
        <f>W500*TRAIN_SUMMARY!$C$4</f>
        <v>-8.037531726833734E-2</v>
      </c>
      <c r="AJ500">
        <f>X500*TRAIN_SUMMARY!$C$5</f>
        <v>-0.26777415036949909</v>
      </c>
      <c r="AK500">
        <f>Y500*TRAIN_SUMMARY!$C$6</f>
        <v>-0.13115011605145144</v>
      </c>
      <c r="AL500">
        <f>Z500*TRAIN_SUMMARY!$C$7</f>
        <v>2.4580699342731407E-2</v>
      </c>
      <c r="AM500">
        <f>AA500*TRAIN_SUMMARY!$C$8</f>
        <v>-0.43521580803835686</v>
      </c>
      <c r="AN500">
        <f>AB500*TRAIN_SUMMARY!$C$9</f>
        <v>-0.49793991054548797</v>
      </c>
      <c r="AO500">
        <f>AC500*TRAIN_SUMMARY!$C$10</f>
        <v>4.7923621110280083E-2</v>
      </c>
      <c r="AP500">
        <f>AD500*TRAIN_SUMMARY!$C$11</f>
        <v>0.23813846799994265</v>
      </c>
      <c r="AQ500">
        <f>AE500*TRAIN_SUMMARY!$C$12</f>
        <v>6.1778553558697331E-2</v>
      </c>
      <c r="AR500">
        <f>AF500*TRAIN_SUMMARY!$C$13</f>
        <v>-7.9424741749105313E-2</v>
      </c>
      <c r="AS500">
        <f>AG500*TRAIN_SUMMARY!$C$14</f>
        <v>-8.8614999578798745E-2</v>
      </c>
      <c r="AT500">
        <f>TRAIN_SUMMARY!$C$2+SUM(AH500:AS500)</f>
        <v>-1.9276101696668637</v>
      </c>
      <c r="AU500">
        <f t="shared" si="91"/>
        <v>0.12701533421861061</v>
      </c>
      <c r="AV500">
        <f t="shared" si="92"/>
        <v>0.1358372882665724</v>
      </c>
      <c r="AW500">
        <f t="shared" si="93"/>
        <v>1</v>
      </c>
      <c r="AX500">
        <f t="shared" si="94"/>
        <v>0</v>
      </c>
      <c r="AY500">
        <f t="shared" si="102"/>
        <v>296</v>
      </c>
      <c r="AZ500">
        <f t="shared" si="103"/>
        <v>203</v>
      </c>
      <c r="BA500" s="35">
        <f t="shared" si="95"/>
        <v>0.61030927835051552</v>
      </c>
      <c r="BB500" s="35">
        <f t="shared" si="96"/>
        <v>0.94418604651162785</v>
      </c>
      <c r="BC500" s="35">
        <f t="shared" si="97"/>
        <v>0.33387676816111234</v>
      </c>
      <c r="BD500" s="35">
        <f t="shared" si="98"/>
        <v>0.94418604651162785</v>
      </c>
      <c r="BE500" s="35">
        <f t="shared" si="99"/>
        <v>0.61030927835051552</v>
      </c>
      <c r="BF500" s="23">
        <f>VLOOKUP(AH500,POINTS_TABLE!$D$2:$E$6,2,FALSE)</f>
        <v>4.4087756341599382</v>
      </c>
      <c r="BG500" s="23">
        <f>VLOOKUP(AI500,POINTS_TABLE!$D$7:$E$12,2,FALSE)</f>
        <v>-3.4787121489872201</v>
      </c>
      <c r="BH500" s="23">
        <f>VLOOKUP(AJ500,POINTS_TABLE!$D$13:$E$18,2,FALSE)</f>
        <v>-11.589493164489957</v>
      </c>
      <c r="BI500" s="23">
        <f>VLOOKUP(AK500,POINTS_TABLE!$D$21:$E$24,2,FALSE)</f>
        <v>-5.6762886611832304</v>
      </c>
      <c r="BJ500" s="23">
        <f>VLOOKUP(AL500,POINTS_TABLE!$D$25:$E$27,2,FALSE)</f>
        <v>1.063873591300236</v>
      </c>
      <c r="BK500" s="23">
        <f>VLOOKUP(AM500,POINTS_TABLE!$D$28:$E$33,2,FALSE)</f>
        <v>-18.836510639202615</v>
      </c>
      <c r="BL500" s="23">
        <f>VLOOKUP(AN500,POINTS_TABLE!$D$34:$E$37,2,FALSE)</f>
        <v>-21.551263188140087</v>
      </c>
      <c r="BM500" s="23">
        <f>VLOOKUP(AO500,POINTS_TABLE!$D$38:$E$41,2,FALSE)</f>
        <v>2.0741751155172814</v>
      </c>
      <c r="BN500" s="23">
        <f>VLOOKUP(AP500,POINTS_TABLE!$D$42:$E$44,2,FALSE)</f>
        <v>10.30683560485237</v>
      </c>
      <c r="BO500" s="23">
        <f>VLOOKUP(AQ500,POINTS_TABLE!$D$45:$E$48,2,FALSE)</f>
        <v>2.6738283855727758</v>
      </c>
      <c r="BP500" s="23">
        <f>VLOOKUP(AR500,POINTS_TABLE!$D$49:$E$50,2,FALSE)</f>
        <v>-3.4375704313596254</v>
      </c>
      <c r="BQ500" s="23">
        <f>VLOOKUP(AS500,POINTS_TABLE!$D$51:$E$52,2,FALSE)</f>
        <v>-3.8353326132213157</v>
      </c>
      <c r="BR500" s="39">
        <f>ROUND(SCORECARD_SCALLING!$C$6-SUM(BF500:BQ500)-TRAIN_SUMMARY!$C$2*SCORECARD_SCALLING!$C$5,0)</f>
        <v>554</v>
      </c>
      <c r="BS500" t="str">
        <f t="shared" si="100"/>
        <v>Manual review</v>
      </c>
      <c r="BT500">
        <f t="shared" si="101"/>
        <v>2</v>
      </c>
    </row>
    <row r="501" spans="1:72">
      <c r="A501" s="2" t="s">
        <v>32</v>
      </c>
      <c r="B501" s="2">
        <v>30</v>
      </c>
      <c r="C501" s="2" t="s">
        <v>22</v>
      </c>
      <c r="D501" s="2" t="s">
        <v>46</v>
      </c>
      <c r="E501" s="2">
        <v>2181</v>
      </c>
      <c r="F501" s="2" t="s">
        <v>24</v>
      </c>
      <c r="G501" s="2" t="s">
        <v>25</v>
      </c>
      <c r="H501" s="2">
        <v>4</v>
      </c>
      <c r="I501" s="2" t="s">
        <v>26</v>
      </c>
      <c r="J501" s="2" t="s">
        <v>27</v>
      </c>
      <c r="K501" s="2">
        <v>4</v>
      </c>
      <c r="L501" s="2" t="s">
        <v>28</v>
      </c>
      <c r="M501" s="2">
        <v>36</v>
      </c>
      <c r="N501" s="2" t="s">
        <v>27</v>
      </c>
      <c r="O501" s="2" t="s">
        <v>29</v>
      </c>
      <c r="P501" s="2">
        <v>2</v>
      </c>
      <c r="Q501" s="2" t="s">
        <v>30</v>
      </c>
      <c r="R501" s="2">
        <v>1</v>
      </c>
      <c r="S501" s="2" t="s">
        <v>27</v>
      </c>
      <c r="T501" s="2" t="s">
        <v>31</v>
      </c>
      <c r="U501" s="2">
        <v>0</v>
      </c>
      <c r="V501">
        <f>_xlfn.XLOOKUP(B501,Binning_WOE_IV!$C$2:$C$6,Binning_WOE_IV!$I$2:$I$6,"not found",-1)</f>
        <v>-0.12917431193202994</v>
      </c>
      <c r="W501">
        <f>_xlfn.XLOOKUP(E501,Binning_WOE_IV!$C$7:$C$12,Binning_WOE_IV!$I$7:$I$12,"not found",-1)</f>
        <v>0.12361395596717682</v>
      </c>
      <c r="X501">
        <f>_xlfn.XLOOKUP(M501,Binning_WOE_IV!$C$13:$C$18,Binning_WOE_IV!$I$13:$I$18,"not found",-1)</f>
        <v>0.27579903319597576</v>
      </c>
      <c r="Y501">
        <f>_xlfn.XLOOKUP(A501,Binning_WOE_IV!$B$32:$B$35,Binning_WOE_IV!$G$32:$G$35,"not found",0)</f>
        <v>-0.45557089656450134</v>
      </c>
      <c r="Z501" s="23">
        <f>_xlfn.XLOOKUP(_xlfn.XLOOKUP(C501,Binning_WOE_IV!$AF$2:$AF$6,Binning_WOE_IV!$AG$2:$AG$6,"not found",0),Binning_WOE_IV!$R$36:$R$38,Binning_WOE_IV!$G$36:$G$38,"not found",0)</f>
        <v>0.68738688104907397</v>
      </c>
      <c r="AA501" cm="1">
        <f t="array" ref="AA501">_xlfn.SWITCH(D501,"radio/tv",Binning_WOE_IV!$G$39,"other",Binning_WOE_IV!$G$39,"education",Binning_WOE_IV!$G$40,"retraining",Binning_WOE_IV!$G$40,"furniture/equipment",Binning_WOE_IV!$G$41,"domestic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501">
        <f>_xlfn.LET(_xlpm.b,_xlfn.XLOOKUP(F501,Binning_WOE_IV!$AJ$2:$AJ$6,Binning_WOE_IV!$AK$2:$AK$6,"not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501">
        <f>_xlfn.LET(_xlpm.b,_xlfn.XLOOKUP(G501,Binning_WOE_IV!$AL$2:$AL$6,Binning_WOE_IV!$AM$2:$AM$6,"not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01">
        <f>_xlfn.XLOOKUP(_xlfn.XLOOKUP(I501,Binning_WOE_IV!$AN$2:$AN$5,Binning_WOE_IV!$AO$2:$AO$5,"not found",0),Binning_WOE_IV!$R$53:$R$55,Binning_WOE_IV!$G$53:$G$55,"not found",0)</f>
        <v>0.1811117123342415</v>
      </c>
      <c r="AE501">
        <f>_xlfn.LET(_xlpm.b,_xlfn.XLOOKUP(L501,Binning_WOE_IV!$AQ$2:$AQ$5,Binning_WOE_IV!$AR$2:$AR$5,"not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01">
        <f>_xlfn.XLOOKUP(_xlfn.XLOOKUP(N501,Binning_WOE_IV!$AS$2:$AS$4,Binning_WOE_IV!$AT$2:$AT$4,"not found",0),Binning_WOE_IV!$R$62:$R$63,Binning_WOE_IV!$G$62:$G$63,"not found",0)</f>
        <v>0.12957806221905885</v>
      </c>
      <c r="AG501">
        <f>_xlfn.XLOOKUP(_xlfn.XLOOKUP(O501,Binning_WOE_IV!$AU$2:$AU$4,Binning_WOE_IV!$AV$2:$AV$4,"not found",0),Binning_WOE_IV!$R$64:$R$65,Binning_WOE_IV!$G$64:$G$65,"not found",0)</f>
        <v>0.23435622685305388</v>
      </c>
      <c r="AH501">
        <f>V501*TRAIN_SUMMARY!$C$3</f>
        <v>0.10186434668464488</v>
      </c>
      <c r="AI501">
        <f>W501*TRAIN_SUMMARY!$C$4</f>
        <v>-6.1692557392340606E-2</v>
      </c>
      <c r="AJ501">
        <f>X501*TRAIN_SUMMARY!$C$5</f>
        <v>-0.1756525653466223</v>
      </c>
      <c r="AK501">
        <f>Y501*TRAIN_SUMMARY!$C$6</f>
        <v>0.35709270141793154</v>
      </c>
      <c r="AL501">
        <f>Z501*TRAIN_SUMMARY!$C$7</f>
        <v>-0.37777464997720578</v>
      </c>
      <c r="AM501">
        <f>AA501*TRAIN_SUMMARY!$C$8</f>
        <v>0.38352631329769549</v>
      </c>
      <c r="AN501">
        <f>AB501*TRAIN_SUMMARY!$C$9</f>
        <v>-0.49611293003523665</v>
      </c>
      <c r="AO501">
        <f>AC501*TRAIN_SUMMARY!$C$10</f>
        <v>-0.18469041192036334</v>
      </c>
      <c r="AP501">
        <f>AD501*TRAIN_SUMMARY!$C$11</f>
        <v>-0.21458247952085815</v>
      </c>
      <c r="AQ501">
        <f>AE501*TRAIN_SUMMARY!$C$12</f>
        <v>-0.28008206528227803</v>
      </c>
      <c r="AR501">
        <f>AF501*TRAIN_SUMMARY!$C$13</f>
        <v>-7.9424741749105313E-2</v>
      </c>
      <c r="AS501">
        <f>AG501*TRAIN_SUMMARY!$C$14</f>
        <v>-8.8614999578798745E-2</v>
      </c>
      <c r="AT501">
        <f>TRAIN_SUMMARY!$C$2+SUM(AH501:AS501)</f>
        <v>-1.9375448541646603</v>
      </c>
      <c r="AU501">
        <f t="shared" si="91"/>
        <v>0.12591782798951706</v>
      </c>
      <c r="AV501">
        <f t="shared" si="92"/>
        <v>0.13458088942741628</v>
      </c>
      <c r="AW501">
        <f t="shared" si="93"/>
        <v>1</v>
      </c>
      <c r="AX501">
        <f t="shared" si="94"/>
        <v>0</v>
      </c>
      <c r="AY501">
        <f t="shared" si="102"/>
        <v>297</v>
      </c>
      <c r="AZ501">
        <f t="shared" si="103"/>
        <v>203</v>
      </c>
      <c r="BA501" s="35">
        <f t="shared" si="95"/>
        <v>0.6123711340206186</v>
      </c>
      <c r="BB501" s="35">
        <f t="shared" si="96"/>
        <v>0.94418604651162785</v>
      </c>
      <c r="BC501" s="35">
        <f t="shared" si="97"/>
        <v>0.33181491249100925</v>
      </c>
      <c r="BD501" s="35">
        <f t="shared" si="98"/>
        <v>0.94418604651162785</v>
      </c>
      <c r="BE501" s="35">
        <f t="shared" si="99"/>
        <v>0.6123711340206186</v>
      </c>
      <c r="BF501" s="23">
        <f>VLOOKUP(AH501,POINTS_TABLE!$D$2:$E$6,2,FALSE)</f>
        <v>4.4087756341599382</v>
      </c>
      <c r="BG501" s="23">
        <f>VLOOKUP(AI501,POINTS_TABLE!$D$7:$E$12,2,FALSE)</f>
        <v>-2.6701063982906263</v>
      </c>
      <c r="BH501" s="23">
        <f>VLOOKUP(AJ501,POINTS_TABLE!$D$13:$E$18,2,FALSE)</f>
        <v>-7.6023925483498971</v>
      </c>
      <c r="BI501" s="23">
        <f>VLOOKUP(AK501,POINTS_TABLE!$D$21:$E$24,2,FALSE)</f>
        <v>15.455276084198793</v>
      </c>
      <c r="BJ501" s="23">
        <f>VLOOKUP(AL501,POINTS_TABLE!$D$25:$E$27,2,FALSE)</f>
        <v>-16.350408422870363</v>
      </c>
      <c r="BK501" s="23">
        <f>VLOOKUP(AM501,POINTS_TABLE!$D$28:$E$33,2,FALSE)</f>
        <v>16.599345307350365</v>
      </c>
      <c r="BL501" s="23">
        <f>VLOOKUP(AN501,POINTS_TABLE!$D$34:$E$37,2,FALSE)</f>
        <v>-21.472189916481874</v>
      </c>
      <c r="BM501" s="23">
        <f>VLOOKUP(AO501,POINTS_TABLE!$D$38:$E$41,2,FALSE)</f>
        <v>-7.9935582413174426</v>
      </c>
      <c r="BN501" s="23">
        <f>VLOOKUP(AP501,POINTS_TABLE!$D$42:$E$44,2,FALSE)</f>
        <v>-9.2873123719919874</v>
      </c>
      <c r="BO501" s="23">
        <f>VLOOKUP(AQ501,POINTS_TABLE!$D$45:$E$48,2,FALSE)</f>
        <v>-12.122190198740443</v>
      </c>
      <c r="BP501" s="23">
        <f>VLOOKUP(AR501,POINTS_TABLE!$D$49:$E$50,2,FALSE)</f>
        <v>-3.4375704313596254</v>
      </c>
      <c r="BQ501" s="23">
        <f>VLOOKUP(AS501,POINTS_TABLE!$D$51:$E$52,2,FALSE)</f>
        <v>-3.8353326132213157</v>
      </c>
      <c r="BR501" s="39">
        <f>ROUND(SCORECARD_SCALLING!$C$6-SUM(BF501:BQ501)-TRAIN_SUMMARY!$C$2*SCORECARD_SCALLING!$C$5,0)</f>
        <v>554</v>
      </c>
      <c r="BS501" t="str">
        <f t="shared" si="100"/>
        <v>Manual review</v>
      </c>
      <c r="BT501">
        <f t="shared" si="101"/>
        <v>2</v>
      </c>
    </row>
    <row r="502" spans="1:72">
      <c r="A502" s="2" t="s">
        <v>37</v>
      </c>
      <c r="B502" s="2">
        <v>21</v>
      </c>
      <c r="C502" s="2" t="s">
        <v>45</v>
      </c>
      <c r="D502" s="2" t="s">
        <v>58</v>
      </c>
      <c r="E502" s="2">
        <v>2580</v>
      </c>
      <c r="F502" s="2" t="s">
        <v>48</v>
      </c>
      <c r="G502" s="2" t="s">
        <v>57</v>
      </c>
      <c r="H502" s="2">
        <v>4</v>
      </c>
      <c r="I502" s="2" t="s">
        <v>26</v>
      </c>
      <c r="J502" s="2" t="s">
        <v>27</v>
      </c>
      <c r="K502" s="2">
        <v>2</v>
      </c>
      <c r="L502" s="2" t="s">
        <v>28</v>
      </c>
      <c r="M502" s="2">
        <v>41</v>
      </c>
      <c r="N502" s="2" t="s">
        <v>61</v>
      </c>
      <c r="O502" s="2" t="s">
        <v>29</v>
      </c>
      <c r="P502" s="2">
        <v>1</v>
      </c>
      <c r="Q502" s="2" t="s">
        <v>40</v>
      </c>
      <c r="R502" s="2">
        <v>2</v>
      </c>
      <c r="S502" s="2" t="s">
        <v>27</v>
      </c>
      <c r="T502" s="2" t="s">
        <v>31</v>
      </c>
      <c r="U502" s="2">
        <v>1</v>
      </c>
      <c r="V502">
        <f>_xlfn.XLOOKUP(B502,Binning_WOE_IV!$C$2:$C$6,Binning_WOE_IV!$I$2:$I$6,"not found",-1)</f>
        <v>7.0953437452657447E-2</v>
      </c>
      <c r="W502">
        <f>_xlfn.XLOOKUP(E502,Binning_WOE_IV!$C$7:$C$12,Binning_WOE_IV!$I$7:$I$12,"not found",-1)</f>
        <v>0.12361395596717682</v>
      </c>
      <c r="X502">
        <f>_xlfn.XLOOKUP(M502,Binning_WOE_IV!$C$13:$C$18,Binning_WOE_IV!$I$13:$I$18,"not found",-1)</f>
        <v>0.27579903319597576</v>
      </c>
      <c r="Y502">
        <f>_xlfn.XLOOKUP(A502,Binning_WOE_IV!$B$32:$B$35,Binning_WOE_IV!$G$32:$G$35,"not found",0)</f>
        <v>1.1281887537091495</v>
      </c>
      <c r="Z502" s="23">
        <f>_xlfn.XLOOKUP(_xlfn.XLOOKUP(C502,Binning_WOE_IV!$AF$2:$AF$6,Binning_WOE_IV!$AG$2:$AG$6,"not found",0),Binning_WOE_IV!$R$36:$R$38,Binning_WOE_IV!$G$36:$G$38,"not found",0)</f>
        <v>-4.4726268044255127E-2</v>
      </c>
      <c r="AA502" cm="1">
        <f t="array" ref="AA502">_xlfn.SWITCH(D502,"radio/tv",Binning_WOE_IV!$G$39,"other",Binning_WOE_IV!$G$39,"education",Binning_WOE_IV!$G$40,"retraining",Binning_WOE_IV!$G$40,"furniture/equipment",Binning_WOE_IV!$G$41,"domestic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502">
        <f>_xlfn.LET(_xlpm.b,_xlfn.XLOOKUP(F502,Binning_WOE_IV!$AJ$2:$AJ$6,Binning_WOE_IV!$AK$2:$AK$6,"not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502">
        <f>_xlfn.LET(_xlpm.b,_xlfn.XLOOKUP(G502,Binning_WOE_IV!$AL$2:$AL$6,Binning_WOE_IV!$AM$2:$AM$6,"not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502">
        <f>_xlfn.XLOOKUP(_xlfn.XLOOKUP(I502,Binning_WOE_IV!$AN$2:$AN$5,Binning_WOE_IV!$AO$2:$AO$5,"not found",0),Binning_WOE_IV!$R$53:$R$55,Binning_WOE_IV!$G$53:$G$55,"not found",0)</f>
        <v>0.1811117123342415</v>
      </c>
      <c r="AE502">
        <f>_xlfn.LET(_xlpm.b,_xlfn.XLOOKUP(L502,Binning_WOE_IV!$AQ$2:$AQ$5,Binning_WOE_IV!$AR$2:$AR$5,"not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02">
        <f>_xlfn.XLOOKUP(_xlfn.XLOOKUP(N502,Binning_WOE_IV!$AS$2:$AS$4,Binning_WOE_IV!$AT$2:$AT$4,"not found",0),Binning_WOE_IV!$R$62:$R$63,Binning_WOE_IV!$G$62:$G$63,"not found",0)</f>
        <v>-0.54969627176468283</v>
      </c>
      <c r="AG502">
        <f>_xlfn.XLOOKUP(_xlfn.XLOOKUP(O502,Binning_WOE_IV!$AU$2:$AU$4,Binning_WOE_IV!$AV$2:$AV$4,"not found",0),Binning_WOE_IV!$R$64:$R$65,Binning_WOE_IV!$G$64:$G$65,"not found",0)</f>
        <v>0.23435622685305388</v>
      </c>
      <c r="AH502">
        <f>V502*TRAIN_SUMMARY!$C$3</f>
        <v>-5.5952498937620498E-2</v>
      </c>
      <c r="AI502">
        <f>W502*TRAIN_SUMMARY!$C$4</f>
        <v>-6.1692557392340606E-2</v>
      </c>
      <c r="AJ502">
        <f>X502*TRAIN_SUMMARY!$C$5</f>
        <v>-0.1756525653466223</v>
      </c>
      <c r="AK502">
        <f>Y502*TRAIN_SUMMARY!$C$6</f>
        <v>-0.88431454425511169</v>
      </c>
      <c r="AL502">
        <f>Z502*TRAIN_SUMMARY!$C$7</f>
        <v>2.4580699342731407E-2</v>
      </c>
      <c r="AM502">
        <f>AA502*TRAIN_SUMMARY!$C$8</f>
        <v>0.4883377841684039</v>
      </c>
      <c r="AN502">
        <f>AB502*TRAIN_SUMMARY!$C$9</f>
        <v>-0.49793991054548797</v>
      </c>
      <c r="AO502">
        <f>AC502*TRAIN_SUMMARY!$C$10</f>
        <v>0.2867089209985732</v>
      </c>
      <c r="AP502">
        <f>AD502*TRAIN_SUMMARY!$C$11</f>
        <v>-0.21458247952085815</v>
      </c>
      <c r="AQ502">
        <f>AE502*TRAIN_SUMMARY!$C$12</f>
        <v>-0.28008206528227803</v>
      </c>
      <c r="AR502">
        <f>AF502*TRAIN_SUMMARY!$C$13</f>
        <v>0.33693577197926589</v>
      </c>
      <c r="AS502">
        <f>AG502*TRAIN_SUMMARY!$C$14</f>
        <v>-8.8614999578798745E-2</v>
      </c>
      <c r="AT502">
        <f>TRAIN_SUMMARY!$C$2+SUM(AH502:AS502)</f>
        <v>-1.9436692591322671</v>
      </c>
      <c r="AU502">
        <f t="shared" si="91"/>
        <v>0.12524530336937537</v>
      </c>
      <c r="AV502">
        <f t="shared" si="92"/>
        <v>2.0774810377691315</v>
      </c>
      <c r="AW502">
        <f t="shared" si="93"/>
        <v>0</v>
      </c>
      <c r="AX502">
        <f t="shared" si="94"/>
        <v>1</v>
      </c>
      <c r="AY502">
        <f t="shared" si="102"/>
        <v>297</v>
      </c>
      <c r="AZ502">
        <f t="shared" si="103"/>
        <v>204</v>
      </c>
      <c r="BA502" s="35">
        <f t="shared" si="95"/>
        <v>0.6123711340206186</v>
      </c>
      <c r="BB502" s="35">
        <f t="shared" si="96"/>
        <v>0.94883720930232562</v>
      </c>
      <c r="BC502" s="35">
        <f t="shared" si="97"/>
        <v>0.33646607528170702</v>
      </c>
      <c r="BD502" s="35">
        <f t="shared" si="98"/>
        <v>0.94883720930232562</v>
      </c>
      <c r="BE502" s="35">
        <f t="shared" si="99"/>
        <v>0.6123711340206186</v>
      </c>
      <c r="BF502" s="23">
        <f>VLOOKUP(AH502,POINTS_TABLE!$D$2:$E$6,2,FALSE)</f>
        <v>-2.4216717822795024</v>
      </c>
      <c r="BG502" s="23">
        <f>VLOOKUP(AI502,POINTS_TABLE!$D$7:$E$12,2,FALSE)</f>
        <v>-2.6701063982906263</v>
      </c>
      <c r="BH502" s="23">
        <f>VLOOKUP(AJ502,POINTS_TABLE!$D$13:$E$18,2,FALSE)</f>
        <v>-7.6023925483498971</v>
      </c>
      <c r="BI502" s="23">
        <f>VLOOKUP(AK502,POINTS_TABLE!$D$21:$E$24,2,FALSE)</f>
        <v>-38.273886227485001</v>
      </c>
      <c r="BJ502" s="23">
        <f>VLOOKUP(AL502,POINTS_TABLE!$D$25:$E$27,2,FALSE)</f>
        <v>1.063873591300236</v>
      </c>
      <c r="BK502" s="23">
        <f>VLOOKUP(AM502,POINTS_TABLE!$D$28:$E$33,2,FALSE)</f>
        <v>21.135674984953837</v>
      </c>
      <c r="BL502" s="23">
        <f>VLOOKUP(AN502,POINTS_TABLE!$D$34:$E$37,2,FALSE)</f>
        <v>-21.551263188140087</v>
      </c>
      <c r="BM502" s="23">
        <f>VLOOKUP(AO502,POINTS_TABLE!$D$38:$E$41,2,FALSE)</f>
        <v>12.409006155098014</v>
      </c>
      <c r="BN502" s="23">
        <f>VLOOKUP(AP502,POINTS_TABLE!$D$42:$E$44,2,FALSE)</f>
        <v>-9.2873123719919874</v>
      </c>
      <c r="BO502" s="23">
        <f>VLOOKUP(AQ502,POINTS_TABLE!$D$45:$E$48,2,FALSE)</f>
        <v>-12.122190198740443</v>
      </c>
      <c r="BP502" s="23">
        <f>VLOOKUP(AR502,POINTS_TABLE!$D$49:$E$50,2,FALSE)</f>
        <v>14.582867019977442</v>
      </c>
      <c r="BQ502" s="23">
        <f>VLOOKUP(AS502,POINTS_TABLE!$D$51:$E$52,2,FALSE)</f>
        <v>-3.8353326132213157</v>
      </c>
      <c r="BR502" s="39">
        <f>ROUND(SCORECARD_SCALLING!$C$6-SUM(BF502:BQ502)-TRAIN_SUMMARY!$C$2*SCORECARD_SCALLING!$C$5,0)</f>
        <v>554</v>
      </c>
      <c r="BS502" t="str">
        <f t="shared" si="100"/>
        <v>Manual review</v>
      </c>
      <c r="BT502">
        <f t="shared" si="101"/>
        <v>2</v>
      </c>
    </row>
    <row r="503" spans="1:72">
      <c r="A503" s="2" t="s">
        <v>37</v>
      </c>
      <c r="B503" s="2">
        <v>24</v>
      </c>
      <c r="C503" s="2" t="s">
        <v>45</v>
      </c>
      <c r="D503" s="2" t="s">
        <v>46</v>
      </c>
      <c r="E503" s="2">
        <v>717</v>
      </c>
      <c r="F503" s="2" t="s">
        <v>24</v>
      </c>
      <c r="G503" s="2" t="s">
        <v>25</v>
      </c>
      <c r="H503" s="2">
        <v>4</v>
      </c>
      <c r="I503" s="2" t="s">
        <v>56</v>
      </c>
      <c r="J503" s="2" t="s">
        <v>27</v>
      </c>
      <c r="K503" s="2">
        <v>4</v>
      </c>
      <c r="L503" s="2" t="s">
        <v>50</v>
      </c>
      <c r="M503" s="2">
        <v>54</v>
      </c>
      <c r="N503" s="2" t="s">
        <v>27</v>
      </c>
      <c r="O503" s="2" t="s">
        <v>29</v>
      </c>
      <c r="P503" s="2">
        <v>2</v>
      </c>
      <c r="Q503" s="2" t="s">
        <v>30</v>
      </c>
      <c r="R503" s="2">
        <v>1</v>
      </c>
      <c r="S503" s="2" t="s">
        <v>31</v>
      </c>
      <c r="T503" s="2" t="s">
        <v>31</v>
      </c>
      <c r="U503" s="2">
        <v>0</v>
      </c>
      <c r="V503">
        <f>_xlfn.XLOOKUP(B503,Binning_WOE_IV!$C$2:$C$6,Binning_WOE_IV!$I$2:$I$6,"not found",-1)</f>
        <v>-0.12917431193202994</v>
      </c>
      <c r="W503">
        <f>_xlfn.XLOOKUP(E503,Binning_WOE_IV!$C$7:$C$12,Binning_WOE_IV!$I$7:$I$12,"not found",-1)</f>
        <v>3.9978967825304385E-2</v>
      </c>
      <c r="X503">
        <f>_xlfn.XLOOKUP(M503,Binning_WOE_IV!$C$13:$C$18,Binning_WOE_IV!$I$13:$I$18,"not found",-1)</f>
        <v>0.42044277372805144</v>
      </c>
      <c r="Y503">
        <f>_xlfn.XLOOKUP(A503,Binning_WOE_IV!$B$32:$B$35,Binning_WOE_IV!$G$32:$G$35,"not found",0)</f>
        <v>1.1281887537091495</v>
      </c>
      <c r="Z503" s="23">
        <f>_xlfn.XLOOKUP(_xlfn.XLOOKUP(C503,Binning_WOE_IV!$AF$2:$AF$6,Binning_WOE_IV!$AG$2:$AG$6,"not found",0),Binning_WOE_IV!$R$36:$R$38,Binning_WOE_IV!$G$36:$G$38,"not found",0)</f>
        <v>-4.4726268044255127E-2</v>
      </c>
      <c r="AA503" cm="1">
        <f t="array" ref="AA503">_xlfn.SWITCH(D503,"radio/tv",Binning_WOE_IV!$G$39,"other",Binning_WOE_IV!$G$39,"education",Binning_WOE_IV!$G$40,"retraining",Binning_WOE_IV!$G$40,"furniture/equipment",Binning_WOE_IV!$G$41,"domestic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503">
        <f>_xlfn.LET(_xlpm.b,_xlfn.XLOOKUP(F503,Binning_WOE_IV!$AJ$2:$AJ$6,Binning_WOE_IV!$AK$2:$AK$6,"not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503">
        <f>_xlfn.LET(_xlpm.b,_xlfn.XLOOKUP(G503,Binning_WOE_IV!$AL$2:$AL$6,Binning_WOE_IV!$AM$2:$AM$6,"not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03">
        <f>_xlfn.XLOOKUP(_xlfn.XLOOKUP(I503,Binning_WOE_IV!$AN$2:$AN$5,Binning_WOE_IV!$AO$2:$AO$5,"not found",0),Binning_WOE_IV!$R$53:$R$55,Binning_WOE_IV!$G$53:$G$55,"not found",0)</f>
        <v>-0.2698954162208389</v>
      </c>
      <c r="AE503">
        <f>_xlfn.LET(_xlpm.b,_xlfn.XLOOKUP(L503,Binning_WOE_IV!$AQ$2:$AQ$5,Binning_WOE_IV!$AR$2:$AR$5,"not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03">
        <f>_xlfn.XLOOKUP(_xlfn.XLOOKUP(N503,Binning_WOE_IV!$AS$2:$AS$4,Binning_WOE_IV!$AT$2:$AT$4,"not found",0),Binning_WOE_IV!$R$62:$R$63,Binning_WOE_IV!$G$62:$G$63,"not found",0)</f>
        <v>0.12957806221905885</v>
      </c>
      <c r="AG503">
        <f>_xlfn.XLOOKUP(_xlfn.XLOOKUP(O503,Binning_WOE_IV!$AU$2:$AU$4,Binning_WOE_IV!$AV$2:$AV$4,"not found",0),Binning_WOE_IV!$R$64:$R$65,Binning_WOE_IV!$G$64:$G$65,"not found",0)</f>
        <v>0.23435622685305388</v>
      </c>
      <c r="AH503">
        <f>V503*TRAIN_SUMMARY!$C$3</f>
        <v>0.10186434668464488</v>
      </c>
      <c r="AI503">
        <f>W503*TRAIN_SUMMARY!$C$4</f>
        <v>-1.9952478243670423E-2</v>
      </c>
      <c r="AJ503">
        <f>X503*TRAIN_SUMMARY!$C$5</f>
        <v>-0.26777415036949909</v>
      </c>
      <c r="AK503">
        <f>Y503*TRAIN_SUMMARY!$C$6</f>
        <v>-0.88431454425511169</v>
      </c>
      <c r="AL503">
        <f>Z503*TRAIN_SUMMARY!$C$7</f>
        <v>2.4580699342731407E-2</v>
      </c>
      <c r="AM503">
        <f>AA503*TRAIN_SUMMARY!$C$8</f>
        <v>0.38352631329769549</v>
      </c>
      <c r="AN503">
        <f>AB503*TRAIN_SUMMARY!$C$9</f>
        <v>-0.49611293003523665</v>
      </c>
      <c r="AO503">
        <f>AC503*TRAIN_SUMMARY!$C$10</f>
        <v>-0.18469041192036334</v>
      </c>
      <c r="AP503">
        <f>AD503*TRAIN_SUMMARY!$C$11</f>
        <v>0.31977406031642996</v>
      </c>
      <c r="AQ503">
        <f>AE503*TRAIN_SUMMARY!$C$12</f>
        <v>6.1778553558697331E-2</v>
      </c>
      <c r="AR503">
        <f>AF503*TRAIN_SUMMARY!$C$13</f>
        <v>-7.9424741749105313E-2</v>
      </c>
      <c r="AS503">
        <f>AG503*TRAIN_SUMMARY!$C$14</f>
        <v>-8.8614999578798745E-2</v>
      </c>
      <c r="AT503">
        <f>TRAIN_SUMMARY!$C$2+SUM(AH503:AS503)</f>
        <v>-1.9507610977137095</v>
      </c>
      <c r="AU503">
        <f t="shared" si="91"/>
        <v>0.12447039194209752</v>
      </c>
      <c r="AV503">
        <f t="shared" si="92"/>
        <v>0.13292630937243341</v>
      </c>
      <c r="AW503">
        <f t="shared" si="93"/>
        <v>1</v>
      </c>
      <c r="AX503">
        <f t="shared" si="94"/>
        <v>0</v>
      </c>
      <c r="AY503">
        <f t="shared" si="102"/>
        <v>298</v>
      </c>
      <c r="AZ503">
        <f t="shared" si="103"/>
        <v>204</v>
      </c>
      <c r="BA503" s="35">
        <f t="shared" si="95"/>
        <v>0.61443298969072169</v>
      </c>
      <c r="BB503" s="35">
        <f t="shared" si="96"/>
        <v>0.94883720930232562</v>
      </c>
      <c r="BC503" s="35">
        <f t="shared" si="97"/>
        <v>0.33440421961160394</v>
      </c>
      <c r="BD503" s="35">
        <f t="shared" si="98"/>
        <v>0.94883720930232562</v>
      </c>
      <c r="BE503" s="35">
        <f t="shared" si="99"/>
        <v>0.61443298969072169</v>
      </c>
      <c r="BF503" s="23">
        <f>VLOOKUP(AH503,POINTS_TABLE!$D$2:$E$6,2,FALSE)</f>
        <v>4.4087756341599382</v>
      </c>
      <c r="BG503" s="23">
        <f>VLOOKUP(AI503,POINTS_TABLE!$D$7:$E$12,2,FALSE)</f>
        <v>-0.86356024246764762</v>
      </c>
      <c r="BH503" s="23">
        <f>VLOOKUP(AJ503,POINTS_TABLE!$D$13:$E$18,2,FALSE)</f>
        <v>-11.589493164489957</v>
      </c>
      <c r="BI503" s="23">
        <f>VLOOKUP(AK503,POINTS_TABLE!$D$21:$E$24,2,FALSE)</f>
        <v>-38.273886227485001</v>
      </c>
      <c r="BJ503" s="23">
        <f>VLOOKUP(AL503,POINTS_TABLE!$D$25:$E$27,2,FALSE)</f>
        <v>1.063873591300236</v>
      </c>
      <c r="BK503" s="23">
        <f>VLOOKUP(AM503,POINTS_TABLE!$D$28:$E$33,2,FALSE)</f>
        <v>16.599345307350365</v>
      </c>
      <c r="BL503" s="23">
        <f>VLOOKUP(AN503,POINTS_TABLE!$D$34:$E$37,2,FALSE)</f>
        <v>-21.472189916481874</v>
      </c>
      <c r="BM503" s="23">
        <f>VLOOKUP(AO503,POINTS_TABLE!$D$38:$E$41,2,FALSE)</f>
        <v>-7.9935582413174426</v>
      </c>
      <c r="BN503" s="23">
        <f>VLOOKUP(AP503,POINTS_TABLE!$D$42:$E$44,2,FALSE)</f>
        <v>13.840093530703253</v>
      </c>
      <c r="BO503" s="23">
        <f>VLOOKUP(AQ503,POINTS_TABLE!$D$45:$E$48,2,FALSE)</f>
        <v>2.6738283855727758</v>
      </c>
      <c r="BP503" s="23">
        <f>VLOOKUP(AR503,POINTS_TABLE!$D$49:$E$50,2,FALSE)</f>
        <v>-3.4375704313596254</v>
      </c>
      <c r="BQ503" s="23">
        <f>VLOOKUP(AS503,POINTS_TABLE!$D$51:$E$52,2,FALSE)</f>
        <v>-3.8353326132213157</v>
      </c>
      <c r="BR503" s="39">
        <f>ROUND(SCORECARD_SCALLING!$C$6-SUM(BF503:BQ503)-TRAIN_SUMMARY!$C$2*SCORECARD_SCALLING!$C$5,0)</f>
        <v>555</v>
      </c>
      <c r="BS503" t="str">
        <f t="shared" si="100"/>
        <v>Manual review</v>
      </c>
      <c r="BT503">
        <f t="shared" si="101"/>
        <v>2</v>
      </c>
    </row>
    <row r="504" spans="1:72">
      <c r="A504" s="2" t="s">
        <v>37</v>
      </c>
      <c r="B504" s="2">
        <v>24</v>
      </c>
      <c r="C504" s="2" t="s">
        <v>33</v>
      </c>
      <c r="D504" s="2" t="s">
        <v>23</v>
      </c>
      <c r="E504" s="2">
        <v>1552</v>
      </c>
      <c r="F504" s="2" t="s">
        <v>34</v>
      </c>
      <c r="G504" s="2" t="s">
        <v>39</v>
      </c>
      <c r="H504" s="2">
        <v>3</v>
      </c>
      <c r="I504" s="2" t="s">
        <v>26</v>
      </c>
      <c r="J504" s="2" t="s">
        <v>27</v>
      </c>
      <c r="K504" s="2">
        <v>1</v>
      </c>
      <c r="L504" s="2" t="s">
        <v>50</v>
      </c>
      <c r="M504" s="2">
        <v>32</v>
      </c>
      <c r="N504" s="2" t="s">
        <v>61</v>
      </c>
      <c r="O504" s="2" t="s">
        <v>29</v>
      </c>
      <c r="P504" s="2">
        <v>1</v>
      </c>
      <c r="Q504" s="2" t="s">
        <v>30</v>
      </c>
      <c r="R504" s="2">
        <v>2</v>
      </c>
      <c r="S504" s="2" t="s">
        <v>27</v>
      </c>
      <c r="T504" s="2" t="s">
        <v>31</v>
      </c>
      <c r="U504" s="2">
        <v>0</v>
      </c>
      <c r="V504">
        <f>_xlfn.XLOOKUP(B504,Binning_WOE_IV!$C$2:$C$6,Binning_WOE_IV!$I$2:$I$6,"not found",-1)</f>
        <v>-0.12917431193202994</v>
      </c>
      <c r="W504">
        <f>_xlfn.XLOOKUP(E504,Binning_WOE_IV!$C$7:$C$12,Binning_WOE_IV!$I$7:$I$12,"not found",-1)</f>
        <v>0.16104877718831048</v>
      </c>
      <c r="X504">
        <f>_xlfn.XLOOKUP(M504,Binning_WOE_IV!$C$13:$C$18,Binning_WOE_IV!$I$13:$I$18,"not found",-1)</f>
        <v>-9.0210644079187538E-2</v>
      </c>
      <c r="Y504">
        <f>_xlfn.XLOOKUP(A504,Binning_WOE_IV!$B$32:$B$35,Binning_WOE_IV!$G$32:$G$35,"not found",0)</f>
        <v>1.1281887537091495</v>
      </c>
      <c r="Z504" s="23">
        <f>_xlfn.XLOOKUP(_xlfn.XLOOKUP(C504,Binning_WOE_IV!$AF$2:$AF$6,Binning_WOE_IV!$AG$2:$AG$6,"not found",0),Binning_WOE_IV!$R$36:$R$38,Binning_WOE_IV!$G$36:$G$38,"not found",0)</f>
        <v>-4.4726268044255127E-2</v>
      </c>
      <c r="AA504" cm="1">
        <f t="array" ref="AA504">_xlfn.SWITCH(D504,"radio/tv",Binning_WOE_IV!$G$39,"other",Binning_WOE_IV!$G$39,"education",Binning_WOE_IV!$G$40,"retraining",Binning_WOE_IV!$G$40,"furniture/equipment",Binning_WOE_IV!$G$41,"domestic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04">
        <f>_xlfn.LET(_xlpm.b,_xlfn.XLOOKUP(F504,Binning_WOE_IV!$AJ$2:$AJ$6,Binning_WOE_IV!$AK$2:$AK$6,"not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04">
        <f>_xlfn.LET(_xlpm.b,_xlfn.XLOOKUP(G504,Binning_WOE_IV!$AL$2:$AL$6,Binning_WOE_IV!$AM$2:$AM$6,"not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04">
        <f>_xlfn.XLOOKUP(_xlfn.XLOOKUP(I504,Binning_WOE_IV!$AN$2:$AN$5,Binning_WOE_IV!$AO$2:$AO$5,"not found",0),Binning_WOE_IV!$R$53:$R$55,Binning_WOE_IV!$G$53:$G$55,"not found",0)</f>
        <v>0.1811117123342415</v>
      </c>
      <c r="AE504">
        <f>_xlfn.LET(_xlpm.b,_xlfn.XLOOKUP(L504,Binning_WOE_IV!$AQ$2:$AQ$5,Binning_WOE_IV!$AR$2:$AR$5,"not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04">
        <f>_xlfn.XLOOKUP(_xlfn.XLOOKUP(N504,Binning_WOE_IV!$AS$2:$AS$4,Binning_WOE_IV!$AT$2:$AT$4,"not found",0),Binning_WOE_IV!$R$62:$R$63,Binning_WOE_IV!$G$62:$G$63,"not found",0)</f>
        <v>-0.54969627176468283</v>
      </c>
      <c r="AG504">
        <f>_xlfn.XLOOKUP(_xlfn.XLOOKUP(O504,Binning_WOE_IV!$AU$2:$AU$4,Binning_WOE_IV!$AV$2:$AV$4,"not found",0),Binning_WOE_IV!$R$64:$R$65,Binning_WOE_IV!$G$64:$G$65,"not found",0)</f>
        <v>0.23435622685305388</v>
      </c>
      <c r="AH504">
        <f>V504*TRAIN_SUMMARY!$C$3</f>
        <v>0.10186434668464488</v>
      </c>
      <c r="AI504">
        <f>W504*TRAIN_SUMMARY!$C$4</f>
        <v>-8.037531726833734E-2</v>
      </c>
      <c r="AJ504">
        <f>X504*TRAIN_SUMMARY!$C$5</f>
        <v>5.7453903556002682E-2</v>
      </c>
      <c r="AK504">
        <f>Y504*TRAIN_SUMMARY!$C$6</f>
        <v>-0.88431454425511169</v>
      </c>
      <c r="AL504">
        <f>Z504*TRAIN_SUMMARY!$C$7</f>
        <v>2.4580699342731407E-2</v>
      </c>
      <c r="AM504">
        <f>AA504*TRAIN_SUMMARY!$C$8</f>
        <v>-0.43521580803835686</v>
      </c>
      <c r="AN504">
        <f>AB504*TRAIN_SUMMARY!$C$9</f>
        <v>0.17108448609736249</v>
      </c>
      <c r="AO504">
        <f>AC504*TRAIN_SUMMARY!$C$10</f>
        <v>-0.18469041192036334</v>
      </c>
      <c r="AP504">
        <f>AD504*TRAIN_SUMMARY!$C$11</f>
        <v>-0.21458247952085815</v>
      </c>
      <c r="AQ504">
        <f>AE504*TRAIN_SUMMARY!$C$12</f>
        <v>6.1778553558697331E-2</v>
      </c>
      <c r="AR504">
        <f>AF504*TRAIN_SUMMARY!$C$13</f>
        <v>0.33693577197926589</v>
      </c>
      <c r="AS504">
        <f>AG504*TRAIN_SUMMARY!$C$14</f>
        <v>-8.8614999578798745E-2</v>
      </c>
      <c r="AT504">
        <f>TRAIN_SUMMARY!$C$2+SUM(AH504:AS504)</f>
        <v>-1.9554966141252446</v>
      </c>
      <c r="AU504">
        <f t="shared" si="91"/>
        <v>0.12395524420219023</v>
      </c>
      <c r="AV504">
        <f t="shared" si="92"/>
        <v>0.13233809825746098</v>
      </c>
      <c r="AW504">
        <f t="shared" si="93"/>
        <v>1</v>
      </c>
      <c r="AX504">
        <f t="shared" si="94"/>
        <v>0</v>
      </c>
      <c r="AY504">
        <f t="shared" si="102"/>
        <v>299</v>
      </c>
      <c r="AZ504">
        <f t="shared" si="103"/>
        <v>204</v>
      </c>
      <c r="BA504" s="35">
        <f t="shared" si="95"/>
        <v>0.61649484536082477</v>
      </c>
      <c r="BB504" s="35">
        <f t="shared" si="96"/>
        <v>0.94883720930232562</v>
      </c>
      <c r="BC504" s="35">
        <f t="shared" si="97"/>
        <v>0.33234236394150085</v>
      </c>
      <c r="BD504" s="35">
        <f t="shared" si="98"/>
        <v>0.94883720930232562</v>
      </c>
      <c r="BE504" s="35">
        <f t="shared" si="99"/>
        <v>0.61649484536082477</v>
      </c>
      <c r="BF504" s="23">
        <f>VLOOKUP(AH504,POINTS_TABLE!$D$2:$E$6,2,FALSE)</f>
        <v>4.4087756341599382</v>
      </c>
      <c r="BG504" s="23">
        <f>VLOOKUP(AI504,POINTS_TABLE!$D$7:$E$12,2,FALSE)</f>
        <v>-3.4787121489872201</v>
      </c>
      <c r="BH504" s="23">
        <f>VLOOKUP(AJ504,POINTS_TABLE!$D$13:$E$18,2,FALSE)</f>
        <v>2.4866538521987356</v>
      </c>
      <c r="BI504" s="23">
        <f>VLOOKUP(AK504,POINTS_TABLE!$D$21:$E$24,2,FALSE)</f>
        <v>-38.273886227485001</v>
      </c>
      <c r="BJ504" s="23">
        <f>VLOOKUP(AL504,POINTS_TABLE!$D$25:$E$27,2,FALSE)</f>
        <v>1.063873591300236</v>
      </c>
      <c r="BK504" s="23">
        <f>VLOOKUP(AM504,POINTS_TABLE!$D$28:$E$33,2,FALSE)</f>
        <v>-18.836510639202615</v>
      </c>
      <c r="BL504" s="23">
        <f>VLOOKUP(AN504,POINTS_TABLE!$D$34:$E$37,2,FALSE)</f>
        <v>7.4046821899710498</v>
      </c>
      <c r="BM504" s="23">
        <f>VLOOKUP(AO504,POINTS_TABLE!$D$38:$E$41,2,FALSE)</f>
        <v>-7.9935582413174426</v>
      </c>
      <c r="BN504" s="23">
        <f>VLOOKUP(AP504,POINTS_TABLE!$D$42:$E$44,2,FALSE)</f>
        <v>-9.2873123719919874</v>
      </c>
      <c r="BO504" s="23">
        <f>VLOOKUP(AQ504,POINTS_TABLE!$D$45:$E$48,2,FALSE)</f>
        <v>2.6738283855727758</v>
      </c>
      <c r="BP504" s="23">
        <f>VLOOKUP(AR504,POINTS_TABLE!$D$49:$E$50,2,FALSE)</f>
        <v>14.582867019977442</v>
      </c>
      <c r="BQ504" s="23">
        <f>VLOOKUP(AS504,POINTS_TABLE!$D$51:$E$52,2,FALSE)</f>
        <v>-3.8353326132213157</v>
      </c>
      <c r="BR504" s="39">
        <f>ROUND(SCORECARD_SCALLING!$C$6-SUM(BF504:BQ504)-TRAIN_SUMMARY!$C$2*SCORECARD_SCALLING!$C$5,0)</f>
        <v>555</v>
      </c>
      <c r="BS504" t="str">
        <f t="shared" si="100"/>
        <v>Manual review</v>
      </c>
      <c r="BT504">
        <f t="shared" si="101"/>
        <v>2</v>
      </c>
    </row>
    <row r="505" spans="1:72">
      <c r="A505" s="2" t="s">
        <v>21</v>
      </c>
      <c r="B505" s="2">
        <v>8</v>
      </c>
      <c r="C505" s="2" t="s">
        <v>22</v>
      </c>
      <c r="D505" s="2" t="s">
        <v>46</v>
      </c>
      <c r="E505" s="2">
        <v>3398</v>
      </c>
      <c r="F505" s="2" t="s">
        <v>34</v>
      </c>
      <c r="G505" s="2" t="s">
        <v>39</v>
      </c>
      <c r="H505" s="2">
        <v>1</v>
      </c>
      <c r="I505" s="2" t="s">
        <v>26</v>
      </c>
      <c r="J505" s="2" t="s">
        <v>27</v>
      </c>
      <c r="K505" s="2">
        <v>4</v>
      </c>
      <c r="L505" s="2" t="s">
        <v>28</v>
      </c>
      <c r="M505" s="2">
        <v>39</v>
      </c>
      <c r="N505" s="2" t="s">
        <v>27</v>
      </c>
      <c r="O505" s="2" t="s">
        <v>29</v>
      </c>
      <c r="P505" s="2">
        <v>2</v>
      </c>
      <c r="Q505" s="2" t="s">
        <v>40</v>
      </c>
      <c r="R505" s="2">
        <v>1</v>
      </c>
      <c r="S505" s="2" t="s">
        <v>27</v>
      </c>
      <c r="T505" s="2" t="s">
        <v>62</v>
      </c>
      <c r="U505" s="2">
        <v>0</v>
      </c>
      <c r="V505">
        <f>_xlfn.XLOOKUP(B505,Binning_WOE_IV!$C$2:$C$6,Binning_WOE_IV!$I$2:$I$6,"not found",-1)</f>
        <v>1.0146162505891094</v>
      </c>
      <c r="W505">
        <f>_xlfn.XLOOKUP(E505,Binning_WOE_IV!$C$7:$C$12,Binning_WOE_IV!$I$7:$I$12,"not found",-1)</f>
        <v>4.3939369041401284E-2</v>
      </c>
      <c r="X505">
        <f>_xlfn.XLOOKUP(M505,Binning_WOE_IV!$C$13:$C$18,Binning_WOE_IV!$I$13:$I$18,"not found",-1)</f>
        <v>0.27579903319597576</v>
      </c>
      <c r="Y505">
        <f>_xlfn.XLOOKUP(A505,Binning_WOE_IV!$B$32:$B$35,Binning_WOE_IV!$G$32:$G$35,"not found",0)</f>
        <v>-0.67859154491044971</v>
      </c>
      <c r="Z505" s="23">
        <f>_xlfn.XLOOKUP(_xlfn.XLOOKUP(C505,Binning_WOE_IV!$AF$2:$AF$6,Binning_WOE_IV!$AG$2:$AG$6,"not found",0),Binning_WOE_IV!$R$36:$R$38,Binning_WOE_IV!$G$36:$G$38,"not found",0)</f>
        <v>0.68738688104907397</v>
      </c>
      <c r="AA505" cm="1">
        <f t="array" ref="AA505">_xlfn.SWITCH(D505,"radio/tv",Binning_WOE_IV!$G$39,"other",Binning_WOE_IV!$G$39,"education",Binning_WOE_IV!$G$40,"retraining",Binning_WOE_IV!$G$40,"furniture/equipment",Binning_WOE_IV!$G$41,"domestic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505">
        <f>_xlfn.LET(_xlpm.b,_xlfn.XLOOKUP(F505,Binning_WOE_IV!$AJ$2:$AJ$6,Binning_WOE_IV!$AK$2:$AK$6,"not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05">
        <f>_xlfn.LET(_xlpm.b,_xlfn.XLOOKUP(G505,Binning_WOE_IV!$AL$2:$AL$6,Binning_WOE_IV!$AM$2:$AM$6,"not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05">
        <f>_xlfn.XLOOKUP(_xlfn.XLOOKUP(I505,Binning_WOE_IV!$AN$2:$AN$5,Binning_WOE_IV!$AO$2:$AO$5,"not found",0),Binning_WOE_IV!$R$53:$R$55,Binning_WOE_IV!$G$53:$G$55,"not found",0)</f>
        <v>0.1811117123342415</v>
      </c>
      <c r="AE505">
        <f>_xlfn.LET(_xlpm.b,_xlfn.XLOOKUP(L505,Binning_WOE_IV!$AQ$2:$AQ$5,Binning_WOE_IV!$AR$2:$AR$5,"not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05">
        <f>_xlfn.XLOOKUP(_xlfn.XLOOKUP(N505,Binning_WOE_IV!$AS$2:$AS$4,Binning_WOE_IV!$AT$2:$AT$4,"not found",0),Binning_WOE_IV!$R$62:$R$63,Binning_WOE_IV!$G$62:$G$63,"not found",0)</f>
        <v>0.12957806221905885</v>
      </c>
      <c r="AG505">
        <f>_xlfn.XLOOKUP(_xlfn.XLOOKUP(O505,Binning_WOE_IV!$AU$2:$AU$4,Binning_WOE_IV!$AV$2:$AV$4,"not found",0),Binning_WOE_IV!$R$64:$R$65,Binning_WOE_IV!$G$64:$G$65,"not found",0)</f>
        <v>0.23435622685305388</v>
      </c>
      <c r="AH505">
        <f>V505*TRAIN_SUMMARY!$C$3</f>
        <v>-0.80010661528638027</v>
      </c>
      <c r="AI505">
        <f>W505*TRAIN_SUMMARY!$C$4</f>
        <v>-2.1929012991782761E-2</v>
      </c>
      <c r="AJ505">
        <f>X505*TRAIN_SUMMARY!$C$5</f>
        <v>-0.1756525653466223</v>
      </c>
      <c r="AK505">
        <f>Y505*TRAIN_SUMMARY!$C$6</f>
        <v>0.53190423215968441</v>
      </c>
      <c r="AL505">
        <f>Z505*TRAIN_SUMMARY!$C$7</f>
        <v>-0.37777464997720578</v>
      </c>
      <c r="AM505">
        <f>AA505*TRAIN_SUMMARY!$C$8</f>
        <v>0.38352631329769549</v>
      </c>
      <c r="AN505">
        <f>AB505*TRAIN_SUMMARY!$C$9</f>
        <v>0.17108448609736249</v>
      </c>
      <c r="AO505">
        <f>AC505*TRAIN_SUMMARY!$C$10</f>
        <v>-0.18469041192036334</v>
      </c>
      <c r="AP505">
        <f>AD505*TRAIN_SUMMARY!$C$11</f>
        <v>-0.21458247952085815</v>
      </c>
      <c r="AQ505">
        <f>AE505*TRAIN_SUMMARY!$C$12</f>
        <v>-0.28008206528227803</v>
      </c>
      <c r="AR505">
        <f>AF505*TRAIN_SUMMARY!$C$13</f>
        <v>-7.9424741749105313E-2</v>
      </c>
      <c r="AS505">
        <f>AG505*TRAIN_SUMMARY!$C$14</f>
        <v>-8.8614999578798745E-2</v>
      </c>
      <c r="AT505">
        <f>TRAIN_SUMMARY!$C$2+SUM(AH505:AS505)</f>
        <v>-1.9577433248607754</v>
      </c>
      <c r="AU505">
        <f t="shared" si="91"/>
        <v>0.12371147916664918</v>
      </c>
      <c r="AV505">
        <f t="shared" si="92"/>
        <v>0.13205988059149032</v>
      </c>
      <c r="AW505">
        <f t="shared" si="93"/>
        <v>1</v>
      </c>
      <c r="AX505">
        <f t="shared" si="94"/>
        <v>0</v>
      </c>
      <c r="AY505">
        <f t="shared" si="102"/>
        <v>300</v>
      </c>
      <c r="AZ505">
        <f t="shared" si="103"/>
        <v>204</v>
      </c>
      <c r="BA505" s="35">
        <f t="shared" si="95"/>
        <v>0.61855670103092786</v>
      </c>
      <c r="BB505" s="35">
        <f t="shared" si="96"/>
        <v>0.94883720930232562</v>
      </c>
      <c r="BC505" s="35">
        <f t="shared" si="97"/>
        <v>0.33028050827139777</v>
      </c>
      <c r="BD505" s="35">
        <f t="shared" si="98"/>
        <v>0.94883720930232562</v>
      </c>
      <c r="BE505" s="35">
        <f t="shared" si="99"/>
        <v>0.61855670103092786</v>
      </c>
      <c r="BF505" s="23">
        <f>VLOOKUP(AH505,POINTS_TABLE!$D$2:$E$6,2,FALSE)</f>
        <v>-34.629295381683434</v>
      </c>
      <c r="BG505" s="23">
        <f>VLOOKUP(AI505,POINTS_TABLE!$D$7:$E$12,2,FALSE)</f>
        <v>-0.94910634884503919</v>
      </c>
      <c r="BH505" s="23">
        <f>VLOOKUP(AJ505,POINTS_TABLE!$D$13:$E$18,2,FALSE)</f>
        <v>-7.6023925483498971</v>
      </c>
      <c r="BI505" s="23">
        <f>VLOOKUP(AK505,POINTS_TABLE!$D$21:$E$24,2,FALSE)</f>
        <v>23.021267938938855</v>
      </c>
      <c r="BJ505" s="23">
        <f>VLOOKUP(AL505,POINTS_TABLE!$D$25:$E$27,2,FALSE)</f>
        <v>-16.350408422870363</v>
      </c>
      <c r="BK505" s="23">
        <f>VLOOKUP(AM505,POINTS_TABLE!$D$28:$E$33,2,FALSE)</f>
        <v>16.599345307350365</v>
      </c>
      <c r="BL505" s="23">
        <f>VLOOKUP(AN505,POINTS_TABLE!$D$34:$E$37,2,FALSE)</f>
        <v>7.4046821899710498</v>
      </c>
      <c r="BM505" s="23">
        <f>VLOOKUP(AO505,POINTS_TABLE!$D$38:$E$41,2,FALSE)</f>
        <v>-7.9935582413174426</v>
      </c>
      <c r="BN505" s="23">
        <f>VLOOKUP(AP505,POINTS_TABLE!$D$42:$E$44,2,FALSE)</f>
        <v>-9.2873123719919874</v>
      </c>
      <c r="BO505" s="23">
        <f>VLOOKUP(AQ505,POINTS_TABLE!$D$45:$E$48,2,FALSE)</f>
        <v>-12.122190198740443</v>
      </c>
      <c r="BP505" s="23">
        <f>VLOOKUP(AR505,POINTS_TABLE!$D$49:$E$50,2,FALSE)</f>
        <v>-3.4375704313596254</v>
      </c>
      <c r="BQ505" s="23">
        <f>VLOOKUP(AS505,POINTS_TABLE!$D$51:$E$52,2,FALSE)</f>
        <v>-3.8353326132213157</v>
      </c>
      <c r="BR505" s="39">
        <f>ROUND(SCORECARD_SCALLING!$C$6-SUM(BF505:BQ505)-TRAIN_SUMMARY!$C$2*SCORECARD_SCALLING!$C$5,0)</f>
        <v>555</v>
      </c>
      <c r="BS505" t="str">
        <f t="shared" si="100"/>
        <v>Manual review</v>
      </c>
      <c r="BT505">
        <f t="shared" si="101"/>
        <v>2</v>
      </c>
    </row>
    <row r="506" spans="1:72">
      <c r="A506" s="2" t="s">
        <v>37</v>
      </c>
      <c r="B506" s="2">
        <v>30</v>
      </c>
      <c r="C506" s="2" t="s">
        <v>22</v>
      </c>
      <c r="D506" s="2" t="s">
        <v>23</v>
      </c>
      <c r="E506" s="2">
        <v>4530</v>
      </c>
      <c r="F506" s="2" t="s">
        <v>34</v>
      </c>
      <c r="G506" s="2" t="s">
        <v>39</v>
      </c>
      <c r="H506" s="2">
        <v>4</v>
      </c>
      <c r="I506" s="2" t="s">
        <v>36</v>
      </c>
      <c r="J506" s="2" t="s">
        <v>27</v>
      </c>
      <c r="K506" s="2">
        <v>4</v>
      </c>
      <c r="L506" s="2" t="s">
        <v>50</v>
      </c>
      <c r="M506" s="2">
        <v>26</v>
      </c>
      <c r="N506" s="2" t="s">
        <v>27</v>
      </c>
      <c r="O506" s="2" t="s">
        <v>51</v>
      </c>
      <c r="P506" s="2">
        <v>1</v>
      </c>
      <c r="Q506" s="2" t="s">
        <v>52</v>
      </c>
      <c r="R506" s="2">
        <v>1</v>
      </c>
      <c r="S506" s="2" t="s">
        <v>31</v>
      </c>
      <c r="T506" s="2" t="s">
        <v>31</v>
      </c>
      <c r="U506" s="2">
        <v>0</v>
      </c>
      <c r="V506">
        <f>_xlfn.XLOOKUP(B506,Binning_WOE_IV!$C$2:$C$6,Binning_WOE_IV!$I$2:$I$6,"not found",-1)</f>
        <v>-0.12917431193202994</v>
      </c>
      <c r="W506">
        <f>_xlfn.XLOOKUP(E506,Binning_WOE_IV!$C$7:$C$12,Binning_WOE_IV!$I$7:$I$12,"not found",-1)</f>
        <v>4.3939369041401284E-2</v>
      </c>
      <c r="X506">
        <f>_xlfn.XLOOKUP(M506,Binning_WOE_IV!$C$13:$C$18,Binning_WOE_IV!$I$13:$I$18,"not found",-1)</f>
        <v>-0.13233987329659078</v>
      </c>
      <c r="Y506">
        <f>_xlfn.XLOOKUP(A506,Binning_WOE_IV!$B$32:$B$35,Binning_WOE_IV!$G$32:$G$35,"not found",0)</f>
        <v>1.1281887537091495</v>
      </c>
      <c r="Z506" s="23">
        <f>_xlfn.XLOOKUP(_xlfn.XLOOKUP(C506,Binning_WOE_IV!$AF$2:$AF$6,Binning_WOE_IV!$AG$2:$AG$6,"not found",0),Binning_WOE_IV!$R$36:$R$38,Binning_WOE_IV!$G$36:$G$38,"not found",0)</f>
        <v>0.68738688104907397</v>
      </c>
      <c r="AA506" cm="1">
        <f t="array" ref="AA506">_xlfn.SWITCH(D506,"radio/tv",Binning_WOE_IV!$G$39,"other",Binning_WOE_IV!$G$39,"education",Binning_WOE_IV!$G$40,"retraining",Binning_WOE_IV!$G$40,"furniture/equipment",Binning_WOE_IV!$G$41,"domestic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06">
        <f>_xlfn.LET(_xlpm.b,_xlfn.XLOOKUP(F506,Binning_WOE_IV!$AJ$2:$AJ$6,Binning_WOE_IV!$AK$2:$AK$6,"not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06">
        <f>_xlfn.LET(_xlpm.b,_xlfn.XLOOKUP(G506,Binning_WOE_IV!$AL$2:$AL$6,Binning_WOE_IV!$AM$2:$AM$6,"not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06">
        <f>_xlfn.XLOOKUP(_xlfn.XLOOKUP(I506,Binning_WOE_IV!$AN$2:$AN$5,Binning_WOE_IV!$AO$2:$AO$5,"not found",0),Binning_WOE_IV!$R$53:$R$55,Binning_WOE_IV!$G$53:$G$55,"not found",0)</f>
        <v>-0.20099341664998441</v>
      </c>
      <c r="AE506">
        <f>_xlfn.LET(_xlpm.b,_xlfn.XLOOKUP(L506,Binning_WOE_IV!$AQ$2:$AQ$5,Binning_WOE_IV!$AR$2:$AR$5,"not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06">
        <f>_xlfn.XLOOKUP(_xlfn.XLOOKUP(N506,Binning_WOE_IV!$AS$2:$AS$4,Binning_WOE_IV!$AT$2:$AT$4,"not found",0),Binning_WOE_IV!$R$62:$R$63,Binning_WOE_IV!$G$62:$G$63,"not found",0)</f>
        <v>0.12957806221905885</v>
      </c>
      <c r="AG506">
        <f>_xlfn.XLOOKUP(_xlfn.XLOOKUP(O506,Binning_WOE_IV!$AU$2:$AU$4,Binning_WOE_IV!$AV$2:$AV$4,"not found",0),Binning_WOE_IV!$R$64:$R$65,Binning_WOE_IV!$G$64:$G$65,"not found",0)</f>
        <v>-0.4919272386823581</v>
      </c>
      <c r="AH506">
        <f>V506*TRAIN_SUMMARY!$C$3</f>
        <v>0.10186434668464488</v>
      </c>
      <c r="AI506">
        <f>W506*TRAIN_SUMMARY!$C$4</f>
        <v>-2.1929012991782761E-2</v>
      </c>
      <c r="AJ506">
        <f>X506*TRAIN_SUMMARY!$C$5</f>
        <v>8.428542324031725E-2</v>
      </c>
      <c r="AK506">
        <f>Y506*TRAIN_SUMMARY!$C$6</f>
        <v>-0.88431454425511169</v>
      </c>
      <c r="AL506">
        <f>Z506*TRAIN_SUMMARY!$C$7</f>
        <v>-0.37777464997720578</v>
      </c>
      <c r="AM506">
        <f>AA506*TRAIN_SUMMARY!$C$8</f>
        <v>-0.43521580803835686</v>
      </c>
      <c r="AN506">
        <f>AB506*TRAIN_SUMMARY!$C$9</f>
        <v>0.17108448609736249</v>
      </c>
      <c r="AO506">
        <f>AC506*TRAIN_SUMMARY!$C$10</f>
        <v>-0.18469041192036334</v>
      </c>
      <c r="AP506">
        <f>AD506*TRAIN_SUMMARY!$C$11</f>
        <v>0.23813846799994265</v>
      </c>
      <c r="AQ506">
        <f>AE506*TRAIN_SUMMARY!$C$12</f>
        <v>6.1778553558697331E-2</v>
      </c>
      <c r="AR506">
        <f>AF506*TRAIN_SUMMARY!$C$13</f>
        <v>-7.9424741749105313E-2</v>
      </c>
      <c r="AS506">
        <f>AG506*TRAIN_SUMMARY!$C$14</f>
        <v>0.18600799575071647</v>
      </c>
      <c r="AT506">
        <f>TRAIN_SUMMARY!$C$2+SUM(AH506:AS506)</f>
        <v>-1.9615907103623682</v>
      </c>
      <c r="AU506">
        <f t="shared" si="91"/>
        <v>0.12329499930533284</v>
      </c>
      <c r="AV506">
        <f t="shared" si="92"/>
        <v>0.13158471640629768</v>
      </c>
      <c r="AW506">
        <f t="shared" si="93"/>
        <v>1</v>
      </c>
      <c r="AX506">
        <f t="shared" si="94"/>
        <v>0</v>
      </c>
      <c r="AY506">
        <f t="shared" si="102"/>
        <v>301</v>
      </c>
      <c r="AZ506">
        <f t="shared" si="103"/>
        <v>204</v>
      </c>
      <c r="BA506" s="35">
        <f t="shared" si="95"/>
        <v>0.62061855670103094</v>
      </c>
      <c r="BB506" s="35">
        <f t="shared" si="96"/>
        <v>0.94883720930232562</v>
      </c>
      <c r="BC506" s="35">
        <f t="shared" si="97"/>
        <v>0.32821865260129468</v>
      </c>
      <c r="BD506" s="35">
        <f t="shared" si="98"/>
        <v>0.94883720930232562</v>
      </c>
      <c r="BE506" s="35">
        <f t="shared" si="99"/>
        <v>0.62061855670103094</v>
      </c>
      <c r="BF506" s="23">
        <f>VLOOKUP(AH506,POINTS_TABLE!$D$2:$E$6,2,FALSE)</f>
        <v>4.4087756341599382</v>
      </c>
      <c r="BG506" s="23">
        <f>VLOOKUP(AI506,POINTS_TABLE!$D$7:$E$12,2,FALSE)</f>
        <v>-0.94910634884503919</v>
      </c>
      <c r="BH506" s="23">
        <f>VLOOKUP(AJ506,POINTS_TABLE!$D$13:$E$18,2,FALSE)</f>
        <v>3.6479448638409924</v>
      </c>
      <c r="BI506" s="23">
        <f>VLOOKUP(AK506,POINTS_TABLE!$D$21:$E$24,2,FALSE)</f>
        <v>-38.273886227485001</v>
      </c>
      <c r="BJ506" s="23">
        <f>VLOOKUP(AL506,POINTS_TABLE!$D$25:$E$27,2,FALSE)</f>
        <v>-16.350408422870363</v>
      </c>
      <c r="BK506" s="23">
        <f>VLOOKUP(AM506,POINTS_TABLE!$D$28:$E$33,2,FALSE)</f>
        <v>-18.836510639202615</v>
      </c>
      <c r="BL506" s="23">
        <f>VLOOKUP(AN506,POINTS_TABLE!$D$34:$E$37,2,FALSE)</f>
        <v>7.4046821899710498</v>
      </c>
      <c r="BM506" s="23">
        <f>VLOOKUP(AO506,POINTS_TABLE!$D$38:$E$41,2,FALSE)</f>
        <v>-7.9935582413174426</v>
      </c>
      <c r="BN506" s="23">
        <f>VLOOKUP(AP506,POINTS_TABLE!$D$42:$E$44,2,FALSE)</f>
        <v>10.30683560485237</v>
      </c>
      <c r="BO506" s="23">
        <f>VLOOKUP(AQ506,POINTS_TABLE!$D$45:$E$48,2,FALSE)</f>
        <v>2.6738283855727758</v>
      </c>
      <c r="BP506" s="23">
        <f>VLOOKUP(AR506,POINTS_TABLE!$D$49:$E$50,2,FALSE)</f>
        <v>-3.4375704313596254</v>
      </c>
      <c r="BQ506" s="23">
        <f>VLOOKUP(AS506,POINTS_TABLE!$D$51:$E$52,2,FALSE)</f>
        <v>8.0505843910576207</v>
      </c>
      <c r="BR506" s="39">
        <f>ROUND(SCORECARD_SCALLING!$C$6-SUM(BF506:BQ506)-TRAIN_SUMMARY!$C$2*SCORECARD_SCALLING!$C$5,0)</f>
        <v>555</v>
      </c>
      <c r="BS506" t="str">
        <f t="shared" si="100"/>
        <v>Manual review</v>
      </c>
      <c r="BT506">
        <f t="shared" si="101"/>
        <v>2</v>
      </c>
    </row>
    <row r="507" spans="1:72">
      <c r="A507" s="2" t="s">
        <v>37</v>
      </c>
      <c r="B507" s="2">
        <v>21</v>
      </c>
      <c r="C507" s="2" t="s">
        <v>33</v>
      </c>
      <c r="D507" s="2" t="s">
        <v>58</v>
      </c>
      <c r="E507" s="2">
        <v>1572</v>
      </c>
      <c r="F507" s="2" t="s">
        <v>53</v>
      </c>
      <c r="G507" s="2" t="s">
        <v>25</v>
      </c>
      <c r="H507" s="2">
        <v>4</v>
      </c>
      <c r="I507" s="2" t="s">
        <v>36</v>
      </c>
      <c r="J507" s="2" t="s">
        <v>27</v>
      </c>
      <c r="K507" s="2">
        <v>4</v>
      </c>
      <c r="L507" s="2" t="s">
        <v>28</v>
      </c>
      <c r="M507" s="2">
        <v>36</v>
      </c>
      <c r="N507" s="2" t="s">
        <v>61</v>
      </c>
      <c r="O507" s="2" t="s">
        <v>29</v>
      </c>
      <c r="P507" s="2">
        <v>1</v>
      </c>
      <c r="Q507" s="2" t="s">
        <v>40</v>
      </c>
      <c r="R507" s="2">
        <v>1</v>
      </c>
      <c r="S507" s="2" t="s">
        <v>27</v>
      </c>
      <c r="T507" s="2" t="s">
        <v>31</v>
      </c>
      <c r="U507" s="2">
        <v>0</v>
      </c>
      <c r="V507">
        <f>_xlfn.XLOOKUP(B507,Binning_WOE_IV!$C$2:$C$6,Binning_WOE_IV!$I$2:$I$6,"not found",-1)</f>
        <v>7.0953437452657447E-2</v>
      </c>
      <c r="W507">
        <f>_xlfn.XLOOKUP(E507,Binning_WOE_IV!$C$7:$C$12,Binning_WOE_IV!$I$7:$I$12,"not found",-1)</f>
        <v>0.16104877718831048</v>
      </c>
      <c r="X507">
        <f>_xlfn.XLOOKUP(M507,Binning_WOE_IV!$C$13:$C$18,Binning_WOE_IV!$I$13:$I$18,"not found",-1)</f>
        <v>0.27579903319597576</v>
      </c>
      <c r="Y507">
        <f>_xlfn.XLOOKUP(A507,Binning_WOE_IV!$B$32:$B$35,Binning_WOE_IV!$G$32:$G$35,"not found",0)</f>
        <v>1.1281887537091495</v>
      </c>
      <c r="Z507" s="23">
        <f>_xlfn.XLOOKUP(_xlfn.XLOOKUP(C507,Binning_WOE_IV!$AF$2:$AF$6,Binning_WOE_IV!$AG$2:$AG$6,"not found",0),Binning_WOE_IV!$R$36:$R$38,Binning_WOE_IV!$G$36:$G$38,"not found",0)</f>
        <v>-4.4726268044255127E-2</v>
      </c>
      <c r="AA507" cm="1">
        <f t="array" ref="AA507">_xlfn.SWITCH(D507,"radio/tv",Binning_WOE_IV!$G$39,"other",Binning_WOE_IV!$G$39,"education",Binning_WOE_IV!$G$40,"retraining",Binning_WOE_IV!$G$40,"furniture/equipment",Binning_WOE_IV!$G$41,"domestic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507">
        <f>_xlfn.LET(_xlpm.b,_xlfn.XLOOKUP(F507,Binning_WOE_IV!$AJ$2:$AJ$6,Binning_WOE_IV!$AK$2:$AK$6,"not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507">
        <f>_xlfn.LET(_xlpm.b,_xlfn.XLOOKUP(G507,Binning_WOE_IV!$AL$2:$AL$6,Binning_WOE_IV!$AM$2:$AM$6,"not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07">
        <f>_xlfn.XLOOKUP(_xlfn.XLOOKUP(I507,Binning_WOE_IV!$AN$2:$AN$5,Binning_WOE_IV!$AO$2:$AO$5,"not found",0),Binning_WOE_IV!$R$53:$R$55,Binning_WOE_IV!$G$53:$G$55,"not found",0)</f>
        <v>-0.20099341664998441</v>
      </c>
      <c r="AE507">
        <f>_xlfn.LET(_xlpm.b,_xlfn.XLOOKUP(L507,Binning_WOE_IV!$AQ$2:$AQ$5,Binning_WOE_IV!$AR$2:$AR$5,"not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07">
        <f>_xlfn.XLOOKUP(_xlfn.XLOOKUP(N507,Binning_WOE_IV!$AS$2:$AS$4,Binning_WOE_IV!$AT$2:$AT$4,"not found",0),Binning_WOE_IV!$R$62:$R$63,Binning_WOE_IV!$G$62:$G$63,"not found",0)</f>
        <v>-0.54969627176468283</v>
      </c>
      <c r="AG507">
        <f>_xlfn.XLOOKUP(_xlfn.XLOOKUP(O507,Binning_WOE_IV!$AU$2:$AU$4,Binning_WOE_IV!$AV$2:$AV$4,"not found",0),Binning_WOE_IV!$R$64:$R$65,Binning_WOE_IV!$G$64:$G$65,"not found",0)</f>
        <v>0.23435622685305388</v>
      </c>
      <c r="AH507">
        <f>V507*TRAIN_SUMMARY!$C$3</f>
        <v>-5.5952498937620498E-2</v>
      </c>
      <c r="AI507">
        <f>W507*TRAIN_SUMMARY!$C$4</f>
        <v>-8.037531726833734E-2</v>
      </c>
      <c r="AJ507">
        <f>X507*TRAIN_SUMMARY!$C$5</f>
        <v>-0.1756525653466223</v>
      </c>
      <c r="AK507">
        <f>Y507*TRAIN_SUMMARY!$C$6</f>
        <v>-0.88431454425511169</v>
      </c>
      <c r="AL507">
        <f>Z507*TRAIN_SUMMARY!$C$7</f>
        <v>2.4580699342731407E-2</v>
      </c>
      <c r="AM507">
        <f>AA507*TRAIN_SUMMARY!$C$8</f>
        <v>0.4883377841684039</v>
      </c>
      <c r="AN507">
        <f>AB507*TRAIN_SUMMARY!$C$9</f>
        <v>-0.49793991054548797</v>
      </c>
      <c r="AO507">
        <f>AC507*TRAIN_SUMMARY!$C$10</f>
        <v>-0.18469041192036334</v>
      </c>
      <c r="AP507">
        <f>AD507*TRAIN_SUMMARY!$C$11</f>
        <v>0.23813846799994265</v>
      </c>
      <c r="AQ507">
        <f>AE507*TRAIN_SUMMARY!$C$12</f>
        <v>-0.28008206528227803</v>
      </c>
      <c r="AR507">
        <f>AF507*TRAIN_SUMMARY!$C$13</f>
        <v>0.33693577197926589</v>
      </c>
      <c r="AS507">
        <f>AG507*TRAIN_SUMMARY!$C$14</f>
        <v>-8.8614999578798745E-2</v>
      </c>
      <c r="AT507">
        <f>TRAIN_SUMMARY!$C$2+SUM(AH507:AS507)</f>
        <v>-1.9810304044063991</v>
      </c>
      <c r="AU507">
        <f t="shared" si="91"/>
        <v>0.121209039039642</v>
      </c>
      <c r="AV507">
        <f t="shared" si="92"/>
        <v>0.12920822418643901</v>
      </c>
      <c r="AW507">
        <f t="shared" si="93"/>
        <v>1</v>
      </c>
      <c r="AX507">
        <f t="shared" si="94"/>
        <v>0</v>
      </c>
      <c r="AY507">
        <f t="shared" si="102"/>
        <v>302</v>
      </c>
      <c r="AZ507">
        <f t="shared" si="103"/>
        <v>204</v>
      </c>
      <c r="BA507" s="35">
        <f t="shared" si="95"/>
        <v>0.62268041237113403</v>
      </c>
      <c r="BB507" s="35">
        <f t="shared" si="96"/>
        <v>0.94883720930232562</v>
      </c>
      <c r="BC507" s="35">
        <f t="shared" si="97"/>
        <v>0.32615679693119159</v>
      </c>
      <c r="BD507" s="35">
        <f t="shared" si="98"/>
        <v>0.94883720930232562</v>
      </c>
      <c r="BE507" s="35">
        <f t="shared" si="99"/>
        <v>0.62268041237113403</v>
      </c>
      <c r="BF507" s="23">
        <f>VLOOKUP(AH507,POINTS_TABLE!$D$2:$E$6,2,FALSE)</f>
        <v>-2.4216717822795024</v>
      </c>
      <c r="BG507" s="23">
        <f>VLOOKUP(AI507,POINTS_TABLE!$D$7:$E$12,2,FALSE)</f>
        <v>-3.4787121489872201</v>
      </c>
      <c r="BH507" s="23">
        <f>VLOOKUP(AJ507,POINTS_TABLE!$D$13:$E$18,2,FALSE)</f>
        <v>-7.6023925483498971</v>
      </c>
      <c r="BI507" s="23">
        <f>VLOOKUP(AK507,POINTS_TABLE!$D$21:$E$24,2,FALSE)</f>
        <v>-38.273886227485001</v>
      </c>
      <c r="BJ507" s="23">
        <f>VLOOKUP(AL507,POINTS_TABLE!$D$25:$E$27,2,FALSE)</f>
        <v>1.063873591300236</v>
      </c>
      <c r="BK507" s="23">
        <f>VLOOKUP(AM507,POINTS_TABLE!$D$28:$E$33,2,FALSE)</f>
        <v>21.135674984953837</v>
      </c>
      <c r="BL507" s="23">
        <f>VLOOKUP(AN507,POINTS_TABLE!$D$34:$E$37,2,FALSE)</f>
        <v>-21.551263188140087</v>
      </c>
      <c r="BM507" s="23">
        <f>VLOOKUP(AO507,POINTS_TABLE!$D$38:$E$41,2,FALSE)</f>
        <v>-7.9935582413174426</v>
      </c>
      <c r="BN507" s="23">
        <f>VLOOKUP(AP507,POINTS_TABLE!$D$42:$E$44,2,FALSE)</f>
        <v>10.30683560485237</v>
      </c>
      <c r="BO507" s="23">
        <f>VLOOKUP(AQ507,POINTS_TABLE!$D$45:$E$48,2,FALSE)</f>
        <v>-12.122190198740443</v>
      </c>
      <c r="BP507" s="23">
        <f>VLOOKUP(AR507,POINTS_TABLE!$D$49:$E$50,2,FALSE)</f>
        <v>14.582867019977442</v>
      </c>
      <c r="BQ507" s="23">
        <f>VLOOKUP(AS507,POINTS_TABLE!$D$51:$E$52,2,FALSE)</f>
        <v>-3.8353326132213157</v>
      </c>
      <c r="BR507" s="39">
        <f>ROUND(SCORECARD_SCALLING!$C$6-SUM(BF507:BQ507)-TRAIN_SUMMARY!$C$2*SCORECARD_SCALLING!$C$5,0)</f>
        <v>556</v>
      </c>
      <c r="BS507" t="str">
        <f t="shared" si="100"/>
        <v>Manual review</v>
      </c>
      <c r="BT507">
        <f t="shared" si="101"/>
        <v>2</v>
      </c>
    </row>
    <row r="508" spans="1:72">
      <c r="A508" s="2" t="s">
        <v>37</v>
      </c>
      <c r="B508" s="2">
        <v>15</v>
      </c>
      <c r="C508" s="2" t="s">
        <v>45</v>
      </c>
      <c r="D508" s="2" t="s">
        <v>49</v>
      </c>
      <c r="E508" s="2">
        <v>3594</v>
      </c>
      <c r="F508" s="2" t="s">
        <v>34</v>
      </c>
      <c r="G508" s="2" t="s">
        <v>57</v>
      </c>
      <c r="H508" s="2">
        <v>1</v>
      </c>
      <c r="I508" s="2" t="s">
        <v>36</v>
      </c>
      <c r="J508" s="2" t="s">
        <v>27</v>
      </c>
      <c r="K508" s="2">
        <v>2</v>
      </c>
      <c r="L508" s="2" t="s">
        <v>43</v>
      </c>
      <c r="M508" s="2">
        <v>46</v>
      </c>
      <c r="N508" s="2" t="s">
        <v>27</v>
      </c>
      <c r="O508" s="2" t="s">
        <v>29</v>
      </c>
      <c r="P508" s="2">
        <v>2</v>
      </c>
      <c r="Q508" s="2" t="s">
        <v>40</v>
      </c>
      <c r="R508" s="2">
        <v>1</v>
      </c>
      <c r="S508" s="2" t="s">
        <v>27</v>
      </c>
      <c r="T508" s="2" t="s">
        <v>31</v>
      </c>
      <c r="U508" s="2">
        <v>0</v>
      </c>
      <c r="V508">
        <f>_xlfn.XLOOKUP(B508,Binning_WOE_IV!$C$2:$C$6,Binning_WOE_IV!$I$2:$I$6,"not found",-1)</f>
        <v>7.0953437452657447E-2</v>
      </c>
      <c r="W508">
        <f>_xlfn.XLOOKUP(E508,Binning_WOE_IV!$C$7:$C$12,Binning_WOE_IV!$I$7:$I$12,"not found",-1)</f>
        <v>4.3939369041401284E-2</v>
      </c>
      <c r="X508">
        <f>_xlfn.XLOOKUP(M508,Binning_WOE_IV!$C$13:$C$18,Binning_WOE_IV!$I$13:$I$18,"not found",-1)</f>
        <v>0.42044277372805144</v>
      </c>
      <c r="Y508">
        <f>_xlfn.XLOOKUP(A508,Binning_WOE_IV!$B$32:$B$35,Binning_WOE_IV!$G$32:$G$35,"not found",0)</f>
        <v>1.1281887537091495</v>
      </c>
      <c r="Z508" s="23">
        <f>_xlfn.XLOOKUP(_xlfn.XLOOKUP(C508,Binning_WOE_IV!$AF$2:$AF$6,Binning_WOE_IV!$AG$2:$AG$6,"not found",0),Binning_WOE_IV!$R$36:$R$38,Binning_WOE_IV!$G$36:$G$38,"not found",0)</f>
        <v>-4.4726268044255127E-2</v>
      </c>
      <c r="AA508" cm="1">
        <f t="array" ref="AA508">_xlfn.SWITCH(D508,"radio/tv",Binning_WOE_IV!$G$39,"other",Binning_WOE_IV!$G$39,"education",Binning_WOE_IV!$G$40,"retraining",Binning_WOE_IV!$G$40,"furniture/equipment",Binning_WOE_IV!$G$41,"domestic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508">
        <f>_xlfn.LET(_xlpm.b,_xlfn.XLOOKUP(F508,Binning_WOE_IV!$AJ$2:$AJ$6,Binning_WOE_IV!$AK$2:$AK$6,"not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08">
        <f>_xlfn.LET(_xlpm.b,_xlfn.XLOOKUP(G508,Binning_WOE_IV!$AL$2:$AL$6,Binning_WOE_IV!$AM$2:$AM$6,"not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508">
        <f>_xlfn.XLOOKUP(_xlfn.XLOOKUP(I508,Binning_WOE_IV!$AN$2:$AN$5,Binning_WOE_IV!$AO$2:$AO$5,"not found",0),Binning_WOE_IV!$R$53:$R$55,Binning_WOE_IV!$G$53:$G$55,"not found",0)</f>
        <v>-0.20099341664998441</v>
      </c>
      <c r="AE508">
        <f>_xlfn.LET(_xlpm.b,_xlfn.XLOOKUP(L508,Binning_WOE_IV!$AQ$2:$AQ$5,Binning_WOE_IV!$AR$2:$AR$5,"not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508">
        <f>_xlfn.XLOOKUP(_xlfn.XLOOKUP(N508,Binning_WOE_IV!$AS$2:$AS$4,Binning_WOE_IV!$AT$2:$AT$4,"not found",0),Binning_WOE_IV!$R$62:$R$63,Binning_WOE_IV!$G$62:$G$63,"not found",0)</f>
        <v>0.12957806221905885</v>
      </c>
      <c r="AG508">
        <f>_xlfn.XLOOKUP(_xlfn.XLOOKUP(O508,Binning_WOE_IV!$AU$2:$AU$4,Binning_WOE_IV!$AV$2:$AV$4,"not found",0),Binning_WOE_IV!$R$64:$R$65,Binning_WOE_IV!$G$64:$G$65,"not found",0)</f>
        <v>0.23435622685305388</v>
      </c>
      <c r="AH508">
        <f>V508*TRAIN_SUMMARY!$C$3</f>
        <v>-5.5952498937620498E-2</v>
      </c>
      <c r="AI508">
        <f>W508*TRAIN_SUMMARY!$C$4</f>
        <v>-2.1929012991782761E-2</v>
      </c>
      <c r="AJ508">
        <f>X508*TRAIN_SUMMARY!$C$5</f>
        <v>-0.26777415036949909</v>
      </c>
      <c r="AK508">
        <f>Y508*TRAIN_SUMMARY!$C$6</f>
        <v>-0.88431454425511169</v>
      </c>
      <c r="AL508">
        <f>Z508*TRAIN_SUMMARY!$C$7</f>
        <v>2.4580699342731407E-2</v>
      </c>
      <c r="AM508">
        <f>AA508*TRAIN_SUMMARY!$C$8</f>
        <v>-0.46936907902687153</v>
      </c>
      <c r="AN508">
        <f>AB508*TRAIN_SUMMARY!$C$9</f>
        <v>0.17108448609736249</v>
      </c>
      <c r="AO508">
        <f>AC508*TRAIN_SUMMARY!$C$10</f>
        <v>0.2867089209985732</v>
      </c>
      <c r="AP508">
        <f>AD508*TRAIN_SUMMARY!$C$11</f>
        <v>0.23813846799994265</v>
      </c>
      <c r="AQ508">
        <f>AE508*TRAIN_SUMMARY!$C$12</f>
        <v>-1.8327249432625072E-2</v>
      </c>
      <c r="AR508">
        <f>AF508*TRAIN_SUMMARY!$C$13</f>
        <v>-7.9424741749105313E-2</v>
      </c>
      <c r="AS508">
        <f>AG508*TRAIN_SUMMARY!$C$14</f>
        <v>-8.8614999578798745E-2</v>
      </c>
      <c r="AT508">
        <f>TRAIN_SUMMARY!$C$2+SUM(AH508:AS508)</f>
        <v>-1.9865945166649284</v>
      </c>
      <c r="AU508">
        <f t="shared" si="91"/>
        <v>0.12061761226250553</v>
      </c>
      <c r="AV508">
        <f t="shared" si="92"/>
        <v>0.12853545002582245</v>
      </c>
      <c r="AW508">
        <f t="shared" si="93"/>
        <v>1</v>
      </c>
      <c r="AX508">
        <f t="shared" si="94"/>
        <v>0</v>
      </c>
      <c r="AY508">
        <f t="shared" si="102"/>
        <v>303</v>
      </c>
      <c r="AZ508">
        <f t="shared" si="103"/>
        <v>204</v>
      </c>
      <c r="BA508" s="35">
        <f t="shared" si="95"/>
        <v>0.62474226804123711</v>
      </c>
      <c r="BB508" s="35">
        <f t="shared" si="96"/>
        <v>0.94883720930232562</v>
      </c>
      <c r="BC508" s="35">
        <f t="shared" si="97"/>
        <v>0.32409494126108851</v>
      </c>
      <c r="BD508" s="35">
        <f t="shared" si="98"/>
        <v>0.94883720930232562</v>
      </c>
      <c r="BE508" s="35">
        <f t="shared" si="99"/>
        <v>0.62474226804123711</v>
      </c>
      <c r="BF508" s="23">
        <f>VLOOKUP(AH508,POINTS_TABLE!$D$2:$E$6,2,FALSE)</f>
        <v>-2.4216717822795024</v>
      </c>
      <c r="BG508" s="23">
        <f>VLOOKUP(AI508,POINTS_TABLE!$D$7:$E$12,2,FALSE)</f>
        <v>-0.94910634884503919</v>
      </c>
      <c r="BH508" s="23">
        <f>VLOOKUP(AJ508,POINTS_TABLE!$D$13:$E$18,2,FALSE)</f>
        <v>-11.589493164489957</v>
      </c>
      <c r="BI508" s="23">
        <f>VLOOKUP(AK508,POINTS_TABLE!$D$21:$E$24,2,FALSE)</f>
        <v>-38.273886227485001</v>
      </c>
      <c r="BJ508" s="23">
        <f>VLOOKUP(AL508,POINTS_TABLE!$D$25:$E$27,2,FALSE)</f>
        <v>1.063873591300236</v>
      </c>
      <c r="BK508" s="23">
        <f>VLOOKUP(AM508,POINTS_TABLE!$D$28:$E$33,2,FALSE)</f>
        <v>-20.314693279760625</v>
      </c>
      <c r="BL508" s="23">
        <f>VLOOKUP(AN508,POINTS_TABLE!$D$34:$E$37,2,FALSE)</f>
        <v>7.4046821899710498</v>
      </c>
      <c r="BM508" s="23">
        <f>VLOOKUP(AO508,POINTS_TABLE!$D$38:$E$41,2,FALSE)</f>
        <v>12.409006155098014</v>
      </c>
      <c r="BN508" s="23">
        <f>VLOOKUP(AP508,POINTS_TABLE!$D$42:$E$44,2,FALSE)</f>
        <v>10.30683560485237</v>
      </c>
      <c r="BO508" s="23">
        <f>VLOOKUP(AQ508,POINTS_TABLE!$D$45:$E$48,2,FALSE)</f>
        <v>-0.79321895608749771</v>
      </c>
      <c r="BP508" s="23">
        <f>VLOOKUP(AR508,POINTS_TABLE!$D$49:$E$50,2,FALSE)</f>
        <v>-3.4375704313596254</v>
      </c>
      <c r="BQ508" s="23">
        <f>VLOOKUP(AS508,POINTS_TABLE!$D$51:$E$52,2,FALSE)</f>
        <v>-3.8353326132213157</v>
      </c>
      <c r="BR508" s="39">
        <f>ROUND(SCORECARD_SCALLING!$C$6-SUM(BF508:BQ508)-TRAIN_SUMMARY!$C$2*SCORECARD_SCALLING!$C$5,0)</f>
        <v>556</v>
      </c>
      <c r="BS508" t="str">
        <f t="shared" si="100"/>
        <v>Manual review</v>
      </c>
      <c r="BT508">
        <f t="shared" si="101"/>
        <v>2</v>
      </c>
    </row>
    <row r="509" spans="1:72">
      <c r="A509" s="2" t="s">
        <v>32</v>
      </c>
      <c r="B509" s="2">
        <v>9</v>
      </c>
      <c r="C509" s="2" t="s">
        <v>33</v>
      </c>
      <c r="D509" s="2" t="s">
        <v>41</v>
      </c>
      <c r="E509" s="2">
        <v>2030</v>
      </c>
      <c r="F509" s="2" t="s">
        <v>24</v>
      </c>
      <c r="G509" s="2" t="s">
        <v>39</v>
      </c>
      <c r="H509" s="2">
        <v>2</v>
      </c>
      <c r="I509" s="2" t="s">
        <v>26</v>
      </c>
      <c r="J509" s="2" t="s">
        <v>27</v>
      </c>
      <c r="K509" s="2">
        <v>1</v>
      </c>
      <c r="L509" s="2" t="s">
        <v>50</v>
      </c>
      <c r="M509" s="2">
        <v>24</v>
      </c>
      <c r="N509" s="2" t="s">
        <v>27</v>
      </c>
      <c r="O509" s="2" t="s">
        <v>29</v>
      </c>
      <c r="P509" s="2">
        <v>1</v>
      </c>
      <c r="Q509" s="2" t="s">
        <v>30</v>
      </c>
      <c r="R509" s="2">
        <v>1</v>
      </c>
      <c r="S509" s="2" t="s">
        <v>31</v>
      </c>
      <c r="T509" s="2" t="s">
        <v>31</v>
      </c>
      <c r="U509" s="2">
        <v>0</v>
      </c>
      <c r="V509">
        <f>_xlfn.XLOOKUP(B509,Binning_WOE_IV!$C$2:$C$6,Binning_WOE_IV!$I$2:$I$6,"not found",-1)</f>
        <v>1.0146162505891094</v>
      </c>
      <c r="W509">
        <f>_xlfn.XLOOKUP(E509,Binning_WOE_IV!$C$7:$C$12,Binning_WOE_IV!$I$7:$I$12,"not found",-1)</f>
        <v>0.12361395596717682</v>
      </c>
      <c r="X509">
        <f>_xlfn.XLOOKUP(M509,Binning_WOE_IV!$C$13:$C$18,Binning_WOE_IV!$I$13:$I$18,"not found",-1)</f>
        <v>-0.40221483439086264</v>
      </c>
      <c r="Y509">
        <f>_xlfn.XLOOKUP(A509,Binning_WOE_IV!$B$32:$B$35,Binning_WOE_IV!$G$32:$G$35,"not found",0)</f>
        <v>-0.45557089656450134</v>
      </c>
      <c r="Z509" s="23">
        <f>_xlfn.XLOOKUP(_xlfn.XLOOKUP(C509,Binning_WOE_IV!$AF$2:$AF$6,Binning_WOE_IV!$AG$2:$AG$6,"not found",0),Binning_WOE_IV!$R$36:$R$38,Binning_WOE_IV!$G$36:$G$38,"not found",0)</f>
        <v>-4.4726268044255127E-2</v>
      </c>
      <c r="AA509" cm="1">
        <f t="array" ref="AA509">_xlfn.SWITCH(D509,"radio/tv",Binning_WOE_IV!$G$39,"other",Binning_WOE_IV!$G$39,"education",Binning_WOE_IV!$G$40,"retraining",Binning_WOE_IV!$G$40,"furniture/equipment",Binning_WOE_IV!$G$41,"domestic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509">
        <f>_xlfn.LET(_xlpm.b,_xlfn.XLOOKUP(F509,Binning_WOE_IV!$AJ$2:$AJ$6,Binning_WOE_IV!$AK$2:$AK$6,"not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509">
        <f>_xlfn.LET(_xlpm.b,_xlfn.XLOOKUP(G509,Binning_WOE_IV!$AL$2:$AL$6,Binning_WOE_IV!$AM$2:$AM$6,"not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09">
        <f>_xlfn.XLOOKUP(_xlfn.XLOOKUP(I509,Binning_WOE_IV!$AN$2:$AN$5,Binning_WOE_IV!$AO$2:$AO$5,"not found",0),Binning_WOE_IV!$R$53:$R$55,Binning_WOE_IV!$G$53:$G$55,"not found",0)</f>
        <v>0.1811117123342415</v>
      </c>
      <c r="AE509">
        <f>_xlfn.LET(_xlpm.b,_xlfn.XLOOKUP(L509,Binning_WOE_IV!$AQ$2:$AQ$5,Binning_WOE_IV!$AR$2:$AR$5,"not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09">
        <f>_xlfn.XLOOKUP(_xlfn.XLOOKUP(N509,Binning_WOE_IV!$AS$2:$AS$4,Binning_WOE_IV!$AT$2:$AT$4,"not found",0),Binning_WOE_IV!$R$62:$R$63,Binning_WOE_IV!$G$62:$G$63,"not found",0)</f>
        <v>0.12957806221905885</v>
      </c>
      <c r="AG509">
        <f>_xlfn.XLOOKUP(_xlfn.XLOOKUP(O509,Binning_WOE_IV!$AU$2:$AU$4,Binning_WOE_IV!$AV$2:$AV$4,"not found",0),Binning_WOE_IV!$R$64:$R$65,Binning_WOE_IV!$G$64:$G$65,"not found",0)</f>
        <v>0.23435622685305388</v>
      </c>
      <c r="AH509">
        <f>V509*TRAIN_SUMMARY!$C$3</f>
        <v>-0.80010661528638027</v>
      </c>
      <c r="AI509">
        <f>W509*TRAIN_SUMMARY!$C$4</f>
        <v>-6.1692557392340606E-2</v>
      </c>
      <c r="AJ509">
        <f>X509*TRAIN_SUMMARY!$C$5</f>
        <v>0.25616502952357967</v>
      </c>
      <c r="AK509">
        <f>Y509*TRAIN_SUMMARY!$C$6</f>
        <v>0.35709270141793154</v>
      </c>
      <c r="AL509">
        <f>Z509*TRAIN_SUMMARY!$C$7</f>
        <v>2.4580699342731407E-2</v>
      </c>
      <c r="AM509">
        <f>AA509*TRAIN_SUMMARY!$C$8</f>
        <v>5.9194073638088991E-2</v>
      </c>
      <c r="AN509">
        <f>AB509*TRAIN_SUMMARY!$C$9</f>
        <v>-0.49611293003523665</v>
      </c>
      <c r="AO509">
        <f>AC509*TRAIN_SUMMARY!$C$10</f>
        <v>-0.18469041192036334</v>
      </c>
      <c r="AP509">
        <f>AD509*TRAIN_SUMMARY!$C$11</f>
        <v>-0.21458247952085815</v>
      </c>
      <c r="AQ509">
        <f>AE509*TRAIN_SUMMARY!$C$12</f>
        <v>6.1778553558697331E-2</v>
      </c>
      <c r="AR509">
        <f>AF509*TRAIN_SUMMARY!$C$13</f>
        <v>-7.9424741749105313E-2</v>
      </c>
      <c r="AS509">
        <f>AG509*TRAIN_SUMMARY!$C$14</f>
        <v>-8.8614999578798745E-2</v>
      </c>
      <c r="AT509">
        <f>TRAIN_SUMMARY!$C$2+SUM(AH509:AS509)</f>
        <v>-1.9878144927641772</v>
      </c>
      <c r="AU509">
        <f t="shared" si="91"/>
        <v>0.1204882704931636</v>
      </c>
      <c r="AV509">
        <f t="shared" si="92"/>
        <v>0.12838837833082156</v>
      </c>
      <c r="AW509">
        <f t="shared" si="93"/>
        <v>1</v>
      </c>
      <c r="AX509">
        <f t="shared" si="94"/>
        <v>0</v>
      </c>
      <c r="AY509">
        <f t="shared" si="102"/>
        <v>304</v>
      </c>
      <c r="AZ509">
        <f t="shared" si="103"/>
        <v>204</v>
      </c>
      <c r="BA509" s="35">
        <f t="shared" si="95"/>
        <v>0.6268041237113402</v>
      </c>
      <c r="BB509" s="35">
        <f t="shared" si="96"/>
        <v>0.94883720930232562</v>
      </c>
      <c r="BC509" s="35">
        <f t="shared" si="97"/>
        <v>0.32203308559098542</v>
      </c>
      <c r="BD509" s="35">
        <f t="shared" si="98"/>
        <v>0.94883720930232562</v>
      </c>
      <c r="BE509" s="35">
        <f t="shared" si="99"/>
        <v>0.6268041237113402</v>
      </c>
      <c r="BF509" s="23">
        <f>VLOOKUP(AH509,POINTS_TABLE!$D$2:$E$6,2,FALSE)</f>
        <v>-34.629295381683434</v>
      </c>
      <c r="BG509" s="23">
        <f>VLOOKUP(AI509,POINTS_TABLE!$D$7:$E$12,2,FALSE)</f>
        <v>-2.6701063982906263</v>
      </c>
      <c r="BH509" s="23">
        <f>VLOOKUP(AJ509,POINTS_TABLE!$D$13:$E$18,2,FALSE)</f>
        <v>11.087040532285299</v>
      </c>
      <c r="BI509" s="23">
        <f>VLOOKUP(AK509,POINTS_TABLE!$D$21:$E$24,2,FALSE)</f>
        <v>15.455276084198793</v>
      </c>
      <c r="BJ509" s="23">
        <f>VLOOKUP(AL509,POINTS_TABLE!$D$25:$E$27,2,FALSE)</f>
        <v>1.063873591300236</v>
      </c>
      <c r="BK509" s="23">
        <f>VLOOKUP(AM509,POINTS_TABLE!$D$28:$E$33,2,FALSE)</f>
        <v>2.5619698946306131</v>
      </c>
      <c r="BL509" s="23">
        <f>VLOOKUP(AN509,POINTS_TABLE!$D$34:$E$37,2,FALSE)</f>
        <v>-21.472189916481874</v>
      </c>
      <c r="BM509" s="23">
        <f>VLOOKUP(AO509,POINTS_TABLE!$D$38:$E$41,2,FALSE)</f>
        <v>-7.9935582413174426</v>
      </c>
      <c r="BN509" s="23">
        <f>VLOOKUP(AP509,POINTS_TABLE!$D$42:$E$44,2,FALSE)</f>
        <v>-9.2873123719919874</v>
      </c>
      <c r="BO509" s="23">
        <f>VLOOKUP(AQ509,POINTS_TABLE!$D$45:$E$48,2,FALSE)</f>
        <v>2.6738283855727758</v>
      </c>
      <c r="BP509" s="23">
        <f>VLOOKUP(AR509,POINTS_TABLE!$D$49:$E$50,2,FALSE)</f>
        <v>-3.4375704313596254</v>
      </c>
      <c r="BQ509" s="23">
        <f>VLOOKUP(AS509,POINTS_TABLE!$D$51:$E$52,2,FALSE)</f>
        <v>-3.8353326132213157</v>
      </c>
      <c r="BR509" s="39">
        <f>ROUND(SCORECARD_SCALLING!$C$6-SUM(BF509:BQ509)-TRAIN_SUMMARY!$C$2*SCORECARD_SCALLING!$C$5,0)</f>
        <v>556</v>
      </c>
      <c r="BS509" t="str">
        <f t="shared" si="100"/>
        <v>Manual review</v>
      </c>
      <c r="BT509">
        <f t="shared" si="101"/>
        <v>2</v>
      </c>
    </row>
    <row r="510" spans="1:72">
      <c r="A510" s="2" t="s">
        <v>32</v>
      </c>
      <c r="B510" s="2">
        <v>6</v>
      </c>
      <c r="C510" s="2" t="s">
        <v>33</v>
      </c>
      <c r="D510" s="2" t="s">
        <v>23</v>
      </c>
      <c r="E510" s="2">
        <v>753</v>
      </c>
      <c r="F510" s="2" t="s">
        <v>34</v>
      </c>
      <c r="G510" s="2" t="s">
        <v>35</v>
      </c>
      <c r="H510" s="2">
        <v>2</v>
      </c>
      <c r="I510" s="2" t="s">
        <v>36</v>
      </c>
      <c r="J510" s="2" t="s">
        <v>42</v>
      </c>
      <c r="K510" s="2">
        <v>3</v>
      </c>
      <c r="L510" s="2" t="s">
        <v>28</v>
      </c>
      <c r="M510" s="2">
        <v>64</v>
      </c>
      <c r="N510" s="2" t="s">
        <v>27</v>
      </c>
      <c r="O510" s="2" t="s">
        <v>29</v>
      </c>
      <c r="P510" s="2">
        <v>1</v>
      </c>
      <c r="Q510" s="2" t="s">
        <v>30</v>
      </c>
      <c r="R510" s="2">
        <v>1</v>
      </c>
      <c r="S510" s="2" t="s">
        <v>27</v>
      </c>
      <c r="T510" s="2" t="s">
        <v>31</v>
      </c>
      <c r="U510" s="2">
        <v>0</v>
      </c>
      <c r="V510">
        <f>_xlfn.XLOOKUP(B510,Binning_WOE_IV!$C$2:$C$6,Binning_WOE_IV!$I$2:$I$6,"not found",-1)</f>
        <v>1.0146162505891094</v>
      </c>
      <c r="W510">
        <f>_xlfn.XLOOKUP(E510,Binning_WOE_IV!$C$7:$C$12,Binning_WOE_IV!$I$7:$I$12,"not found",-1)</f>
        <v>3.9978967825304385E-2</v>
      </c>
      <c r="X510">
        <f>_xlfn.XLOOKUP(M510,Binning_WOE_IV!$C$13:$C$18,Binning_WOE_IV!$I$13:$I$18,"not found",-1)</f>
        <v>0.47434342549681774</v>
      </c>
      <c r="Y510">
        <f>_xlfn.XLOOKUP(A510,Binning_WOE_IV!$B$32:$B$35,Binning_WOE_IV!$G$32:$G$35,"not found",0)</f>
        <v>-0.45557089656450134</v>
      </c>
      <c r="Z510" s="23">
        <f>_xlfn.XLOOKUP(_xlfn.XLOOKUP(C510,Binning_WOE_IV!$AF$2:$AF$6,Binning_WOE_IV!$AG$2:$AG$6,"not found",0),Binning_WOE_IV!$R$36:$R$38,Binning_WOE_IV!$G$36:$G$38,"not found",0)</f>
        <v>-4.4726268044255127E-2</v>
      </c>
      <c r="AA510" cm="1">
        <f t="array" ref="AA510">_xlfn.SWITCH(D510,"radio/tv",Binning_WOE_IV!$G$39,"other",Binning_WOE_IV!$G$39,"education",Binning_WOE_IV!$G$40,"retraining",Binning_WOE_IV!$G$40,"furniture/equipment",Binning_WOE_IV!$G$41,"domestic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10">
        <f>_xlfn.LET(_xlpm.b,_xlfn.XLOOKUP(F510,Binning_WOE_IV!$AJ$2:$AJ$6,Binning_WOE_IV!$AK$2:$AK$6,"not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10">
        <f>_xlfn.LET(_xlpm.b,_xlfn.XLOOKUP(G510,Binning_WOE_IV!$AL$2:$AL$6,Binning_WOE_IV!$AM$2:$AM$6,"not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10">
        <f>_xlfn.XLOOKUP(_xlfn.XLOOKUP(I510,Binning_WOE_IV!$AN$2:$AN$5,Binning_WOE_IV!$AO$2:$AO$5,"not found",0),Binning_WOE_IV!$R$53:$R$55,Binning_WOE_IV!$G$53:$G$55,"not found",0)</f>
        <v>-0.20099341664998441</v>
      </c>
      <c r="AE510">
        <f>_xlfn.LET(_xlpm.b,_xlfn.XLOOKUP(L510,Binning_WOE_IV!$AQ$2:$AQ$5,Binning_WOE_IV!$AR$2:$AR$5,"not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10">
        <f>_xlfn.XLOOKUP(_xlfn.XLOOKUP(N510,Binning_WOE_IV!$AS$2:$AS$4,Binning_WOE_IV!$AT$2:$AT$4,"not found",0),Binning_WOE_IV!$R$62:$R$63,Binning_WOE_IV!$G$62:$G$63,"not found",0)</f>
        <v>0.12957806221905885</v>
      </c>
      <c r="AG510">
        <f>_xlfn.XLOOKUP(_xlfn.XLOOKUP(O510,Binning_WOE_IV!$AU$2:$AU$4,Binning_WOE_IV!$AV$2:$AV$4,"not found",0),Binning_WOE_IV!$R$64:$R$65,Binning_WOE_IV!$G$64:$G$65,"not found",0)</f>
        <v>0.23435622685305388</v>
      </c>
      <c r="AH510">
        <f>V510*TRAIN_SUMMARY!$C$3</f>
        <v>-0.80010661528638027</v>
      </c>
      <c r="AI510">
        <f>W510*TRAIN_SUMMARY!$C$4</f>
        <v>-1.9952478243670423E-2</v>
      </c>
      <c r="AJ510">
        <f>X510*TRAIN_SUMMARY!$C$5</f>
        <v>-0.30210272522824844</v>
      </c>
      <c r="AK510">
        <f>Y510*TRAIN_SUMMARY!$C$6</f>
        <v>0.35709270141793154</v>
      </c>
      <c r="AL510">
        <f>Z510*TRAIN_SUMMARY!$C$7</f>
        <v>2.4580699342731407E-2</v>
      </c>
      <c r="AM510">
        <f>AA510*TRAIN_SUMMARY!$C$8</f>
        <v>-0.43521580803835686</v>
      </c>
      <c r="AN510">
        <f>AB510*TRAIN_SUMMARY!$C$9</f>
        <v>0.17108448609736249</v>
      </c>
      <c r="AO510">
        <f>AC510*TRAIN_SUMMARY!$C$10</f>
        <v>4.7923621110280083E-2</v>
      </c>
      <c r="AP510">
        <f>AD510*TRAIN_SUMMARY!$C$11</f>
        <v>0.23813846799994265</v>
      </c>
      <c r="AQ510">
        <f>AE510*TRAIN_SUMMARY!$C$12</f>
        <v>-0.28008206528227803</v>
      </c>
      <c r="AR510">
        <f>AF510*TRAIN_SUMMARY!$C$13</f>
        <v>-7.9424741749105313E-2</v>
      </c>
      <c r="AS510">
        <f>AG510*TRAIN_SUMMARY!$C$14</f>
        <v>-8.8614999578798745E-2</v>
      </c>
      <c r="AT510">
        <f>TRAIN_SUMMARY!$C$2+SUM(AH510:AS510)</f>
        <v>-1.9880802722007136</v>
      </c>
      <c r="AU510">
        <f t="shared" si="91"/>
        <v>0.12046010846188319</v>
      </c>
      <c r="AV510">
        <f t="shared" si="92"/>
        <v>0.12835635876875084</v>
      </c>
      <c r="AW510">
        <f t="shared" si="93"/>
        <v>1</v>
      </c>
      <c r="AX510">
        <f t="shared" si="94"/>
        <v>0</v>
      </c>
      <c r="AY510">
        <f t="shared" si="102"/>
        <v>305</v>
      </c>
      <c r="AZ510">
        <f t="shared" si="103"/>
        <v>204</v>
      </c>
      <c r="BA510" s="35">
        <f t="shared" si="95"/>
        <v>0.62886597938144329</v>
      </c>
      <c r="BB510" s="35">
        <f t="shared" si="96"/>
        <v>0.94883720930232562</v>
      </c>
      <c r="BC510" s="35">
        <f t="shared" si="97"/>
        <v>0.31997122992088234</v>
      </c>
      <c r="BD510" s="35">
        <f t="shared" si="98"/>
        <v>0.94883720930232562</v>
      </c>
      <c r="BE510" s="35">
        <f t="shared" si="99"/>
        <v>0.62886597938144329</v>
      </c>
      <c r="BF510" s="23">
        <f>VLOOKUP(AH510,POINTS_TABLE!$D$2:$E$6,2,FALSE)</f>
        <v>-34.629295381683434</v>
      </c>
      <c r="BG510" s="23">
        <f>VLOOKUP(AI510,POINTS_TABLE!$D$7:$E$12,2,FALSE)</f>
        <v>-0.86356024246764762</v>
      </c>
      <c r="BH510" s="23">
        <f>VLOOKUP(AJ510,POINTS_TABLE!$D$13:$E$18,2,FALSE)</f>
        <v>-13.075263105775054</v>
      </c>
      <c r="BI510" s="23">
        <f>VLOOKUP(AK510,POINTS_TABLE!$D$21:$E$24,2,FALSE)</f>
        <v>15.455276084198793</v>
      </c>
      <c r="BJ510" s="23">
        <f>VLOOKUP(AL510,POINTS_TABLE!$D$25:$E$27,2,FALSE)</f>
        <v>1.063873591300236</v>
      </c>
      <c r="BK510" s="23">
        <f>VLOOKUP(AM510,POINTS_TABLE!$D$28:$E$33,2,FALSE)</f>
        <v>-18.836510639202615</v>
      </c>
      <c r="BL510" s="23">
        <f>VLOOKUP(AN510,POINTS_TABLE!$D$34:$E$37,2,FALSE)</f>
        <v>7.4046821899710498</v>
      </c>
      <c r="BM510" s="23">
        <f>VLOOKUP(AO510,POINTS_TABLE!$D$38:$E$41,2,FALSE)</f>
        <v>2.0741751155172814</v>
      </c>
      <c r="BN510" s="23">
        <f>VLOOKUP(AP510,POINTS_TABLE!$D$42:$E$44,2,FALSE)</f>
        <v>10.30683560485237</v>
      </c>
      <c r="BO510" s="23">
        <f>VLOOKUP(AQ510,POINTS_TABLE!$D$45:$E$48,2,FALSE)</f>
        <v>-12.122190198740443</v>
      </c>
      <c r="BP510" s="23">
        <f>VLOOKUP(AR510,POINTS_TABLE!$D$49:$E$50,2,FALSE)</f>
        <v>-3.4375704313596254</v>
      </c>
      <c r="BQ510" s="23">
        <f>VLOOKUP(AS510,POINTS_TABLE!$D$51:$E$52,2,FALSE)</f>
        <v>-3.8353326132213157</v>
      </c>
      <c r="BR510" s="39">
        <f>ROUND(SCORECARD_SCALLING!$C$6-SUM(BF510:BQ510)-TRAIN_SUMMARY!$C$2*SCORECARD_SCALLING!$C$5,0)</f>
        <v>556</v>
      </c>
      <c r="BS510" t="str">
        <f t="shared" si="100"/>
        <v>Manual review</v>
      </c>
      <c r="BT510">
        <f t="shared" si="101"/>
        <v>2</v>
      </c>
    </row>
    <row r="511" spans="1:72">
      <c r="A511" s="2" t="s">
        <v>37</v>
      </c>
      <c r="B511" s="2">
        <v>30</v>
      </c>
      <c r="C511" s="2" t="s">
        <v>22</v>
      </c>
      <c r="D511" s="2" t="s">
        <v>23</v>
      </c>
      <c r="E511" s="2">
        <v>5771</v>
      </c>
      <c r="F511" s="2" t="s">
        <v>34</v>
      </c>
      <c r="G511" s="2" t="s">
        <v>39</v>
      </c>
      <c r="H511" s="2">
        <v>4</v>
      </c>
      <c r="I511" s="2" t="s">
        <v>36</v>
      </c>
      <c r="J511" s="2" t="s">
        <v>27</v>
      </c>
      <c r="K511" s="2">
        <v>2</v>
      </c>
      <c r="L511" s="2" t="s">
        <v>50</v>
      </c>
      <c r="M511" s="2">
        <v>25</v>
      </c>
      <c r="N511" s="2" t="s">
        <v>27</v>
      </c>
      <c r="O511" s="2" t="s">
        <v>29</v>
      </c>
      <c r="P511" s="2">
        <v>2</v>
      </c>
      <c r="Q511" s="2" t="s">
        <v>30</v>
      </c>
      <c r="R511" s="2">
        <v>1</v>
      </c>
      <c r="S511" s="2" t="s">
        <v>27</v>
      </c>
      <c r="T511" s="2" t="s">
        <v>31</v>
      </c>
      <c r="U511" s="2">
        <v>0</v>
      </c>
      <c r="V511">
        <f>_xlfn.XLOOKUP(B511,Binning_WOE_IV!$C$2:$C$6,Binning_WOE_IV!$I$2:$I$6,"not found",-1)</f>
        <v>-0.12917431193202994</v>
      </c>
      <c r="W511">
        <f>_xlfn.XLOOKUP(E511,Binning_WOE_IV!$C$7:$C$12,Binning_WOE_IV!$I$7:$I$12,"not found",-1)</f>
        <v>-0.1020145435816787</v>
      </c>
      <c r="X511">
        <f>_xlfn.XLOOKUP(M511,Binning_WOE_IV!$C$13:$C$18,Binning_WOE_IV!$I$13:$I$18,"not found",-1)</f>
        <v>-0.40221483439086264</v>
      </c>
      <c r="Y511">
        <f>_xlfn.XLOOKUP(A511,Binning_WOE_IV!$B$32:$B$35,Binning_WOE_IV!$G$32:$G$35,"not found",0)</f>
        <v>1.1281887537091495</v>
      </c>
      <c r="Z511" s="23">
        <f>_xlfn.XLOOKUP(_xlfn.XLOOKUP(C511,Binning_WOE_IV!$AF$2:$AF$6,Binning_WOE_IV!$AG$2:$AG$6,"not found",0),Binning_WOE_IV!$R$36:$R$38,Binning_WOE_IV!$G$36:$G$38,"not found",0)</f>
        <v>0.68738688104907397</v>
      </c>
      <c r="AA511" cm="1">
        <f t="array" ref="AA511">_xlfn.SWITCH(D511,"radio/tv",Binning_WOE_IV!$G$39,"other",Binning_WOE_IV!$G$39,"education",Binning_WOE_IV!$G$40,"retraining",Binning_WOE_IV!$G$40,"furniture/equipment",Binning_WOE_IV!$G$41,"domestic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11">
        <f>_xlfn.LET(_xlpm.b,_xlfn.XLOOKUP(F511,Binning_WOE_IV!$AJ$2:$AJ$6,Binning_WOE_IV!$AK$2:$AK$6,"not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11">
        <f>_xlfn.LET(_xlpm.b,_xlfn.XLOOKUP(G511,Binning_WOE_IV!$AL$2:$AL$6,Binning_WOE_IV!$AM$2:$AM$6,"not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11">
        <f>_xlfn.XLOOKUP(_xlfn.XLOOKUP(I511,Binning_WOE_IV!$AN$2:$AN$5,Binning_WOE_IV!$AO$2:$AO$5,"not found",0),Binning_WOE_IV!$R$53:$R$55,Binning_WOE_IV!$G$53:$G$55,"not found",0)</f>
        <v>-0.20099341664998441</v>
      </c>
      <c r="AE511">
        <f>_xlfn.LET(_xlpm.b,_xlfn.XLOOKUP(L511,Binning_WOE_IV!$AQ$2:$AQ$5,Binning_WOE_IV!$AR$2:$AR$5,"not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11">
        <f>_xlfn.XLOOKUP(_xlfn.XLOOKUP(N511,Binning_WOE_IV!$AS$2:$AS$4,Binning_WOE_IV!$AT$2:$AT$4,"not found",0),Binning_WOE_IV!$R$62:$R$63,Binning_WOE_IV!$G$62:$G$63,"not found",0)</f>
        <v>0.12957806221905885</v>
      </c>
      <c r="AG511">
        <f>_xlfn.XLOOKUP(_xlfn.XLOOKUP(O511,Binning_WOE_IV!$AU$2:$AU$4,Binning_WOE_IV!$AV$2:$AV$4,"not found",0),Binning_WOE_IV!$R$64:$R$65,Binning_WOE_IV!$G$64:$G$65,"not found",0)</f>
        <v>0.23435622685305388</v>
      </c>
      <c r="AH511">
        <f>V511*TRAIN_SUMMARY!$C$3</f>
        <v>0.10186434668464488</v>
      </c>
      <c r="AI511">
        <f>W511*TRAIN_SUMMARY!$C$4</f>
        <v>5.0912844229637523E-2</v>
      </c>
      <c r="AJ511">
        <f>X511*TRAIN_SUMMARY!$C$5</f>
        <v>0.25616502952357967</v>
      </c>
      <c r="AK511">
        <f>Y511*TRAIN_SUMMARY!$C$6</f>
        <v>-0.88431454425511169</v>
      </c>
      <c r="AL511">
        <f>Z511*TRAIN_SUMMARY!$C$7</f>
        <v>-0.37777464997720578</v>
      </c>
      <c r="AM511">
        <f>AA511*TRAIN_SUMMARY!$C$8</f>
        <v>-0.43521580803835686</v>
      </c>
      <c r="AN511">
        <f>AB511*TRAIN_SUMMARY!$C$9</f>
        <v>0.17108448609736249</v>
      </c>
      <c r="AO511">
        <f>AC511*TRAIN_SUMMARY!$C$10</f>
        <v>-0.18469041192036334</v>
      </c>
      <c r="AP511">
        <f>AD511*TRAIN_SUMMARY!$C$11</f>
        <v>0.23813846799994265</v>
      </c>
      <c r="AQ511">
        <f>AE511*TRAIN_SUMMARY!$C$12</f>
        <v>6.1778553558697331E-2</v>
      </c>
      <c r="AR511">
        <f>AF511*TRAIN_SUMMARY!$C$13</f>
        <v>-7.9424741749105313E-2</v>
      </c>
      <c r="AS511">
        <f>AG511*TRAIN_SUMMARY!$C$14</f>
        <v>-8.8614999578798745E-2</v>
      </c>
      <c r="AT511">
        <f>TRAIN_SUMMARY!$C$2+SUM(AH511:AS511)</f>
        <v>-1.9914922421872006</v>
      </c>
      <c r="AU511">
        <f t="shared" si="91"/>
        <v>0.12009907992218369</v>
      </c>
      <c r="AV511">
        <f t="shared" si="92"/>
        <v>0.12794596866937047</v>
      </c>
      <c r="AW511">
        <f t="shared" si="93"/>
        <v>1</v>
      </c>
      <c r="AX511">
        <f t="shared" si="94"/>
        <v>0</v>
      </c>
      <c r="AY511">
        <f t="shared" si="102"/>
        <v>306</v>
      </c>
      <c r="AZ511">
        <f t="shared" si="103"/>
        <v>204</v>
      </c>
      <c r="BA511" s="35">
        <f t="shared" si="95"/>
        <v>0.63092783505154637</v>
      </c>
      <c r="BB511" s="35">
        <f t="shared" si="96"/>
        <v>0.94883720930232562</v>
      </c>
      <c r="BC511" s="35">
        <f t="shared" si="97"/>
        <v>0.31790937425077925</v>
      </c>
      <c r="BD511" s="35">
        <f t="shared" si="98"/>
        <v>0.94883720930232562</v>
      </c>
      <c r="BE511" s="35">
        <f t="shared" si="99"/>
        <v>0.63092783505154637</v>
      </c>
      <c r="BF511" s="23">
        <f>VLOOKUP(AH511,POINTS_TABLE!$D$2:$E$6,2,FALSE)</f>
        <v>4.4087756341599382</v>
      </c>
      <c r="BG511" s="23">
        <f>VLOOKUP(AI511,POINTS_TABLE!$D$7:$E$12,2,FALSE)</f>
        <v>2.2035512366295098</v>
      </c>
      <c r="BH511" s="23">
        <f>VLOOKUP(AJ511,POINTS_TABLE!$D$13:$E$18,2,FALSE)</f>
        <v>11.087040532285299</v>
      </c>
      <c r="BI511" s="23">
        <f>VLOOKUP(AK511,POINTS_TABLE!$D$21:$E$24,2,FALSE)</f>
        <v>-38.273886227485001</v>
      </c>
      <c r="BJ511" s="23">
        <f>VLOOKUP(AL511,POINTS_TABLE!$D$25:$E$27,2,FALSE)</f>
        <v>-16.350408422870363</v>
      </c>
      <c r="BK511" s="23">
        <f>VLOOKUP(AM511,POINTS_TABLE!$D$28:$E$33,2,FALSE)</f>
        <v>-18.836510639202615</v>
      </c>
      <c r="BL511" s="23">
        <f>VLOOKUP(AN511,POINTS_TABLE!$D$34:$E$37,2,FALSE)</f>
        <v>7.4046821899710498</v>
      </c>
      <c r="BM511" s="23">
        <f>VLOOKUP(AO511,POINTS_TABLE!$D$38:$E$41,2,FALSE)</f>
        <v>-7.9935582413174426</v>
      </c>
      <c r="BN511" s="23">
        <f>VLOOKUP(AP511,POINTS_TABLE!$D$42:$E$44,2,FALSE)</f>
        <v>10.30683560485237</v>
      </c>
      <c r="BO511" s="23">
        <f>VLOOKUP(AQ511,POINTS_TABLE!$D$45:$E$48,2,FALSE)</f>
        <v>2.6738283855727758</v>
      </c>
      <c r="BP511" s="23">
        <f>VLOOKUP(AR511,POINTS_TABLE!$D$49:$E$50,2,FALSE)</f>
        <v>-3.4375704313596254</v>
      </c>
      <c r="BQ511" s="23">
        <f>VLOOKUP(AS511,POINTS_TABLE!$D$51:$E$52,2,FALSE)</f>
        <v>-3.8353326132213157</v>
      </c>
      <c r="BR511" s="39">
        <f>ROUND(SCORECARD_SCALLING!$C$6-SUM(BF511:BQ511)-TRAIN_SUMMARY!$C$2*SCORECARD_SCALLING!$C$5,0)</f>
        <v>557</v>
      </c>
      <c r="BS511" t="str">
        <f t="shared" si="100"/>
        <v>Manual review</v>
      </c>
      <c r="BT511">
        <f t="shared" si="101"/>
        <v>2</v>
      </c>
    </row>
    <row r="512" spans="1:72">
      <c r="A512" s="2" t="s">
        <v>37</v>
      </c>
      <c r="B512" s="2">
        <v>18</v>
      </c>
      <c r="C512" s="2" t="s">
        <v>33</v>
      </c>
      <c r="D512" s="2" t="s">
        <v>23</v>
      </c>
      <c r="E512" s="2">
        <v>4594</v>
      </c>
      <c r="F512" s="2" t="s">
        <v>34</v>
      </c>
      <c r="G512" s="2" t="s">
        <v>57</v>
      </c>
      <c r="H512" s="2">
        <v>3</v>
      </c>
      <c r="I512" s="2" t="s">
        <v>26</v>
      </c>
      <c r="J512" s="2" t="s">
        <v>27</v>
      </c>
      <c r="K512" s="2">
        <v>2</v>
      </c>
      <c r="L512" s="2" t="s">
        <v>50</v>
      </c>
      <c r="M512" s="2">
        <v>32</v>
      </c>
      <c r="N512" s="2" t="s">
        <v>27</v>
      </c>
      <c r="O512" s="2" t="s">
        <v>29</v>
      </c>
      <c r="P512" s="2">
        <v>1</v>
      </c>
      <c r="Q512" s="2" t="s">
        <v>30</v>
      </c>
      <c r="R512" s="2">
        <v>1</v>
      </c>
      <c r="S512" s="2" t="s">
        <v>31</v>
      </c>
      <c r="T512" s="2" t="s">
        <v>31</v>
      </c>
      <c r="U512" s="2">
        <v>0</v>
      </c>
      <c r="V512">
        <f>_xlfn.XLOOKUP(B512,Binning_WOE_IV!$C$2:$C$6,Binning_WOE_IV!$I$2:$I$6,"not found",-1)</f>
        <v>7.0953437452657447E-2</v>
      </c>
      <c r="W512">
        <f>_xlfn.XLOOKUP(E512,Binning_WOE_IV!$C$7:$C$12,Binning_WOE_IV!$I$7:$I$12,"not found",-1)</f>
        <v>4.3939369041401284E-2</v>
      </c>
      <c r="X512">
        <f>_xlfn.XLOOKUP(M512,Binning_WOE_IV!$C$13:$C$18,Binning_WOE_IV!$I$13:$I$18,"not found",-1)</f>
        <v>-9.0210644079187538E-2</v>
      </c>
      <c r="Y512">
        <f>_xlfn.XLOOKUP(A512,Binning_WOE_IV!$B$32:$B$35,Binning_WOE_IV!$G$32:$G$35,"not found",0)</f>
        <v>1.1281887537091495</v>
      </c>
      <c r="Z512" s="23">
        <f>_xlfn.XLOOKUP(_xlfn.XLOOKUP(C512,Binning_WOE_IV!$AF$2:$AF$6,Binning_WOE_IV!$AG$2:$AG$6,"not found",0),Binning_WOE_IV!$R$36:$R$38,Binning_WOE_IV!$G$36:$G$38,"not found",0)</f>
        <v>-4.4726268044255127E-2</v>
      </c>
      <c r="AA512" cm="1">
        <f t="array" ref="AA512">_xlfn.SWITCH(D512,"radio/tv",Binning_WOE_IV!$G$39,"other",Binning_WOE_IV!$G$39,"education",Binning_WOE_IV!$G$40,"retraining",Binning_WOE_IV!$G$40,"furniture/equipment",Binning_WOE_IV!$G$41,"domestic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12">
        <f>_xlfn.LET(_xlpm.b,_xlfn.XLOOKUP(F512,Binning_WOE_IV!$AJ$2:$AJ$6,Binning_WOE_IV!$AK$2:$AK$6,"not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12">
        <f>_xlfn.LET(_xlpm.b,_xlfn.XLOOKUP(G512,Binning_WOE_IV!$AL$2:$AL$6,Binning_WOE_IV!$AM$2:$AM$6,"not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512">
        <f>_xlfn.XLOOKUP(_xlfn.XLOOKUP(I512,Binning_WOE_IV!$AN$2:$AN$5,Binning_WOE_IV!$AO$2:$AO$5,"not found",0),Binning_WOE_IV!$R$53:$R$55,Binning_WOE_IV!$G$53:$G$55,"not found",0)</f>
        <v>0.1811117123342415</v>
      </c>
      <c r="AE512">
        <f>_xlfn.LET(_xlpm.b,_xlfn.XLOOKUP(L512,Binning_WOE_IV!$AQ$2:$AQ$5,Binning_WOE_IV!$AR$2:$AR$5,"not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12">
        <f>_xlfn.XLOOKUP(_xlfn.XLOOKUP(N512,Binning_WOE_IV!$AS$2:$AS$4,Binning_WOE_IV!$AT$2:$AT$4,"not found",0),Binning_WOE_IV!$R$62:$R$63,Binning_WOE_IV!$G$62:$G$63,"not found",0)</f>
        <v>0.12957806221905885</v>
      </c>
      <c r="AG512">
        <f>_xlfn.XLOOKUP(_xlfn.XLOOKUP(O512,Binning_WOE_IV!$AU$2:$AU$4,Binning_WOE_IV!$AV$2:$AV$4,"not found",0),Binning_WOE_IV!$R$64:$R$65,Binning_WOE_IV!$G$64:$G$65,"not found",0)</f>
        <v>0.23435622685305388</v>
      </c>
      <c r="AH512">
        <f>V512*TRAIN_SUMMARY!$C$3</f>
        <v>-5.5952498937620498E-2</v>
      </c>
      <c r="AI512">
        <f>W512*TRAIN_SUMMARY!$C$4</f>
        <v>-2.1929012991782761E-2</v>
      </c>
      <c r="AJ512">
        <f>X512*TRAIN_SUMMARY!$C$5</f>
        <v>5.7453903556002682E-2</v>
      </c>
      <c r="AK512">
        <f>Y512*TRAIN_SUMMARY!$C$6</f>
        <v>-0.88431454425511169</v>
      </c>
      <c r="AL512">
        <f>Z512*TRAIN_SUMMARY!$C$7</f>
        <v>2.4580699342731407E-2</v>
      </c>
      <c r="AM512">
        <f>AA512*TRAIN_SUMMARY!$C$8</f>
        <v>-0.43521580803835686</v>
      </c>
      <c r="AN512">
        <f>AB512*TRAIN_SUMMARY!$C$9</f>
        <v>0.17108448609736249</v>
      </c>
      <c r="AO512">
        <f>AC512*TRAIN_SUMMARY!$C$10</f>
        <v>0.2867089209985732</v>
      </c>
      <c r="AP512">
        <f>AD512*TRAIN_SUMMARY!$C$11</f>
        <v>-0.21458247952085815</v>
      </c>
      <c r="AQ512">
        <f>AE512*TRAIN_SUMMARY!$C$12</f>
        <v>6.1778553558697331E-2</v>
      </c>
      <c r="AR512">
        <f>AF512*TRAIN_SUMMARY!$C$13</f>
        <v>-7.9424741749105313E-2</v>
      </c>
      <c r="AS512">
        <f>AG512*TRAIN_SUMMARY!$C$14</f>
        <v>-8.8614999578798745E-2</v>
      </c>
      <c r="AT512">
        <f>TRAIN_SUMMARY!$C$2+SUM(AH512:AS512)</f>
        <v>-1.9998283362803901</v>
      </c>
      <c r="AU512">
        <f t="shared" si="91"/>
        <v>0.11922094678974064</v>
      </c>
      <c r="AV512">
        <f t="shared" si="92"/>
        <v>0.12694847540702076</v>
      </c>
      <c r="AW512">
        <f t="shared" si="93"/>
        <v>1</v>
      </c>
      <c r="AX512">
        <f t="shared" si="94"/>
        <v>0</v>
      </c>
      <c r="AY512">
        <f t="shared" si="102"/>
        <v>307</v>
      </c>
      <c r="AZ512">
        <f t="shared" si="103"/>
        <v>204</v>
      </c>
      <c r="BA512" s="35">
        <f t="shared" si="95"/>
        <v>0.63298969072164946</v>
      </c>
      <c r="BB512" s="35">
        <f t="shared" si="96"/>
        <v>0.94883720930232562</v>
      </c>
      <c r="BC512" s="35">
        <f t="shared" si="97"/>
        <v>0.31584751858067617</v>
      </c>
      <c r="BD512" s="35">
        <f t="shared" si="98"/>
        <v>0.94883720930232562</v>
      </c>
      <c r="BE512" s="35">
        <f t="shared" si="99"/>
        <v>0.63298969072164946</v>
      </c>
      <c r="BF512" s="23">
        <f>VLOOKUP(AH512,POINTS_TABLE!$D$2:$E$6,2,FALSE)</f>
        <v>-2.4216717822795024</v>
      </c>
      <c r="BG512" s="23">
        <f>VLOOKUP(AI512,POINTS_TABLE!$D$7:$E$12,2,FALSE)</f>
        <v>-0.94910634884503919</v>
      </c>
      <c r="BH512" s="23">
        <f>VLOOKUP(AJ512,POINTS_TABLE!$D$13:$E$18,2,FALSE)</f>
        <v>2.4866538521987356</v>
      </c>
      <c r="BI512" s="23">
        <f>VLOOKUP(AK512,POINTS_TABLE!$D$21:$E$24,2,FALSE)</f>
        <v>-38.273886227485001</v>
      </c>
      <c r="BJ512" s="23">
        <f>VLOOKUP(AL512,POINTS_TABLE!$D$25:$E$27,2,FALSE)</f>
        <v>1.063873591300236</v>
      </c>
      <c r="BK512" s="23">
        <f>VLOOKUP(AM512,POINTS_TABLE!$D$28:$E$33,2,FALSE)</f>
        <v>-18.836510639202615</v>
      </c>
      <c r="BL512" s="23">
        <f>VLOOKUP(AN512,POINTS_TABLE!$D$34:$E$37,2,FALSE)</f>
        <v>7.4046821899710498</v>
      </c>
      <c r="BM512" s="23">
        <f>VLOOKUP(AO512,POINTS_TABLE!$D$38:$E$41,2,FALSE)</f>
        <v>12.409006155098014</v>
      </c>
      <c r="BN512" s="23">
        <f>VLOOKUP(AP512,POINTS_TABLE!$D$42:$E$44,2,FALSE)</f>
        <v>-9.2873123719919874</v>
      </c>
      <c r="BO512" s="23">
        <f>VLOOKUP(AQ512,POINTS_TABLE!$D$45:$E$48,2,FALSE)</f>
        <v>2.6738283855727758</v>
      </c>
      <c r="BP512" s="23">
        <f>VLOOKUP(AR512,POINTS_TABLE!$D$49:$E$50,2,FALSE)</f>
        <v>-3.4375704313596254</v>
      </c>
      <c r="BQ512" s="23">
        <f>VLOOKUP(AS512,POINTS_TABLE!$D$51:$E$52,2,FALSE)</f>
        <v>-3.8353326132213157</v>
      </c>
      <c r="BR512" s="39">
        <f>ROUND(SCORECARD_SCALLING!$C$6-SUM(BF512:BQ512)-TRAIN_SUMMARY!$C$2*SCORECARD_SCALLING!$C$5,0)</f>
        <v>557</v>
      </c>
      <c r="BS512" t="str">
        <f t="shared" si="100"/>
        <v>Manual review</v>
      </c>
      <c r="BT512">
        <f t="shared" si="101"/>
        <v>2</v>
      </c>
    </row>
    <row r="513" spans="1:72">
      <c r="A513" s="2" t="s">
        <v>32</v>
      </c>
      <c r="B513" s="2">
        <v>6</v>
      </c>
      <c r="C513" s="2" t="s">
        <v>33</v>
      </c>
      <c r="D513" s="2" t="s">
        <v>23</v>
      </c>
      <c r="E513" s="2">
        <v>1068</v>
      </c>
      <c r="F513" s="2" t="s">
        <v>34</v>
      </c>
      <c r="G513" s="2" t="s">
        <v>25</v>
      </c>
      <c r="H513" s="2">
        <v>4</v>
      </c>
      <c r="I513" s="2" t="s">
        <v>26</v>
      </c>
      <c r="J513" s="2" t="s">
        <v>27</v>
      </c>
      <c r="K513" s="2">
        <v>4</v>
      </c>
      <c r="L513" s="2" t="s">
        <v>50</v>
      </c>
      <c r="M513" s="2">
        <v>28</v>
      </c>
      <c r="N513" s="2" t="s">
        <v>27</v>
      </c>
      <c r="O513" s="2" t="s">
        <v>29</v>
      </c>
      <c r="P513" s="2">
        <v>1</v>
      </c>
      <c r="Q513" s="2" t="s">
        <v>30</v>
      </c>
      <c r="R513" s="2">
        <v>2</v>
      </c>
      <c r="S513" s="2" t="s">
        <v>27</v>
      </c>
      <c r="T513" s="2" t="s">
        <v>31</v>
      </c>
      <c r="U513" s="2">
        <v>0</v>
      </c>
      <c r="V513">
        <f>_xlfn.XLOOKUP(B513,Binning_WOE_IV!$C$2:$C$6,Binning_WOE_IV!$I$2:$I$6,"not found",-1)</f>
        <v>1.0146162505891094</v>
      </c>
      <c r="W513">
        <f>_xlfn.XLOOKUP(E513,Binning_WOE_IV!$C$7:$C$12,Binning_WOE_IV!$I$7:$I$12,"not found",-1)</f>
        <v>0.16104877718831048</v>
      </c>
      <c r="X513">
        <f>_xlfn.XLOOKUP(M513,Binning_WOE_IV!$C$13:$C$18,Binning_WOE_IV!$I$13:$I$18,"not found",-1)</f>
        <v>-0.13233987329659078</v>
      </c>
      <c r="Y513">
        <f>_xlfn.XLOOKUP(A513,Binning_WOE_IV!$B$32:$B$35,Binning_WOE_IV!$G$32:$G$35,"not found",0)</f>
        <v>-0.45557089656450134</v>
      </c>
      <c r="Z513" s="23">
        <f>_xlfn.XLOOKUP(_xlfn.XLOOKUP(C513,Binning_WOE_IV!$AF$2:$AF$6,Binning_WOE_IV!$AG$2:$AG$6,"not found",0),Binning_WOE_IV!$R$36:$R$38,Binning_WOE_IV!$G$36:$G$38,"not found",0)</f>
        <v>-4.4726268044255127E-2</v>
      </c>
      <c r="AA513" cm="1">
        <f t="array" ref="AA513">_xlfn.SWITCH(D513,"radio/tv",Binning_WOE_IV!$G$39,"other",Binning_WOE_IV!$G$39,"education",Binning_WOE_IV!$G$40,"retraining",Binning_WOE_IV!$G$40,"furniture/equipment",Binning_WOE_IV!$G$41,"domestic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13">
        <f>_xlfn.LET(_xlpm.b,_xlfn.XLOOKUP(F513,Binning_WOE_IV!$AJ$2:$AJ$6,Binning_WOE_IV!$AK$2:$AK$6,"not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13">
        <f>_xlfn.LET(_xlpm.b,_xlfn.XLOOKUP(G513,Binning_WOE_IV!$AL$2:$AL$6,Binning_WOE_IV!$AM$2:$AM$6,"not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13">
        <f>_xlfn.XLOOKUP(_xlfn.XLOOKUP(I513,Binning_WOE_IV!$AN$2:$AN$5,Binning_WOE_IV!$AO$2:$AO$5,"not found",0),Binning_WOE_IV!$R$53:$R$55,Binning_WOE_IV!$G$53:$G$55,"not found",0)</f>
        <v>0.1811117123342415</v>
      </c>
      <c r="AE513">
        <f>_xlfn.LET(_xlpm.b,_xlfn.XLOOKUP(L513,Binning_WOE_IV!$AQ$2:$AQ$5,Binning_WOE_IV!$AR$2:$AR$5,"not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13">
        <f>_xlfn.XLOOKUP(_xlfn.XLOOKUP(N513,Binning_WOE_IV!$AS$2:$AS$4,Binning_WOE_IV!$AT$2:$AT$4,"not found",0),Binning_WOE_IV!$R$62:$R$63,Binning_WOE_IV!$G$62:$G$63,"not found",0)</f>
        <v>0.12957806221905885</v>
      </c>
      <c r="AG513">
        <f>_xlfn.XLOOKUP(_xlfn.XLOOKUP(O513,Binning_WOE_IV!$AU$2:$AU$4,Binning_WOE_IV!$AV$2:$AV$4,"not found",0),Binning_WOE_IV!$R$64:$R$65,Binning_WOE_IV!$G$64:$G$65,"not found",0)</f>
        <v>0.23435622685305388</v>
      </c>
      <c r="AH513">
        <f>V513*TRAIN_SUMMARY!$C$3</f>
        <v>-0.80010661528638027</v>
      </c>
      <c r="AI513">
        <f>W513*TRAIN_SUMMARY!$C$4</f>
        <v>-8.037531726833734E-2</v>
      </c>
      <c r="AJ513">
        <f>X513*TRAIN_SUMMARY!$C$5</f>
        <v>8.428542324031725E-2</v>
      </c>
      <c r="AK513">
        <f>Y513*TRAIN_SUMMARY!$C$6</f>
        <v>0.35709270141793154</v>
      </c>
      <c r="AL513">
        <f>Z513*TRAIN_SUMMARY!$C$7</f>
        <v>2.4580699342731407E-2</v>
      </c>
      <c r="AM513">
        <f>AA513*TRAIN_SUMMARY!$C$8</f>
        <v>-0.43521580803835686</v>
      </c>
      <c r="AN513">
        <f>AB513*TRAIN_SUMMARY!$C$9</f>
        <v>0.17108448609736249</v>
      </c>
      <c r="AO513">
        <f>AC513*TRAIN_SUMMARY!$C$10</f>
        <v>-0.18469041192036334</v>
      </c>
      <c r="AP513">
        <f>AD513*TRAIN_SUMMARY!$C$11</f>
        <v>-0.21458247952085815</v>
      </c>
      <c r="AQ513">
        <f>AE513*TRAIN_SUMMARY!$C$12</f>
        <v>6.1778553558697331E-2</v>
      </c>
      <c r="AR513">
        <f>AF513*TRAIN_SUMMARY!$C$13</f>
        <v>-7.9424741749105313E-2</v>
      </c>
      <c r="AS513">
        <f>AG513*TRAIN_SUMMARY!$C$14</f>
        <v>-8.8614999578798745E-2</v>
      </c>
      <c r="AT513">
        <f>TRAIN_SUMMARY!$C$2+SUM(AH513:AS513)</f>
        <v>-2.0055893244672833</v>
      </c>
      <c r="AU513">
        <f t="shared" si="91"/>
        <v>0.11861732671097759</v>
      </c>
      <c r="AV513">
        <f t="shared" si="92"/>
        <v>0.12626338493740624</v>
      </c>
      <c r="AW513">
        <f t="shared" si="93"/>
        <v>1</v>
      </c>
      <c r="AX513">
        <f t="shared" si="94"/>
        <v>0</v>
      </c>
      <c r="AY513">
        <f t="shared" si="102"/>
        <v>308</v>
      </c>
      <c r="AZ513">
        <f t="shared" si="103"/>
        <v>204</v>
      </c>
      <c r="BA513" s="35">
        <f t="shared" si="95"/>
        <v>0.63505154639175254</v>
      </c>
      <c r="BB513" s="35">
        <f t="shared" si="96"/>
        <v>0.94883720930232562</v>
      </c>
      <c r="BC513" s="35">
        <f t="shared" si="97"/>
        <v>0.31378566291057308</v>
      </c>
      <c r="BD513" s="35">
        <f t="shared" si="98"/>
        <v>0.94883720930232562</v>
      </c>
      <c r="BE513" s="35">
        <f t="shared" si="99"/>
        <v>0.63505154639175254</v>
      </c>
      <c r="BF513" s="23">
        <f>VLOOKUP(AH513,POINTS_TABLE!$D$2:$E$6,2,FALSE)</f>
        <v>-34.629295381683434</v>
      </c>
      <c r="BG513" s="23">
        <f>VLOOKUP(AI513,POINTS_TABLE!$D$7:$E$12,2,FALSE)</f>
        <v>-3.4787121489872201</v>
      </c>
      <c r="BH513" s="23">
        <f>VLOOKUP(AJ513,POINTS_TABLE!$D$13:$E$18,2,FALSE)</f>
        <v>3.6479448638409924</v>
      </c>
      <c r="BI513" s="23">
        <f>VLOOKUP(AK513,POINTS_TABLE!$D$21:$E$24,2,FALSE)</f>
        <v>15.455276084198793</v>
      </c>
      <c r="BJ513" s="23">
        <f>VLOOKUP(AL513,POINTS_TABLE!$D$25:$E$27,2,FALSE)</f>
        <v>1.063873591300236</v>
      </c>
      <c r="BK513" s="23">
        <f>VLOOKUP(AM513,POINTS_TABLE!$D$28:$E$33,2,FALSE)</f>
        <v>-18.836510639202615</v>
      </c>
      <c r="BL513" s="23">
        <f>VLOOKUP(AN513,POINTS_TABLE!$D$34:$E$37,2,FALSE)</f>
        <v>7.4046821899710498</v>
      </c>
      <c r="BM513" s="23">
        <f>VLOOKUP(AO513,POINTS_TABLE!$D$38:$E$41,2,FALSE)</f>
        <v>-7.9935582413174426</v>
      </c>
      <c r="BN513" s="23">
        <f>VLOOKUP(AP513,POINTS_TABLE!$D$42:$E$44,2,FALSE)</f>
        <v>-9.2873123719919874</v>
      </c>
      <c r="BO513" s="23">
        <f>VLOOKUP(AQ513,POINTS_TABLE!$D$45:$E$48,2,FALSE)</f>
        <v>2.6738283855727758</v>
      </c>
      <c r="BP513" s="23">
        <f>VLOOKUP(AR513,POINTS_TABLE!$D$49:$E$50,2,FALSE)</f>
        <v>-3.4375704313596254</v>
      </c>
      <c r="BQ513" s="23">
        <f>VLOOKUP(AS513,POINTS_TABLE!$D$51:$E$52,2,FALSE)</f>
        <v>-3.8353326132213157</v>
      </c>
      <c r="BR513" s="39">
        <f>ROUND(SCORECARD_SCALLING!$C$6-SUM(BF513:BQ513)-TRAIN_SUMMARY!$C$2*SCORECARD_SCALLING!$C$5,0)</f>
        <v>557</v>
      </c>
      <c r="BS513" t="str">
        <f t="shared" si="100"/>
        <v>Manual review</v>
      </c>
      <c r="BT513">
        <f t="shared" si="101"/>
        <v>2</v>
      </c>
    </row>
    <row r="514" spans="1:72">
      <c r="A514" s="2" t="s">
        <v>32</v>
      </c>
      <c r="B514" s="2">
        <v>9</v>
      </c>
      <c r="C514" s="2" t="s">
        <v>33</v>
      </c>
      <c r="D514" s="2" t="s">
        <v>23</v>
      </c>
      <c r="E514" s="2">
        <v>1082</v>
      </c>
      <c r="F514" s="2" t="s">
        <v>34</v>
      </c>
      <c r="G514" s="2" t="s">
        <v>25</v>
      </c>
      <c r="H514" s="2">
        <v>4</v>
      </c>
      <c r="I514" s="2" t="s">
        <v>26</v>
      </c>
      <c r="J514" s="2" t="s">
        <v>27</v>
      </c>
      <c r="K514" s="2">
        <v>4</v>
      </c>
      <c r="L514" s="2" t="s">
        <v>50</v>
      </c>
      <c r="M514" s="2">
        <v>27</v>
      </c>
      <c r="N514" s="2" t="s">
        <v>27</v>
      </c>
      <c r="O514" s="2" t="s">
        <v>29</v>
      </c>
      <c r="P514" s="2">
        <v>2</v>
      </c>
      <c r="Q514" s="2" t="s">
        <v>40</v>
      </c>
      <c r="R514" s="2">
        <v>1</v>
      </c>
      <c r="S514" s="2" t="s">
        <v>27</v>
      </c>
      <c r="T514" s="2" t="s">
        <v>31</v>
      </c>
      <c r="U514" s="2">
        <v>0</v>
      </c>
      <c r="V514">
        <f>_xlfn.XLOOKUP(B514,Binning_WOE_IV!$C$2:$C$6,Binning_WOE_IV!$I$2:$I$6,"not found",-1)</f>
        <v>1.0146162505891094</v>
      </c>
      <c r="W514">
        <f>_xlfn.XLOOKUP(E514,Binning_WOE_IV!$C$7:$C$12,Binning_WOE_IV!$I$7:$I$12,"not found",-1)</f>
        <v>0.16104877718831048</v>
      </c>
      <c r="X514">
        <f>_xlfn.XLOOKUP(M514,Binning_WOE_IV!$C$13:$C$18,Binning_WOE_IV!$I$13:$I$18,"not found",-1)</f>
        <v>-0.13233987329659078</v>
      </c>
      <c r="Y514">
        <f>_xlfn.XLOOKUP(A514,Binning_WOE_IV!$B$32:$B$35,Binning_WOE_IV!$G$32:$G$35,"not found",0)</f>
        <v>-0.45557089656450134</v>
      </c>
      <c r="Z514" s="23">
        <f>_xlfn.XLOOKUP(_xlfn.XLOOKUP(C514,Binning_WOE_IV!$AF$2:$AF$6,Binning_WOE_IV!$AG$2:$AG$6,"not found",0),Binning_WOE_IV!$R$36:$R$38,Binning_WOE_IV!$G$36:$G$38,"not found",0)</f>
        <v>-4.4726268044255127E-2</v>
      </c>
      <c r="AA514" cm="1">
        <f t="array" ref="AA514">_xlfn.SWITCH(D514,"radio/tv",Binning_WOE_IV!$G$39,"other",Binning_WOE_IV!$G$39,"education",Binning_WOE_IV!$G$40,"retraining",Binning_WOE_IV!$G$40,"furniture/equipment",Binning_WOE_IV!$G$41,"domestic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14">
        <f>_xlfn.LET(_xlpm.b,_xlfn.XLOOKUP(F514,Binning_WOE_IV!$AJ$2:$AJ$6,Binning_WOE_IV!$AK$2:$AK$6,"not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14">
        <f>_xlfn.LET(_xlpm.b,_xlfn.XLOOKUP(G514,Binning_WOE_IV!$AL$2:$AL$6,Binning_WOE_IV!$AM$2:$AM$6,"not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14">
        <f>_xlfn.XLOOKUP(_xlfn.XLOOKUP(I514,Binning_WOE_IV!$AN$2:$AN$5,Binning_WOE_IV!$AO$2:$AO$5,"not found",0),Binning_WOE_IV!$R$53:$R$55,Binning_WOE_IV!$G$53:$G$55,"not found",0)</f>
        <v>0.1811117123342415</v>
      </c>
      <c r="AE514">
        <f>_xlfn.LET(_xlpm.b,_xlfn.XLOOKUP(L514,Binning_WOE_IV!$AQ$2:$AQ$5,Binning_WOE_IV!$AR$2:$AR$5,"not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14">
        <f>_xlfn.XLOOKUP(_xlfn.XLOOKUP(N514,Binning_WOE_IV!$AS$2:$AS$4,Binning_WOE_IV!$AT$2:$AT$4,"not found",0),Binning_WOE_IV!$R$62:$R$63,Binning_WOE_IV!$G$62:$G$63,"not found",0)</f>
        <v>0.12957806221905885</v>
      </c>
      <c r="AG514">
        <f>_xlfn.XLOOKUP(_xlfn.XLOOKUP(O514,Binning_WOE_IV!$AU$2:$AU$4,Binning_WOE_IV!$AV$2:$AV$4,"not found",0),Binning_WOE_IV!$R$64:$R$65,Binning_WOE_IV!$G$64:$G$65,"not found",0)</f>
        <v>0.23435622685305388</v>
      </c>
      <c r="AH514">
        <f>V514*TRAIN_SUMMARY!$C$3</f>
        <v>-0.80010661528638027</v>
      </c>
      <c r="AI514">
        <f>W514*TRAIN_SUMMARY!$C$4</f>
        <v>-8.037531726833734E-2</v>
      </c>
      <c r="AJ514">
        <f>X514*TRAIN_SUMMARY!$C$5</f>
        <v>8.428542324031725E-2</v>
      </c>
      <c r="AK514">
        <f>Y514*TRAIN_SUMMARY!$C$6</f>
        <v>0.35709270141793154</v>
      </c>
      <c r="AL514">
        <f>Z514*TRAIN_SUMMARY!$C$7</f>
        <v>2.4580699342731407E-2</v>
      </c>
      <c r="AM514">
        <f>AA514*TRAIN_SUMMARY!$C$8</f>
        <v>-0.43521580803835686</v>
      </c>
      <c r="AN514">
        <f>AB514*TRAIN_SUMMARY!$C$9</f>
        <v>0.17108448609736249</v>
      </c>
      <c r="AO514">
        <f>AC514*TRAIN_SUMMARY!$C$10</f>
        <v>-0.18469041192036334</v>
      </c>
      <c r="AP514">
        <f>AD514*TRAIN_SUMMARY!$C$11</f>
        <v>-0.21458247952085815</v>
      </c>
      <c r="AQ514">
        <f>AE514*TRAIN_SUMMARY!$C$12</f>
        <v>6.1778553558697331E-2</v>
      </c>
      <c r="AR514">
        <f>AF514*TRAIN_SUMMARY!$C$13</f>
        <v>-7.9424741749105313E-2</v>
      </c>
      <c r="AS514">
        <f>AG514*TRAIN_SUMMARY!$C$14</f>
        <v>-8.8614999578798745E-2</v>
      </c>
      <c r="AT514">
        <f>TRAIN_SUMMARY!$C$2+SUM(AH514:AS514)</f>
        <v>-2.0055893244672833</v>
      </c>
      <c r="AU514">
        <f t="shared" ref="AU514:AU577" si="104">1/(1+EXP(-AT514))</f>
        <v>0.11861732671097759</v>
      </c>
      <c r="AV514">
        <f t="shared" ref="AV514:AV577" si="105">-((U514*LN(AU514))+(1-U514)*LN(1-AU514))</f>
        <v>0.12626338493740624</v>
      </c>
      <c r="AW514">
        <f t="shared" ref="AW514:AW577" si="106">IF(U514=0,1,0)</f>
        <v>1</v>
      </c>
      <c r="AX514">
        <f t="shared" ref="AX514:AX577" si="107">IF(U514=1,1,0)</f>
        <v>0</v>
      </c>
      <c r="AY514">
        <f t="shared" si="102"/>
        <v>309</v>
      </c>
      <c r="AZ514">
        <f t="shared" si="103"/>
        <v>204</v>
      </c>
      <c r="BA514" s="35">
        <f t="shared" ref="BA514:BA577" si="108">AY514/SUM($AW$2:$AW$701)</f>
        <v>0.63711340206185563</v>
      </c>
      <c r="BB514" s="35">
        <f t="shared" ref="BB514:BB577" si="109">AZ514/SUM($AX$2:$AX$701)</f>
        <v>0.94883720930232562</v>
      </c>
      <c r="BC514" s="35">
        <f t="shared" ref="BC514:BC577" si="110">ABS(BA514-BB514)</f>
        <v>0.31172380724047</v>
      </c>
      <c r="BD514" s="35">
        <f t="shared" ref="BD514:BD577" si="111">BB514</f>
        <v>0.94883720930232562</v>
      </c>
      <c r="BE514" s="35">
        <f t="shared" ref="BE514:BE577" si="112">BA514</f>
        <v>0.63711340206185563</v>
      </c>
      <c r="BF514" s="23">
        <f>VLOOKUP(AH514,POINTS_TABLE!$D$2:$E$6,2,FALSE)</f>
        <v>-34.629295381683434</v>
      </c>
      <c r="BG514" s="23">
        <f>VLOOKUP(AI514,POINTS_TABLE!$D$7:$E$12,2,FALSE)</f>
        <v>-3.4787121489872201</v>
      </c>
      <c r="BH514" s="23">
        <f>VLOOKUP(AJ514,POINTS_TABLE!$D$13:$E$18,2,FALSE)</f>
        <v>3.6479448638409924</v>
      </c>
      <c r="BI514" s="23">
        <f>VLOOKUP(AK514,POINTS_TABLE!$D$21:$E$24,2,FALSE)</f>
        <v>15.455276084198793</v>
      </c>
      <c r="BJ514" s="23">
        <f>VLOOKUP(AL514,POINTS_TABLE!$D$25:$E$27,2,FALSE)</f>
        <v>1.063873591300236</v>
      </c>
      <c r="BK514" s="23">
        <f>VLOOKUP(AM514,POINTS_TABLE!$D$28:$E$33,2,FALSE)</f>
        <v>-18.836510639202615</v>
      </c>
      <c r="BL514" s="23">
        <f>VLOOKUP(AN514,POINTS_TABLE!$D$34:$E$37,2,FALSE)</f>
        <v>7.4046821899710498</v>
      </c>
      <c r="BM514" s="23">
        <f>VLOOKUP(AO514,POINTS_TABLE!$D$38:$E$41,2,FALSE)</f>
        <v>-7.9935582413174426</v>
      </c>
      <c r="BN514" s="23">
        <f>VLOOKUP(AP514,POINTS_TABLE!$D$42:$E$44,2,FALSE)</f>
        <v>-9.2873123719919874</v>
      </c>
      <c r="BO514" s="23">
        <f>VLOOKUP(AQ514,POINTS_TABLE!$D$45:$E$48,2,FALSE)</f>
        <v>2.6738283855727758</v>
      </c>
      <c r="BP514" s="23">
        <f>VLOOKUP(AR514,POINTS_TABLE!$D$49:$E$50,2,FALSE)</f>
        <v>-3.4375704313596254</v>
      </c>
      <c r="BQ514" s="23">
        <f>VLOOKUP(AS514,POINTS_TABLE!$D$51:$E$52,2,FALSE)</f>
        <v>-3.8353326132213157</v>
      </c>
      <c r="BR514" s="39">
        <f>ROUND(SCORECARD_SCALLING!$C$6-SUM(BF514:BQ514)-TRAIN_SUMMARY!$C$2*SCORECARD_SCALLING!$C$5,0)</f>
        <v>557</v>
      </c>
      <c r="BS514" t="str">
        <f t="shared" si="100"/>
        <v>Manual review</v>
      </c>
      <c r="BT514">
        <f t="shared" si="101"/>
        <v>2</v>
      </c>
    </row>
    <row r="515" spans="1:72">
      <c r="A515" s="2" t="s">
        <v>37</v>
      </c>
      <c r="B515" s="2">
        <v>12</v>
      </c>
      <c r="C515" s="2" t="s">
        <v>33</v>
      </c>
      <c r="D515" s="2" t="s">
        <v>23</v>
      </c>
      <c r="E515" s="2">
        <v>776</v>
      </c>
      <c r="F515" s="2" t="s">
        <v>34</v>
      </c>
      <c r="G515" s="2" t="s">
        <v>35</v>
      </c>
      <c r="H515" s="2">
        <v>4</v>
      </c>
      <c r="I515" s="2" t="s">
        <v>56</v>
      </c>
      <c r="J515" s="2" t="s">
        <v>27</v>
      </c>
      <c r="K515" s="2">
        <v>2</v>
      </c>
      <c r="L515" s="2" t="s">
        <v>28</v>
      </c>
      <c r="M515" s="2">
        <v>28</v>
      </c>
      <c r="N515" s="2" t="s">
        <v>27</v>
      </c>
      <c r="O515" s="2" t="s">
        <v>29</v>
      </c>
      <c r="P515" s="2">
        <v>1</v>
      </c>
      <c r="Q515" s="2" t="s">
        <v>30</v>
      </c>
      <c r="R515" s="2">
        <v>1</v>
      </c>
      <c r="S515" s="2" t="s">
        <v>27</v>
      </c>
      <c r="T515" s="2" t="s">
        <v>31</v>
      </c>
      <c r="U515" s="2">
        <v>0</v>
      </c>
      <c r="V515">
        <f>_xlfn.XLOOKUP(B515,Binning_WOE_IV!$C$2:$C$6,Binning_WOE_IV!$I$2:$I$6,"not found",-1)</f>
        <v>7.0953437452657447E-2</v>
      </c>
      <c r="W515">
        <f>_xlfn.XLOOKUP(E515,Binning_WOE_IV!$C$7:$C$12,Binning_WOE_IV!$I$7:$I$12,"not found",-1)</f>
        <v>3.9978967825304385E-2</v>
      </c>
      <c r="X515">
        <f>_xlfn.XLOOKUP(M515,Binning_WOE_IV!$C$13:$C$18,Binning_WOE_IV!$I$13:$I$18,"not found",-1)</f>
        <v>-0.13233987329659078</v>
      </c>
      <c r="Y515">
        <f>_xlfn.XLOOKUP(A515,Binning_WOE_IV!$B$32:$B$35,Binning_WOE_IV!$G$32:$G$35,"not found",0)</f>
        <v>1.1281887537091495</v>
      </c>
      <c r="Z515" s="23">
        <f>_xlfn.XLOOKUP(_xlfn.XLOOKUP(C515,Binning_WOE_IV!$AF$2:$AF$6,Binning_WOE_IV!$AG$2:$AG$6,"not found",0),Binning_WOE_IV!$R$36:$R$38,Binning_WOE_IV!$G$36:$G$38,"not found",0)</f>
        <v>-4.4726268044255127E-2</v>
      </c>
      <c r="AA515" cm="1">
        <f t="array" ref="AA515">_xlfn.SWITCH(D515,"radio/tv",Binning_WOE_IV!$G$39,"other",Binning_WOE_IV!$G$39,"education",Binning_WOE_IV!$G$40,"retraining",Binning_WOE_IV!$G$40,"furniture/equipment",Binning_WOE_IV!$G$41,"domestic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15">
        <f>_xlfn.LET(_xlpm.b,_xlfn.XLOOKUP(F515,Binning_WOE_IV!$AJ$2:$AJ$6,Binning_WOE_IV!$AK$2:$AK$6,"not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15">
        <f>_xlfn.LET(_xlpm.b,_xlfn.XLOOKUP(G515,Binning_WOE_IV!$AL$2:$AL$6,Binning_WOE_IV!$AM$2:$AM$6,"not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15">
        <f>_xlfn.XLOOKUP(_xlfn.XLOOKUP(I515,Binning_WOE_IV!$AN$2:$AN$5,Binning_WOE_IV!$AO$2:$AO$5,"not found",0),Binning_WOE_IV!$R$53:$R$55,Binning_WOE_IV!$G$53:$G$55,"not found",0)</f>
        <v>-0.2698954162208389</v>
      </c>
      <c r="AE515">
        <f>_xlfn.LET(_xlpm.b,_xlfn.XLOOKUP(L515,Binning_WOE_IV!$AQ$2:$AQ$5,Binning_WOE_IV!$AR$2:$AR$5,"not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15">
        <f>_xlfn.XLOOKUP(_xlfn.XLOOKUP(N515,Binning_WOE_IV!$AS$2:$AS$4,Binning_WOE_IV!$AT$2:$AT$4,"not found",0),Binning_WOE_IV!$R$62:$R$63,Binning_WOE_IV!$G$62:$G$63,"not found",0)</f>
        <v>0.12957806221905885</v>
      </c>
      <c r="AG515">
        <f>_xlfn.XLOOKUP(_xlfn.XLOOKUP(O515,Binning_WOE_IV!$AU$2:$AU$4,Binning_WOE_IV!$AV$2:$AV$4,"not found",0),Binning_WOE_IV!$R$64:$R$65,Binning_WOE_IV!$G$64:$G$65,"not found",0)</f>
        <v>0.23435622685305388</v>
      </c>
      <c r="AH515">
        <f>V515*TRAIN_SUMMARY!$C$3</f>
        <v>-5.5952498937620498E-2</v>
      </c>
      <c r="AI515">
        <f>W515*TRAIN_SUMMARY!$C$4</f>
        <v>-1.9952478243670423E-2</v>
      </c>
      <c r="AJ515">
        <f>X515*TRAIN_SUMMARY!$C$5</f>
        <v>8.428542324031725E-2</v>
      </c>
      <c r="AK515">
        <f>Y515*TRAIN_SUMMARY!$C$6</f>
        <v>-0.88431454425511169</v>
      </c>
      <c r="AL515">
        <f>Z515*TRAIN_SUMMARY!$C$7</f>
        <v>2.4580699342731407E-2</v>
      </c>
      <c r="AM515">
        <f>AA515*TRAIN_SUMMARY!$C$8</f>
        <v>-0.43521580803835686</v>
      </c>
      <c r="AN515">
        <f>AB515*TRAIN_SUMMARY!$C$9</f>
        <v>0.17108448609736249</v>
      </c>
      <c r="AO515">
        <f>AC515*TRAIN_SUMMARY!$C$10</f>
        <v>4.7923621110280083E-2</v>
      </c>
      <c r="AP515">
        <f>AD515*TRAIN_SUMMARY!$C$11</f>
        <v>0.31977406031642996</v>
      </c>
      <c r="AQ515">
        <f>AE515*TRAIN_SUMMARY!$C$12</f>
        <v>-0.28008206528227803</v>
      </c>
      <c r="AR515">
        <f>AF515*TRAIN_SUMMARY!$C$13</f>
        <v>-7.9424741749105313E-2</v>
      </c>
      <c r="AS515">
        <f>AG515*TRAIN_SUMMARY!$C$14</f>
        <v>-8.8614999578798745E-2</v>
      </c>
      <c r="AT515">
        <f>TRAIN_SUMMARY!$C$2+SUM(AH515:AS515)</f>
        <v>-2.0173096607399437</v>
      </c>
      <c r="AU515">
        <f t="shared" si="104"/>
        <v>0.11739746437533141</v>
      </c>
      <c r="AV515">
        <f t="shared" si="105"/>
        <v>0.12488030924727223</v>
      </c>
      <c r="AW515">
        <f t="shared" si="106"/>
        <v>1</v>
      </c>
      <c r="AX515">
        <f t="shared" si="107"/>
        <v>0</v>
      </c>
      <c r="AY515">
        <f t="shared" si="102"/>
        <v>310</v>
      </c>
      <c r="AZ515">
        <f t="shared" si="103"/>
        <v>204</v>
      </c>
      <c r="BA515" s="35">
        <f t="shared" si="108"/>
        <v>0.63917525773195871</v>
      </c>
      <c r="BB515" s="35">
        <f t="shared" si="109"/>
        <v>0.94883720930232562</v>
      </c>
      <c r="BC515" s="35">
        <f t="shared" si="110"/>
        <v>0.30966195157036691</v>
      </c>
      <c r="BD515" s="35">
        <f t="shared" si="111"/>
        <v>0.94883720930232562</v>
      </c>
      <c r="BE515" s="35">
        <f t="shared" si="112"/>
        <v>0.63917525773195871</v>
      </c>
      <c r="BF515" s="23">
        <f>VLOOKUP(AH515,POINTS_TABLE!$D$2:$E$6,2,FALSE)</f>
        <v>-2.4216717822795024</v>
      </c>
      <c r="BG515" s="23">
        <f>VLOOKUP(AI515,POINTS_TABLE!$D$7:$E$12,2,FALSE)</f>
        <v>-0.86356024246764762</v>
      </c>
      <c r="BH515" s="23">
        <f>VLOOKUP(AJ515,POINTS_TABLE!$D$13:$E$18,2,FALSE)</f>
        <v>3.6479448638409924</v>
      </c>
      <c r="BI515" s="23">
        <f>VLOOKUP(AK515,POINTS_TABLE!$D$21:$E$24,2,FALSE)</f>
        <v>-38.273886227485001</v>
      </c>
      <c r="BJ515" s="23">
        <f>VLOOKUP(AL515,POINTS_TABLE!$D$25:$E$27,2,FALSE)</f>
        <v>1.063873591300236</v>
      </c>
      <c r="BK515" s="23">
        <f>VLOOKUP(AM515,POINTS_TABLE!$D$28:$E$33,2,FALSE)</f>
        <v>-18.836510639202615</v>
      </c>
      <c r="BL515" s="23">
        <f>VLOOKUP(AN515,POINTS_TABLE!$D$34:$E$37,2,FALSE)</f>
        <v>7.4046821899710498</v>
      </c>
      <c r="BM515" s="23">
        <f>VLOOKUP(AO515,POINTS_TABLE!$D$38:$E$41,2,FALSE)</f>
        <v>2.0741751155172814</v>
      </c>
      <c r="BN515" s="23">
        <f>VLOOKUP(AP515,POINTS_TABLE!$D$42:$E$44,2,FALSE)</f>
        <v>13.840093530703253</v>
      </c>
      <c r="BO515" s="23">
        <f>VLOOKUP(AQ515,POINTS_TABLE!$D$45:$E$48,2,FALSE)</f>
        <v>-12.122190198740443</v>
      </c>
      <c r="BP515" s="23">
        <f>VLOOKUP(AR515,POINTS_TABLE!$D$49:$E$50,2,FALSE)</f>
        <v>-3.4375704313596254</v>
      </c>
      <c r="BQ515" s="23">
        <f>VLOOKUP(AS515,POINTS_TABLE!$D$51:$E$52,2,FALSE)</f>
        <v>-3.8353326132213157</v>
      </c>
      <c r="BR515" s="39">
        <f>ROUND(SCORECARD_SCALLING!$C$6-SUM(BF515:BQ515)-TRAIN_SUMMARY!$C$2*SCORECARD_SCALLING!$C$5,0)</f>
        <v>558</v>
      </c>
      <c r="BS515" t="str">
        <f t="shared" ref="BS515:BS578" si="113">IF(BR515&gt;=580,"Accept",IF(AND(BR515&gt;=500,BR515&lt;580),"Manual review","Reject"))</f>
        <v>Manual review</v>
      </c>
      <c r="BT515">
        <f t="shared" ref="BT515:BT578" si="114">IF(BS515="Reject",1,IF(BS515="Manual review",2,3))</f>
        <v>2</v>
      </c>
    </row>
    <row r="516" spans="1:72">
      <c r="A516" s="2" t="s">
        <v>63</v>
      </c>
      <c r="B516" s="2">
        <v>24</v>
      </c>
      <c r="C516" s="2" t="s">
        <v>22</v>
      </c>
      <c r="D516" s="2" t="s">
        <v>46</v>
      </c>
      <c r="E516" s="2">
        <v>1344</v>
      </c>
      <c r="F516" s="2" t="s">
        <v>24</v>
      </c>
      <c r="G516" s="2" t="s">
        <v>39</v>
      </c>
      <c r="H516" s="2">
        <v>4</v>
      </c>
      <c r="I516" s="2" t="s">
        <v>26</v>
      </c>
      <c r="J516" s="2" t="s">
        <v>27</v>
      </c>
      <c r="K516" s="2">
        <v>2</v>
      </c>
      <c r="L516" s="2" t="s">
        <v>28</v>
      </c>
      <c r="M516" s="2">
        <v>37</v>
      </c>
      <c r="N516" s="2" t="s">
        <v>61</v>
      </c>
      <c r="O516" s="2" t="s">
        <v>29</v>
      </c>
      <c r="P516" s="2">
        <v>2</v>
      </c>
      <c r="Q516" s="2" t="s">
        <v>40</v>
      </c>
      <c r="R516" s="2">
        <v>2</v>
      </c>
      <c r="S516" s="2" t="s">
        <v>27</v>
      </c>
      <c r="T516" s="2" t="s">
        <v>31</v>
      </c>
      <c r="U516" s="2">
        <v>1</v>
      </c>
      <c r="V516">
        <f>_xlfn.XLOOKUP(B516,Binning_WOE_IV!$C$2:$C$6,Binning_WOE_IV!$I$2:$I$6,"not found",-1)</f>
        <v>-0.12917431193202994</v>
      </c>
      <c r="W516">
        <f>_xlfn.XLOOKUP(E516,Binning_WOE_IV!$C$7:$C$12,Binning_WOE_IV!$I$7:$I$12,"not found",-1)</f>
        <v>0.16104877718831048</v>
      </c>
      <c r="X516">
        <f>_xlfn.XLOOKUP(M516,Binning_WOE_IV!$C$13:$C$18,Binning_WOE_IV!$I$13:$I$18,"not found",-1)</f>
        <v>0.27579903319597576</v>
      </c>
      <c r="Y516">
        <f>_xlfn.XLOOKUP(A516,Binning_WOE_IV!$B$32:$B$35,Binning_WOE_IV!$G$32:$G$35,"not found",0)</f>
        <v>0.16731839020190586</v>
      </c>
      <c r="Z516" s="23">
        <f>_xlfn.XLOOKUP(_xlfn.XLOOKUP(C516,Binning_WOE_IV!$AF$2:$AF$6,Binning_WOE_IV!$AG$2:$AG$6,"not found",0),Binning_WOE_IV!$R$36:$R$38,Binning_WOE_IV!$G$36:$G$38,"not found",0)</f>
        <v>0.68738688104907397</v>
      </c>
      <c r="AA516" cm="1">
        <f t="array" ref="AA516">_xlfn.SWITCH(D516,"radio/tv",Binning_WOE_IV!$G$39,"other",Binning_WOE_IV!$G$39,"education",Binning_WOE_IV!$G$40,"retraining",Binning_WOE_IV!$G$40,"furniture/equipment",Binning_WOE_IV!$G$41,"domestic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516">
        <f>_xlfn.LET(_xlpm.b,_xlfn.XLOOKUP(F516,Binning_WOE_IV!$AJ$2:$AJ$6,Binning_WOE_IV!$AK$2:$AK$6,"not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516">
        <f>_xlfn.LET(_xlpm.b,_xlfn.XLOOKUP(G516,Binning_WOE_IV!$AL$2:$AL$6,Binning_WOE_IV!$AM$2:$AM$6,"not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16">
        <f>_xlfn.XLOOKUP(_xlfn.XLOOKUP(I516,Binning_WOE_IV!$AN$2:$AN$5,Binning_WOE_IV!$AO$2:$AO$5,"not found",0),Binning_WOE_IV!$R$53:$R$55,Binning_WOE_IV!$G$53:$G$55,"not found",0)</f>
        <v>0.1811117123342415</v>
      </c>
      <c r="AE516">
        <f>_xlfn.LET(_xlpm.b,_xlfn.XLOOKUP(L516,Binning_WOE_IV!$AQ$2:$AQ$5,Binning_WOE_IV!$AR$2:$AR$5,"not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16">
        <f>_xlfn.XLOOKUP(_xlfn.XLOOKUP(N516,Binning_WOE_IV!$AS$2:$AS$4,Binning_WOE_IV!$AT$2:$AT$4,"not found",0),Binning_WOE_IV!$R$62:$R$63,Binning_WOE_IV!$G$62:$G$63,"not found",0)</f>
        <v>-0.54969627176468283</v>
      </c>
      <c r="AG516">
        <f>_xlfn.XLOOKUP(_xlfn.XLOOKUP(O516,Binning_WOE_IV!$AU$2:$AU$4,Binning_WOE_IV!$AV$2:$AV$4,"not found",0),Binning_WOE_IV!$R$64:$R$65,Binning_WOE_IV!$G$64:$G$65,"not found",0)</f>
        <v>0.23435622685305388</v>
      </c>
      <c r="AH516">
        <f>V516*TRAIN_SUMMARY!$C$3</f>
        <v>0.10186434668464488</v>
      </c>
      <c r="AI516">
        <f>W516*TRAIN_SUMMARY!$C$4</f>
        <v>-8.037531726833734E-2</v>
      </c>
      <c r="AJ516">
        <f>X516*TRAIN_SUMMARY!$C$5</f>
        <v>-0.1756525653466223</v>
      </c>
      <c r="AK516">
        <f>Y516*TRAIN_SUMMARY!$C$6</f>
        <v>-0.13115011605145144</v>
      </c>
      <c r="AL516">
        <f>Z516*TRAIN_SUMMARY!$C$7</f>
        <v>-0.37777464997720578</v>
      </c>
      <c r="AM516">
        <f>AA516*TRAIN_SUMMARY!$C$8</f>
        <v>0.38352631329769549</v>
      </c>
      <c r="AN516">
        <f>AB516*TRAIN_SUMMARY!$C$9</f>
        <v>-0.49611293003523665</v>
      </c>
      <c r="AO516">
        <f>AC516*TRAIN_SUMMARY!$C$10</f>
        <v>-0.18469041192036334</v>
      </c>
      <c r="AP516">
        <f>AD516*TRAIN_SUMMARY!$C$11</f>
        <v>-0.21458247952085815</v>
      </c>
      <c r="AQ516">
        <f>AE516*TRAIN_SUMMARY!$C$12</f>
        <v>-0.28008206528227803</v>
      </c>
      <c r="AR516">
        <f>AF516*TRAIN_SUMMARY!$C$13</f>
        <v>0.33693577197926589</v>
      </c>
      <c r="AS516">
        <f>AG516*TRAIN_SUMMARY!$C$14</f>
        <v>-8.8614999578798745E-2</v>
      </c>
      <c r="AT516">
        <f>TRAIN_SUMMARY!$C$2+SUM(AH516:AS516)</f>
        <v>-2.0281099177816686</v>
      </c>
      <c r="AU516">
        <f t="shared" si="104"/>
        <v>0.11628300849871781</v>
      </c>
      <c r="AV516">
        <f t="shared" si="105"/>
        <v>2.1517283307441688</v>
      </c>
      <c r="AW516">
        <f t="shared" si="106"/>
        <v>0</v>
      </c>
      <c r="AX516">
        <f t="shared" si="107"/>
        <v>1</v>
      </c>
      <c r="AY516">
        <f t="shared" ref="AY516:AY579" si="115">AY515+AW516</f>
        <v>310</v>
      </c>
      <c r="AZ516">
        <f t="shared" ref="AZ516:AZ579" si="116">AZ515+AX516</f>
        <v>205</v>
      </c>
      <c r="BA516" s="35">
        <f t="shared" si="108"/>
        <v>0.63917525773195871</v>
      </c>
      <c r="BB516" s="35">
        <f t="shared" si="109"/>
        <v>0.95348837209302328</v>
      </c>
      <c r="BC516" s="35">
        <f t="shared" si="110"/>
        <v>0.31431311436106457</v>
      </c>
      <c r="BD516" s="35">
        <f t="shared" si="111"/>
        <v>0.95348837209302328</v>
      </c>
      <c r="BE516" s="35">
        <f t="shared" si="112"/>
        <v>0.63917525773195871</v>
      </c>
      <c r="BF516" s="23">
        <f>VLOOKUP(AH516,POINTS_TABLE!$D$2:$E$6,2,FALSE)</f>
        <v>4.4087756341599382</v>
      </c>
      <c r="BG516" s="23">
        <f>VLOOKUP(AI516,POINTS_TABLE!$D$7:$E$12,2,FALSE)</f>
        <v>-3.4787121489872201</v>
      </c>
      <c r="BH516" s="23">
        <f>VLOOKUP(AJ516,POINTS_TABLE!$D$13:$E$18,2,FALSE)</f>
        <v>-7.6023925483498971</v>
      </c>
      <c r="BI516" s="23">
        <f>VLOOKUP(AK516,POINTS_TABLE!$D$21:$E$24,2,FALSE)</f>
        <v>-5.6762886611832304</v>
      </c>
      <c r="BJ516" s="23">
        <f>VLOOKUP(AL516,POINTS_TABLE!$D$25:$E$27,2,FALSE)</f>
        <v>-16.350408422870363</v>
      </c>
      <c r="BK516" s="23">
        <f>VLOOKUP(AM516,POINTS_TABLE!$D$28:$E$33,2,FALSE)</f>
        <v>16.599345307350365</v>
      </c>
      <c r="BL516" s="23">
        <f>VLOOKUP(AN516,POINTS_TABLE!$D$34:$E$37,2,FALSE)</f>
        <v>-21.472189916481874</v>
      </c>
      <c r="BM516" s="23">
        <f>VLOOKUP(AO516,POINTS_TABLE!$D$38:$E$41,2,FALSE)</f>
        <v>-7.9935582413174426</v>
      </c>
      <c r="BN516" s="23">
        <f>VLOOKUP(AP516,POINTS_TABLE!$D$42:$E$44,2,FALSE)</f>
        <v>-9.2873123719919874</v>
      </c>
      <c r="BO516" s="23">
        <f>VLOOKUP(AQ516,POINTS_TABLE!$D$45:$E$48,2,FALSE)</f>
        <v>-12.122190198740443</v>
      </c>
      <c r="BP516" s="23">
        <f>VLOOKUP(AR516,POINTS_TABLE!$D$49:$E$50,2,FALSE)</f>
        <v>14.582867019977442</v>
      </c>
      <c r="BQ516" s="23">
        <f>VLOOKUP(AS516,POINTS_TABLE!$D$51:$E$52,2,FALSE)</f>
        <v>-3.8353326132213157</v>
      </c>
      <c r="BR516" s="39">
        <f>ROUND(SCORECARD_SCALLING!$C$6-SUM(BF516:BQ516)-TRAIN_SUMMARY!$C$2*SCORECARD_SCALLING!$C$5,0)</f>
        <v>558</v>
      </c>
      <c r="BS516" t="str">
        <f t="shared" si="113"/>
        <v>Manual review</v>
      </c>
      <c r="BT516">
        <f t="shared" si="114"/>
        <v>2</v>
      </c>
    </row>
    <row r="517" spans="1:72">
      <c r="A517" s="2" t="s">
        <v>37</v>
      </c>
      <c r="B517" s="2">
        <v>18</v>
      </c>
      <c r="C517" s="2" t="s">
        <v>22</v>
      </c>
      <c r="D517" s="2" t="s">
        <v>23</v>
      </c>
      <c r="E517" s="2">
        <v>2238</v>
      </c>
      <c r="F517" s="2" t="s">
        <v>34</v>
      </c>
      <c r="G517" s="2" t="s">
        <v>35</v>
      </c>
      <c r="H517" s="2">
        <v>2</v>
      </c>
      <c r="I517" s="2" t="s">
        <v>36</v>
      </c>
      <c r="J517" s="2" t="s">
        <v>27</v>
      </c>
      <c r="K517" s="2">
        <v>1</v>
      </c>
      <c r="L517" s="2" t="s">
        <v>50</v>
      </c>
      <c r="M517" s="2">
        <v>25</v>
      </c>
      <c r="N517" s="2" t="s">
        <v>27</v>
      </c>
      <c r="O517" s="2" t="s">
        <v>29</v>
      </c>
      <c r="P517" s="2">
        <v>2</v>
      </c>
      <c r="Q517" s="2" t="s">
        <v>30</v>
      </c>
      <c r="R517" s="2">
        <v>1</v>
      </c>
      <c r="S517" s="2" t="s">
        <v>27</v>
      </c>
      <c r="T517" s="2" t="s">
        <v>31</v>
      </c>
      <c r="U517" s="2">
        <v>0</v>
      </c>
      <c r="V517">
        <f>_xlfn.XLOOKUP(B517,Binning_WOE_IV!$C$2:$C$6,Binning_WOE_IV!$I$2:$I$6,"not found",-1)</f>
        <v>7.0953437452657447E-2</v>
      </c>
      <c r="W517">
        <f>_xlfn.XLOOKUP(E517,Binning_WOE_IV!$C$7:$C$12,Binning_WOE_IV!$I$7:$I$12,"not found",-1)</f>
        <v>0.12361395596717682</v>
      </c>
      <c r="X517">
        <f>_xlfn.XLOOKUP(M517,Binning_WOE_IV!$C$13:$C$18,Binning_WOE_IV!$I$13:$I$18,"not found",-1)</f>
        <v>-0.40221483439086264</v>
      </c>
      <c r="Y517">
        <f>_xlfn.XLOOKUP(A517,Binning_WOE_IV!$B$32:$B$35,Binning_WOE_IV!$G$32:$G$35,"not found",0)</f>
        <v>1.1281887537091495</v>
      </c>
      <c r="Z517" s="23">
        <f>_xlfn.XLOOKUP(_xlfn.XLOOKUP(C517,Binning_WOE_IV!$AF$2:$AF$6,Binning_WOE_IV!$AG$2:$AG$6,"not found",0),Binning_WOE_IV!$R$36:$R$38,Binning_WOE_IV!$G$36:$G$38,"not found",0)</f>
        <v>0.68738688104907397</v>
      </c>
      <c r="AA517" cm="1">
        <f t="array" ref="AA517">_xlfn.SWITCH(D517,"radio/tv",Binning_WOE_IV!$G$39,"other",Binning_WOE_IV!$G$39,"education",Binning_WOE_IV!$G$40,"retraining",Binning_WOE_IV!$G$40,"furniture/equipment",Binning_WOE_IV!$G$41,"domestic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17">
        <f>_xlfn.LET(_xlpm.b,_xlfn.XLOOKUP(F517,Binning_WOE_IV!$AJ$2:$AJ$6,Binning_WOE_IV!$AK$2:$AK$6,"not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17">
        <f>_xlfn.LET(_xlpm.b,_xlfn.XLOOKUP(G517,Binning_WOE_IV!$AL$2:$AL$6,Binning_WOE_IV!$AM$2:$AM$6,"not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17">
        <f>_xlfn.XLOOKUP(_xlfn.XLOOKUP(I517,Binning_WOE_IV!$AN$2:$AN$5,Binning_WOE_IV!$AO$2:$AO$5,"not found",0),Binning_WOE_IV!$R$53:$R$55,Binning_WOE_IV!$G$53:$G$55,"not found",0)</f>
        <v>-0.20099341664998441</v>
      </c>
      <c r="AE517">
        <f>_xlfn.LET(_xlpm.b,_xlfn.XLOOKUP(L517,Binning_WOE_IV!$AQ$2:$AQ$5,Binning_WOE_IV!$AR$2:$AR$5,"not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17">
        <f>_xlfn.XLOOKUP(_xlfn.XLOOKUP(N517,Binning_WOE_IV!$AS$2:$AS$4,Binning_WOE_IV!$AT$2:$AT$4,"not found",0),Binning_WOE_IV!$R$62:$R$63,Binning_WOE_IV!$G$62:$G$63,"not found",0)</f>
        <v>0.12957806221905885</v>
      </c>
      <c r="AG517">
        <f>_xlfn.XLOOKUP(_xlfn.XLOOKUP(O517,Binning_WOE_IV!$AU$2:$AU$4,Binning_WOE_IV!$AV$2:$AV$4,"not found",0),Binning_WOE_IV!$R$64:$R$65,Binning_WOE_IV!$G$64:$G$65,"not found",0)</f>
        <v>0.23435622685305388</v>
      </c>
      <c r="AH517">
        <f>V517*TRAIN_SUMMARY!$C$3</f>
        <v>-5.5952498937620498E-2</v>
      </c>
      <c r="AI517">
        <f>W517*TRAIN_SUMMARY!$C$4</f>
        <v>-6.1692557392340606E-2</v>
      </c>
      <c r="AJ517">
        <f>X517*TRAIN_SUMMARY!$C$5</f>
        <v>0.25616502952357967</v>
      </c>
      <c r="AK517">
        <f>Y517*TRAIN_SUMMARY!$C$6</f>
        <v>-0.88431454425511169</v>
      </c>
      <c r="AL517">
        <f>Z517*TRAIN_SUMMARY!$C$7</f>
        <v>-0.37777464997720578</v>
      </c>
      <c r="AM517">
        <f>AA517*TRAIN_SUMMARY!$C$8</f>
        <v>-0.43521580803835686</v>
      </c>
      <c r="AN517">
        <f>AB517*TRAIN_SUMMARY!$C$9</f>
        <v>0.17108448609736249</v>
      </c>
      <c r="AO517">
        <f>AC517*TRAIN_SUMMARY!$C$10</f>
        <v>4.7923621110280083E-2</v>
      </c>
      <c r="AP517">
        <f>AD517*TRAIN_SUMMARY!$C$11</f>
        <v>0.23813846799994265</v>
      </c>
      <c r="AQ517">
        <f>AE517*TRAIN_SUMMARY!$C$12</f>
        <v>6.1778553558697331E-2</v>
      </c>
      <c r="AR517">
        <f>AF517*TRAIN_SUMMARY!$C$13</f>
        <v>-7.9424741749105313E-2</v>
      </c>
      <c r="AS517">
        <f>AG517*TRAIN_SUMMARY!$C$14</f>
        <v>-8.8614999578798745E-2</v>
      </c>
      <c r="AT517">
        <f>TRAIN_SUMMARY!$C$2+SUM(AH517:AS517)</f>
        <v>-2.0293004564008008</v>
      </c>
      <c r="AU517">
        <f t="shared" si="104"/>
        <v>0.11616072311577869</v>
      </c>
      <c r="AV517">
        <f t="shared" si="105"/>
        <v>0.12348004635395547</v>
      </c>
      <c r="AW517">
        <f t="shared" si="106"/>
        <v>1</v>
      </c>
      <c r="AX517">
        <f t="shared" si="107"/>
        <v>0</v>
      </c>
      <c r="AY517">
        <f t="shared" si="115"/>
        <v>311</v>
      </c>
      <c r="AZ517">
        <f t="shared" si="116"/>
        <v>205</v>
      </c>
      <c r="BA517" s="35">
        <f t="shared" si="108"/>
        <v>0.64123711340206191</v>
      </c>
      <c r="BB517" s="35">
        <f t="shared" si="109"/>
        <v>0.95348837209302328</v>
      </c>
      <c r="BC517" s="35">
        <f t="shared" si="110"/>
        <v>0.31225125869096138</v>
      </c>
      <c r="BD517" s="35">
        <f t="shared" si="111"/>
        <v>0.95348837209302328</v>
      </c>
      <c r="BE517" s="35">
        <f t="shared" si="112"/>
        <v>0.64123711340206191</v>
      </c>
      <c r="BF517" s="23">
        <f>VLOOKUP(AH517,POINTS_TABLE!$D$2:$E$6,2,FALSE)</f>
        <v>-2.4216717822795024</v>
      </c>
      <c r="BG517" s="23">
        <f>VLOOKUP(AI517,POINTS_TABLE!$D$7:$E$12,2,FALSE)</f>
        <v>-2.6701063982906263</v>
      </c>
      <c r="BH517" s="23">
        <f>VLOOKUP(AJ517,POINTS_TABLE!$D$13:$E$18,2,FALSE)</f>
        <v>11.087040532285299</v>
      </c>
      <c r="BI517" s="23">
        <f>VLOOKUP(AK517,POINTS_TABLE!$D$21:$E$24,2,FALSE)</f>
        <v>-38.273886227485001</v>
      </c>
      <c r="BJ517" s="23">
        <f>VLOOKUP(AL517,POINTS_TABLE!$D$25:$E$27,2,FALSE)</f>
        <v>-16.350408422870363</v>
      </c>
      <c r="BK517" s="23">
        <f>VLOOKUP(AM517,POINTS_TABLE!$D$28:$E$33,2,FALSE)</f>
        <v>-18.836510639202615</v>
      </c>
      <c r="BL517" s="23">
        <f>VLOOKUP(AN517,POINTS_TABLE!$D$34:$E$37,2,FALSE)</f>
        <v>7.4046821899710498</v>
      </c>
      <c r="BM517" s="23">
        <f>VLOOKUP(AO517,POINTS_TABLE!$D$38:$E$41,2,FALSE)</f>
        <v>2.0741751155172814</v>
      </c>
      <c r="BN517" s="23">
        <f>VLOOKUP(AP517,POINTS_TABLE!$D$42:$E$44,2,FALSE)</f>
        <v>10.30683560485237</v>
      </c>
      <c r="BO517" s="23">
        <f>VLOOKUP(AQ517,POINTS_TABLE!$D$45:$E$48,2,FALSE)</f>
        <v>2.6738283855727758</v>
      </c>
      <c r="BP517" s="23">
        <f>VLOOKUP(AR517,POINTS_TABLE!$D$49:$E$50,2,FALSE)</f>
        <v>-3.4375704313596254</v>
      </c>
      <c r="BQ517" s="23">
        <f>VLOOKUP(AS517,POINTS_TABLE!$D$51:$E$52,2,FALSE)</f>
        <v>-3.8353326132213157</v>
      </c>
      <c r="BR517" s="39">
        <f>ROUND(SCORECARD_SCALLING!$C$6-SUM(BF517:BQ517)-TRAIN_SUMMARY!$C$2*SCORECARD_SCALLING!$C$5,0)</f>
        <v>558</v>
      </c>
      <c r="BS517" t="str">
        <f t="shared" si="113"/>
        <v>Manual review</v>
      </c>
      <c r="BT517">
        <f t="shared" si="114"/>
        <v>2</v>
      </c>
    </row>
    <row r="518" spans="1:72">
      <c r="A518" s="2" t="s">
        <v>21</v>
      </c>
      <c r="B518" s="2">
        <v>8</v>
      </c>
      <c r="C518" s="2" t="s">
        <v>22</v>
      </c>
      <c r="D518" s="2" t="s">
        <v>46</v>
      </c>
      <c r="E518" s="2">
        <v>731</v>
      </c>
      <c r="F518" s="2" t="s">
        <v>34</v>
      </c>
      <c r="G518" s="2" t="s">
        <v>25</v>
      </c>
      <c r="H518" s="2">
        <v>4</v>
      </c>
      <c r="I518" s="2" t="s">
        <v>26</v>
      </c>
      <c r="J518" s="2" t="s">
        <v>27</v>
      </c>
      <c r="K518" s="2">
        <v>4</v>
      </c>
      <c r="L518" s="2" t="s">
        <v>28</v>
      </c>
      <c r="M518" s="2">
        <v>47</v>
      </c>
      <c r="N518" s="2" t="s">
        <v>27</v>
      </c>
      <c r="O518" s="2" t="s">
        <v>29</v>
      </c>
      <c r="P518" s="2">
        <v>2</v>
      </c>
      <c r="Q518" s="2" t="s">
        <v>40</v>
      </c>
      <c r="R518" s="2">
        <v>1</v>
      </c>
      <c r="S518" s="2" t="s">
        <v>27</v>
      </c>
      <c r="T518" s="2" t="s">
        <v>31</v>
      </c>
      <c r="U518" s="2">
        <v>0</v>
      </c>
      <c r="V518">
        <f>_xlfn.XLOOKUP(B518,Binning_WOE_IV!$C$2:$C$6,Binning_WOE_IV!$I$2:$I$6,"not found",-1)</f>
        <v>1.0146162505891094</v>
      </c>
      <c r="W518">
        <f>_xlfn.XLOOKUP(E518,Binning_WOE_IV!$C$7:$C$12,Binning_WOE_IV!$I$7:$I$12,"not found",-1)</f>
        <v>3.9978967825304385E-2</v>
      </c>
      <c r="X518">
        <f>_xlfn.XLOOKUP(M518,Binning_WOE_IV!$C$13:$C$18,Binning_WOE_IV!$I$13:$I$18,"not found",-1)</f>
        <v>0.42044277372805144</v>
      </c>
      <c r="Y518">
        <f>_xlfn.XLOOKUP(A518,Binning_WOE_IV!$B$32:$B$35,Binning_WOE_IV!$G$32:$G$35,"not found",0)</f>
        <v>-0.67859154491044971</v>
      </c>
      <c r="Z518" s="23">
        <f>_xlfn.XLOOKUP(_xlfn.XLOOKUP(C518,Binning_WOE_IV!$AF$2:$AF$6,Binning_WOE_IV!$AG$2:$AG$6,"not found",0),Binning_WOE_IV!$R$36:$R$38,Binning_WOE_IV!$G$36:$G$38,"not found",0)</f>
        <v>0.68738688104907397</v>
      </c>
      <c r="AA518" cm="1">
        <f t="array" ref="AA518">_xlfn.SWITCH(D518,"radio/tv",Binning_WOE_IV!$G$39,"other",Binning_WOE_IV!$G$39,"education",Binning_WOE_IV!$G$40,"retraining",Binning_WOE_IV!$G$40,"furniture/equipment",Binning_WOE_IV!$G$41,"domestic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518">
        <f>_xlfn.LET(_xlpm.b,_xlfn.XLOOKUP(F518,Binning_WOE_IV!$AJ$2:$AJ$6,Binning_WOE_IV!$AK$2:$AK$6,"not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18">
        <f>_xlfn.LET(_xlpm.b,_xlfn.XLOOKUP(G518,Binning_WOE_IV!$AL$2:$AL$6,Binning_WOE_IV!$AM$2:$AM$6,"not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18">
        <f>_xlfn.XLOOKUP(_xlfn.XLOOKUP(I518,Binning_WOE_IV!$AN$2:$AN$5,Binning_WOE_IV!$AO$2:$AO$5,"not found",0),Binning_WOE_IV!$R$53:$R$55,Binning_WOE_IV!$G$53:$G$55,"not found",0)</f>
        <v>0.1811117123342415</v>
      </c>
      <c r="AE518">
        <f>_xlfn.LET(_xlpm.b,_xlfn.XLOOKUP(L518,Binning_WOE_IV!$AQ$2:$AQ$5,Binning_WOE_IV!$AR$2:$AR$5,"not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18">
        <f>_xlfn.XLOOKUP(_xlfn.XLOOKUP(N518,Binning_WOE_IV!$AS$2:$AS$4,Binning_WOE_IV!$AT$2:$AT$4,"not found",0),Binning_WOE_IV!$R$62:$R$63,Binning_WOE_IV!$G$62:$G$63,"not found",0)</f>
        <v>0.12957806221905885</v>
      </c>
      <c r="AG518">
        <f>_xlfn.XLOOKUP(_xlfn.XLOOKUP(O518,Binning_WOE_IV!$AU$2:$AU$4,Binning_WOE_IV!$AV$2:$AV$4,"not found",0),Binning_WOE_IV!$R$64:$R$65,Binning_WOE_IV!$G$64:$G$65,"not found",0)</f>
        <v>0.23435622685305388</v>
      </c>
      <c r="AH518">
        <f>V518*TRAIN_SUMMARY!$C$3</f>
        <v>-0.80010661528638027</v>
      </c>
      <c r="AI518">
        <f>W518*TRAIN_SUMMARY!$C$4</f>
        <v>-1.9952478243670423E-2</v>
      </c>
      <c r="AJ518">
        <f>X518*TRAIN_SUMMARY!$C$5</f>
        <v>-0.26777415036949909</v>
      </c>
      <c r="AK518">
        <f>Y518*TRAIN_SUMMARY!$C$6</f>
        <v>0.53190423215968441</v>
      </c>
      <c r="AL518">
        <f>Z518*TRAIN_SUMMARY!$C$7</f>
        <v>-0.37777464997720578</v>
      </c>
      <c r="AM518">
        <f>AA518*TRAIN_SUMMARY!$C$8</f>
        <v>0.38352631329769549</v>
      </c>
      <c r="AN518">
        <f>AB518*TRAIN_SUMMARY!$C$9</f>
        <v>0.17108448609736249</v>
      </c>
      <c r="AO518">
        <f>AC518*TRAIN_SUMMARY!$C$10</f>
        <v>-0.18469041192036334</v>
      </c>
      <c r="AP518">
        <f>AD518*TRAIN_SUMMARY!$C$11</f>
        <v>-0.21458247952085815</v>
      </c>
      <c r="AQ518">
        <f>AE518*TRAIN_SUMMARY!$C$12</f>
        <v>-0.28008206528227803</v>
      </c>
      <c r="AR518">
        <f>AF518*TRAIN_SUMMARY!$C$13</f>
        <v>-7.9424741749105313E-2</v>
      </c>
      <c r="AS518">
        <f>AG518*TRAIN_SUMMARY!$C$14</f>
        <v>-8.8614999578798745E-2</v>
      </c>
      <c r="AT518">
        <f>TRAIN_SUMMARY!$C$2+SUM(AH518:AS518)</f>
        <v>-2.0478883751355399</v>
      </c>
      <c r="AU518">
        <f t="shared" si="104"/>
        <v>0.11426592317472509</v>
      </c>
      <c r="AV518">
        <f t="shared" si="105"/>
        <v>0.12133851245117905</v>
      </c>
      <c r="AW518">
        <f t="shared" si="106"/>
        <v>1</v>
      </c>
      <c r="AX518">
        <f t="shared" si="107"/>
        <v>0</v>
      </c>
      <c r="AY518">
        <f t="shared" si="115"/>
        <v>312</v>
      </c>
      <c r="AZ518">
        <f t="shared" si="116"/>
        <v>205</v>
      </c>
      <c r="BA518" s="35">
        <f t="shared" si="108"/>
        <v>0.64329896907216499</v>
      </c>
      <c r="BB518" s="35">
        <f t="shared" si="109"/>
        <v>0.95348837209302328</v>
      </c>
      <c r="BC518" s="35">
        <f t="shared" si="110"/>
        <v>0.31018940302085829</v>
      </c>
      <c r="BD518" s="35">
        <f t="shared" si="111"/>
        <v>0.95348837209302328</v>
      </c>
      <c r="BE518" s="35">
        <f t="shared" si="112"/>
        <v>0.64329896907216499</v>
      </c>
      <c r="BF518" s="23">
        <f>VLOOKUP(AH518,POINTS_TABLE!$D$2:$E$6,2,FALSE)</f>
        <v>-34.629295381683434</v>
      </c>
      <c r="BG518" s="23">
        <f>VLOOKUP(AI518,POINTS_TABLE!$D$7:$E$12,2,FALSE)</f>
        <v>-0.86356024246764762</v>
      </c>
      <c r="BH518" s="23">
        <f>VLOOKUP(AJ518,POINTS_TABLE!$D$13:$E$18,2,FALSE)</f>
        <v>-11.589493164489957</v>
      </c>
      <c r="BI518" s="23">
        <f>VLOOKUP(AK518,POINTS_TABLE!$D$21:$E$24,2,FALSE)</f>
        <v>23.021267938938855</v>
      </c>
      <c r="BJ518" s="23">
        <f>VLOOKUP(AL518,POINTS_TABLE!$D$25:$E$27,2,FALSE)</f>
        <v>-16.350408422870363</v>
      </c>
      <c r="BK518" s="23">
        <f>VLOOKUP(AM518,POINTS_TABLE!$D$28:$E$33,2,FALSE)</f>
        <v>16.599345307350365</v>
      </c>
      <c r="BL518" s="23">
        <f>VLOOKUP(AN518,POINTS_TABLE!$D$34:$E$37,2,FALSE)</f>
        <v>7.4046821899710498</v>
      </c>
      <c r="BM518" s="23">
        <f>VLOOKUP(AO518,POINTS_TABLE!$D$38:$E$41,2,FALSE)</f>
        <v>-7.9935582413174426</v>
      </c>
      <c r="BN518" s="23">
        <f>VLOOKUP(AP518,POINTS_TABLE!$D$42:$E$44,2,FALSE)</f>
        <v>-9.2873123719919874</v>
      </c>
      <c r="BO518" s="23">
        <f>VLOOKUP(AQ518,POINTS_TABLE!$D$45:$E$48,2,FALSE)</f>
        <v>-12.122190198740443</v>
      </c>
      <c r="BP518" s="23">
        <f>VLOOKUP(AR518,POINTS_TABLE!$D$49:$E$50,2,FALSE)</f>
        <v>-3.4375704313596254</v>
      </c>
      <c r="BQ518" s="23">
        <f>VLOOKUP(AS518,POINTS_TABLE!$D$51:$E$52,2,FALSE)</f>
        <v>-3.8353326132213157</v>
      </c>
      <c r="BR518" s="39">
        <f>ROUND(SCORECARD_SCALLING!$C$6-SUM(BF518:BQ518)-TRAIN_SUMMARY!$C$2*SCORECARD_SCALLING!$C$5,0)</f>
        <v>559</v>
      </c>
      <c r="BS518" t="str">
        <f t="shared" si="113"/>
        <v>Manual review</v>
      </c>
      <c r="BT518">
        <f t="shared" si="114"/>
        <v>2</v>
      </c>
    </row>
    <row r="519" spans="1:72">
      <c r="A519" s="2" t="s">
        <v>37</v>
      </c>
      <c r="B519" s="2">
        <v>48</v>
      </c>
      <c r="C519" s="2" t="s">
        <v>45</v>
      </c>
      <c r="D519" s="2" t="s">
        <v>23</v>
      </c>
      <c r="E519" s="2">
        <v>12749</v>
      </c>
      <c r="F519" s="2" t="s">
        <v>48</v>
      </c>
      <c r="G519" s="2" t="s">
        <v>39</v>
      </c>
      <c r="H519" s="2">
        <v>4</v>
      </c>
      <c r="I519" s="2" t="s">
        <v>26</v>
      </c>
      <c r="J519" s="2" t="s">
        <v>27</v>
      </c>
      <c r="K519" s="2">
        <v>1</v>
      </c>
      <c r="L519" s="2" t="s">
        <v>50</v>
      </c>
      <c r="M519" s="2">
        <v>37</v>
      </c>
      <c r="N519" s="2" t="s">
        <v>27</v>
      </c>
      <c r="O519" s="2" t="s">
        <v>29</v>
      </c>
      <c r="P519" s="2">
        <v>1</v>
      </c>
      <c r="Q519" s="2" t="s">
        <v>52</v>
      </c>
      <c r="R519" s="2">
        <v>1</v>
      </c>
      <c r="S519" s="2" t="s">
        <v>31</v>
      </c>
      <c r="T519" s="2" t="s">
        <v>31</v>
      </c>
      <c r="U519" s="2">
        <v>0</v>
      </c>
      <c r="V519">
        <f>_xlfn.XLOOKUP(B519,Binning_WOE_IV!$C$2:$C$6,Binning_WOE_IV!$I$2:$I$6,"not found",-1)</f>
        <v>-0.94704225543434295</v>
      </c>
      <c r="W519">
        <f>_xlfn.XLOOKUP(E519,Binning_WOE_IV!$C$7:$C$12,Binning_WOE_IV!$I$7:$I$12,"not found",-1)</f>
        <v>-0.98786424995459821</v>
      </c>
      <c r="X519">
        <f>_xlfn.XLOOKUP(M519,Binning_WOE_IV!$C$13:$C$18,Binning_WOE_IV!$I$13:$I$18,"not found",-1)</f>
        <v>0.27579903319597576</v>
      </c>
      <c r="Y519">
        <f>_xlfn.XLOOKUP(A519,Binning_WOE_IV!$B$32:$B$35,Binning_WOE_IV!$G$32:$G$35,"not found",0)</f>
        <v>1.1281887537091495</v>
      </c>
      <c r="Z519" s="23">
        <f>_xlfn.XLOOKUP(_xlfn.XLOOKUP(C519,Binning_WOE_IV!$AF$2:$AF$6,Binning_WOE_IV!$AG$2:$AG$6,"not found",0),Binning_WOE_IV!$R$36:$R$38,Binning_WOE_IV!$G$36:$G$38,"not found",0)</f>
        <v>-4.4726268044255127E-2</v>
      </c>
      <c r="AA519" cm="1">
        <f t="array" ref="AA519">_xlfn.SWITCH(D519,"radio/tv",Binning_WOE_IV!$G$39,"other",Binning_WOE_IV!$G$39,"education",Binning_WOE_IV!$G$40,"retraining",Binning_WOE_IV!$G$40,"furniture/equipment",Binning_WOE_IV!$G$41,"domestic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19">
        <f>_xlfn.LET(_xlpm.b,_xlfn.XLOOKUP(F519,Binning_WOE_IV!$AJ$2:$AJ$6,Binning_WOE_IV!$AK$2:$AK$6,"not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519">
        <f>_xlfn.LET(_xlpm.b,_xlfn.XLOOKUP(G519,Binning_WOE_IV!$AL$2:$AL$6,Binning_WOE_IV!$AM$2:$AM$6,"not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19">
        <f>_xlfn.XLOOKUP(_xlfn.XLOOKUP(I519,Binning_WOE_IV!$AN$2:$AN$5,Binning_WOE_IV!$AO$2:$AO$5,"not found",0),Binning_WOE_IV!$R$53:$R$55,Binning_WOE_IV!$G$53:$G$55,"not found",0)</f>
        <v>0.1811117123342415</v>
      </c>
      <c r="AE519">
        <f>_xlfn.LET(_xlpm.b,_xlfn.XLOOKUP(L519,Binning_WOE_IV!$AQ$2:$AQ$5,Binning_WOE_IV!$AR$2:$AR$5,"not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19">
        <f>_xlfn.XLOOKUP(_xlfn.XLOOKUP(N519,Binning_WOE_IV!$AS$2:$AS$4,Binning_WOE_IV!$AT$2:$AT$4,"not found",0),Binning_WOE_IV!$R$62:$R$63,Binning_WOE_IV!$G$62:$G$63,"not found",0)</f>
        <v>0.12957806221905885</v>
      </c>
      <c r="AG519">
        <f>_xlfn.XLOOKUP(_xlfn.XLOOKUP(O519,Binning_WOE_IV!$AU$2:$AU$4,Binning_WOE_IV!$AV$2:$AV$4,"not found",0),Binning_WOE_IV!$R$64:$R$65,Binning_WOE_IV!$G$64:$G$65,"not found",0)</f>
        <v>0.23435622685305388</v>
      </c>
      <c r="AH519">
        <f>V519*TRAIN_SUMMARY!$C$3</f>
        <v>0.74681907872931619</v>
      </c>
      <c r="AI519">
        <f>W519*TRAIN_SUMMARY!$C$4</f>
        <v>0.49301772974847569</v>
      </c>
      <c r="AJ519">
        <f>X519*TRAIN_SUMMARY!$C$5</f>
        <v>-0.1756525653466223</v>
      </c>
      <c r="AK519">
        <f>Y519*TRAIN_SUMMARY!$C$6</f>
        <v>-0.88431454425511169</v>
      </c>
      <c r="AL519">
        <f>Z519*TRAIN_SUMMARY!$C$7</f>
        <v>2.4580699342731407E-2</v>
      </c>
      <c r="AM519">
        <f>AA519*TRAIN_SUMMARY!$C$8</f>
        <v>-0.43521580803835686</v>
      </c>
      <c r="AN519">
        <f>AB519*TRAIN_SUMMARY!$C$9</f>
        <v>-0.49793991054548797</v>
      </c>
      <c r="AO519">
        <f>AC519*TRAIN_SUMMARY!$C$10</f>
        <v>-0.18469041192036334</v>
      </c>
      <c r="AP519">
        <f>AD519*TRAIN_SUMMARY!$C$11</f>
        <v>-0.21458247952085815</v>
      </c>
      <c r="AQ519">
        <f>AE519*TRAIN_SUMMARY!$C$12</f>
        <v>6.1778553558697331E-2</v>
      </c>
      <c r="AR519">
        <f>AF519*TRAIN_SUMMARY!$C$13</f>
        <v>-7.9424741749105313E-2</v>
      </c>
      <c r="AS519">
        <f>AG519*TRAIN_SUMMARY!$C$14</f>
        <v>-8.8614999578798745E-2</v>
      </c>
      <c r="AT519">
        <f>TRAIN_SUMMARY!$C$2+SUM(AH519:AS519)</f>
        <v>-2.0556402143376071</v>
      </c>
      <c r="AU519">
        <f t="shared" si="104"/>
        <v>0.11348370841552397</v>
      </c>
      <c r="AV519">
        <f t="shared" si="105"/>
        <v>0.1204557762148805</v>
      </c>
      <c r="AW519">
        <f t="shared" si="106"/>
        <v>1</v>
      </c>
      <c r="AX519">
        <f t="shared" si="107"/>
        <v>0</v>
      </c>
      <c r="AY519">
        <f t="shared" si="115"/>
        <v>313</v>
      </c>
      <c r="AZ519">
        <f t="shared" si="116"/>
        <v>205</v>
      </c>
      <c r="BA519" s="35">
        <f t="shared" si="108"/>
        <v>0.64536082474226808</v>
      </c>
      <c r="BB519" s="35">
        <f t="shared" si="109"/>
        <v>0.95348837209302328</v>
      </c>
      <c r="BC519" s="35">
        <f t="shared" si="110"/>
        <v>0.3081275473507552</v>
      </c>
      <c r="BD519" s="35">
        <f t="shared" si="111"/>
        <v>0.95348837209302328</v>
      </c>
      <c r="BE519" s="35">
        <f t="shared" si="112"/>
        <v>0.64536082474226808</v>
      </c>
      <c r="BF519" s="23">
        <f>VLOOKUP(AH519,POINTS_TABLE!$D$2:$E$6,2,FALSE)</f>
        <v>32.322965439721465</v>
      </c>
      <c r="BG519" s="23">
        <f>VLOOKUP(AI519,POINTS_TABLE!$D$7:$E$12,2,FALSE)</f>
        <v>21.33822701335383</v>
      </c>
      <c r="BH519" s="23">
        <f>VLOOKUP(AJ519,POINTS_TABLE!$D$13:$E$18,2,FALSE)</f>
        <v>-7.6023925483498971</v>
      </c>
      <c r="BI519" s="23">
        <f>VLOOKUP(AK519,POINTS_TABLE!$D$21:$E$24,2,FALSE)</f>
        <v>-38.273886227485001</v>
      </c>
      <c r="BJ519" s="23">
        <f>VLOOKUP(AL519,POINTS_TABLE!$D$25:$E$27,2,FALSE)</f>
        <v>1.063873591300236</v>
      </c>
      <c r="BK519" s="23">
        <f>VLOOKUP(AM519,POINTS_TABLE!$D$28:$E$33,2,FALSE)</f>
        <v>-18.836510639202615</v>
      </c>
      <c r="BL519" s="23">
        <f>VLOOKUP(AN519,POINTS_TABLE!$D$34:$E$37,2,FALSE)</f>
        <v>-21.551263188140087</v>
      </c>
      <c r="BM519" s="23">
        <f>VLOOKUP(AO519,POINTS_TABLE!$D$38:$E$41,2,FALSE)</f>
        <v>-7.9935582413174426</v>
      </c>
      <c r="BN519" s="23">
        <f>VLOOKUP(AP519,POINTS_TABLE!$D$42:$E$44,2,FALSE)</f>
        <v>-9.2873123719919874</v>
      </c>
      <c r="BO519" s="23">
        <f>VLOOKUP(AQ519,POINTS_TABLE!$D$45:$E$48,2,FALSE)</f>
        <v>2.6738283855727758</v>
      </c>
      <c r="BP519" s="23">
        <f>VLOOKUP(AR519,POINTS_TABLE!$D$49:$E$50,2,FALSE)</f>
        <v>-3.4375704313596254</v>
      </c>
      <c r="BQ519" s="23">
        <f>VLOOKUP(AS519,POINTS_TABLE!$D$51:$E$52,2,FALSE)</f>
        <v>-3.8353326132213157</v>
      </c>
      <c r="BR519" s="39">
        <f>ROUND(SCORECARD_SCALLING!$C$6-SUM(BF519:BQ519)-TRAIN_SUMMARY!$C$2*SCORECARD_SCALLING!$C$5,0)</f>
        <v>559</v>
      </c>
      <c r="BS519" t="str">
        <f t="shared" si="113"/>
        <v>Manual review</v>
      </c>
      <c r="BT519">
        <f t="shared" si="114"/>
        <v>2</v>
      </c>
    </row>
    <row r="520" spans="1:72">
      <c r="A520" s="2" t="s">
        <v>37</v>
      </c>
      <c r="B520" s="2">
        <v>18</v>
      </c>
      <c r="C520" s="2" t="s">
        <v>45</v>
      </c>
      <c r="D520" s="2" t="s">
        <v>23</v>
      </c>
      <c r="E520" s="2">
        <v>2320</v>
      </c>
      <c r="F520" s="2" t="s">
        <v>34</v>
      </c>
      <c r="G520" s="2" t="s">
        <v>55</v>
      </c>
      <c r="H520" s="2">
        <v>2</v>
      </c>
      <c r="I520" s="2" t="s">
        <v>56</v>
      </c>
      <c r="J520" s="2" t="s">
        <v>27</v>
      </c>
      <c r="K520" s="2">
        <v>3</v>
      </c>
      <c r="L520" s="2" t="s">
        <v>28</v>
      </c>
      <c r="M520" s="2">
        <v>34</v>
      </c>
      <c r="N520" s="2" t="s">
        <v>27</v>
      </c>
      <c r="O520" s="2" t="s">
        <v>29</v>
      </c>
      <c r="P520" s="2">
        <v>2</v>
      </c>
      <c r="Q520" s="2" t="s">
        <v>30</v>
      </c>
      <c r="R520" s="2">
        <v>1</v>
      </c>
      <c r="S520" s="2" t="s">
        <v>27</v>
      </c>
      <c r="T520" s="2" t="s">
        <v>31</v>
      </c>
      <c r="U520" s="2">
        <v>0</v>
      </c>
      <c r="V520">
        <f>_xlfn.XLOOKUP(B520,Binning_WOE_IV!$C$2:$C$6,Binning_WOE_IV!$I$2:$I$6,"not found",-1)</f>
        <v>7.0953437452657447E-2</v>
      </c>
      <c r="W520">
        <f>_xlfn.XLOOKUP(E520,Binning_WOE_IV!$C$7:$C$12,Binning_WOE_IV!$I$7:$I$12,"not found",-1)</f>
        <v>0.12361395596717682</v>
      </c>
      <c r="X520">
        <f>_xlfn.XLOOKUP(M520,Binning_WOE_IV!$C$13:$C$18,Binning_WOE_IV!$I$13:$I$18,"not found",-1)</f>
        <v>-9.0210644079187538E-2</v>
      </c>
      <c r="Y520">
        <f>_xlfn.XLOOKUP(A520,Binning_WOE_IV!$B$32:$B$35,Binning_WOE_IV!$G$32:$G$35,"not found",0)</f>
        <v>1.1281887537091495</v>
      </c>
      <c r="Z520" s="23">
        <f>_xlfn.XLOOKUP(_xlfn.XLOOKUP(C520,Binning_WOE_IV!$AF$2:$AF$6,Binning_WOE_IV!$AG$2:$AG$6,"not found",0),Binning_WOE_IV!$R$36:$R$38,Binning_WOE_IV!$G$36:$G$38,"not found",0)</f>
        <v>-4.4726268044255127E-2</v>
      </c>
      <c r="AA520" cm="1">
        <f t="array" ref="AA520">_xlfn.SWITCH(D520,"radio/tv",Binning_WOE_IV!$G$39,"other",Binning_WOE_IV!$G$39,"education",Binning_WOE_IV!$G$40,"retraining",Binning_WOE_IV!$G$40,"furniture/equipment",Binning_WOE_IV!$G$41,"domestic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20">
        <f>_xlfn.LET(_xlpm.b,_xlfn.XLOOKUP(F520,Binning_WOE_IV!$AJ$2:$AJ$6,Binning_WOE_IV!$AK$2:$AK$6,"not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20">
        <f>_xlfn.LET(_xlpm.b,_xlfn.XLOOKUP(G520,Binning_WOE_IV!$AL$2:$AL$6,Binning_WOE_IV!$AM$2:$AM$6,"not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520">
        <f>_xlfn.XLOOKUP(_xlfn.XLOOKUP(I520,Binning_WOE_IV!$AN$2:$AN$5,Binning_WOE_IV!$AO$2:$AO$5,"not found",0),Binning_WOE_IV!$R$53:$R$55,Binning_WOE_IV!$G$53:$G$55,"not found",0)</f>
        <v>-0.2698954162208389</v>
      </c>
      <c r="AE520">
        <f>_xlfn.LET(_xlpm.b,_xlfn.XLOOKUP(L520,Binning_WOE_IV!$AQ$2:$AQ$5,Binning_WOE_IV!$AR$2:$AR$5,"not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20">
        <f>_xlfn.XLOOKUP(_xlfn.XLOOKUP(N520,Binning_WOE_IV!$AS$2:$AS$4,Binning_WOE_IV!$AT$2:$AT$4,"not found",0),Binning_WOE_IV!$R$62:$R$63,Binning_WOE_IV!$G$62:$G$63,"not found",0)</f>
        <v>0.12957806221905885</v>
      </c>
      <c r="AG520">
        <f>_xlfn.XLOOKUP(_xlfn.XLOOKUP(O520,Binning_WOE_IV!$AU$2:$AU$4,Binning_WOE_IV!$AV$2:$AV$4,"not found",0),Binning_WOE_IV!$R$64:$R$65,Binning_WOE_IV!$G$64:$G$65,"not found",0)</f>
        <v>0.23435622685305388</v>
      </c>
      <c r="AH520">
        <f>V520*TRAIN_SUMMARY!$C$3</f>
        <v>-5.5952498937620498E-2</v>
      </c>
      <c r="AI520">
        <f>W520*TRAIN_SUMMARY!$C$4</f>
        <v>-6.1692557392340606E-2</v>
      </c>
      <c r="AJ520">
        <f>X520*TRAIN_SUMMARY!$C$5</f>
        <v>5.7453903556002682E-2</v>
      </c>
      <c r="AK520">
        <f>Y520*TRAIN_SUMMARY!$C$6</f>
        <v>-0.88431454425511169</v>
      </c>
      <c r="AL520">
        <f>Z520*TRAIN_SUMMARY!$C$7</f>
        <v>2.4580699342731407E-2</v>
      </c>
      <c r="AM520">
        <f>AA520*TRAIN_SUMMARY!$C$8</f>
        <v>-0.43521580803835686</v>
      </c>
      <c r="AN520">
        <f>AB520*TRAIN_SUMMARY!$C$9</f>
        <v>0.17108448609736249</v>
      </c>
      <c r="AO520">
        <f>AC520*TRAIN_SUMMARY!$C$10</f>
        <v>7.0222669754522044E-2</v>
      </c>
      <c r="AP520">
        <f>AD520*TRAIN_SUMMARY!$C$11</f>
        <v>0.31977406031642996</v>
      </c>
      <c r="AQ520">
        <f>AE520*TRAIN_SUMMARY!$C$12</f>
        <v>-0.28008206528227803</v>
      </c>
      <c r="AR520">
        <f>AF520*TRAIN_SUMMARY!$C$13</f>
        <v>-7.9424741749105313E-2</v>
      </c>
      <c r="AS520">
        <f>AG520*TRAIN_SUMMARY!$C$14</f>
        <v>-8.8614999578798745E-2</v>
      </c>
      <c r="AT520">
        <f>TRAIN_SUMMARY!$C$2+SUM(AH520:AS520)</f>
        <v>-2.0635822109286863</v>
      </c>
      <c r="AU520">
        <f t="shared" si="104"/>
        <v>0.11268715199181614</v>
      </c>
      <c r="AV520">
        <f t="shared" si="105"/>
        <v>0.11955765535366375</v>
      </c>
      <c r="AW520">
        <f t="shared" si="106"/>
        <v>1</v>
      </c>
      <c r="AX520">
        <f t="shared" si="107"/>
        <v>0</v>
      </c>
      <c r="AY520">
        <f t="shared" si="115"/>
        <v>314</v>
      </c>
      <c r="AZ520">
        <f t="shared" si="116"/>
        <v>205</v>
      </c>
      <c r="BA520" s="35">
        <f t="shared" si="108"/>
        <v>0.64742268041237117</v>
      </c>
      <c r="BB520" s="35">
        <f t="shared" si="109"/>
        <v>0.95348837209302328</v>
      </c>
      <c r="BC520" s="35">
        <f t="shared" si="110"/>
        <v>0.30606569168065212</v>
      </c>
      <c r="BD520" s="35">
        <f t="shared" si="111"/>
        <v>0.95348837209302328</v>
      </c>
      <c r="BE520" s="35">
        <f t="shared" si="112"/>
        <v>0.64742268041237117</v>
      </c>
      <c r="BF520" s="23">
        <f>VLOOKUP(AH520,POINTS_TABLE!$D$2:$E$6,2,FALSE)</f>
        <v>-2.4216717822795024</v>
      </c>
      <c r="BG520" s="23">
        <f>VLOOKUP(AI520,POINTS_TABLE!$D$7:$E$12,2,FALSE)</f>
        <v>-2.6701063982906263</v>
      </c>
      <c r="BH520" s="23">
        <f>VLOOKUP(AJ520,POINTS_TABLE!$D$13:$E$18,2,FALSE)</f>
        <v>2.4866538521987356</v>
      </c>
      <c r="BI520" s="23">
        <f>VLOOKUP(AK520,POINTS_TABLE!$D$21:$E$24,2,FALSE)</f>
        <v>-38.273886227485001</v>
      </c>
      <c r="BJ520" s="23">
        <f>VLOOKUP(AL520,POINTS_TABLE!$D$25:$E$27,2,FALSE)</f>
        <v>1.063873591300236</v>
      </c>
      <c r="BK520" s="23">
        <f>VLOOKUP(AM520,POINTS_TABLE!$D$28:$E$33,2,FALSE)</f>
        <v>-18.836510639202615</v>
      </c>
      <c r="BL520" s="23">
        <f>VLOOKUP(AN520,POINTS_TABLE!$D$34:$E$37,2,FALSE)</f>
        <v>7.4046821899710498</v>
      </c>
      <c r="BM520" s="23">
        <f>VLOOKUP(AO520,POINTS_TABLE!$D$38:$E$41,2,FALSE)</f>
        <v>3.0392969223849704</v>
      </c>
      <c r="BN520" s="23">
        <f>VLOOKUP(AP520,POINTS_TABLE!$D$42:$E$44,2,FALSE)</f>
        <v>13.840093530703253</v>
      </c>
      <c r="BO520" s="23">
        <f>VLOOKUP(AQ520,POINTS_TABLE!$D$45:$E$48,2,FALSE)</f>
        <v>-12.122190198740443</v>
      </c>
      <c r="BP520" s="23">
        <f>VLOOKUP(AR520,POINTS_TABLE!$D$49:$E$50,2,FALSE)</f>
        <v>-3.4375704313596254</v>
      </c>
      <c r="BQ520" s="23">
        <f>VLOOKUP(AS520,POINTS_TABLE!$D$51:$E$52,2,FALSE)</f>
        <v>-3.8353326132213157</v>
      </c>
      <c r="BR520" s="39">
        <f>ROUND(SCORECARD_SCALLING!$C$6-SUM(BF520:BQ520)-TRAIN_SUMMARY!$C$2*SCORECARD_SCALLING!$C$5,0)</f>
        <v>560</v>
      </c>
      <c r="BS520" t="str">
        <f t="shared" si="113"/>
        <v>Manual review</v>
      </c>
      <c r="BT520">
        <f t="shared" si="114"/>
        <v>2</v>
      </c>
    </row>
    <row r="521" spans="1:72">
      <c r="A521" s="2" t="s">
        <v>37</v>
      </c>
      <c r="B521" s="2">
        <v>30</v>
      </c>
      <c r="C521" s="2" t="s">
        <v>22</v>
      </c>
      <c r="D521" s="2" t="s">
        <v>23</v>
      </c>
      <c r="E521" s="2">
        <v>2831</v>
      </c>
      <c r="F521" s="2" t="s">
        <v>34</v>
      </c>
      <c r="G521" s="2" t="s">
        <v>35</v>
      </c>
      <c r="H521" s="2">
        <v>4</v>
      </c>
      <c r="I521" s="2" t="s">
        <v>36</v>
      </c>
      <c r="J521" s="2" t="s">
        <v>27</v>
      </c>
      <c r="K521" s="2">
        <v>2</v>
      </c>
      <c r="L521" s="2" t="s">
        <v>50</v>
      </c>
      <c r="M521" s="2">
        <v>33</v>
      </c>
      <c r="N521" s="2" t="s">
        <v>27</v>
      </c>
      <c r="O521" s="2" t="s">
        <v>29</v>
      </c>
      <c r="P521" s="2">
        <v>1</v>
      </c>
      <c r="Q521" s="2" t="s">
        <v>30</v>
      </c>
      <c r="R521" s="2">
        <v>1</v>
      </c>
      <c r="S521" s="2" t="s">
        <v>31</v>
      </c>
      <c r="T521" s="2" t="s">
        <v>31</v>
      </c>
      <c r="U521" s="2">
        <v>0</v>
      </c>
      <c r="V521">
        <f>_xlfn.XLOOKUP(B521,Binning_WOE_IV!$C$2:$C$6,Binning_WOE_IV!$I$2:$I$6,"not found",-1)</f>
        <v>-0.12917431193202994</v>
      </c>
      <c r="W521">
        <f>_xlfn.XLOOKUP(E521,Binning_WOE_IV!$C$7:$C$12,Binning_WOE_IV!$I$7:$I$12,"not found",-1)</f>
        <v>0.12361395596717682</v>
      </c>
      <c r="X521">
        <f>_xlfn.XLOOKUP(M521,Binning_WOE_IV!$C$13:$C$18,Binning_WOE_IV!$I$13:$I$18,"not found",-1)</f>
        <v>-9.0210644079187538E-2</v>
      </c>
      <c r="Y521">
        <f>_xlfn.XLOOKUP(A521,Binning_WOE_IV!$B$32:$B$35,Binning_WOE_IV!$G$32:$G$35,"not found",0)</f>
        <v>1.1281887537091495</v>
      </c>
      <c r="Z521" s="23">
        <f>_xlfn.XLOOKUP(_xlfn.XLOOKUP(C521,Binning_WOE_IV!$AF$2:$AF$6,Binning_WOE_IV!$AG$2:$AG$6,"not found",0),Binning_WOE_IV!$R$36:$R$38,Binning_WOE_IV!$G$36:$G$38,"not found",0)</f>
        <v>0.68738688104907397</v>
      </c>
      <c r="AA521" cm="1">
        <f t="array" ref="AA521">_xlfn.SWITCH(D521,"radio/tv",Binning_WOE_IV!$G$39,"other",Binning_WOE_IV!$G$39,"education",Binning_WOE_IV!$G$40,"retraining",Binning_WOE_IV!$G$40,"furniture/equipment",Binning_WOE_IV!$G$41,"domestic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21">
        <f>_xlfn.LET(_xlpm.b,_xlfn.XLOOKUP(F521,Binning_WOE_IV!$AJ$2:$AJ$6,Binning_WOE_IV!$AK$2:$AK$6,"not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21">
        <f>_xlfn.LET(_xlpm.b,_xlfn.XLOOKUP(G521,Binning_WOE_IV!$AL$2:$AL$6,Binning_WOE_IV!$AM$2:$AM$6,"not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21">
        <f>_xlfn.XLOOKUP(_xlfn.XLOOKUP(I521,Binning_WOE_IV!$AN$2:$AN$5,Binning_WOE_IV!$AO$2:$AO$5,"not found",0),Binning_WOE_IV!$R$53:$R$55,Binning_WOE_IV!$G$53:$G$55,"not found",0)</f>
        <v>-0.20099341664998441</v>
      </c>
      <c r="AE521">
        <f>_xlfn.LET(_xlpm.b,_xlfn.XLOOKUP(L521,Binning_WOE_IV!$AQ$2:$AQ$5,Binning_WOE_IV!$AR$2:$AR$5,"not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21">
        <f>_xlfn.XLOOKUP(_xlfn.XLOOKUP(N521,Binning_WOE_IV!$AS$2:$AS$4,Binning_WOE_IV!$AT$2:$AT$4,"not found",0),Binning_WOE_IV!$R$62:$R$63,Binning_WOE_IV!$G$62:$G$63,"not found",0)</f>
        <v>0.12957806221905885</v>
      </c>
      <c r="AG521">
        <f>_xlfn.XLOOKUP(_xlfn.XLOOKUP(O521,Binning_WOE_IV!$AU$2:$AU$4,Binning_WOE_IV!$AV$2:$AV$4,"not found",0),Binning_WOE_IV!$R$64:$R$65,Binning_WOE_IV!$G$64:$G$65,"not found",0)</f>
        <v>0.23435622685305388</v>
      </c>
      <c r="AH521">
        <f>V521*TRAIN_SUMMARY!$C$3</f>
        <v>0.10186434668464488</v>
      </c>
      <c r="AI521">
        <f>W521*TRAIN_SUMMARY!$C$4</f>
        <v>-6.1692557392340606E-2</v>
      </c>
      <c r="AJ521">
        <f>X521*TRAIN_SUMMARY!$C$5</f>
        <v>5.7453903556002682E-2</v>
      </c>
      <c r="AK521">
        <f>Y521*TRAIN_SUMMARY!$C$6</f>
        <v>-0.88431454425511169</v>
      </c>
      <c r="AL521">
        <f>Z521*TRAIN_SUMMARY!$C$7</f>
        <v>-0.37777464997720578</v>
      </c>
      <c r="AM521">
        <f>AA521*TRAIN_SUMMARY!$C$8</f>
        <v>-0.43521580803835686</v>
      </c>
      <c r="AN521">
        <f>AB521*TRAIN_SUMMARY!$C$9</f>
        <v>0.17108448609736249</v>
      </c>
      <c r="AO521">
        <f>AC521*TRAIN_SUMMARY!$C$10</f>
        <v>4.7923621110280083E-2</v>
      </c>
      <c r="AP521">
        <f>AD521*TRAIN_SUMMARY!$C$11</f>
        <v>0.23813846799994265</v>
      </c>
      <c r="AQ521">
        <f>AE521*TRAIN_SUMMARY!$C$12</f>
        <v>6.1778553558697331E-2</v>
      </c>
      <c r="AR521">
        <f>AF521*TRAIN_SUMMARY!$C$13</f>
        <v>-7.9424741749105313E-2</v>
      </c>
      <c r="AS521">
        <f>AG521*TRAIN_SUMMARY!$C$14</f>
        <v>-8.8614999578798745E-2</v>
      </c>
      <c r="AT521">
        <f>TRAIN_SUMMARY!$C$2+SUM(AH521:AS521)</f>
        <v>-2.0701947367461124</v>
      </c>
      <c r="AU521">
        <f t="shared" si="104"/>
        <v>0.11202766517502966</v>
      </c>
      <c r="AV521">
        <f t="shared" si="105"/>
        <v>0.11881469095166246</v>
      </c>
      <c r="AW521">
        <f t="shared" si="106"/>
        <v>1</v>
      </c>
      <c r="AX521">
        <f t="shared" si="107"/>
        <v>0</v>
      </c>
      <c r="AY521">
        <f t="shared" si="115"/>
        <v>315</v>
      </c>
      <c r="AZ521">
        <f t="shared" si="116"/>
        <v>205</v>
      </c>
      <c r="BA521" s="35">
        <f t="shared" si="108"/>
        <v>0.64948453608247425</v>
      </c>
      <c r="BB521" s="35">
        <f t="shared" si="109"/>
        <v>0.95348837209302328</v>
      </c>
      <c r="BC521" s="35">
        <f t="shared" si="110"/>
        <v>0.30400383601054903</v>
      </c>
      <c r="BD521" s="35">
        <f t="shared" si="111"/>
        <v>0.95348837209302328</v>
      </c>
      <c r="BE521" s="35">
        <f t="shared" si="112"/>
        <v>0.64948453608247425</v>
      </c>
      <c r="BF521" s="23">
        <f>VLOOKUP(AH521,POINTS_TABLE!$D$2:$E$6,2,FALSE)</f>
        <v>4.4087756341599382</v>
      </c>
      <c r="BG521" s="23">
        <f>VLOOKUP(AI521,POINTS_TABLE!$D$7:$E$12,2,FALSE)</f>
        <v>-2.6701063982906263</v>
      </c>
      <c r="BH521" s="23">
        <f>VLOOKUP(AJ521,POINTS_TABLE!$D$13:$E$18,2,FALSE)</f>
        <v>2.4866538521987356</v>
      </c>
      <c r="BI521" s="23">
        <f>VLOOKUP(AK521,POINTS_TABLE!$D$21:$E$24,2,FALSE)</f>
        <v>-38.273886227485001</v>
      </c>
      <c r="BJ521" s="23">
        <f>VLOOKUP(AL521,POINTS_TABLE!$D$25:$E$27,2,FALSE)</f>
        <v>-16.350408422870363</v>
      </c>
      <c r="BK521" s="23">
        <f>VLOOKUP(AM521,POINTS_TABLE!$D$28:$E$33,2,FALSE)</f>
        <v>-18.836510639202615</v>
      </c>
      <c r="BL521" s="23">
        <f>VLOOKUP(AN521,POINTS_TABLE!$D$34:$E$37,2,FALSE)</f>
        <v>7.4046821899710498</v>
      </c>
      <c r="BM521" s="23">
        <f>VLOOKUP(AO521,POINTS_TABLE!$D$38:$E$41,2,FALSE)</f>
        <v>2.0741751155172814</v>
      </c>
      <c r="BN521" s="23">
        <f>VLOOKUP(AP521,POINTS_TABLE!$D$42:$E$44,2,FALSE)</f>
        <v>10.30683560485237</v>
      </c>
      <c r="BO521" s="23">
        <f>VLOOKUP(AQ521,POINTS_TABLE!$D$45:$E$48,2,FALSE)</f>
        <v>2.6738283855727758</v>
      </c>
      <c r="BP521" s="23">
        <f>VLOOKUP(AR521,POINTS_TABLE!$D$49:$E$50,2,FALSE)</f>
        <v>-3.4375704313596254</v>
      </c>
      <c r="BQ521" s="23">
        <f>VLOOKUP(AS521,POINTS_TABLE!$D$51:$E$52,2,FALSE)</f>
        <v>-3.8353326132213157</v>
      </c>
      <c r="BR521" s="39">
        <f>ROUND(SCORECARD_SCALLING!$C$6-SUM(BF521:BQ521)-TRAIN_SUMMARY!$C$2*SCORECARD_SCALLING!$C$5,0)</f>
        <v>560</v>
      </c>
      <c r="BS521" t="str">
        <f t="shared" si="113"/>
        <v>Manual review</v>
      </c>
      <c r="BT521">
        <f t="shared" si="114"/>
        <v>2</v>
      </c>
    </row>
    <row r="522" spans="1:72">
      <c r="A522" s="2" t="s">
        <v>37</v>
      </c>
      <c r="B522" s="2">
        <v>36</v>
      </c>
      <c r="C522" s="2" t="s">
        <v>33</v>
      </c>
      <c r="D522" s="2" t="s">
        <v>46</v>
      </c>
      <c r="E522" s="2">
        <v>3079</v>
      </c>
      <c r="F522" s="2" t="s">
        <v>24</v>
      </c>
      <c r="G522" s="2" t="s">
        <v>35</v>
      </c>
      <c r="H522" s="2">
        <v>4</v>
      </c>
      <c r="I522" s="2" t="s">
        <v>26</v>
      </c>
      <c r="J522" s="2" t="s">
        <v>27</v>
      </c>
      <c r="K522" s="2">
        <v>4</v>
      </c>
      <c r="L522" s="2" t="s">
        <v>28</v>
      </c>
      <c r="M522" s="2">
        <v>36</v>
      </c>
      <c r="N522" s="2" t="s">
        <v>27</v>
      </c>
      <c r="O522" s="2" t="s">
        <v>29</v>
      </c>
      <c r="P522" s="2">
        <v>1</v>
      </c>
      <c r="Q522" s="2" t="s">
        <v>30</v>
      </c>
      <c r="R522" s="2">
        <v>1</v>
      </c>
      <c r="S522" s="2" t="s">
        <v>27</v>
      </c>
      <c r="T522" s="2" t="s">
        <v>31</v>
      </c>
      <c r="U522" s="2">
        <v>0</v>
      </c>
      <c r="V522">
        <f>_xlfn.XLOOKUP(B522,Binning_WOE_IV!$C$2:$C$6,Binning_WOE_IV!$I$2:$I$6,"not found",-1)</f>
        <v>-0.672432264549915</v>
      </c>
      <c r="W522">
        <f>_xlfn.XLOOKUP(E522,Binning_WOE_IV!$C$7:$C$12,Binning_WOE_IV!$I$7:$I$12,"not found",-1)</f>
        <v>4.3939369041401284E-2</v>
      </c>
      <c r="X522">
        <f>_xlfn.XLOOKUP(M522,Binning_WOE_IV!$C$13:$C$18,Binning_WOE_IV!$I$13:$I$18,"not found",-1)</f>
        <v>0.27579903319597576</v>
      </c>
      <c r="Y522">
        <f>_xlfn.XLOOKUP(A522,Binning_WOE_IV!$B$32:$B$35,Binning_WOE_IV!$G$32:$G$35,"not found",0)</f>
        <v>1.1281887537091495</v>
      </c>
      <c r="Z522" s="23">
        <f>_xlfn.XLOOKUP(_xlfn.XLOOKUP(C522,Binning_WOE_IV!$AF$2:$AF$6,Binning_WOE_IV!$AG$2:$AG$6,"not found",0),Binning_WOE_IV!$R$36:$R$38,Binning_WOE_IV!$G$36:$G$38,"not found",0)</f>
        <v>-4.4726268044255127E-2</v>
      </c>
      <c r="AA522" cm="1">
        <f t="array" ref="AA522">_xlfn.SWITCH(D522,"radio/tv",Binning_WOE_IV!$G$39,"other",Binning_WOE_IV!$G$39,"education",Binning_WOE_IV!$G$40,"retraining",Binning_WOE_IV!$G$40,"furniture/equipment",Binning_WOE_IV!$G$41,"domestic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522">
        <f>_xlfn.LET(_xlpm.b,_xlfn.XLOOKUP(F522,Binning_WOE_IV!$AJ$2:$AJ$6,Binning_WOE_IV!$AK$2:$AK$6,"not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522">
        <f>_xlfn.LET(_xlpm.b,_xlfn.XLOOKUP(G522,Binning_WOE_IV!$AL$2:$AL$6,Binning_WOE_IV!$AM$2:$AM$6,"not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22">
        <f>_xlfn.XLOOKUP(_xlfn.XLOOKUP(I522,Binning_WOE_IV!$AN$2:$AN$5,Binning_WOE_IV!$AO$2:$AO$5,"not found",0),Binning_WOE_IV!$R$53:$R$55,Binning_WOE_IV!$G$53:$G$55,"not found",0)</f>
        <v>0.1811117123342415</v>
      </c>
      <c r="AE522">
        <f>_xlfn.LET(_xlpm.b,_xlfn.XLOOKUP(L522,Binning_WOE_IV!$AQ$2:$AQ$5,Binning_WOE_IV!$AR$2:$AR$5,"not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22">
        <f>_xlfn.XLOOKUP(_xlfn.XLOOKUP(N522,Binning_WOE_IV!$AS$2:$AS$4,Binning_WOE_IV!$AT$2:$AT$4,"not found",0),Binning_WOE_IV!$R$62:$R$63,Binning_WOE_IV!$G$62:$G$63,"not found",0)</f>
        <v>0.12957806221905885</v>
      </c>
      <c r="AG522">
        <f>_xlfn.XLOOKUP(_xlfn.XLOOKUP(O522,Binning_WOE_IV!$AU$2:$AU$4,Binning_WOE_IV!$AV$2:$AV$4,"not found",0),Binning_WOE_IV!$R$64:$R$65,Binning_WOE_IV!$G$64:$G$65,"not found",0)</f>
        <v>0.23435622685305388</v>
      </c>
      <c r="AH522">
        <f>V522*TRAIN_SUMMARY!$C$3</f>
        <v>0.53026698802232175</v>
      </c>
      <c r="AI522">
        <f>W522*TRAIN_SUMMARY!$C$4</f>
        <v>-2.1929012991782761E-2</v>
      </c>
      <c r="AJ522">
        <f>X522*TRAIN_SUMMARY!$C$5</f>
        <v>-0.1756525653466223</v>
      </c>
      <c r="AK522">
        <f>Y522*TRAIN_SUMMARY!$C$6</f>
        <v>-0.88431454425511169</v>
      </c>
      <c r="AL522">
        <f>Z522*TRAIN_SUMMARY!$C$7</f>
        <v>2.4580699342731407E-2</v>
      </c>
      <c r="AM522">
        <f>AA522*TRAIN_SUMMARY!$C$8</f>
        <v>0.38352631329769549</v>
      </c>
      <c r="AN522">
        <f>AB522*TRAIN_SUMMARY!$C$9</f>
        <v>-0.49611293003523665</v>
      </c>
      <c r="AO522">
        <f>AC522*TRAIN_SUMMARY!$C$10</f>
        <v>4.7923621110280083E-2</v>
      </c>
      <c r="AP522">
        <f>AD522*TRAIN_SUMMARY!$C$11</f>
        <v>-0.21458247952085815</v>
      </c>
      <c r="AQ522">
        <f>AE522*TRAIN_SUMMARY!$C$12</f>
        <v>-0.28008206528227803</v>
      </c>
      <c r="AR522">
        <f>AF522*TRAIN_SUMMARY!$C$13</f>
        <v>-7.9424741749105313E-2</v>
      </c>
      <c r="AS522">
        <f>AG522*TRAIN_SUMMARY!$C$14</f>
        <v>-8.8614999578798745E-2</v>
      </c>
      <c r="AT522">
        <f>TRAIN_SUMMARY!$C$2+SUM(AH522:AS522)</f>
        <v>-2.0758165317488881</v>
      </c>
      <c r="AU522">
        <f t="shared" si="104"/>
        <v>0.11146964182078505</v>
      </c>
      <c r="AV522">
        <f t="shared" si="105"/>
        <v>0.11818646407106728</v>
      </c>
      <c r="AW522">
        <f t="shared" si="106"/>
        <v>1</v>
      </c>
      <c r="AX522">
        <f t="shared" si="107"/>
        <v>0</v>
      </c>
      <c r="AY522">
        <f t="shared" si="115"/>
        <v>316</v>
      </c>
      <c r="AZ522">
        <f t="shared" si="116"/>
        <v>205</v>
      </c>
      <c r="BA522" s="35">
        <f t="shared" si="108"/>
        <v>0.65154639175257734</v>
      </c>
      <c r="BB522" s="35">
        <f t="shared" si="109"/>
        <v>0.95348837209302328</v>
      </c>
      <c r="BC522" s="35">
        <f t="shared" si="110"/>
        <v>0.30194198034044595</v>
      </c>
      <c r="BD522" s="35">
        <f t="shared" si="111"/>
        <v>0.95348837209302328</v>
      </c>
      <c r="BE522" s="35">
        <f t="shared" si="112"/>
        <v>0.65154639175257734</v>
      </c>
      <c r="BF522" s="23">
        <f>VLOOKUP(AH522,POINTS_TABLE!$D$2:$E$6,2,FALSE)</f>
        <v>22.950406619007929</v>
      </c>
      <c r="BG522" s="23">
        <f>VLOOKUP(AI522,POINTS_TABLE!$D$7:$E$12,2,FALSE)</f>
        <v>-0.94910634884503919</v>
      </c>
      <c r="BH522" s="23">
        <f>VLOOKUP(AJ522,POINTS_TABLE!$D$13:$E$18,2,FALSE)</f>
        <v>-7.6023925483498971</v>
      </c>
      <c r="BI522" s="23">
        <f>VLOOKUP(AK522,POINTS_TABLE!$D$21:$E$24,2,FALSE)</f>
        <v>-38.273886227485001</v>
      </c>
      <c r="BJ522" s="23">
        <f>VLOOKUP(AL522,POINTS_TABLE!$D$25:$E$27,2,FALSE)</f>
        <v>1.063873591300236</v>
      </c>
      <c r="BK522" s="23">
        <f>VLOOKUP(AM522,POINTS_TABLE!$D$28:$E$33,2,FALSE)</f>
        <v>16.599345307350365</v>
      </c>
      <c r="BL522" s="23">
        <f>VLOOKUP(AN522,POINTS_TABLE!$D$34:$E$37,2,FALSE)</f>
        <v>-21.472189916481874</v>
      </c>
      <c r="BM522" s="23">
        <f>VLOOKUP(AO522,POINTS_TABLE!$D$38:$E$41,2,FALSE)</f>
        <v>2.0741751155172814</v>
      </c>
      <c r="BN522" s="23">
        <f>VLOOKUP(AP522,POINTS_TABLE!$D$42:$E$44,2,FALSE)</f>
        <v>-9.2873123719919874</v>
      </c>
      <c r="BO522" s="23">
        <f>VLOOKUP(AQ522,POINTS_TABLE!$D$45:$E$48,2,FALSE)</f>
        <v>-12.122190198740443</v>
      </c>
      <c r="BP522" s="23">
        <f>VLOOKUP(AR522,POINTS_TABLE!$D$49:$E$50,2,FALSE)</f>
        <v>-3.4375704313596254</v>
      </c>
      <c r="BQ522" s="23">
        <f>VLOOKUP(AS522,POINTS_TABLE!$D$51:$E$52,2,FALSE)</f>
        <v>-3.8353326132213157</v>
      </c>
      <c r="BR522" s="39">
        <f>ROUND(SCORECARD_SCALLING!$C$6-SUM(BF522:BQ522)-TRAIN_SUMMARY!$C$2*SCORECARD_SCALLING!$C$5,0)</f>
        <v>560</v>
      </c>
      <c r="BS522" t="str">
        <f t="shared" si="113"/>
        <v>Manual review</v>
      </c>
      <c r="BT522">
        <f t="shared" si="114"/>
        <v>2</v>
      </c>
    </row>
    <row r="523" spans="1:72">
      <c r="A523" s="2" t="s">
        <v>63</v>
      </c>
      <c r="B523" s="2">
        <v>9</v>
      </c>
      <c r="C523" s="2" t="s">
        <v>33</v>
      </c>
      <c r="D523" s="2" t="s">
        <v>23</v>
      </c>
      <c r="E523" s="2">
        <v>745</v>
      </c>
      <c r="F523" s="2" t="s">
        <v>34</v>
      </c>
      <c r="G523" s="2" t="s">
        <v>35</v>
      </c>
      <c r="H523" s="2">
        <v>3</v>
      </c>
      <c r="I523" s="2" t="s">
        <v>36</v>
      </c>
      <c r="J523" s="2" t="s">
        <v>27</v>
      </c>
      <c r="K523" s="2">
        <v>2</v>
      </c>
      <c r="L523" s="2" t="s">
        <v>28</v>
      </c>
      <c r="M523" s="2">
        <v>28</v>
      </c>
      <c r="N523" s="2" t="s">
        <v>27</v>
      </c>
      <c r="O523" s="2" t="s">
        <v>29</v>
      </c>
      <c r="P523" s="2">
        <v>1</v>
      </c>
      <c r="Q523" s="2" t="s">
        <v>40</v>
      </c>
      <c r="R523" s="2">
        <v>1</v>
      </c>
      <c r="S523" s="2" t="s">
        <v>27</v>
      </c>
      <c r="T523" s="2" t="s">
        <v>31</v>
      </c>
      <c r="U523" s="2">
        <v>1</v>
      </c>
      <c r="V523">
        <f>_xlfn.XLOOKUP(B523,Binning_WOE_IV!$C$2:$C$6,Binning_WOE_IV!$I$2:$I$6,"not found",-1)</f>
        <v>1.0146162505891094</v>
      </c>
      <c r="W523">
        <f>_xlfn.XLOOKUP(E523,Binning_WOE_IV!$C$7:$C$12,Binning_WOE_IV!$I$7:$I$12,"not found",-1)</f>
        <v>3.9978967825304385E-2</v>
      </c>
      <c r="X523">
        <f>_xlfn.XLOOKUP(M523,Binning_WOE_IV!$C$13:$C$18,Binning_WOE_IV!$I$13:$I$18,"not found",-1)</f>
        <v>-0.13233987329659078</v>
      </c>
      <c r="Y523">
        <f>_xlfn.XLOOKUP(A523,Binning_WOE_IV!$B$32:$B$35,Binning_WOE_IV!$G$32:$G$35,"not found",0)</f>
        <v>0.16731839020190586</v>
      </c>
      <c r="Z523" s="23">
        <f>_xlfn.XLOOKUP(_xlfn.XLOOKUP(C523,Binning_WOE_IV!$AF$2:$AF$6,Binning_WOE_IV!$AG$2:$AG$6,"not found",0),Binning_WOE_IV!$R$36:$R$38,Binning_WOE_IV!$G$36:$G$38,"not found",0)</f>
        <v>-4.4726268044255127E-2</v>
      </c>
      <c r="AA523" cm="1">
        <f t="array" ref="AA523">_xlfn.SWITCH(D523,"radio/tv",Binning_WOE_IV!$G$39,"other",Binning_WOE_IV!$G$39,"education",Binning_WOE_IV!$G$40,"retraining",Binning_WOE_IV!$G$40,"furniture/equipment",Binning_WOE_IV!$G$41,"domestic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23">
        <f>_xlfn.LET(_xlpm.b,_xlfn.XLOOKUP(F523,Binning_WOE_IV!$AJ$2:$AJ$6,Binning_WOE_IV!$AK$2:$AK$6,"not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23">
        <f>_xlfn.LET(_xlpm.b,_xlfn.XLOOKUP(G523,Binning_WOE_IV!$AL$2:$AL$6,Binning_WOE_IV!$AM$2:$AM$6,"not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23">
        <f>_xlfn.XLOOKUP(_xlfn.XLOOKUP(I523,Binning_WOE_IV!$AN$2:$AN$5,Binning_WOE_IV!$AO$2:$AO$5,"not found",0),Binning_WOE_IV!$R$53:$R$55,Binning_WOE_IV!$G$53:$G$55,"not found",0)</f>
        <v>-0.20099341664998441</v>
      </c>
      <c r="AE523">
        <f>_xlfn.LET(_xlpm.b,_xlfn.XLOOKUP(L523,Binning_WOE_IV!$AQ$2:$AQ$5,Binning_WOE_IV!$AR$2:$AR$5,"not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23">
        <f>_xlfn.XLOOKUP(_xlfn.XLOOKUP(N523,Binning_WOE_IV!$AS$2:$AS$4,Binning_WOE_IV!$AT$2:$AT$4,"not found",0),Binning_WOE_IV!$R$62:$R$63,Binning_WOE_IV!$G$62:$G$63,"not found",0)</f>
        <v>0.12957806221905885</v>
      </c>
      <c r="AG523">
        <f>_xlfn.XLOOKUP(_xlfn.XLOOKUP(O523,Binning_WOE_IV!$AU$2:$AU$4,Binning_WOE_IV!$AV$2:$AV$4,"not found",0),Binning_WOE_IV!$R$64:$R$65,Binning_WOE_IV!$G$64:$G$65,"not found",0)</f>
        <v>0.23435622685305388</v>
      </c>
      <c r="AH523">
        <f>V523*TRAIN_SUMMARY!$C$3</f>
        <v>-0.80010661528638027</v>
      </c>
      <c r="AI523">
        <f>W523*TRAIN_SUMMARY!$C$4</f>
        <v>-1.9952478243670423E-2</v>
      </c>
      <c r="AJ523">
        <f>X523*TRAIN_SUMMARY!$C$5</f>
        <v>8.428542324031725E-2</v>
      </c>
      <c r="AK523">
        <f>Y523*TRAIN_SUMMARY!$C$6</f>
        <v>-0.13115011605145144</v>
      </c>
      <c r="AL523">
        <f>Z523*TRAIN_SUMMARY!$C$7</f>
        <v>2.4580699342731407E-2</v>
      </c>
      <c r="AM523">
        <f>AA523*TRAIN_SUMMARY!$C$8</f>
        <v>-0.43521580803835686</v>
      </c>
      <c r="AN523">
        <f>AB523*TRAIN_SUMMARY!$C$9</f>
        <v>0.17108448609736249</v>
      </c>
      <c r="AO523">
        <f>AC523*TRAIN_SUMMARY!$C$10</f>
        <v>4.7923621110280083E-2</v>
      </c>
      <c r="AP523">
        <f>AD523*TRAIN_SUMMARY!$C$11</f>
        <v>0.23813846799994265</v>
      </c>
      <c r="AQ523">
        <f>AE523*TRAIN_SUMMARY!$C$12</f>
        <v>-0.28008206528227803</v>
      </c>
      <c r="AR523">
        <f>AF523*TRAIN_SUMMARY!$C$13</f>
        <v>-7.9424741749105313E-2</v>
      </c>
      <c r="AS523">
        <f>AG523*TRAIN_SUMMARY!$C$14</f>
        <v>-8.8614999578798745E-2</v>
      </c>
      <c r="AT523">
        <f>TRAIN_SUMMARY!$C$2+SUM(AH523:AS523)</f>
        <v>-2.0899349412015304</v>
      </c>
      <c r="AU523">
        <f t="shared" si="104"/>
        <v>0.11007894746305107</v>
      </c>
      <c r="AV523">
        <f t="shared" si="105"/>
        <v>2.2065574664066685</v>
      </c>
      <c r="AW523">
        <f t="shared" si="106"/>
        <v>0</v>
      </c>
      <c r="AX523">
        <f t="shared" si="107"/>
        <v>1</v>
      </c>
      <c r="AY523">
        <f t="shared" si="115"/>
        <v>316</v>
      </c>
      <c r="AZ523">
        <f t="shared" si="116"/>
        <v>206</v>
      </c>
      <c r="BA523" s="35">
        <f t="shared" si="108"/>
        <v>0.65154639175257734</v>
      </c>
      <c r="BB523" s="35">
        <f t="shared" si="109"/>
        <v>0.95813953488372094</v>
      </c>
      <c r="BC523" s="35">
        <f t="shared" si="110"/>
        <v>0.30659314313114361</v>
      </c>
      <c r="BD523" s="35">
        <f t="shared" si="111"/>
        <v>0.95813953488372094</v>
      </c>
      <c r="BE523" s="35">
        <f t="shared" si="112"/>
        <v>0.65154639175257734</v>
      </c>
      <c r="BF523" s="23">
        <f>VLOOKUP(AH523,POINTS_TABLE!$D$2:$E$6,2,FALSE)</f>
        <v>-34.629295381683434</v>
      </c>
      <c r="BG523" s="23">
        <f>VLOOKUP(AI523,POINTS_TABLE!$D$7:$E$12,2,FALSE)</f>
        <v>-0.86356024246764762</v>
      </c>
      <c r="BH523" s="23">
        <f>VLOOKUP(AJ523,POINTS_TABLE!$D$13:$E$18,2,FALSE)</f>
        <v>3.6479448638409924</v>
      </c>
      <c r="BI523" s="23">
        <f>VLOOKUP(AK523,POINTS_TABLE!$D$21:$E$24,2,FALSE)</f>
        <v>-5.6762886611832304</v>
      </c>
      <c r="BJ523" s="23">
        <f>VLOOKUP(AL523,POINTS_TABLE!$D$25:$E$27,2,FALSE)</f>
        <v>1.063873591300236</v>
      </c>
      <c r="BK523" s="23">
        <f>VLOOKUP(AM523,POINTS_TABLE!$D$28:$E$33,2,FALSE)</f>
        <v>-18.836510639202615</v>
      </c>
      <c r="BL523" s="23">
        <f>VLOOKUP(AN523,POINTS_TABLE!$D$34:$E$37,2,FALSE)</f>
        <v>7.4046821899710498</v>
      </c>
      <c r="BM523" s="23">
        <f>VLOOKUP(AO523,POINTS_TABLE!$D$38:$E$41,2,FALSE)</f>
        <v>2.0741751155172814</v>
      </c>
      <c r="BN523" s="23">
        <f>VLOOKUP(AP523,POINTS_TABLE!$D$42:$E$44,2,FALSE)</f>
        <v>10.30683560485237</v>
      </c>
      <c r="BO523" s="23">
        <f>VLOOKUP(AQ523,POINTS_TABLE!$D$45:$E$48,2,FALSE)</f>
        <v>-12.122190198740443</v>
      </c>
      <c r="BP523" s="23">
        <f>VLOOKUP(AR523,POINTS_TABLE!$D$49:$E$50,2,FALSE)</f>
        <v>-3.4375704313596254</v>
      </c>
      <c r="BQ523" s="23">
        <f>VLOOKUP(AS523,POINTS_TABLE!$D$51:$E$52,2,FALSE)</f>
        <v>-3.8353326132213157</v>
      </c>
      <c r="BR523" s="39">
        <f>ROUND(SCORECARD_SCALLING!$C$6-SUM(BF523:BQ523)-TRAIN_SUMMARY!$C$2*SCORECARD_SCALLING!$C$5,0)</f>
        <v>561</v>
      </c>
      <c r="BS523" t="str">
        <f t="shared" si="113"/>
        <v>Manual review</v>
      </c>
      <c r="BT523">
        <f t="shared" si="114"/>
        <v>2</v>
      </c>
    </row>
    <row r="524" spans="1:72">
      <c r="A524" s="2" t="s">
        <v>37</v>
      </c>
      <c r="B524" s="2">
        <v>12</v>
      </c>
      <c r="C524" s="2" t="s">
        <v>33</v>
      </c>
      <c r="D524" s="2" t="s">
        <v>23</v>
      </c>
      <c r="E524" s="2">
        <v>1262</v>
      </c>
      <c r="F524" s="2" t="s">
        <v>34</v>
      </c>
      <c r="G524" s="2" t="s">
        <v>35</v>
      </c>
      <c r="H524" s="2">
        <v>3</v>
      </c>
      <c r="I524" s="2" t="s">
        <v>26</v>
      </c>
      <c r="J524" s="2" t="s">
        <v>27</v>
      </c>
      <c r="K524" s="2">
        <v>2</v>
      </c>
      <c r="L524" s="2" t="s">
        <v>50</v>
      </c>
      <c r="M524" s="2">
        <v>25</v>
      </c>
      <c r="N524" s="2" t="s">
        <v>27</v>
      </c>
      <c r="O524" s="2" t="s">
        <v>29</v>
      </c>
      <c r="P524" s="2">
        <v>1</v>
      </c>
      <c r="Q524" s="2" t="s">
        <v>30</v>
      </c>
      <c r="R524" s="2">
        <v>1</v>
      </c>
      <c r="S524" s="2" t="s">
        <v>27</v>
      </c>
      <c r="T524" s="2" t="s">
        <v>31</v>
      </c>
      <c r="U524" s="2">
        <v>0</v>
      </c>
      <c r="V524">
        <f>_xlfn.XLOOKUP(B524,Binning_WOE_IV!$C$2:$C$6,Binning_WOE_IV!$I$2:$I$6,"not found",-1)</f>
        <v>7.0953437452657447E-2</v>
      </c>
      <c r="W524">
        <f>_xlfn.XLOOKUP(E524,Binning_WOE_IV!$C$7:$C$12,Binning_WOE_IV!$I$7:$I$12,"not found",-1)</f>
        <v>0.16104877718831048</v>
      </c>
      <c r="X524">
        <f>_xlfn.XLOOKUP(M524,Binning_WOE_IV!$C$13:$C$18,Binning_WOE_IV!$I$13:$I$18,"not found",-1)</f>
        <v>-0.40221483439086264</v>
      </c>
      <c r="Y524">
        <f>_xlfn.XLOOKUP(A524,Binning_WOE_IV!$B$32:$B$35,Binning_WOE_IV!$G$32:$G$35,"not found",0)</f>
        <v>1.1281887537091495</v>
      </c>
      <c r="Z524" s="23">
        <f>_xlfn.XLOOKUP(_xlfn.XLOOKUP(C524,Binning_WOE_IV!$AF$2:$AF$6,Binning_WOE_IV!$AG$2:$AG$6,"not found",0),Binning_WOE_IV!$R$36:$R$38,Binning_WOE_IV!$G$36:$G$38,"not found",0)</f>
        <v>-4.4726268044255127E-2</v>
      </c>
      <c r="AA524" cm="1">
        <f t="array" ref="AA524">_xlfn.SWITCH(D524,"radio/tv",Binning_WOE_IV!$G$39,"other",Binning_WOE_IV!$G$39,"education",Binning_WOE_IV!$G$40,"retraining",Binning_WOE_IV!$G$40,"furniture/equipment",Binning_WOE_IV!$G$41,"domestic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24">
        <f>_xlfn.LET(_xlpm.b,_xlfn.XLOOKUP(F524,Binning_WOE_IV!$AJ$2:$AJ$6,Binning_WOE_IV!$AK$2:$AK$6,"not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24">
        <f>_xlfn.LET(_xlpm.b,_xlfn.XLOOKUP(G524,Binning_WOE_IV!$AL$2:$AL$6,Binning_WOE_IV!$AM$2:$AM$6,"not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24">
        <f>_xlfn.XLOOKUP(_xlfn.XLOOKUP(I524,Binning_WOE_IV!$AN$2:$AN$5,Binning_WOE_IV!$AO$2:$AO$5,"not found",0),Binning_WOE_IV!$R$53:$R$55,Binning_WOE_IV!$G$53:$G$55,"not found",0)</f>
        <v>0.1811117123342415</v>
      </c>
      <c r="AE524">
        <f>_xlfn.LET(_xlpm.b,_xlfn.XLOOKUP(L524,Binning_WOE_IV!$AQ$2:$AQ$5,Binning_WOE_IV!$AR$2:$AR$5,"not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24">
        <f>_xlfn.XLOOKUP(_xlfn.XLOOKUP(N524,Binning_WOE_IV!$AS$2:$AS$4,Binning_WOE_IV!$AT$2:$AT$4,"not found",0),Binning_WOE_IV!$R$62:$R$63,Binning_WOE_IV!$G$62:$G$63,"not found",0)</f>
        <v>0.12957806221905885</v>
      </c>
      <c r="AG524">
        <f>_xlfn.XLOOKUP(_xlfn.XLOOKUP(O524,Binning_WOE_IV!$AU$2:$AU$4,Binning_WOE_IV!$AV$2:$AV$4,"not found",0),Binning_WOE_IV!$R$64:$R$65,Binning_WOE_IV!$G$64:$G$65,"not found",0)</f>
        <v>0.23435622685305388</v>
      </c>
      <c r="AH524">
        <f>V524*TRAIN_SUMMARY!$C$3</f>
        <v>-5.5952498937620498E-2</v>
      </c>
      <c r="AI524">
        <f>W524*TRAIN_SUMMARY!$C$4</f>
        <v>-8.037531726833734E-2</v>
      </c>
      <c r="AJ524">
        <f>X524*TRAIN_SUMMARY!$C$5</f>
        <v>0.25616502952357967</v>
      </c>
      <c r="AK524">
        <f>Y524*TRAIN_SUMMARY!$C$6</f>
        <v>-0.88431454425511169</v>
      </c>
      <c r="AL524">
        <f>Z524*TRAIN_SUMMARY!$C$7</f>
        <v>2.4580699342731407E-2</v>
      </c>
      <c r="AM524">
        <f>AA524*TRAIN_SUMMARY!$C$8</f>
        <v>-0.43521580803835686</v>
      </c>
      <c r="AN524">
        <f>AB524*TRAIN_SUMMARY!$C$9</f>
        <v>0.17108448609736249</v>
      </c>
      <c r="AO524">
        <f>AC524*TRAIN_SUMMARY!$C$10</f>
        <v>4.7923621110280083E-2</v>
      </c>
      <c r="AP524">
        <f>AD524*TRAIN_SUMMARY!$C$11</f>
        <v>-0.21458247952085815</v>
      </c>
      <c r="AQ524">
        <f>AE524*TRAIN_SUMMARY!$C$12</f>
        <v>6.1778553558697331E-2</v>
      </c>
      <c r="AR524">
        <f>AF524*TRAIN_SUMMARY!$C$13</f>
        <v>-7.9424741749105313E-2</v>
      </c>
      <c r="AS524">
        <f>AG524*TRAIN_SUMMARY!$C$14</f>
        <v>-8.8614999578798745E-2</v>
      </c>
      <c r="AT524">
        <f>TRAIN_SUMMARY!$C$2+SUM(AH524:AS524)</f>
        <v>-2.098348814477661</v>
      </c>
      <c r="AU524">
        <f t="shared" si="104"/>
        <v>0.10925741130201497</v>
      </c>
      <c r="AV524">
        <f t="shared" si="105"/>
        <v>0.11569979482495639</v>
      </c>
      <c r="AW524">
        <f t="shared" si="106"/>
        <v>1</v>
      </c>
      <c r="AX524">
        <f t="shared" si="107"/>
        <v>0</v>
      </c>
      <c r="AY524">
        <f t="shared" si="115"/>
        <v>317</v>
      </c>
      <c r="AZ524">
        <f t="shared" si="116"/>
        <v>206</v>
      </c>
      <c r="BA524" s="35">
        <f t="shared" si="108"/>
        <v>0.65360824742268042</v>
      </c>
      <c r="BB524" s="35">
        <f t="shared" si="109"/>
        <v>0.95813953488372094</v>
      </c>
      <c r="BC524" s="35">
        <f t="shared" si="110"/>
        <v>0.30453128746104052</v>
      </c>
      <c r="BD524" s="35">
        <f t="shared" si="111"/>
        <v>0.95813953488372094</v>
      </c>
      <c r="BE524" s="35">
        <f t="shared" si="112"/>
        <v>0.65360824742268042</v>
      </c>
      <c r="BF524" s="23">
        <f>VLOOKUP(AH524,POINTS_TABLE!$D$2:$E$6,2,FALSE)</f>
        <v>-2.4216717822795024</v>
      </c>
      <c r="BG524" s="23">
        <f>VLOOKUP(AI524,POINTS_TABLE!$D$7:$E$12,2,FALSE)</f>
        <v>-3.4787121489872201</v>
      </c>
      <c r="BH524" s="23">
        <f>VLOOKUP(AJ524,POINTS_TABLE!$D$13:$E$18,2,FALSE)</f>
        <v>11.087040532285299</v>
      </c>
      <c r="BI524" s="23">
        <f>VLOOKUP(AK524,POINTS_TABLE!$D$21:$E$24,2,FALSE)</f>
        <v>-38.273886227485001</v>
      </c>
      <c r="BJ524" s="23">
        <f>VLOOKUP(AL524,POINTS_TABLE!$D$25:$E$27,2,FALSE)</f>
        <v>1.063873591300236</v>
      </c>
      <c r="BK524" s="23">
        <f>VLOOKUP(AM524,POINTS_TABLE!$D$28:$E$33,2,FALSE)</f>
        <v>-18.836510639202615</v>
      </c>
      <c r="BL524" s="23">
        <f>VLOOKUP(AN524,POINTS_TABLE!$D$34:$E$37,2,FALSE)</f>
        <v>7.4046821899710498</v>
      </c>
      <c r="BM524" s="23">
        <f>VLOOKUP(AO524,POINTS_TABLE!$D$38:$E$41,2,FALSE)</f>
        <v>2.0741751155172814</v>
      </c>
      <c r="BN524" s="23">
        <f>VLOOKUP(AP524,POINTS_TABLE!$D$42:$E$44,2,FALSE)</f>
        <v>-9.2873123719919874</v>
      </c>
      <c r="BO524" s="23">
        <f>VLOOKUP(AQ524,POINTS_TABLE!$D$45:$E$48,2,FALSE)</f>
        <v>2.6738283855727758</v>
      </c>
      <c r="BP524" s="23">
        <f>VLOOKUP(AR524,POINTS_TABLE!$D$49:$E$50,2,FALSE)</f>
        <v>-3.4375704313596254</v>
      </c>
      <c r="BQ524" s="23">
        <f>VLOOKUP(AS524,POINTS_TABLE!$D$51:$E$52,2,FALSE)</f>
        <v>-3.8353326132213157</v>
      </c>
      <c r="BR524" s="39">
        <f>ROUND(SCORECARD_SCALLING!$C$6-SUM(BF524:BQ524)-TRAIN_SUMMARY!$C$2*SCORECARD_SCALLING!$C$5,0)</f>
        <v>561</v>
      </c>
      <c r="BS524" t="str">
        <f t="shared" si="113"/>
        <v>Manual review</v>
      </c>
      <c r="BT524">
        <f t="shared" si="114"/>
        <v>2</v>
      </c>
    </row>
    <row r="525" spans="1:72">
      <c r="A525" s="2" t="s">
        <v>37</v>
      </c>
      <c r="B525" s="2">
        <v>24</v>
      </c>
      <c r="C525" s="2" t="s">
        <v>45</v>
      </c>
      <c r="D525" s="2" t="s">
        <v>58</v>
      </c>
      <c r="E525" s="2">
        <v>2375</v>
      </c>
      <c r="F525" s="2" t="s">
        <v>48</v>
      </c>
      <c r="G525" s="2" t="s">
        <v>35</v>
      </c>
      <c r="H525" s="2">
        <v>4</v>
      </c>
      <c r="I525" s="2" t="s">
        <v>26</v>
      </c>
      <c r="J525" s="2" t="s">
        <v>27</v>
      </c>
      <c r="K525" s="2">
        <v>2</v>
      </c>
      <c r="L525" s="2" t="s">
        <v>50</v>
      </c>
      <c r="M525" s="2">
        <v>44</v>
      </c>
      <c r="N525" s="2" t="s">
        <v>27</v>
      </c>
      <c r="O525" s="2" t="s">
        <v>29</v>
      </c>
      <c r="P525" s="2">
        <v>2</v>
      </c>
      <c r="Q525" s="2" t="s">
        <v>30</v>
      </c>
      <c r="R525" s="2">
        <v>2</v>
      </c>
      <c r="S525" s="2" t="s">
        <v>31</v>
      </c>
      <c r="T525" s="2" t="s">
        <v>31</v>
      </c>
      <c r="U525" s="2">
        <v>0</v>
      </c>
      <c r="V525">
        <f>_xlfn.XLOOKUP(B525,Binning_WOE_IV!$C$2:$C$6,Binning_WOE_IV!$I$2:$I$6,"not found",-1)</f>
        <v>-0.12917431193202994</v>
      </c>
      <c r="W525">
        <f>_xlfn.XLOOKUP(E525,Binning_WOE_IV!$C$7:$C$12,Binning_WOE_IV!$I$7:$I$12,"not found",-1)</f>
        <v>0.12361395596717682</v>
      </c>
      <c r="X525">
        <f>_xlfn.XLOOKUP(M525,Binning_WOE_IV!$C$13:$C$18,Binning_WOE_IV!$I$13:$I$18,"not found",-1)</f>
        <v>0.27579903319597576</v>
      </c>
      <c r="Y525">
        <f>_xlfn.XLOOKUP(A525,Binning_WOE_IV!$B$32:$B$35,Binning_WOE_IV!$G$32:$G$35,"not found",0)</f>
        <v>1.1281887537091495</v>
      </c>
      <c r="Z525" s="23">
        <f>_xlfn.XLOOKUP(_xlfn.XLOOKUP(C525,Binning_WOE_IV!$AF$2:$AF$6,Binning_WOE_IV!$AG$2:$AG$6,"not found",0),Binning_WOE_IV!$R$36:$R$38,Binning_WOE_IV!$G$36:$G$38,"not found",0)</f>
        <v>-4.4726268044255127E-2</v>
      </c>
      <c r="AA525" cm="1">
        <f t="array" ref="AA525">_xlfn.SWITCH(D525,"radio/tv",Binning_WOE_IV!$G$39,"other",Binning_WOE_IV!$G$39,"education",Binning_WOE_IV!$G$40,"retraining",Binning_WOE_IV!$G$40,"furniture/equipment",Binning_WOE_IV!$G$41,"domestic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525">
        <f>_xlfn.LET(_xlpm.b,_xlfn.XLOOKUP(F525,Binning_WOE_IV!$AJ$2:$AJ$6,Binning_WOE_IV!$AK$2:$AK$6,"not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525">
        <f>_xlfn.LET(_xlpm.b,_xlfn.XLOOKUP(G525,Binning_WOE_IV!$AL$2:$AL$6,Binning_WOE_IV!$AM$2:$AM$6,"not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25">
        <f>_xlfn.XLOOKUP(_xlfn.XLOOKUP(I525,Binning_WOE_IV!$AN$2:$AN$5,Binning_WOE_IV!$AO$2:$AO$5,"not found",0),Binning_WOE_IV!$R$53:$R$55,Binning_WOE_IV!$G$53:$G$55,"not found",0)</f>
        <v>0.1811117123342415</v>
      </c>
      <c r="AE525">
        <f>_xlfn.LET(_xlpm.b,_xlfn.XLOOKUP(L525,Binning_WOE_IV!$AQ$2:$AQ$5,Binning_WOE_IV!$AR$2:$AR$5,"not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25">
        <f>_xlfn.XLOOKUP(_xlfn.XLOOKUP(N525,Binning_WOE_IV!$AS$2:$AS$4,Binning_WOE_IV!$AT$2:$AT$4,"not found",0),Binning_WOE_IV!$R$62:$R$63,Binning_WOE_IV!$G$62:$G$63,"not found",0)</f>
        <v>0.12957806221905885</v>
      </c>
      <c r="AG525">
        <f>_xlfn.XLOOKUP(_xlfn.XLOOKUP(O525,Binning_WOE_IV!$AU$2:$AU$4,Binning_WOE_IV!$AV$2:$AV$4,"not found",0),Binning_WOE_IV!$R$64:$R$65,Binning_WOE_IV!$G$64:$G$65,"not found",0)</f>
        <v>0.23435622685305388</v>
      </c>
      <c r="AH525">
        <f>V525*TRAIN_SUMMARY!$C$3</f>
        <v>0.10186434668464488</v>
      </c>
      <c r="AI525">
        <f>W525*TRAIN_SUMMARY!$C$4</f>
        <v>-6.1692557392340606E-2</v>
      </c>
      <c r="AJ525">
        <f>X525*TRAIN_SUMMARY!$C$5</f>
        <v>-0.1756525653466223</v>
      </c>
      <c r="AK525">
        <f>Y525*TRAIN_SUMMARY!$C$6</f>
        <v>-0.88431454425511169</v>
      </c>
      <c r="AL525">
        <f>Z525*TRAIN_SUMMARY!$C$7</f>
        <v>2.4580699342731407E-2</v>
      </c>
      <c r="AM525">
        <f>AA525*TRAIN_SUMMARY!$C$8</f>
        <v>0.4883377841684039</v>
      </c>
      <c r="AN525">
        <f>AB525*TRAIN_SUMMARY!$C$9</f>
        <v>-0.49793991054548797</v>
      </c>
      <c r="AO525">
        <f>AC525*TRAIN_SUMMARY!$C$10</f>
        <v>4.7923621110280083E-2</v>
      </c>
      <c r="AP525">
        <f>AD525*TRAIN_SUMMARY!$C$11</f>
        <v>-0.21458247952085815</v>
      </c>
      <c r="AQ525">
        <f>AE525*TRAIN_SUMMARY!$C$12</f>
        <v>6.1778553558697331E-2</v>
      </c>
      <c r="AR525">
        <f>AF525*TRAIN_SUMMARY!$C$13</f>
        <v>-7.9424741749105313E-2</v>
      </c>
      <c r="AS525">
        <f>AG525*TRAIN_SUMMARY!$C$14</f>
        <v>-8.8614999578798745E-2</v>
      </c>
      <c r="AT525">
        <f>TRAIN_SUMMARY!$C$2+SUM(AH525:AS525)</f>
        <v>-2.0991376082856905</v>
      </c>
      <c r="AU525">
        <f t="shared" si="104"/>
        <v>0.1091806693647068</v>
      </c>
      <c r="AV525">
        <f t="shared" si="105"/>
        <v>0.1156136435253324</v>
      </c>
      <c r="AW525">
        <f t="shared" si="106"/>
        <v>1</v>
      </c>
      <c r="AX525">
        <f t="shared" si="107"/>
        <v>0</v>
      </c>
      <c r="AY525">
        <f t="shared" si="115"/>
        <v>318</v>
      </c>
      <c r="AZ525">
        <f t="shared" si="116"/>
        <v>206</v>
      </c>
      <c r="BA525" s="35">
        <f t="shared" si="108"/>
        <v>0.65567010309278351</v>
      </c>
      <c r="BB525" s="35">
        <f t="shared" si="109"/>
        <v>0.95813953488372094</v>
      </c>
      <c r="BC525" s="35">
        <f t="shared" si="110"/>
        <v>0.30246943179093744</v>
      </c>
      <c r="BD525" s="35">
        <f t="shared" si="111"/>
        <v>0.95813953488372094</v>
      </c>
      <c r="BE525" s="35">
        <f t="shared" si="112"/>
        <v>0.65567010309278351</v>
      </c>
      <c r="BF525" s="23">
        <f>VLOOKUP(AH525,POINTS_TABLE!$D$2:$E$6,2,FALSE)</f>
        <v>4.4087756341599382</v>
      </c>
      <c r="BG525" s="23">
        <f>VLOOKUP(AI525,POINTS_TABLE!$D$7:$E$12,2,FALSE)</f>
        <v>-2.6701063982906263</v>
      </c>
      <c r="BH525" s="23">
        <f>VLOOKUP(AJ525,POINTS_TABLE!$D$13:$E$18,2,FALSE)</f>
        <v>-7.6023925483498971</v>
      </c>
      <c r="BI525" s="23">
        <f>VLOOKUP(AK525,POINTS_TABLE!$D$21:$E$24,2,FALSE)</f>
        <v>-38.273886227485001</v>
      </c>
      <c r="BJ525" s="23">
        <f>VLOOKUP(AL525,POINTS_TABLE!$D$25:$E$27,2,FALSE)</f>
        <v>1.063873591300236</v>
      </c>
      <c r="BK525" s="23">
        <f>VLOOKUP(AM525,POINTS_TABLE!$D$28:$E$33,2,FALSE)</f>
        <v>21.135674984953837</v>
      </c>
      <c r="BL525" s="23">
        <f>VLOOKUP(AN525,POINTS_TABLE!$D$34:$E$37,2,FALSE)</f>
        <v>-21.551263188140087</v>
      </c>
      <c r="BM525" s="23">
        <f>VLOOKUP(AO525,POINTS_TABLE!$D$38:$E$41,2,FALSE)</f>
        <v>2.0741751155172814</v>
      </c>
      <c r="BN525" s="23">
        <f>VLOOKUP(AP525,POINTS_TABLE!$D$42:$E$44,2,FALSE)</f>
        <v>-9.2873123719919874</v>
      </c>
      <c r="BO525" s="23">
        <f>VLOOKUP(AQ525,POINTS_TABLE!$D$45:$E$48,2,FALSE)</f>
        <v>2.6738283855727758</v>
      </c>
      <c r="BP525" s="23">
        <f>VLOOKUP(AR525,POINTS_TABLE!$D$49:$E$50,2,FALSE)</f>
        <v>-3.4375704313596254</v>
      </c>
      <c r="BQ525" s="23">
        <f>VLOOKUP(AS525,POINTS_TABLE!$D$51:$E$52,2,FALSE)</f>
        <v>-3.8353326132213157</v>
      </c>
      <c r="BR525" s="39">
        <f>ROUND(SCORECARD_SCALLING!$C$6-SUM(BF525:BQ525)-TRAIN_SUMMARY!$C$2*SCORECARD_SCALLING!$C$5,0)</f>
        <v>561</v>
      </c>
      <c r="BS525" t="str">
        <f t="shared" si="113"/>
        <v>Manual review</v>
      </c>
      <c r="BT525">
        <f t="shared" si="114"/>
        <v>2</v>
      </c>
    </row>
    <row r="526" spans="1:72">
      <c r="A526" s="2" t="s">
        <v>37</v>
      </c>
      <c r="B526" s="2">
        <v>18</v>
      </c>
      <c r="C526" s="2" t="s">
        <v>33</v>
      </c>
      <c r="D526" s="2" t="s">
        <v>46</v>
      </c>
      <c r="E526" s="2">
        <v>6761</v>
      </c>
      <c r="F526" s="2" t="s">
        <v>24</v>
      </c>
      <c r="G526" s="2" t="s">
        <v>35</v>
      </c>
      <c r="H526" s="2">
        <v>2</v>
      </c>
      <c r="I526" s="2" t="s">
        <v>26</v>
      </c>
      <c r="J526" s="2" t="s">
        <v>27</v>
      </c>
      <c r="K526" s="2">
        <v>4</v>
      </c>
      <c r="L526" s="2" t="s">
        <v>50</v>
      </c>
      <c r="M526" s="2">
        <v>68</v>
      </c>
      <c r="N526" s="2" t="s">
        <v>27</v>
      </c>
      <c r="O526" s="2" t="s">
        <v>51</v>
      </c>
      <c r="P526" s="2">
        <v>2</v>
      </c>
      <c r="Q526" s="2" t="s">
        <v>30</v>
      </c>
      <c r="R526" s="2">
        <v>1</v>
      </c>
      <c r="S526" s="2" t="s">
        <v>27</v>
      </c>
      <c r="T526" s="2" t="s">
        <v>31</v>
      </c>
      <c r="U526" s="2">
        <v>1</v>
      </c>
      <c r="V526">
        <f>_xlfn.XLOOKUP(B526,Binning_WOE_IV!$C$2:$C$6,Binning_WOE_IV!$I$2:$I$6,"not found",-1)</f>
        <v>7.0953437452657447E-2</v>
      </c>
      <c r="W526">
        <f>_xlfn.XLOOKUP(E526,Binning_WOE_IV!$C$7:$C$12,Binning_WOE_IV!$I$7:$I$12,"not found",-1)</f>
        <v>-0.1020145435816787</v>
      </c>
      <c r="X526">
        <f>_xlfn.XLOOKUP(M526,Binning_WOE_IV!$C$13:$C$18,Binning_WOE_IV!$I$13:$I$18,"not found",-1)</f>
        <v>0.47434342549681774</v>
      </c>
      <c r="Y526">
        <f>_xlfn.XLOOKUP(A526,Binning_WOE_IV!$B$32:$B$35,Binning_WOE_IV!$G$32:$G$35,"not found",0)</f>
        <v>1.1281887537091495</v>
      </c>
      <c r="Z526" s="23">
        <f>_xlfn.XLOOKUP(_xlfn.XLOOKUP(C526,Binning_WOE_IV!$AF$2:$AF$6,Binning_WOE_IV!$AG$2:$AG$6,"not found",0),Binning_WOE_IV!$R$36:$R$38,Binning_WOE_IV!$G$36:$G$38,"not found",0)</f>
        <v>-4.4726268044255127E-2</v>
      </c>
      <c r="AA526" cm="1">
        <f t="array" ref="AA526">_xlfn.SWITCH(D526,"radio/tv",Binning_WOE_IV!$G$39,"other",Binning_WOE_IV!$G$39,"education",Binning_WOE_IV!$G$40,"retraining",Binning_WOE_IV!$G$40,"furniture/equipment",Binning_WOE_IV!$G$41,"domestic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526">
        <f>_xlfn.LET(_xlpm.b,_xlfn.XLOOKUP(F526,Binning_WOE_IV!$AJ$2:$AJ$6,Binning_WOE_IV!$AK$2:$AK$6,"not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526">
        <f>_xlfn.LET(_xlpm.b,_xlfn.XLOOKUP(G526,Binning_WOE_IV!$AL$2:$AL$6,Binning_WOE_IV!$AM$2:$AM$6,"not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26">
        <f>_xlfn.XLOOKUP(_xlfn.XLOOKUP(I526,Binning_WOE_IV!$AN$2:$AN$5,Binning_WOE_IV!$AO$2:$AO$5,"not found",0),Binning_WOE_IV!$R$53:$R$55,Binning_WOE_IV!$G$53:$G$55,"not found",0)</f>
        <v>0.1811117123342415</v>
      </c>
      <c r="AE526">
        <f>_xlfn.LET(_xlpm.b,_xlfn.XLOOKUP(L526,Binning_WOE_IV!$AQ$2:$AQ$5,Binning_WOE_IV!$AR$2:$AR$5,"not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26">
        <f>_xlfn.XLOOKUP(_xlfn.XLOOKUP(N526,Binning_WOE_IV!$AS$2:$AS$4,Binning_WOE_IV!$AT$2:$AT$4,"not found",0),Binning_WOE_IV!$R$62:$R$63,Binning_WOE_IV!$G$62:$G$63,"not found",0)</f>
        <v>0.12957806221905885</v>
      </c>
      <c r="AG526">
        <f>_xlfn.XLOOKUP(_xlfn.XLOOKUP(O526,Binning_WOE_IV!$AU$2:$AU$4,Binning_WOE_IV!$AV$2:$AV$4,"not found",0),Binning_WOE_IV!$R$64:$R$65,Binning_WOE_IV!$G$64:$G$65,"not found",0)</f>
        <v>-0.4919272386823581</v>
      </c>
      <c r="AH526">
        <f>V526*TRAIN_SUMMARY!$C$3</f>
        <v>-5.5952498937620498E-2</v>
      </c>
      <c r="AI526">
        <f>W526*TRAIN_SUMMARY!$C$4</f>
        <v>5.0912844229637523E-2</v>
      </c>
      <c r="AJ526">
        <f>X526*TRAIN_SUMMARY!$C$5</f>
        <v>-0.30210272522824844</v>
      </c>
      <c r="AK526">
        <f>Y526*TRAIN_SUMMARY!$C$6</f>
        <v>-0.88431454425511169</v>
      </c>
      <c r="AL526">
        <f>Z526*TRAIN_SUMMARY!$C$7</f>
        <v>2.4580699342731407E-2</v>
      </c>
      <c r="AM526">
        <f>AA526*TRAIN_SUMMARY!$C$8</f>
        <v>0.38352631329769549</v>
      </c>
      <c r="AN526">
        <f>AB526*TRAIN_SUMMARY!$C$9</f>
        <v>-0.49611293003523665</v>
      </c>
      <c r="AO526">
        <f>AC526*TRAIN_SUMMARY!$C$10</f>
        <v>4.7923621110280083E-2</v>
      </c>
      <c r="AP526">
        <f>AD526*TRAIN_SUMMARY!$C$11</f>
        <v>-0.21458247952085815</v>
      </c>
      <c r="AQ526">
        <f>AE526*TRAIN_SUMMARY!$C$12</f>
        <v>6.1778553558697331E-2</v>
      </c>
      <c r="AR526">
        <f>AF526*TRAIN_SUMMARY!$C$13</f>
        <v>-7.9424741749105313E-2</v>
      </c>
      <c r="AS526">
        <f>AG526*TRAIN_SUMMARY!$C$14</f>
        <v>0.18600799575071647</v>
      </c>
      <c r="AT526">
        <f>TRAIN_SUMMARY!$C$2+SUM(AH526:AS526)</f>
        <v>-2.0991607071985459</v>
      </c>
      <c r="AU526">
        <f t="shared" si="104"/>
        <v>0.1091784227789304</v>
      </c>
      <c r="AV526">
        <f t="shared" si="105"/>
        <v>2.2147718287950582</v>
      </c>
      <c r="AW526">
        <f t="shared" si="106"/>
        <v>0</v>
      </c>
      <c r="AX526">
        <f t="shared" si="107"/>
        <v>1</v>
      </c>
      <c r="AY526">
        <f t="shared" si="115"/>
        <v>318</v>
      </c>
      <c r="AZ526">
        <f t="shared" si="116"/>
        <v>207</v>
      </c>
      <c r="BA526" s="35">
        <f t="shared" si="108"/>
        <v>0.65567010309278351</v>
      </c>
      <c r="BB526" s="35">
        <f t="shared" si="109"/>
        <v>0.96279069767441861</v>
      </c>
      <c r="BC526" s="35">
        <f t="shared" si="110"/>
        <v>0.3071205945816351</v>
      </c>
      <c r="BD526" s="35">
        <f t="shared" si="111"/>
        <v>0.96279069767441861</v>
      </c>
      <c r="BE526" s="35">
        <f t="shared" si="112"/>
        <v>0.65567010309278351</v>
      </c>
      <c r="BF526" s="23">
        <f>VLOOKUP(AH526,POINTS_TABLE!$D$2:$E$6,2,FALSE)</f>
        <v>-2.4216717822795024</v>
      </c>
      <c r="BG526" s="23">
        <f>VLOOKUP(AI526,POINTS_TABLE!$D$7:$E$12,2,FALSE)</f>
        <v>2.2035512366295098</v>
      </c>
      <c r="BH526" s="23">
        <f>VLOOKUP(AJ526,POINTS_TABLE!$D$13:$E$18,2,FALSE)</f>
        <v>-13.075263105775054</v>
      </c>
      <c r="BI526" s="23">
        <f>VLOOKUP(AK526,POINTS_TABLE!$D$21:$E$24,2,FALSE)</f>
        <v>-38.273886227485001</v>
      </c>
      <c r="BJ526" s="23">
        <f>VLOOKUP(AL526,POINTS_TABLE!$D$25:$E$27,2,FALSE)</f>
        <v>1.063873591300236</v>
      </c>
      <c r="BK526" s="23">
        <f>VLOOKUP(AM526,POINTS_TABLE!$D$28:$E$33,2,FALSE)</f>
        <v>16.599345307350365</v>
      </c>
      <c r="BL526" s="23">
        <f>VLOOKUP(AN526,POINTS_TABLE!$D$34:$E$37,2,FALSE)</f>
        <v>-21.472189916481874</v>
      </c>
      <c r="BM526" s="23">
        <f>VLOOKUP(AO526,POINTS_TABLE!$D$38:$E$41,2,FALSE)</f>
        <v>2.0741751155172814</v>
      </c>
      <c r="BN526" s="23">
        <f>VLOOKUP(AP526,POINTS_TABLE!$D$42:$E$44,2,FALSE)</f>
        <v>-9.2873123719919874</v>
      </c>
      <c r="BO526" s="23">
        <f>VLOOKUP(AQ526,POINTS_TABLE!$D$45:$E$48,2,FALSE)</f>
        <v>2.6738283855727758</v>
      </c>
      <c r="BP526" s="23">
        <f>VLOOKUP(AR526,POINTS_TABLE!$D$49:$E$50,2,FALSE)</f>
        <v>-3.4375704313596254</v>
      </c>
      <c r="BQ526" s="23">
        <f>VLOOKUP(AS526,POINTS_TABLE!$D$51:$E$52,2,FALSE)</f>
        <v>8.0505843910576207</v>
      </c>
      <c r="BR526" s="39">
        <f>ROUND(SCORECARD_SCALLING!$C$6-SUM(BF526:BQ526)-TRAIN_SUMMARY!$C$2*SCORECARD_SCALLING!$C$5,0)</f>
        <v>561</v>
      </c>
      <c r="BS526" t="str">
        <f t="shared" si="113"/>
        <v>Manual review</v>
      </c>
      <c r="BT526">
        <f t="shared" si="114"/>
        <v>2</v>
      </c>
    </row>
    <row r="527" spans="1:72">
      <c r="A527" s="2" t="s">
        <v>37</v>
      </c>
      <c r="B527" s="2">
        <v>10</v>
      </c>
      <c r="C527" s="2" t="s">
        <v>22</v>
      </c>
      <c r="D527" s="2" t="s">
        <v>41</v>
      </c>
      <c r="E527" s="2">
        <v>2146</v>
      </c>
      <c r="F527" s="2" t="s">
        <v>34</v>
      </c>
      <c r="G527" s="2" t="s">
        <v>57</v>
      </c>
      <c r="H527" s="2">
        <v>1</v>
      </c>
      <c r="I527" s="2" t="s">
        <v>36</v>
      </c>
      <c r="J527" s="2" t="s">
        <v>27</v>
      </c>
      <c r="K527" s="2">
        <v>3</v>
      </c>
      <c r="L527" s="2" t="s">
        <v>28</v>
      </c>
      <c r="M527" s="2">
        <v>23</v>
      </c>
      <c r="N527" s="2" t="s">
        <v>27</v>
      </c>
      <c r="O527" s="2" t="s">
        <v>51</v>
      </c>
      <c r="P527" s="2">
        <v>2</v>
      </c>
      <c r="Q527" s="2" t="s">
        <v>30</v>
      </c>
      <c r="R527" s="2">
        <v>1</v>
      </c>
      <c r="S527" s="2" t="s">
        <v>27</v>
      </c>
      <c r="T527" s="2" t="s">
        <v>31</v>
      </c>
      <c r="U527" s="2">
        <v>0</v>
      </c>
      <c r="V527">
        <f>_xlfn.XLOOKUP(B527,Binning_WOE_IV!$C$2:$C$6,Binning_WOE_IV!$I$2:$I$6,"not found",-1)</f>
        <v>1.0146162505891094</v>
      </c>
      <c r="W527">
        <f>_xlfn.XLOOKUP(E527,Binning_WOE_IV!$C$7:$C$12,Binning_WOE_IV!$I$7:$I$12,"not found",-1)</f>
        <v>0.12361395596717682</v>
      </c>
      <c r="X527">
        <f>_xlfn.XLOOKUP(M527,Binning_WOE_IV!$C$13:$C$18,Binning_WOE_IV!$I$13:$I$18,"not found",-1)</f>
        <v>-0.40221483439086264</v>
      </c>
      <c r="Y527">
        <f>_xlfn.XLOOKUP(A527,Binning_WOE_IV!$B$32:$B$35,Binning_WOE_IV!$G$32:$G$35,"not found",0)</f>
        <v>1.1281887537091495</v>
      </c>
      <c r="Z527" s="23">
        <f>_xlfn.XLOOKUP(_xlfn.XLOOKUP(C527,Binning_WOE_IV!$AF$2:$AF$6,Binning_WOE_IV!$AG$2:$AG$6,"not found",0),Binning_WOE_IV!$R$36:$R$38,Binning_WOE_IV!$G$36:$G$38,"not found",0)</f>
        <v>0.68738688104907397</v>
      </c>
      <c r="AA527" cm="1">
        <f t="array" ref="AA527">_xlfn.SWITCH(D527,"radio/tv",Binning_WOE_IV!$G$39,"other",Binning_WOE_IV!$G$39,"education",Binning_WOE_IV!$G$40,"retraining",Binning_WOE_IV!$G$40,"furniture/equipment",Binning_WOE_IV!$G$41,"domestic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527">
        <f>_xlfn.LET(_xlpm.b,_xlfn.XLOOKUP(F527,Binning_WOE_IV!$AJ$2:$AJ$6,Binning_WOE_IV!$AK$2:$AK$6,"not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27">
        <f>_xlfn.LET(_xlpm.b,_xlfn.XLOOKUP(G527,Binning_WOE_IV!$AL$2:$AL$6,Binning_WOE_IV!$AM$2:$AM$6,"not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527">
        <f>_xlfn.XLOOKUP(_xlfn.XLOOKUP(I527,Binning_WOE_IV!$AN$2:$AN$5,Binning_WOE_IV!$AO$2:$AO$5,"not found",0),Binning_WOE_IV!$R$53:$R$55,Binning_WOE_IV!$G$53:$G$55,"not found",0)</f>
        <v>-0.20099341664998441</v>
      </c>
      <c r="AE527">
        <f>_xlfn.LET(_xlpm.b,_xlfn.XLOOKUP(L527,Binning_WOE_IV!$AQ$2:$AQ$5,Binning_WOE_IV!$AR$2:$AR$5,"not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27">
        <f>_xlfn.XLOOKUP(_xlfn.XLOOKUP(N527,Binning_WOE_IV!$AS$2:$AS$4,Binning_WOE_IV!$AT$2:$AT$4,"not found",0),Binning_WOE_IV!$R$62:$R$63,Binning_WOE_IV!$G$62:$G$63,"not found",0)</f>
        <v>0.12957806221905885</v>
      </c>
      <c r="AG527">
        <f>_xlfn.XLOOKUP(_xlfn.XLOOKUP(O527,Binning_WOE_IV!$AU$2:$AU$4,Binning_WOE_IV!$AV$2:$AV$4,"not found",0),Binning_WOE_IV!$R$64:$R$65,Binning_WOE_IV!$G$64:$G$65,"not found",0)</f>
        <v>-0.4919272386823581</v>
      </c>
      <c r="AH527">
        <f>V527*TRAIN_SUMMARY!$C$3</f>
        <v>-0.80010661528638027</v>
      </c>
      <c r="AI527">
        <f>W527*TRAIN_SUMMARY!$C$4</f>
        <v>-6.1692557392340606E-2</v>
      </c>
      <c r="AJ527">
        <f>X527*TRAIN_SUMMARY!$C$5</f>
        <v>0.25616502952357967</v>
      </c>
      <c r="AK527">
        <f>Y527*TRAIN_SUMMARY!$C$6</f>
        <v>-0.88431454425511169</v>
      </c>
      <c r="AL527">
        <f>Z527*TRAIN_SUMMARY!$C$7</f>
        <v>-0.37777464997720578</v>
      </c>
      <c r="AM527">
        <f>AA527*TRAIN_SUMMARY!$C$8</f>
        <v>5.9194073638088991E-2</v>
      </c>
      <c r="AN527">
        <f>AB527*TRAIN_SUMMARY!$C$9</f>
        <v>0.17108448609736249</v>
      </c>
      <c r="AO527">
        <f>AC527*TRAIN_SUMMARY!$C$10</f>
        <v>0.2867089209985732</v>
      </c>
      <c r="AP527">
        <f>AD527*TRAIN_SUMMARY!$C$11</f>
        <v>0.23813846799994265</v>
      </c>
      <c r="AQ527">
        <f>AE527*TRAIN_SUMMARY!$C$12</f>
        <v>-0.28008206528227803</v>
      </c>
      <c r="AR527">
        <f>AF527*TRAIN_SUMMARY!$C$13</f>
        <v>-7.9424741749105313E-2</v>
      </c>
      <c r="AS527">
        <f>AG527*TRAIN_SUMMARY!$C$14</f>
        <v>0.18600799575071647</v>
      </c>
      <c r="AT527">
        <f>TRAIN_SUMMARY!$C$2+SUM(AH527:AS527)</f>
        <v>-2.1074970146962815</v>
      </c>
      <c r="AU527">
        <f t="shared" si="104"/>
        <v>0.10837028366413841</v>
      </c>
      <c r="AV527">
        <f t="shared" si="105"/>
        <v>0.11470434880211748</v>
      </c>
      <c r="AW527">
        <f t="shared" si="106"/>
        <v>1</v>
      </c>
      <c r="AX527">
        <f t="shared" si="107"/>
        <v>0</v>
      </c>
      <c r="AY527">
        <f t="shared" si="115"/>
        <v>319</v>
      </c>
      <c r="AZ527">
        <f t="shared" si="116"/>
        <v>207</v>
      </c>
      <c r="BA527" s="35">
        <f t="shared" si="108"/>
        <v>0.65773195876288659</v>
      </c>
      <c r="BB527" s="35">
        <f t="shared" si="109"/>
        <v>0.96279069767441861</v>
      </c>
      <c r="BC527" s="35">
        <f t="shared" si="110"/>
        <v>0.30505873891153201</v>
      </c>
      <c r="BD527" s="35">
        <f t="shared" si="111"/>
        <v>0.96279069767441861</v>
      </c>
      <c r="BE527" s="35">
        <f t="shared" si="112"/>
        <v>0.65773195876288659</v>
      </c>
      <c r="BF527" s="23">
        <f>VLOOKUP(AH527,POINTS_TABLE!$D$2:$E$6,2,FALSE)</f>
        <v>-34.629295381683434</v>
      </c>
      <c r="BG527" s="23">
        <f>VLOOKUP(AI527,POINTS_TABLE!$D$7:$E$12,2,FALSE)</f>
        <v>-2.6701063982906263</v>
      </c>
      <c r="BH527" s="23">
        <f>VLOOKUP(AJ527,POINTS_TABLE!$D$13:$E$18,2,FALSE)</f>
        <v>11.087040532285299</v>
      </c>
      <c r="BI527" s="23">
        <f>VLOOKUP(AK527,POINTS_TABLE!$D$21:$E$24,2,FALSE)</f>
        <v>-38.273886227485001</v>
      </c>
      <c r="BJ527" s="23">
        <f>VLOOKUP(AL527,POINTS_TABLE!$D$25:$E$27,2,FALSE)</f>
        <v>-16.350408422870363</v>
      </c>
      <c r="BK527" s="23">
        <f>VLOOKUP(AM527,POINTS_TABLE!$D$28:$E$33,2,FALSE)</f>
        <v>2.5619698946306131</v>
      </c>
      <c r="BL527" s="23">
        <f>VLOOKUP(AN527,POINTS_TABLE!$D$34:$E$37,2,FALSE)</f>
        <v>7.4046821899710498</v>
      </c>
      <c r="BM527" s="23">
        <f>VLOOKUP(AO527,POINTS_TABLE!$D$38:$E$41,2,FALSE)</f>
        <v>12.409006155098014</v>
      </c>
      <c r="BN527" s="23">
        <f>VLOOKUP(AP527,POINTS_TABLE!$D$42:$E$44,2,FALSE)</f>
        <v>10.30683560485237</v>
      </c>
      <c r="BO527" s="23">
        <f>VLOOKUP(AQ527,POINTS_TABLE!$D$45:$E$48,2,FALSE)</f>
        <v>-12.122190198740443</v>
      </c>
      <c r="BP527" s="23">
        <f>VLOOKUP(AR527,POINTS_TABLE!$D$49:$E$50,2,FALSE)</f>
        <v>-3.4375704313596254</v>
      </c>
      <c r="BQ527" s="23">
        <f>VLOOKUP(AS527,POINTS_TABLE!$D$51:$E$52,2,FALSE)</f>
        <v>8.0505843910576207</v>
      </c>
      <c r="BR527" s="39">
        <f>ROUND(SCORECARD_SCALLING!$C$6-SUM(BF527:BQ527)-TRAIN_SUMMARY!$C$2*SCORECARD_SCALLING!$C$5,0)</f>
        <v>562</v>
      </c>
      <c r="BS527" t="str">
        <f t="shared" si="113"/>
        <v>Manual review</v>
      </c>
      <c r="BT527">
        <f t="shared" si="114"/>
        <v>2</v>
      </c>
    </row>
    <row r="528" spans="1:72">
      <c r="A528" s="2" t="s">
        <v>32</v>
      </c>
      <c r="B528" s="2">
        <v>7</v>
      </c>
      <c r="C528" s="2" t="s">
        <v>33</v>
      </c>
      <c r="D528" s="2" t="s">
        <v>23</v>
      </c>
      <c r="E528" s="2">
        <v>2415</v>
      </c>
      <c r="F528" s="2" t="s">
        <v>34</v>
      </c>
      <c r="G528" s="2" t="s">
        <v>35</v>
      </c>
      <c r="H528" s="2">
        <v>3</v>
      </c>
      <c r="I528" s="2" t="s">
        <v>26</v>
      </c>
      <c r="J528" s="2" t="s">
        <v>42</v>
      </c>
      <c r="K528" s="2">
        <v>2</v>
      </c>
      <c r="L528" s="2" t="s">
        <v>28</v>
      </c>
      <c r="M528" s="2">
        <v>34</v>
      </c>
      <c r="N528" s="2" t="s">
        <v>27</v>
      </c>
      <c r="O528" s="2" t="s">
        <v>29</v>
      </c>
      <c r="P528" s="2">
        <v>1</v>
      </c>
      <c r="Q528" s="2" t="s">
        <v>30</v>
      </c>
      <c r="R528" s="2">
        <v>1</v>
      </c>
      <c r="S528" s="2" t="s">
        <v>27</v>
      </c>
      <c r="T528" s="2" t="s">
        <v>31</v>
      </c>
      <c r="U528" s="2">
        <v>0</v>
      </c>
      <c r="V528">
        <f>_xlfn.XLOOKUP(B528,Binning_WOE_IV!$C$2:$C$6,Binning_WOE_IV!$I$2:$I$6,"not found",-1)</f>
        <v>1.0146162505891094</v>
      </c>
      <c r="W528">
        <f>_xlfn.XLOOKUP(E528,Binning_WOE_IV!$C$7:$C$12,Binning_WOE_IV!$I$7:$I$12,"not found",-1)</f>
        <v>0.12361395596717682</v>
      </c>
      <c r="X528">
        <f>_xlfn.XLOOKUP(M528,Binning_WOE_IV!$C$13:$C$18,Binning_WOE_IV!$I$13:$I$18,"not found",-1)</f>
        <v>-9.0210644079187538E-2</v>
      </c>
      <c r="Y528">
        <f>_xlfn.XLOOKUP(A528,Binning_WOE_IV!$B$32:$B$35,Binning_WOE_IV!$G$32:$G$35,"not found",0)</f>
        <v>-0.45557089656450134</v>
      </c>
      <c r="Z528" s="23">
        <f>_xlfn.XLOOKUP(_xlfn.XLOOKUP(C528,Binning_WOE_IV!$AF$2:$AF$6,Binning_WOE_IV!$AG$2:$AG$6,"not found",0),Binning_WOE_IV!$R$36:$R$38,Binning_WOE_IV!$G$36:$G$38,"not found",0)</f>
        <v>-4.4726268044255127E-2</v>
      </c>
      <c r="AA528" cm="1">
        <f t="array" ref="AA528">_xlfn.SWITCH(D528,"radio/tv",Binning_WOE_IV!$G$39,"other",Binning_WOE_IV!$G$39,"education",Binning_WOE_IV!$G$40,"retraining",Binning_WOE_IV!$G$40,"furniture/equipment",Binning_WOE_IV!$G$41,"domestic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28">
        <f>_xlfn.LET(_xlpm.b,_xlfn.XLOOKUP(F528,Binning_WOE_IV!$AJ$2:$AJ$6,Binning_WOE_IV!$AK$2:$AK$6,"not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28">
        <f>_xlfn.LET(_xlpm.b,_xlfn.XLOOKUP(G528,Binning_WOE_IV!$AL$2:$AL$6,Binning_WOE_IV!$AM$2:$AM$6,"not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28">
        <f>_xlfn.XLOOKUP(_xlfn.XLOOKUP(I528,Binning_WOE_IV!$AN$2:$AN$5,Binning_WOE_IV!$AO$2:$AO$5,"not found",0),Binning_WOE_IV!$R$53:$R$55,Binning_WOE_IV!$G$53:$G$55,"not found",0)</f>
        <v>0.1811117123342415</v>
      </c>
      <c r="AE528">
        <f>_xlfn.LET(_xlpm.b,_xlfn.XLOOKUP(L528,Binning_WOE_IV!$AQ$2:$AQ$5,Binning_WOE_IV!$AR$2:$AR$5,"not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28">
        <f>_xlfn.XLOOKUP(_xlfn.XLOOKUP(N528,Binning_WOE_IV!$AS$2:$AS$4,Binning_WOE_IV!$AT$2:$AT$4,"not found",0),Binning_WOE_IV!$R$62:$R$63,Binning_WOE_IV!$G$62:$G$63,"not found",0)</f>
        <v>0.12957806221905885</v>
      </c>
      <c r="AG528">
        <f>_xlfn.XLOOKUP(_xlfn.XLOOKUP(O528,Binning_WOE_IV!$AU$2:$AU$4,Binning_WOE_IV!$AV$2:$AV$4,"not found",0),Binning_WOE_IV!$R$64:$R$65,Binning_WOE_IV!$G$64:$G$65,"not found",0)</f>
        <v>0.23435622685305388</v>
      </c>
      <c r="AH528">
        <f>V528*TRAIN_SUMMARY!$C$3</f>
        <v>-0.80010661528638027</v>
      </c>
      <c r="AI528">
        <f>W528*TRAIN_SUMMARY!$C$4</f>
        <v>-6.1692557392340606E-2</v>
      </c>
      <c r="AJ528">
        <f>X528*TRAIN_SUMMARY!$C$5</f>
        <v>5.7453903556002682E-2</v>
      </c>
      <c r="AK528">
        <f>Y528*TRAIN_SUMMARY!$C$6</f>
        <v>0.35709270141793154</v>
      </c>
      <c r="AL528">
        <f>Z528*TRAIN_SUMMARY!$C$7</f>
        <v>2.4580699342731407E-2</v>
      </c>
      <c r="AM528">
        <f>AA528*TRAIN_SUMMARY!$C$8</f>
        <v>-0.43521580803835686</v>
      </c>
      <c r="AN528">
        <f>AB528*TRAIN_SUMMARY!$C$9</f>
        <v>0.17108448609736249</v>
      </c>
      <c r="AO528">
        <f>AC528*TRAIN_SUMMARY!$C$10</f>
        <v>4.7923621110280083E-2</v>
      </c>
      <c r="AP528">
        <f>AD528*TRAIN_SUMMARY!$C$11</f>
        <v>-0.21458247952085815</v>
      </c>
      <c r="AQ528">
        <f>AE528*TRAIN_SUMMARY!$C$12</f>
        <v>-0.28008206528227803</v>
      </c>
      <c r="AR528">
        <f>AF528*TRAIN_SUMMARY!$C$13</f>
        <v>-7.9424741749105313E-2</v>
      </c>
      <c r="AS528">
        <f>AG528*TRAIN_SUMMARY!$C$14</f>
        <v>-8.8614999578798745E-2</v>
      </c>
      <c r="AT528">
        <f>TRAIN_SUMMARY!$C$2+SUM(AH528:AS528)</f>
        <v>-2.1229846700859332</v>
      </c>
      <c r="AU528">
        <f t="shared" si="104"/>
        <v>0.10688282273163185</v>
      </c>
      <c r="AV528">
        <f t="shared" si="105"/>
        <v>0.11303748916814213</v>
      </c>
      <c r="AW528">
        <f t="shared" si="106"/>
        <v>1</v>
      </c>
      <c r="AX528">
        <f t="shared" si="107"/>
        <v>0</v>
      </c>
      <c r="AY528">
        <f t="shared" si="115"/>
        <v>320</v>
      </c>
      <c r="AZ528">
        <f t="shared" si="116"/>
        <v>207</v>
      </c>
      <c r="BA528" s="35">
        <f t="shared" si="108"/>
        <v>0.65979381443298968</v>
      </c>
      <c r="BB528" s="35">
        <f t="shared" si="109"/>
        <v>0.96279069767441861</v>
      </c>
      <c r="BC528" s="35">
        <f t="shared" si="110"/>
        <v>0.30299688324142893</v>
      </c>
      <c r="BD528" s="35">
        <f t="shared" si="111"/>
        <v>0.96279069767441861</v>
      </c>
      <c r="BE528" s="35">
        <f t="shared" si="112"/>
        <v>0.65979381443298968</v>
      </c>
      <c r="BF528" s="23">
        <f>VLOOKUP(AH528,POINTS_TABLE!$D$2:$E$6,2,FALSE)</f>
        <v>-34.629295381683434</v>
      </c>
      <c r="BG528" s="23">
        <f>VLOOKUP(AI528,POINTS_TABLE!$D$7:$E$12,2,FALSE)</f>
        <v>-2.6701063982906263</v>
      </c>
      <c r="BH528" s="23">
        <f>VLOOKUP(AJ528,POINTS_TABLE!$D$13:$E$18,2,FALSE)</f>
        <v>2.4866538521987356</v>
      </c>
      <c r="BI528" s="23">
        <f>VLOOKUP(AK528,POINTS_TABLE!$D$21:$E$24,2,FALSE)</f>
        <v>15.455276084198793</v>
      </c>
      <c r="BJ528" s="23">
        <f>VLOOKUP(AL528,POINTS_TABLE!$D$25:$E$27,2,FALSE)</f>
        <v>1.063873591300236</v>
      </c>
      <c r="BK528" s="23">
        <f>VLOOKUP(AM528,POINTS_TABLE!$D$28:$E$33,2,FALSE)</f>
        <v>-18.836510639202615</v>
      </c>
      <c r="BL528" s="23">
        <f>VLOOKUP(AN528,POINTS_TABLE!$D$34:$E$37,2,FALSE)</f>
        <v>7.4046821899710498</v>
      </c>
      <c r="BM528" s="23">
        <f>VLOOKUP(AO528,POINTS_TABLE!$D$38:$E$41,2,FALSE)</f>
        <v>2.0741751155172814</v>
      </c>
      <c r="BN528" s="23">
        <f>VLOOKUP(AP528,POINTS_TABLE!$D$42:$E$44,2,FALSE)</f>
        <v>-9.2873123719919874</v>
      </c>
      <c r="BO528" s="23">
        <f>VLOOKUP(AQ528,POINTS_TABLE!$D$45:$E$48,2,FALSE)</f>
        <v>-12.122190198740443</v>
      </c>
      <c r="BP528" s="23">
        <f>VLOOKUP(AR528,POINTS_TABLE!$D$49:$E$50,2,FALSE)</f>
        <v>-3.4375704313596254</v>
      </c>
      <c r="BQ528" s="23">
        <f>VLOOKUP(AS528,POINTS_TABLE!$D$51:$E$52,2,FALSE)</f>
        <v>-3.8353326132213157</v>
      </c>
      <c r="BR528" s="39">
        <f>ROUND(SCORECARD_SCALLING!$C$6-SUM(BF528:BQ528)-TRAIN_SUMMARY!$C$2*SCORECARD_SCALLING!$C$5,0)</f>
        <v>562</v>
      </c>
      <c r="BS528" t="str">
        <f t="shared" si="113"/>
        <v>Manual review</v>
      </c>
      <c r="BT528">
        <f t="shared" si="114"/>
        <v>2</v>
      </c>
    </row>
    <row r="529" spans="1:72">
      <c r="A529" s="2" t="s">
        <v>32</v>
      </c>
      <c r="B529" s="2">
        <v>7</v>
      </c>
      <c r="C529" s="2" t="s">
        <v>33</v>
      </c>
      <c r="D529" s="2" t="s">
        <v>23</v>
      </c>
      <c r="E529" s="2">
        <v>2576</v>
      </c>
      <c r="F529" s="2" t="s">
        <v>34</v>
      </c>
      <c r="G529" s="2" t="s">
        <v>35</v>
      </c>
      <c r="H529" s="2">
        <v>2</v>
      </c>
      <c r="I529" s="2" t="s">
        <v>26</v>
      </c>
      <c r="J529" s="2" t="s">
        <v>42</v>
      </c>
      <c r="K529" s="2">
        <v>2</v>
      </c>
      <c r="L529" s="2" t="s">
        <v>28</v>
      </c>
      <c r="M529" s="2">
        <v>35</v>
      </c>
      <c r="N529" s="2" t="s">
        <v>27</v>
      </c>
      <c r="O529" s="2" t="s">
        <v>29</v>
      </c>
      <c r="P529" s="2">
        <v>1</v>
      </c>
      <c r="Q529" s="2" t="s">
        <v>30</v>
      </c>
      <c r="R529" s="2">
        <v>1</v>
      </c>
      <c r="S529" s="2" t="s">
        <v>27</v>
      </c>
      <c r="T529" s="2" t="s">
        <v>31</v>
      </c>
      <c r="U529" s="2">
        <v>0</v>
      </c>
      <c r="V529">
        <f>_xlfn.XLOOKUP(B529,Binning_WOE_IV!$C$2:$C$6,Binning_WOE_IV!$I$2:$I$6,"not found",-1)</f>
        <v>1.0146162505891094</v>
      </c>
      <c r="W529">
        <f>_xlfn.XLOOKUP(E529,Binning_WOE_IV!$C$7:$C$12,Binning_WOE_IV!$I$7:$I$12,"not found",-1)</f>
        <v>0.12361395596717682</v>
      </c>
      <c r="X529">
        <f>_xlfn.XLOOKUP(M529,Binning_WOE_IV!$C$13:$C$18,Binning_WOE_IV!$I$13:$I$18,"not found",-1)</f>
        <v>-9.0210644079187538E-2</v>
      </c>
      <c r="Y529">
        <f>_xlfn.XLOOKUP(A529,Binning_WOE_IV!$B$32:$B$35,Binning_WOE_IV!$G$32:$G$35,"not found",0)</f>
        <v>-0.45557089656450134</v>
      </c>
      <c r="Z529" s="23">
        <f>_xlfn.XLOOKUP(_xlfn.XLOOKUP(C529,Binning_WOE_IV!$AF$2:$AF$6,Binning_WOE_IV!$AG$2:$AG$6,"not found",0),Binning_WOE_IV!$R$36:$R$38,Binning_WOE_IV!$G$36:$G$38,"not found",0)</f>
        <v>-4.4726268044255127E-2</v>
      </c>
      <c r="AA529" cm="1">
        <f t="array" ref="AA529">_xlfn.SWITCH(D529,"radio/tv",Binning_WOE_IV!$G$39,"other",Binning_WOE_IV!$G$39,"education",Binning_WOE_IV!$G$40,"retraining",Binning_WOE_IV!$G$40,"furniture/equipment",Binning_WOE_IV!$G$41,"domestic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29">
        <f>_xlfn.LET(_xlpm.b,_xlfn.XLOOKUP(F529,Binning_WOE_IV!$AJ$2:$AJ$6,Binning_WOE_IV!$AK$2:$AK$6,"not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29">
        <f>_xlfn.LET(_xlpm.b,_xlfn.XLOOKUP(G529,Binning_WOE_IV!$AL$2:$AL$6,Binning_WOE_IV!$AM$2:$AM$6,"not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29">
        <f>_xlfn.XLOOKUP(_xlfn.XLOOKUP(I529,Binning_WOE_IV!$AN$2:$AN$5,Binning_WOE_IV!$AO$2:$AO$5,"not found",0),Binning_WOE_IV!$R$53:$R$55,Binning_WOE_IV!$G$53:$G$55,"not found",0)</f>
        <v>0.1811117123342415</v>
      </c>
      <c r="AE529">
        <f>_xlfn.LET(_xlpm.b,_xlfn.XLOOKUP(L529,Binning_WOE_IV!$AQ$2:$AQ$5,Binning_WOE_IV!$AR$2:$AR$5,"not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29">
        <f>_xlfn.XLOOKUP(_xlfn.XLOOKUP(N529,Binning_WOE_IV!$AS$2:$AS$4,Binning_WOE_IV!$AT$2:$AT$4,"not found",0),Binning_WOE_IV!$R$62:$R$63,Binning_WOE_IV!$G$62:$G$63,"not found",0)</f>
        <v>0.12957806221905885</v>
      </c>
      <c r="AG529">
        <f>_xlfn.XLOOKUP(_xlfn.XLOOKUP(O529,Binning_WOE_IV!$AU$2:$AU$4,Binning_WOE_IV!$AV$2:$AV$4,"not found",0),Binning_WOE_IV!$R$64:$R$65,Binning_WOE_IV!$G$64:$G$65,"not found",0)</f>
        <v>0.23435622685305388</v>
      </c>
      <c r="AH529">
        <f>V529*TRAIN_SUMMARY!$C$3</f>
        <v>-0.80010661528638027</v>
      </c>
      <c r="AI529">
        <f>W529*TRAIN_SUMMARY!$C$4</f>
        <v>-6.1692557392340606E-2</v>
      </c>
      <c r="AJ529">
        <f>X529*TRAIN_SUMMARY!$C$5</f>
        <v>5.7453903556002682E-2</v>
      </c>
      <c r="AK529">
        <f>Y529*TRAIN_SUMMARY!$C$6</f>
        <v>0.35709270141793154</v>
      </c>
      <c r="AL529">
        <f>Z529*TRAIN_SUMMARY!$C$7</f>
        <v>2.4580699342731407E-2</v>
      </c>
      <c r="AM529">
        <f>AA529*TRAIN_SUMMARY!$C$8</f>
        <v>-0.43521580803835686</v>
      </c>
      <c r="AN529">
        <f>AB529*TRAIN_SUMMARY!$C$9</f>
        <v>0.17108448609736249</v>
      </c>
      <c r="AO529">
        <f>AC529*TRAIN_SUMMARY!$C$10</f>
        <v>4.7923621110280083E-2</v>
      </c>
      <c r="AP529">
        <f>AD529*TRAIN_SUMMARY!$C$11</f>
        <v>-0.21458247952085815</v>
      </c>
      <c r="AQ529">
        <f>AE529*TRAIN_SUMMARY!$C$12</f>
        <v>-0.28008206528227803</v>
      </c>
      <c r="AR529">
        <f>AF529*TRAIN_SUMMARY!$C$13</f>
        <v>-7.9424741749105313E-2</v>
      </c>
      <c r="AS529">
        <f>AG529*TRAIN_SUMMARY!$C$14</f>
        <v>-8.8614999578798745E-2</v>
      </c>
      <c r="AT529">
        <f>TRAIN_SUMMARY!$C$2+SUM(AH529:AS529)</f>
        <v>-2.1229846700859332</v>
      </c>
      <c r="AU529">
        <f t="shared" si="104"/>
        <v>0.10688282273163185</v>
      </c>
      <c r="AV529">
        <f t="shared" si="105"/>
        <v>0.11303748916814213</v>
      </c>
      <c r="AW529">
        <f t="shared" si="106"/>
        <v>1</v>
      </c>
      <c r="AX529">
        <f t="shared" si="107"/>
        <v>0</v>
      </c>
      <c r="AY529">
        <f t="shared" si="115"/>
        <v>321</v>
      </c>
      <c r="AZ529">
        <f t="shared" si="116"/>
        <v>207</v>
      </c>
      <c r="BA529" s="35">
        <f t="shared" si="108"/>
        <v>0.66185567010309276</v>
      </c>
      <c r="BB529" s="35">
        <f t="shared" si="109"/>
        <v>0.96279069767441861</v>
      </c>
      <c r="BC529" s="35">
        <f t="shared" si="110"/>
        <v>0.30093502757132584</v>
      </c>
      <c r="BD529" s="35">
        <f t="shared" si="111"/>
        <v>0.96279069767441861</v>
      </c>
      <c r="BE529" s="35">
        <f t="shared" si="112"/>
        <v>0.66185567010309276</v>
      </c>
      <c r="BF529" s="23">
        <f>VLOOKUP(AH529,POINTS_TABLE!$D$2:$E$6,2,FALSE)</f>
        <v>-34.629295381683434</v>
      </c>
      <c r="BG529" s="23">
        <f>VLOOKUP(AI529,POINTS_TABLE!$D$7:$E$12,2,FALSE)</f>
        <v>-2.6701063982906263</v>
      </c>
      <c r="BH529" s="23">
        <f>VLOOKUP(AJ529,POINTS_TABLE!$D$13:$E$18,2,FALSE)</f>
        <v>2.4866538521987356</v>
      </c>
      <c r="BI529" s="23">
        <f>VLOOKUP(AK529,POINTS_TABLE!$D$21:$E$24,2,FALSE)</f>
        <v>15.455276084198793</v>
      </c>
      <c r="BJ529" s="23">
        <f>VLOOKUP(AL529,POINTS_TABLE!$D$25:$E$27,2,FALSE)</f>
        <v>1.063873591300236</v>
      </c>
      <c r="BK529" s="23">
        <f>VLOOKUP(AM529,POINTS_TABLE!$D$28:$E$33,2,FALSE)</f>
        <v>-18.836510639202615</v>
      </c>
      <c r="BL529" s="23">
        <f>VLOOKUP(AN529,POINTS_TABLE!$D$34:$E$37,2,FALSE)</f>
        <v>7.4046821899710498</v>
      </c>
      <c r="BM529" s="23">
        <f>VLOOKUP(AO529,POINTS_TABLE!$D$38:$E$41,2,FALSE)</f>
        <v>2.0741751155172814</v>
      </c>
      <c r="BN529" s="23">
        <f>VLOOKUP(AP529,POINTS_TABLE!$D$42:$E$44,2,FALSE)</f>
        <v>-9.2873123719919874</v>
      </c>
      <c r="BO529" s="23">
        <f>VLOOKUP(AQ529,POINTS_TABLE!$D$45:$E$48,2,FALSE)</f>
        <v>-12.122190198740443</v>
      </c>
      <c r="BP529" s="23">
        <f>VLOOKUP(AR529,POINTS_TABLE!$D$49:$E$50,2,FALSE)</f>
        <v>-3.4375704313596254</v>
      </c>
      <c r="BQ529" s="23">
        <f>VLOOKUP(AS529,POINTS_TABLE!$D$51:$E$52,2,FALSE)</f>
        <v>-3.8353326132213157</v>
      </c>
      <c r="BR529" s="39">
        <f>ROUND(SCORECARD_SCALLING!$C$6-SUM(BF529:BQ529)-TRAIN_SUMMARY!$C$2*SCORECARD_SCALLING!$C$5,0)</f>
        <v>562</v>
      </c>
      <c r="BS529" t="str">
        <f t="shared" si="113"/>
        <v>Manual review</v>
      </c>
      <c r="BT529">
        <f t="shared" si="114"/>
        <v>2</v>
      </c>
    </row>
    <row r="530" spans="1:72">
      <c r="A530" s="2" t="s">
        <v>37</v>
      </c>
      <c r="B530" s="2">
        <v>10</v>
      </c>
      <c r="C530" s="2" t="s">
        <v>33</v>
      </c>
      <c r="D530" s="2" t="s">
        <v>46</v>
      </c>
      <c r="E530" s="2">
        <v>1364</v>
      </c>
      <c r="F530" s="2" t="s">
        <v>34</v>
      </c>
      <c r="G530" s="2" t="s">
        <v>35</v>
      </c>
      <c r="H530" s="2">
        <v>2</v>
      </c>
      <c r="I530" s="2" t="s">
        <v>36</v>
      </c>
      <c r="J530" s="2" t="s">
        <v>27</v>
      </c>
      <c r="K530" s="2">
        <v>4</v>
      </c>
      <c r="L530" s="2" t="s">
        <v>50</v>
      </c>
      <c r="M530" s="2">
        <v>64</v>
      </c>
      <c r="N530" s="2" t="s">
        <v>27</v>
      </c>
      <c r="O530" s="2" t="s">
        <v>29</v>
      </c>
      <c r="P530" s="2">
        <v>1</v>
      </c>
      <c r="Q530" s="2" t="s">
        <v>30</v>
      </c>
      <c r="R530" s="2">
        <v>1</v>
      </c>
      <c r="S530" s="2" t="s">
        <v>31</v>
      </c>
      <c r="T530" s="2" t="s">
        <v>31</v>
      </c>
      <c r="U530" s="2">
        <v>0</v>
      </c>
      <c r="V530">
        <f>_xlfn.XLOOKUP(B530,Binning_WOE_IV!$C$2:$C$6,Binning_WOE_IV!$I$2:$I$6,"not found",-1)</f>
        <v>1.0146162505891094</v>
      </c>
      <c r="W530">
        <f>_xlfn.XLOOKUP(E530,Binning_WOE_IV!$C$7:$C$12,Binning_WOE_IV!$I$7:$I$12,"not found",-1)</f>
        <v>0.16104877718831048</v>
      </c>
      <c r="X530">
        <f>_xlfn.XLOOKUP(M530,Binning_WOE_IV!$C$13:$C$18,Binning_WOE_IV!$I$13:$I$18,"not found",-1)</f>
        <v>0.47434342549681774</v>
      </c>
      <c r="Y530">
        <f>_xlfn.XLOOKUP(A530,Binning_WOE_IV!$B$32:$B$35,Binning_WOE_IV!$G$32:$G$35,"not found",0)</f>
        <v>1.1281887537091495</v>
      </c>
      <c r="Z530" s="23">
        <f>_xlfn.XLOOKUP(_xlfn.XLOOKUP(C530,Binning_WOE_IV!$AF$2:$AF$6,Binning_WOE_IV!$AG$2:$AG$6,"not found",0),Binning_WOE_IV!$R$36:$R$38,Binning_WOE_IV!$G$36:$G$38,"not found",0)</f>
        <v>-4.4726268044255127E-2</v>
      </c>
      <c r="AA530" cm="1">
        <f t="array" ref="AA530">_xlfn.SWITCH(D530,"radio/tv",Binning_WOE_IV!$G$39,"other",Binning_WOE_IV!$G$39,"education",Binning_WOE_IV!$G$40,"retraining",Binning_WOE_IV!$G$40,"furniture/equipment",Binning_WOE_IV!$G$41,"domestic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530">
        <f>_xlfn.LET(_xlpm.b,_xlfn.XLOOKUP(F530,Binning_WOE_IV!$AJ$2:$AJ$6,Binning_WOE_IV!$AK$2:$AK$6,"not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30">
        <f>_xlfn.LET(_xlpm.b,_xlfn.XLOOKUP(G530,Binning_WOE_IV!$AL$2:$AL$6,Binning_WOE_IV!$AM$2:$AM$6,"not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30">
        <f>_xlfn.XLOOKUP(_xlfn.XLOOKUP(I530,Binning_WOE_IV!$AN$2:$AN$5,Binning_WOE_IV!$AO$2:$AO$5,"not found",0),Binning_WOE_IV!$R$53:$R$55,Binning_WOE_IV!$G$53:$G$55,"not found",0)</f>
        <v>-0.20099341664998441</v>
      </c>
      <c r="AE530">
        <f>_xlfn.LET(_xlpm.b,_xlfn.XLOOKUP(L530,Binning_WOE_IV!$AQ$2:$AQ$5,Binning_WOE_IV!$AR$2:$AR$5,"not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30">
        <f>_xlfn.XLOOKUP(_xlfn.XLOOKUP(N530,Binning_WOE_IV!$AS$2:$AS$4,Binning_WOE_IV!$AT$2:$AT$4,"not found",0),Binning_WOE_IV!$R$62:$R$63,Binning_WOE_IV!$G$62:$G$63,"not found",0)</f>
        <v>0.12957806221905885</v>
      </c>
      <c r="AG530">
        <f>_xlfn.XLOOKUP(_xlfn.XLOOKUP(O530,Binning_WOE_IV!$AU$2:$AU$4,Binning_WOE_IV!$AV$2:$AV$4,"not found",0),Binning_WOE_IV!$R$64:$R$65,Binning_WOE_IV!$G$64:$G$65,"not found",0)</f>
        <v>0.23435622685305388</v>
      </c>
      <c r="AH530">
        <f>V530*TRAIN_SUMMARY!$C$3</f>
        <v>-0.80010661528638027</v>
      </c>
      <c r="AI530">
        <f>W530*TRAIN_SUMMARY!$C$4</f>
        <v>-8.037531726833734E-2</v>
      </c>
      <c r="AJ530">
        <f>X530*TRAIN_SUMMARY!$C$5</f>
        <v>-0.30210272522824844</v>
      </c>
      <c r="AK530">
        <f>Y530*TRAIN_SUMMARY!$C$6</f>
        <v>-0.88431454425511169</v>
      </c>
      <c r="AL530">
        <f>Z530*TRAIN_SUMMARY!$C$7</f>
        <v>2.4580699342731407E-2</v>
      </c>
      <c r="AM530">
        <f>AA530*TRAIN_SUMMARY!$C$8</f>
        <v>0.38352631329769549</v>
      </c>
      <c r="AN530">
        <f>AB530*TRAIN_SUMMARY!$C$9</f>
        <v>0.17108448609736249</v>
      </c>
      <c r="AO530">
        <f>AC530*TRAIN_SUMMARY!$C$10</f>
        <v>4.7923621110280083E-2</v>
      </c>
      <c r="AP530">
        <f>AD530*TRAIN_SUMMARY!$C$11</f>
        <v>0.23813846799994265</v>
      </c>
      <c r="AQ530">
        <f>AE530*TRAIN_SUMMARY!$C$12</f>
        <v>6.1778553558697331E-2</v>
      </c>
      <c r="AR530">
        <f>AF530*TRAIN_SUMMARY!$C$13</f>
        <v>-7.9424741749105313E-2</v>
      </c>
      <c r="AS530">
        <f>AG530*TRAIN_SUMMARY!$C$14</f>
        <v>-8.8614999578798745E-2</v>
      </c>
      <c r="AT530">
        <f>TRAIN_SUMMARY!$C$2+SUM(AH530:AS530)</f>
        <v>-2.129307616721396</v>
      </c>
      <c r="AU530">
        <f t="shared" si="104"/>
        <v>0.10628073987484954</v>
      </c>
      <c r="AV530">
        <f t="shared" si="105"/>
        <v>0.11236357983098187</v>
      </c>
      <c r="AW530">
        <f t="shared" si="106"/>
        <v>1</v>
      </c>
      <c r="AX530">
        <f t="shared" si="107"/>
        <v>0</v>
      </c>
      <c r="AY530">
        <f t="shared" si="115"/>
        <v>322</v>
      </c>
      <c r="AZ530">
        <f t="shared" si="116"/>
        <v>207</v>
      </c>
      <c r="BA530" s="35">
        <f t="shared" si="108"/>
        <v>0.66391752577319585</v>
      </c>
      <c r="BB530" s="35">
        <f t="shared" si="109"/>
        <v>0.96279069767441861</v>
      </c>
      <c r="BC530" s="35">
        <f t="shared" si="110"/>
        <v>0.29887317190122276</v>
      </c>
      <c r="BD530" s="35">
        <f t="shared" si="111"/>
        <v>0.96279069767441861</v>
      </c>
      <c r="BE530" s="35">
        <f t="shared" si="112"/>
        <v>0.66391752577319585</v>
      </c>
      <c r="BF530" s="23">
        <f>VLOOKUP(AH530,POINTS_TABLE!$D$2:$E$6,2,FALSE)</f>
        <v>-34.629295381683434</v>
      </c>
      <c r="BG530" s="23">
        <f>VLOOKUP(AI530,POINTS_TABLE!$D$7:$E$12,2,FALSE)</f>
        <v>-3.4787121489872201</v>
      </c>
      <c r="BH530" s="23">
        <f>VLOOKUP(AJ530,POINTS_TABLE!$D$13:$E$18,2,FALSE)</f>
        <v>-13.075263105775054</v>
      </c>
      <c r="BI530" s="23">
        <f>VLOOKUP(AK530,POINTS_TABLE!$D$21:$E$24,2,FALSE)</f>
        <v>-38.273886227485001</v>
      </c>
      <c r="BJ530" s="23">
        <f>VLOOKUP(AL530,POINTS_TABLE!$D$25:$E$27,2,FALSE)</f>
        <v>1.063873591300236</v>
      </c>
      <c r="BK530" s="23">
        <f>VLOOKUP(AM530,POINTS_TABLE!$D$28:$E$33,2,FALSE)</f>
        <v>16.599345307350365</v>
      </c>
      <c r="BL530" s="23">
        <f>VLOOKUP(AN530,POINTS_TABLE!$D$34:$E$37,2,FALSE)</f>
        <v>7.4046821899710498</v>
      </c>
      <c r="BM530" s="23">
        <f>VLOOKUP(AO530,POINTS_TABLE!$D$38:$E$41,2,FALSE)</f>
        <v>2.0741751155172814</v>
      </c>
      <c r="BN530" s="23">
        <f>VLOOKUP(AP530,POINTS_TABLE!$D$42:$E$44,2,FALSE)</f>
        <v>10.30683560485237</v>
      </c>
      <c r="BO530" s="23">
        <f>VLOOKUP(AQ530,POINTS_TABLE!$D$45:$E$48,2,FALSE)</f>
        <v>2.6738283855727758</v>
      </c>
      <c r="BP530" s="23">
        <f>VLOOKUP(AR530,POINTS_TABLE!$D$49:$E$50,2,FALSE)</f>
        <v>-3.4375704313596254</v>
      </c>
      <c r="BQ530" s="23">
        <f>VLOOKUP(AS530,POINTS_TABLE!$D$51:$E$52,2,FALSE)</f>
        <v>-3.8353326132213157</v>
      </c>
      <c r="BR530" s="39">
        <f>ROUND(SCORECARD_SCALLING!$C$6-SUM(BF530:BQ530)-TRAIN_SUMMARY!$C$2*SCORECARD_SCALLING!$C$5,0)</f>
        <v>563</v>
      </c>
      <c r="BS530" t="str">
        <f t="shared" si="113"/>
        <v>Manual review</v>
      </c>
      <c r="BT530">
        <f t="shared" si="114"/>
        <v>2</v>
      </c>
    </row>
    <row r="531" spans="1:72">
      <c r="A531" s="2" t="s">
        <v>37</v>
      </c>
      <c r="B531" s="2">
        <v>9</v>
      </c>
      <c r="C531" s="2" t="s">
        <v>33</v>
      </c>
      <c r="D531" s="2" t="s">
        <v>41</v>
      </c>
      <c r="E531" s="2">
        <v>1388</v>
      </c>
      <c r="F531" s="2" t="s">
        <v>34</v>
      </c>
      <c r="G531" s="2" t="s">
        <v>35</v>
      </c>
      <c r="H531" s="2">
        <v>4</v>
      </c>
      <c r="I531" s="2" t="s">
        <v>36</v>
      </c>
      <c r="J531" s="2" t="s">
        <v>27</v>
      </c>
      <c r="K531" s="2">
        <v>2</v>
      </c>
      <c r="L531" s="2" t="s">
        <v>28</v>
      </c>
      <c r="M531" s="2">
        <v>26</v>
      </c>
      <c r="N531" s="2" t="s">
        <v>27</v>
      </c>
      <c r="O531" s="2" t="s">
        <v>51</v>
      </c>
      <c r="P531" s="2">
        <v>1</v>
      </c>
      <c r="Q531" s="2" t="s">
        <v>30</v>
      </c>
      <c r="R531" s="2">
        <v>1</v>
      </c>
      <c r="S531" s="2" t="s">
        <v>27</v>
      </c>
      <c r="T531" s="2" t="s">
        <v>31</v>
      </c>
      <c r="U531" s="2">
        <v>0</v>
      </c>
      <c r="V531">
        <f>_xlfn.XLOOKUP(B531,Binning_WOE_IV!$C$2:$C$6,Binning_WOE_IV!$I$2:$I$6,"not found",-1)</f>
        <v>1.0146162505891094</v>
      </c>
      <c r="W531">
        <f>_xlfn.XLOOKUP(E531,Binning_WOE_IV!$C$7:$C$12,Binning_WOE_IV!$I$7:$I$12,"not found",-1)</f>
        <v>0.16104877718831048</v>
      </c>
      <c r="X531">
        <f>_xlfn.XLOOKUP(M531,Binning_WOE_IV!$C$13:$C$18,Binning_WOE_IV!$I$13:$I$18,"not found",-1)</f>
        <v>-0.13233987329659078</v>
      </c>
      <c r="Y531">
        <f>_xlfn.XLOOKUP(A531,Binning_WOE_IV!$B$32:$B$35,Binning_WOE_IV!$G$32:$G$35,"not found",0)</f>
        <v>1.1281887537091495</v>
      </c>
      <c r="Z531" s="23">
        <f>_xlfn.XLOOKUP(_xlfn.XLOOKUP(C531,Binning_WOE_IV!$AF$2:$AF$6,Binning_WOE_IV!$AG$2:$AG$6,"not found",0),Binning_WOE_IV!$R$36:$R$38,Binning_WOE_IV!$G$36:$G$38,"not found",0)</f>
        <v>-4.4726268044255127E-2</v>
      </c>
      <c r="AA531" cm="1">
        <f t="array" ref="AA531">_xlfn.SWITCH(D531,"radio/tv",Binning_WOE_IV!$G$39,"other",Binning_WOE_IV!$G$39,"education",Binning_WOE_IV!$G$40,"retraining",Binning_WOE_IV!$G$40,"furniture/equipment",Binning_WOE_IV!$G$41,"domestic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531">
        <f>_xlfn.LET(_xlpm.b,_xlfn.XLOOKUP(F531,Binning_WOE_IV!$AJ$2:$AJ$6,Binning_WOE_IV!$AK$2:$AK$6,"not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31">
        <f>_xlfn.LET(_xlpm.b,_xlfn.XLOOKUP(G531,Binning_WOE_IV!$AL$2:$AL$6,Binning_WOE_IV!$AM$2:$AM$6,"not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31">
        <f>_xlfn.XLOOKUP(_xlfn.XLOOKUP(I531,Binning_WOE_IV!$AN$2:$AN$5,Binning_WOE_IV!$AO$2:$AO$5,"not found",0),Binning_WOE_IV!$R$53:$R$55,Binning_WOE_IV!$G$53:$G$55,"not found",0)</f>
        <v>-0.20099341664998441</v>
      </c>
      <c r="AE531">
        <f>_xlfn.LET(_xlpm.b,_xlfn.XLOOKUP(L531,Binning_WOE_IV!$AQ$2:$AQ$5,Binning_WOE_IV!$AR$2:$AR$5,"not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31">
        <f>_xlfn.XLOOKUP(_xlfn.XLOOKUP(N531,Binning_WOE_IV!$AS$2:$AS$4,Binning_WOE_IV!$AT$2:$AT$4,"not found",0),Binning_WOE_IV!$R$62:$R$63,Binning_WOE_IV!$G$62:$G$63,"not found",0)</f>
        <v>0.12957806221905885</v>
      </c>
      <c r="AG531">
        <f>_xlfn.XLOOKUP(_xlfn.XLOOKUP(O531,Binning_WOE_IV!$AU$2:$AU$4,Binning_WOE_IV!$AV$2:$AV$4,"not found",0),Binning_WOE_IV!$R$64:$R$65,Binning_WOE_IV!$G$64:$G$65,"not found",0)</f>
        <v>-0.4919272386823581</v>
      </c>
      <c r="AH531">
        <f>V531*TRAIN_SUMMARY!$C$3</f>
        <v>-0.80010661528638027</v>
      </c>
      <c r="AI531">
        <f>W531*TRAIN_SUMMARY!$C$4</f>
        <v>-8.037531726833734E-2</v>
      </c>
      <c r="AJ531">
        <f>X531*TRAIN_SUMMARY!$C$5</f>
        <v>8.428542324031725E-2</v>
      </c>
      <c r="AK531">
        <f>Y531*TRAIN_SUMMARY!$C$6</f>
        <v>-0.88431454425511169</v>
      </c>
      <c r="AL531">
        <f>Z531*TRAIN_SUMMARY!$C$7</f>
        <v>2.4580699342731407E-2</v>
      </c>
      <c r="AM531">
        <f>AA531*TRAIN_SUMMARY!$C$8</f>
        <v>5.9194073638088991E-2</v>
      </c>
      <c r="AN531">
        <f>AB531*TRAIN_SUMMARY!$C$9</f>
        <v>0.17108448609736249</v>
      </c>
      <c r="AO531">
        <f>AC531*TRAIN_SUMMARY!$C$10</f>
        <v>4.7923621110280083E-2</v>
      </c>
      <c r="AP531">
        <f>AD531*TRAIN_SUMMARY!$C$11</f>
        <v>0.23813846799994265</v>
      </c>
      <c r="AQ531">
        <f>AE531*TRAIN_SUMMARY!$C$12</f>
        <v>-0.28008206528227803</v>
      </c>
      <c r="AR531">
        <f>AF531*TRAIN_SUMMARY!$C$13</f>
        <v>-7.9424741749105313E-2</v>
      </c>
      <c r="AS531">
        <f>AG531*TRAIN_SUMMARY!$C$14</f>
        <v>0.18600799575071647</v>
      </c>
      <c r="AT531">
        <f>TRAIN_SUMMARY!$C$2+SUM(AH531:AS531)</f>
        <v>-2.1344893314238971</v>
      </c>
      <c r="AU531">
        <f t="shared" si="104"/>
        <v>0.10578955713760448</v>
      </c>
      <c r="AV531">
        <f t="shared" si="105"/>
        <v>0.11181413680894235</v>
      </c>
      <c r="AW531">
        <f t="shared" si="106"/>
        <v>1</v>
      </c>
      <c r="AX531">
        <f t="shared" si="107"/>
        <v>0</v>
      </c>
      <c r="AY531">
        <f t="shared" si="115"/>
        <v>323</v>
      </c>
      <c r="AZ531">
        <f t="shared" si="116"/>
        <v>207</v>
      </c>
      <c r="BA531" s="35">
        <f t="shared" si="108"/>
        <v>0.66597938144329893</v>
      </c>
      <c r="BB531" s="35">
        <f t="shared" si="109"/>
        <v>0.96279069767441861</v>
      </c>
      <c r="BC531" s="35">
        <f t="shared" si="110"/>
        <v>0.29681131623111967</v>
      </c>
      <c r="BD531" s="35">
        <f t="shared" si="111"/>
        <v>0.96279069767441861</v>
      </c>
      <c r="BE531" s="35">
        <f t="shared" si="112"/>
        <v>0.66597938144329893</v>
      </c>
      <c r="BF531" s="23">
        <f>VLOOKUP(AH531,POINTS_TABLE!$D$2:$E$6,2,FALSE)</f>
        <v>-34.629295381683434</v>
      </c>
      <c r="BG531" s="23">
        <f>VLOOKUP(AI531,POINTS_TABLE!$D$7:$E$12,2,FALSE)</f>
        <v>-3.4787121489872201</v>
      </c>
      <c r="BH531" s="23">
        <f>VLOOKUP(AJ531,POINTS_TABLE!$D$13:$E$18,2,FALSE)</f>
        <v>3.6479448638409924</v>
      </c>
      <c r="BI531" s="23">
        <f>VLOOKUP(AK531,POINTS_TABLE!$D$21:$E$24,2,FALSE)</f>
        <v>-38.273886227485001</v>
      </c>
      <c r="BJ531" s="23">
        <f>VLOOKUP(AL531,POINTS_TABLE!$D$25:$E$27,2,FALSE)</f>
        <v>1.063873591300236</v>
      </c>
      <c r="BK531" s="23">
        <f>VLOOKUP(AM531,POINTS_TABLE!$D$28:$E$33,2,FALSE)</f>
        <v>2.5619698946306131</v>
      </c>
      <c r="BL531" s="23">
        <f>VLOOKUP(AN531,POINTS_TABLE!$D$34:$E$37,2,FALSE)</f>
        <v>7.4046821899710498</v>
      </c>
      <c r="BM531" s="23">
        <f>VLOOKUP(AO531,POINTS_TABLE!$D$38:$E$41,2,FALSE)</f>
        <v>2.0741751155172814</v>
      </c>
      <c r="BN531" s="23">
        <f>VLOOKUP(AP531,POINTS_TABLE!$D$42:$E$44,2,FALSE)</f>
        <v>10.30683560485237</v>
      </c>
      <c r="BO531" s="23">
        <f>VLOOKUP(AQ531,POINTS_TABLE!$D$45:$E$48,2,FALSE)</f>
        <v>-12.122190198740443</v>
      </c>
      <c r="BP531" s="23">
        <f>VLOOKUP(AR531,POINTS_TABLE!$D$49:$E$50,2,FALSE)</f>
        <v>-3.4375704313596254</v>
      </c>
      <c r="BQ531" s="23">
        <f>VLOOKUP(AS531,POINTS_TABLE!$D$51:$E$52,2,FALSE)</f>
        <v>8.0505843910576207</v>
      </c>
      <c r="BR531" s="39">
        <f>ROUND(SCORECARD_SCALLING!$C$6-SUM(BF531:BQ531)-TRAIN_SUMMARY!$C$2*SCORECARD_SCALLING!$C$5,0)</f>
        <v>563</v>
      </c>
      <c r="BS531" t="str">
        <f t="shared" si="113"/>
        <v>Manual review</v>
      </c>
      <c r="BT531">
        <f t="shared" si="114"/>
        <v>2</v>
      </c>
    </row>
    <row r="532" spans="1:72">
      <c r="A532" s="2" t="s">
        <v>37</v>
      </c>
      <c r="B532" s="2">
        <v>18</v>
      </c>
      <c r="C532" s="2" t="s">
        <v>33</v>
      </c>
      <c r="D532" s="2" t="s">
        <v>23</v>
      </c>
      <c r="E532" s="2">
        <v>1126</v>
      </c>
      <c r="F532" s="2" t="s">
        <v>24</v>
      </c>
      <c r="G532" s="2" t="s">
        <v>57</v>
      </c>
      <c r="H532" s="2">
        <v>4</v>
      </c>
      <c r="I532" s="2" t="s">
        <v>36</v>
      </c>
      <c r="J532" s="2" t="s">
        <v>27</v>
      </c>
      <c r="K532" s="2">
        <v>2</v>
      </c>
      <c r="L532" s="2" t="s">
        <v>28</v>
      </c>
      <c r="M532" s="2">
        <v>21</v>
      </c>
      <c r="N532" s="2" t="s">
        <v>27</v>
      </c>
      <c r="O532" s="2" t="s">
        <v>51</v>
      </c>
      <c r="P532" s="2">
        <v>1</v>
      </c>
      <c r="Q532" s="2" t="s">
        <v>30</v>
      </c>
      <c r="R532" s="2">
        <v>1</v>
      </c>
      <c r="S532" s="2" t="s">
        <v>31</v>
      </c>
      <c r="T532" s="2" t="s">
        <v>31</v>
      </c>
      <c r="U532" s="2">
        <v>0</v>
      </c>
      <c r="V532">
        <f>_xlfn.XLOOKUP(B532,Binning_WOE_IV!$C$2:$C$6,Binning_WOE_IV!$I$2:$I$6,"not found",-1)</f>
        <v>7.0953437452657447E-2</v>
      </c>
      <c r="W532">
        <f>_xlfn.XLOOKUP(E532,Binning_WOE_IV!$C$7:$C$12,Binning_WOE_IV!$I$7:$I$12,"not found",-1)</f>
        <v>0.16104877718831048</v>
      </c>
      <c r="X532">
        <f>_xlfn.XLOOKUP(M532,Binning_WOE_IV!$C$13:$C$18,Binning_WOE_IV!$I$13:$I$18,"not found",-1)</f>
        <v>-0.40221483439086264</v>
      </c>
      <c r="Y532">
        <f>_xlfn.XLOOKUP(A532,Binning_WOE_IV!$B$32:$B$35,Binning_WOE_IV!$G$32:$G$35,"not found",0)</f>
        <v>1.1281887537091495</v>
      </c>
      <c r="Z532" s="23">
        <f>_xlfn.XLOOKUP(_xlfn.XLOOKUP(C532,Binning_WOE_IV!$AF$2:$AF$6,Binning_WOE_IV!$AG$2:$AG$6,"not found",0),Binning_WOE_IV!$R$36:$R$38,Binning_WOE_IV!$G$36:$G$38,"not found",0)</f>
        <v>-4.4726268044255127E-2</v>
      </c>
      <c r="AA532" cm="1">
        <f t="array" ref="AA532">_xlfn.SWITCH(D532,"radio/tv",Binning_WOE_IV!$G$39,"other",Binning_WOE_IV!$G$39,"education",Binning_WOE_IV!$G$40,"retraining",Binning_WOE_IV!$G$40,"furniture/equipment",Binning_WOE_IV!$G$41,"domestic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32">
        <f>_xlfn.LET(_xlpm.b,_xlfn.XLOOKUP(F532,Binning_WOE_IV!$AJ$2:$AJ$6,Binning_WOE_IV!$AK$2:$AK$6,"not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532">
        <f>_xlfn.LET(_xlpm.b,_xlfn.XLOOKUP(G532,Binning_WOE_IV!$AL$2:$AL$6,Binning_WOE_IV!$AM$2:$AM$6,"not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532">
        <f>_xlfn.XLOOKUP(_xlfn.XLOOKUP(I532,Binning_WOE_IV!$AN$2:$AN$5,Binning_WOE_IV!$AO$2:$AO$5,"not found",0),Binning_WOE_IV!$R$53:$R$55,Binning_WOE_IV!$G$53:$G$55,"not found",0)</f>
        <v>-0.20099341664998441</v>
      </c>
      <c r="AE532">
        <f>_xlfn.LET(_xlpm.b,_xlfn.XLOOKUP(L532,Binning_WOE_IV!$AQ$2:$AQ$5,Binning_WOE_IV!$AR$2:$AR$5,"not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32">
        <f>_xlfn.XLOOKUP(_xlfn.XLOOKUP(N532,Binning_WOE_IV!$AS$2:$AS$4,Binning_WOE_IV!$AT$2:$AT$4,"not found",0),Binning_WOE_IV!$R$62:$R$63,Binning_WOE_IV!$G$62:$G$63,"not found",0)</f>
        <v>0.12957806221905885</v>
      </c>
      <c r="AG532">
        <f>_xlfn.XLOOKUP(_xlfn.XLOOKUP(O532,Binning_WOE_IV!$AU$2:$AU$4,Binning_WOE_IV!$AV$2:$AV$4,"not found",0),Binning_WOE_IV!$R$64:$R$65,Binning_WOE_IV!$G$64:$G$65,"not found",0)</f>
        <v>-0.4919272386823581</v>
      </c>
      <c r="AH532">
        <f>V532*TRAIN_SUMMARY!$C$3</f>
        <v>-5.5952498937620498E-2</v>
      </c>
      <c r="AI532">
        <f>W532*TRAIN_SUMMARY!$C$4</f>
        <v>-8.037531726833734E-2</v>
      </c>
      <c r="AJ532">
        <f>X532*TRAIN_SUMMARY!$C$5</f>
        <v>0.25616502952357967</v>
      </c>
      <c r="AK532">
        <f>Y532*TRAIN_SUMMARY!$C$6</f>
        <v>-0.88431454425511169</v>
      </c>
      <c r="AL532">
        <f>Z532*TRAIN_SUMMARY!$C$7</f>
        <v>2.4580699342731407E-2</v>
      </c>
      <c r="AM532">
        <f>AA532*TRAIN_SUMMARY!$C$8</f>
        <v>-0.43521580803835686</v>
      </c>
      <c r="AN532">
        <f>AB532*TRAIN_SUMMARY!$C$9</f>
        <v>-0.49611293003523665</v>
      </c>
      <c r="AO532">
        <f>AC532*TRAIN_SUMMARY!$C$10</f>
        <v>0.2867089209985732</v>
      </c>
      <c r="AP532">
        <f>AD532*TRAIN_SUMMARY!$C$11</f>
        <v>0.23813846799994265</v>
      </c>
      <c r="AQ532">
        <f>AE532*TRAIN_SUMMARY!$C$12</f>
        <v>-0.28008206528227803</v>
      </c>
      <c r="AR532">
        <f>AF532*TRAIN_SUMMARY!$C$13</f>
        <v>-7.9424741749105313E-2</v>
      </c>
      <c r="AS532">
        <f>AG532*TRAIN_SUMMARY!$C$14</f>
        <v>0.18600799575071647</v>
      </c>
      <c r="AT532">
        <f>TRAIN_SUMMARY!$C$2+SUM(AH532:AS532)</f>
        <v>-2.1412776067126265</v>
      </c>
      <c r="AU532">
        <f t="shared" si="104"/>
        <v>0.10514911529896755</v>
      </c>
      <c r="AV532">
        <f t="shared" si="105"/>
        <v>0.11109818386073776</v>
      </c>
      <c r="AW532">
        <f t="shared" si="106"/>
        <v>1</v>
      </c>
      <c r="AX532">
        <f t="shared" si="107"/>
        <v>0</v>
      </c>
      <c r="AY532">
        <f t="shared" si="115"/>
        <v>324</v>
      </c>
      <c r="AZ532">
        <f t="shared" si="116"/>
        <v>207</v>
      </c>
      <c r="BA532" s="35">
        <f t="shared" si="108"/>
        <v>0.66804123711340202</v>
      </c>
      <c r="BB532" s="35">
        <f t="shared" si="109"/>
        <v>0.96279069767441861</v>
      </c>
      <c r="BC532" s="35">
        <f t="shared" si="110"/>
        <v>0.29474946056101659</v>
      </c>
      <c r="BD532" s="35">
        <f t="shared" si="111"/>
        <v>0.96279069767441861</v>
      </c>
      <c r="BE532" s="35">
        <f t="shared" si="112"/>
        <v>0.66804123711340202</v>
      </c>
      <c r="BF532" s="23">
        <f>VLOOKUP(AH532,POINTS_TABLE!$D$2:$E$6,2,FALSE)</f>
        <v>-2.4216717822795024</v>
      </c>
      <c r="BG532" s="23">
        <f>VLOOKUP(AI532,POINTS_TABLE!$D$7:$E$12,2,FALSE)</f>
        <v>-3.4787121489872201</v>
      </c>
      <c r="BH532" s="23">
        <f>VLOOKUP(AJ532,POINTS_TABLE!$D$13:$E$18,2,FALSE)</f>
        <v>11.087040532285299</v>
      </c>
      <c r="BI532" s="23">
        <f>VLOOKUP(AK532,POINTS_TABLE!$D$21:$E$24,2,FALSE)</f>
        <v>-38.273886227485001</v>
      </c>
      <c r="BJ532" s="23">
        <f>VLOOKUP(AL532,POINTS_TABLE!$D$25:$E$27,2,FALSE)</f>
        <v>1.063873591300236</v>
      </c>
      <c r="BK532" s="23">
        <f>VLOOKUP(AM532,POINTS_TABLE!$D$28:$E$33,2,FALSE)</f>
        <v>-18.836510639202615</v>
      </c>
      <c r="BL532" s="23">
        <f>VLOOKUP(AN532,POINTS_TABLE!$D$34:$E$37,2,FALSE)</f>
        <v>-21.472189916481874</v>
      </c>
      <c r="BM532" s="23">
        <f>VLOOKUP(AO532,POINTS_TABLE!$D$38:$E$41,2,FALSE)</f>
        <v>12.409006155098014</v>
      </c>
      <c r="BN532" s="23">
        <f>VLOOKUP(AP532,POINTS_TABLE!$D$42:$E$44,2,FALSE)</f>
        <v>10.30683560485237</v>
      </c>
      <c r="BO532" s="23">
        <f>VLOOKUP(AQ532,POINTS_TABLE!$D$45:$E$48,2,FALSE)</f>
        <v>-12.122190198740443</v>
      </c>
      <c r="BP532" s="23">
        <f>VLOOKUP(AR532,POINTS_TABLE!$D$49:$E$50,2,FALSE)</f>
        <v>-3.4375704313596254</v>
      </c>
      <c r="BQ532" s="23">
        <f>VLOOKUP(AS532,POINTS_TABLE!$D$51:$E$52,2,FALSE)</f>
        <v>8.0505843910576207</v>
      </c>
      <c r="BR532" s="39">
        <f>ROUND(SCORECARD_SCALLING!$C$6-SUM(BF532:BQ532)-TRAIN_SUMMARY!$C$2*SCORECARD_SCALLING!$C$5,0)</f>
        <v>563</v>
      </c>
      <c r="BS532" t="str">
        <f t="shared" si="113"/>
        <v>Manual review</v>
      </c>
      <c r="BT532">
        <f t="shared" si="114"/>
        <v>2</v>
      </c>
    </row>
    <row r="533" spans="1:72">
      <c r="A533" s="2" t="s">
        <v>32</v>
      </c>
      <c r="B533" s="2">
        <v>8</v>
      </c>
      <c r="C533" s="2" t="s">
        <v>33</v>
      </c>
      <c r="D533" s="2" t="s">
        <v>23</v>
      </c>
      <c r="E533" s="2">
        <v>1414</v>
      </c>
      <c r="F533" s="2" t="s">
        <v>34</v>
      </c>
      <c r="G533" s="2" t="s">
        <v>35</v>
      </c>
      <c r="H533" s="2">
        <v>4</v>
      </c>
      <c r="I533" s="2" t="s">
        <v>26</v>
      </c>
      <c r="J533" s="2" t="s">
        <v>42</v>
      </c>
      <c r="K533" s="2">
        <v>2</v>
      </c>
      <c r="L533" s="2" t="s">
        <v>28</v>
      </c>
      <c r="M533" s="2">
        <v>33</v>
      </c>
      <c r="N533" s="2" t="s">
        <v>27</v>
      </c>
      <c r="O533" s="2" t="s">
        <v>29</v>
      </c>
      <c r="P533" s="2">
        <v>1</v>
      </c>
      <c r="Q533" s="2" t="s">
        <v>30</v>
      </c>
      <c r="R533" s="2">
        <v>1</v>
      </c>
      <c r="S533" s="2" t="s">
        <v>27</v>
      </c>
      <c r="T533" s="2" t="s">
        <v>62</v>
      </c>
      <c r="U533" s="2">
        <v>0</v>
      </c>
      <c r="V533">
        <f>_xlfn.XLOOKUP(B533,Binning_WOE_IV!$C$2:$C$6,Binning_WOE_IV!$I$2:$I$6,"not found",-1)</f>
        <v>1.0146162505891094</v>
      </c>
      <c r="W533">
        <f>_xlfn.XLOOKUP(E533,Binning_WOE_IV!$C$7:$C$12,Binning_WOE_IV!$I$7:$I$12,"not found",-1)</f>
        <v>0.16104877718831048</v>
      </c>
      <c r="X533">
        <f>_xlfn.XLOOKUP(M533,Binning_WOE_IV!$C$13:$C$18,Binning_WOE_IV!$I$13:$I$18,"not found",-1)</f>
        <v>-9.0210644079187538E-2</v>
      </c>
      <c r="Y533">
        <f>_xlfn.XLOOKUP(A533,Binning_WOE_IV!$B$32:$B$35,Binning_WOE_IV!$G$32:$G$35,"not found",0)</f>
        <v>-0.45557089656450134</v>
      </c>
      <c r="Z533" s="23">
        <f>_xlfn.XLOOKUP(_xlfn.XLOOKUP(C533,Binning_WOE_IV!$AF$2:$AF$6,Binning_WOE_IV!$AG$2:$AG$6,"not found",0),Binning_WOE_IV!$R$36:$R$38,Binning_WOE_IV!$G$36:$G$38,"not found",0)</f>
        <v>-4.4726268044255127E-2</v>
      </c>
      <c r="AA533" cm="1">
        <f t="array" ref="AA533">_xlfn.SWITCH(D533,"radio/tv",Binning_WOE_IV!$G$39,"other",Binning_WOE_IV!$G$39,"education",Binning_WOE_IV!$G$40,"retraining",Binning_WOE_IV!$G$40,"furniture/equipment",Binning_WOE_IV!$G$41,"domestic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33">
        <f>_xlfn.LET(_xlpm.b,_xlfn.XLOOKUP(F533,Binning_WOE_IV!$AJ$2:$AJ$6,Binning_WOE_IV!$AK$2:$AK$6,"not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33">
        <f>_xlfn.LET(_xlpm.b,_xlfn.XLOOKUP(G533,Binning_WOE_IV!$AL$2:$AL$6,Binning_WOE_IV!$AM$2:$AM$6,"not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33">
        <f>_xlfn.XLOOKUP(_xlfn.XLOOKUP(I533,Binning_WOE_IV!$AN$2:$AN$5,Binning_WOE_IV!$AO$2:$AO$5,"not found",0),Binning_WOE_IV!$R$53:$R$55,Binning_WOE_IV!$G$53:$G$55,"not found",0)</f>
        <v>0.1811117123342415</v>
      </c>
      <c r="AE533">
        <f>_xlfn.LET(_xlpm.b,_xlfn.XLOOKUP(L533,Binning_WOE_IV!$AQ$2:$AQ$5,Binning_WOE_IV!$AR$2:$AR$5,"not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33">
        <f>_xlfn.XLOOKUP(_xlfn.XLOOKUP(N533,Binning_WOE_IV!$AS$2:$AS$4,Binning_WOE_IV!$AT$2:$AT$4,"not found",0),Binning_WOE_IV!$R$62:$R$63,Binning_WOE_IV!$G$62:$G$63,"not found",0)</f>
        <v>0.12957806221905885</v>
      </c>
      <c r="AG533">
        <f>_xlfn.XLOOKUP(_xlfn.XLOOKUP(O533,Binning_WOE_IV!$AU$2:$AU$4,Binning_WOE_IV!$AV$2:$AV$4,"not found",0),Binning_WOE_IV!$R$64:$R$65,Binning_WOE_IV!$G$64:$G$65,"not found",0)</f>
        <v>0.23435622685305388</v>
      </c>
      <c r="AH533">
        <f>V533*TRAIN_SUMMARY!$C$3</f>
        <v>-0.80010661528638027</v>
      </c>
      <c r="AI533">
        <f>W533*TRAIN_SUMMARY!$C$4</f>
        <v>-8.037531726833734E-2</v>
      </c>
      <c r="AJ533">
        <f>X533*TRAIN_SUMMARY!$C$5</f>
        <v>5.7453903556002682E-2</v>
      </c>
      <c r="AK533">
        <f>Y533*TRAIN_SUMMARY!$C$6</f>
        <v>0.35709270141793154</v>
      </c>
      <c r="AL533">
        <f>Z533*TRAIN_SUMMARY!$C$7</f>
        <v>2.4580699342731407E-2</v>
      </c>
      <c r="AM533">
        <f>AA533*TRAIN_SUMMARY!$C$8</f>
        <v>-0.43521580803835686</v>
      </c>
      <c r="AN533">
        <f>AB533*TRAIN_SUMMARY!$C$9</f>
        <v>0.17108448609736249</v>
      </c>
      <c r="AO533">
        <f>AC533*TRAIN_SUMMARY!$C$10</f>
        <v>4.7923621110280083E-2</v>
      </c>
      <c r="AP533">
        <f>AD533*TRAIN_SUMMARY!$C$11</f>
        <v>-0.21458247952085815</v>
      </c>
      <c r="AQ533">
        <f>AE533*TRAIN_SUMMARY!$C$12</f>
        <v>-0.28008206528227803</v>
      </c>
      <c r="AR533">
        <f>AF533*TRAIN_SUMMARY!$C$13</f>
        <v>-7.9424741749105313E-2</v>
      </c>
      <c r="AS533">
        <f>AG533*TRAIN_SUMMARY!$C$14</f>
        <v>-8.8614999578798745E-2</v>
      </c>
      <c r="AT533">
        <f>TRAIN_SUMMARY!$C$2+SUM(AH533:AS533)</f>
        <v>-2.14166742996193</v>
      </c>
      <c r="AU533">
        <f t="shared" si="104"/>
        <v>0.10511244139156754</v>
      </c>
      <c r="AV533">
        <f t="shared" si="105"/>
        <v>0.11105720143948816</v>
      </c>
      <c r="AW533">
        <f t="shared" si="106"/>
        <v>1</v>
      </c>
      <c r="AX533">
        <f t="shared" si="107"/>
        <v>0</v>
      </c>
      <c r="AY533">
        <f t="shared" si="115"/>
        <v>325</v>
      </c>
      <c r="AZ533">
        <f t="shared" si="116"/>
        <v>207</v>
      </c>
      <c r="BA533" s="35">
        <f t="shared" si="108"/>
        <v>0.67010309278350511</v>
      </c>
      <c r="BB533" s="35">
        <f t="shared" si="109"/>
        <v>0.96279069767441861</v>
      </c>
      <c r="BC533" s="35">
        <f t="shared" si="110"/>
        <v>0.2926876048909135</v>
      </c>
      <c r="BD533" s="35">
        <f t="shared" si="111"/>
        <v>0.96279069767441861</v>
      </c>
      <c r="BE533" s="35">
        <f t="shared" si="112"/>
        <v>0.67010309278350511</v>
      </c>
      <c r="BF533" s="23">
        <f>VLOOKUP(AH533,POINTS_TABLE!$D$2:$E$6,2,FALSE)</f>
        <v>-34.629295381683434</v>
      </c>
      <c r="BG533" s="23">
        <f>VLOOKUP(AI533,POINTS_TABLE!$D$7:$E$12,2,FALSE)</f>
        <v>-3.4787121489872201</v>
      </c>
      <c r="BH533" s="23">
        <f>VLOOKUP(AJ533,POINTS_TABLE!$D$13:$E$18,2,FALSE)</f>
        <v>2.4866538521987356</v>
      </c>
      <c r="BI533" s="23">
        <f>VLOOKUP(AK533,POINTS_TABLE!$D$21:$E$24,2,FALSE)</f>
        <v>15.455276084198793</v>
      </c>
      <c r="BJ533" s="23">
        <f>VLOOKUP(AL533,POINTS_TABLE!$D$25:$E$27,2,FALSE)</f>
        <v>1.063873591300236</v>
      </c>
      <c r="BK533" s="23">
        <f>VLOOKUP(AM533,POINTS_TABLE!$D$28:$E$33,2,FALSE)</f>
        <v>-18.836510639202615</v>
      </c>
      <c r="BL533" s="23">
        <f>VLOOKUP(AN533,POINTS_TABLE!$D$34:$E$37,2,FALSE)</f>
        <v>7.4046821899710498</v>
      </c>
      <c r="BM533" s="23">
        <f>VLOOKUP(AO533,POINTS_TABLE!$D$38:$E$41,2,FALSE)</f>
        <v>2.0741751155172814</v>
      </c>
      <c r="BN533" s="23">
        <f>VLOOKUP(AP533,POINTS_TABLE!$D$42:$E$44,2,FALSE)</f>
        <v>-9.2873123719919874</v>
      </c>
      <c r="BO533" s="23">
        <f>VLOOKUP(AQ533,POINTS_TABLE!$D$45:$E$48,2,FALSE)</f>
        <v>-12.122190198740443</v>
      </c>
      <c r="BP533" s="23">
        <f>VLOOKUP(AR533,POINTS_TABLE!$D$49:$E$50,2,FALSE)</f>
        <v>-3.4375704313596254</v>
      </c>
      <c r="BQ533" s="23">
        <f>VLOOKUP(AS533,POINTS_TABLE!$D$51:$E$52,2,FALSE)</f>
        <v>-3.8353326132213157</v>
      </c>
      <c r="BR533" s="39">
        <f>ROUND(SCORECARD_SCALLING!$C$6-SUM(BF533:BQ533)-TRAIN_SUMMARY!$C$2*SCORECARD_SCALLING!$C$5,0)</f>
        <v>563</v>
      </c>
      <c r="BS533" t="str">
        <f t="shared" si="113"/>
        <v>Manual review</v>
      </c>
      <c r="BT533">
        <f t="shared" si="114"/>
        <v>2</v>
      </c>
    </row>
    <row r="534" spans="1:72">
      <c r="A534" s="2" t="s">
        <v>37</v>
      </c>
      <c r="B534" s="2">
        <v>24</v>
      </c>
      <c r="C534" s="2" t="s">
        <v>22</v>
      </c>
      <c r="D534" s="2" t="s">
        <v>41</v>
      </c>
      <c r="E534" s="2">
        <v>5150</v>
      </c>
      <c r="F534" s="2" t="s">
        <v>34</v>
      </c>
      <c r="G534" s="2" t="s">
        <v>25</v>
      </c>
      <c r="H534" s="2">
        <v>4</v>
      </c>
      <c r="I534" s="2" t="s">
        <v>26</v>
      </c>
      <c r="J534" s="2" t="s">
        <v>27</v>
      </c>
      <c r="K534" s="2">
        <v>4</v>
      </c>
      <c r="L534" s="2" t="s">
        <v>50</v>
      </c>
      <c r="M534" s="2">
        <v>33</v>
      </c>
      <c r="N534" s="2" t="s">
        <v>27</v>
      </c>
      <c r="O534" s="2" t="s">
        <v>29</v>
      </c>
      <c r="P534" s="2">
        <v>1</v>
      </c>
      <c r="Q534" s="2" t="s">
        <v>30</v>
      </c>
      <c r="R534" s="2">
        <v>1</v>
      </c>
      <c r="S534" s="2" t="s">
        <v>31</v>
      </c>
      <c r="T534" s="2" t="s">
        <v>31</v>
      </c>
      <c r="U534" s="2">
        <v>0</v>
      </c>
      <c r="V534">
        <f>_xlfn.XLOOKUP(B534,Binning_WOE_IV!$C$2:$C$6,Binning_WOE_IV!$I$2:$I$6,"not found",-1)</f>
        <v>-0.12917431193202994</v>
      </c>
      <c r="W534">
        <f>_xlfn.XLOOKUP(E534,Binning_WOE_IV!$C$7:$C$12,Binning_WOE_IV!$I$7:$I$12,"not found",-1)</f>
        <v>-0.1020145435816787</v>
      </c>
      <c r="X534">
        <f>_xlfn.XLOOKUP(M534,Binning_WOE_IV!$C$13:$C$18,Binning_WOE_IV!$I$13:$I$18,"not found",-1)</f>
        <v>-9.0210644079187538E-2</v>
      </c>
      <c r="Y534">
        <f>_xlfn.XLOOKUP(A534,Binning_WOE_IV!$B$32:$B$35,Binning_WOE_IV!$G$32:$G$35,"not found",0)</f>
        <v>1.1281887537091495</v>
      </c>
      <c r="Z534" s="23">
        <f>_xlfn.XLOOKUP(_xlfn.XLOOKUP(C534,Binning_WOE_IV!$AF$2:$AF$6,Binning_WOE_IV!$AG$2:$AG$6,"not found",0),Binning_WOE_IV!$R$36:$R$38,Binning_WOE_IV!$G$36:$G$38,"not found",0)</f>
        <v>0.68738688104907397</v>
      </c>
      <c r="AA534" cm="1">
        <f t="array" ref="AA534">_xlfn.SWITCH(D534,"radio/tv",Binning_WOE_IV!$G$39,"other",Binning_WOE_IV!$G$39,"education",Binning_WOE_IV!$G$40,"retraining",Binning_WOE_IV!$G$40,"furniture/equipment",Binning_WOE_IV!$G$41,"domestic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534">
        <f>_xlfn.LET(_xlpm.b,_xlfn.XLOOKUP(F534,Binning_WOE_IV!$AJ$2:$AJ$6,Binning_WOE_IV!$AK$2:$AK$6,"not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34">
        <f>_xlfn.LET(_xlpm.b,_xlfn.XLOOKUP(G534,Binning_WOE_IV!$AL$2:$AL$6,Binning_WOE_IV!$AM$2:$AM$6,"not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34">
        <f>_xlfn.XLOOKUP(_xlfn.XLOOKUP(I534,Binning_WOE_IV!$AN$2:$AN$5,Binning_WOE_IV!$AO$2:$AO$5,"not found",0),Binning_WOE_IV!$R$53:$R$55,Binning_WOE_IV!$G$53:$G$55,"not found",0)</f>
        <v>0.1811117123342415</v>
      </c>
      <c r="AE534">
        <f>_xlfn.LET(_xlpm.b,_xlfn.XLOOKUP(L534,Binning_WOE_IV!$AQ$2:$AQ$5,Binning_WOE_IV!$AR$2:$AR$5,"not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34">
        <f>_xlfn.XLOOKUP(_xlfn.XLOOKUP(N534,Binning_WOE_IV!$AS$2:$AS$4,Binning_WOE_IV!$AT$2:$AT$4,"not found",0),Binning_WOE_IV!$R$62:$R$63,Binning_WOE_IV!$G$62:$G$63,"not found",0)</f>
        <v>0.12957806221905885</v>
      </c>
      <c r="AG534">
        <f>_xlfn.XLOOKUP(_xlfn.XLOOKUP(O534,Binning_WOE_IV!$AU$2:$AU$4,Binning_WOE_IV!$AV$2:$AV$4,"not found",0),Binning_WOE_IV!$R$64:$R$65,Binning_WOE_IV!$G$64:$G$65,"not found",0)</f>
        <v>0.23435622685305388</v>
      </c>
      <c r="AH534">
        <f>V534*TRAIN_SUMMARY!$C$3</f>
        <v>0.10186434668464488</v>
      </c>
      <c r="AI534">
        <f>W534*TRAIN_SUMMARY!$C$4</f>
        <v>5.0912844229637523E-2</v>
      </c>
      <c r="AJ534">
        <f>X534*TRAIN_SUMMARY!$C$5</f>
        <v>5.7453903556002682E-2</v>
      </c>
      <c r="AK534">
        <f>Y534*TRAIN_SUMMARY!$C$6</f>
        <v>-0.88431454425511169</v>
      </c>
      <c r="AL534">
        <f>Z534*TRAIN_SUMMARY!$C$7</f>
        <v>-0.37777464997720578</v>
      </c>
      <c r="AM534">
        <f>AA534*TRAIN_SUMMARY!$C$8</f>
        <v>5.9194073638088991E-2</v>
      </c>
      <c r="AN534">
        <f>AB534*TRAIN_SUMMARY!$C$9</f>
        <v>0.17108448609736249</v>
      </c>
      <c r="AO534">
        <f>AC534*TRAIN_SUMMARY!$C$10</f>
        <v>-0.18469041192036334</v>
      </c>
      <c r="AP534">
        <f>AD534*TRAIN_SUMMARY!$C$11</f>
        <v>-0.21458247952085815</v>
      </c>
      <c r="AQ534">
        <f>AE534*TRAIN_SUMMARY!$C$12</f>
        <v>6.1778553558697331E-2</v>
      </c>
      <c r="AR534">
        <f>AF534*TRAIN_SUMMARY!$C$13</f>
        <v>-7.9424741749105313E-2</v>
      </c>
      <c r="AS534">
        <f>AG534*TRAIN_SUMMARY!$C$14</f>
        <v>-8.8614999578798745E-2</v>
      </c>
      <c r="AT534">
        <f>TRAIN_SUMMARY!$C$2+SUM(AH534:AS534)</f>
        <v>-2.1485144339991322</v>
      </c>
      <c r="AU534">
        <f t="shared" si="104"/>
        <v>0.10447012526489582</v>
      </c>
      <c r="AV534">
        <f t="shared" si="105"/>
        <v>0.11033969708294469</v>
      </c>
      <c r="AW534">
        <f t="shared" si="106"/>
        <v>1</v>
      </c>
      <c r="AX534">
        <f t="shared" si="107"/>
        <v>0</v>
      </c>
      <c r="AY534">
        <f t="shared" si="115"/>
        <v>326</v>
      </c>
      <c r="AZ534">
        <f t="shared" si="116"/>
        <v>207</v>
      </c>
      <c r="BA534" s="35">
        <f t="shared" si="108"/>
        <v>0.6721649484536083</v>
      </c>
      <c r="BB534" s="35">
        <f t="shared" si="109"/>
        <v>0.96279069767441861</v>
      </c>
      <c r="BC534" s="35">
        <f t="shared" si="110"/>
        <v>0.2906257492208103</v>
      </c>
      <c r="BD534" s="35">
        <f t="shared" si="111"/>
        <v>0.96279069767441861</v>
      </c>
      <c r="BE534" s="35">
        <f t="shared" si="112"/>
        <v>0.6721649484536083</v>
      </c>
      <c r="BF534" s="23">
        <f>VLOOKUP(AH534,POINTS_TABLE!$D$2:$E$6,2,FALSE)</f>
        <v>4.4087756341599382</v>
      </c>
      <c r="BG534" s="23">
        <f>VLOOKUP(AI534,POINTS_TABLE!$D$7:$E$12,2,FALSE)</f>
        <v>2.2035512366295098</v>
      </c>
      <c r="BH534" s="23">
        <f>VLOOKUP(AJ534,POINTS_TABLE!$D$13:$E$18,2,FALSE)</f>
        <v>2.4866538521987356</v>
      </c>
      <c r="BI534" s="23">
        <f>VLOOKUP(AK534,POINTS_TABLE!$D$21:$E$24,2,FALSE)</f>
        <v>-38.273886227485001</v>
      </c>
      <c r="BJ534" s="23">
        <f>VLOOKUP(AL534,POINTS_TABLE!$D$25:$E$27,2,FALSE)</f>
        <v>-16.350408422870363</v>
      </c>
      <c r="BK534" s="23">
        <f>VLOOKUP(AM534,POINTS_TABLE!$D$28:$E$33,2,FALSE)</f>
        <v>2.5619698946306131</v>
      </c>
      <c r="BL534" s="23">
        <f>VLOOKUP(AN534,POINTS_TABLE!$D$34:$E$37,2,FALSE)</f>
        <v>7.4046821899710498</v>
      </c>
      <c r="BM534" s="23">
        <f>VLOOKUP(AO534,POINTS_TABLE!$D$38:$E$41,2,FALSE)</f>
        <v>-7.9935582413174426</v>
      </c>
      <c r="BN534" s="23">
        <f>VLOOKUP(AP534,POINTS_TABLE!$D$42:$E$44,2,FALSE)</f>
        <v>-9.2873123719919874</v>
      </c>
      <c r="BO534" s="23">
        <f>VLOOKUP(AQ534,POINTS_TABLE!$D$45:$E$48,2,FALSE)</f>
        <v>2.6738283855727758</v>
      </c>
      <c r="BP534" s="23">
        <f>VLOOKUP(AR534,POINTS_TABLE!$D$49:$E$50,2,FALSE)</f>
        <v>-3.4375704313596254</v>
      </c>
      <c r="BQ534" s="23">
        <f>VLOOKUP(AS534,POINTS_TABLE!$D$51:$E$52,2,FALSE)</f>
        <v>-3.8353326132213157</v>
      </c>
      <c r="BR534" s="39">
        <f>ROUND(SCORECARD_SCALLING!$C$6-SUM(BF534:BQ534)-TRAIN_SUMMARY!$C$2*SCORECARD_SCALLING!$C$5,0)</f>
        <v>563</v>
      </c>
      <c r="BS534" t="str">
        <f t="shared" si="113"/>
        <v>Manual review</v>
      </c>
      <c r="BT534">
        <f t="shared" si="114"/>
        <v>2</v>
      </c>
    </row>
    <row r="535" spans="1:72">
      <c r="A535" s="2" t="s">
        <v>32</v>
      </c>
      <c r="B535" s="2">
        <v>6</v>
      </c>
      <c r="C535" s="2" t="s">
        <v>22</v>
      </c>
      <c r="D535" s="2" t="s">
        <v>71</v>
      </c>
      <c r="E535" s="2">
        <v>932</v>
      </c>
      <c r="F535" s="2" t="s">
        <v>24</v>
      </c>
      <c r="G535" s="2" t="s">
        <v>39</v>
      </c>
      <c r="H535" s="2">
        <v>1</v>
      </c>
      <c r="I535" s="2" t="s">
        <v>36</v>
      </c>
      <c r="J535" s="2" t="s">
        <v>27</v>
      </c>
      <c r="K535" s="2">
        <v>3</v>
      </c>
      <c r="L535" s="2" t="s">
        <v>43</v>
      </c>
      <c r="M535" s="2">
        <v>39</v>
      </c>
      <c r="N535" s="2" t="s">
        <v>27</v>
      </c>
      <c r="O535" s="2" t="s">
        <v>29</v>
      </c>
      <c r="P535" s="2">
        <v>2</v>
      </c>
      <c r="Q535" s="2" t="s">
        <v>40</v>
      </c>
      <c r="R535" s="2">
        <v>1</v>
      </c>
      <c r="S535" s="2" t="s">
        <v>27</v>
      </c>
      <c r="T535" s="2" t="s">
        <v>31</v>
      </c>
      <c r="U535" s="2">
        <v>0</v>
      </c>
      <c r="V535">
        <f>_xlfn.XLOOKUP(B535,Binning_WOE_IV!$C$2:$C$6,Binning_WOE_IV!$I$2:$I$6,"not found",-1)</f>
        <v>1.0146162505891094</v>
      </c>
      <c r="W535">
        <f>_xlfn.XLOOKUP(E535,Binning_WOE_IV!$C$7:$C$12,Binning_WOE_IV!$I$7:$I$12,"not found",-1)</f>
        <v>3.9978967825304385E-2</v>
      </c>
      <c r="X535">
        <f>_xlfn.XLOOKUP(M535,Binning_WOE_IV!$C$13:$C$18,Binning_WOE_IV!$I$13:$I$18,"not found",-1)</f>
        <v>0.27579903319597576</v>
      </c>
      <c r="Y535">
        <f>_xlfn.XLOOKUP(A535,Binning_WOE_IV!$B$32:$B$35,Binning_WOE_IV!$G$32:$G$35,"not found",0)</f>
        <v>-0.45557089656450134</v>
      </c>
      <c r="Z535" s="23">
        <f>_xlfn.XLOOKUP(_xlfn.XLOOKUP(C535,Binning_WOE_IV!$AF$2:$AF$6,Binning_WOE_IV!$AG$2:$AG$6,"not found",0),Binning_WOE_IV!$R$36:$R$38,Binning_WOE_IV!$G$36:$G$38,"not found",0)</f>
        <v>0.68738688104907397</v>
      </c>
      <c r="AA535" cm="1">
        <f t="array" ref="AA535">_xlfn.SWITCH(D535,"radio/tv",Binning_WOE_IV!$G$39,"other",Binning_WOE_IV!$G$39,"education",Binning_WOE_IV!$G$40,"retraining",Binning_WOE_IV!$G$40,"furniture/equipment",Binning_WOE_IV!$G$41,"domestic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535">
        <f>_xlfn.LET(_xlpm.b,_xlfn.XLOOKUP(F535,Binning_WOE_IV!$AJ$2:$AJ$6,Binning_WOE_IV!$AK$2:$AK$6,"not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535">
        <f>_xlfn.LET(_xlpm.b,_xlfn.XLOOKUP(G535,Binning_WOE_IV!$AL$2:$AL$6,Binning_WOE_IV!$AM$2:$AM$6,"not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35">
        <f>_xlfn.XLOOKUP(_xlfn.XLOOKUP(I535,Binning_WOE_IV!$AN$2:$AN$5,Binning_WOE_IV!$AO$2:$AO$5,"not found",0),Binning_WOE_IV!$R$53:$R$55,Binning_WOE_IV!$G$53:$G$55,"not found",0)</f>
        <v>-0.20099341664998441</v>
      </c>
      <c r="AE535">
        <f>_xlfn.LET(_xlpm.b,_xlfn.XLOOKUP(L535,Binning_WOE_IV!$AQ$2:$AQ$5,Binning_WOE_IV!$AR$2:$AR$5,"not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535">
        <f>_xlfn.XLOOKUP(_xlfn.XLOOKUP(N535,Binning_WOE_IV!$AS$2:$AS$4,Binning_WOE_IV!$AT$2:$AT$4,"not found",0),Binning_WOE_IV!$R$62:$R$63,Binning_WOE_IV!$G$62:$G$63,"not found",0)</f>
        <v>0.12957806221905885</v>
      </c>
      <c r="AG535">
        <f>_xlfn.XLOOKUP(_xlfn.XLOOKUP(O535,Binning_WOE_IV!$AU$2:$AU$4,Binning_WOE_IV!$AV$2:$AV$4,"not found",0),Binning_WOE_IV!$R$64:$R$65,Binning_WOE_IV!$G$64:$G$65,"not found",0)</f>
        <v>0.23435622685305388</v>
      </c>
      <c r="AH535">
        <f>V535*TRAIN_SUMMARY!$C$3</f>
        <v>-0.80010661528638027</v>
      </c>
      <c r="AI535">
        <f>W535*TRAIN_SUMMARY!$C$4</f>
        <v>-1.9952478243670423E-2</v>
      </c>
      <c r="AJ535">
        <f>X535*TRAIN_SUMMARY!$C$5</f>
        <v>-0.1756525653466223</v>
      </c>
      <c r="AK535">
        <f>Y535*TRAIN_SUMMARY!$C$6</f>
        <v>0.35709270141793154</v>
      </c>
      <c r="AL535">
        <f>Z535*TRAIN_SUMMARY!$C$7</f>
        <v>-0.37777464997720578</v>
      </c>
      <c r="AM535">
        <f>AA535*TRAIN_SUMMARY!$C$8</f>
        <v>0.31332064462344805</v>
      </c>
      <c r="AN535">
        <f>AB535*TRAIN_SUMMARY!$C$9</f>
        <v>-0.49611293003523665</v>
      </c>
      <c r="AO535">
        <f>AC535*TRAIN_SUMMARY!$C$10</f>
        <v>-0.18469041192036334</v>
      </c>
      <c r="AP535">
        <f>AD535*TRAIN_SUMMARY!$C$11</f>
        <v>0.23813846799994265</v>
      </c>
      <c r="AQ535">
        <f>AE535*TRAIN_SUMMARY!$C$12</f>
        <v>-1.8327249432625072E-2</v>
      </c>
      <c r="AR535">
        <f>AF535*TRAIN_SUMMARY!$C$13</f>
        <v>-7.9424741749105313E-2</v>
      </c>
      <c r="AS535">
        <f>AG535*TRAIN_SUMMARY!$C$14</f>
        <v>-8.8614999578798745E-2</v>
      </c>
      <c r="AT535">
        <f>TRAIN_SUMMARY!$C$2+SUM(AH535:AS535)</f>
        <v>-2.153505642290809</v>
      </c>
      <c r="AU535">
        <f t="shared" si="104"/>
        <v>0.10400408819686363</v>
      </c>
      <c r="AV535">
        <f t="shared" si="105"/>
        <v>0.10981942873732962</v>
      </c>
      <c r="AW535">
        <f t="shared" si="106"/>
        <v>1</v>
      </c>
      <c r="AX535">
        <f t="shared" si="107"/>
        <v>0</v>
      </c>
      <c r="AY535">
        <f t="shared" si="115"/>
        <v>327</v>
      </c>
      <c r="AZ535">
        <f t="shared" si="116"/>
        <v>207</v>
      </c>
      <c r="BA535" s="35">
        <f t="shared" si="108"/>
        <v>0.67422680412371139</v>
      </c>
      <c r="BB535" s="35">
        <f t="shared" si="109"/>
        <v>0.96279069767441861</v>
      </c>
      <c r="BC535" s="35">
        <f t="shared" si="110"/>
        <v>0.28856389355070722</v>
      </c>
      <c r="BD535" s="35">
        <f t="shared" si="111"/>
        <v>0.96279069767441861</v>
      </c>
      <c r="BE535" s="35">
        <f t="shared" si="112"/>
        <v>0.67422680412371139</v>
      </c>
      <c r="BF535" s="23">
        <f>VLOOKUP(AH535,POINTS_TABLE!$D$2:$E$6,2,FALSE)</f>
        <v>-34.629295381683434</v>
      </c>
      <c r="BG535" s="23">
        <f>VLOOKUP(AI535,POINTS_TABLE!$D$7:$E$12,2,FALSE)</f>
        <v>-0.86356024246764762</v>
      </c>
      <c r="BH535" s="23">
        <f>VLOOKUP(AJ535,POINTS_TABLE!$D$13:$E$18,2,FALSE)</f>
        <v>-7.6023925483498971</v>
      </c>
      <c r="BI535" s="23">
        <f>VLOOKUP(AK535,POINTS_TABLE!$D$21:$E$24,2,FALSE)</f>
        <v>15.455276084198793</v>
      </c>
      <c r="BJ535" s="23">
        <f>VLOOKUP(AL535,POINTS_TABLE!$D$25:$E$27,2,FALSE)</f>
        <v>-16.350408422870363</v>
      </c>
      <c r="BK535" s="23">
        <f>VLOOKUP(AM535,POINTS_TABLE!$D$28:$E$33,2,FALSE)</f>
        <v>13.560784206191453</v>
      </c>
      <c r="BL535" s="23">
        <f>VLOOKUP(AN535,POINTS_TABLE!$D$34:$E$37,2,FALSE)</f>
        <v>-21.472189916481874</v>
      </c>
      <c r="BM535" s="23">
        <f>VLOOKUP(AO535,POINTS_TABLE!$D$38:$E$41,2,FALSE)</f>
        <v>-7.9935582413174426</v>
      </c>
      <c r="BN535" s="23">
        <f>VLOOKUP(AP535,POINTS_TABLE!$D$42:$E$44,2,FALSE)</f>
        <v>10.30683560485237</v>
      </c>
      <c r="BO535" s="23">
        <f>VLOOKUP(AQ535,POINTS_TABLE!$D$45:$E$48,2,FALSE)</f>
        <v>-0.79321895608749771</v>
      </c>
      <c r="BP535" s="23">
        <f>VLOOKUP(AR535,POINTS_TABLE!$D$49:$E$50,2,FALSE)</f>
        <v>-3.4375704313596254</v>
      </c>
      <c r="BQ535" s="23">
        <f>VLOOKUP(AS535,POINTS_TABLE!$D$51:$E$52,2,FALSE)</f>
        <v>-3.8353326132213157</v>
      </c>
      <c r="BR535" s="39">
        <f>ROUND(SCORECARD_SCALLING!$C$6-SUM(BF535:BQ535)-TRAIN_SUMMARY!$C$2*SCORECARD_SCALLING!$C$5,0)</f>
        <v>564</v>
      </c>
      <c r="BS535" t="str">
        <f t="shared" si="113"/>
        <v>Manual review</v>
      </c>
      <c r="BT535">
        <f t="shared" si="114"/>
        <v>2</v>
      </c>
    </row>
    <row r="536" spans="1:72">
      <c r="A536" s="2" t="s">
        <v>21</v>
      </c>
      <c r="B536" s="2">
        <v>6</v>
      </c>
      <c r="C536" s="2" t="s">
        <v>22</v>
      </c>
      <c r="D536" s="2" t="s">
        <v>46</v>
      </c>
      <c r="E536" s="2">
        <v>4716</v>
      </c>
      <c r="F536" s="2" t="s">
        <v>24</v>
      </c>
      <c r="G536" s="2" t="s">
        <v>57</v>
      </c>
      <c r="H536" s="2">
        <v>1</v>
      </c>
      <c r="I536" s="2" t="s">
        <v>26</v>
      </c>
      <c r="J536" s="2" t="s">
        <v>27</v>
      </c>
      <c r="K536" s="2">
        <v>3</v>
      </c>
      <c r="L536" s="2" t="s">
        <v>28</v>
      </c>
      <c r="M536" s="2">
        <v>44</v>
      </c>
      <c r="N536" s="2" t="s">
        <v>27</v>
      </c>
      <c r="O536" s="2" t="s">
        <v>29</v>
      </c>
      <c r="P536" s="2">
        <v>2</v>
      </c>
      <c r="Q536" s="2" t="s">
        <v>40</v>
      </c>
      <c r="R536" s="2">
        <v>2</v>
      </c>
      <c r="S536" s="2" t="s">
        <v>27</v>
      </c>
      <c r="T536" s="2" t="s">
        <v>31</v>
      </c>
      <c r="U536" s="2">
        <v>0</v>
      </c>
      <c r="V536">
        <f>_xlfn.XLOOKUP(B536,Binning_WOE_IV!$C$2:$C$6,Binning_WOE_IV!$I$2:$I$6,"not found",-1)</f>
        <v>1.0146162505891094</v>
      </c>
      <c r="W536">
        <f>_xlfn.XLOOKUP(E536,Binning_WOE_IV!$C$7:$C$12,Binning_WOE_IV!$I$7:$I$12,"not found",-1)</f>
        <v>4.3939369041401284E-2</v>
      </c>
      <c r="X536">
        <f>_xlfn.XLOOKUP(M536,Binning_WOE_IV!$C$13:$C$18,Binning_WOE_IV!$I$13:$I$18,"not found",-1)</f>
        <v>0.27579903319597576</v>
      </c>
      <c r="Y536">
        <f>_xlfn.XLOOKUP(A536,Binning_WOE_IV!$B$32:$B$35,Binning_WOE_IV!$G$32:$G$35,"not found",0)</f>
        <v>-0.67859154491044971</v>
      </c>
      <c r="Z536" s="23">
        <f>_xlfn.XLOOKUP(_xlfn.XLOOKUP(C536,Binning_WOE_IV!$AF$2:$AF$6,Binning_WOE_IV!$AG$2:$AG$6,"not found",0),Binning_WOE_IV!$R$36:$R$38,Binning_WOE_IV!$G$36:$G$38,"not found",0)</f>
        <v>0.68738688104907397</v>
      </c>
      <c r="AA536" cm="1">
        <f t="array" ref="AA536">_xlfn.SWITCH(D536,"radio/tv",Binning_WOE_IV!$G$39,"other",Binning_WOE_IV!$G$39,"education",Binning_WOE_IV!$G$40,"retraining",Binning_WOE_IV!$G$40,"furniture/equipment",Binning_WOE_IV!$G$41,"domestic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536">
        <f>_xlfn.LET(_xlpm.b,_xlfn.XLOOKUP(F536,Binning_WOE_IV!$AJ$2:$AJ$6,Binning_WOE_IV!$AK$2:$AK$6,"not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536">
        <f>_xlfn.LET(_xlpm.b,_xlfn.XLOOKUP(G536,Binning_WOE_IV!$AL$2:$AL$6,Binning_WOE_IV!$AM$2:$AM$6,"not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536">
        <f>_xlfn.XLOOKUP(_xlfn.XLOOKUP(I536,Binning_WOE_IV!$AN$2:$AN$5,Binning_WOE_IV!$AO$2:$AO$5,"not found",0),Binning_WOE_IV!$R$53:$R$55,Binning_WOE_IV!$G$53:$G$55,"not found",0)</f>
        <v>0.1811117123342415</v>
      </c>
      <c r="AE536">
        <f>_xlfn.LET(_xlpm.b,_xlfn.XLOOKUP(L536,Binning_WOE_IV!$AQ$2:$AQ$5,Binning_WOE_IV!$AR$2:$AR$5,"not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36">
        <f>_xlfn.XLOOKUP(_xlfn.XLOOKUP(N536,Binning_WOE_IV!$AS$2:$AS$4,Binning_WOE_IV!$AT$2:$AT$4,"not found",0),Binning_WOE_IV!$R$62:$R$63,Binning_WOE_IV!$G$62:$G$63,"not found",0)</f>
        <v>0.12957806221905885</v>
      </c>
      <c r="AG536">
        <f>_xlfn.XLOOKUP(_xlfn.XLOOKUP(O536,Binning_WOE_IV!$AU$2:$AU$4,Binning_WOE_IV!$AV$2:$AV$4,"not found",0),Binning_WOE_IV!$R$64:$R$65,Binning_WOE_IV!$G$64:$G$65,"not found",0)</f>
        <v>0.23435622685305388</v>
      </c>
      <c r="AH536">
        <f>V536*TRAIN_SUMMARY!$C$3</f>
        <v>-0.80010661528638027</v>
      </c>
      <c r="AI536">
        <f>W536*TRAIN_SUMMARY!$C$4</f>
        <v>-2.1929012991782761E-2</v>
      </c>
      <c r="AJ536">
        <f>X536*TRAIN_SUMMARY!$C$5</f>
        <v>-0.1756525653466223</v>
      </c>
      <c r="AK536">
        <f>Y536*TRAIN_SUMMARY!$C$6</f>
        <v>0.53190423215968441</v>
      </c>
      <c r="AL536">
        <f>Z536*TRAIN_SUMMARY!$C$7</f>
        <v>-0.37777464997720578</v>
      </c>
      <c r="AM536">
        <f>AA536*TRAIN_SUMMARY!$C$8</f>
        <v>0.38352631329769549</v>
      </c>
      <c r="AN536">
        <f>AB536*TRAIN_SUMMARY!$C$9</f>
        <v>-0.49611293003523665</v>
      </c>
      <c r="AO536">
        <f>AC536*TRAIN_SUMMARY!$C$10</f>
        <v>0.2867089209985732</v>
      </c>
      <c r="AP536">
        <f>AD536*TRAIN_SUMMARY!$C$11</f>
        <v>-0.21458247952085815</v>
      </c>
      <c r="AQ536">
        <f>AE536*TRAIN_SUMMARY!$C$12</f>
        <v>-0.28008206528227803</v>
      </c>
      <c r="AR536">
        <f>AF536*TRAIN_SUMMARY!$C$13</f>
        <v>-7.9424741749105313E-2</v>
      </c>
      <c r="AS536">
        <f>AG536*TRAIN_SUMMARY!$C$14</f>
        <v>-8.8614999578798745E-2</v>
      </c>
      <c r="AT536">
        <f>TRAIN_SUMMARY!$C$2+SUM(AH536:AS536)</f>
        <v>-2.1535414080744384</v>
      </c>
      <c r="AU536">
        <f t="shared" si="104"/>
        <v>0.1040007553294823</v>
      </c>
      <c r="AV536">
        <f t="shared" si="105"/>
        <v>0.10981570900921624</v>
      </c>
      <c r="AW536">
        <f t="shared" si="106"/>
        <v>1</v>
      </c>
      <c r="AX536">
        <f t="shared" si="107"/>
        <v>0</v>
      </c>
      <c r="AY536">
        <f t="shared" si="115"/>
        <v>328</v>
      </c>
      <c r="AZ536">
        <f t="shared" si="116"/>
        <v>207</v>
      </c>
      <c r="BA536" s="35">
        <f t="shared" si="108"/>
        <v>0.67628865979381447</v>
      </c>
      <c r="BB536" s="35">
        <f t="shared" si="109"/>
        <v>0.96279069767441861</v>
      </c>
      <c r="BC536" s="35">
        <f t="shared" si="110"/>
        <v>0.28650203788060413</v>
      </c>
      <c r="BD536" s="35">
        <f t="shared" si="111"/>
        <v>0.96279069767441861</v>
      </c>
      <c r="BE536" s="35">
        <f t="shared" si="112"/>
        <v>0.67628865979381447</v>
      </c>
      <c r="BF536" s="23">
        <f>VLOOKUP(AH536,POINTS_TABLE!$D$2:$E$6,2,FALSE)</f>
        <v>-34.629295381683434</v>
      </c>
      <c r="BG536" s="23">
        <f>VLOOKUP(AI536,POINTS_TABLE!$D$7:$E$12,2,FALSE)</f>
        <v>-0.94910634884503919</v>
      </c>
      <c r="BH536" s="23">
        <f>VLOOKUP(AJ536,POINTS_TABLE!$D$13:$E$18,2,FALSE)</f>
        <v>-7.6023925483498971</v>
      </c>
      <c r="BI536" s="23">
        <f>VLOOKUP(AK536,POINTS_TABLE!$D$21:$E$24,2,FALSE)</f>
        <v>23.021267938938855</v>
      </c>
      <c r="BJ536" s="23">
        <f>VLOOKUP(AL536,POINTS_TABLE!$D$25:$E$27,2,FALSE)</f>
        <v>-16.350408422870363</v>
      </c>
      <c r="BK536" s="23">
        <f>VLOOKUP(AM536,POINTS_TABLE!$D$28:$E$33,2,FALSE)</f>
        <v>16.599345307350365</v>
      </c>
      <c r="BL536" s="23">
        <f>VLOOKUP(AN536,POINTS_TABLE!$D$34:$E$37,2,FALSE)</f>
        <v>-21.472189916481874</v>
      </c>
      <c r="BM536" s="23">
        <f>VLOOKUP(AO536,POINTS_TABLE!$D$38:$E$41,2,FALSE)</f>
        <v>12.409006155098014</v>
      </c>
      <c r="BN536" s="23">
        <f>VLOOKUP(AP536,POINTS_TABLE!$D$42:$E$44,2,FALSE)</f>
        <v>-9.2873123719919874</v>
      </c>
      <c r="BO536" s="23">
        <f>VLOOKUP(AQ536,POINTS_TABLE!$D$45:$E$48,2,FALSE)</f>
        <v>-12.122190198740443</v>
      </c>
      <c r="BP536" s="23">
        <f>VLOOKUP(AR536,POINTS_TABLE!$D$49:$E$50,2,FALSE)</f>
        <v>-3.4375704313596254</v>
      </c>
      <c r="BQ536" s="23">
        <f>VLOOKUP(AS536,POINTS_TABLE!$D$51:$E$52,2,FALSE)</f>
        <v>-3.8353326132213157</v>
      </c>
      <c r="BR536" s="39">
        <f>ROUND(SCORECARD_SCALLING!$C$6-SUM(BF536:BQ536)-TRAIN_SUMMARY!$C$2*SCORECARD_SCALLING!$C$5,0)</f>
        <v>564</v>
      </c>
      <c r="BS536" t="str">
        <f t="shared" si="113"/>
        <v>Manual review</v>
      </c>
      <c r="BT536">
        <f t="shared" si="114"/>
        <v>2</v>
      </c>
    </row>
    <row r="537" spans="1:72">
      <c r="A537" s="2" t="s">
        <v>21</v>
      </c>
      <c r="B537" s="2">
        <v>9</v>
      </c>
      <c r="C537" s="2" t="s">
        <v>22</v>
      </c>
      <c r="D537" s="2" t="s">
        <v>23</v>
      </c>
      <c r="E537" s="2">
        <v>1138</v>
      </c>
      <c r="F537" s="2" t="s">
        <v>34</v>
      </c>
      <c r="G537" s="2" t="s">
        <v>35</v>
      </c>
      <c r="H537" s="2">
        <v>4</v>
      </c>
      <c r="I537" s="2" t="s">
        <v>26</v>
      </c>
      <c r="J537" s="2" t="s">
        <v>27</v>
      </c>
      <c r="K537" s="2">
        <v>4</v>
      </c>
      <c r="L537" s="2" t="s">
        <v>28</v>
      </c>
      <c r="M537" s="2">
        <v>25</v>
      </c>
      <c r="N537" s="2" t="s">
        <v>27</v>
      </c>
      <c r="O537" s="2" t="s">
        <v>29</v>
      </c>
      <c r="P537" s="2">
        <v>2</v>
      </c>
      <c r="Q537" s="2" t="s">
        <v>40</v>
      </c>
      <c r="R537" s="2">
        <v>1</v>
      </c>
      <c r="S537" s="2" t="s">
        <v>27</v>
      </c>
      <c r="T537" s="2" t="s">
        <v>31</v>
      </c>
      <c r="U537" s="2">
        <v>0</v>
      </c>
      <c r="V537">
        <f>_xlfn.XLOOKUP(B537,Binning_WOE_IV!$C$2:$C$6,Binning_WOE_IV!$I$2:$I$6,"not found",-1)</f>
        <v>1.0146162505891094</v>
      </c>
      <c r="W537">
        <f>_xlfn.XLOOKUP(E537,Binning_WOE_IV!$C$7:$C$12,Binning_WOE_IV!$I$7:$I$12,"not found",-1)</f>
        <v>0.16104877718831048</v>
      </c>
      <c r="X537">
        <f>_xlfn.XLOOKUP(M537,Binning_WOE_IV!$C$13:$C$18,Binning_WOE_IV!$I$13:$I$18,"not found",-1)</f>
        <v>-0.40221483439086264</v>
      </c>
      <c r="Y537">
        <f>_xlfn.XLOOKUP(A537,Binning_WOE_IV!$B$32:$B$35,Binning_WOE_IV!$G$32:$G$35,"not found",0)</f>
        <v>-0.67859154491044971</v>
      </c>
      <c r="Z537" s="23">
        <f>_xlfn.XLOOKUP(_xlfn.XLOOKUP(C537,Binning_WOE_IV!$AF$2:$AF$6,Binning_WOE_IV!$AG$2:$AG$6,"not found",0),Binning_WOE_IV!$R$36:$R$38,Binning_WOE_IV!$G$36:$G$38,"not found",0)</f>
        <v>0.68738688104907397</v>
      </c>
      <c r="AA537" cm="1">
        <f t="array" ref="AA537">_xlfn.SWITCH(D537,"radio/tv",Binning_WOE_IV!$G$39,"other",Binning_WOE_IV!$G$39,"education",Binning_WOE_IV!$G$40,"retraining",Binning_WOE_IV!$G$40,"furniture/equipment",Binning_WOE_IV!$G$41,"domestic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37">
        <f>_xlfn.LET(_xlpm.b,_xlfn.XLOOKUP(F537,Binning_WOE_IV!$AJ$2:$AJ$6,Binning_WOE_IV!$AK$2:$AK$6,"not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37">
        <f>_xlfn.LET(_xlpm.b,_xlfn.XLOOKUP(G537,Binning_WOE_IV!$AL$2:$AL$6,Binning_WOE_IV!$AM$2:$AM$6,"not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37">
        <f>_xlfn.XLOOKUP(_xlfn.XLOOKUP(I537,Binning_WOE_IV!$AN$2:$AN$5,Binning_WOE_IV!$AO$2:$AO$5,"not found",0),Binning_WOE_IV!$R$53:$R$55,Binning_WOE_IV!$G$53:$G$55,"not found",0)</f>
        <v>0.1811117123342415</v>
      </c>
      <c r="AE537">
        <f>_xlfn.LET(_xlpm.b,_xlfn.XLOOKUP(L537,Binning_WOE_IV!$AQ$2:$AQ$5,Binning_WOE_IV!$AR$2:$AR$5,"not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37">
        <f>_xlfn.XLOOKUP(_xlfn.XLOOKUP(N537,Binning_WOE_IV!$AS$2:$AS$4,Binning_WOE_IV!$AT$2:$AT$4,"not found",0),Binning_WOE_IV!$R$62:$R$63,Binning_WOE_IV!$G$62:$G$63,"not found",0)</f>
        <v>0.12957806221905885</v>
      </c>
      <c r="AG537">
        <f>_xlfn.XLOOKUP(_xlfn.XLOOKUP(O537,Binning_WOE_IV!$AU$2:$AU$4,Binning_WOE_IV!$AV$2:$AV$4,"not found",0),Binning_WOE_IV!$R$64:$R$65,Binning_WOE_IV!$G$64:$G$65,"not found",0)</f>
        <v>0.23435622685305388</v>
      </c>
      <c r="AH537">
        <f>V537*TRAIN_SUMMARY!$C$3</f>
        <v>-0.80010661528638027</v>
      </c>
      <c r="AI537">
        <f>W537*TRAIN_SUMMARY!$C$4</f>
        <v>-8.037531726833734E-2</v>
      </c>
      <c r="AJ537">
        <f>X537*TRAIN_SUMMARY!$C$5</f>
        <v>0.25616502952357967</v>
      </c>
      <c r="AK537">
        <f>Y537*TRAIN_SUMMARY!$C$6</f>
        <v>0.53190423215968441</v>
      </c>
      <c r="AL537">
        <f>Z537*TRAIN_SUMMARY!$C$7</f>
        <v>-0.37777464997720578</v>
      </c>
      <c r="AM537">
        <f>AA537*TRAIN_SUMMARY!$C$8</f>
        <v>-0.43521580803835686</v>
      </c>
      <c r="AN537">
        <f>AB537*TRAIN_SUMMARY!$C$9</f>
        <v>0.17108448609736249</v>
      </c>
      <c r="AO537">
        <f>AC537*TRAIN_SUMMARY!$C$10</f>
        <v>4.7923621110280083E-2</v>
      </c>
      <c r="AP537">
        <f>AD537*TRAIN_SUMMARY!$C$11</f>
        <v>-0.21458247952085815</v>
      </c>
      <c r="AQ537">
        <f>AE537*TRAIN_SUMMARY!$C$12</f>
        <v>-0.28008206528227803</v>
      </c>
      <c r="AR537">
        <f>AF537*TRAIN_SUMMARY!$C$13</f>
        <v>-7.9424741749105313E-2</v>
      </c>
      <c r="AS537">
        <f>AG537*TRAIN_SUMMARY!$C$14</f>
        <v>-8.8614999578798745E-2</v>
      </c>
      <c r="AT537">
        <f>TRAIN_SUMMARY!$C$2+SUM(AH537:AS537)</f>
        <v>-2.1705001225725371</v>
      </c>
      <c r="AU537">
        <f t="shared" si="104"/>
        <v>0.10243104356911299</v>
      </c>
      <c r="AV537">
        <f t="shared" si="105"/>
        <v>0.10806532989323682</v>
      </c>
      <c r="AW537">
        <f t="shared" si="106"/>
        <v>1</v>
      </c>
      <c r="AX537">
        <f t="shared" si="107"/>
        <v>0</v>
      </c>
      <c r="AY537">
        <f t="shared" si="115"/>
        <v>329</v>
      </c>
      <c r="AZ537">
        <f t="shared" si="116"/>
        <v>207</v>
      </c>
      <c r="BA537" s="35">
        <f t="shared" si="108"/>
        <v>0.67835051546391756</v>
      </c>
      <c r="BB537" s="35">
        <f t="shared" si="109"/>
        <v>0.96279069767441861</v>
      </c>
      <c r="BC537" s="35">
        <f t="shared" si="110"/>
        <v>0.28444018221050105</v>
      </c>
      <c r="BD537" s="35">
        <f t="shared" si="111"/>
        <v>0.96279069767441861</v>
      </c>
      <c r="BE537" s="35">
        <f t="shared" si="112"/>
        <v>0.67835051546391756</v>
      </c>
      <c r="BF537" s="23">
        <f>VLOOKUP(AH537,POINTS_TABLE!$D$2:$E$6,2,FALSE)</f>
        <v>-34.629295381683434</v>
      </c>
      <c r="BG537" s="23">
        <f>VLOOKUP(AI537,POINTS_TABLE!$D$7:$E$12,2,FALSE)</f>
        <v>-3.4787121489872201</v>
      </c>
      <c r="BH537" s="23">
        <f>VLOOKUP(AJ537,POINTS_TABLE!$D$13:$E$18,2,FALSE)</f>
        <v>11.087040532285299</v>
      </c>
      <c r="BI537" s="23">
        <f>VLOOKUP(AK537,POINTS_TABLE!$D$21:$E$24,2,FALSE)</f>
        <v>23.021267938938855</v>
      </c>
      <c r="BJ537" s="23">
        <f>VLOOKUP(AL537,POINTS_TABLE!$D$25:$E$27,2,FALSE)</f>
        <v>-16.350408422870363</v>
      </c>
      <c r="BK537" s="23">
        <f>VLOOKUP(AM537,POINTS_TABLE!$D$28:$E$33,2,FALSE)</f>
        <v>-18.836510639202615</v>
      </c>
      <c r="BL537" s="23">
        <f>VLOOKUP(AN537,POINTS_TABLE!$D$34:$E$37,2,FALSE)</f>
        <v>7.4046821899710498</v>
      </c>
      <c r="BM537" s="23">
        <f>VLOOKUP(AO537,POINTS_TABLE!$D$38:$E$41,2,FALSE)</f>
        <v>2.0741751155172814</v>
      </c>
      <c r="BN537" s="23">
        <f>VLOOKUP(AP537,POINTS_TABLE!$D$42:$E$44,2,FALSE)</f>
        <v>-9.2873123719919874</v>
      </c>
      <c r="BO537" s="23">
        <f>VLOOKUP(AQ537,POINTS_TABLE!$D$45:$E$48,2,FALSE)</f>
        <v>-12.122190198740443</v>
      </c>
      <c r="BP537" s="23">
        <f>VLOOKUP(AR537,POINTS_TABLE!$D$49:$E$50,2,FALSE)</f>
        <v>-3.4375704313596254</v>
      </c>
      <c r="BQ537" s="23">
        <f>VLOOKUP(AS537,POINTS_TABLE!$D$51:$E$52,2,FALSE)</f>
        <v>-3.8353326132213157</v>
      </c>
      <c r="BR537" s="39">
        <f>ROUND(SCORECARD_SCALLING!$C$6-SUM(BF537:BQ537)-TRAIN_SUMMARY!$C$2*SCORECARD_SCALLING!$C$5,0)</f>
        <v>564</v>
      </c>
      <c r="BS537" t="str">
        <f t="shared" si="113"/>
        <v>Manual review</v>
      </c>
      <c r="BT537">
        <f t="shared" si="114"/>
        <v>2</v>
      </c>
    </row>
    <row r="538" spans="1:72">
      <c r="A538" s="2" t="s">
        <v>21</v>
      </c>
      <c r="B538" s="2">
        <v>6</v>
      </c>
      <c r="C538" s="2" t="s">
        <v>22</v>
      </c>
      <c r="D538" s="2" t="s">
        <v>46</v>
      </c>
      <c r="E538" s="2">
        <v>666</v>
      </c>
      <c r="F538" s="2" t="s">
        <v>53</v>
      </c>
      <c r="G538" s="2" t="s">
        <v>39</v>
      </c>
      <c r="H538" s="2">
        <v>3</v>
      </c>
      <c r="I538" s="2" t="s">
        <v>36</v>
      </c>
      <c r="J538" s="2" t="s">
        <v>27</v>
      </c>
      <c r="K538" s="2">
        <v>4</v>
      </c>
      <c r="L538" s="2" t="s">
        <v>28</v>
      </c>
      <c r="M538" s="2">
        <v>39</v>
      </c>
      <c r="N538" s="2" t="s">
        <v>27</v>
      </c>
      <c r="O538" s="2" t="s">
        <v>29</v>
      </c>
      <c r="P538" s="2">
        <v>2</v>
      </c>
      <c r="Q538" s="2" t="s">
        <v>40</v>
      </c>
      <c r="R538" s="2">
        <v>1</v>
      </c>
      <c r="S538" s="2" t="s">
        <v>31</v>
      </c>
      <c r="T538" s="2" t="s">
        <v>31</v>
      </c>
      <c r="U538" s="2">
        <v>0</v>
      </c>
      <c r="V538">
        <f>_xlfn.XLOOKUP(B538,Binning_WOE_IV!$C$2:$C$6,Binning_WOE_IV!$I$2:$I$6,"not found",-1)</f>
        <v>1.0146162505891094</v>
      </c>
      <c r="W538">
        <f>_xlfn.XLOOKUP(E538,Binning_WOE_IV!$C$7:$C$12,Binning_WOE_IV!$I$7:$I$12,"not found",-1)</f>
        <v>3.9978967825304385E-2</v>
      </c>
      <c r="X538">
        <f>_xlfn.XLOOKUP(M538,Binning_WOE_IV!$C$13:$C$18,Binning_WOE_IV!$I$13:$I$18,"not found",-1)</f>
        <v>0.27579903319597576</v>
      </c>
      <c r="Y538">
        <f>_xlfn.XLOOKUP(A538,Binning_WOE_IV!$B$32:$B$35,Binning_WOE_IV!$G$32:$G$35,"not found",0)</f>
        <v>-0.67859154491044971</v>
      </c>
      <c r="Z538" s="23">
        <f>_xlfn.XLOOKUP(_xlfn.XLOOKUP(C538,Binning_WOE_IV!$AF$2:$AF$6,Binning_WOE_IV!$AG$2:$AG$6,"not found",0),Binning_WOE_IV!$R$36:$R$38,Binning_WOE_IV!$G$36:$G$38,"not found",0)</f>
        <v>0.68738688104907397</v>
      </c>
      <c r="AA538" cm="1">
        <f t="array" ref="AA538">_xlfn.SWITCH(D538,"radio/tv",Binning_WOE_IV!$G$39,"other",Binning_WOE_IV!$G$39,"education",Binning_WOE_IV!$G$40,"retraining",Binning_WOE_IV!$G$40,"furniture/equipment",Binning_WOE_IV!$G$41,"domestic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538">
        <f>_xlfn.LET(_xlpm.b,_xlfn.XLOOKUP(F538,Binning_WOE_IV!$AJ$2:$AJ$6,Binning_WOE_IV!$AK$2:$AK$6,"not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538">
        <f>_xlfn.LET(_xlpm.b,_xlfn.XLOOKUP(G538,Binning_WOE_IV!$AL$2:$AL$6,Binning_WOE_IV!$AM$2:$AM$6,"not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38">
        <f>_xlfn.XLOOKUP(_xlfn.XLOOKUP(I538,Binning_WOE_IV!$AN$2:$AN$5,Binning_WOE_IV!$AO$2:$AO$5,"not found",0),Binning_WOE_IV!$R$53:$R$55,Binning_WOE_IV!$G$53:$G$55,"not found",0)</f>
        <v>-0.20099341664998441</v>
      </c>
      <c r="AE538">
        <f>_xlfn.LET(_xlpm.b,_xlfn.XLOOKUP(L538,Binning_WOE_IV!$AQ$2:$AQ$5,Binning_WOE_IV!$AR$2:$AR$5,"not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38">
        <f>_xlfn.XLOOKUP(_xlfn.XLOOKUP(N538,Binning_WOE_IV!$AS$2:$AS$4,Binning_WOE_IV!$AT$2:$AT$4,"not found",0),Binning_WOE_IV!$R$62:$R$63,Binning_WOE_IV!$G$62:$G$63,"not found",0)</f>
        <v>0.12957806221905885</v>
      </c>
      <c r="AG538">
        <f>_xlfn.XLOOKUP(_xlfn.XLOOKUP(O538,Binning_WOE_IV!$AU$2:$AU$4,Binning_WOE_IV!$AV$2:$AV$4,"not found",0),Binning_WOE_IV!$R$64:$R$65,Binning_WOE_IV!$G$64:$G$65,"not found",0)</f>
        <v>0.23435622685305388</v>
      </c>
      <c r="AH538">
        <f>V538*TRAIN_SUMMARY!$C$3</f>
        <v>-0.80010661528638027</v>
      </c>
      <c r="AI538">
        <f>W538*TRAIN_SUMMARY!$C$4</f>
        <v>-1.9952478243670423E-2</v>
      </c>
      <c r="AJ538">
        <f>X538*TRAIN_SUMMARY!$C$5</f>
        <v>-0.1756525653466223</v>
      </c>
      <c r="AK538">
        <f>Y538*TRAIN_SUMMARY!$C$6</f>
        <v>0.53190423215968441</v>
      </c>
      <c r="AL538">
        <f>Z538*TRAIN_SUMMARY!$C$7</f>
        <v>-0.37777464997720578</v>
      </c>
      <c r="AM538">
        <f>AA538*TRAIN_SUMMARY!$C$8</f>
        <v>0.38352631329769549</v>
      </c>
      <c r="AN538">
        <f>AB538*TRAIN_SUMMARY!$C$9</f>
        <v>-0.49793991054548797</v>
      </c>
      <c r="AO538">
        <f>AC538*TRAIN_SUMMARY!$C$10</f>
        <v>-0.18469041192036334</v>
      </c>
      <c r="AP538">
        <f>AD538*TRAIN_SUMMARY!$C$11</f>
        <v>0.23813846799994265</v>
      </c>
      <c r="AQ538">
        <f>AE538*TRAIN_SUMMARY!$C$12</f>
        <v>-0.28008206528227803</v>
      </c>
      <c r="AR538">
        <f>AF538*TRAIN_SUMMARY!$C$13</f>
        <v>-7.9424741749105313E-2</v>
      </c>
      <c r="AS538">
        <f>AG538*TRAIN_SUMMARY!$C$14</f>
        <v>-8.8614999578798745E-2</v>
      </c>
      <c r="AT538">
        <f>TRAIN_SUMMARY!$C$2+SUM(AH538:AS538)</f>
        <v>-2.1720702392347131</v>
      </c>
      <c r="AU538">
        <f t="shared" si="104"/>
        <v>0.10228677881522588</v>
      </c>
      <c r="AV538">
        <f t="shared" si="105"/>
        <v>0.10790461448482197</v>
      </c>
      <c r="AW538">
        <f t="shared" si="106"/>
        <v>1</v>
      </c>
      <c r="AX538">
        <f t="shared" si="107"/>
        <v>0</v>
      </c>
      <c r="AY538">
        <f t="shared" si="115"/>
        <v>330</v>
      </c>
      <c r="AZ538">
        <f t="shared" si="116"/>
        <v>207</v>
      </c>
      <c r="BA538" s="35">
        <f t="shared" si="108"/>
        <v>0.68041237113402064</v>
      </c>
      <c r="BB538" s="35">
        <f t="shared" si="109"/>
        <v>0.96279069767441861</v>
      </c>
      <c r="BC538" s="35">
        <f t="shared" si="110"/>
        <v>0.28237832654039796</v>
      </c>
      <c r="BD538" s="35">
        <f t="shared" si="111"/>
        <v>0.96279069767441861</v>
      </c>
      <c r="BE538" s="35">
        <f t="shared" si="112"/>
        <v>0.68041237113402064</v>
      </c>
      <c r="BF538" s="23">
        <f>VLOOKUP(AH538,POINTS_TABLE!$D$2:$E$6,2,FALSE)</f>
        <v>-34.629295381683434</v>
      </c>
      <c r="BG538" s="23">
        <f>VLOOKUP(AI538,POINTS_TABLE!$D$7:$E$12,2,FALSE)</f>
        <v>-0.86356024246764762</v>
      </c>
      <c r="BH538" s="23">
        <f>VLOOKUP(AJ538,POINTS_TABLE!$D$13:$E$18,2,FALSE)</f>
        <v>-7.6023925483498971</v>
      </c>
      <c r="BI538" s="23">
        <f>VLOOKUP(AK538,POINTS_TABLE!$D$21:$E$24,2,FALSE)</f>
        <v>23.021267938938855</v>
      </c>
      <c r="BJ538" s="23">
        <f>VLOOKUP(AL538,POINTS_TABLE!$D$25:$E$27,2,FALSE)</f>
        <v>-16.350408422870363</v>
      </c>
      <c r="BK538" s="23">
        <f>VLOOKUP(AM538,POINTS_TABLE!$D$28:$E$33,2,FALSE)</f>
        <v>16.599345307350365</v>
      </c>
      <c r="BL538" s="23">
        <f>VLOOKUP(AN538,POINTS_TABLE!$D$34:$E$37,2,FALSE)</f>
        <v>-21.551263188140087</v>
      </c>
      <c r="BM538" s="23">
        <f>VLOOKUP(AO538,POINTS_TABLE!$D$38:$E$41,2,FALSE)</f>
        <v>-7.9935582413174426</v>
      </c>
      <c r="BN538" s="23">
        <f>VLOOKUP(AP538,POINTS_TABLE!$D$42:$E$44,2,FALSE)</f>
        <v>10.30683560485237</v>
      </c>
      <c r="BO538" s="23">
        <f>VLOOKUP(AQ538,POINTS_TABLE!$D$45:$E$48,2,FALSE)</f>
        <v>-12.122190198740443</v>
      </c>
      <c r="BP538" s="23">
        <f>VLOOKUP(AR538,POINTS_TABLE!$D$49:$E$50,2,FALSE)</f>
        <v>-3.4375704313596254</v>
      </c>
      <c r="BQ538" s="23">
        <f>VLOOKUP(AS538,POINTS_TABLE!$D$51:$E$52,2,FALSE)</f>
        <v>-3.8353326132213157</v>
      </c>
      <c r="BR538" s="39">
        <f>ROUND(SCORECARD_SCALLING!$C$6-SUM(BF538:BQ538)-TRAIN_SUMMARY!$C$2*SCORECARD_SCALLING!$C$5,0)</f>
        <v>564</v>
      </c>
      <c r="BS538" t="str">
        <f t="shared" si="113"/>
        <v>Manual review</v>
      </c>
      <c r="BT538">
        <f t="shared" si="114"/>
        <v>2</v>
      </c>
    </row>
    <row r="539" spans="1:72">
      <c r="A539" s="2" t="s">
        <v>37</v>
      </c>
      <c r="B539" s="2">
        <v>36</v>
      </c>
      <c r="C539" s="2" t="s">
        <v>22</v>
      </c>
      <c r="D539" s="2" t="s">
        <v>49</v>
      </c>
      <c r="E539" s="2">
        <v>10477</v>
      </c>
      <c r="F539" s="2" t="s">
        <v>24</v>
      </c>
      <c r="G539" s="2" t="s">
        <v>25</v>
      </c>
      <c r="H539" s="2">
        <v>2</v>
      </c>
      <c r="I539" s="2" t="s">
        <v>26</v>
      </c>
      <c r="J539" s="2" t="s">
        <v>27</v>
      </c>
      <c r="K539" s="2">
        <v>4</v>
      </c>
      <c r="L539" s="2" t="s">
        <v>47</v>
      </c>
      <c r="M539" s="2">
        <v>42</v>
      </c>
      <c r="N539" s="2" t="s">
        <v>27</v>
      </c>
      <c r="O539" s="2" t="s">
        <v>44</v>
      </c>
      <c r="P539" s="2">
        <v>2</v>
      </c>
      <c r="Q539" s="2" t="s">
        <v>30</v>
      </c>
      <c r="R539" s="2">
        <v>1</v>
      </c>
      <c r="S539" s="2" t="s">
        <v>27</v>
      </c>
      <c r="T539" s="2" t="s">
        <v>31</v>
      </c>
      <c r="U539" s="2">
        <v>0</v>
      </c>
      <c r="V539">
        <f>_xlfn.XLOOKUP(B539,Binning_WOE_IV!$C$2:$C$6,Binning_WOE_IV!$I$2:$I$6,"not found",-1)</f>
        <v>-0.672432264549915</v>
      </c>
      <c r="W539">
        <f>_xlfn.XLOOKUP(E539,Binning_WOE_IV!$C$7:$C$12,Binning_WOE_IV!$I$7:$I$12,"not found",-1)</f>
        <v>-0.98786424995459821</v>
      </c>
      <c r="X539">
        <f>_xlfn.XLOOKUP(M539,Binning_WOE_IV!$C$13:$C$18,Binning_WOE_IV!$I$13:$I$18,"not found",-1)</f>
        <v>0.27579903319597576</v>
      </c>
      <c r="Y539">
        <f>_xlfn.XLOOKUP(A539,Binning_WOE_IV!$B$32:$B$35,Binning_WOE_IV!$G$32:$G$35,"not found",0)</f>
        <v>1.1281887537091495</v>
      </c>
      <c r="Z539" s="23">
        <f>_xlfn.XLOOKUP(_xlfn.XLOOKUP(C539,Binning_WOE_IV!$AF$2:$AF$6,Binning_WOE_IV!$AG$2:$AG$6,"not found",0),Binning_WOE_IV!$R$36:$R$38,Binning_WOE_IV!$G$36:$G$38,"not found",0)</f>
        <v>0.68738688104907397</v>
      </c>
      <c r="AA539" cm="1">
        <f t="array" ref="AA539">_xlfn.SWITCH(D539,"radio/tv",Binning_WOE_IV!$G$39,"other",Binning_WOE_IV!$G$39,"education",Binning_WOE_IV!$G$40,"retraining",Binning_WOE_IV!$G$40,"furniture/equipment",Binning_WOE_IV!$G$41,"domestic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539">
        <f>_xlfn.LET(_xlpm.b,_xlfn.XLOOKUP(F539,Binning_WOE_IV!$AJ$2:$AJ$6,Binning_WOE_IV!$AK$2:$AK$6,"not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539">
        <f>_xlfn.LET(_xlpm.b,_xlfn.XLOOKUP(G539,Binning_WOE_IV!$AL$2:$AL$6,Binning_WOE_IV!$AM$2:$AM$6,"not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39">
        <f>_xlfn.XLOOKUP(_xlfn.XLOOKUP(I539,Binning_WOE_IV!$AN$2:$AN$5,Binning_WOE_IV!$AO$2:$AO$5,"not found",0),Binning_WOE_IV!$R$53:$R$55,Binning_WOE_IV!$G$53:$G$55,"not found",0)</f>
        <v>0.1811117123342415</v>
      </c>
      <c r="AE539">
        <f>_xlfn.LET(_xlpm.b,_xlfn.XLOOKUP(L539,Binning_WOE_IV!$AQ$2:$AQ$5,Binning_WOE_IV!$AR$2:$AR$5,"not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539">
        <f>_xlfn.XLOOKUP(_xlfn.XLOOKUP(N539,Binning_WOE_IV!$AS$2:$AS$4,Binning_WOE_IV!$AT$2:$AT$4,"not found",0),Binning_WOE_IV!$R$62:$R$63,Binning_WOE_IV!$G$62:$G$63,"not found",0)</f>
        <v>0.12957806221905885</v>
      </c>
      <c r="AG539">
        <f>_xlfn.XLOOKUP(_xlfn.XLOOKUP(O539,Binning_WOE_IV!$AU$2:$AU$4,Binning_WOE_IV!$AV$2:$AV$4,"not found",0),Binning_WOE_IV!$R$64:$R$65,Binning_WOE_IV!$G$64:$G$65,"not found",0)</f>
        <v>-0.4919272386823581</v>
      </c>
      <c r="AH539">
        <f>V539*TRAIN_SUMMARY!$C$3</f>
        <v>0.53026698802232175</v>
      </c>
      <c r="AI539">
        <f>W539*TRAIN_SUMMARY!$C$4</f>
        <v>0.49301772974847569</v>
      </c>
      <c r="AJ539">
        <f>X539*TRAIN_SUMMARY!$C$5</f>
        <v>-0.1756525653466223</v>
      </c>
      <c r="AK539">
        <f>Y539*TRAIN_SUMMARY!$C$6</f>
        <v>-0.88431454425511169</v>
      </c>
      <c r="AL539">
        <f>Z539*TRAIN_SUMMARY!$C$7</f>
        <v>-0.37777464997720578</v>
      </c>
      <c r="AM539">
        <f>AA539*TRAIN_SUMMARY!$C$8</f>
        <v>-0.46936907902687153</v>
      </c>
      <c r="AN539">
        <f>AB539*TRAIN_SUMMARY!$C$9</f>
        <v>-0.49611293003523665</v>
      </c>
      <c r="AO539">
        <f>AC539*TRAIN_SUMMARY!$C$10</f>
        <v>-0.18469041192036334</v>
      </c>
      <c r="AP539">
        <f>AD539*TRAIN_SUMMARY!$C$11</f>
        <v>-0.21458247952085815</v>
      </c>
      <c r="AQ539">
        <f>AE539*TRAIN_SUMMARY!$C$12</f>
        <v>0.30495501300893796</v>
      </c>
      <c r="AR539">
        <f>AF539*TRAIN_SUMMARY!$C$13</f>
        <v>-7.9424741749105313E-2</v>
      </c>
      <c r="AS539">
        <f>AG539*TRAIN_SUMMARY!$C$14</f>
        <v>0.18600799575071647</v>
      </c>
      <c r="AT539">
        <f>TRAIN_SUMMARY!$C$2+SUM(AH539:AS539)</f>
        <v>-2.1890744900630463</v>
      </c>
      <c r="AU539">
        <f t="shared" si="104"/>
        <v>0.10073590285010844</v>
      </c>
      <c r="AV539">
        <f t="shared" si="105"/>
        <v>0.10617851996559723</v>
      </c>
      <c r="AW539">
        <f t="shared" si="106"/>
        <v>1</v>
      </c>
      <c r="AX539">
        <f t="shared" si="107"/>
        <v>0</v>
      </c>
      <c r="AY539">
        <f t="shared" si="115"/>
        <v>331</v>
      </c>
      <c r="AZ539">
        <f t="shared" si="116"/>
        <v>207</v>
      </c>
      <c r="BA539" s="35">
        <f t="shared" si="108"/>
        <v>0.68247422680412373</v>
      </c>
      <c r="BB539" s="35">
        <f t="shared" si="109"/>
        <v>0.96279069767441861</v>
      </c>
      <c r="BC539" s="35">
        <f t="shared" si="110"/>
        <v>0.28031647087029488</v>
      </c>
      <c r="BD539" s="35">
        <f t="shared" si="111"/>
        <v>0.96279069767441861</v>
      </c>
      <c r="BE539" s="35">
        <f t="shared" si="112"/>
        <v>0.68247422680412373</v>
      </c>
      <c r="BF539" s="23">
        <f>VLOOKUP(AH539,POINTS_TABLE!$D$2:$E$6,2,FALSE)</f>
        <v>22.950406619007929</v>
      </c>
      <c r="BG539" s="23">
        <f>VLOOKUP(AI539,POINTS_TABLE!$D$7:$E$12,2,FALSE)</f>
        <v>21.33822701335383</v>
      </c>
      <c r="BH539" s="23">
        <f>VLOOKUP(AJ539,POINTS_TABLE!$D$13:$E$18,2,FALSE)</f>
        <v>-7.6023925483498971</v>
      </c>
      <c r="BI539" s="23">
        <f>VLOOKUP(AK539,POINTS_TABLE!$D$21:$E$24,2,FALSE)</f>
        <v>-38.273886227485001</v>
      </c>
      <c r="BJ539" s="23">
        <f>VLOOKUP(AL539,POINTS_TABLE!$D$25:$E$27,2,FALSE)</f>
        <v>-16.350408422870363</v>
      </c>
      <c r="BK539" s="23">
        <f>VLOOKUP(AM539,POINTS_TABLE!$D$28:$E$33,2,FALSE)</f>
        <v>-20.314693279760625</v>
      </c>
      <c r="BL539" s="23">
        <f>VLOOKUP(AN539,POINTS_TABLE!$D$34:$E$37,2,FALSE)</f>
        <v>-21.472189916481874</v>
      </c>
      <c r="BM539" s="23">
        <f>VLOOKUP(AO539,POINTS_TABLE!$D$38:$E$41,2,FALSE)</f>
        <v>-7.9935582413174426</v>
      </c>
      <c r="BN539" s="23">
        <f>VLOOKUP(AP539,POINTS_TABLE!$D$42:$E$44,2,FALSE)</f>
        <v>-9.2873123719919874</v>
      </c>
      <c r="BO539" s="23">
        <f>VLOOKUP(AQ539,POINTS_TABLE!$D$45:$E$48,2,FALSE)</f>
        <v>13.198712548866723</v>
      </c>
      <c r="BP539" s="23">
        <f>VLOOKUP(AR539,POINTS_TABLE!$D$49:$E$50,2,FALSE)</f>
        <v>-3.4375704313596254</v>
      </c>
      <c r="BQ539" s="23">
        <f>VLOOKUP(AS539,POINTS_TABLE!$D$51:$E$52,2,FALSE)</f>
        <v>8.0505843910576207</v>
      </c>
      <c r="BR539" s="39">
        <f>ROUND(SCORECARD_SCALLING!$C$6-SUM(BF539:BQ539)-TRAIN_SUMMARY!$C$2*SCORECARD_SCALLING!$C$5,0)</f>
        <v>565</v>
      </c>
      <c r="BS539" t="str">
        <f t="shared" si="113"/>
        <v>Manual review</v>
      </c>
      <c r="BT539">
        <f t="shared" si="114"/>
        <v>2</v>
      </c>
    </row>
    <row r="540" spans="1:72">
      <c r="A540" s="2" t="s">
        <v>37</v>
      </c>
      <c r="B540" s="2">
        <v>39</v>
      </c>
      <c r="C540" s="2" t="s">
        <v>33</v>
      </c>
      <c r="D540" s="2" t="s">
        <v>49</v>
      </c>
      <c r="E540" s="2">
        <v>2569</v>
      </c>
      <c r="F540" s="2" t="s">
        <v>48</v>
      </c>
      <c r="G540" s="2" t="s">
        <v>35</v>
      </c>
      <c r="H540" s="2">
        <v>4</v>
      </c>
      <c r="I540" s="2" t="s">
        <v>26</v>
      </c>
      <c r="J540" s="2" t="s">
        <v>27</v>
      </c>
      <c r="K540" s="2">
        <v>4</v>
      </c>
      <c r="L540" s="2" t="s">
        <v>50</v>
      </c>
      <c r="M540" s="2">
        <v>24</v>
      </c>
      <c r="N540" s="2" t="s">
        <v>27</v>
      </c>
      <c r="O540" s="2" t="s">
        <v>29</v>
      </c>
      <c r="P540" s="2">
        <v>1</v>
      </c>
      <c r="Q540" s="2" t="s">
        <v>30</v>
      </c>
      <c r="R540" s="2">
        <v>1</v>
      </c>
      <c r="S540" s="2" t="s">
        <v>27</v>
      </c>
      <c r="T540" s="2" t="s">
        <v>31</v>
      </c>
      <c r="U540" s="2">
        <v>0</v>
      </c>
      <c r="V540">
        <f>_xlfn.XLOOKUP(B540,Binning_WOE_IV!$C$2:$C$6,Binning_WOE_IV!$I$2:$I$6,"not found",-1)</f>
        <v>-0.672432264549915</v>
      </c>
      <c r="W540">
        <f>_xlfn.XLOOKUP(E540,Binning_WOE_IV!$C$7:$C$12,Binning_WOE_IV!$I$7:$I$12,"not found",-1)</f>
        <v>0.12361395596717682</v>
      </c>
      <c r="X540">
        <f>_xlfn.XLOOKUP(M540,Binning_WOE_IV!$C$13:$C$18,Binning_WOE_IV!$I$13:$I$18,"not found",-1)</f>
        <v>-0.40221483439086264</v>
      </c>
      <c r="Y540">
        <f>_xlfn.XLOOKUP(A540,Binning_WOE_IV!$B$32:$B$35,Binning_WOE_IV!$G$32:$G$35,"not found",0)</f>
        <v>1.1281887537091495</v>
      </c>
      <c r="Z540" s="23">
        <f>_xlfn.XLOOKUP(_xlfn.XLOOKUP(C540,Binning_WOE_IV!$AF$2:$AF$6,Binning_WOE_IV!$AG$2:$AG$6,"not found",0),Binning_WOE_IV!$R$36:$R$38,Binning_WOE_IV!$G$36:$G$38,"not found",0)</f>
        <v>-4.4726268044255127E-2</v>
      </c>
      <c r="AA540" cm="1">
        <f t="array" ref="AA540">_xlfn.SWITCH(D540,"radio/tv",Binning_WOE_IV!$G$39,"other",Binning_WOE_IV!$G$39,"education",Binning_WOE_IV!$G$40,"retraining",Binning_WOE_IV!$G$40,"furniture/equipment",Binning_WOE_IV!$G$41,"domestic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540">
        <f>_xlfn.LET(_xlpm.b,_xlfn.XLOOKUP(F540,Binning_WOE_IV!$AJ$2:$AJ$6,Binning_WOE_IV!$AK$2:$AK$6,"not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540">
        <f>_xlfn.LET(_xlpm.b,_xlfn.XLOOKUP(G540,Binning_WOE_IV!$AL$2:$AL$6,Binning_WOE_IV!$AM$2:$AM$6,"not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40">
        <f>_xlfn.XLOOKUP(_xlfn.XLOOKUP(I540,Binning_WOE_IV!$AN$2:$AN$5,Binning_WOE_IV!$AO$2:$AO$5,"not found",0),Binning_WOE_IV!$R$53:$R$55,Binning_WOE_IV!$G$53:$G$55,"not found",0)</f>
        <v>0.1811117123342415</v>
      </c>
      <c r="AE540">
        <f>_xlfn.LET(_xlpm.b,_xlfn.XLOOKUP(L540,Binning_WOE_IV!$AQ$2:$AQ$5,Binning_WOE_IV!$AR$2:$AR$5,"not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40">
        <f>_xlfn.XLOOKUP(_xlfn.XLOOKUP(N540,Binning_WOE_IV!$AS$2:$AS$4,Binning_WOE_IV!$AT$2:$AT$4,"not found",0),Binning_WOE_IV!$R$62:$R$63,Binning_WOE_IV!$G$62:$G$63,"not found",0)</f>
        <v>0.12957806221905885</v>
      </c>
      <c r="AG540">
        <f>_xlfn.XLOOKUP(_xlfn.XLOOKUP(O540,Binning_WOE_IV!$AU$2:$AU$4,Binning_WOE_IV!$AV$2:$AV$4,"not found",0),Binning_WOE_IV!$R$64:$R$65,Binning_WOE_IV!$G$64:$G$65,"not found",0)</f>
        <v>0.23435622685305388</v>
      </c>
      <c r="AH540">
        <f>V540*TRAIN_SUMMARY!$C$3</f>
        <v>0.53026698802232175</v>
      </c>
      <c r="AI540">
        <f>W540*TRAIN_SUMMARY!$C$4</f>
        <v>-6.1692557392340606E-2</v>
      </c>
      <c r="AJ540">
        <f>X540*TRAIN_SUMMARY!$C$5</f>
        <v>0.25616502952357967</v>
      </c>
      <c r="AK540">
        <f>Y540*TRAIN_SUMMARY!$C$6</f>
        <v>-0.88431454425511169</v>
      </c>
      <c r="AL540">
        <f>Z540*TRAIN_SUMMARY!$C$7</f>
        <v>2.4580699342731407E-2</v>
      </c>
      <c r="AM540">
        <f>AA540*TRAIN_SUMMARY!$C$8</f>
        <v>-0.46936907902687153</v>
      </c>
      <c r="AN540">
        <f>AB540*TRAIN_SUMMARY!$C$9</f>
        <v>-0.49793991054548797</v>
      </c>
      <c r="AO540">
        <f>AC540*TRAIN_SUMMARY!$C$10</f>
        <v>4.7923621110280083E-2</v>
      </c>
      <c r="AP540">
        <f>AD540*TRAIN_SUMMARY!$C$11</f>
        <v>-0.21458247952085815</v>
      </c>
      <c r="AQ540">
        <f>AE540*TRAIN_SUMMARY!$C$12</f>
        <v>6.1778553558697331E-2</v>
      </c>
      <c r="AR540">
        <f>AF540*TRAIN_SUMMARY!$C$13</f>
        <v>-7.9424741749105313E-2</v>
      </c>
      <c r="AS540">
        <f>AG540*TRAIN_SUMMARY!$C$14</f>
        <v>-8.8614999578798745E-2</v>
      </c>
      <c r="AT540">
        <f>TRAIN_SUMMARY!$C$2+SUM(AH540:AS540)</f>
        <v>-2.1966242352730871</v>
      </c>
      <c r="AU540">
        <f t="shared" si="104"/>
        <v>0.10005404376195616</v>
      </c>
      <c r="AV540">
        <f t="shared" si="105"/>
        <v>0.10542056608521284</v>
      </c>
      <c r="AW540">
        <f t="shared" si="106"/>
        <v>1</v>
      </c>
      <c r="AX540">
        <f t="shared" si="107"/>
        <v>0</v>
      </c>
      <c r="AY540">
        <f t="shared" si="115"/>
        <v>332</v>
      </c>
      <c r="AZ540">
        <f t="shared" si="116"/>
        <v>207</v>
      </c>
      <c r="BA540" s="35">
        <f t="shared" si="108"/>
        <v>0.68453608247422681</v>
      </c>
      <c r="BB540" s="35">
        <f t="shared" si="109"/>
        <v>0.96279069767441861</v>
      </c>
      <c r="BC540" s="35">
        <f t="shared" si="110"/>
        <v>0.27825461520019179</v>
      </c>
      <c r="BD540" s="35">
        <f t="shared" si="111"/>
        <v>0.96279069767441861</v>
      </c>
      <c r="BE540" s="35">
        <f t="shared" si="112"/>
        <v>0.68453608247422681</v>
      </c>
      <c r="BF540" s="23">
        <f>VLOOKUP(AH540,POINTS_TABLE!$D$2:$E$6,2,FALSE)</f>
        <v>22.950406619007929</v>
      </c>
      <c r="BG540" s="23">
        <f>VLOOKUP(AI540,POINTS_TABLE!$D$7:$E$12,2,FALSE)</f>
        <v>-2.6701063982906263</v>
      </c>
      <c r="BH540" s="23">
        <f>VLOOKUP(AJ540,POINTS_TABLE!$D$13:$E$18,2,FALSE)</f>
        <v>11.087040532285299</v>
      </c>
      <c r="BI540" s="23">
        <f>VLOOKUP(AK540,POINTS_TABLE!$D$21:$E$24,2,FALSE)</f>
        <v>-38.273886227485001</v>
      </c>
      <c r="BJ540" s="23">
        <f>VLOOKUP(AL540,POINTS_TABLE!$D$25:$E$27,2,FALSE)</f>
        <v>1.063873591300236</v>
      </c>
      <c r="BK540" s="23">
        <f>VLOOKUP(AM540,POINTS_TABLE!$D$28:$E$33,2,FALSE)</f>
        <v>-20.314693279760625</v>
      </c>
      <c r="BL540" s="23">
        <f>VLOOKUP(AN540,POINTS_TABLE!$D$34:$E$37,2,FALSE)</f>
        <v>-21.551263188140087</v>
      </c>
      <c r="BM540" s="23">
        <f>VLOOKUP(AO540,POINTS_TABLE!$D$38:$E$41,2,FALSE)</f>
        <v>2.0741751155172814</v>
      </c>
      <c r="BN540" s="23">
        <f>VLOOKUP(AP540,POINTS_TABLE!$D$42:$E$44,2,FALSE)</f>
        <v>-9.2873123719919874</v>
      </c>
      <c r="BO540" s="23">
        <f>VLOOKUP(AQ540,POINTS_TABLE!$D$45:$E$48,2,FALSE)</f>
        <v>2.6738283855727758</v>
      </c>
      <c r="BP540" s="23">
        <f>VLOOKUP(AR540,POINTS_TABLE!$D$49:$E$50,2,FALSE)</f>
        <v>-3.4375704313596254</v>
      </c>
      <c r="BQ540" s="23">
        <f>VLOOKUP(AS540,POINTS_TABLE!$D$51:$E$52,2,FALSE)</f>
        <v>-3.8353326132213157</v>
      </c>
      <c r="BR540" s="39">
        <f>ROUND(SCORECARD_SCALLING!$C$6-SUM(BF540:BQ540)-TRAIN_SUMMARY!$C$2*SCORECARD_SCALLING!$C$5,0)</f>
        <v>565</v>
      </c>
      <c r="BS540" t="str">
        <f t="shared" si="113"/>
        <v>Manual review</v>
      </c>
      <c r="BT540">
        <f t="shared" si="114"/>
        <v>2</v>
      </c>
    </row>
    <row r="541" spans="1:72">
      <c r="A541" s="2" t="s">
        <v>37</v>
      </c>
      <c r="B541" s="2">
        <v>24</v>
      </c>
      <c r="C541" s="2" t="s">
        <v>45</v>
      </c>
      <c r="D541" s="2" t="s">
        <v>58</v>
      </c>
      <c r="E541" s="2">
        <v>2978</v>
      </c>
      <c r="F541" s="2" t="s">
        <v>24</v>
      </c>
      <c r="G541" s="2" t="s">
        <v>35</v>
      </c>
      <c r="H541" s="2">
        <v>4</v>
      </c>
      <c r="I541" s="2" t="s">
        <v>26</v>
      </c>
      <c r="J541" s="2" t="s">
        <v>27</v>
      </c>
      <c r="K541" s="2">
        <v>4</v>
      </c>
      <c r="L541" s="2" t="s">
        <v>28</v>
      </c>
      <c r="M541" s="2">
        <v>32</v>
      </c>
      <c r="N541" s="2" t="s">
        <v>27</v>
      </c>
      <c r="O541" s="2" t="s">
        <v>29</v>
      </c>
      <c r="P541" s="2">
        <v>2</v>
      </c>
      <c r="Q541" s="2" t="s">
        <v>30</v>
      </c>
      <c r="R541" s="2">
        <v>2</v>
      </c>
      <c r="S541" s="2" t="s">
        <v>31</v>
      </c>
      <c r="T541" s="2" t="s">
        <v>31</v>
      </c>
      <c r="U541" s="2">
        <v>0</v>
      </c>
      <c r="V541">
        <f>_xlfn.XLOOKUP(B541,Binning_WOE_IV!$C$2:$C$6,Binning_WOE_IV!$I$2:$I$6,"not found",-1)</f>
        <v>-0.12917431193202994</v>
      </c>
      <c r="W541">
        <f>_xlfn.XLOOKUP(E541,Binning_WOE_IV!$C$7:$C$12,Binning_WOE_IV!$I$7:$I$12,"not found",-1)</f>
        <v>0.12361395596717682</v>
      </c>
      <c r="X541">
        <f>_xlfn.XLOOKUP(M541,Binning_WOE_IV!$C$13:$C$18,Binning_WOE_IV!$I$13:$I$18,"not found",-1)</f>
        <v>-9.0210644079187538E-2</v>
      </c>
      <c r="Y541">
        <f>_xlfn.XLOOKUP(A541,Binning_WOE_IV!$B$32:$B$35,Binning_WOE_IV!$G$32:$G$35,"not found",0)</f>
        <v>1.1281887537091495</v>
      </c>
      <c r="Z541" s="23">
        <f>_xlfn.XLOOKUP(_xlfn.XLOOKUP(C541,Binning_WOE_IV!$AF$2:$AF$6,Binning_WOE_IV!$AG$2:$AG$6,"not found",0),Binning_WOE_IV!$R$36:$R$38,Binning_WOE_IV!$G$36:$G$38,"not found",0)</f>
        <v>-4.4726268044255127E-2</v>
      </c>
      <c r="AA541" cm="1">
        <f t="array" ref="AA541">_xlfn.SWITCH(D541,"radio/tv",Binning_WOE_IV!$G$39,"other",Binning_WOE_IV!$G$39,"education",Binning_WOE_IV!$G$40,"retraining",Binning_WOE_IV!$G$40,"furniture/equipment",Binning_WOE_IV!$G$41,"domestic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541">
        <f>_xlfn.LET(_xlpm.b,_xlfn.XLOOKUP(F541,Binning_WOE_IV!$AJ$2:$AJ$6,Binning_WOE_IV!$AK$2:$AK$6,"not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541">
        <f>_xlfn.LET(_xlpm.b,_xlfn.XLOOKUP(G541,Binning_WOE_IV!$AL$2:$AL$6,Binning_WOE_IV!$AM$2:$AM$6,"not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41">
        <f>_xlfn.XLOOKUP(_xlfn.XLOOKUP(I541,Binning_WOE_IV!$AN$2:$AN$5,Binning_WOE_IV!$AO$2:$AO$5,"not found",0),Binning_WOE_IV!$R$53:$R$55,Binning_WOE_IV!$G$53:$G$55,"not found",0)</f>
        <v>0.1811117123342415</v>
      </c>
      <c r="AE541">
        <f>_xlfn.LET(_xlpm.b,_xlfn.XLOOKUP(L541,Binning_WOE_IV!$AQ$2:$AQ$5,Binning_WOE_IV!$AR$2:$AR$5,"not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41">
        <f>_xlfn.XLOOKUP(_xlfn.XLOOKUP(N541,Binning_WOE_IV!$AS$2:$AS$4,Binning_WOE_IV!$AT$2:$AT$4,"not found",0),Binning_WOE_IV!$R$62:$R$63,Binning_WOE_IV!$G$62:$G$63,"not found",0)</f>
        <v>0.12957806221905885</v>
      </c>
      <c r="AG541">
        <f>_xlfn.XLOOKUP(_xlfn.XLOOKUP(O541,Binning_WOE_IV!$AU$2:$AU$4,Binning_WOE_IV!$AV$2:$AV$4,"not found",0),Binning_WOE_IV!$R$64:$R$65,Binning_WOE_IV!$G$64:$G$65,"not found",0)</f>
        <v>0.23435622685305388</v>
      </c>
      <c r="AH541">
        <f>V541*TRAIN_SUMMARY!$C$3</f>
        <v>0.10186434668464488</v>
      </c>
      <c r="AI541">
        <f>W541*TRAIN_SUMMARY!$C$4</f>
        <v>-6.1692557392340606E-2</v>
      </c>
      <c r="AJ541">
        <f>X541*TRAIN_SUMMARY!$C$5</f>
        <v>5.7453903556002682E-2</v>
      </c>
      <c r="AK541">
        <f>Y541*TRAIN_SUMMARY!$C$6</f>
        <v>-0.88431454425511169</v>
      </c>
      <c r="AL541">
        <f>Z541*TRAIN_SUMMARY!$C$7</f>
        <v>2.4580699342731407E-2</v>
      </c>
      <c r="AM541">
        <f>AA541*TRAIN_SUMMARY!$C$8</f>
        <v>0.4883377841684039</v>
      </c>
      <c r="AN541">
        <f>AB541*TRAIN_SUMMARY!$C$9</f>
        <v>-0.49611293003523665</v>
      </c>
      <c r="AO541">
        <f>AC541*TRAIN_SUMMARY!$C$10</f>
        <v>4.7923621110280083E-2</v>
      </c>
      <c r="AP541">
        <f>AD541*TRAIN_SUMMARY!$C$11</f>
        <v>-0.21458247952085815</v>
      </c>
      <c r="AQ541">
        <f>AE541*TRAIN_SUMMARY!$C$12</f>
        <v>-0.28008206528227803</v>
      </c>
      <c r="AR541">
        <f>AF541*TRAIN_SUMMARY!$C$13</f>
        <v>-7.9424741749105313E-2</v>
      </c>
      <c r="AS541">
        <f>AG541*TRAIN_SUMMARY!$C$14</f>
        <v>-8.8614999578798745E-2</v>
      </c>
      <c r="AT541">
        <f>TRAIN_SUMMARY!$C$2+SUM(AH541:AS541)</f>
        <v>-2.2060647777137894</v>
      </c>
      <c r="AU541">
        <f t="shared" si="104"/>
        <v>9.9207190566826961E-2</v>
      </c>
      <c r="AV541">
        <f t="shared" si="105"/>
        <v>0.10448000405178011</v>
      </c>
      <c r="AW541">
        <f t="shared" si="106"/>
        <v>1</v>
      </c>
      <c r="AX541">
        <f t="shared" si="107"/>
        <v>0</v>
      </c>
      <c r="AY541">
        <f t="shared" si="115"/>
        <v>333</v>
      </c>
      <c r="AZ541">
        <f t="shared" si="116"/>
        <v>207</v>
      </c>
      <c r="BA541" s="35">
        <f t="shared" si="108"/>
        <v>0.6865979381443299</v>
      </c>
      <c r="BB541" s="35">
        <f t="shared" si="109"/>
        <v>0.96279069767441861</v>
      </c>
      <c r="BC541" s="35">
        <f t="shared" si="110"/>
        <v>0.27619275953008871</v>
      </c>
      <c r="BD541" s="35">
        <f t="shared" si="111"/>
        <v>0.96279069767441861</v>
      </c>
      <c r="BE541" s="35">
        <f t="shared" si="112"/>
        <v>0.6865979381443299</v>
      </c>
      <c r="BF541" s="23">
        <f>VLOOKUP(AH541,POINTS_TABLE!$D$2:$E$6,2,FALSE)</f>
        <v>4.4087756341599382</v>
      </c>
      <c r="BG541" s="23">
        <f>VLOOKUP(AI541,POINTS_TABLE!$D$7:$E$12,2,FALSE)</f>
        <v>-2.6701063982906263</v>
      </c>
      <c r="BH541" s="23">
        <f>VLOOKUP(AJ541,POINTS_TABLE!$D$13:$E$18,2,FALSE)</f>
        <v>2.4866538521987356</v>
      </c>
      <c r="BI541" s="23">
        <f>VLOOKUP(AK541,POINTS_TABLE!$D$21:$E$24,2,FALSE)</f>
        <v>-38.273886227485001</v>
      </c>
      <c r="BJ541" s="23">
        <f>VLOOKUP(AL541,POINTS_TABLE!$D$25:$E$27,2,FALSE)</f>
        <v>1.063873591300236</v>
      </c>
      <c r="BK541" s="23">
        <f>VLOOKUP(AM541,POINTS_TABLE!$D$28:$E$33,2,FALSE)</f>
        <v>21.135674984953837</v>
      </c>
      <c r="BL541" s="23">
        <f>VLOOKUP(AN541,POINTS_TABLE!$D$34:$E$37,2,FALSE)</f>
        <v>-21.472189916481874</v>
      </c>
      <c r="BM541" s="23">
        <f>VLOOKUP(AO541,POINTS_TABLE!$D$38:$E$41,2,FALSE)</f>
        <v>2.0741751155172814</v>
      </c>
      <c r="BN541" s="23">
        <f>VLOOKUP(AP541,POINTS_TABLE!$D$42:$E$44,2,FALSE)</f>
        <v>-9.2873123719919874</v>
      </c>
      <c r="BO541" s="23">
        <f>VLOOKUP(AQ541,POINTS_TABLE!$D$45:$E$48,2,FALSE)</f>
        <v>-12.122190198740443</v>
      </c>
      <c r="BP541" s="23">
        <f>VLOOKUP(AR541,POINTS_TABLE!$D$49:$E$50,2,FALSE)</f>
        <v>-3.4375704313596254</v>
      </c>
      <c r="BQ541" s="23">
        <f>VLOOKUP(AS541,POINTS_TABLE!$D$51:$E$52,2,FALSE)</f>
        <v>-3.8353326132213157</v>
      </c>
      <c r="BR541" s="39">
        <f>ROUND(SCORECARD_SCALLING!$C$6-SUM(BF541:BQ541)-TRAIN_SUMMARY!$C$2*SCORECARD_SCALLING!$C$5,0)</f>
        <v>566</v>
      </c>
      <c r="BS541" t="str">
        <f t="shared" si="113"/>
        <v>Manual review</v>
      </c>
      <c r="BT541">
        <f t="shared" si="114"/>
        <v>2</v>
      </c>
    </row>
    <row r="542" spans="1:72">
      <c r="A542" s="2" t="s">
        <v>37</v>
      </c>
      <c r="B542" s="2">
        <v>24</v>
      </c>
      <c r="C542" s="2" t="s">
        <v>33</v>
      </c>
      <c r="D542" s="2" t="s">
        <v>23</v>
      </c>
      <c r="E542" s="2">
        <v>5943</v>
      </c>
      <c r="F542" s="2" t="s">
        <v>24</v>
      </c>
      <c r="G542" s="2" t="s">
        <v>57</v>
      </c>
      <c r="H542" s="2">
        <v>1</v>
      </c>
      <c r="I542" s="2" t="s">
        <v>36</v>
      </c>
      <c r="J542" s="2" t="s">
        <v>27</v>
      </c>
      <c r="K542" s="2">
        <v>1</v>
      </c>
      <c r="L542" s="2" t="s">
        <v>50</v>
      </c>
      <c r="M542" s="2">
        <v>44</v>
      </c>
      <c r="N542" s="2" t="s">
        <v>27</v>
      </c>
      <c r="O542" s="2" t="s">
        <v>29</v>
      </c>
      <c r="P542" s="2">
        <v>2</v>
      </c>
      <c r="Q542" s="2" t="s">
        <v>30</v>
      </c>
      <c r="R542" s="2">
        <v>1</v>
      </c>
      <c r="S542" s="2" t="s">
        <v>31</v>
      </c>
      <c r="T542" s="2" t="s">
        <v>31</v>
      </c>
      <c r="U542" s="2">
        <v>1</v>
      </c>
      <c r="V542">
        <f>_xlfn.XLOOKUP(B542,Binning_WOE_IV!$C$2:$C$6,Binning_WOE_IV!$I$2:$I$6,"not found",-1)</f>
        <v>-0.12917431193202994</v>
      </c>
      <c r="W542">
        <f>_xlfn.XLOOKUP(E542,Binning_WOE_IV!$C$7:$C$12,Binning_WOE_IV!$I$7:$I$12,"not found",-1)</f>
        <v>-0.1020145435816787</v>
      </c>
      <c r="X542">
        <f>_xlfn.XLOOKUP(M542,Binning_WOE_IV!$C$13:$C$18,Binning_WOE_IV!$I$13:$I$18,"not found",-1)</f>
        <v>0.27579903319597576</v>
      </c>
      <c r="Y542">
        <f>_xlfn.XLOOKUP(A542,Binning_WOE_IV!$B$32:$B$35,Binning_WOE_IV!$G$32:$G$35,"not found",0)</f>
        <v>1.1281887537091495</v>
      </c>
      <c r="Z542" s="23">
        <f>_xlfn.XLOOKUP(_xlfn.XLOOKUP(C542,Binning_WOE_IV!$AF$2:$AF$6,Binning_WOE_IV!$AG$2:$AG$6,"not found",0),Binning_WOE_IV!$R$36:$R$38,Binning_WOE_IV!$G$36:$G$38,"not found",0)</f>
        <v>-4.4726268044255127E-2</v>
      </c>
      <c r="AA542" cm="1">
        <f t="array" ref="AA542">_xlfn.SWITCH(D542,"radio/tv",Binning_WOE_IV!$G$39,"other",Binning_WOE_IV!$G$39,"education",Binning_WOE_IV!$G$40,"retraining",Binning_WOE_IV!$G$40,"furniture/equipment",Binning_WOE_IV!$G$41,"domestic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42">
        <f>_xlfn.LET(_xlpm.b,_xlfn.XLOOKUP(F542,Binning_WOE_IV!$AJ$2:$AJ$6,Binning_WOE_IV!$AK$2:$AK$6,"not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542">
        <f>_xlfn.LET(_xlpm.b,_xlfn.XLOOKUP(G542,Binning_WOE_IV!$AL$2:$AL$6,Binning_WOE_IV!$AM$2:$AM$6,"not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542">
        <f>_xlfn.XLOOKUP(_xlfn.XLOOKUP(I542,Binning_WOE_IV!$AN$2:$AN$5,Binning_WOE_IV!$AO$2:$AO$5,"not found",0),Binning_WOE_IV!$R$53:$R$55,Binning_WOE_IV!$G$53:$G$55,"not found",0)</f>
        <v>-0.20099341664998441</v>
      </c>
      <c r="AE542">
        <f>_xlfn.LET(_xlpm.b,_xlfn.XLOOKUP(L542,Binning_WOE_IV!$AQ$2:$AQ$5,Binning_WOE_IV!$AR$2:$AR$5,"not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42">
        <f>_xlfn.XLOOKUP(_xlfn.XLOOKUP(N542,Binning_WOE_IV!$AS$2:$AS$4,Binning_WOE_IV!$AT$2:$AT$4,"not found",0),Binning_WOE_IV!$R$62:$R$63,Binning_WOE_IV!$G$62:$G$63,"not found",0)</f>
        <v>0.12957806221905885</v>
      </c>
      <c r="AG542">
        <f>_xlfn.XLOOKUP(_xlfn.XLOOKUP(O542,Binning_WOE_IV!$AU$2:$AU$4,Binning_WOE_IV!$AV$2:$AV$4,"not found",0),Binning_WOE_IV!$R$64:$R$65,Binning_WOE_IV!$G$64:$G$65,"not found",0)</f>
        <v>0.23435622685305388</v>
      </c>
      <c r="AH542">
        <f>V542*TRAIN_SUMMARY!$C$3</f>
        <v>0.10186434668464488</v>
      </c>
      <c r="AI542">
        <f>W542*TRAIN_SUMMARY!$C$4</f>
        <v>5.0912844229637523E-2</v>
      </c>
      <c r="AJ542">
        <f>X542*TRAIN_SUMMARY!$C$5</f>
        <v>-0.1756525653466223</v>
      </c>
      <c r="AK542">
        <f>Y542*TRAIN_SUMMARY!$C$6</f>
        <v>-0.88431454425511169</v>
      </c>
      <c r="AL542">
        <f>Z542*TRAIN_SUMMARY!$C$7</f>
        <v>2.4580699342731407E-2</v>
      </c>
      <c r="AM542">
        <f>AA542*TRAIN_SUMMARY!$C$8</f>
        <v>-0.43521580803835686</v>
      </c>
      <c r="AN542">
        <f>AB542*TRAIN_SUMMARY!$C$9</f>
        <v>-0.49611293003523665</v>
      </c>
      <c r="AO542">
        <f>AC542*TRAIN_SUMMARY!$C$10</f>
        <v>0.2867089209985732</v>
      </c>
      <c r="AP542">
        <f>AD542*TRAIN_SUMMARY!$C$11</f>
        <v>0.23813846799994265</v>
      </c>
      <c r="AQ542">
        <f>AE542*TRAIN_SUMMARY!$C$12</f>
        <v>6.1778553558697331E-2</v>
      </c>
      <c r="AR542">
        <f>AF542*TRAIN_SUMMARY!$C$13</f>
        <v>-7.9424741749105313E-2</v>
      </c>
      <c r="AS542">
        <f>AG542*TRAIN_SUMMARY!$C$14</f>
        <v>-8.8614999578798745E-2</v>
      </c>
      <c r="AT542">
        <f>TRAIN_SUMMARY!$C$2+SUM(AH542:AS542)</f>
        <v>-2.2167525709511278</v>
      </c>
      <c r="AU542">
        <f t="shared" si="104"/>
        <v>9.8256157489249096E-2</v>
      </c>
      <c r="AV542">
        <f t="shared" si="105"/>
        <v>2.320177358550251</v>
      </c>
      <c r="AW542">
        <f t="shared" si="106"/>
        <v>0</v>
      </c>
      <c r="AX542">
        <f t="shared" si="107"/>
        <v>1</v>
      </c>
      <c r="AY542">
        <f t="shared" si="115"/>
        <v>333</v>
      </c>
      <c r="AZ542">
        <f t="shared" si="116"/>
        <v>208</v>
      </c>
      <c r="BA542" s="35">
        <f t="shared" si="108"/>
        <v>0.6865979381443299</v>
      </c>
      <c r="BB542" s="35">
        <f t="shared" si="109"/>
        <v>0.96744186046511627</v>
      </c>
      <c r="BC542" s="35">
        <f t="shared" si="110"/>
        <v>0.28084392232078637</v>
      </c>
      <c r="BD542" s="35">
        <f t="shared" si="111"/>
        <v>0.96744186046511627</v>
      </c>
      <c r="BE542" s="35">
        <f t="shared" si="112"/>
        <v>0.6865979381443299</v>
      </c>
      <c r="BF542" s="23">
        <f>VLOOKUP(AH542,POINTS_TABLE!$D$2:$E$6,2,FALSE)</f>
        <v>4.4087756341599382</v>
      </c>
      <c r="BG542" s="23">
        <f>VLOOKUP(AI542,POINTS_TABLE!$D$7:$E$12,2,FALSE)</f>
        <v>2.2035512366295098</v>
      </c>
      <c r="BH542" s="23">
        <f>VLOOKUP(AJ542,POINTS_TABLE!$D$13:$E$18,2,FALSE)</f>
        <v>-7.6023925483498971</v>
      </c>
      <c r="BI542" s="23">
        <f>VLOOKUP(AK542,POINTS_TABLE!$D$21:$E$24,2,FALSE)</f>
        <v>-38.273886227485001</v>
      </c>
      <c r="BJ542" s="23">
        <f>VLOOKUP(AL542,POINTS_TABLE!$D$25:$E$27,2,FALSE)</f>
        <v>1.063873591300236</v>
      </c>
      <c r="BK542" s="23">
        <f>VLOOKUP(AM542,POINTS_TABLE!$D$28:$E$33,2,FALSE)</f>
        <v>-18.836510639202615</v>
      </c>
      <c r="BL542" s="23">
        <f>VLOOKUP(AN542,POINTS_TABLE!$D$34:$E$37,2,FALSE)</f>
        <v>-21.472189916481874</v>
      </c>
      <c r="BM542" s="23">
        <f>VLOOKUP(AO542,POINTS_TABLE!$D$38:$E$41,2,FALSE)</f>
        <v>12.409006155098014</v>
      </c>
      <c r="BN542" s="23">
        <f>VLOOKUP(AP542,POINTS_TABLE!$D$42:$E$44,2,FALSE)</f>
        <v>10.30683560485237</v>
      </c>
      <c r="BO542" s="23">
        <f>VLOOKUP(AQ542,POINTS_TABLE!$D$45:$E$48,2,FALSE)</f>
        <v>2.6738283855727758</v>
      </c>
      <c r="BP542" s="23">
        <f>VLOOKUP(AR542,POINTS_TABLE!$D$49:$E$50,2,FALSE)</f>
        <v>-3.4375704313596254</v>
      </c>
      <c r="BQ542" s="23">
        <f>VLOOKUP(AS542,POINTS_TABLE!$D$51:$E$52,2,FALSE)</f>
        <v>-3.8353326132213157</v>
      </c>
      <c r="BR542" s="39">
        <f>ROUND(SCORECARD_SCALLING!$C$6-SUM(BF542:BQ542)-TRAIN_SUMMARY!$C$2*SCORECARD_SCALLING!$C$5,0)</f>
        <v>566</v>
      </c>
      <c r="BS542" t="str">
        <f t="shared" si="113"/>
        <v>Manual review</v>
      </c>
      <c r="BT542">
        <f t="shared" si="114"/>
        <v>2</v>
      </c>
    </row>
    <row r="543" spans="1:72">
      <c r="A543" s="2" t="s">
        <v>21</v>
      </c>
      <c r="B543" s="2">
        <v>12</v>
      </c>
      <c r="C543" s="2" t="s">
        <v>22</v>
      </c>
      <c r="D543" s="2" t="s">
        <v>49</v>
      </c>
      <c r="E543" s="2">
        <v>1409</v>
      </c>
      <c r="F543" s="2" t="s">
        <v>34</v>
      </c>
      <c r="G543" s="2" t="s">
        <v>25</v>
      </c>
      <c r="H543" s="2">
        <v>4</v>
      </c>
      <c r="I543" s="2" t="s">
        <v>26</v>
      </c>
      <c r="J543" s="2" t="s">
        <v>27</v>
      </c>
      <c r="K543" s="2">
        <v>3</v>
      </c>
      <c r="L543" s="2" t="s">
        <v>28</v>
      </c>
      <c r="M543" s="2">
        <v>54</v>
      </c>
      <c r="N543" s="2" t="s">
        <v>27</v>
      </c>
      <c r="O543" s="2" t="s">
        <v>29</v>
      </c>
      <c r="P543" s="2">
        <v>1</v>
      </c>
      <c r="Q543" s="2" t="s">
        <v>30</v>
      </c>
      <c r="R543" s="2">
        <v>1</v>
      </c>
      <c r="S543" s="2" t="s">
        <v>27</v>
      </c>
      <c r="T543" s="2" t="s">
        <v>31</v>
      </c>
      <c r="U543" s="2">
        <v>0</v>
      </c>
      <c r="V543">
        <f>_xlfn.XLOOKUP(B543,Binning_WOE_IV!$C$2:$C$6,Binning_WOE_IV!$I$2:$I$6,"not found",-1)</f>
        <v>7.0953437452657447E-2</v>
      </c>
      <c r="W543">
        <f>_xlfn.XLOOKUP(E543,Binning_WOE_IV!$C$7:$C$12,Binning_WOE_IV!$I$7:$I$12,"not found",-1)</f>
        <v>0.16104877718831048</v>
      </c>
      <c r="X543">
        <f>_xlfn.XLOOKUP(M543,Binning_WOE_IV!$C$13:$C$18,Binning_WOE_IV!$I$13:$I$18,"not found",-1)</f>
        <v>0.42044277372805144</v>
      </c>
      <c r="Y543">
        <f>_xlfn.XLOOKUP(A543,Binning_WOE_IV!$B$32:$B$35,Binning_WOE_IV!$G$32:$G$35,"not found",0)</f>
        <v>-0.67859154491044971</v>
      </c>
      <c r="Z543" s="23">
        <f>_xlfn.XLOOKUP(_xlfn.XLOOKUP(C543,Binning_WOE_IV!$AF$2:$AF$6,Binning_WOE_IV!$AG$2:$AG$6,"not found",0),Binning_WOE_IV!$R$36:$R$38,Binning_WOE_IV!$G$36:$G$38,"not found",0)</f>
        <v>0.68738688104907397</v>
      </c>
      <c r="AA543" cm="1">
        <f t="array" ref="AA543">_xlfn.SWITCH(D543,"radio/tv",Binning_WOE_IV!$G$39,"other",Binning_WOE_IV!$G$39,"education",Binning_WOE_IV!$G$40,"retraining",Binning_WOE_IV!$G$40,"furniture/equipment",Binning_WOE_IV!$G$41,"domestic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543">
        <f>_xlfn.LET(_xlpm.b,_xlfn.XLOOKUP(F543,Binning_WOE_IV!$AJ$2:$AJ$6,Binning_WOE_IV!$AK$2:$AK$6,"not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43">
        <f>_xlfn.LET(_xlpm.b,_xlfn.XLOOKUP(G543,Binning_WOE_IV!$AL$2:$AL$6,Binning_WOE_IV!$AM$2:$AM$6,"not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43">
        <f>_xlfn.XLOOKUP(_xlfn.XLOOKUP(I543,Binning_WOE_IV!$AN$2:$AN$5,Binning_WOE_IV!$AO$2:$AO$5,"not found",0),Binning_WOE_IV!$R$53:$R$55,Binning_WOE_IV!$G$53:$G$55,"not found",0)</f>
        <v>0.1811117123342415</v>
      </c>
      <c r="AE543">
        <f>_xlfn.LET(_xlpm.b,_xlfn.XLOOKUP(L543,Binning_WOE_IV!$AQ$2:$AQ$5,Binning_WOE_IV!$AR$2:$AR$5,"not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43">
        <f>_xlfn.XLOOKUP(_xlfn.XLOOKUP(N543,Binning_WOE_IV!$AS$2:$AS$4,Binning_WOE_IV!$AT$2:$AT$4,"not found",0),Binning_WOE_IV!$R$62:$R$63,Binning_WOE_IV!$G$62:$G$63,"not found",0)</f>
        <v>0.12957806221905885</v>
      </c>
      <c r="AG543">
        <f>_xlfn.XLOOKUP(_xlfn.XLOOKUP(O543,Binning_WOE_IV!$AU$2:$AU$4,Binning_WOE_IV!$AV$2:$AV$4,"not found",0),Binning_WOE_IV!$R$64:$R$65,Binning_WOE_IV!$G$64:$G$65,"not found",0)</f>
        <v>0.23435622685305388</v>
      </c>
      <c r="AH543">
        <f>V543*TRAIN_SUMMARY!$C$3</f>
        <v>-5.5952498937620498E-2</v>
      </c>
      <c r="AI543">
        <f>W543*TRAIN_SUMMARY!$C$4</f>
        <v>-8.037531726833734E-2</v>
      </c>
      <c r="AJ543">
        <f>X543*TRAIN_SUMMARY!$C$5</f>
        <v>-0.26777415036949909</v>
      </c>
      <c r="AK543">
        <f>Y543*TRAIN_SUMMARY!$C$6</f>
        <v>0.53190423215968441</v>
      </c>
      <c r="AL543">
        <f>Z543*TRAIN_SUMMARY!$C$7</f>
        <v>-0.37777464997720578</v>
      </c>
      <c r="AM543">
        <f>AA543*TRAIN_SUMMARY!$C$8</f>
        <v>-0.46936907902687153</v>
      </c>
      <c r="AN543">
        <f>AB543*TRAIN_SUMMARY!$C$9</f>
        <v>0.17108448609736249</v>
      </c>
      <c r="AO543">
        <f>AC543*TRAIN_SUMMARY!$C$10</f>
        <v>-0.18469041192036334</v>
      </c>
      <c r="AP543">
        <f>AD543*TRAIN_SUMMARY!$C$11</f>
        <v>-0.21458247952085815</v>
      </c>
      <c r="AQ543">
        <f>AE543*TRAIN_SUMMARY!$C$12</f>
        <v>-0.28008206528227803</v>
      </c>
      <c r="AR543">
        <f>AF543*TRAIN_SUMMARY!$C$13</f>
        <v>-7.9424741749105313E-2</v>
      </c>
      <c r="AS543">
        <f>AG543*TRAIN_SUMMARY!$C$14</f>
        <v>-8.8614999578798745E-2</v>
      </c>
      <c r="AT543">
        <f>TRAIN_SUMMARY!$C$2+SUM(AH543:AS543)</f>
        <v>-2.2170524901360142</v>
      </c>
      <c r="AU543">
        <f t="shared" si="104"/>
        <v>9.8229587285780282E-2</v>
      </c>
      <c r="AV543">
        <f t="shared" si="105"/>
        <v>0.10339532267707563</v>
      </c>
      <c r="AW543">
        <f t="shared" si="106"/>
        <v>1</v>
      </c>
      <c r="AX543">
        <f t="shared" si="107"/>
        <v>0</v>
      </c>
      <c r="AY543">
        <f t="shared" si="115"/>
        <v>334</v>
      </c>
      <c r="AZ543">
        <f t="shared" si="116"/>
        <v>208</v>
      </c>
      <c r="BA543" s="35">
        <f t="shared" si="108"/>
        <v>0.68865979381443299</v>
      </c>
      <c r="BB543" s="35">
        <f t="shared" si="109"/>
        <v>0.96744186046511627</v>
      </c>
      <c r="BC543" s="35">
        <f t="shared" si="110"/>
        <v>0.27878206665068328</v>
      </c>
      <c r="BD543" s="35">
        <f t="shared" si="111"/>
        <v>0.96744186046511627</v>
      </c>
      <c r="BE543" s="35">
        <f t="shared" si="112"/>
        <v>0.68865979381443299</v>
      </c>
      <c r="BF543" s="23">
        <f>VLOOKUP(AH543,POINTS_TABLE!$D$2:$E$6,2,FALSE)</f>
        <v>-2.4216717822795024</v>
      </c>
      <c r="BG543" s="23">
        <f>VLOOKUP(AI543,POINTS_TABLE!$D$7:$E$12,2,FALSE)</f>
        <v>-3.4787121489872201</v>
      </c>
      <c r="BH543" s="23">
        <f>VLOOKUP(AJ543,POINTS_TABLE!$D$13:$E$18,2,FALSE)</f>
        <v>-11.589493164489957</v>
      </c>
      <c r="BI543" s="23">
        <f>VLOOKUP(AK543,POINTS_TABLE!$D$21:$E$24,2,FALSE)</f>
        <v>23.021267938938855</v>
      </c>
      <c r="BJ543" s="23">
        <f>VLOOKUP(AL543,POINTS_TABLE!$D$25:$E$27,2,FALSE)</f>
        <v>-16.350408422870363</v>
      </c>
      <c r="BK543" s="23">
        <f>VLOOKUP(AM543,POINTS_TABLE!$D$28:$E$33,2,FALSE)</f>
        <v>-20.314693279760625</v>
      </c>
      <c r="BL543" s="23">
        <f>VLOOKUP(AN543,POINTS_TABLE!$D$34:$E$37,2,FALSE)</f>
        <v>7.4046821899710498</v>
      </c>
      <c r="BM543" s="23">
        <f>VLOOKUP(AO543,POINTS_TABLE!$D$38:$E$41,2,FALSE)</f>
        <v>-7.9935582413174426</v>
      </c>
      <c r="BN543" s="23">
        <f>VLOOKUP(AP543,POINTS_TABLE!$D$42:$E$44,2,FALSE)</f>
        <v>-9.2873123719919874</v>
      </c>
      <c r="BO543" s="23">
        <f>VLOOKUP(AQ543,POINTS_TABLE!$D$45:$E$48,2,FALSE)</f>
        <v>-12.122190198740443</v>
      </c>
      <c r="BP543" s="23">
        <f>VLOOKUP(AR543,POINTS_TABLE!$D$49:$E$50,2,FALSE)</f>
        <v>-3.4375704313596254</v>
      </c>
      <c r="BQ543" s="23">
        <f>VLOOKUP(AS543,POINTS_TABLE!$D$51:$E$52,2,FALSE)</f>
        <v>-3.8353326132213157</v>
      </c>
      <c r="BR543" s="39">
        <f>ROUND(SCORECARD_SCALLING!$C$6-SUM(BF543:BQ543)-TRAIN_SUMMARY!$C$2*SCORECARD_SCALLING!$C$5,0)</f>
        <v>566</v>
      </c>
      <c r="BS543" t="str">
        <f t="shared" si="113"/>
        <v>Manual review</v>
      </c>
      <c r="BT543">
        <f t="shared" si="114"/>
        <v>2</v>
      </c>
    </row>
    <row r="544" spans="1:72">
      <c r="A544" s="2" t="s">
        <v>37</v>
      </c>
      <c r="B544" s="2">
        <v>24</v>
      </c>
      <c r="C544" s="2" t="s">
        <v>33</v>
      </c>
      <c r="D544" s="2" t="s">
        <v>58</v>
      </c>
      <c r="E544" s="2">
        <v>4591</v>
      </c>
      <c r="F544" s="2" t="s">
        <v>53</v>
      </c>
      <c r="G544" s="2" t="s">
        <v>35</v>
      </c>
      <c r="H544" s="2">
        <v>2</v>
      </c>
      <c r="I544" s="2" t="s">
        <v>26</v>
      </c>
      <c r="J544" s="2" t="s">
        <v>27</v>
      </c>
      <c r="K544" s="2">
        <v>3</v>
      </c>
      <c r="L544" s="2" t="s">
        <v>43</v>
      </c>
      <c r="M544" s="2">
        <v>54</v>
      </c>
      <c r="N544" s="2" t="s">
        <v>27</v>
      </c>
      <c r="O544" s="2" t="s">
        <v>29</v>
      </c>
      <c r="P544" s="2">
        <v>3</v>
      </c>
      <c r="Q544" s="2" t="s">
        <v>52</v>
      </c>
      <c r="R544" s="2">
        <v>1</v>
      </c>
      <c r="S544" s="2" t="s">
        <v>31</v>
      </c>
      <c r="T544" s="2" t="s">
        <v>31</v>
      </c>
      <c r="U544" s="2">
        <v>1</v>
      </c>
      <c r="V544">
        <f>_xlfn.XLOOKUP(B544,Binning_WOE_IV!$C$2:$C$6,Binning_WOE_IV!$I$2:$I$6,"not found",-1)</f>
        <v>-0.12917431193202994</v>
      </c>
      <c r="W544">
        <f>_xlfn.XLOOKUP(E544,Binning_WOE_IV!$C$7:$C$12,Binning_WOE_IV!$I$7:$I$12,"not found",-1)</f>
        <v>4.3939369041401284E-2</v>
      </c>
      <c r="X544">
        <f>_xlfn.XLOOKUP(M544,Binning_WOE_IV!$C$13:$C$18,Binning_WOE_IV!$I$13:$I$18,"not found",-1)</f>
        <v>0.42044277372805144</v>
      </c>
      <c r="Y544">
        <f>_xlfn.XLOOKUP(A544,Binning_WOE_IV!$B$32:$B$35,Binning_WOE_IV!$G$32:$G$35,"not found",0)</f>
        <v>1.1281887537091495</v>
      </c>
      <c r="Z544" s="23">
        <f>_xlfn.XLOOKUP(_xlfn.XLOOKUP(C544,Binning_WOE_IV!$AF$2:$AF$6,Binning_WOE_IV!$AG$2:$AG$6,"not found",0),Binning_WOE_IV!$R$36:$R$38,Binning_WOE_IV!$G$36:$G$38,"not found",0)</f>
        <v>-4.4726268044255127E-2</v>
      </c>
      <c r="AA544" cm="1">
        <f t="array" ref="AA544">_xlfn.SWITCH(D544,"radio/tv",Binning_WOE_IV!$G$39,"other",Binning_WOE_IV!$G$39,"education",Binning_WOE_IV!$G$40,"retraining",Binning_WOE_IV!$G$40,"furniture/equipment",Binning_WOE_IV!$G$41,"domestic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544">
        <f>_xlfn.LET(_xlpm.b,_xlfn.XLOOKUP(F544,Binning_WOE_IV!$AJ$2:$AJ$6,Binning_WOE_IV!$AK$2:$AK$6,"not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544">
        <f>_xlfn.LET(_xlpm.b,_xlfn.XLOOKUP(G544,Binning_WOE_IV!$AL$2:$AL$6,Binning_WOE_IV!$AM$2:$AM$6,"not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44">
        <f>_xlfn.XLOOKUP(_xlfn.XLOOKUP(I544,Binning_WOE_IV!$AN$2:$AN$5,Binning_WOE_IV!$AO$2:$AO$5,"not found",0),Binning_WOE_IV!$R$53:$R$55,Binning_WOE_IV!$G$53:$G$55,"not found",0)</f>
        <v>0.1811117123342415</v>
      </c>
      <c r="AE544">
        <f>_xlfn.LET(_xlpm.b,_xlfn.XLOOKUP(L544,Binning_WOE_IV!$AQ$2:$AQ$5,Binning_WOE_IV!$AR$2:$AR$5,"not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544">
        <f>_xlfn.XLOOKUP(_xlfn.XLOOKUP(N544,Binning_WOE_IV!$AS$2:$AS$4,Binning_WOE_IV!$AT$2:$AT$4,"not found",0),Binning_WOE_IV!$R$62:$R$63,Binning_WOE_IV!$G$62:$G$63,"not found",0)</f>
        <v>0.12957806221905885</v>
      </c>
      <c r="AG544">
        <f>_xlfn.XLOOKUP(_xlfn.XLOOKUP(O544,Binning_WOE_IV!$AU$2:$AU$4,Binning_WOE_IV!$AV$2:$AV$4,"not found",0),Binning_WOE_IV!$R$64:$R$65,Binning_WOE_IV!$G$64:$G$65,"not found",0)</f>
        <v>0.23435622685305388</v>
      </c>
      <c r="AH544">
        <f>V544*TRAIN_SUMMARY!$C$3</f>
        <v>0.10186434668464488</v>
      </c>
      <c r="AI544">
        <f>W544*TRAIN_SUMMARY!$C$4</f>
        <v>-2.1929012991782761E-2</v>
      </c>
      <c r="AJ544">
        <f>X544*TRAIN_SUMMARY!$C$5</f>
        <v>-0.26777415036949909</v>
      </c>
      <c r="AK544">
        <f>Y544*TRAIN_SUMMARY!$C$6</f>
        <v>-0.88431454425511169</v>
      </c>
      <c r="AL544">
        <f>Z544*TRAIN_SUMMARY!$C$7</f>
        <v>2.4580699342731407E-2</v>
      </c>
      <c r="AM544">
        <f>AA544*TRAIN_SUMMARY!$C$8</f>
        <v>0.4883377841684039</v>
      </c>
      <c r="AN544">
        <f>AB544*TRAIN_SUMMARY!$C$9</f>
        <v>-0.49793991054548797</v>
      </c>
      <c r="AO544">
        <f>AC544*TRAIN_SUMMARY!$C$10</f>
        <v>4.7923621110280083E-2</v>
      </c>
      <c r="AP544">
        <f>AD544*TRAIN_SUMMARY!$C$11</f>
        <v>-0.21458247952085815</v>
      </c>
      <c r="AQ544">
        <f>AE544*TRAIN_SUMMARY!$C$12</f>
        <v>-1.8327249432625072E-2</v>
      </c>
      <c r="AR544">
        <f>AF544*TRAIN_SUMMARY!$C$13</f>
        <v>-7.9424741749105313E-2</v>
      </c>
      <c r="AS544">
        <f>AG544*TRAIN_SUMMARY!$C$14</f>
        <v>-8.8614999578798745E-2</v>
      </c>
      <c r="AT544">
        <f>TRAIN_SUMMARY!$C$2+SUM(AH544:AS544)</f>
        <v>-2.2316014518993317</v>
      </c>
      <c r="AU544">
        <f t="shared" si="104"/>
        <v>9.6948344366040093E-2</v>
      </c>
      <c r="AV544">
        <f t="shared" si="105"/>
        <v>2.3335769746333099</v>
      </c>
      <c r="AW544">
        <f t="shared" si="106"/>
        <v>0</v>
      </c>
      <c r="AX544">
        <f t="shared" si="107"/>
        <v>1</v>
      </c>
      <c r="AY544">
        <f t="shared" si="115"/>
        <v>334</v>
      </c>
      <c r="AZ544">
        <f t="shared" si="116"/>
        <v>209</v>
      </c>
      <c r="BA544" s="35">
        <f t="shared" si="108"/>
        <v>0.68865979381443299</v>
      </c>
      <c r="BB544" s="35">
        <f t="shared" si="109"/>
        <v>0.97209302325581393</v>
      </c>
      <c r="BC544" s="35">
        <f t="shared" si="110"/>
        <v>0.28343322944138094</v>
      </c>
      <c r="BD544" s="35">
        <f t="shared" si="111"/>
        <v>0.97209302325581393</v>
      </c>
      <c r="BE544" s="35">
        <f t="shared" si="112"/>
        <v>0.68865979381443299</v>
      </c>
      <c r="BF544" s="23">
        <f>VLOOKUP(AH544,POINTS_TABLE!$D$2:$E$6,2,FALSE)</f>
        <v>4.4087756341599382</v>
      </c>
      <c r="BG544" s="23">
        <f>VLOOKUP(AI544,POINTS_TABLE!$D$7:$E$12,2,FALSE)</f>
        <v>-0.94910634884503919</v>
      </c>
      <c r="BH544" s="23">
        <f>VLOOKUP(AJ544,POINTS_TABLE!$D$13:$E$18,2,FALSE)</f>
        <v>-11.589493164489957</v>
      </c>
      <c r="BI544" s="23">
        <f>VLOOKUP(AK544,POINTS_TABLE!$D$21:$E$24,2,FALSE)</f>
        <v>-38.273886227485001</v>
      </c>
      <c r="BJ544" s="23">
        <f>VLOOKUP(AL544,POINTS_TABLE!$D$25:$E$27,2,FALSE)</f>
        <v>1.063873591300236</v>
      </c>
      <c r="BK544" s="23">
        <f>VLOOKUP(AM544,POINTS_TABLE!$D$28:$E$33,2,FALSE)</f>
        <v>21.135674984953837</v>
      </c>
      <c r="BL544" s="23">
        <f>VLOOKUP(AN544,POINTS_TABLE!$D$34:$E$37,2,FALSE)</f>
        <v>-21.551263188140087</v>
      </c>
      <c r="BM544" s="23">
        <f>VLOOKUP(AO544,POINTS_TABLE!$D$38:$E$41,2,FALSE)</f>
        <v>2.0741751155172814</v>
      </c>
      <c r="BN544" s="23">
        <f>VLOOKUP(AP544,POINTS_TABLE!$D$42:$E$44,2,FALSE)</f>
        <v>-9.2873123719919874</v>
      </c>
      <c r="BO544" s="23">
        <f>VLOOKUP(AQ544,POINTS_TABLE!$D$45:$E$48,2,FALSE)</f>
        <v>-0.79321895608749771</v>
      </c>
      <c r="BP544" s="23">
        <f>VLOOKUP(AR544,POINTS_TABLE!$D$49:$E$50,2,FALSE)</f>
        <v>-3.4375704313596254</v>
      </c>
      <c r="BQ544" s="23">
        <f>VLOOKUP(AS544,POINTS_TABLE!$D$51:$E$52,2,FALSE)</f>
        <v>-3.8353326132213157</v>
      </c>
      <c r="BR544" s="39">
        <f>ROUND(SCORECARD_SCALLING!$C$6-SUM(BF544:BQ544)-TRAIN_SUMMARY!$C$2*SCORECARD_SCALLING!$C$5,0)</f>
        <v>567</v>
      </c>
      <c r="BS544" t="str">
        <f t="shared" si="113"/>
        <v>Manual review</v>
      </c>
      <c r="BT544">
        <f t="shared" si="114"/>
        <v>2</v>
      </c>
    </row>
    <row r="545" spans="1:72">
      <c r="A545" s="2" t="s">
        <v>37</v>
      </c>
      <c r="B545" s="2">
        <v>24</v>
      </c>
      <c r="C545" s="2" t="s">
        <v>22</v>
      </c>
      <c r="D545" s="2" t="s">
        <v>23</v>
      </c>
      <c r="E545" s="2">
        <v>1851</v>
      </c>
      <c r="F545" s="2" t="s">
        <v>34</v>
      </c>
      <c r="G545" s="2" t="s">
        <v>39</v>
      </c>
      <c r="H545" s="2">
        <v>4</v>
      </c>
      <c r="I545" s="2" t="s">
        <v>56</v>
      </c>
      <c r="J545" s="2" t="s">
        <v>42</v>
      </c>
      <c r="K545" s="2">
        <v>2</v>
      </c>
      <c r="L545" s="2" t="s">
        <v>50</v>
      </c>
      <c r="M545" s="2">
        <v>33</v>
      </c>
      <c r="N545" s="2" t="s">
        <v>27</v>
      </c>
      <c r="O545" s="2" t="s">
        <v>29</v>
      </c>
      <c r="P545" s="2">
        <v>2</v>
      </c>
      <c r="Q545" s="2" t="s">
        <v>30</v>
      </c>
      <c r="R545" s="2">
        <v>1</v>
      </c>
      <c r="S545" s="2" t="s">
        <v>31</v>
      </c>
      <c r="T545" s="2" t="s">
        <v>31</v>
      </c>
      <c r="U545" s="2">
        <v>0</v>
      </c>
      <c r="V545">
        <f>_xlfn.XLOOKUP(B545,Binning_WOE_IV!$C$2:$C$6,Binning_WOE_IV!$I$2:$I$6,"not found",-1)</f>
        <v>-0.12917431193202994</v>
      </c>
      <c r="W545">
        <f>_xlfn.XLOOKUP(E545,Binning_WOE_IV!$C$7:$C$12,Binning_WOE_IV!$I$7:$I$12,"not found",-1)</f>
        <v>0.16104877718831048</v>
      </c>
      <c r="X545">
        <f>_xlfn.XLOOKUP(M545,Binning_WOE_IV!$C$13:$C$18,Binning_WOE_IV!$I$13:$I$18,"not found",-1)</f>
        <v>-9.0210644079187538E-2</v>
      </c>
      <c r="Y545">
        <f>_xlfn.XLOOKUP(A545,Binning_WOE_IV!$B$32:$B$35,Binning_WOE_IV!$G$32:$G$35,"not found",0)</f>
        <v>1.1281887537091495</v>
      </c>
      <c r="Z545" s="23">
        <f>_xlfn.XLOOKUP(_xlfn.XLOOKUP(C545,Binning_WOE_IV!$AF$2:$AF$6,Binning_WOE_IV!$AG$2:$AG$6,"not found",0),Binning_WOE_IV!$R$36:$R$38,Binning_WOE_IV!$G$36:$G$38,"not found",0)</f>
        <v>0.68738688104907397</v>
      </c>
      <c r="AA545" cm="1">
        <f t="array" ref="AA545">_xlfn.SWITCH(D545,"radio/tv",Binning_WOE_IV!$G$39,"other",Binning_WOE_IV!$G$39,"education",Binning_WOE_IV!$G$40,"retraining",Binning_WOE_IV!$G$40,"furniture/equipment",Binning_WOE_IV!$G$41,"domestic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45">
        <f>_xlfn.LET(_xlpm.b,_xlfn.XLOOKUP(F545,Binning_WOE_IV!$AJ$2:$AJ$6,Binning_WOE_IV!$AK$2:$AK$6,"not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45">
        <f>_xlfn.LET(_xlpm.b,_xlfn.XLOOKUP(G545,Binning_WOE_IV!$AL$2:$AL$6,Binning_WOE_IV!$AM$2:$AM$6,"not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45">
        <f>_xlfn.XLOOKUP(_xlfn.XLOOKUP(I545,Binning_WOE_IV!$AN$2:$AN$5,Binning_WOE_IV!$AO$2:$AO$5,"not found",0),Binning_WOE_IV!$R$53:$R$55,Binning_WOE_IV!$G$53:$G$55,"not found",0)</f>
        <v>-0.2698954162208389</v>
      </c>
      <c r="AE545">
        <f>_xlfn.LET(_xlpm.b,_xlfn.XLOOKUP(L545,Binning_WOE_IV!$AQ$2:$AQ$5,Binning_WOE_IV!$AR$2:$AR$5,"not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45">
        <f>_xlfn.XLOOKUP(_xlfn.XLOOKUP(N545,Binning_WOE_IV!$AS$2:$AS$4,Binning_WOE_IV!$AT$2:$AT$4,"not found",0),Binning_WOE_IV!$R$62:$R$63,Binning_WOE_IV!$G$62:$G$63,"not found",0)</f>
        <v>0.12957806221905885</v>
      </c>
      <c r="AG545">
        <f>_xlfn.XLOOKUP(_xlfn.XLOOKUP(O545,Binning_WOE_IV!$AU$2:$AU$4,Binning_WOE_IV!$AV$2:$AV$4,"not found",0),Binning_WOE_IV!$R$64:$R$65,Binning_WOE_IV!$G$64:$G$65,"not found",0)</f>
        <v>0.23435622685305388</v>
      </c>
      <c r="AH545">
        <f>V545*TRAIN_SUMMARY!$C$3</f>
        <v>0.10186434668464488</v>
      </c>
      <c r="AI545">
        <f>W545*TRAIN_SUMMARY!$C$4</f>
        <v>-8.037531726833734E-2</v>
      </c>
      <c r="AJ545">
        <f>X545*TRAIN_SUMMARY!$C$5</f>
        <v>5.7453903556002682E-2</v>
      </c>
      <c r="AK545">
        <f>Y545*TRAIN_SUMMARY!$C$6</f>
        <v>-0.88431454425511169</v>
      </c>
      <c r="AL545">
        <f>Z545*TRAIN_SUMMARY!$C$7</f>
        <v>-0.37777464997720578</v>
      </c>
      <c r="AM545">
        <f>AA545*TRAIN_SUMMARY!$C$8</f>
        <v>-0.43521580803835686</v>
      </c>
      <c r="AN545">
        <f>AB545*TRAIN_SUMMARY!$C$9</f>
        <v>0.17108448609736249</v>
      </c>
      <c r="AO545">
        <f>AC545*TRAIN_SUMMARY!$C$10</f>
        <v>-0.18469041192036334</v>
      </c>
      <c r="AP545">
        <f>AD545*TRAIN_SUMMARY!$C$11</f>
        <v>0.31977406031642996</v>
      </c>
      <c r="AQ545">
        <f>AE545*TRAIN_SUMMARY!$C$12</f>
        <v>6.1778553558697331E-2</v>
      </c>
      <c r="AR545">
        <f>AF545*TRAIN_SUMMARY!$C$13</f>
        <v>-7.9424741749105313E-2</v>
      </c>
      <c r="AS545">
        <f>AG545*TRAIN_SUMMARY!$C$14</f>
        <v>-8.8614999578798745E-2</v>
      </c>
      <c r="AT545">
        <f>TRAIN_SUMMARY!$C$2+SUM(AH545:AS545)</f>
        <v>-2.239855937336265</v>
      </c>
      <c r="AU545">
        <f t="shared" si="104"/>
        <v>9.6228069856575921E-2</v>
      </c>
      <c r="AV545">
        <f t="shared" si="105"/>
        <v>0.10117824008470562</v>
      </c>
      <c r="AW545">
        <f t="shared" si="106"/>
        <v>1</v>
      </c>
      <c r="AX545">
        <f t="shared" si="107"/>
        <v>0</v>
      </c>
      <c r="AY545">
        <f t="shared" si="115"/>
        <v>335</v>
      </c>
      <c r="AZ545">
        <f t="shared" si="116"/>
        <v>209</v>
      </c>
      <c r="BA545" s="35">
        <f t="shared" si="108"/>
        <v>0.69072164948453607</v>
      </c>
      <c r="BB545" s="35">
        <f t="shared" si="109"/>
        <v>0.97209302325581393</v>
      </c>
      <c r="BC545" s="35">
        <f t="shared" si="110"/>
        <v>0.28137137377127786</v>
      </c>
      <c r="BD545" s="35">
        <f t="shared" si="111"/>
        <v>0.97209302325581393</v>
      </c>
      <c r="BE545" s="35">
        <f t="shared" si="112"/>
        <v>0.69072164948453607</v>
      </c>
      <c r="BF545" s="23">
        <f>VLOOKUP(AH545,POINTS_TABLE!$D$2:$E$6,2,FALSE)</f>
        <v>4.4087756341599382</v>
      </c>
      <c r="BG545" s="23">
        <f>VLOOKUP(AI545,POINTS_TABLE!$D$7:$E$12,2,FALSE)</f>
        <v>-3.4787121489872201</v>
      </c>
      <c r="BH545" s="23">
        <f>VLOOKUP(AJ545,POINTS_TABLE!$D$13:$E$18,2,FALSE)</f>
        <v>2.4866538521987356</v>
      </c>
      <c r="BI545" s="23">
        <f>VLOOKUP(AK545,POINTS_TABLE!$D$21:$E$24,2,FALSE)</f>
        <v>-38.273886227485001</v>
      </c>
      <c r="BJ545" s="23">
        <f>VLOOKUP(AL545,POINTS_TABLE!$D$25:$E$27,2,FALSE)</f>
        <v>-16.350408422870363</v>
      </c>
      <c r="BK545" s="23">
        <f>VLOOKUP(AM545,POINTS_TABLE!$D$28:$E$33,2,FALSE)</f>
        <v>-18.836510639202615</v>
      </c>
      <c r="BL545" s="23">
        <f>VLOOKUP(AN545,POINTS_TABLE!$D$34:$E$37,2,FALSE)</f>
        <v>7.4046821899710498</v>
      </c>
      <c r="BM545" s="23">
        <f>VLOOKUP(AO545,POINTS_TABLE!$D$38:$E$41,2,FALSE)</f>
        <v>-7.9935582413174426</v>
      </c>
      <c r="BN545" s="23">
        <f>VLOOKUP(AP545,POINTS_TABLE!$D$42:$E$44,2,FALSE)</f>
        <v>13.840093530703253</v>
      </c>
      <c r="BO545" s="23">
        <f>VLOOKUP(AQ545,POINTS_TABLE!$D$45:$E$48,2,FALSE)</f>
        <v>2.6738283855727758</v>
      </c>
      <c r="BP545" s="23">
        <f>VLOOKUP(AR545,POINTS_TABLE!$D$49:$E$50,2,FALSE)</f>
        <v>-3.4375704313596254</v>
      </c>
      <c r="BQ545" s="23">
        <f>VLOOKUP(AS545,POINTS_TABLE!$D$51:$E$52,2,FALSE)</f>
        <v>-3.8353326132213157</v>
      </c>
      <c r="BR545" s="39">
        <f>ROUND(SCORECARD_SCALLING!$C$6-SUM(BF545:BQ545)-TRAIN_SUMMARY!$C$2*SCORECARD_SCALLING!$C$5,0)</f>
        <v>567</v>
      </c>
      <c r="BS545" t="str">
        <f t="shared" si="113"/>
        <v>Manual review</v>
      </c>
      <c r="BT545">
        <f t="shared" si="114"/>
        <v>2</v>
      </c>
    </row>
    <row r="546" spans="1:72">
      <c r="A546" s="2" t="s">
        <v>37</v>
      </c>
      <c r="B546" s="2">
        <v>36</v>
      </c>
      <c r="C546" s="2" t="s">
        <v>22</v>
      </c>
      <c r="D546" s="2" t="s">
        <v>49</v>
      </c>
      <c r="E546" s="2">
        <v>11054</v>
      </c>
      <c r="F546" s="2" t="s">
        <v>24</v>
      </c>
      <c r="G546" s="2" t="s">
        <v>35</v>
      </c>
      <c r="H546" s="2">
        <v>4</v>
      </c>
      <c r="I546" s="2" t="s">
        <v>26</v>
      </c>
      <c r="J546" s="2" t="s">
        <v>27</v>
      </c>
      <c r="K546" s="2">
        <v>2</v>
      </c>
      <c r="L546" s="2" t="s">
        <v>50</v>
      </c>
      <c r="M546" s="2">
        <v>30</v>
      </c>
      <c r="N546" s="2" t="s">
        <v>27</v>
      </c>
      <c r="O546" s="2" t="s">
        <v>29</v>
      </c>
      <c r="P546" s="2">
        <v>1</v>
      </c>
      <c r="Q546" s="2" t="s">
        <v>52</v>
      </c>
      <c r="R546" s="2">
        <v>1</v>
      </c>
      <c r="S546" s="2" t="s">
        <v>31</v>
      </c>
      <c r="T546" s="2" t="s">
        <v>31</v>
      </c>
      <c r="U546" s="2">
        <v>0</v>
      </c>
      <c r="V546">
        <f>_xlfn.XLOOKUP(B546,Binning_WOE_IV!$C$2:$C$6,Binning_WOE_IV!$I$2:$I$6,"not found",-1)</f>
        <v>-0.672432264549915</v>
      </c>
      <c r="W546">
        <f>_xlfn.XLOOKUP(E546,Binning_WOE_IV!$C$7:$C$12,Binning_WOE_IV!$I$7:$I$12,"not found",-1)</f>
        <v>-0.98786424995459821</v>
      </c>
      <c r="X546">
        <f>_xlfn.XLOOKUP(M546,Binning_WOE_IV!$C$13:$C$18,Binning_WOE_IV!$I$13:$I$18,"not found",-1)</f>
        <v>-9.0210644079187538E-2</v>
      </c>
      <c r="Y546">
        <f>_xlfn.XLOOKUP(A546,Binning_WOE_IV!$B$32:$B$35,Binning_WOE_IV!$G$32:$G$35,"not found",0)</f>
        <v>1.1281887537091495</v>
      </c>
      <c r="Z546" s="23">
        <f>_xlfn.XLOOKUP(_xlfn.XLOOKUP(C546,Binning_WOE_IV!$AF$2:$AF$6,Binning_WOE_IV!$AG$2:$AG$6,"not found",0),Binning_WOE_IV!$R$36:$R$38,Binning_WOE_IV!$G$36:$G$38,"not found",0)</f>
        <v>0.68738688104907397</v>
      </c>
      <c r="AA546" cm="1">
        <f t="array" ref="AA546">_xlfn.SWITCH(D546,"radio/tv",Binning_WOE_IV!$G$39,"other",Binning_WOE_IV!$G$39,"education",Binning_WOE_IV!$G$40,"retraining",Binning_WOE_IV!$G$40,"furniture/equipment",Binning_WOE_IV!$G$41,"domestic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546">
        <f>_xlfn.LET(_xlpm.b,_xlfn.XLOOKUP(F546,Binning_WOE_IV!$AJ$2:$AJ$6,Binning_WOE_IV!$AK$2:$AK$6,"not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546">
        <f>_xlfn.LET(_xlpm.b,_xlfn.XLOOKUP(G546,Binning_WOE_IV!$AL$2:$AL$6,Binning_WOE_IV!$AM$2:$AM$6,"not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46">
        <f>_xlfn.XLOOKUP(_xlfn.XLOOKUP(I546,Binning_WOE_IV!$AN$2:$AN$5,Binning_WOE_IV!$AO$2:$AO$5,"not found",0),Binning_WOE_IV!$R$53:$R$55,Binning_WOE_IV!$G$53:$G$55,"not found",0)</f>
        <v>0.1811117123342415</v>
      </c>
      <c r="AE546">
        <f>_xlfn.LET(_xlpm.b,_xlfn.XLOOKUP(L546,Binning_WOE_IV!$AQ$2:$AQ$5,Binning_WOE_IV!$AR$2:$AR$5,"not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46">
        <f>_xlfn.XLOOKUP(_xlfn.XLOOKUP(N546,Binning_WOE_IV!$AS$2:$AS$4,Binning_WOE_IV!$AT$2:$AT$4,"not found",0),Binning_WOE_IV!$R$62:$R$63,Binning_WOE_IV!$G$62:$G$63,"not found",0)</f>
        <v>0.12957806221905885</v>
      </c>
      <c r="AG546">
        <f>_xlfn.XLOOKUP(_xlfn.XLOOKUP(O546,Binning_WOE_IV!$AU$2:$AU$4,Binning_WOE_IV!$AV$2:$AV$4,"not found",0),Binning_WOE_IV!$R$64:$R$65,Binning_WOE_IV!$G$64:$G$65,"not found",0)</f>
        <v>0.23435622685305388</v>
      </c>
      <c r="AH546">
        <f>V546*TRAIN_SUMMARY!$C$3</f>
        <v>0.53026698802232175</v>
      </c>
      <c r="AI546">
        <f>W546*TRAIN_SUMMARY!$C$4</f>
        <v>0.49301772974847569</v>
      </c>
      <c r="AJ546">
        <f>X546*TRAIN_SUMMARY!$C$5</f>
        <v>5.7453903556002682E-2</v>
      </c>
      <c r="AK546">
        <f>Y546*TRAIN_SUMMARY!$C$6</f>
        <v>-0.88431454425511169</v>
      </c>
      <c r="AL546">
        <f>Z546*TRAIN_SUMMARY!$C$7</f>
        <v>-0.37777464997720578</v>
      </c>
      <c r="AM546">
        <f>AA546*TRAIN_SUMMARY!$C$8</f>
        <v>-0.46936907902687153</v>
      </c>
      <c r="AN546">
        <f>AB546*TRAIN_SUMMARY!$C$9</f>
        <v>-0.49611293003523665</v>
      </c>
      <c r="AO546">
        <f>AC546*TRAIN_SUMMARY!$C$10</f>
        <v>4.7923621110280083E-2</v>
      </c>
      <c r="AP546">
        <f>AD546*TRAIN_SUMMARY!$C$11</f>
        <v>-0.21458247952085815</v>
      </c>
      <c r="AQ546">
        <f>AE546*TRAIN_SUMMARY!$C$12</f>
        <v>6.1778553558697331E-2</v>
      </c>
      <c r="AR546">
        <f>AF546*TRAIN_SUMMARY!$C$13</f>
        <v>-7.9424741749105313E-2</v>
      </c>
      <c r="AS546">
        <f>AG546*TRAIN_SUMMARY!$C$14</f>
        <v>-8.8614999578798745E-2</v>
      </c>
      <c r="AT546">
        <f>TRAIN_SUMMARY!$C$2+SUM(AH546:AS546)</f>
        <v>-2.2411534429095337</v>
      </c>
      <c r="AU546">
        <f t="shared" si="104"/>
        <v>9.6115287197736626E-2</v>
      </c>
      <c r="AV546">
        <f t="shared" si="105"/>
        <v>0.10105345680860529</v>
      </c>
      <c r="AW546">
        <f t="shared" si="106"/>
        <v>1</v>
      </c>
      <c r="AX546">
        <f t="shared" si="107"/>
        <v>0</v>
      </c>
      <c r="AY546">
        <f t="shared" si="115"/>
        <v>336</v>
      </c>
      <c r="AZ546">
        <f t="shared" si="116"/>
        <v>209</v>
      </c>
      <c r="BA546" s="35">
        <f t="shared" si="108"/>
        <v>0.69278350515463916</v>
      </c>
      <c r="BB546" s="35">
        <f t="shared" si="109"/>
        <v>0.97209302325581393</v>
      </c>
      <c r="BC546" s="35">
        <f t="shared" si="110"/>
        <v>0.27930951810117477</v>
      </c>
      <c r="BD546" s="35">
        <f t="shared" si="111"/>
        <v>0.97209302325581393</v>
      </c>
      <c r="BE546" s="35">
        <f t="shared" si="112"/>
        <v>0.69278350515463916</v>
      </c>
      <c r="BF546" s="23">
        <f>VLOOKUP(AH546,POINTS_TABLE!$D$2:$E$6,2,FALSE)</f>
        <v>22.950406619007929</v>
      </c>
      <c r="BG546" s="23">
        <f>VLOOKUP(AI546,POINTS_TABLE!$D$7:$E$12,2,FALSE)</f>
        <v>21.33822701335383</v>
      </c>
      <c r="BH546" s="23">
        <f>VLOOKUP(AJ546,POINTS_TABLE!$D$13:$E$18,2,FALSE)</f>
        <v>2.4866538521987356</v>
      </c>
      <c r="BI546" s="23">
        <f>VLOOKUP(AK546,POINTS_TABLE!$D$21:$E$24,2,FALSE)</f>
        <v>-38.273886227485001</v>
      </c>
      <c r="BJ546" s="23">
        <f>VLOOKUP(AL546,POINTS_TABLE!$D$25:$E$27,2,FALSE)</f>
        <v>-16.350408422870363</v>
      </c>
      <c r="BK546" s="23">
        <f>VLOOKUP(AM546,POINTS_TABLE!$D$28:$E$33,2,FALSE)</f>
        <v>-20.314693279760625</v>
      </c>
      <c r="BL546" s="23">
        <f>VLOOKUP(AN546,POINTS_TABLE!$D$34:$E$37,2,FALSE)</f>
        <v>-21.472189916481874</v>
      </c>
      <c r="BM546" s="23">
        <f>VLOOKUP(AO546,POINTS_TABLE!$D$38:$E$41,2,FALSE)</f>
        <v>2.0741751155172814</v>
      </c>
      <c r="BN546" s="23">
        <f>VLOOKUP(AP546,POINTS_TABLE!$D$42:$E$44,2,FALSE)</f>
        <v>-9.2873123719919874</v>
      </c>
      <c r="BO546" s="23">
        <f>VLOOKUP(AQ546,POINTS_TABLE!$D$45:$E$48,2,FALSE)</f>
        <v>2.6738283855727758</v>
      </c>
      <c r="BP546" s="23">
        <f>VLOOKUP(AR546,POINTS_TABLE!$D$49:$E$50,2,FALSE)</f>
        <v>-3.4375704313596254</v>
      </c>
      <c r="BQ546" s="23">
        <f>VLOOKUP(AS546,POINTS_TABLE!$D$51:$E$52,2,FALSE)</f>
        <v>-3.8353326132213157</v>
      </c>
      <c r="BR546" s="39">
        <f>ROUND(SCORECARD_SCALLING!$C$6-SUM(BF546:BQ546)-TRAIN_SUMMARY!$C$2*SCORECARD_SCALLING!$C$5,0)</f>
        <v>567</v>
      </c>
      <c r="BS546" t="str">
        <f t="shared" si="113"/>
        <v>Manual review</v>
      </c>
      <c r="BT546">
        <f t="shared" si="114"/>
        <v>2</v>
      </c>
    </row>
    <row r="547" spans="1:72">
      <c r="A547" s="2" t="s">
        <v>37</v>
      </c>
      <c r="B547" s="2">
        <v>12</v>
      </c>
      <c r="C547" s="2" t="s">
        <v>33</v>
      </c>
      <c r="D547" s="2" t="s">
        <v>23</v>
      </c>
      <c r="E547" s="2">
        <v>2141</v>
      </c>
      <c r="F547" s="2" t="s">
        <v>59</v>
      </c>
      <c r="G547" s="2" t="s">
        <v>39</v>
      </c>
      <c r="H547" s="2">
        <v>3</v>
      </c>
      <c r="I547" s="2" t="s">
        <v>26</v>
      </c>
      <c r="J547" s="2" t="s">
        <v>27</v>
      </c>
      <c r="K547" s="2">
        <v>1</v>
      </c>
      <c r="L547" s="2" t="s">
        <v>47</v>
      </c>
      <c r="M547" s="2">
        <v>35</v>
      </c>
      <c r="N547" s="2" t="s">
        <v>27</v>
      </c>
      <c r="O547" s="2" t="s">
        <v>29</v>
      </c>
      <c r="P547" s="2">
        <v>1</v>
      </c>
      <c r="Q547" s="2" t="s">
        <v>30</v>
      </c>
      <c r="R547" s="2">
        <v>1</v>
      </c>
      <c r="S547" s="2" t="s">
        <v>27</v>
      </c>
      <c r="T547" s="2" t="s">
        <v>31</v>
      </c>
      <c r="U547" s="2">
        <v>0</v>
      </c>
      <c r="V547">
        <f>_xlfn.XLOOKUP(B547,Binning_WOE_IV!$C$2:$C$6,Binning_WOE_IV!$I$2:$I$6,"not found",-1)</f>
        <v>7.0953437452657447E-2</v>
      </c>
      <c r="W547">
        <f>_xlfn.XLOOKUP(E547,Binning_WOE_IV!$C$7:$C$12,Binning_WOE_IV!$I$7:$I$12,"not found",-1)</f>
        <v>0.12361395596717682</v>
      </c>
      <c r="X547">
        <f>_xlfn.XLOOKUP(M547,Binning_WOE_IV!$C$13:$C$18,Binning_WOE_IV!$I$13:$I$18,"not found",-1)</f>
        <v>-9.0210644079187538E-2</v>
      </c>
      <c r="Y547">
        <f>_xlfn.XLOOKUP(A547,Binning_WOE_IV!$B$32:$B$35,Binning_WOE_IV!$G$32:$G$35,"not found",0)</f>
        <v>1.1281887537091495</v>
      </c>
      <c r="Z547" s="23">
        <f>_xlfn.XLOOKUP(_xlfn.XLOOKUP(C547,Binning_WOE_IV!$AF$2:$AF$6,Binning_WOE_IV!$AG$2:$AG$6,"not found",0),Binning_WOE_IV!$R$36:$R$38,Binning_WOE_IV!$G$36:$G$38,"not found",0)</f>
        <v>-4.4726268044255127E-2</v>
      </c>
      <c r="AA547" cm="1">
        <f t="array" ref="AA547">_xlfn.SWITCH(D547,"radio/tv",Binning_WOE_IV!$G$39,"other",Binning_WOE_IV!$G$39,"education",Binning_WOE_IV!$G$40,"retraining",Binning_WOE_IV!$G$40,"furniture/equipment",Binning_WOE_IV!$G$41,"domestic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47">
        <f>_xlfn.LET(_xlpm.b,_xlfn.XLOOKUP(F547,Binning_WOE_IV!$AJ$2:$AJ$6,Binning_WOE_IV!$AK$2:$AK$6,"not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547">
        <f>_xlfn.LET(_xlpm.b,_xlfn.XLOOKUP(G547,Binning_WOE_IV!$AL$2:$AL$6,Binning_WOE_IV!$AM$2:$AM$6,"not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47">
        <f>_xlfn.XLOOKUP(_xlfn.XLOOKUP(I547,Binning_WOE_IV!$AN$2:$AN$5,Binning_WOE_IV!$AO$2:$AO$5,"not found",0),Binning_WOE_IV!$R$53:$R$55,Binning_WOE_IV!$G$53:$G$55,"not found",0)</f>
        <v>0.1811117123342415</v>
      </c>
      <c r="AE547">
        <f>_xlfn.LET(_xlpm.b,_xlfn.XLOOKUP(L547,Binning_WOE_IV!$AQ$2:$AQ$5,Binning_WOE_IV!$AR$2:$AR$5,"not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547">
        <f>_xlfn.XLOOKUP(_xlfn.XLOOKUP(N547,Binning_WOE_IV!$AS$2:$AS$4,Binning_WOE_IV!$AT$2:$AT$4,"not found",0),Binning_WOE_IV!$R$62:$R$63,Binning_WOE_IV!$G$62:$G$63,"not found",0)</f>
        <v>0.12957806221905885</v>
      </c>
      <c r="AG547">
        <f>_xlfn.XLOOKUP(_xlfn.XLOOKUP(O547,Binning_WOE_IV!$AU$2:$AU$4,Binning_WOE_IV!$AV$2:$AV$4,"not found",0),Binning_WOE_IV!$R$64:$R$65,Binning_WOE_IV!$G$64:$G$65,"not found",0)</f>
        <v>0.23435622685305388</v>
      </c>
      <c r="AH547">
        <f>V547*TRAIN_SUMMARY!$C$3</f>
        <v>-5.5952498937620498E-2</v>
      </c>
      <c r="AI547">
        <f>W547*TRAIN_SUMMARY!$C$4</f>
        <v>-6.1692557392340606E-2</v>
      </c>
      <c r="AJ547">
        <f>X547*TRAIN_SUMMARY!$C$5</f>
        <v>5.7453903556002682E-2</v>
      </c>
      <c r="AK547">
        <f>Y547*TRAIN_SUMMARY!$C$6</f>
        <v>-0.88431454425511169</v>
      </c>
      <c r="AL547">
        <f>Z547*TRAIN_SUMMARY!$C$7</f>
        <v>2.4580699342731407E-2</v>
      </c>
      <c r="AM547">
        <f>AA547*TRAIN_SUMMARY!$C$8</f>
        <v>-0.43521580803835686</v>
      </c>
      <c r="AN547">
        <f>AB547*TRAIN_SUMMARY!$C$9</f>
        <v>0.18902110492895396</v>
      </c>
      <c r="AO547">
        <f>AC547*TRAIN_SUMMARY!$C$10</f>
        <v>-0.18469041192036334</v>
      </c>
      <c r="AP547">
        <f>AD547*TRAIN_SUMMARY!$C$11</f>
        <v>-0.21458247952085815</v>
      </c>
      <c r="AQ547">
        <f>AE547*TRAIN_SUMMARY!$C$12</f>
        <v>0.30495501300893796</v>
      </c>
      <c r="AR547">
        <f>AF547*TRAIN_SUMMARY!$C$13</f>
        <v>-7.9424741749105313E-2</v>
      </c>
      <c r="AS547">
        <f>AG547*TRAIN_SUMMARY!$C$14</f>
        <v>-8.8614999578798745E-2</v>
      </c>
      <c r="AT547">
        <f>TRAIN_SUMMARY!$C$2+SUM(AH547:AS547)</f>
        <v>-2.2498781353180526</v>
      </c>
      <c r="AU547">
        <f t="shared" si="104"/>
        <v>9.5359977214451122E-2</v>
      </c>
      <c r="AV547">
        <f t="shared" si="105"/>
        <v>0.10021817928949045</v>
      </c>
      <c r="AW547">
        <f t="shared" si="106"/>
        <v>1</v>
      </c>
      <c r="AX547">
        <f t="shared" si="107"/>
        <v>0</v>
      </c>
      <c r="AY547">
        <f t="shared" si="115"/>
        <v>337</v>
      </c>
      <c r="AZ547">
        <f t="shared" si="116"/>
        <v>209</v>
      </c>
      <c r="BA547" s="35">
        <f t="shared" si="108"/>
        <v>0.69484536082474224</v>
      </c>
      <c r="BB547" s="35">
        <f t="shared" si="109"/>
        <v>0.97209302325581393</v>
      </c>
      <c r="BC547" s="35">
        <f t="shared" si="110"/>
        <v>0.27724766243107168</v>
      </c>
      <c r="BD547" s="35">
        <f t="shared" si="111"/>
        <v>0.97209302325581393</v>
      </c>
      <c r="BE547" s="35">
        <f t="shared" si="112"/>
        <v>0.69484536082474224</v>
      </c>
      <c r="BF547" s="23">
        <f>VLOOKUP(AH547,POINTS_TABLE!$D$2:$E$6,2,FALSE)</f>
        <v>-2.4216717822795024</v>
      </c>
      <c r="BG547" s="23">
        <f>VLOOKUP(AI547,POINTS_TABLE!$D$7:$E$12,2,FALSE)</f>
        <v>-2.6701063982906263</v>
      </c>
      <c r="BH547" s="23">
        <f>VLOOKUP(AJ547,POINTS_TABLE!$D$13:$E$18,2,FALSE)</f>
        <v>2.4866538521987356</v>
      </c>
      <c r="BI547" s="23">
        <f>VLOOKUP(AK547,POINTS_TABLE!$D$21:$E$24,2,FALSE)</f>
        <v>-38.273886227485001</v>
      </c>
      <c r="BJ547" s="23">
        <f>VLOOKUP(AL547,POINTS_TABLE!$D$25:$E$27,2,FALSE)</f>
        <v>1.063873591300236</v>
      </c>
      <c r="BK547" s="23">
        <f>VLOOKUP(AM547,POINTS_TABLE!$D$28:$E$33,2,FALSE)</f>
        <v>-18.836510639202615</v>
      </c>
      <c r="BL547" s="23">
        <f>VLOOKUP(AN547,POINTS_TABLE!$D$34:$E$37,2,FALSE)</f>
        <v>8.180994321130628</v>
      </c>
      <c r="BM547" s="23">
        <f>VLOOKUP(AO547,POINTS_TABLE!$D$38:$E$41,2,FALSE)</f>
        <v>-7.9935582413174426</v>
      </c>
      <c r="BN547" s="23">
        <f>VLOOKUP(AP547,POINTS_TABLE!$D$42:$E$44,2,FALSE)</f>
        <v>-9.2873123719919874</v>
      </c>
      <c r="BO547" s="23">
        <f>VLOOKUP(AQ547,POINTS_TABLE!$D$45:$E$48,2,FALSE)</f>
        <v>13.198712548866723</v>
      </c>
      <c r="BP547" s="23">
        <f>VLOOKUP(AR547,POINTS_TABLE!$D$49:$E$50,2,FALSE)</f>
        <v>-3.4375704313596254</v>
      </c>
      <c r="BQ547" s="23">
        <f>VLOOKUP(AS547,POINTS_TABLE!$D$51:$E$52,2,FALSE)</f>
        <v>-3.8353326132213157</v>
      </c>
      <c r="BR547" s="39">
        <f>ROUND(SCORECARD_SCALLING!$C$6-SUM(BF547:BQ547)-TRAIN_SUMMARY!$C$2*SCORECARD_SCALLING!$C$5,0)</f>
        <v>568</v>
      </c>
      <c r="BS547" t="str">
        <f t="shared" si="113"/>
        <v>Manual review</v>
      </c>
      <c r="BT547">
        <f t="shared" si="114"/>
        <v>2</v>
      </c>
    </row>
    <row r="548" spans="1:72">
      <c r="A548" s="2" t="s">
        <v>37</v>
      </c>
      <c r="B548" s="2">
        <v>12</v>
      </c>
      <c r="C548" s="2" t="s">
        <v>33</v>
      </c>
      <c r="D548" s="2" t="s">
        <v>23</v>
      </c>
      <c r="E548" s="2">
        <v>886</v>
      </c>
      <c r="F548" s="2" t="s">
        <v>24</v>
      </c>
      <c r="G548" s="2" t="s">
        <v>35</v>
      </c>
      <c r="H548" s="2">
        <v>4</v>
      </c>
      <c r="I548" s="2" t="s">
        <v>36</v>
      </c>
      <c r="J548" s="2" t="s">
        <v>27</v>
      </c>
      <c r="K548" s="2">
        <v>2</v>
      </c>
      <c r="L548" s="2" t="s">
        <v>50</v>
      </c>
      <c r="M548" s="2">
        <v>21</v>
      </c>
      <c r="N548" s="2" t="s">
        <v>27</v>
      </c>
      <c r="O548" s="2" t="s">
        <v>29</v>
      </c>
      <c r="P548" s="2">
        <v>1</v>
      </c>
      <c r="Q548" s="2" t="s">
        <v>30</v>
      </c>
      <c r="R548" s="2">
        <v>1</v>
      </c>
      <c r="S548" s="2" t="s">
        <v>27</v>
      </c>
      <c r="T548" s="2" t="s">
        <v>31</v>
      </c>
      <c r="U548" s="2">
        <v>0</v>
      </c>
      <c r="V548">
        <f>_xlfn.XLOOKUP(B548,Binning_WOE_IV!$C$2:$C$6,Binning_WOE_IV!$I$2:$I$6,"not found",-1)</f>
        <v>7.0953437452657447E-2</v>
      </c>
      <c r="W548">
        <f>_xlfn.XLOOKUP(E548,Binning_WOE_IV!$C$7:$C$12,Binning_WOE_IV!$I$7:$I$12,"not found",-1)</f>
        <v>3.9978967825304385E-2</v>
      </c>
      <c r="X548">
        <f>_xlfn.XLOOKUP(M548,Binning_WOE_IV!$C$13:$C$18,Binning_WOE_IV!$I$13:$I$18,"not found",-1)</f>
        <v>-0.40221483439086264</v>
      </c>
      <c r="Y548">
        <f>_xlfn.XLOOKUP(A548,Binning_WOE_IV!$B$32:$B$35,Binning_WOE_IV!$G$32:$G$35,"not found",0)</f>
        <v>1.1281887537091495</v>
      </c>
      <c r="Z548" s="23">
        <f>_xlfn.XLOOKUP(_xlfn.XLOOKUP(C548,Binning_WOE_IV!$AF$2:$AF$6,Binning_WOE_IV!$AG$2:$AG$6,"not found",0),Binning_WOE_IV!$R$36:$R$38,Binning_WOE_IV!$G$36:$G$38,"not found",0)</f>
        <v>-4.4726268044255127E-2</v>
      </c>
      <c r="AA548" cm="1">
        <f t="array" ref="AA548">_xlfn.SWITCH(D548,"radio/tv",Binning_WOE_IV!$G$39,"other",Binning_WOE_IV!$G$39,"education",Binning_WOE_IV!$G$40,"retraining",Binning_WOE_IV!$G$40,"furniture/equipment",Binning_WOE_IV!$G$41,"domestic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48">
        <f>_xlfn.LET(_xlpm.b,_xlfn.XLOOKUP(F548,Binning_WOE_IV!$AJ$2:$AJ$6,Binning_WOE_IV!$AK$2:$AK$6,"not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548">
        <f>_xlfn.LET(_xlpm.b,_xlfn.XLOOKUP(G548,Binning_WOE_IV!$AL$2:$AL$6,Binning_WOE_IV!$AM$2:$AM$6,"not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48">
        <f>_xlfn.XLOOKUP(_xlfn.XLOOKUP(I548,Binning_WOE_IV!$AN$2:$AN$5,Binning_WOE_IV!$AO$2:$AO$5,"not found",0),Binning_WOE_IV!$R$53:$R$55,Binning_WOE_IV!$G$53:$G$55,"not found",0)</f>
        <v>-0.20099341664998441</v>
      </c>
      <c r="AE548">
        <f>_xlfn.LET(_xlpm.b,_xlfn.XLOOKUP(L548,Binning_WOE_IV!$AQ$2:$AQ$5,Binning_WOE_IV!$AR$2:$AR$5,"not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48">
        <f>_xlfn.XLOOKUP(_xlfn.XLOOKUP(N548,Binning_WOE_IV!$AS$2:$AS$4,Binning_WOE_IV!$AT$2:$AT$4,"not found",0),Binning_WOE_IV!$R$62:$R$63,Binning_WOE_IV!$G$62:$G$63,"not found",0)</f>
        <v>0.12957806221905885</v>
      </c>
      <c r="AG548">
        <f>_xlfn.XLOOKUP(_xlfn.XLOOKUP(O548,Binning_WOE_IV!$AU$2:$AU$4,Binning_WOE_IV!$AV$2:$AV$4,"not found",0),Binning_WOE_IV!$R$64:$R$65,Binning_WOE_IV!$G$64:$G$65,"not found",0)</f>
        <v>0.23435622685305388</v>
      </c>
      <c r="AH548">
        <f>V548*TRAIN_SUMMARY!$C$3</f>
        <v>-5.5952498937620498E-2</v>
      </c>
      <c r="AI548">
        <f>W548*TRAIN_SUMMARY!$C$4</f>
        <v>-1.9952478243670423E-2</v>
      </c>
      <c r="AJ548">
        <f>X548*TRAIN_SUMMARY!$C$5</f>
        <v>0.25616502952357967</v>
      </c>
      <c r="AK548">
        <f>Y548*TRAIN_SUMMARY!$C$6</f>
        <v>-0.88431454425511169</v>
      </c>
      <c r="AL548">
        <f>Z548*TRAIN_SUMMARY!$C$7</f>
        <v>2.4580699342731407E-2</v>
      </c>
      <c r="AM548">
        <f>AA548*TRAIN_SUMMARY!$C$8</f>
        <v>-0.43521580803835686</v>
      </c>
      <c r="AN548">
        <f>AB548*TRAIN_SUMMARY!$C$9</f>
        <v>-0.49611293003523665</v>
      </c>
      <c r="AO548">
        <f>AC548*TRAIN_SUMMARY!$C$10</f>
        <v>4.7923621110280083E-2</v>
      </c>
      <c r="AP548">
        <f>AD548*TRAIN_SUMMARY!$C$11</f>
        <v>0.23813846799994265</v>
      </c>
      <c r="AQ548">
        <f>AE548*TRAIN_SUMMARY!$C$12</f>
        <v>6.1778553558697331E-2</v>
      </c>
      <c r="AR548">
        <f>AF548*TRAIN_SUMMARY!$C$13</f>
        <v>-7.9424741749105313E-2</v>
      </c>
      <c r="AS548">
        <f>AG548*TRAIN_SUMMARY!$C$14</f>
        <v>-8.8614999578798745E-2</v>
      </c>
      <c r="AT548">
        <f>TRAIN_SUMMARY!$C$2+SUM(AH548:AS548)</f>
        <v>-2.2524024440647925</v>
      </c>
      <c r="AU548">
        <f t="shared" si="104"/>
        <v>9.5142436374855505E-2</v>
      </c>
      <c r="AV548">
        <f t="shared" si="105"/>
        <v>9.9977735928551636E-2</v>
      </c>
      <c r="AW548">
        <f t="shared" si="106"/>
        <v>1</v>
      </c>
      <c r="AX548">
        <f t="shared" si="107"/>
        <v>0</v>
      </c>
      <c r="AY548">
        <f t="shared" si="115"/>
        <v>338</v>
      </c>
      <c r="AZ548">
        <f t="shared" si="116"/>
        <v>209</v>
      </c>
      <c r="BA548" s="35">
        <f t="shared" si="108"/>
        <v>0.69690721649484533</v>
      </c>
      <c r="BB548" s="35">
        <f t="shared" si="109"/>
        <v>0.97209302325581393</v>
      </c>
      <c r="BC548" s="35">
        <f t="shared" si="110"/>
        <v>0.2751858067609686</v>
      </c>
      <c r="BD548" s="35">
        <f t="shared" si="111"/>
        <v>0.97209302325581393</v>
      </c>
      <c r="BE548" s="35">
        <f t="shared" si="112"/>
        <v>0.69690721649484533</v>
      </c>
      <c r="BF548" s="23">
        <f>VLOOKUP(AH548,POINTS_TABLE!$D$2:$E$6,2,FALSE)</f>
        <v>-2.4216717822795024</v>
      </c>
      <c r="BG548" s="23">
        <f>VLOOKUP(AI548,POINTS_TABLE!$D$7:$E$12,2,FALSE)</f>
        <v>-0.86356024246764762</v>
      </c>
      <c r="BH548" s="23">
        <f>VLOOKUP(AJ548,POINTS_TABLE!$D$13:$E$18,2,FALSE)</f>
        <v>11.087040532285299</v>
      </c>
      <c r="BI548" s="23">
        <f>VLOOKUP(AK548,POINTS_TABLE!$D$21:$E$24,2,FALSE)</f>
        <v>-38.273886227485001</v>
      </c>
      <c r="BJ548" s="23">
        <f>VLOOKUP(AL548,POINTS_TABLE!$D$25:$E$27,2,FALSE)</f>
        <v>1.063873591300236</v>
      </c>
      <c r="BK548" s="23">
        <f>VLOOKUP(AM548,POINTS_TABLE!$D$28:$E$33,2,FALSE)</f>
        <v>-18.836510639202615</v>
      </c>
      <c r="BL548" s="23">
        <f>VLOOKUP(AN548,POINTS_TABLE!$D$34:$E$37,2,FALSE)</f>
        <v>-21.472189916481874</v>
      </c>
      <c r="BM548" s="23">
        <f>VLOOKUP(AO548,POINTS_TABLE!$D$38:$E$41,2,FALSE)</f>
        <v>2.0741751155172814</v>
      </c>
      <c r="BN548" s="23">
        <f>VLOOKUP(AP548,POINTS_TABLE!$D$42:$E$44,2,FALSE)</f>
        <v>10.30683560485237</v>
      </c>
      <c r="BO548" s="23">
        <f>VLOOKUP(AQ548,POINTS_TABLE!$D$45:$E$48,2,FALSE)</f>
        <v>2.6738283855727758</v>
      </c>
      <c r="BP548" s="23">
        <f>VLOOKUP(AR548,POINTS_TABLE!$D$49:$E$50,2,FALSE)</f>
        <v>-3.4375704313596254</v>
      </c>
      <c r="BQ548" s="23">
        <f>VLOOKUP(AS548,POINTS_TABLE!$D$51:$E$52,2,FALSE)</f>
        <v>-3.8353326132213157</v>
      </c>
      <c r="BR548" s="39">
        <f>ROUND(SCORECARD_SCALLING!$C$6-SUM(BF548:BQ548)-TRAIN_SUMMARY!$C$2*SCORECARD_SCALLING!$C$5,0)</f>
        <v>568</v>
      </c>
      <c r="BS548" t="str">
        <f t="shared" si="113"/>
        <v>Manual review</v>
      </c>
      <c r="BT548">
        <f t="shared" si="114"/>
        <v>2</v>
      </c>
    </row>
    <row r="549" spans="1:72">
      <c r="A549" s="2" t="s">
        <v>37</v>
      </c>
      <c r="B549" s="2">
        <v>6</v>
      </c>
      <c r="C549" s="2" t="s">
        <v>60</v>
      </c>
      <c r="D549" s="2" t="s">
        <v>23</v>
      </c>
      <c r="E549" s="2">
        <v>426</v>
      </c>
      <c r="F549" s="2" t="s">
        <v>34</v>
      </c>
      <c r="G549" s="2" t="s">
        <v>25</v>
      </c>
      <c r="H549" s="2">
        <v>4</v>
      </c>
      <c r="I549" s="2" t="s">
        <v>56</v>
      </c>
      <c r="J549" s="2" t="s">
        <v>27</v>
      </c>
      <c r="K549" s="2">
        <v>4</v>
      </c>
      <c r="L549" s="2" t="s">
        <v>50</v>
      </c>
      <c r="M549" s="2">
        <v>39</v>
      </c>
      <c r="N549" s="2" t="s">
        <v>27</v>
      </c>
      <c r="O549" s="2" t="s">
        <v>29</v>
      </c>
      <c r="P549" s="2">
        <v>1</v>
      </c>
      <c r="Q549" s="2" t="s">
        <v>40</v>
      </c>
      <c r="R549" s="2">
        <v>1</v>
      </c>
      <c r="S549" s="2" t="s">
        <v>27</v>
      </c>
      <c r="T549" s="2" t="s">
        <v>31</v>
      </c>
      <c r="U549" s="2">
        <v>0</v>
      </c>
      <c r="V549">
        <f>_xlfn.XLOOKUP(B549,Binning_WOE_IV!$C$2:$C$6,Binning_WOE_IV!$I$2:$I$6,"not found",-1)</f>
        <v>1.0146162505891094</v>
      </c>
      <c r="W549">
        <f>_xlfn.XLOOKUP(E549,Binning_WOE_IV!$C$7:$C$12,Binning_WOE_IV!$I$7:$I$12,"not found",-1)</f>
        <v>3.9978967825304385E-2</v>
      </c>
      <c r="X549">
        <f>_xlfn.XLOOKUP(M549,Binning_WOE_IV!$C$13:$C$18,Binning_WOE_IV!$I$13:$I$18,"not found",-1)</f>
        <v>0.27579903319597576</v>
      </c>
      <c r="Y549">
        <f>_xlfn.XLOOKUP(A549,Binning_WOE_IV!$B$32:$B$35,Binning_WOE_IV!$G$32:$G$35,"not found",0)</f>
        <v>1.1281887537091495</v>
      </c>
      <c r="Z549" s="23">
        <f>_xlfn.XLOOKUP(_xlfn.XLOOKUP(C549,Binning_WOE_IV!$AF$2:$AF$6,Binning_WOE_IV!$AG$2:$AG$6,"not found",0),Binning_WOE_IV!$R$36:$R$38,Binning_WOE_IV!$G$36:$G$38,"not found",0)</f>
        <v>-1.2442937789022748</v>
      </c>
      <c r="AA549" cm="1">
        <f t="array" ref="AA549">_xlfn.SWITCH(D549,"radio/tv",Binning_WOE_IV!$G$39,"other",Binning_WOE_IV!$G$39,"education",Binning_WOE_IV!$G$40,"retraining",Binning_WOE_IV!$G$40,"furniture/equipment",Binning_WOE_IV!$G$41,"domestic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49">
        <f>_xlfn.LET(_xlpm.b,_xlfn.XLOOKUP(F549,Binning_WOE_IV!$AJ$2:$AJ$6,Binning_WOE_IV!$AK$2:$AK$6,"not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49">
        <f>_xlfn.LET(_xlpm.b,_xlfn.XLOOKUP(G549,Binning_WOE_IV!$AL$2:$AL$6,Binning_WOE_IV!$AM$2:$AM$6,"not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49">
        <f>_xlfn.XLOOKUP(_xlfn.XLOOKUP(I549,Binning_WOE_IV!$AN$2:$AN$5,Binning_WOE_IV!$AO$2:$AO$5,"not found",0),Binning_WOE_IV!$R$53:$R$55,Binning_WOE_IV!$G$53:$G$55,"not found",0)</f>
        <v>-0.2698954162208389</v>
      </c>
      <c r="AE549">
        <f>_xlfn.LET(_xlpm.b,_xlfn.XLOOKUP(L549,Binning_WOE_IV!$AQ$2:$AQ$5,Binning_WOE_IV!$AR$2:$AR$5,"not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49">
        <f>_xlfn.XLOOKUP(_xlfn.XLOOKUP(N549,Binning_WOE_IV!$AS$2:$AS$4,Binning_WOE_IV!$AT$2:$AT$4,"not found",0),Binning_WOE_IV!$R$62:$R$63,Binning_WOE_IV!$G$62:$G$63,"not found",0)</f>
        <v>0.12957806221905885</v>
      </c>
      <c r="AG549">
        <f>_xlfn.XLOOKUP(_xlfn.XLOOKUP(O549,Binning_WOE_IV!$AU$2:$AU$4,Binning_WOE_IV!$AV$2:$AV$4,"not found",0),Binning_WOE_IV!$R$64:$R$65,Binning_WOE_IV!$G$64:$G$65,"not found",0)</f>
        <v>0.23435622685305388</v>
      </c>
      <c r="AH549">
        <f>V549*TRAIN_SUMMARY!$C$3</f>
        <v>-0.80010661528638027</v>
      </c>
      <c r="AI549">
        <f>W549*TRAIN_SUMMARY!$C$4</f>
        <v>-1.9952478243670423E-2</v>
      </c>
      <c r="AJ549">
        <f>X549*TRAIN_SUMMARY!$C$5</f>
        <v>-0.1756525653466223</v>
      </c>
      <c r="AK549">
        <f>Y549*TRAIN_SUMMARY!$C$6</f>
        <v>-0.88431454425511169</v>
      </c>
      <c r="AL549">
        <f>Z549*TRAIN_SUMMARY!$C$7</f>
        <v>0.68384000299252556</v>
      </c>
      <c r="AM549">
        <f>AA549*TRAIN_SUMMARY!$C$8</f>
        <v>-0.43521580803835686</v>
      </c>
      <c r="AN549">
        <f>AB549*TRAIN_SUMMARY!$C$9</f>
        <v>0.17108448609736249</v>
      </c>
      <c r="AO549">
        <f>AC549*TRAIN_SUMMARY!$C$10</f>
        <v>-0.18469041192036334</v>
      </c>
      <c r="AP549">
        <f>AD549*TRAIN_SUMMARY!$C$11</f>
        <v>0.31977406031642996</v>
      </c>
      <c r="AQ549">
        <f>AE549*TRAIN_SUMMARY!$C$12</f>
        <v>6.1778553558697331E-2</v>
      </c>
      <c r="AR549">
        <f>AF549*TRAIN_SUMMARY!$C$13</f>
        <v>-7.9424741749105313E-2</v>
      </c>
      <c r="AS549">
        <f>AG549*TRAIN_SUMMARY!$C$14</f>
        <v>-8.8614999578798745E-2</v>
      </c>
      <c r="AT549">
        <f>TRAIN_SUMMARY!$C$2+SUM(AH549:AS549)</f>
        <v>-2.2528958762155171</v>
      </c>
      <c r="AU549">
        <f t="shared" si="104"/>
        <v>9.5099965112066254E-2</v>
      </c>
      <c r="AV549">
        <f t="shared" si="105"/>
        <v>9.9930800070587106E-2</v>
      </c>
      <c r="AW549">
        <f t="shared" si="106"/>
        <v>1</v>
      </c>
      <c r="AX549">
        <f t="shared" si="107"/>
        <v>0</v>
      </c>
      <c r="AY549">
        <f t="shared" si="115"/>
        <v>339</v>
      </c>
      <c r="AZ549">
        <f t="shared" si="116"/>
        <v>209</v>
      </c>
      <c r="BA549" s="35">
        <f t="shared" si="108"/>
        <v>0.69896907216494841</v>
      </c>
      <c r="BB549" s="35">
        <f t="shared" si="109"/>
        <v>0.97209302325581393</v>
      </c>
      <c r="BC549" s="35">
        <f t="shared" si="110"/>
        <v>0.27312395109086551</v>
      </c>
      <c r="BD549" s="35">
        <f t="shared" si="111"/>
        <v>0.97209302325581393</v>
      </c>
      <c r="BE549" s="35">
        <f t="shared" si="112"/>
        <v>0.69896907216494841</v>
      </c>
      <c r="BF549" s="23">
        <f>VLOOKUP(AH549,POINTS_TABLE!$D$2:$E$6,2,FALSE)</f>
        <v>-34.629295381683434</v>
      </c>
      <c r="BG549" s="23">
        <f>VLOOKUP(AI549,POINTS_TABLE!$D$7:$E$12,2,FALSE)</f>
        <v>-0.86356024246764762</v>
      </c>
      <c r="BH549" s="23">
        <f>VLOOKUP(AJ549,POINTS_TABLE!$D$13:$E$18,2,FALSE)</f>
        <v>-7.6023925483498971</v>
      </c>
      <c r="BI549" s="23">
        <f>VLOOKUP(AK549,POINTS_TABLE!$D$21:$E$24,2,FALSE)</f>
        <v>-38.273886227485001</v>
      </c>
      <c r="BJ549" s="23">
        <f>VLOOKUP(AL549,POINTS_TABLE!$D$25:$E$27,2,FALSE)</f>
        <v>29.597177432364315</v>
      </c>
      <c r="BK549" s="23">
        <f>VLOOKUP(AM549,POINTS_TABLE!$D$28:$E$33,2,FALSE)</f>
        <v>-18.836510639202615</v>
      </c>
      <c r="BL549" s="23">
        <f>VLOOKUP(AN549,POINTS_TABLE!$D$34:$E$37,2,FALSE)</f>
        <v>7.4046821899710498</v>
      </c>
      <c r="BM549" s="23">
        <f>VLOOKUP(AO549,POINTS_TABLE!$D$38:$E$41,2,FALSE)</f>
        <v>-7.9935582413174426</v>
      </c>
      <c r="BN549" s="23">
        <f>VLOOKUP(AP549,POINTS_TABLE!$D$42:$E$44,2,FALSE)</f>
        <v>13.840093530703253</v>
      </c>
      <c r="BO549" s="23">
        <f>VLOOKUP(AQ549,POINTS_TABLE!$D$45:$E$48,2,FALSE)</f>
        <v>2.6738283855727758</v>
      </c>
      <c r="BP549" s="23">
        <f>VLOOKUP(AR549,POINTS_TABLE!$D$49:$E$50,2,FALSE)</f>
        <v>-3.4375704313596254</v>
      </c>
      <c r="BQ549" s="23">
        <f>VLOOKUP(AS549,POINTS_TABLE!$D$51:$E$52,2,FALSE)</f>
        <v>-3.8353326132213157</v>
      </c>
      <c r="BR549" s="39">
        <f>ROUND(SCORECARD_SCALLING!$C$6-SUM(BF549:BQ549)-TRAIN_SUMMARY!$C$2*SCORECARD_SCALLING!$C$5,0)</f>
        <v>568</v>
      </c>
      <c r="BS549" t="str">
        <f t="shared" si="113"/>
        <v>Manual review</v>
      </c>
      <c r="BT549">
        <f t="shared" si="114"/>
        <v>2</v>
      </c>
    </row>
    <row r="550" spans="1:72">
      <c r="A550" s="2" t="s">
        <v>37</v>
      </c>
      <c r="B550" s="2">
        <v>12</v>
      </c>
      <c r="C550" s="2" t="s">
        <v>33</v>
      </c>
      <c r="D550" s="2" t="s">
        <v>46</v>
      </c>
      <c r="E550" s="2">
        <v>3527</v>
      </c>
      <c r="F550" s="2" t="s">
        <v>24</v>
      </c>
      <c r="G550" s="2" t="s">
        <v>57</v>
      </c>
      <c r="H550" s="2">
        <v>2</v>
      </c>
      <c r="I550" s="2" t="s">
        <v>26</v>
      </c>
      <c r="J550" s="2" t="s">
        <v>27</v>
      </c>
      <c r="K550" s="2">
        <v>3</v>
      </c>
      <c r="L550" s="2" t="s">
        <v>43</v>
      </c>
      <c r="M550" s="2">
        <v>45</v>
      </c>
      <c r="N550" s="2" t="s">
        <v>27</v>
      </c>
      <c r="O550" s="2" t="s">
        <v>29</v>
      </c>
      <c r="P550" s="2">
        <v>1</v>
      </c>
      <c r="Q550" s="2" t="s">
        <v>52</v>
      </c>
      <c r="R550" s="2">
        <v>2</v>
      </c>
      <c r="S550" s="2" t="s">
        <v>31</v>
      </c>
      <c r="T550" s="2" t="s">
        <v>31</v>
      </c>
      <c r="U550" s="2">
        <v>0</v>
      </c>
      <c r="V550">
        <f>_xlfn.XLOOKUP(B550,Binning_WOE_IV!$C$2:$C$6,Binning_WOE_IV!$I$2:$I$6,"not found",-1)</f>
        <v>7.0953437452657447E-2</v>
      </c>
      <c r="W550">
        <f>_xlfn.XLOOKUP(E550,Binning_WOE_IV!$C$7:$C$12,Binning_WOE_IV!$I$7:$I$12,"not found",-1)</f>
        <v>4.3939369041401284E-2</v>
      </c>
      <c r="X550">
        <f>_xlfn.XLOOKUP(M550,Binning_WOE_IV!$C$13:$C$18,Binning_WOE_IV!$I$13:$I$18,"not found",-1)</f>
        <v>0.42044277372805144</v>
      </c>
      <c r="Y550">
        <f>_xlfn.XLOOKUP(A550,Binning_WOE_IV!$B$32:$B$35,Binning_WOE_IV!$G$32:$G$35,"not found",0)</f>
        <v>1.1281887537091495</v>
      </c>
      <c r="Z550" s="23">
        <f>_xlfn.XLOOKUP(_xlfn.XLOOKUP(C550,Binning_WOE_IV!$AF$2:$AF$6,Binning_WOE_IV!$AG$2:$AG$6,"not found",0),Binning_WOE_IV!$R$36:$R$38,Binning_WOE_IV!$G$36:$G$38,"not found",0)</f>
        <v>-4.4726268044255127E-2</v>
      </c>
      <c r="AA550" cm="1">
        <f t="array" ref="AA550">_xlfn.SWITCH(D550,"radio/tv",Binning_WOE_IV!$G$39,"other",Binning_WOE_IV!$G$39,"education",Binning_WOE_IV!$G$40,"retraining",Binning_WOE_IV!$G$40,"furniture/equipment",Binning_WOE_IV!$G$41,"domestic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550">
        <f>_xlfn.LET(_xlpm.b,_xlfn.XLOOKUP(F550,Binning_WOE_IV!$AJ$2:$AJ$6,Binning_WOE_IV!$AK$2:$AK$6,"not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550">
        <f>_xlfn.LET(_xlpm.b,_xlfn.XLOOKUP(G550,Binning_WOE_IV!$AL$2:$AL$6,Binning_WOE_IV!$AM$2:$AM$6,"not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550">
        <f>_xlfn.XLOOKUP(_xlfn.XLOOKUP(I550,Binning_WOE_IV!$AN$2:$AN$5,Binning_WOE_IV!$AO$2:$AO$5,"not found",0),Binning_WOE_IV!$R$53:$R$55,Binning_WOE_IV!$G$53:$G$55,"not found",0)</f>
        <v>0.1811117123342415</v>
      </c>
      <c r="AE550">
        <f>_xlfn.LET(_xlpm.b,_xlfn.XLOOKUP(L550,Binning_WOE_IV!$AQ$2:$AQ$5,Binning_WOE_IV!$AR$2:$AR$5,"not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550">
        <f>_xlfn.XLOOKUP(_xlfn.XLOOKUP(N550,Binning_WOE_IV!$AS$2:$AS$4,Binning_WOE_IV!$AT$2:$AT$4,"not found",0),Binning_WOE_IV!$R$62:$R$63,Binning_WOE_IV!$G$62:$G$63,"not found",0)</f>
        <v>0.12957806221905885</v>
      </c>
      <c r="AG550">
        <f>_xlfn.XLOOKUP(_xlfn.XLOOKUP(O550,Binning_WOE_IV!$AU$2:$AU$4,Binning_WOE_IV!$AV$2:$AV$4,"not found",0),Binning_WOE_IV!$R$64:$R$65,Binning_WOE_IV!$G$64:$G$65,"not found",0)</f>
        <v>0.23435622685305388</v>
      </c>
      <c r="AH550">
        <f>V550*TRAIN_SUMMARY!$C$3</f>
        <v>-5.5952498937620498E-2</v>
      </c>
      <c r="AI550">
        <f>W550*TRAIN_SUMMARY!$C$4</f>
        <v>-2.1929012991782761E-2</v>
      </c>
      <c r="AJ550">
        <f>X550*TRAIN_SUMMARY!$C$5</f>
        <v>-0.26777415036949909</v>
      </c>
      <c r="AK550">
        <f>Y550*TRAIN_SUMMARY!$C$6</f>
        <v>-0.88431454425511169</v>
      </c>
      <c r="AL550">
        <f>Z550*TRAIN_SUMMARY!$C$7</f>
        <v>2.4580699342731407E-2</v>
      </c>
      <c r="AM550">
        <f>AA550*TRAIN_SUMMARY!$C$8</f>
        <v>0.38352631329769549</v>
      </c>
      <c r="AN550">
        <f>AB550*TRAIN_SUMMARY!$C$9</f>
        <v>-0.49611293003523665</v>
      </c>
      <c r="AO550">
        <f>AC550*TRAIN_SUMMARY!$C$10</f>
        <v>0.2867089209985732</v>
      </c>
      <c r="AP550">
        <f>AD550*TRAIN_SUMMARY!$C$11</f>
        <v>-0.21458247952085815</v>
      </c>
      <c r="AQ550">
        <f>AE550*TRAIN_SUMMARY!$C$12</f>
        <v>-1.8327249432625072E-2</v>
      </c>
      <c r="AR550">
        <f>AF550*TRAIN_SUMMARY!$C$13</f>
        <v>-7.9424741749105313E-2</v>
      </c>
      <c r="AS550">
        <f>AG550*TRAIN_SUMMARY!$C$14</f>
        <v>-8.8614999578798745E-2</v>
      </c>
      <c r="AT550">
        <f>TRAIN_SUMMARY!$C$2+SUM(AH550:AS550)</f>
        <v>-2.2536174879937612</v>
      </c>
      <c r="AU550">
        <f t="shared" si="104"/>
        <v>9.5037884257998181E-2</v>
      </c>
      <c r="AV550">
        <f t="shared" si="105"/>
        <v>9.9862197216971038E-2</v>
      </c>
      <c r="AW550">
        <f t="shared" si="106"/>
        <v>1</v>
      </c>
      <c r="AX550">
        <f t="shared" si="107"/>
        <v>0</v>
      </c>
      <c r="AY550">
        <f t="shared" si="115"/>
        <v>340</v>
      </c>
      <c r="AZ550">
        <f t="shared" si="116"/>
        <v>209</v>
      </c>
      <c r="BA550" s="35">
        <f t="shared" si="108"/>
        <v>0.7010309278350515</v>
      </c>
      <c r="BB550" s="35">
        <f t="shared" si="109"/>
        <v>0.97209302325581393</v>
      </c>
      <c r="BC550" s="35">
        <f t="shared" si="110"/>
        <v>0.27106209542076243</v>
      </c>
      <c r="BD550" s="35">
        <f t="shared" si="111"/>
        <v>0.97209302325581393</v>
      </c>
      <c r="BE550" s="35">
        <f t="shared" si="112"/>
        <v>0.7010309278350515</v>
      </c>
      <c r="BF550" s="23">
        <f>VLOOKUP(AH550,POINTS_TABLE!$D$2:$E$6,2,FALSE)</f>
        <v>-2.4216717822795024</v>
      </c>
      <c r="BG550" s="23">
        <f>VLOOKUP(AI550,POINTS_TABLE!$D$7:$E$12,2,FALSE)</f>
        <v>-0.94910634884503919</v>
      </c>
      <c r="BH550" s="23">
        <f>VLOOKUP(AJ550,POINTS_TABLE!$D$13:$E$18,2,FALSE)</f>
        <v>-11.589493164489957</v>
      </c>
      <c r="BI550" s="23">
        <f>VLOOKUP(AK550,POINTS_TABLE!$D$21:$E$24,2,FALSE)</f>
        <v>-38.273886227485001</v>
      </c>
      <c r="BJ550" s="23">
        <f>VLOOKUP(AL550,POINTS_TABLE!$D$25:$E$27,2,FALSE)</f>
        <v>1.063873591300236</v>
      </c>
      <c r="BK550" s="23">
        <f>VLOOKUP(AM550,POINTS_TABLE!$D$28:$E$33,2,FALSE)</f>
        <v>16.599345307350365</v>
      </c>
      <c r="BL550" s="23">
        <f>VLOOKUP(AN550,POINTS_TABLE!$D$34:$E$37,2,FALSE)</f>
        <v>-21.472189916481874</v>
      </c>
      <c r="BM550" s="23">
        <f>VLOOKUP(AO550,POINTS_TABLE!$D$38:$E$41,2,FALSE)</f>
        <v>12.409006155098014</v>
      </c>
      <c r="BN550" s="23">
        <f>VLOOKUP(AP550,POINTS_TABLE!$D$42:$E$44,2,FALSE)</f>
        <v>-9.2873123719919874</v>
      </c>
      <c r="BO550" s="23">
        <f>VLOOKUP(AQ550,POINTS_TABLE!$D$45:$E$48,2,FALSE)</f>
        <v>-0.79321895608749771</v>
      </c>
      <c r="BP550" s="23">
        <f>VLOOKUP(AR550,POINTS_TABLE!$D$49:$E$50,2,FALSE)</f>
        <v>-3.4375704313596254</v>
      </c>
      <c r="BQ550" s="23">
        <f>VLOOKUP(AS550,POINTS_TABLE!$D$51:$E$52,2,FALSE)</f>
        <v>-3.8353326132213157</v>
      </c>
      <c r="BR550" s="39">
        <f>ROUND(SCORECARD_SCALLING!$C$6-SUM(BF550:BQ550)-TRAIN_SUMMARY!$C$2*SCORECARD_SCALLING!$C$5,0)</f>
        <v>568</v>
      </c>
      <c r="BS550" t="str">
        <f t="shared" si="113"/>
        <v>Manual review</v>
      </c>
      <c r="BT550">
        <f t="shared" si="114"/>
        <v>2</v>
      </c>
    </row>
    <row r="551" spans="1:72">
      <c r="A551" s="2" t="s">
        <v>37</v>
      </c>
      <c r="B551" s="2">
        <v>12</v>
      </c>
      <c r="C551" s="2" t="s">
        <v>33</v>
      </c>
      <c r="D551" s="2" t="s">
        <v>23</v>
      </c>
      <c r="E551" s="2">
        <v>1963</v>
      </c>
      <c r="F551" s="2" t="s">
        <v>34</v>
      </c>
      <c r="G551" s="2" t="s">
        <v>39</v>
      </c>
      <c r="H551" s="2">
        <v>4</v>
      </c>
      <c r="I551" s="2" t="s">
        <v>26</v>
      </c>
      <c r="J551" s="2" t="s">
        <v>27</v>
      </c>
      <c r="K551" s="2">
        <v>2</v>
      </c>
      <c r="L551" s="2" t="s">
        <v>50</v>
      </c>
      <c r="M551" s="2">
        <v>31</v>
      </c>
      <c r="N551" s="2" t="s">
        <v>27</v>
      </c>
      <c r="O551" s="2" t="s">
        <v>51</v>
      </c>
      <c r="P551" s="2">
        <v>2</v>
      </c>
      <c r="Q551" s="2" t="s">
        <v>52</v>
      </c>
      <c r="R551" s="2">
        <v>2</v>
      </c>
      <c r="S551" s="2" t="s">
        <v>31</v>
      </c>
      <c r="T551" s="2" t="s">
        <v>31</v>
      </c>
      <c r="U551" s="2">
        <v>0</v>
      </c>
      <c r="V551">
        <f>_xlfn.XLOOKUP(B551,Binning_WOE_IV!$C$2:$C$6,Binning_WOE_IV!$I$2:$I$6,"not found",-1)</f>
        <v>7.0953437452657447E-2</v>
      </c>
      <c r="W551">
        <f>_xlfn.XLOOKUP(E551,Binning_WOE_IV!$C$7:$C$12,Binning_WOE_IV!$I$7:$I$12,"not found",-1)</f>
        <v>0.16104877718831048</v>
      </c>
      <c r="X551">
        <f>_xlfn.XLOOKUP(M551,Binning_WOE_IV!$C$13:$C$18,Binning_WOE_IV!$I$13:$I$18,"not found",-1)</f>
        <v>-9.0210644079187538E-2</v>
      </c>
      <c r="Y551">
        <f>_xlfn.XLOOKUP(A551,Binning_WOE_IV!$B$32:$B$35,Binning_WOE_IV!$G$32:$G$35,"not found",0)</f>
        <v>1.1281887537091495</v>
      </c>
      <c r="Z551" s="23">
        <f>_xlfn.XLOOKUP(_xlfn.XLOOKUP(C551,Binning_WOE_IV!$AF$2:$AF$6,Binning_WOE_IV!$AG$2:$AG$6,"not found",0),Binning_WOE_IV!$R$36:$R$38,Binning_WOE_IV!$G$36:$G$38,"not found",0)</f>
        <v>-4.4726268044255127E-2</v>
      </c>
      <c r="AA551" cm="1">
        <f t="array" ref="AA551">_xlfn.SWITCH(D551,"radio/tv",Binning_WOE_IV!$G$39,"other",Binning_WOE_IV!$G$39,"education",Binning_WOE_IV!$G$40,"retraining",Binning_WOE_IV!$G$40,"furniture/equipment",Binning_WOE_IV!$G$41,"domestic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51">
        <f>_xlfn.LET(_xlpm.b,_xlfn.XLOOKUP(F551,Binning_WOE_IV!$AJ$2:$AJ$6,Binning_WOE_IV!$AK$2:$AK$6,"not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51">
        <f>_xlfn.LET(_xlpm.b,_xlfn.XLOOKUP(G551,Binning_WOE_IV!$AL$2:$AL$6,Binning_WOE_IV!$AM$2:$AM$6,"not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51">
        <f>_xlfn.XLOOKUP(_xlfn.XLOOKUP(I551,Binning_WOE_IV!$AN$2:$AN$5,Binning_WOE_IV!$AO$2:$AO$5,"not found",0),Binning_WOE_IV!$R$53:$R$55,Binning_WOE_IV!$G$53:$G$55,"not found",0)</f>
        <v>0.1811117123342415</v>
      </c>
      <c r="AE551">
        <f>_xlfn.LET(_xlpm.b,_xlfn.XLOOKUP(L551,Binning_WOE_IV!$AQ$2:$AQ$5,Binning_WOE_IV!$AR$2:$AR$5,"not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51">
        <f>_xlfn.XLOOKUP(_xlfn.XLOOKUP(N551,Binning_WOE_IV!$AS$2:$AS$4,Binning_WOE_IV!$AT$2:$AT$4,"not found",0),Binning_WOE_IV!$R$62:$R$63,Binning_WOE_IV!$G$62:$G$63,"not found",0)</f>
        <v>0.12957806221905885</v>
      </c>
      <c r="AG551">
        <f>_xlfn.XLOOKUP(_xlfn.XLOOKUP(O551,Binning_WOE_IV!$AU$2:$AU$4,Binning_WOE_IV!$AV$2:$AV$4,"not found",0),Binning_WOE_IV!$R$64:$R$65,Binning_WOE_IV!$G$64:$G$65,"not found",0)</f>
        <v>-0.4919272386823581</v>
      </c>
      <c r="AH551">
        <f>V551*TRAIN_SUMMARY!$C$3</f>
        <v>-5.5952498937620498E-2</v>
      </c>
      <c r="AI551">
        <f>W551*TRAIN_SUMMARY!$C$4</f>
        <v>-8.037531726833734E-2</v>
      </c>
      <c r="AJ551">
        <f>X551*TRAIN_SUMMARY!$C$5</f>
        <v>5.7453903556002682E-2</v>
      </c>
      <c r="AK551">
        <f>Y551*TRAIN_SUMMARY!$C$6</f>
        <v>-0.88431454425511169</v>
      </c>
      <c r="AL551">
        <f>Z551*TRAIN_SUMMARY!$C$7</f>
        <v>2.4580699342731407E-2</v>
      </c>
      <c r="AM551">
        <f>AA551*TRAIN_SUMMARY!$C$8</f>
        <v>-0.43521580803835686</v>
      </c>
      <c r="AN551">
        <f>AB551*TRAIN_SUMMARY!$C$9</f>
        <v>0.17108448609736249</v>
      </c>
      <c r="AO551">
        <f>AC551*TRAIN_SUMMARY!$C$10</f>
        <v>-0.18469041192036334</v>
      </c>
      <c r="AP551">
        <f>AD551*TRAIN_SUMMARY!$C$11</f>
        <v>-0.21458247952085815</v>
      </c>
      <c r="AQ551">
        <f>AE551*TRAIN_SUMMARY!$C$12</f>
        <v>6.1778553558697331E-2</v>
      </c>
      <c r="AR551">
        <f>AF551*TRAIN_SUMMARY!$C$13</f>
        <v>-7.9424741749105313E-2</v>
      </c>
      <c r="AS551">
        <f>AG551*TRAIN_SUMMARY!$C$14</f>
        <v>0.18600799575071647</v>
      </c>
      <c r="AT551">
        <f>TRAIN_SUMMARY!$C$2+SUM(AH551:AS551)</f>
        <v>-2.2550509781463663</v>
      </c>
      <c r="AU551">
        <f t="shared" si="104"/>
        <v>9.4914667505308525E-2</v>
      </c>
      <c r="AV551">
        <f t="shared" si="105"/>
        <v>9.972604967785538E-2</v>
      </c>
      <c r="AW551">
        <f t="shared" si="106"/>
        <v>1</v>
      </c>
      <c r="AX551">
        <f t="shared" si="107"/>
        <v>0</v>
      </c>
      <c r="AY551">
        <f t="shared" si="115"/>
        <v>341</v>
      </c>
      <c r="AZ551">
        <f t="shared" si="116"/>
        <v>209</v>
      </c>
      <c r="BA551" s="35">
        <f t="shared" si="108"/>
        <v>0.70309278350515458</v>
      </c>
      <c r="BB551" s="35">
        <f t="shared" si="109"/>
        <v>0.97209302325581393</v>
      </c>
      <c r="BC551" s="35">
        <f t="shared" si="110"/>
        <v>0.26900023975065934</v>
      </c>
      <c r="BD551" s="35">
        <f t="shared" si="111"/>
        <v>0.97209302325581393</v>
      </c>
      <c r="BE551" s="35">
        <f t="shared" si="112"/>
        <v>0.70309278350515458</v>
      </c>
      <c r="BF551" s="23">
        <f>VLOOKUP(AH551,POINTS_TABLE!$D$2:$E$6,2,FALSE)</f>
        <v>-2.4216717822795024</v>
      </c>
      <c r="BG551" s="23">
        <f>VLOOKUP(AI551,POINTS_TABLE!$D$7:$E$12,2,FALSE)</f>
        <v>-3.4787121489872201</v>
      </c>
      <c r="BH551" s="23">
        <f>VLOOKUP(AJ551,POINTS_TABLE!$D$13:$E$18,2,FALSE)</f>
        <v>2.4866538521987356</v>
      </c>
      <c r="BI551" s="23">
        <f>VLOOKUP(AK551,POINTS_TABLE!$D$21:$E$24,2,FALSE)</f>
        <v>-38.273886227485001</v>
      </c>
      <c r="BJ551" s="23">
        <f>VLOOKUP(AL551,POINTS_TABLE!$D$25:$E$27,2,FALSE)</f>
        <v>1.063873591300236</v>
      </c>
      <c r="BK551" s="23">
        <f>VLOOKUP(AM551,POINTS_TABLE!$D$28:$E$33,2,FALSE)</f>
        <v>-18.836510639202615</v>
      </c>
      <c r="BL551" s="23">
        <f>VLOOKUP(AN551,POINTS_TABLE!$D$34:$E$37,2,FALSE)</f>
        <v>7.4046821899710498</v>
      </c>
      <c r="BM551" s="23">
        <f>VLOOKUP(AO551,POINTS_TABLE!$D$38:$E$41,2,FALSE)</f>
        <v>-7.9935582413174426</v>
      </c>
      <c r="BN551" s="23">
        <f>VLOOKUP(AP551,POINTS_TABLE!$D$42:$E$44,2,FALSE)</f>
        <v>-9.2873123719919874</v>
      </c>
      <c r="BO551" s="23">
        <f>VLOOKUP(AQ551,POINTS_TABLE!$D$45:$E$48,2,FALSE)</f>
        <v>2.6738283855727758</v>
      </c>
      <c r="BP551" s="23">
        <f>VLOOKUP(AR551,POINTS_TABLE!$D$49:$E$50,2,FALSE)</f>
        <v>-3.4375704313596254</v>
      </c>
      <c r="BQ551" s="23">
        <f>VLOOKUP(AS551,POINTS_TABLE!$D$51:$E$52,2,FALSE)</f>
        <v>8.0505843910576207</v>
      </c>
      <c r="BR551" s="39">
        <f>ROUND(SCORECARD_SCALLING!$C$6-SUM(BF551:BQ551)-TRAIN_SUMMARY!$C$2*SCORECARD_SCALLING!$C$5,0)</f>
        <v>568</v>
      </c>
      <c r="BS551" t="str">
        <f t="shared" si="113"/>
        <v>Manual review</v>
      </c>
      <c r="BT551">
        <f t="shared" si="114"/>
        <v>2</v>
      </c>
    </row>
    <row r="552" spans="1:72">
      <c r="A552" s="2" t="s">
        <v>37</v>
      </c>
      <c r="B552" s="2">
        <v>24</v>
      </c>
      <c r="C552" s="2" t="s">
        <v>22</v>
      </c>
      <c r="D552" s="2" t="s">
        <v>58</v>
      </c>
      <c r="E552" s="2">
        <v>4526</v>
      </c>
      <c r="F552" s="2" t="s">
        <v>34</v>
      </c>
      <c r="G552" s="2" t="s">
        <v>35</v>
      </c>
      <c r="H552" s="2">
        <v>3</v>
      </c>
      <c r="I552" s="2" t="s">
        <v>26</v>
      </c>
      <c r="J552" s="2" t="s">
        <v>27</v>
      </c>
      <c r="K552" s="2">
        <v>2</v>
      </c>
      <c r="L552" s="2" t="s">
        <v>28</v>
      </c>
      <c r="M552" s="2">
        <v>74</v>
      </c>
      <c r="N552" s="2" t="s">
        <v>27</v>
      </c>
      <c r="O552" s="2" t="s">
        <v>29</v>
      </c>
      <c r="P552" s="2">
        <v>1</v>
      </c>
      <c r="Q552" s="2" t="s">
        <v>52</v>
      </c>
      <c r="R552" s="2">
        <v>1</v>
      </c>
      <c r="S552" s="2" t="s">
        <v>31</v>
      </c>
      <c r="T552" s="2" t="s">
        <v>31</v>
      </c>
      <c r="U552" s="2">
        <v>0</v>
      </c>
      <c r="V552">
        <f>_xlfn.XLOOKUP(B552,Binning_WOE_IV!$C$2:$C$6,Binning_WOE_IV!$I$2:$I$6,"not found",-1)</f>
        <v>-0.12917431193202994</v>
      </c>
      <c r="W552">
        <f>_xlfn.XLOOKUP(E552,Binning_WOE_IV!$C$7:$C$12,Binning_WOE_IV!$I$7:$I$12,"not found",-1)</f>
        <v>4.3939369041401284E-2</v>
      </c>
      <c r="X552">
        <f>_xlfn.XLOOKUP(M552,Binning_WOE_IV!$C$13:$C$18,Binning_WOE_IV!$I$13:$I$18,"not found",-1)</f>
        <v>0.47434342549681774</v>
      </c>
      <c r="Y552">
        <f>_xlfn.XLOOKUP(A552,Binning_WOE_IV!$B$32:$B$35,Binning_WOE_IV!$G$32:$G$35,"not found",0)</f>
        <v>1.1281887537091495</v>
      </c>
      <c r="Z552" s="23">
        <f>_xlfn.XLOOKUP(_xlfn.XLOOKUP(C552,Binning_WOE_IV!$AF$2:$AF$6,Binning_WOE_IV!$AG$2:$AG$6,"not found",0),Binning_WOE_IV!$R$36:$R$38,Binning_WOE_IV!$G$36:$G$38,"not found",0)</f>
        <v>0.68738688104907397</v>
      </c>
      <c r="AA552" cm="1">
        <f t="array" ref="AA552">_xlfn.SWITCH(D552,"radio/tv",Binning_WOE_IV!$G$39,"other",Binning_WOE_IV!$G$39,"education",Binning_WOE_IV!$G$40,"retraining",Binning_WOE_IV!$G$40,"furniture/equipment",Binning_WOE_IV!$G$41,"domestic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552">
        <f>_xlfn.LET(_xlpm.b,_xlfn.XLOOKUP(F552,Binning_WOE_IV!$AJ$2:$AJ$6,Binning_WOE_IV!$AK$2:$AK$6,"not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52">
        <f>_xlfn.LET(_xlpm.b,_xlfn.XLOOKUP(G552,Binning_WOE_IV!$AL$2:$AL$6,Binning_WOE_IV!$AM$2:$AM$6,"not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52">
        <f>_xlfn.XLOOKUP(_xlfn.XLOOKUP(I552,Binning_WOE_IV!$AN$2:$AN$5,Binning_WOE_IV!$AO$2:$AO$5,"not found",0),Binning_WOE_IV!$R$53:$R$55,Binning_WOE_IV!$G$53:$G$55,"not found",0)</f>
        <v>0.1811117123342415</v>
      </c>
      <c r="AE552">
        <f>_xlfn.LET(_xlpm.b,_xlfn.XLOOKUP(L552,Binning_WOE_IV!$AQ$2:$AQ$5,Binning_WOE_IV!$AR$2:$AR$5,"not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52">
        <f>_xlfn.XLOOKUP(_xlfn.XLOOKUP(N552,Binning_WOE_IV!$AS$2:$AS$4,Binning_WOE_IV!$AT$2:$AT$4,"not found",0),Binning_WOE_IV!$R$62:$R$63,Binning_WOE_IV!$G$62:$G$63,"not found",0)</f>
        <v>0.12957806221905885</v>
      </c>
      <c r="AG552">
        <f>_xlfn.XLOOKUP(_xlfn.XLOOKUP(O552,Binning_WOE_IV!$AU$2:$AU$4,Binning_WOE_IV!$AV$2:$AV$4,"not found",0),Binning_WOE_IV!$R$64:$R$65,Binning_WOE_IV!$G$64:$G$65,"not found",0)</f>
        <v>0.23435622685305388</v>
      </c>
      <c r="AH552">
        <f>V552*TRAIN_SUMMARY!$C$3</f>
        <v>0.10186434668464488</v>
      </c>
      <c r="AI552">
        <f>W552*TRAIN_SUMMARY!$C$4</f>
        <v>-2.1929012991782761E-2</v>
      </c>
      <c r="AJ552">
        <f>X552*TRAIN_SUMMARY!$C$5</f>
        <v>-0.30210272522824844</v>
      </c>
      <c r="AK552">
        <f>Y552*TRAIN_SUMMARY!$C$6</f>
        <v>-0.88431454425511169</v>
      </c>
      <c r="AL552">
        <f>Z552*TRAIN_SUMMARY!$C$7</f>
        <v>-0.37777464997720578</v>
      </c>
      <c r="AM552">
        <f>AA552*TRAIN_SUMMARY!$C$8</f>
        <v>0.4883377841684039</v>
      </c>
      <c r="AN552">
        <f>AB552*TRAIN_SUMMARY!$C$9</f>
        <v>0.17108448609736249</v>
      </c>
      <c r="AO552">
        <f>AC552*TRAIN_SUMMARY!$C$10</f>
        <v>4.7923621110280083E-2</v>
      </c>
      <c r="AP552">
        <f>AD552*TRAIN_SUMMARY!$C$11</f>
        <v>-0.21458247952085815</v>
      </c>
      <c r="AQ552">
        <f>AE552*TRAIN_SUMMARY!$C$12</f>
        <v>-0.28008206528227803</v>
      </c>
      <c r="AR552">
        <f>AF552*TRAIN_SUMMARY!$C$13</f>
        <v>-7.9424741749105313E-2</v>
      </c>
      <c r="AS552">
        <f>AG552*TRAIN_SUMMARY!$C$14</f>
        <v>-8.8614999578798745E-2</v>
      </c>
      <c r="AT552">
        <f>TRAIN_SUMMARY!$C$2+SUM(AH552:AS552)</f>
        <v>-2.2610157952848211</v>
      </c>
      <c r="AU552">
        <f t="shared" si="104"/>
        <v>9.4403491329480699E-2</v>
      </c>
      <c r="AV552">
        <f t="shared" si="105"/>
        <v>9.9161426807302805E-2</v>
      </c>
      <c r="AW552">
        <f t="shared" si="106"/>
        <v>1</v>
      </c>
      <c r="AX552">
        <f t="shared" si="107"/>
        <v>0</v>
      </c>
      <c r="AY552">
        <f t="shared" si="115"/>
        <v>342</v>
      </c>
      <c r="AZ552">
        <f t="shared" si="116"/>
        <v>209</v>
      </c>
      <c r="BA552" s="35">
        <f t="shared" si="108"/>
        <v>0.70515463917525778</v>
      </c>
      <c r="BB552" s="35">
        <f t="shared" si="109"/>
        <v>0.97209302325581393</v>
      </c>
      <c r="BC552" s="35">
        <f t="shared" si="110"/>
        <v>0.26693838408055615</v>
      </c>
      <c r="BD552" s="35">
        <f t="shared" si="111"/>
        <v>0.97209302325581393</v>
      </c>
      <c r="BE552" s="35">
        <f t="shared" si="112"/>
        <v>0.70515463917525778</v>
      </c>
      <c r="BF552" s="23">
        <f>VLOOKUP(AH552,POINTS_TABLE!$D$2:$E$6,2,FALSE)</f>
        <v>4.4087756341599382</v>
      </c>
      <c r="BG552" s="23">
        <f>VLOOKUP(AI552,POINTS_TABLE!$D$7:$E$12,2,FALSE)</f>
        <v>-0.94910634884503919</v>
      </c>
      <c r="BH552" s="23">
        <f>VLOOKUP(AJ552,POINTS_TABLE!$D$13:$E$18,2,FALSE)</f>
        <v>-13.075263105775054</v>
      </c>
      <c r="BI552" s="23">
        <f>VLOOKUP(AK552,POINTS_TABLE!$D$21:$E$24,2,FALSE)</f>
        <v>-38.273886227485001</v>
      </c>
      <c r="BJ552" s="23">
        <f>VLOOKUP(AL552,POINTS_TABLE!$D$25:$E$27,2,FALSE)</f>
        <v>-16.350408422870363</v>
      </c>
      <c r="BK552" s="23">
        <f>VLOOKUP(AM552,POINTS_TABLE!$D$28:$E$33,2,FALSE)</f>
        <v>21.135674984953837</v>
      </c>
      <c r="BL552" s="23">
        <f>VLOOKUP(AN552,POINTS_TABLE!$D$34:$E$37,2,FALSE)</f>
        <v>7.4046821899710498</v>
      </c>
      <c r="BM552" s="23">
        <f>VLOOKUP(AO552,POINTS_TABLE!$D$38:$E$41,2,FALSE)</f>
        <v>2.0741751155172814</v>
      </c>
      <c r="BN552" s="23">
        <f>VLOOKUP(AP552,POINTS_TABLE!$D$42:$E$44,2,FALSE)</f>
        <v>-9.2873123719919874</v>
      </c>
      <c r="BO552" s="23">
        <f>VLOOKUP(AQ552,POINTS_TABLE!$D$45:$E$48,2,FALSE)</f>
        <v>-12.122190198740443</v>
      </c>
      <c r="BP552" s="23">
        <f>VLOOKUP(AR552,POINTS_TABLE!$D$49:$E$50,2,FALSE)</f>
        <v>-3.4375704313596254</v>
      </c>
      <c r="BQ552" s="23">
        <f>VLOOKUP(AS552,POINTS_TABLE!$D$51:$E$52,2,FALSE)</f>
        <v>-3.8353326132213157</v>
      </c>
      <c r="BR552" s="39">
        <f>ROUND(SCORECARD_SCALLING!$C$6-SUM(BF552:BQ552)-TRAIN_SUMMARY!$C$2*SCORECARD_SCALLING!$C$5,0)</f>
        <v>568</v>
      </c>
      <c r="BS552" t="str">
        <f t="shared" si="113"/>
        <v>Manual review</v>
      </c>
      <c r="BT552">
        <f t="shared" si="114"/>
        <v>2</v>
      </c>
    </row>
    <row r="553" spans="1:72">
      <c r="A553" s="2" t="s">
        <v>37</v>
      </c>
      <c r="B553" s="2">
        <v>15</v>
      </c>
      <c r="C553" s="2" t="s">
        <v>45</v>
      </c>
      <c r="D553" s="2" t="s">
        <v>41</v>
      </c>
      <c r="E553" s="2">
        <v>960</v>
      </c>
      <c r="F553" s="2" t="s">
        <v>53</v>
      </c>
      <c r="G553" s="2" t="s">
        <v>39</v>
      </c>
      <c r="H553" s="2">
        <v>3</v>
      </c>
      <c r="I553" s="2" t="s">
        <v>36</v>
      </c>
      <c r="J553" s="2" t="s">
        <v>27</v>
      </c>
      <c r="K553" s="2">
        <v>2</v>
      </c>
      <c r="L553" s="2" t="s">
        <v>43</v>
      </c>
      <c r="M553" s="2">
        <v>30</v>
      </c>
      <c r="N553" s="2" t="s">
        <v>27</v>
      </c>
      <c r="O553" s="2" t="s">
        <v>29</v>
      </c>
      <c r="P553" s="2">
        <v>2</v>
      </c>
      <c r="Q553" s="2" t="s">
        <v>30</v>
      </c>
      <c r="R553" s="2">
        <v>1</v>
      </c>
      <c r="S553" s="2" t="s">
        <v>27</v>
      </c>
      <c r="T553" s="2" t="s">
        <v>31</v>
      </c>
      <c r="U553" s="2">
        <v>0</v>
      </c>
      <c r="V553">
        <f>_xlfn.XLOOKUP(B553,Binning_WOE_IV!$C$2:$C$6,Binning_WOE_IV!$I$2:$I$6,"not found",-1)</f>
        <v>7.0953437452657447E-2</v>
      </c>
      <c r="W553">
        <f>_xlfn.XLOOKUP(E553,Binning_WOE_IV!$C$7:$C$12,Binning_WOE_IV!$I$7:$I$12,"not found",-1)</f>
        <v>3.9978967825304385E-2</v>
      </c>
      <c r="X553">
        <f>_xlfn.XLOOKUP(M553,Binning_WOE_IV!$C$13:$C$18,Binning_WOE_IV!$I$13:$I$18,"not found",-1)</f>
        <v>-9.0210644079187538E-2</v>
      </c>
      <c r="Y553">
        <f>_xlfn.XLOOKUP(A553,Binning_WOE_IV!$B$32:$B$35,Binning_WOE_IV!$G$32:$G$35,"not found",0)</f>
        <v>1.1281887537091495</v>
      </c>
      <c r="Z553" s="23">
        <f>_xlfn.XLOOKUP(_xlfn.XLOOKUP(C553,Binning_WOE_IV!$AF$2:$AF$6,Binning_WOE_IV!$AG$2:$AG$6,"not found",0),Binning_WOE_IV!$R$36:$R$38,Binning_WOE_IV!$G$36:$G$38,"not found",0)</f>
        <v>-4.4726268044255127E-2</v>
      </c>
      <c r="AA553" cm="1">
        <f t="array" ref="AA553">_xlfn.SWITCH(D553,"radio/tv",Binning_WOE_IV!$G$39,"other",Binning_WOE_IV!$G$39,"education",Binning_WOE_IV!$G$40,"retraining",Binning_WOE_IV!$G$40,"furniture/equipment",Binning_WOE_IV!$G$41,"domestic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553">
        <f>_xlfn.LET(_xlpm.b,_xlfn.XLOOKUP(F553,Binning_WOE_IV!$AJ$2:$AJ$6,Binning_WOE_IV!$AK$2:$AK$6,"not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553">
        <f>_xlfn.LET(_xlpm.b,_xlfn.XLOOKUP(G553,Binning_WOE_IV!$AL$2:$AL$6,Binning_WOE_IV!$AM$2:$AM$6,"not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53">
        <f>_xlfn.XLOOKUP(_xlfn.XLOOKUP(I553,Binning_WOE_IV!$AN$2:$AN$5,Binning_WOE_IV!$AO$2:$AO$5,"not found",0),Binning_WOE_IV!$R$53:$R$55,Binning_WOE_IV!$G$53:$G$55,"not found",0)</f>
        <v>-0.20099341664998441</v>
      </c>
      <c r="AE553">
        <f>_xlfn.LET(_xlpm.b,_xlfn.XLOOKUP(L553,Binning_WOE_IV!$AQ$2:$AQ$5,Binning_WOE_IV!$AR$2:$AR$5,"not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553">
        <f>_xlfn.XLOOKUP(_xlfn.XLOOKUP(N553,Binning_WOE_IV!$AS$2:$AS$4,Binning_WOE_IV!$AT$2:$AT$4,"not found",0),Binning_WOE_IV!$R$62:$R$63,Binning_WOE_IV!$G$62:$G$63,"not found",0)</f>
        <v>0.12957806221905885</v>
      </c>
      <c r="AG553">
        <f>_xlfn.XLOOKUP(_xlfn.XLOOKUP(O553,Binning_WOE_IV!$AU$2:$AU$4,Binning_WOE_IV!$AV$2:$AV$4,"not found",0),Binning_WOE_IV!$R$64:$R$65,Binning_WOE_IV!$G$64:$G$65,"not found",0)</f>
        <v>0.23435622685305388</v>
      </c>
      <c r="AH553">
        <f>V553*TRAIN_SUMMARY!$C$3</f>
        <v>-5.5952498937620498E-2</v>
      </c>
      <c r="AI553">
        <f>W553*TRAIN_SUMMARY!$C$4</f>
        <v>-1.9952478243670423E-2</v>
      </c>
      <c r="AJ553">
        <f>X553*TRAIN_SUMMARY!$C$5</f>
        <v>5.7453903556002682E-2</v>
      </c>
      <c r="AK553">
        <f>Y553*TRAIN_SUMMARY!$C$6</f>
        <v>-0.88431454425511169</v>
      </c>
      <c r="AL553">
        <f>Z553*TRAIN_SUMMARY!$C$7</f>
        <v>2.4580699342731407E-2</v>
      </c>
      <c r="AM553">
        <f>AA553*TRAIN_SUMMARY!$C$8</f>
        <v>5.9194073638088991E-2</v>
      </c>
      <c r="AN553">
        <f>AB553*TRAIN_SUMMARY!$C$9</f>
        <v>-0.49793991054548797</v>
      </c>
      <c r="AO553">
        <f>AC553*TRAIN_SUMMARY!$C$10</f>
        <v>-0.18469041192036334</v>
      </c>
      <c r="AP553">
        <f>AD553*TRAIN_SUMMARY!$C$11</f>
        <v>0.23813846799994265</v>
      </c>
      <c r="AQ553">
        <f>AE553*TRAIN_SUMMARY!$C$12</f>
        <v>-1.8327249432625072E-2</v>
      </c>
      <c r="AR553">
        <f>AF553*TRAIN_SUMMARY!$C$13</f>
        <v>-7.9424741749105313E-2</v>
      </c>
      <c r="AS553">
        <f>AG553*TRAIN_SUMMARY!$C$14</f>
        <v>-8.8614999578798745E-2</v>
      </c>
      <c r="AT553">
        <f>TRAIN_SUMMARY!$C$2+SUM(AH553:AS553)</f>
        <v>-2.2712505048881404</v>
      </c>
      <c r="AU553">
        <f t="shared" si="104"/>
        <v>9.3532135683431147E-2</v>
      </c>
      <c r="AV553">
        <f t="shared" si="105"/>
        <v>9.8199699700694226E-2</v>
      </c>
      <c r="AW553">
        <f t="shared" si="106"/>
        <v>1</v>
      </c>
      <c r="AX553">
        <f t="shared" si="107"/>
        <v>0</v>
      </c>
      <c r="AY553">
        <f t="shared" si="115"/>
        <v>343</v>
      </c>
      <c r="AZ553">
        <f t="shared" si="116"/>
        <v>209</v>
      </c>
      <c r="BA553" s="35">
        <f t="shared" si="108"/>
        <v>0.70721649484536087</v>
      </c>
      <c r="BB553" s="35">
        <f t="shared" si="109"/>
        <v>0.97209302325581393</v>
      </c>
      <c r="BC553" s="35">
        <f t="shared" si="110"/>
        <v>0.26487652841045306</v>
      </c>
      <c r="BD553" s="35">
        <f t="shared" si="111"/>
        <v>0.97209302325581393</v>
      </c>
      <c r="BE553" s="35">
        <f t="shared" si="112"/>
        <v>0.70721649484536087</v>
      </c>
      <c r="BF553" s="23">
        <f>VLOOKUP(AH553,POINTS_TABLE!$D$2:$E$6,2,FALSE)</f>
        <v>-2.4216717822795024</v>
      </c>
      <c r="BG553" s="23">
        <f>VLOOKUP(AI553,POINTS_TABLE!$D$7:$E$12,2,FALSE)</f>
        <v>-0.86356024246764762</v>
      </c>
      <c r="BH553" s="23">
        <f>VLOOKUP(AJ553,POINTS_TABLE!$D$13:$E$18,2,FALSE)</f>
        <v>2.4866538521987356</v>
      </c>
      <c r="BI553" s="23">
        <f>VLOOKUP(AK553,POINTS_TABLE!$D$21:$E$24,2,FALSE)</f>
        <v>-38.273886227485001</v>
      </c>
      <c r="BJ553" s="23">
        <f>VLOOKUP(AL553,POINTS_TABLE!$D$25:$E$27,2,FALSE)</f>
        <v>1.063873591300236</v>
      </c>
      <c r="BK553" s="23">
        <f>VLOOKUP(AM553,POINTS_TABLE!$D$28:$E$33,2,FALSE)</f>
        <v>2.5619698946306131</v>
      </c>
      <c r="BL553" s="23">
        <f>VLOOKUP(AN553,POINTS_TABLE!$D$34:$E$37,2,FALSE)</f>
        <v>-21.551263188140087</v>
      </c>
      <c r="BM553" s="23">
        <f>VLOOKUP(AO553,POINTS_TABLE!$D$38:$E$41,2,FALSE)</f>
        <v>-7.9935582413174426</v>
      </c>
      <c r="BN553" s="23">
        <f>VLOOKUP(AP553,POINTS_TABLE!$D$42:$E$44,2,FALSE)</f>
        <v>10.30683560485237</v>
      </c>
      <c r="BO553" s="23">
        <f>VLOOKUP(AQ553,POINTS_TABLE!$D$45:$E$48,2,FALSE)</f>
        <v>-0.79321895608749771</v>
      </c>
      <c r="BP553" s="23">
        <f>VLOOKUP(AR553,POINTS_TABLE!$D$49:$E$50,2,FALSE)</f>
        <v>-3.4375704313596254</v>
      </c>
      <c r="BQ553" s="23">
        <f>VLOOKUP(AS553,POINTS_TABLE!$D$51:$E$52,2,FALSE)</f>
        <v>-3.8353326132213157</v>
      </c>
      <c r="BR553" s="39">
        <f>ROUND(SCORECARD_SCALLING!$C$6-SUM(BF553:BQ553)-TRAIN_SUMMARY!$C$2*SCORECARD_SCALLING!$C$5,0)</f>
        <v>569</v>
      </c>
      <c r="BS553" t="str">
        <f t="shared" si="113"/>
        <v>Manual review</v>
      </c>
      <c r="BT553">
        <f t="shared" si="114"/>
        <v>2</v>
      </c>
    </row>
    <row r="554" spans="1:72">
      <c r="A554" s="2" t="s">
        <v>37</v>
      </c>
      <c r="B554" s="2">
        <v>10</v>
      </c>
      <c r="C554" s="2" t="s">
        <v>33</v>
      </c>
      <c r="D554" s="2" t="s">
        <v>46</v>
      </c>
      <c r="E554" s="2">
        <v>1418</v>
      </c>
      <c r="F554" s="2" t="s">
        <v>59</v>
      </c>
      <c r="G554" s="2" t="s">
        <v>35</v>
      </c>
      <c r="H554" s="2">
        <v>3</v>
      </c>
      <c r="I554" s="2" t="s">
        <v>26</v>
      </c>
      <c r="J554" s="2" t="s">
        <v>27</v>
      </c>
      <c r="K554" s="2">
        <v>2</v>
      </c>
      <c r="L554" s="2" t="s">
        <v>28</v>
      </c>
      <c r="M554" s="2">
        <v>35</v>
      </c>
      <c r="N554" s="2" t="s">
        <v>27</v>
      </c>
      <c r="O554" s="2" t="s">
        <v>51</v>
      </c>
      <c r="P554" s="2">
        <v>1</v>
      </c>
      <c r="Q554" s="2" t="s">
        <v>40</v>
      </c>
      <c r="R554" s="2">
        <v>1</v>
      </c>
      <c r="S554" s="2" t="s">
        <v>27</v>
      </c>
      <c r="T554" s="2" t="s">
        <v>62</v>
      </c>
      <c r="U554" s="2">
        <v>0</v>
      </c>
      <c r="V554">
        <f>_xlfn.XLOOKUP(B554,Binning_WOE_IV!$C$2:$C$6,Binning_WOE_IV!$I$2:$I$6,"not found",-1)</f>
        <v>1.0146162505891094</v>
      </c>
      <c r="W554">
        <f>_xlfn.XLOOKUP(E554,Binning_WOE_IV!$C$7:$C$12,Binning_WOE_IV!$I$7:$I$12,"not found",-1)</f>
        <v>0.16104877718831048</v>
      </c>
      <c r="X554">
        <f>_xlfn.XLOOKUP(M554,Binning_WOE_IV!$C$13:$C$18,Binning_WOE_IV!$I$13:$I$18,"not found",-1)</f>
        <v>-9.0210644079187538E-2</v>
      </c>
      <c r="Y554">
        <f>_xlfn.XLOOKUP(A554,Binning_WOE_IV!$B$32:$B$35,Binning_WOE_IV!$G$32:$G$35,"not found",0)</f>
        <v>1.1281887537091495</v>
      </c>
      <c r="Z554" s="23">
        <f>_xlfn.XLOOKUP(_xlfn.XLOOKUP(C554,Binning_WOE_IV!$AF$2:$AF$6,Binning_WOE_IV!$AG$2:$AG$6,"not found",0),Binning_WOE_IV!$R$36:$R$38,Binning_WOE_IV!$G$36:$G$38,"not found",0)</f>
        <v>-4.4726268044255127E-2</v>
      </c>
      <c r="AA554" cm="1">
        <f t="array" ref="AA554">_xlfn.SWITCH(D554,"radio/tv",Binning_WOE_IV!$G$39,"other",Binning_WOE_IV!$G$39,"education",Binning_WOE_IV!$G$40,"retraining",Binning_WOE_IV!$G$40,"furniture/equipment",Binning_WOE_IV!$G$41,"domestic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554">
        <f>_xlfn.LET(_xlpm.b,_xlfn.XLOOKUP(F554,Binning_WOE_IV!$AJ$2:$AJ$6,Binning_WOE_IV!$AK$2:$AK$6,"not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554">
        <f>_xlfn.LET(_xlpm.b,_xlfn.XLOOKUP(G554,Binning_WOE_IV!$AL$2:$AL$6,Binning_WOE_IV!$AM$2:$AM$6,"not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54">
        <f>_xlfn.XLOOKUP(_xlfn.XLOOKUP(I554,Binning_WOE_IV!$AN$2:$AN$5,Binning_WOE_IV!$AO$2:$AO$5,"not found",0),Binning_WOE_IV!$R$53:$R$55,Binning_WOE_IV!$G$53:$G$55,"not found",0)</f>
        <v>0.1811117123342415</v>
      </c>
      <c r="AE554">
        <f>_xlfn.LET(_xlpm.b,_xlfn.XLOOKUP(L554,Binning_WOE_IV!$AQ$2:$AQ$5,Binning_WOE_IV!$AR$2:$AR$5,"not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54">
        <f>_xlfn.XLOOKUP(_xlfn.XLOOKUP(N554,Binning_WOE_IV!$AS$2:$AS$4,Binning_WOE_IV!$AT$2:$AT$4,"not found",0),Binning_WOE_IV!$R$62:$R$63,Binning_WOE_IV!$G$62:$G$63,"not found",0)</f>
        <v>0.12957806221905885</v>
      </c>
      <c r="AG554">
        <f>_xlfn.XLOOKUP(_xlfn.XLOOKUP(O554,Binning_WOE_IV!$AU$2:$AU$4,Binning_WOE_IV!$AV$2:$AV$4,"not found",0),Binning_WOE_IV!$R$64:$R$65,Binning_WOE_IV!$G$64:$G$65,"not found",0)</f>
        <v>-0.4919272386823581</v>
      </c>
      <c r="AH554">
        <f>V554*TRAIN_SUMMARY!$C$3</f>
        <v>-0.80010661528638027</v>
      </c>
      <c r="AI554">
        <f>W554*TRAIN_SUMMARY!$C$4</f>
        <v>-8.037531726833734E-2</v>
      </c>
      <c r="AJ554">
        <f>X554*TRAIN_SUMMARY!$C$5</f>
        <v>5.7453903556002682E-2</v>
      </c>
      <c r="AK554">
        <f>Y554*TRAIN_SUMMARY!$C$6</f>
        <v>-0.88431454425511169</v>
      </c>
      <c r="AL554">
        <f>Z554*TRAIN_SUMMARY!$C$7</f>
        <v>2.4580699342731407E-2</v>
      </c>
      <c r="AM554">
        <f>AA554*TRAIN_SUMMARY!$C$8</f>
        <v>0.38352631329769549</v>
      </c>
      <c r="AN554">
        <f>AB554*TRAIN_SUMMARY!$C$9</f>
        <v>0.18902110492895396</v>
      </c>
      <c r="AO554">
        <f>AC554*TRAIN_SUMMARY!$C$10</f>
        <v>4.7923621110280083E-2</v>
      </c>
      <c r="AP554">
        <f>AD554*TRAIN_SUMMARY!$C$11</f>
        <v>-0.21458247952085815</v>
      </c>
      <c r="AQ554">
        <f>AE554*TRAIN_SUMMARY!$C$12</f>
        <v>-0.28008206528227803</v>
      </c>
      <c r="AR554">
        <f>AF554*TRAIN_SUMMARY!$C$13</f>
        <v>-7.9424741749105313E-2</v>
      </c>
      <c r="AS554">
        <f>AG554*TRAIN_SUMMARY!$C$14</f>
        <v>0.18600799575071647</v>
      </c>
      <c r="AT554">
        <f>TRAIN_SUMMARY!$C$2+SUM(AH554:AS554)</f>
        <v>-2.2717729401378146</v>
      </c>
      <c r="AU554">
        <f t="shared" si="104"/>
        <v>9.3487851003380112E-2</v>
      </c>
      <c r="AV554">
        <f t="shared" si="105"/>
        <v>9.8150846784793744E-2</v>
      </c>
      <c r="AW554">
        <f t="shared" si="106"/>
        <v>1</v>
      </c>
      <c r="AX554">
        <f t="shared" si="107"/>
        <v>0</v>
      </c>
      <c r="AY554">
        <f t="shared" si="115"/>
        <v>344</v>
      </c>
      <c r="AZ554">
        <f t="shared" si="116"/>
        <v>209</v>
      </c>
      <c r="BA554" s="35">
        <f t="shared" si="108"/>
        <v>0.70927835051546395</v>
      </c>
      <c r="BB554" s="35">
        <f t="shared" si="109"/>
        <v>0.97209302325581393</v>
      </c>
      <c r="BC554" s="35">
        <f t="shared" si="110"/>
        <v>0.26281467274034997</v>
      </c>
      <c r="BD554" s="35">
        <f t="shared" si="111"/>
        <v>0.97209302325581393</v>
      </c>
      <c r="BE554" s="35">
        <f t="shared" si="112"/>
        <v>0.70927835051546395</v>
      </c>
      <c r="BF554" s="23">
        <f>VLOOKUP(AH554,POINTS_TABLE!$D$2:$E$6,2,FALSE)</f>
        <v>-34.629295381683434</v>
      </c>
      <c r="BG554" s="23">
        <f>VLOOKUP(AI554,POINTS_TABLE!$D$7:$E$12,2,FALSE)</f>
        <v>-3.4787121489872201</v>
      </c>
      <c r="BH554" s="23">
        <f>VLOOKUP(AJ554,POINTS_TABLE!$D$13:$E$18,2,FALSE)</f>
        <v>2.4866538521987356</v>
      </c>
      <c r="BI554" s="23">
        <f>VLOOKUP(AK554,POINTS_TABLE!$D$21:$E$24,2,FALSE)</f>
        <v>-38.273886227485001</v>
      </c>
      <c r="BJ554" s="23">
        <f>VLOOKUP(AL554,POINTS_TABLE!$D$25:$E$27,2,FALSE)</f>
        <v>1.063873591300236</v>
      </c>
      <c r="BK554" s="23">
        <f>VLOOKUP(AM554,POINTS_TABLE!$D$28:$E$33,2,FALSE)</f>
        <v>16.599345307350365</v>
      </c>
      <c r="BL554" s="23">
        <f>VLOOKUP(AN554,POINTS_TABLE!$D$34:$E$37,2,FALSE)</f>
        <v>8.180994321130628</v>
      </c>
      <c r="BM554" s="23">
        <f>VLOOKUP(AO554,POINTS_TABLE!$D$38:$E$41,2,FALSE)</f>
        <v>2.0741751155172814</v>
      </c>
      <c r="BN554" s="23">
        <f>VLOOKUP(AP554,POINTS_TABLE!$D$42:$E$44,2,FALSE)</f>
        <v>-9.2873123719919874</v>
      </c>
      <c r="BO554" s="23">
        <f>VLOOKUP(AQ554,POINTS_TABLE!$D$45:$E$48,2,FALSE)</f>
        <v>-12.122190198740443</v>
      </c>
      <c r="BP554" s="23">
        <f>VLOOKUP(AR554,POINTS_TABLE!$D$49:$E$50,2,FALSE)</f>
        <v>-3.4375704313596254</v>
      </c>
      <c r="BQ554" s="23">
        <f>VLOOKUP(AS554,POINTS_TABLE!$D$51:$E$52,2,FALSE)</f>
        <v>8.0505843910576207</v>
      </c>
      <c r="BR554" s="39">
        <f>ROUND(SCORECARD_SCALLING!$C$6-SUM(BF554:BQ554)-TRAIN_SUMMARY!$C$2*SCORECARD_SCALLING!$C$5,0)</f>
        <v>569</v>
      </c>
      <c r="BS554" t="str">
        <f t="shared" si="113"/>
        <v>Manual review</v>
      </c>
      <c r="BT554">
        <f t="shared" si="114"/>
        <v>2</v>
      </c>
    </row>
    <row r="555" spans="1:72">
      <c r="A555" s="2" t="s">
        <v>37</v>
      </c>
      <c r="B555" s="2">
        <v>15</v>
      </c>
      <c r="C555" s="2" t="s">
        <v>33</v>
      </c>
      <c r="D555" s="2" t="s">
        <v>49</v>
      </c>
      <c r="E555" s="2">
        <v>4657</v>
      </c>
      <c r="F555" s="2" t="s">
        <v>34</v>
      </c>
      <c r="G555" s="2" t="s">
        <v>35</v>
      </c>
      <c r="H555" s="2">
        <v>3</v>
      </c>
      <c r="I555" s="2" t="s">
        <v>26</v>
      </c>
      <c r="J555" s="2" t="s">
        <v>27</v>
      </c>
      <c r="K555" s="2">
        <v>2</v>
      </c>
      <c r="L555" s="2" t="s">
        <v>50</v>
      </c>
      <c r="M555" s="2">
        <v>30</v>
      </c>
      <c r="N555" s="2" t="s">
        <v>27</v>
      </c>
      <c r="O555" s="2" t="s">
        <v>29</v>
      </c>
      <c r="P555" s="2">
        <v>1</v>
      </c>
      <c r="Q555" s="2" t="s">
        <v>30</v>
      </c>
      <c r="R555" s="2">
        <v>1</v>
      </c>
      <c r="S555" s="2" t="s">
        <v>31</v>
      </c>
      <c r="T555" s="2" t="s">
        <v>31</v>
      </c>
      <c r="U555" s="2">
        <v>0</v>
      </c>
      <c r="V555">
        <f>_xlfn.XLOOKUP(B555,Binning_WOE_IV!$C$2:$C$6,Binning_WOE_IV!$I$2:$I$6,"not found",-1)</f>
        <v>7.0953437452657447E-2</v>
      </c>
      <c r="W555">
        <f>_xlfn.XLOOKUP(E555,Binning_WOE_IV!$C$7:$C$12,Binning_WOE_IV!$I$7:$I$12,"not found",-1)</f>
        <v>4.3939369041401284E-2</v>
      </c>
      <c r="X555">
        <f>_xlfn.XLOOKUP(M555,Binning_WOE_IV!$C$13:$C$18,Binning_WOE_IV!$I$13:$I$18,"not found",-1)</f>
        <v>-9.0210644079187538E-2</v>
      </c>
      <c r="Y555">
        <f>_xlfn.XLOOKUP(A555,Binning_WOE_IV!$B$32:$B$35,Binning_WOE_IV!$G$32:$G$35,"not found",0)</f>
        <v>1.1281887537091495</v>
      </c>
      <c r="Z555" s="23">
        <f>_xlfn.XLOOKUP(_xlfn.XLOOKUP(C555,Binning_WOE_IV!$AF$2:$AF$6,Binning_WOE_IV!$AG$2:$AG$6,"not found",0),Binning_WOE_IV!$R$36:$R$38,Binning_WOE_IV!$G$36:$G$38,"not found",0)</f>
        <v>-4.4726268044255127E-2</v>
      </c>
      <c r="AA555" cm="1">
        <f t="array" ref="AA555">_xlfn.SWITCH(D555,"radio/tv",Binning_WOE_IV!$G$39,"other",Binning_WOE_IV!$G$39,"education",Binning_WOE_IV!$G$40,"retraining",Binning_WOE_IV!$G$40,"furniture/equipment",Binning_WOE_IV!$G$41,"domestic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555">
        <f>_xlfn.LET(_xlpm.b,_xlfn.XLOOKUP(F555,Binning_WOE_IV!$AJ$2:$AJ$6,Binning_WOE_IV!$AK$2:$AK$6,"not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55">
        <f>_xlfn.LET(_xlpm.b,_xlfn.XLOOKUP(G555,Binning_WOE_IV!$AL$2:$AL$6,Binning_WOE_IV!$AM$2:$AM$6,"not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55">
        <f>_xlfn.XLOOKUP(_xlfn.XLOOKUP(I555,Binning_WOE_IV!$AN$2:$AN$5,Binning_WOE_IV!$AO$2:$AO$5,"not found",0),Binning_WOE_IV!$R$53:$R$55,Binning_WOE_IV!$G$53:$G$55,"not found",0)</f>
        <v>0.1811117123342415</v>
      </c>
      <c r="AE555">
        <f>_xlfn.LET(_xlpm.b,_xlfn.XLOOKUP(L555,Binning_WOE_IV!$AQ$2:$AQ$5,Binning_WOE_IV!$AR$2:$AR$5,"not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55">
        <f>_xlfn.XLOOKUP(_xlfn.XLOOKUP(N555,Binning_WOE_IV!$AS$2:$AS$4,Binning_WOE_IV!$AT$2:$AT$4,"not found",0),Binning_WOE_IV!$R$62:$R$63,Binning_WOE_IV!$G$62:$G$63,"not found",0)</f>
        <v>0.12957806221905885</v>
      </c>
      <c r="AG555">
        <f>_xlfn.XLOOKUP(_xlfn.XLOOKUP(O555,Binning_WOE_IV!$AU$2:$AU$4,Binning_WOE_IV!$AV$2:$AV$4,"not found",0),Binning_WOE_IV!$R$64:$R$65,Binning_WOE_IV!$G$64:$G$65,"not found",0)</f>
        <v>0.23435622685305388</v>
      </c>
      <c r="AH555">
        <f>V555*TRAIN_SUMMARY!$C$3</f>
        <v>-5.5952498937620498E-2</v>
      </c>
      <c r="AI555">
        <f>W555*TRAIN_SUMMARY!$C$4</f>
        <v>-2.1929012991782761E-2</v>
      </c>
      <c r="AJ555">
        <f>X555*TRAIN_SUMMARY!$C$5</f>
        <v>5.7453903556002682E-2</v>
      </c>
      <c r="AK555">
        <f>Y555*TRAIN_SUMMARY!$C$6</f>
        <v>-0.88431454425511169</v>
      </c>
      <c r="AL555">
        <f>Z555*TRAIN_SUMMARY!$C$7</f>
        <v>2.4580699342731407E-2</v>
      </c>
      <c r="AM555">
        <f>AA555*TRAIN_SUMMARY!$C$8</f>
        <v>-0.46936907902687153</v>
      </c>
      <c r="AN555">
        <f>AB555*TRAIN_SUMMARY!$C$9</f>
        <v>0.17108448609736249</v>
      </c>
      <c r="AO555">
        <f>AC555*TRAIN_SUMMARY!$C$10</f>
        <v>4.7923621110280083E-2</v>
      </c>
      <c r="AP555">
        <f>AD555*TRAIN_SUMMARY!$C$11</f>
        <v>-0.21458247952085815</v>
      </c>
      <c r="AQ555">
        <f>AE555*TRAIN_SUMMARY!$C$12</f>
        <v>6.1778553558697331E-2</v>
      </c>
      <c r="AR555">
        <f>AF555*TRAIN_SUMMARY!$C$13</f>
        <v>-7.9424741749105313E-2</v>
      </c>
      <c r="AS555">
        <f>AG555*TRAIN_SUMMARY!$C$14</f>
        <v>-8.8614999578798745E-2</v>
      </c>
      <c r="AT555">
        <f>TRAIN_SUMMARY!$C$2+SUM(AH555:AS555)</f>
        <v>-2.2727669071571981</v>
      </c>
      <c r="AU555">
        <f t="shared" si="104"/>
        <v>9.3403648442726611E-2</v>
      </c>
      <c r="AV555">
        <f t="shared" si="105"/>
        <v>9.8057964797104352E-2</v>
      </c>
      <c r="AW555">
        <f t="shared" si="106"/>
        <v>1</v>
      </c>
      <c r="AX555">
        <f t="shared" si="107"/>
        <v>0</v>
      </c>
      <c r="AY555">
        <f t="shared" si="115"/>
        <v>345</v>
      </c>
      <c r="AZ555">
        <f t="shared" si="116"/>
        <v>209</v>
      </c>
      <c r="BA555" s="35">
        <f t="shared" si="108"/>
        <v>0.71134020618556704</v>
      </c>
      <c r="BB555" s="35">
        <f t="shared" si="109"/>
        <v>0.97209302325581393</v>
      </c>
      <c r="BC555" s="35">
        <f t="shared" si="110"/>
        <v>0.26075281707024689</v>
      </c>
      <c r="BD555" s="35">
        <f t="shared" si="111"/>
        <v>0.97209302325581393</v>
      </c>
      <c r="BE555" s="35">
        <f t="shared" si="112"/>
        <v>0.71134020618556704</v>
      </c>
      <c r="BF555" s="23">
        <f>VLOOKUP(AH555,POINTS_TABLE!$D$2:$E$6,2,FALSE)</f>
        <v>-2.4216717822795024</v>
      </c>
      <c r="BG555" s="23">
        <f>VLOOKUP(AI555,POINTS_TABLE!$D$7:$E$12,2,FALSE)</f>
        <v>-0.94910634884503919</v>
      </c>
      <c r="BH555" s="23">
        <f>VLOOKUP(AJ555,POINTS_TABLE!$D$13:$E$18,2,FALSE)</f>
        <v>2.4866538521987356</v>
      </c>
      <c r="BI555" s="23">
        <f>VLOOKUP(AK555,POINTS_TABLE!$D$21:$E$24,2,FALSE)</f>
        <v>-38.273886227485001</v>
      </c>
      <c r="BJ555" s="23">
        <f>VLOOKUP(AL555,POINTS_TABLE!$D$25:$E$27,2,FALSE)</f>
        <v>1.063873591300236</v>
      </c>
      <c r="BK555" s="23">
        <f>VLOOKUP(AM555,POINTS_TABLE!$D$28:$E$33,2,FALSE)</f>
        <v>-20.314693279760625</v>
      </c>
      <c r="BL555" s="23">
        <f>VLOOKUP(AN555,POINTS_TABLE!$D$34:$E$37,2,FALSE)</f>
        <v>7.4046821899710498</v>
      </c>
      <c r="BM555" s="23">
        <f>VLOOKUP(AO555,POINTS_TABLE!$D$38:$E$41,2,FALSE)</f>
        <v>2.0741751155172814</v>
      </c>
      <c r="BN555" s="23">
        <f>VLOOKUP(AP555,POINTS_TABLE!$D$42:$E$44,2,FALSE)</f>
        <v>-9.2873123719919874</v>
      </c>
      <c r="BO555" s="23">
        <f>VLOOKUP(AQ555,POINTS_TABLE!$D$45:$E$48,2,FALSE)</f>
        <v>2.6738283855727758</v>
      </c>
      <c r="BP555" s="23">
        <f>VLOOKUP(AR555,POINTS_TABLE!$D$49:$E$50,2,FALSE)</f>
        <v>-3.4375704313596254</v>
      </c>
      <c r="BQ555" s="23">
        <f>VLOOKUP(AS555,POINTS_TABLE!$D$51:$E$52,2,FALSE)</f>
        <v>-3.8353326132213157</v>
      </c>
      <c r="BR555" s="39">
        <f>ROUND(SCORECARD_SCALLING!$C$6-SUM(BF555:BQ555)-TRAIN_SUMMARY!$C$2*SCORECARD_SCALLING!$C$5,0)</f>
        <v>569</v>
      </c>
      <c r="BS555" t="str">
        <f t="shared" si="113"/>
        <v>Manual review</v>
      </c>
      <c r="BT555">
        <f t="shared" si="114"/>
        <v>2</v>
      </c>
    </row>
    <row r="556" spans="1:72">
      <c r="A556" s="2" t="s">
        <v>37</v>
      </c>
      <c r="B556" s="2">
        <v>12</v>
      </c>
      <c r="C556" s="2" t="s">
        <v>22</v>
      </c>
      <c r="D556" s="2" t="s">
        <v>41</v>
      </c>
      <c r="E556" s="2">
        <v>3331</v>
      </c>
      <c r="F556" s="2" t="s">
        <v>34</v>
      </c>
      <c r="G556" s="2" t="s">
        <v>25</v>
      </c>
      <c r="H556" s="2">
        <v>2</v>
      </c>
      <c r="I556" s="2" t="s">
        <v>26</v>
      </c>
      <c r="J556" s="2" t="s">
        <v>27</v>
      </c>
      <c r="K556" s="2">
        <v>4</v>
      </c>
      <c r="L556" s="2" t="s">
        <v>43</v>
      </c>
      <c r="M556" s="2">
        <v>42</v>
      </c>
      <c r="N556" s="2" t="s">
        <v>65</v>
      </c>
      <c r="O556" s="2" t="s">
        <v>29</v>
      </c>
      <c r="P556" s="2">
        <v>1</v>
      </c>
      <c r="Q556" s="2" t="s">
        <v>30</v>
      </c>
      <c r="R556" s="2">
        <v>1</v>
      </c>
      <c r="S556" s="2" t="s">
        <v>27</v>
      </c>
      <c r="T556" s="2" t="s">
        <v>31</v>
      </c>
      <c r="U556" s="2">
        <v>0</v>
      </c>
      <c r="V556">
        <f>_xlfn.XLOOKUP(B556,Binning_WOE_IV!$C$2:$C$6,Binning_WOE_IV!$I$2:$I$6,"not found",-1)</f>
        <v>7.0953437452657447E-2</v>
      </c>
      <c r="W556">
        <f>_xlfn.XLOOKUP(E556,Binning_WOE_IV!$C$7:$C$12,Binning_WOE_IV!$I$7:$I$12,"not found",-1)</f>
        <v>4.3939369041401284E-2</v>
      </c>
      <c r="X556">
        <f>_xlfn.XLOOKUP(M556,Binning_WOE_IV!$C$13:$C$18,Binning_WOE_IV!$I$13:$I$18,"not found",-1)</f>
        <v>0.27579903319597576</v>
      </c>
      <c r="Y556">
        <f>_xlfn.XLOOKUP(A556,Binning_WOE_IV!$B$32:$B$35,Binning_WOE_IV!$G$32:$G$35,"not found",0)</f>
        <v>1.1281887537091495</v>
      </c>
      <c r="Z556" s="23">
        <f>_xlfn.XLOOKUP(_xlfn.XLOOKUP(C556,Binning_WOE_IV!$AF$2:$AF$6,Binning_WOE_IV!$AG$2:$AG$6,"not found",0),Binning_WOE_IV!$R$36:$R$38,Binning_WOE_IV!$G$36:$G$38,"not found",0)</f>
        <v>0.68738688104907397</v>
      </c>
      <c r="AA556" cm="1">
        <f t="array" ref="AA556">_xlfn.SWITCH(D556,"radio/tv",Binning_WOE_IV!$G$39,"other",Binning_WOE_IV!$G$39,"education",Binning_WOE_IV!$G$40,"retraining",Binning_WOE_IV!$G$40,"furniture/equipment",Binning_WOE_IV!$G$41,"domestic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556">
        <f>_xlfn.LET(_xlpm.b,_xlfn.XLOOKUP(F556,Binning_WOE_IV!$AJ$2:$AJ$6,Binning_WOE_IV!$AK$2:$AK$6,"not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56">
        <f>_xlfn.LET(_xlpm.b,_xlfn.XLOOKUP(G556,Binning_WOE_IV!$AL$2:$AL$6,Binning_WOE_IV!$AM$2:$AM$6,"not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56">
        <f>_xlfn.XLOOKUP(_xlfn.XLOOKUP(I556,Binning_WOE_IV!$AN$2:$AN$5,Binning_WOE_IV!$AO$2:$AO$5,"not found",0),Binning_WOE_IV!$R$53:$R$55,Binning_WOE_IV!$G$53:$G$55,"not found",0)</f>
        <v>0.1811117123342415</v>
      </c>
      <c r="AE556">
        <f>_xlfn.LET(_xlpm.b,_xlfn.XLOOKUP(L556,Binning_WOE_IV!$AQ$2:$AQ$5,Binning_WOE_IV!$AR$2:$AR$5,"not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556">
        <f>_xlfn.XLOOKUP(_xlfn.XLOOKUP(N556,Binning_WOE_IV!$AS$2:$AS$4,Binning_WOE_IV!$AT$2:$AT$4,"not found",0),Binning_WOE_IV!$R$62:$R$63,Binning_WOE_IV!$G$62:$G$63,"not found",0)</f>
        <v>-0.54969627176468283</v>
      </c>
      <c r="AG556">
        <f>_xlfn.XLOOKUP(_xlfn.XLOOKUP(O556,Binning_WOE_IV!$AU$2:$AU$4,Binning_WOE_IV!$AV$2:$AV$4,"not found",0),Binning_WOE_IV!$R$64:$R$65,Binning_WOE_IV!$G$64:$G$65,"not found",0)</f>
        <v>0.23435622685305388</v>
      </c>
      <c r="AH556">
        <f>V556*TRAIN_SUMMARY!$C$3</f>
        <v>-5.5952498937620498E-2</v>
      </c>
      <c r="AI556">
        <f>W556*TRAIN_SUMMARY!$C$4</f>
        <v>-2.1929012991782761E-2</v>
      </c>
      <c r="AJ556">
        <f>X556*TRAIN_SUMMARY!$C$5</f>
        <v>-0.1756525653466223</v>
      </c>
      <c r="AK556">
        <f>Y556*TRAIN_SUMMARY!$C$6</f>
        <v>-0.88431454425511169</v>
      </c>
      <c r="AL556">
        <f>Z556*TRAIN_SUMMARY!$C$7</f>
        <v>-0.37777464997720578</v>
      </c>
      <c r="AM556">
        <f>AA556*TRAIN_SUMMARY!$C$8</f>
        <v>5.9194073638088991E-2</v>
      </c>
      <c r="AN556">
        <f>AB556*TRAIN_SUMMARY!$C$9</f>
        <v>0.17108448609736249</v>
      </c>
      <c r="AO556">
        <f>AC556*TRAIN_SUMMARY!$C$10</f>
        <v>-0.18469041192036334</v>
      </c>
      <c r="AP556">
        <f>AD556*TRAIN_SUMMARY!$C$11</f>
        <v>-0.21458247952085815</v>
      </c>
      <c r="AQ556">
        <f>AE556*TRAIN_SUMMARY!$C$12</f>
        <v>-1.8327249432625072E-2</v>
      </c>
      <c r="AR556">
        <f>AF556*TRAIN_SUMMARY!$C$13</f>
        <v>0.33693577197926589</v>
      </c>
      <c r="AS556">
        <f>AG556*TRAIN_SUMMARY!$C$14</f>
        <v>-8.8614999578798745E-2</v>
      </c>
      <c r="AT556">
        <f>TRAIN_SUMMARY!$C$2+SUM(AH556:AS556)</f>
        <v>-2.2760248950083941</v>
      </c>
      <c r="AU556">
        <f t="shared" si="104"/>
        <v>9.3128129184004288E-2</v>
      </c>
      <c r="AV556">
        <f t="shared" si="105"/>
        <v>9.7754105862667987E-2</v>
      </c>
      <c r="AW556">
        <f t="shared" si="106"/>
        <v>1</v>
      </c>
      <c r="AX556">
        <f t="shared" si="107"/>
        <v>0</v>
      </c>
      <c r="AY556">
        <f t="shared" si="115"/>
        <v>346</v>
      </c>
      <c r="AZ556">
        <f t="shared" si="116"/>
        <v>209</v>
      </c>
      <c r="BA556" s="35">
        <f t="shared" si="108"/>
        <v>0.71340206185567012</v>
      </c>
      <c r="BB556" s="35">
        <f t="shared" si="109"/>
        <v>0.97209302325581393</v>
      </c>
      <c r="BC556" s="35">
        <f t="shared" si="110"/>
        <v>0.2586909614001438</v>
      </c>
      <c r="BD556" s="35">
        <f t="shared" si="111"/>
        <v>0.97209302325581393</v>
      </c>
      <c r="BE556" s="35">
        <f t="shared" si="112"/>
        <v>0.71340206185567012</v>
      </c>
      <c r="BF556" s="23">
        <f>VLOOKUP(AH556,POINTS_TABLE!$D$2:$E$6,2,FALSE)</f>
        <v>-2.4216717822795024</v>
      </c>
      <c r="BG556" s="23">
        <f>VLOOKUP(AI556,POINTS_TABLE!$D$7:$E$12,2,FALSE)</f>
        <v>-0.94910634884503919</v>
      </c>
      <c r="BH556" s="23">
        <f>VLOOKUP(AJ556,POINTS_TABLE!$D$13:$E$18,2,FALSE)</f>
        <v>-7.6023925483498971</v>
      </c>
      <c r="BI556" s="23">
        <f>VLOOKUP(AK556,POINTS_TABLE!$D$21:$E$24,2,FALSE)</f>
        <v>-38.273886227485001</v>
      </c>
      <c r="BJ556" s="23">
        <f>VLOOKUP(AL556,POINTS_TABLE!$D$25:$E$27,2,FALSE)</f>
        <v>-16.350408422870363</v>
      </c>
      <c r="BK556" s="23">
        <f>VLOOKUP(AM556,POINTS_TABLE!$D$28:$E$33,2,FALSE)</f>
        <v>2.5619698946306131</v>
      </c>
      <c r="BL556" s="23">
        <f>VLOOKUP(AN556,POINTS_TABLE!$D$34:$E$37,2,FALSE)</f>
        <v>7.4046821899710498</v>
      </c>
      <c r="BM556" s="23">
        <f>VLOOKUP(AO556,POINTS_TABLE!$D$38:$E$41,2,FALSE)</f>
        <v>-7.9935582413174426</v>
      </c>
      <c r="BN556" s="23">
        <f>VLOOKUP(AP556,POINTS_TABLE!$D$42:$E$44,2,FALSE)</f>
        <v>-9.2873123719919874</v>
      </c>
      <c r="BO556" s="23">
        <f>VLOOKUP(AQ556,POINTS_TABLE!$D$45:$E$48,2,FALSE)</f>
        <v>-0.79321895608749771</v>
      </c>
      <c r="BP556" s="23">
        <f>VLOOKUP(AR556,POINTS_TABLE!$D$49:$E$50,2,FALSE)</f>
        <v>14.582867019977442</v>
      </c>
      <c r="BQ556" s="23">
        <f>VLOOKUP(AS556,POINTS_TABLE!$D$51:$E$52,2,FALSE)</f>
        <v>-3.8353326132213157</v>
      </c>
      <c r="BR556" s="39">
        <f>ROUND(SCORECARD_SCALLING!$C$6-SUM(BF556:BQ556)-TRAIN_SUMMARY!$C$2*SCORECARD_SCALLING!$C$5,0)</f>
        <v>569</v>
      </c>
      <c r="BS556" t="str">
        <f t="shared" si="113"/>
        <v>Manual review</v>
      </c>
      <c r="BT556">
        <f t="shared" si="114"/>
        <v>2</v>
      </c>
    </row>
    <row r="557" spans="1:72">
      <c r="A557" s="2" t="s">
        <v>37</v>
      </c>
      <c r="B557" s="2">
        <v>24</v>
      </c>
      <c r="C557" s="2" t="s">
        <v>33</v>
      </c>
      <c r="D557" s="2" t="s">
        <v>23</v>
      </c>
      <c r="E557" s="2">
        <v>3621</v>
      </c>
      <c r="F557" s="2" t="s">
        <v>59</v>
      </c>
      <c r="G557" s="2" t="s">
        <v>25</v>
      </c>
      <c r="H557" s="2">
        <v>2</v>
      </c>
      <c r="I557" s="2" t="s">
        <v>26</v>
      </c>
      <c r="J557" s="2" t="s">
        <v>27</v>
      </c>
      <c r="K557" s="2">
        <v>4</v>
      </c>
      <c r="L557" s="2" t="s">
        <v>50</v>
      </c>
      <c r="M557" s="2">
        <v>31</v>
      </c>
      <c r="N557" s="2" t="s">
        <v>27</v>
      </c>
      <c r="O557" s="2" t="s">
        <v>29</v>
      </c>
      <c r="P557" s="2">
        <v>2</v>
      </c>
      <c r="Q557" s="2" t="s">
        <v>30</v>
      </c>
      <c r="R557" s="2">
        <v>1</v>
      </c>
      <c r="S557" s="2" t="s">
        <v>27</v>
      </c>
      <c r="T557" s="2" t="s">
        <v>31</v>
      </c>
      <c r="U557" s="2">
        <v>1</v>
      </c>
      <c r="V557">
        <f>_xlfn.XLOOKUP(B557,Binning_WOE_IV!$C$2:$C$6,Binning_WOE_IV!$I$2:$I$6,"not found",-1)</f>
        <v>-0.12917431193202994</v>
      </c>
      <c r="W557">
        <f>_xlfn.XLOOKUP(E557,Binning_WOE_IV!$C$7:$C$12,Binning_WOE_IV!$I$7:$I$12,"not found",-1)</f>
        <v>4.3939369041401284E-2</v>
      </c>
      <c r="X557">
        <f>_xlfn.XLOOKUP(M557,Binning_WOE_IV!$C$13:$C$18,Binning_WOE_IV!$I$13:$I$18,"not found",-1)</f>
        <v>-9.0210644079187538E-2</v>
      </c>
      <c r="Y557">
        <f>_xlfn.XLOOKUP(A557,Binning_WOE_IV!$B$32:$B$35,Binning_WOE_IV!$G$32:$G$35,"not found",0)</f>
        <v>1.1281887537091495</v>
      </c>
      <c r="Z557" s="23">
        <f>_xlfn.XLOOKUP(_xlfn.XLOOKUP(C557,Binning_WOE_IV!$AF$2:$AF$6,Binning_WOE_IV!$AG$2:$AG$6,"not found",0),Binning_WOE_IV!$R$36:$R$38,Binning_WOE_IV!$G$36:$G$38,"not found",0)</f>
        <v>-4.4726268044255127E-2</v>
      </c>
      <c r="AA557" cm="1">
        <f t="array" ref="AA557">_xlfn.SWITCH(D557,"radio/tv",Binning_WOE_IV!$G$39,"other",Binning_WOE_IV!$G$39,"education",Binning_WOE_IV!$G$40,"retraining",Binning_WOE_IV!$G$40,"furniture/equipment",Binning_WOE_IV!$G$41,"domestic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57">
        <f>_xlfn.LET(_xlpm.b,_xlfn.XLOOKUP(F557,Binning_WOE_IV!$AJ$2:$AJ$6,Binning_WOE_IV!$AK$2:$AK$6,"not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557">
        <f>_xlfn.LET(_xlpm.b,_xlfn.XLOOKUP(G557,Binning_WOE_IV!$AL$2:$AL$6,Binning_WOE_IV!$AM$2:$AM$6,"not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57">
        <f>_xlfn.XLOOKUP(_xlfn.XLOOKUP(I557,Binning_WOE_IV!$AN$2:$AN$5,Binning_WOE_IV!$AO$2:$AO$5,"not found",0),Binning_WOE_IV!$R$53:$R$55,Binning_WOE_IV!$G$53:$G$55,"not found",0)</f>
        <v>0.1811117123342415</v>
      </c>
      <c r="AE557">
        <f>_xlfn.LET(_xlpm.b,_xlfn.XLOOKUP(L557,Binning_WOE_IV!$AQ$2:$AQ$5,Binning_WOE_IV!$AR$2:$AR$5,"not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57">
        <f>_xlfn.XLOOKUP(_xlfn.XLOOKUP(N557,Binning_WOE_IV!$AS$2:$AS$4,Binning_WOE_IV!$AT$2:$AT$4,"not found",0),Binning_WOE_IV!$R$62:$R$63,Binning_WOE_IV!$G$62:$G$63,"not found",0)</f>
        <v>0.12957806221905885</v>
      </c>
      <c r="AG557">
        <f>_xlfn.XLOOKUP(_xlfn.XLOOKUP(O557,Binning_WOE_IV!$AU$2:$AU$4,Binning_WOE_IV!$AV$2:$AV$4,"not found",0),Binning_WOE_IV!$R$64:$R$65,Binning_WOE_IV!$G$64:$G$65,"not found",0)</f>
        <v>0.23435622685305388</v>
      </c>
      <c r="AH557">
        <f>V557*TRAIN_SUMMARY!$C$3</f>
        <v>0.10186434668464488</v>
      </c>
      <c r="AI557">
        <f>W557*TRAIN_SUMMARY!$C$4</f>
        <v>-2.1929012991782761E-2</v>
      </c>
      <c r="AJ557">
        <f>X557*TRAIN_SUMMARY!$C$5</f>
        <v>5.7453903556002682E-2</v>
      </c>
      <c r="AK557">
        <f>Y557*TRAIN_SUMMARY!$C$6</f>
        <v>-0.88431454425511169</v>
      </c>
      <c r="AL557">
        <f>Z557*TRAIN_SUMMARY!$C$7</f>
        <v>2.4580699342731407E-2</v>
      </c>
      <c r="AM557">
        <f>AA557*TRAIN_SUMMARY!$C$8</f>
        <v>-0.43521580803835686</v>
      </c>
      <c r="AN557">
        <f>AB557*TRAIN_SUMMARY!$C$9</f>
        <v>0.18902110492895396</v>
      </c>
      <c r="AO557">
        <f>AC557*TRAIN_SUMMARY!$C$10</f>
        <v>-0.18469041192036334</v>
      </c>
      <c r="AP557">
        <f>AD557*TRAIN_SUMMARY!$C$11</f>
        <v>-0.21458247952085815</v>
      </c>
      <c r="AQ557">
        <f>AE557*TRAIN_SUMMARY!$C$12</f>
        <v>6.1778553558697331E-2</v>
      </c>
      <c r="AR557">
        <f>AF557*TRAIN_SUMMARY!$C$13</f>
        <v>-7.9424741749105313E-2</v>
      </c>
      <c r="AS557">
        <f>AG557*TRAIN_SUMMARY!$C$14</f>
        <v>-8.8614999578798745E-2</v>
      </c>
      <c r="AT557">
        <f>TRAIN_SUMMARY!$C$2+SUM(AH557:AS557)</f>
        <v>-2.2954742047454699</v>
      </c>
      <c r="AU557">
        <f t="shared" si="104"/>
        <v>9.1498479672084757E-2</v>
      </c>
      <c r="AV557">
        <f t="shared" si="105"/>
        <v>2.3914329224443334</v>
      </c>
      <c r="AW557">
        <f t="shared" si="106"/>
        <v>0</v>
      </c>
      <c r="AX557">
        <f t="shared" si="107"/>
        <v>1</v>
      </c>
      <c r="AY557">
        <f t="shared" si="115"/>
        <v>346</v>
      </c>
      <c r="AZ557">
        <f t="shared" si="116"/>
        <v>210</v>
      </c>
      <c r="BA557" s="35">
        <f t="shared" si="108"/>
        <v>0.71340206185567012</v>
      </c>
      <c r="BB557" s="35">
        <f t="shared" si="109"/>
        <v>0.97674418604651159</v>
      </c>
      <c r="BC557" s="35">
        <f t="shared" si="110"/>
        <v>0.26334212419084146</v>
      </c>
      <c r="BD557" s="35">
        <f t="shared" si="111"/>
        <v>0.97674418604651159</v>
      </c>
      <c r="BE557" s="35">
        <f t="shared" si="112"/>
        <v>0.71340206185567012</v>
      </c>
      <c r="BF557" s="23">
        <f>VLOOKUP(AH557,POINTS_TABLE!$D$2:$E$6,2,FALSE)</f>
        <v>4.4087756341599382</v>
      </c>
      <c r="BG557" s="23">
        <f>VLOOKUP(AI557,POINTS_TABLE!$D$7:$E$12,2,FALSE)</f>
        <v>-0.94910634884503919</v>
      </c>
      <c r="BH557" s="23">
        <f>VLOOKUP(AJ557,POINTS_TABLE!$D$13:$E$18,2,FALSE)</f>
        <v>2.4866538521987356</v>
      </c>
      <c r="BI557" s="23">
        <f>VLOOKUP(AK557,POINTS_TABLE!$D$21:$E$24,2,FALSE)</f>
        <v>-38.273886227485001</v>
      </c>
      <c r="BJ557" s="23">
        <f>VLOOKUP(AL557,POINTS_TABLE!$D$25:$E$27,2,FALSE)</f>
        <v>1.063873591300236</v>
      </c>
      <c r="BK557" s="23">
        <f>VLOOKUP(AM557,POINTS_TABLE!$D$28:$E$33,2,FALSE)</f>
        <v>-18.836510639202615</v>
      </c>
      <c r="BL557" s="23">
        <f>VLOOKUP(AN557,POINTS_TABLE!$D$34:$E$37,2,FALSE)</f>
        <v>8.180994321130628</v>
      </c>
      <c r="BM557" s="23">
        <f>VLOOKUP(AO557,POINTS_TABLE!$D$38:$E$41,2,FALSE)</f>
        <v>-7.9935582413174426</v>
      </c>
      <c r="BN557" s="23">
        <f>VLOOKUP(AP557,POINTS_TABLE!$D$42:$E$44,2,FALSE)</f>
        <v>-9.2873123719919874</v>
      </c>
      <c r="BO557" s="23">
        <f>VLOOKUP(AQ557,POINTS_TABLE!$D$45:$E$48,2,FALSE)</f>
        <v>2.6738283855727758</v>
      </c>
      <c r="BP557" s="23">
        <f>VLOOKUP(AR557,POINTS_TABLE!$D$49:$E$50,2,FALSE)</f>
        <v>-3.4375704313596254</v>
      </c>
      <c r="BQ557" s="23">
        <f>VLOOKUP(AS557,POINTS_TABLE!$D$51:$E$52,2,FALSE)</f>
        <v>-3.8353326132213157</v>
      </c>
      <c r="BR557" s="39">
        <f>ROUND(SCORECARD_SCALLING!$C$6-SUM(BF557:BQ557)-TRAIN_SUMMARY!$C$2*SCORECARD_SCALLING!$C$5,0)</f>
        <v>570</v>
      </c>
      <c r="BS557" t="str">
        <f t="shared" si="113"/>
        <v>Manual review</v>
      </c>
      <c r="BT557">
        <f t="shared" si="114"/>
        <v>2</v>
      </c>
    </row>
    <row r="558" spans="1:72">
      <c r="A558" s="2" t="s">
        <v>37</v>
      </c>
      <c r="B558" s="2">
        <v>24</v>
      </c>
      <c r="C558" s="2" t="s">
        <v>33</v>
      </c>
      <c r="D558" s="2" t="s">
        <v>23</v>
      </c>
      <c r="E558" s="2">
        <v>3105</v>
      </c>
      <c r="F558" s="2" t="s">
        <v>24</v>
      </c>
      <c r="G558" s="2" t="s">
        <v>57</v>
      </c>
      <c r="H558" s="2">
        <v>4</v>
      </c>
      <c r="I558" s="2" t="s">
        <v>26</v>
      </c>
      <c r="J558" s="2" t="s">
        <v>27</v>
      </c>
      <c r="K558" s="2">
        <v>2</v>
      </c>
      <c r="L558" s="2" t="s">
        <v>50</v>
      </c>
      <c r="M558" s="2">
        <v>25</v>
      </c>
      <c r="N558" s="2" t="s">
        <v>27</v>
      </c>
      <c r="O558" s="2" t="s">
        <v>29</v>
      </c>
      <c r="P558" s="2">
        <v>2</v>
      </c>
      <c r="Q558" s="2" t="s">
        <v>30</v>
      </c>
      <c r="R558" s="2">
        <v>1</v>
      </c>
      <c r="S558" s="2" t="s">
        <v>27</v>
      </c>
      <c r="T558" s="2" t="s">
        <v>31</v>
      </c>
      <c r="U558" s="2">
        <v>0</v>
      </c>
      <c r="V558">
        <f>_xlfn.XLOOKUP(B558,Binning_WOE_IV!$C$2:$C$6,Binning_WOE_IV!$I$2:$I$6,"not found",-1)</f>
        <v>-0.12917431193202994</v>
      </c>
      <c r="W558">
        <f>_xlfn.XLOOKUP(E558,Binning_WOE_IV!$C$7:$C$12,Binning_WOE_IV!$I$7:$I$12,"not found",-1)</f>
        <v>4.3939369041401284E-2</v>
      </c>
      <c r="X558">
        <f>_xlfn.XLOOKUP(M558,Binning_WOE_IV!$C$13:$C$18,Binning_WOE_IV!$I$13:$I$18,"not found",-1)</f>
        <v>-0.40221483439086264</v>
      </c>
      <c r="Y558">
        <f>_xlfn.XLOOKUP(A558,Binning_WOE_IV!$B$32:$B$35,Binning_WOE_IV!$G$32:$G$35,"not found",0)</f>
        <v>1.1281887537091495</v>
      </c>
      <c r="Z558" s="23">
        <f>_xlfn.XLOOKUP(_xlfn.XLOOKUP(C558,Binning_WOE_IV!$AF$2:$AF$6,Binning_WOE_IV!$AG$2:$AG$6,"not found",0),Binning_WOE_IV!$R$36:$R$38,Binning_WOE_IV!$G$36:$G$38,"not found",0)</f>
        <v>-4.4726268044255127E-2</v>
      </c>
      <c r="AA558" cm="1">
        <f t="array" ref="AA558">_xlfn.SWITCH(D558,"radio/tv",Binning_WOE_IV!$G$39,"other",Binning_WOE_IV!$G$39,"education",Binning_WOE_IV!$G$40,"retraining",Binning_WOE_IV!$G$40,"furniture/equipment",Binning_WOE_IV!$G$41,"domestic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58">
        <f>_xlfn.LET(_xlpm.b,_xlfn.XLOOKUP(F558,Binning_WOE_IV!$AJ$2:$AJ$6,Binning_WOE_IV!$AK$2:$AK$6,"not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558">
        <f>_xlfn.LET(_xlpm.b,_xlfn.XLOOKUP(G558,Binning_WOE_IV!$AL$2:$AL$6,Binning_WOE_IV!$AM$2:$AM$6,"not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558">
        <f>_xlfn.XLOOKUP(_xlfn.XLOOKUP(I558,Binning_WOE_IV!$AN$2:$AN$5,Binning_WOE_IV!$AO$2:$AO$5,"not found",0),Binning_WOE_IV!$R$53:$R$55,Binning_WOE_IV!$G$53:$G$55,"not found",0)</f>
        <v>0.1811117123342415</v>
      </c>
      <c r="AE558">
        <f>_xlfn.LET(_xlpm.b,_xlfn.XLOOKUP(L558,Binning_WOE_IV!$AQ$2:$AQ$5,Binning_WOE_IV!$AR$2:$AR$5,"not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58">
        <f>_xlfn.XLOOKUP(_xlfn.XLOOKUP(N558,Binning_WOE_IV!$AS$2:$AS$4,Binning_WOE_IV!$AT$2:$AT$4,"not found",0),Binning_WOE_IV!$R$62:$R$63,Binning_WOE_IV!$G$62:$G$63,"not found",0)</f>
        <v>0.12957806221905885</v>
      </c>
      <c r="AG558">
        <f>_xlfn.XLOOKUP(_xlfn.XLOOKUP(O558,Binning_WOE_IV!$AU$2:$AU$4,Binning_WOE_IV!$AV$2:$AV$4,"not found",0),Binning_WOE_IV!$R$64:$R$65,Binning_WOE_IV!$G$64:$G$65,"not found",0)</f>
        <v>0.23435622685305388</v>
      </c>
      <c r="AH558">
        <f>V558*TRAIN_SUMMARY!$C$3</f>
        <v>0.10186434668464488</v>
      </c>
      <c r="AI558">
        <f>W558*TRAIN_SUMMARY!$C$4</f>
        <v>-2.1929012991782761E-2</v>
      </c>
      <c r="AJ558">
        <f>X558*TRAIN_SUMMARY!$C$5</f>
        <v>0.25616502952357967</v>
      </c>
      <c r="AK558">
        <f>Y558*TRAIN_SUMMARY!$C$6</f>
        <v>-0.88431454425511169</v>
      </c>
      <c r="AL558">
        <f>Z558*TRAIN_SUMMARY!$C$7</f>
        <v>2.4580699342731407E-2</v>
      </c>
      <c r="AM558">
        <f>AA558*TRAIN_SUMMARY!$C$8</f>
        <v>-0.43521580803835686</v>
      </c>
      <c r="AN558">
        <f>AB558*TRAIN_SUMMARY!$C$9</f>
        <v>-0.49611293003523665</v>
      </c>
      <c r="AO558">
        <f>AC558*TRAIN_SUMMARY!$C$10</f>
        <v>0.2867089209985732</v>
      </c>
      <c r="AP558">
        <f>AD558*TRAIN_SUMMARY!$C$11</f>
        <v>-0.21458247952085815</v>
      </c>
      <c r="AQ558">
        <f>AE558*TRAIN_SUMMARY!$C$12</f>
        <v>6.1778553558697331E-2</v>
      </c>
      <c r="AR558">
        <f>AF558*TRAIN_SUMMARY!$C$13</f>
        <v>-7.9424741749105313E-2</v>
      </c>
      <c r="AS558">
        <f>AG558*TRAIN_SUMMARY!$C$14</f>
        <v>-8.8614999578798745E-2</v>
      </c>
      <c r="AT558">
        <f>TRAIN_SUMMARY!$C$2+SUM(AH558:AS558)</f>
        <v>-2.3104977808231468</v>
      </c>
      <c r="AU558">
        <f t="shared" si="104"/>
        <v>9.0257263139266006E-2</v>
      </c>
      <c r="AV558">
        <f t="shared" si="105"/>
        <v>9.4593426186772883E-2</v>
      </c>
      <c r="AW558">
        <f t="shared" si="106"/>
        <v>1</v>
      </c>
      <c r="AX558">
        <f t="shared" si="107"/>
        <v>0</v>
      </c>
      <c r="AY558">
        <f t="shared" si="115"/>
        <v>347</v>
      </c>
      <c r="AZ558">
        <f t="shared" si="116"/>
        <v>210</v>
      </c>
      <c r="BA558" s="35">
        <f t="shared" si="108"/>
        <v>0.71546391752577321</v>
      </c>
      <c r="BB558" s="35">
        <f t="shared" si="109"/>
        <v>0.97674418604651159</v>
      </c>
      <c r="BC558" s="35">
        <f t="shared" si="110"/>
        <v>0.26128026852073838</v>
      </c>
      <c r="BD558" s="35">
        <f t="shared" si="111"/>
        <v>0.97674418604651159</v>
      </c>
      <c r="BE558" s="35">
        <f t="shared" si="112"/>
        <v>0.71546391752577321</v>
      </c>
      <c r="BF558" s="23">
        <f>VLOOKUP(AH558,POINTS_TABLE!$D$2:$E$6,2,FALSE)</f>
        <v>4.4087756341599382</v>
      </c>
      <c r="BG558" s="23">
        <f>VLOOKUP(AI558,POINTS_TABLE!$D$7:$E$12,2,FALSE)</f>
        <v>-0.94910634884503919</v>
      </c>
      <c r="BH558" s="23">
        <f>VLOOKUP(AJ558,POINTS_TABLE!$D$13:$E$18,2,FALSE)</f>
        <v>11.087040532285299</v>
      </c>
      <c r="BI558" s="23">
        <f>VLOOKUP(AK558,POINTS_TABLE!$D$21:$E$24,2,FALSE)</f>
        <v>-38.273886227485001</v>
      </c>
      <c r="BJ558" s="23">
        <f>VLOOKUP(AL558,POINTS_TABLE!$D$25:$E$27,2,FALSE)</f>
        <v>1.063873591300236</v>
      </c>
      <c r="BK558" s="23">
        <f>VLOOKUP(AM558,POINTS_TABLE!$D$28:$E$33,2,FALSE)</f>
        <v>-18.836510639202615</v>
      </c>
      <c r="BL558" s="23">
        <f>VLOOKUP(AN558,POINTS_TABLE!$D$34:$E$37,2,FALSE)</f>
        <v>-21.472189916481874</v>
      </c>
      <c r="BM558" s="23">
        <f>VLOOKUP(AO558,POINTS_TABLE!$D$38:$E$41,2,FALSE)</f>
        <v>12.409006155098014</v>
      </c>
      <c r="BN558" s="23">
        <f>VLOOKUP(AP558,POINTS_TABLE!$D$42:$E$44,2,FALSE)</f>
        <v>-9.2873123719919874</v>
      </c>
      <c r="BO558" s="23">
        <f>VLOOKUP(AQ558,POINTS_TABLE!$D$45:$E$48,2,FALSE)</f>
        <v>2.6738283855727758</v>
      </c>
      <c r="BP558" s="23">
        <f>VLOOKUP(AR558,POINTS_TABLE!$D$49:$E$50,2,FALSE)</f>
        <v>-3.4375704313596254</v>
      </c>
      <c r="BQ558" s="23">
        <f>VLOOKUP(AS558,POINTS_TABLE!$D$51:$E$52,2,FALSE)</f>
        <v>-3.8353326132213157</v>
      </c>
      <c r="BR558" s="39">
        <f>ROUND(SCORECARD_SCALLING!$C$6-SUM(BF558:BQ558)-TRAIN_SUMMARY!$C$2*SCORECARD_SCALLING!$C$5,0)</f>
        <v>570</v>
      </c>
      <c r="BS558" t="str">
        <f t="shared" si="113"/>
        <v>Manual review</v>
      </c>
      <c r="BT558">
        <f t="shared" si="114"/>
        <v>2</v>
      </c>
    </row>
    <row r="559" spans="1:72">
      <c r="A559" s="2" t="s">
        <v>37</v>
      </c>
      <c r="B559" s="2">
        <v>24</v>
      </c>
      <c r="C559" s="2" t="s">
        <v>33</v>
      </c>
      <c r="D559" s="2" t="s">
        <v>23</v>
      </c>
      <c r="E559" s="2">
        <v>2284</v>
      </c>
      <c r="F559" s="2" t="s">
        <v>34</v>
      </c>
      <c r="G559" s="2" t="s">
        <v>39</v>
      </c>
      <c r="H559" s="2">
        <v>4</v>
      </c>
      <c r="I559" s="2" t="s">
        <v>26</v>
      </c>
      <c r="J559" s="2" t="s">
        <v>27</v>
      </c>
      <c r="K559" s="2">
        <v>2</v>
      </c>
      <c r="L559" s="2" t="s">
        <v>50</v>
      </c>
      <c r="M559" s="2">
        <v>28</v>
      </c>
      <c r="N559" s="2" t="s">
        <v>27</v>
      </c>
      <c r="O559" s="2" t="s">
        <v>29</v>
      </c>
      <c r="P559" s="2">
        <v>1</v>
      </c>
      <c r="Q559" s="2" t="s">
        <v>30</v>
      </c>
      <c r="R559" s="2">
        <v>1</v>
      </c>
      <c r="S559" s="2" t="s">
        <v>31</v>
      </c>
      <c r="T559" s="2" t="s">
        <v>31</v>
      </c>
      <c r="U559" s="2">
        <v>0</v>
      </c>
      <c r="V559">
        <f>_xlfn.XLOOKUP(B559,Binning_WOE_IV!$C$2:$C$6,Binning_WOE_IV!$I$2:$I$6,"not found",-1)</f>
        <v>-0.12917431193202994</v>
      </c>
      <c r="W559">
        <f>_xlfn.XLOOKUP(E559,Binning_WOE_IV!$C$7:$C$12,Binning_WOE_IV!$I$7:$I$12,"not found",-1)</f>
        <v>0.12361395596717682</v>
      </c>
      <c r="X559">
        <f>_xlfn.XLOOKUP(M559,Binning_WOE_IV!$C$13:$C$18,Binning_WOE_IV!$I$13:$I$18,"not found",-1)</f>
        <v>-0.13233987329659078</v>
      </c>
      <c r="Y559">
        <f>_xlfn.XLOOKUP(A559,Binning_WOE_IV!$B$32:$B$35,Binning_WOE_IV!$G$32:$G$35,"not found",0)</f>
        <v>1.1281887537091495</v>
      </c>
      <c r="Z559" s="23">
        <f>_xlfn.XLOOKUP(_xlfn.XLOOKUP(C559,Binning_WOE_IV!$AF$2:$AF$6,Binning_WOE_IV!$AG$2:$AG$6,"not found",0),Binning_WOE_IV!$R$36:$R$38,Binning_WOE_IV!$G$36:$G$38,"not found",0)</f>
        <v>-4.4726268044255127E-2</v>
      </c>
      <c r="AA559" cm="1">
        <f t="array" ref="AA559">_xlfn.SWITCH(D559,"radio/tv",Binning_WOE_IV!$G$39,"other",Binning_WOE_IV!$G$39,"education",Binning_WOE_IV!$G$40,"retraining",Binning_WOE_IV!$G$40,"furniture/equipment",Binning_WOE_IV!$G$41,"domestic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59">
        <f>_xlfn.LET(_xlpm.b,_xlfn.XLOOKUP(F559,Binning_WOE_IV!$AJ$2:$AJ$6,Binning_WOE_IV!$AK$2:$AK$6,"not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59">
        <f>_xlfn.LET(_xlpm.b,_xlfn.XLOOKUP(G559,Binning_WOE_IV!$AL$2:$AL$6,Binning_WOE_IV!$AM$2:$AM$6,"not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59">
        <f>_xlfn.XLOOKUP(_xlfn.XLOOKUP(I559,Binning_WOE_IV!$AN$2:$AN$5,Binning_WOE_IV!$AO$2:$AO$5,"not found",0),Binning_WOE_IV!$R$53:$R$55,Binning_WOE_IV!$G$53:$G$55,"not found",0)</f>
        <v>0.1811117123342415</v>
      </c>
      <c r="AE559">
        <f>_xlfn.LET(_xlpm.b,_xlfn.XLOOKUP(L559,Binning_WOE_IV!$AQ$2:$AQ$5,Binning_WOE_IV!$AR$2:$AR$5,"not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59">
        <f>_xlfn.XLOOKUP(_xlfn.XLOOKUP(N559,Binning_WOE_IV!$AS$2:$AS$4,Binning_WOE_IV!$AT$2:$AT$4,"not found",0),Binning_WOE_IV!$R$62:$R$63,Binning_WOE_IV!$G$62:$G$63,"not found",0)</f>
        <v>0.12957806221905885</v>
      </c>
      <c r="AG559">
        <f>_xlfn.XLOOKUP(_xlfn.XLOOKUP(O559,Binning_WOE_IV!$AU$2:$AU$4,Binning_WOE_IV!$AV$2:$AV$4,"not found",0),Binning_WOE_IV!$R$64:$R$65,Binning_WOE_IV!$G$64:$G$65,"not found",0)</f>
        <v>0.23435622685305388</v>
      </c>
      <c r="AH559">
        <f>V559*TRAIN_SUMMARY!$C$3</f>
        <v>0.10186434668464488</v>
      </c>
      <c r="AI559">
        <f>W559*TRAIN_SUMMARY!$C$4</f>
        <v>-6.1692557392340606E-2</v>
      </c>
      <c r="AJ559">
        <f>X559*TRAIN_SUMMARY!$C$5</f>
        <v>8.428542324031725E-2</v>
      </c>
      <c r="AK559">
        <f>Y559*TRAIN_SUMMARY!$C$6</f>
        <v>-0.88431454425511169</v>
      </c>
      <c r="AL559">
        <f>Z559*TRAIN_SUMMARY!$C$7</f>
        <v>2.4580699342731407E-2</v>
      </c>
      <c r="AM559">
        <f>AA559*TRAIN_SUMMARY!$C$8</f>
        <v>-0.43521580803835686</v>
      </c>
      <c r="AN559">
        <f>AB559*TRAIN_SUMMARY!$C$9</f>
        <v>0.17108448609736249</v>
      </c>
      <c r="AO559">
        <f>AC559*TRAIN_SUMMARY!$C$10</f>
        <v>-0.18469041192036334</v>
      </c>
      <c r="AP559">
        <f>AD559*TRAIN_SUMMARY!$C$11</f>
        <v>-0.21458247952085815</v>
      </c>
      <c r="AQ559">
        <f>AE559*TRAIN_SUMMARY!$C$12</f>
        <v>6.1778553558697331E-2</v>
      </c>
      <c r="AR559">
        <f>AF559*TRAIN_SUMMARY!$C$13</f>
        <v>-7.9424741749105313E-2</v>
      </c>
      <c r="AS559">
        <f>AG559*TRAIN_SUMMARY!$C$14</f>
        <v>-8.8614999578798745E-2</v>
      </c>
      <c r="AT559">
        <f>TRAIN_SUMMARY!$C$2+SUM(AH559:AS559)</f>
        <v>-2.3263428482933044</v>
      </c>
      <c r="AU559">
        <f t="shared" si="104"/>
        <v>8.8964629892061164E-2</v>
      </c>
      <c r="AV559">
        <f t="shared" si="105"/>
        <v>9.3173556890868092E-2</v>
      </c>
      <c r="AW559">
        <f t="shared" si="106"/>
        <v>1</v>
      </c>
      <c r="AX559">
        <f t="shared" si="107"/>
        <v>0</v>
      </c>
      <c r="AY559">
        <f t="shared" si="115"/>
        <v>348</v>
      </c>
      <c r="AZ559">
        <f t="shared" si="116"/>
        <v>210</v>
      </c>
      <c r="BA559" s="35">
        <f t="shared" si="108"/>
        <v>0.71752577319587629</v>
      </c>
      <c r="BB559" s="35">
        <f t="shared" si="109"/>
        <v>0.97674418604651159</v>
      </c>
      <c r="BC559" s="35">
        <f t="shared" si="110"/>
        <v>0.25921841285063529</v>
      </c>
      <c r="BD559" s="35">
        <f t="shared" si="111"/>
        <v>0.97674418604651159</v>
      </c>
      <c r="BE559" s="35">
        <f t="shared" si="112"/>
        <v>0.71752577319587629</v>
      </c>
      <c r="BF559" s="23">
        <f>VLOOKUP(AH559,POINTS_TABLE!$D$2:$E$6,2,FALSE)</f>
        <v>4.4087756341599382</v>
      </c>
      <c r="BG559" s="23">
        <f>VLOOKUP(AI559,POINTS_TABLE!$D$7:$E$12,2,FALSE)</f>
        <v>-2.6701063982906263</v>
      </c>
      <c r="BH559" s="23">
        <f>VLOOKUP(AJ559,POINTS_TABLE!$D$13:$E$18,2,FALSE)</f>
        <v>3.6479448638409924</v>
      </c>
      <c r="BI559" s="23">
        <f>VLOOKUP(AK559,POINTS_TABLE!$D$21:$E$24,2,FALSE)</f>
        <v>-38.273886227485001</v>
      </c>
      <c r="BJ559" s="23">
        <f>VLOOKUP(AL559,POINTS_TABLE!$D$25:$E$27,2,FALSE)</f>
        <v>1.063873591300236</v>
      </c>
      <c r="BK559" s="23">
        <f>VLOOKUP(AM559,POINTS_TABLE!$D$28:$E$33,2,FALSE)</f>
        <v>-18.836510639202615</v>
      </c>
      <c r="BL559" s="23">
        <f>VLOOKUP(AN559,POINTS_TABLE!$D$34:$E$37,2,FALSE)</f>
        <v>7.4046821899710498</v>
      </c>
      <c r="BM559" s="23">
        <f>VLOOKUP(AO559,POINTS_TABLE!$D$38:$E$41,2,FALSE)</f>
        <v>-7.9935582413174426</v>
      </c>
      <c r="BN559" s="23">
        <f>VLOOKUP(AP559,POINTS_TABLE!$D$42:$E$44,2,FALSE)</f>
        <v>-9.2873123719919874</v>
      </c>
      <c r="BO559" s="23">
        <f>VLOOKUP(AQ559,POINTS_TABLE!$D$45:$E$48,2,FALSE)</f>
        <v>2.6738283855727758</v>
      </c>
      <c r="BP559" s="23">
        <f>VLOOKUP(AR559,POINTS_TABLE!$D$49:$E$50,2,FALSE)</f>
        <v>-3.4375704313596254</v>
      </c>
      <c r="BQ559" s="23">
        <f>VLOOKUP(AS559,POINTS_TABLE!$D$51:$E$52,2,FALSE)</f>
        <v>-3.8353326132213157</v>
      </c>
      <c r="BR559" s="39">
        <f>ROUND(SCORECARD_SCALLING!$C$6-SUM(BF559:BQ559)-TRAIN_SUMMARY!$C$2*SCORECARD_SCALLING!$C$5,0)</f>
        <v>571</v>
      </c>
      <c r="BS559" t="str">
        <f t="shared" si="113"/>
        <v>Manual review</v>
      </c>
      <c r="BT559">
        <f t="shared" si="114"/>
        <v>2</v>
      </c>
    </row>
    <row r="560" spans="1:72">
      <c r="A560" s="2" t="s">
        <v>63</v>
      </c>
      <c r="B560" s="2">
        <v>15</v>
      </c>
      <c r="C560" s="2" t="s">
        <v>22</v>
      </c>
      <c r="D560" s="2" t="s">
        <v>23</v>
      </c>
      <c r="E560" s="2">
        <v>1271</v>
      </c>
      <c r="F560" s="2" t="s">
        <v>24</v>
      </c>
      <c r="G560" s="2" t="s">
        <v>35</v>
      </c>
      <c r="H560" s="2">
        <v>3</v>
      </c>
      <c r="I560" s="2" t="s">
        <v>26</v>
      </c>
      <c r="J560" s="2" t="s">
        <v>27</v>
      </c>
      <c r="K560" s="2">
        <v>4</v>
      </c>
      <c r="L560" s="2" t="s">
        <v>47</v>
      </c>
      <c r="M560" s="2">
        <v>39</v>
      </c>
      <c r="N560" s="2" t="s">
        <v>27</v>
      </c>
      <c r="O560" s="2" t="s">
        <v>44</v>
      </c>
      <c r="P560" s="2">
        <v>2</v>
      </c>
      <c r="Q560" s="2" t="s">
        <v>30</v>
      </c>
      <c r="R560" s="2">
        <v>1</v>
      </c>
      <c r="S560" s="2" t="s">
        <v>31</v>
      </c>
      <c r="T560" s="2" t="s">
        <v>31</v>
      </c>
      <c r="U560" s="2">
        <v>1</v>
      </c>
      <c r="V560">
        <f>_xlfn.XLOOKUP(B560,Binning_WOE_IV!$C$2:$C$6,Binning_WOE_IV!$I$2:$I$6,"not found",-1)</f>
        <v>7.0953437452657447E-2</v>
      </c>
      <c r="W560">
        <f>_xlfn.XLOOKUP(E560,Binning_WOE_IV!$C$7:$C$12,Binning_WOE_IV!$I$7:$I$12,"not found",-1)</f>
        <v>0.16104877718831048</v>
      </c>
      <c r="X560">
        <f>_xlfn.XLOOKUP(M560,Binning_WOE_IV!$C$13:$C$18,Binning_WOE_IV!$I$13:$I$18,"not found",-1)</f>
        <v>0.27579903319597576</v>
      </c>
      <c r="Y560">
        <f>_xlfn.XLOOKUP(A560,Binning_WOE_IV!$B$32:$B$35,Binning_WOE_IV!$G$32:$G$35,"not found",0)</f>
        <v>0.16731839020190586</v>
      </c>
      <c r="Z560" s="23">
        <f>_xlfn.XLOOKUP(_xlfn.XLOOKUP(C560,Binning_WOE_IV!$AF$2:$AF$6,Binning_WOE_IV!$AG$2:$AG$6,"not found",0),Binning_WOE_IV!$R$36:$R$38,Binning_WOE_IV!$G$36:$G$38,"not found",0)</f>
        <v>0.68738688104907397</v>
      </c>
      <c r="AA560" cm="1">
        <f t="array" ref="AA560">_xlfn.SWITCH(D560,"radio/tv",Binning_WOE_IV!$G$39,"other",Binning_WOE_IV!$G$39,"education",Binning_WOE_IV!$G$40,"retraining",Binning_WOE_IV!$G$40,"furniture/equipment",Binning_WOE_IV!$G$41,"domestic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60">
        <f>_xlfn.LET(_xlpm.b,_xlfn.XLOOKUP(F560,Binning_WOE_IV!$AJ$2:$AJ$6,Binning_WOE_IV!$AK$2:$AK$6,"not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560">
        <f>_xlfn.LET(_xlpm.b,_xlfn.XLOOKUP(G560,Binning_WOE_IV!$AL$2:$AL$6,Binning_WOE_IV!$AM$2:$AM$6,"not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60">
        <f>_xlfn.XLOOKUP(_xlfn.XLOOKUP(I560,Binning_WOE_IV!$AN$2:$AN$5,Binning_WOE_IV!$AO$2:$AO$5,"not found",0),Binning_WOE_IV!$R$53:$R$55,Binning_WOE_IV!$G$53:$G$55,"not found",0)</f>
        <v>0.1811117123342415</v>
      </c>
      <c r="AE560">
        <f>_xlfn.LET(_xlpm.b,_xlfn.XLOOKUP(L560,Binning_WOE_IV!$AQ$2:$AQ$5,Binning_WOE_IV!$AR$2:$AR$5,"not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560">
        <f>_xlfn.XLOOKUP(_xlfn.XLOOKUP(N560,Binning_WOE_IV!$AS$2:$AS$4,Binning_WOE_IV!$AT$2:$AT$4,"not found",0),Binning_WOE_IV!$R$62:$R$63,Binning_WOE_IV!$G$62:$G$63,"not found",0)</f>
        <v>0.12957806221905885</v>
      </c>
      <c r="AG560">
        <f>_xlfn.XLOOKUP(_xlfn.XLOOKUP(O560,Binning_WOE_IV!$AU$2:$AU$4,Binning_WOE_IV!$AV$2:$AV$4,"not found",0),Binning_WOE_IV!$R$64:$R$65,Binning_WOE_IV!$G$64:$G$65,"not found",0)</f>
        <v>-0.4919272386823581</v>
      </c>
      <c r="AH560">
        <f>V560*TRAIN_SUMMARY!$C$3</f>
        <v>-5.5952498937620498E-2</v>
      </c>
      <c r="AI560">
        <f>W560*TRAIN_SUMMARY!$C$4</f>
        <v>-8.037531726833734E-2</v>
      </c>
      <c r="AJ560">
        <f>X560*TRAIN_SUMMARY!$C$5</f>
        <v>-0.1756525653466223</v>
      </c>
      <c r="AK560">
        <f>Y560*TRAIN_SUMMARY!$C$6</f>
        <v>-0.13115011605145144</v>
      </c>
      <c r="AL560">
        <f>Z560*TRAIN_SUMMARY!$C$7</f>
        <v>-0.37777464997720578</v>
      </c>
      <c r="AM560">
        <f>AA560*TRAIN_SUMMARY!$C$8</f>
        <v>-0.43521580803835686</v>
      </c>
      <c r="AN560">
        <f>AB560*TRAIN_SUMMARY!$C$9</f>
        <v>-0.49611293003523665</v>
      </c>
      <c r="AO560">
        <f>AC560*TRAIN_SUMMARY!$C$10</f>
        <v>4.7923621110280083E-2</v>
      </c>
      <c r="AP560">
        <f>AD560*TRAIN_SUMMARY!$C$11</f>
        <v>-0.21458247952085815</v>
      </c>
      <c r="AQ560">
        <f>AE560*TRAIN_SUMMARY!$C$12</f>
        <v>0.30495501300893796</v>
      </c>
      <c r="AR560">
        <f>AF560*TRAIN_SUMMARY!$C$13</f>
        <v>-7.9424741749105313E-2</v>
      </c>
      <c r="AS560">
        <f>AG560*TRAIN_SUMMARY!$C$14</f>
        <v>0.18600799575071647</v>
      </c>
      <c r="AT560">
        <f>TRAIN_SUMMARY!$C$2+SUM(AH560:AS560)</f>
        <v>-2.3287552918169832</v>
      </c>
      <c r="AU560">
        <f t="shared" si="104"/>
        <v>8.87692953149848E-2</v>
      </c>
      <c r="AV560">
        <f t="shared" si="105"/>
        <v>2.4217144622573472</v>
      </c>
      <c r="AW560">
        <f t="shared" si="106"/>
        <v>0</v>
      </c>
      <c r="AX560">
        <f t="shared" si="107"/>
        <v>1</v>
      </c>
      <c r="AY560">
        <f t="shared" si="115"/>
        <v>348</v>
      </c>
      <c r="AZ560">
        <f t="shared" si="116"/>
        <v>211</v>
      </c>
      <c r="BA560" s="35">
        <f t="shared" si="108"/>
        <v>0.71752577319587629</v>
      </c>
      <c r="BB560" s="35">
        <f t="shared" si="109"/>
        <v>0.98139534883720925</v>
      </c>
      <c r="BC560" s="35">
        <f t="shared" si="110"/>
        <v>0.26386957564133295</v>
      </c>
      <c r="BD560" s="35">
        <f t="shared" si="111"/>
        <v>0.98139534883720925</v>
      </c>
      <c r="BE560" s="35">
        <f t="shared" si="112"/>
        <v>0.71752577319587629</v>
      </c>
      <c r="BF560" s="23">
        <f>VLOOKUP(AH560,POINTS_TABLE!$D$2:$E$6,2,FALSE)</f>
        <v>-2.4216717822795024</v>
      </c>
      <c r="BG560" s="23">
        <f>VLOOKUP(AI560,POINTS_TABLE!$D$7:$E$12,2,FALSE)</f>
        <v>-3.4787121489872201</v>
      </c>
      <c r="BH560" s="23">
        <f>VLOOKUP(AJ560,POINTS_TABLE!$D$13:$E$18,2,FALSE)</f>
        <v>-7.6023925483498971</v>
      </c>
      <c r="BI560" s="23">
        <f>VLOOKUP(AK560,POINTS_TABLE!$D$21:$E$24,2,FALSE)</f>
        <v>-5.6762886611832304</v>
      </c>
      <c r="BJ560" s="23">
        <f>VLOOKUP(AL560,POINTS_TABLE!$D$25:$E$27,2,FALSE)</f>
        <v>-16.350408422870363</v>
      </c>
      <c r="BK560" s="23">
        <f>VLOOKUP(AM560,POINTS_TABLE!$D$28:$E$33,2,FALSE)</f>
        <v>-18.836510639202615</v>
      </c>
      <c r="BL560" s="23">
        <f>VLOOKUP(AN560,POINTS_TABLE!$D$34:$E$37,2,FALSE)</f>
        <v>-21.472189916481874</v>
      </c>
      <c r="BM560" s="23">
        <f>VLOOKUP(AO560,POINTS_TABLE!$D$38:$E$41,2,FALSE)</f>
        <v>2.0741751155172814</v>
      </c>
      <c r="BN560" s="23">
        <f>VLOOKUP(AP560,POINTS_TABLE!$D$42:$E$44,2,FALSE)</f>
        <v>-9.2873123719919874</v>
      </c>
      <c r="BO560" s="23">
        <f>VLOOKUP(AQ560,POINTS_TABLE!$D$45:$E$48,2,FALSE)</f>
        <v>13.198712548866723</v>
      </c>
      <c r="BP560" s="23">
        <f>VLOOKUP(AR560,POINTS_TABLE!$D$49:$E$50,2,FALSE)</f>
        <v>-3.4375704313596254</v>
      </c>
      <c r="BQ560" s="23">
        <f>VLOOKUP(AS560,POINTS_TABLE!$D$51:$E$52,2,FALSE)</f>
        <v>8.0505843910576207</v>
      </c>
      <c r="BR560" s="39">
        <f>ROUND(SCORECARD_SCALLING!$C$6-SUM(BF560:BQ560)-TRAIN_SUMMARY!$C$2*SCORECARD_SCALLING!$C$5,0)</f>
        <v>571</v>
      </c>
      <c r="BS560" t="str">
        <f t="shared" si="113"/>
        <v>Manual review</v>
      </c>
      <c r="BT560">
        <f t="shared" si="114"/>
        <v>2</v>
      </c>
    </row>
    <row r="561" spans="1:72">
      <c r="A561" s="2" t="s">
        <v>37</v>
      </c>
      <c r="B561" s="2">
        <v>24</v>
      </c>
      <c r="C561" s="2" t="s">
        <v>45</v>
      </c>
      <c r="D561" s="2" t="s">
        <v>49</v>
      </c>
      <c r="E561" s="2">
        <v>4679</v>
      </c>
      <c r="F561" s="2" t="s">
        <v>34</v>
      </c>
      <c r="G561" s="2" t="s">
        <v>39</v>
      </c>
      <c r="H561" s="2">
        <v>3</v>
      </c>
      <c r="I561" s="2" t="s">
        <v>26</v>
      </c>
      <c r="J561" s="2" t="s">
        <v>27</v>
      </c>
      <c r="K561" s="2">
        <v>3</v>
      </c>
      <c r="L561" s="2" t="s">
        <v>50</v>
      </c>
      <c r="M561" s="2">
        <v>35</v>
      </c>
      <c r="N561" s="2" t="s">
        <v>27</v>
      </c>
      <c r="O561" s="2" t="s">
        <v>29</v>
      </c>
      <c r="P561" s="2">
        <v>2</v>
      </c>
      <c r="Q561" s="2" t="s">
        <v>40</v>
      </c>
      <c r="R561" s="2">
        <v>1</v>
      </c>
      <c r="S561" s="2" t="s">
        <v>31</v>
      </c>
      <c r="T561" s="2" t="s">
        <v>31</v>
      </c>
      <c r="U561" s="2">
        <v>0</v>
      </c>
      <c r="V561">
        <f>_xlfn.XLOOKUP(B561,Binning_WOE_IV!$C$2:$C$6,Binning_WOE_IV!$I$2:$I$6,"not found",-1)</f>
        <v>-0.12917431193202994</v>
      </c>
      <c r="W561">
        <f>_xlfn.XLOOKUP(E561,Binning_WOE_IV!$C$7:$C$12,Binning_WOE_IV!$I$7:$I$12,"not found",-1)</f>
        <v>4.3939369041401284E-2</v>
      </c>
      <c r="X561">
        <f>_xlfn.XLOOKUP(M561,Binning_WOE_IV!$C$13:$C$18,Binning_WOE_IV!$I$13:$I$18,"not found",-1)</f>
        <v>-9.0210644079187538E-2</v>
      </c>
      <c r="Y561">
        <f>_xlfn.XLOOKUP(A561,Binning_WOE_IV!$B$32:$B$35,Binning_WOE_IV!$G$32:$G$35,"not found",0)</f>
        <v>1.1281887537091495</v>
      </c>
      <c r="Z561" s="23">
        <f>_xlfn.XLOOKUP(_xlfn.XLOOKUP(C561,Binning_WOE_IV!$AF$2:$AF$6,Binning_WOE_IV!$AG$2:$AG$6,"not found",0),Binning_WOE_IV!$R$36:$R$38,Binning_WOE_IV!$G$36:$G$38,"not found",0)</f>
        <v>-4.4726268044255127E-2</v>
      </c>
      <c r="AA561" cm="1">
        <f t="array" ref="AA561">_xlfn.SWITCH(D561,"radio/tv",Binning_WOE_IV!$G$39,"other",Binning_WOE_IV!$G$39,"education",Binning_WOE_IV!$G$40,"retraining",Binning_WOE_IV!$G$40,"furniture/equipment",Binning_WOE_IV!$G$41,"domestic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561">
        <f>_xlfn.LET(_xlpm.b,_xlfn.XLOOKUP(F561,Binning_WOE_IV!$AJ$2:$AJ$6,Binning_WOE_IV!$AK$2:$AK$6,"not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61">
        <f>_xlfn.LET(_xlpm.b,_xlfn.XLOOKUP(G561,Binning_WOE_IV!$AL$2:$AL$6,Binning_WOE_IV!$AM$2:$AM$6,"not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61">
        <f>_xlfn.XLOOKUP(_xlfn.XLOOKUP(I561,Binning_WOE_IV!$AN$2:$AN$5,Binning_WOE_IV!$AO$2:$AO$5,"not found",0),Binning_WOE_IV!$R$53:$R$55,Binning_WOE_IV!$G$53:$G$55,"not found",0)</f>
        <v>0.1811117123342415</v>
      </c>
      <c r="AE561">
        <f>_xlfn.LET(_xlpm.b,_xlfn.XLOOKUP(L561,Binning_WOE_IV!$AQ$2:$AQ$5,Binning_WOE_IV!$AR$2:$AR$5,"not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61">
        <f>_xlfn.XLOOKUP(_xlfn.XLOOKUP(N561,Binning_WOE_IV!$AS$2:$AS$4,Binning_WOE_IV!$AT$2:$AT$4,"not found",0),Binning_WOE_IV!$R$62:$R$63,Binning_WOE_IV!$G$62:$G$63,"not found",0)</f>
        <v>0.12957806221905885</v>
      </c>
      <c r="AG561">
        <f>_xlfn.XLOOKUP(_xlfn.XLOOKUP(O561,Binning_WOE_IV!$AU$2:$AU$4,Binning_WOE_IV!$AV$2:$AV$4,"not found",0),Binning_WOE_IV!$R$64:$R$65,Binning_WOE_IV!$G$64:$G$65,"not found",0)</f>
        <v>0.23435622685305388</v>
      </c>
      <c r="AH561">
        <f>V561*TRAIN_SUMMARY!$C$3</f>
        <v>0.10186434668464488</v>
      </c>
      <c r="AI561">
        <f>W561*TRAIN_SUMMARY!$C$4</f>
        <v>-2.1929012991782761E-2</v>
      </c>
      <c r="AJ561">
        <f>X561*TRAIN_SUMMARY!$C$5</f>
        <v>5.7453903556002682E-2</v>
      </c>
      <c r="AK561">
        <f>Y561*TRAIN_SUMMARY!$C$6</f>
        <v>-0.88431454425511169</v>
      </c>
      <c r="AL561">
        <f>Z561*TRAIN_SUMMARY!$C$7</f>
        <v>2.4580699342731407E-2</v>
      </c>
      <c r="AM561">
        <f>AA561*TRAIN_SUMMARY!$C$8</f>
        <v>-0.46936907902687153</v>
      </c>
      <c r="AN561">
        <f>AB561*TRAIN_SUMMARY!$C$9</f>
        <v>0.17108448609736249</v>
      </c>
      <c r="AO561">
        <f>AC561*TRAIN_SUMMARY!$C$10</f>
        <v>-0.18469041192036334</v>
      </c>
      <c r="AP561">
        <f>AD561*TRAIN_SUMMARY!$C$11</f>
        <v>-0.21458247952085815</v>
      </c>
      <c r="AQ561">
        <f>AE561*TRAIN_SUMMARY!$C$12</f>
        <v>6.1778553558697331E-2</v>
      </c>
      <c r="AR561">
        <f>AF561*TRAIN_SUMMARY!$C$13</f>
        <v>-7.9424741749105313E-2</v>
      </c>
      <c r="AS561">
        <f>AG561*TRAIN_SUMMARY!$C$14</f>
        <v>-8.8614999578798745E-2</v>
      </c>
      <c r="AT561">
        <f>TRAIN_SUMMARY!$C$2+SUM(AH561:AS561)</f>
        <v>-2.347564094565576</v>
      </c>
      <c r="AU561">
        <f t="shared" si="104"/>
        <v>8.7259586027444214E-2</v>
      </c>
      <c r="AV561">
        <f t="shared" si="105"/>
        <v>9.1303760859737848E-2</v>
      </c>
      <c r="AW561">
        <f t="shared" si="106"/>
        <v>1</v>
      </c>
      <c r="AX561">
        <f t="shared" si="107"/>
        <v>0</v>
      </c>
      <c r="AY561">
        <f t="shared" si="115"/>
        <v>349</v>
      </c>
      <c r="AZ561">
        <f t="shared" si="116"/>
        <v>211</v>
      </c>
      <c r="BA561" s="35">
        <f t="shared" si="108"/>
        <v>0.71958762886597938</v>
      </c>
      <c r="BB561" s="35">
        <f t="shared" si="109"/>
        <v>0.98139534883720925</v>
      </c>
      <c r="BC561" s="35">
        <f t="shared" si="110"/>
        <v>0.26180771997122987</v>
      </c>
      <c r="BD561" s="35">
        <f t="shared" si="111"/>
        <v>0.98139534883720925</v>
      </c>
      <c r="BE561" s="35">
        <f t="shared" si="112"/>
        <v>0.71958762886597938</v>
      </c>
      <c r="BF561" s="23">
        <f>VLOOKUP(AH561,POINTS_TABLE!$D$2:$E$6,2,FALSE)</f>
        <v>4.4087756341599382</v>
      </c>
      <c r="BG561" s="23">
        <f>VLOOKUP(AI561,POINTS_TABLE!$D$7:$E$12,2,FALSE)</f>
        <v>-0.94910634884503919</v>
      </c>
      <c r="BH561" s="23">
        <f>VLOOKUP(AJ561,POINTS_TABLE!$D$13:$E$18,2,FALSE)</f>
        <v>2.4866538521987356</v>
      </c>
      <c r="BI561" s="23">
        <f>VLOOKUP(AK561,POINTS_TABLE!$D$21:$E$24,2,FALSE)</f>
        <v>-38.273886227485001</v>
      </c>
      <c r="BJ561" s="23">
        <f>VLOOKUP(AL561,POINTS_TABLE!$D$25:$E$27,2,FALSE)</f>
        <v>1.063873591300236</v>
      </c>
      <c r="BK561" s="23">
        <f>VLOOKUP(AM561,POINTS_TABLE!$D$28:$E$33,2,FALSE)</f>
        <v>-20.314693279760625</v>
      </c>
      <c r="BL561" s="23">
        <f>VLOOKUP(AN561,POINTS_TABLE!$D$34:$E$37,2,FALSE)</f>
        <v>7.4046821899710498</v>
      </c>
      <c r="BM561" s="23">
        <f>VLOOKUP(AO561,POINTS_TABLE!$D$38:$E$41,2,FALSE)</f>
        <v>-7.9935582413174426</v>
      </c>
      <c r="BN561" s="23">
        <f>VLOOKUP(AP561,POINTS_TABLE!$D$42:$E$44,2,FALSE)</f>
        <v>-9.2873123719919874</v>
      </c>
      <c r="BO561" s="23">
        <f>VLOOKUP(AQ561,POINTS_TABLE!$D$45:$E$48,2,FALSE)</f>
        <v>2.6738283855727758</v>
      </c>
      <c r="BP561" s="23">
        <f>VLOOKUP(AR561,POINTS_TABLE!$D$49:$E$50,2,FALSE)</f>
        <v>-3.4375704313596254</v>
      </c>
      <c r="BQ561" s="23">
        <f>VLOOKUP(AS561,POINTS_TABLE!$D$51:$E$52,2,FALSE)</f>
        <v>-3.8353326132213157</v>
      </c>
      <c r="BR561" s="39">
        <f>ROUND(SCORECARD_SCALLING!$C$6-SUM(BF561:BQ561)-TRAIN_SUMMARY!$C$2*SCORECARD_SCALLING!$C$5,0)</f>
        <v>572</v>
      </c>
      <c r="BS561" t="str">
        <f t="shared" si="113"/>
        <v>Manual review</v>
      </c>
      <c r="BT561">
        <f t="shared" si="114"/>
        <v>2</v>
      </c>
    </row>
    <row r="562" spans="1:72">
      <c r="A562" s="2" t="s">
        <v>63</v>
      </c>
      <c r="B562" s="2">
        <v>6</v>
      </c>
      <c r="C562" s="2" t="s">
        <v>33</v>
      </c>
      <c r="D562" s="2" t="s">
        <v>41</v>
      </c>
      <c r="E562" s="2">
        <v>2116</v>
      </c>
      <c r="F562" s="2" t="s">
        <v>34</v>
      </c>
      <c r="G562" s="2" t="s">
        <v>35</v>
      </c>
      <c r="H562" s="2">
        <v>2</v>
      </c>
      <c r="I562" s="2" t="s">
        <v>26</v>
      </c>
      <c r="J562" s="2" t="s">
        <v>27</v>
      </c>
      <c r="K562" s="2">
        <v>2</v>
      </c>
      <c r="L562" s="2" t="s">
        <v>28</v>
      </c>
      <c r="M562" s="2">
        <v>41</v>
      </c>
      <c r="N562" s="2" t="s">
        <v>27</v>
      </c>
      <c r="O562" s="2" t="s">
        <v>29</v>
      </c>
      <c r="P562" s="2">
        <v>1</v>
      </c>
      <c r="Q562" s="2" t="s">
        <v>30</v>
      </c>
      <c r="R562" s="2">
        <v>1</v>
      </c>
      <c r="S562" s="2" t="s">
        <v>31</v>
      </c>
      <c r="T562" s="2" t="s">
        <v>31</v>
      </c>
      <c r="U562" s="2">
        <v>0</v>
      </c>
      <c r="V562">
        <f>_xlfn.XLOOKUP(B562,Binning_WOE_IV!$C$2:$C$6,Binning_WOE_IV!$I$2:$I$6,"not found",-1)</f>
        <v>1.0146162505891094</v>
      </c>
      <c r="W562">
        <f>_xlfn.XLOOKUP(E562,Binning_WOE_IV!$C$7:$C$12,Binning_WOE_IV!$I$7:$I$12,"not found",-1)</f>
        <v>0.12361395596717682</v>
      </c>
      <c r="X562">
        <f>_xlfn.XLOOKUP(M562,Binning_WOE_IV!$C$13:$C$18,Binning_WOE_IV!$I$13:$I$18,"not found",-1)</f>
        <v>0.27579903319597576</v>
      </c>
      <c r="Y562">
        <f>_xlfn.XLOOKUP(A562,Binning_WOE_IV!$B$32:$B$35,Binning_WOE_IV!$G$32:$G$35,"not found",0)</f>
        <v>0.16731839020190586</v>
      </c>
      <c r="Z562" s="23">
        <f>_xlfn.XLOOKUP(_xlfn.XLOOKUP(C562,Binning_WOE_IV!$AF$2:$AF$6,Binning_WOE_IV!$AG$2:$AG$6,"not found",0),Binning_WOE_IV!$R$36:$R$38,Binning_WOE_IV!$G$36:$G$38,"not found",0)</f>
        <v>-4.4726268044255127E-2</v>
      </c>
      <c r="AA562" cm="1">
        <f t="array" ref="AA562">_xlfn.SWITCH(D562,"radio/tv",Binning_WOE_IV!$G$39,"other",Binning_WOE_IV!$G$39,"education",Binning_WOE_IV!$G$40,"retraining",Binning_WOE_IV!$G$40,"furniture/equipment",Binning_WOE_IV!$G$41,"domestic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562">
        <f>_xlfn.LET(_xlpm.b,_xlfn.XLOOKUP(F562,Binning_WOE_IV!$AJ$2:$AJ$6,Binning_WOE_IV!$AK$2:$AK$6,"not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62">
        <f>_xlfn.LET(_xlpm.b,_xlfn.XLOOKUP(G562,Binning_WOE_IV!$AL$2:$AL$6,Binning_WOE_IV!$AM$2:$AM$6,"not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62">
        <f>_xlfn.XLOOKUP(_xlfn.XLOOKUP(I562,Binning_WOE_IV!$AN$2:$AN$5,Binning_WOE_IV!$AO$2:$AO$5,"not found",0),Binning_WOE_IV!$R$53:$R$55,Binning_WOE_IV!$G$53:$G$55,"not found",0)</f>
        <v>0.1811117123342415</v>
      </c>
      <c r="AE562">
        <f>_xlfn.LET(_xlpm.b,_xlfn.XLOOKUP(L562,Binning_WOE_IV!$AQ$2:$AQ$5,Binning_WOE_IV!$AR$2:$AR$5,"not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62">
        <f>_xlfn.XLOOKUP(_xlfn.XLOOKUP(N562,Binning_WOE_IV!$AS$2:$AS$4,Binning_WOE_IV!$AT$2:$AT$4,"not found",0),Binning_WOE_IV!$R$62:$R$63,Binning_WOE_IV!$G$62:$G$63,"not found",0)</f>
        <v>0.12957806221905885</v>
      </c>
      <c r="AG562">
        <f>_xlfn.XLOOKUP(_xlfn.XLOOKUP(O562,Binning_WOE_IV!$AU$2:$AU$4,Binning_WOE_IV!$AV$2:$AV$4,"not found",0),Binning_WOE_IV!$R$64:$R$65,Binning_WOE_IV!$G$64:$G$65,"not found",0)</f>
        <v>0.23435622685305388</v>
      </c>
      <c r="AH562">
        <f>V562*TRAIN_SUMMARY!$C$3</f>
        <v>-0.80010661528638027</v>
      </c>
      <c r="AI562">
        <f>W562*TRAIN_SUMMARY!$C$4</f>
        <v>-6.1692557392340606E-2</v>
      </c>
      <c r="AJ562">
        <f>X562*TRAIN_SUMMARY!$C$5</f>
        <v>-0.1756525653466223</v>
      </c>
      <c r="AK562">
        <f>Y562*TRAIN_SUMMARY!$C$6</f>
        <v>-0.13115011605145144</v>
      </c>
      <c r="AL562">
        <f>Z562*TRAIN_SUMMARY!$C$7</f>
        <v>2.4580699342731407E-2</v>
      </c>
      <c r="AM562">
        <f>AA562*TRAIN_SUMMARY!$C$8</f>
        <v>5.9194073638088991E-2</v>
      </c>
      <c r="AN562">
        <f>AB562*TRAIN_SUMMARY!$C$9</f>
        <v>0.17108448609736249</v>
      </c>
      <c r="AO562">
        <f>AC562*TRAIN_SUMMARY!$C$10</f>
        <v>4.7923621110280083E-2</v>
      </c>
      <c r="AP562">
        <f>AD562*TRAIN_SUMMARY!$C$11</f>
        <v>-0.21458247952085815</v>
      </c>
      <c r="AQ562">
        <f>AE562*TRAIN_SUMMARY!$C$12</f>
        <v>-0.28008206528227803</v>
      </c>
      <c r="AR562">
        <f>AF562*TRAIN_SUMMARY!$C$13</f>
        <v>-7.9424741749105313E-2</v>
      </c>
      <c r="AS562">
        <f>AG562*TRAIN_SUMMARY!$C$14</f>
        <v>-8.8614999578798745E-2</v>
      </c>
      <c r="AT562">
        <f>TRAIN_SUMMARY!$C$2+SUM(AH562:AS562)</f>
        <v>-2.3499240747814953</v>
      </c>
      <c r="AU562">
        <f t="shared" si="104"/>
        <v>8.7071807570053061E-2</v>
      </c>
      <c r="AV562">
        <f t="shared" si="105"/>
        <v>9.1098051611745307E-2</v>
      </c>
      <c r="AW562">
        <f t="shared" si="106"/>
        <v>1</v>
      </c>
      <c r="AX562">
        <f t="shared" si="107"/>
        <v>0</v>
      </c>
      <c r="AY562">
        <f t="shared" si="115"/>
        <v>350</v>
      </c>
      <c r="AZ562">
        <f t="shared" si="116"/>
        <v>211</v>
      </c>
      <c r="BA562" s="35">
        <f t="shared" si="108"/>
        <v>0.72164948453608246</v>
      </c>
      <c r="BB562" s="35">
        <f t="shared" si="109"/>
        <v>0.98139534883720925</v>
      </c>
      <c r="BC562" s="35">
        <f t="shared" si="110"/>
        <v>0.25974586430112678</v>
      </c>
      <c r="BD562" s="35">
        <f t="shared" si="111"/>
        <v>0.98139534883720925</v>
      </c>
      <c r="BE562" s="35">
        <f t="shared" si="112"/>
        <v>0.72164948453608246</v>
      </c>
      <c r="BF562" s="23">
        <f>VLOOKUP(AH562,POINTS_TABLE!$D$2:$E$6,2,FALSE)</f>
        <v>-34.629295381683434</v>
      </c>
      <c r="BG562" s="23">
        <f>VLOOKUP(AI562,POINTS_TABLE!$D$7:$E$12,2,FALSE)</f>
        <v>-2.6701063982906263</v>
      </c>
      <c r="BH562" s="23">
        <f>VLOOKUP(AJ562,POINTS_TABLE!$D$13:$E$18,2,FALSE)</f>
        <v>-7.6023925483498971</v>
      </c>
      <c r="BI562" s="23">
        <f>VLOOKUP(AK562,POINTS_TABLE!$D$21:$E$24,2,FALSE)</f>
        <v>-5.6762886611832304</v>
      </c>
      <c r="BJ562" s="23">
        <f>VLOOKUP(AL562,POINTS_TABLE!$D$25:$E$27,2,FALSE)</f>
        <v>1.063873591300236</v>
      </c>
      <c r="BK562" s="23">
        <f>VLOOKUP(AM562,POINTS_TABLE!$D$28:$E$33,2,FALSE)</f>
        <v>2.5619698946306131</v>
      </c>
      <c r="BL562" s="23">
        <f>VLOOKUP(AN562,POINTS_TABLE!$D$34:$E$37,2,FALSE)</f>
        <v>7.4046821899710498</v>
      </c>
      <c r="BM562" s="23">
        <f>VLOOKUP(AO562,POINTS_TABLE!$D$38:$E$41,2,FALSE)</f>
        <v>2.0741751155172814</v>
      </c>
      <c r="BN562" s="23">
        <f>VLOOKUP(AP562,POINTS_TABLE!$D$42:$E$44,2,FALSE)</f>
        <v>-9.2873123719919874</v>
      </c>
      <c r="BO562" s="23">
        <f>VLOOKUP(AQ562,POINTS_TABLE!$D$45:$E$48,2,FALSE)</f>
        <v>-12.122190198740443</v>
      </c>
      <c r="BP562" s="23">
        <f>VLOOKUP(AR562,POINTS_TABLE!$D$49:$E$50,2,FALSE)</f>
        <v>-3.4375704313596254</v>
      </c>
      <c r="BQ562" s="23">
        <f>VLOOKUP(AS562,POINTS_TABLE!$D$51:$E$52,2,FALSE)</f>
        <v>-3.8353326132213157</v>
      </c>
      <c r="BR562" s="39">
        <f>ROUND(SCORECARD_SCALLING!$C$6-SUM(BF562:BQ562)-TRAIN_SUMMARY!$C$2*SCORECARD_SCALLING!$C$5,0)</f>
        <v>572</v>
      </c>
      <c r="BS562" t="str">
        <f t="shared" si="113"/>
        <v>Manual review</v>
      </c>
      <c r="BT562">
        <f t="shared" si="114"/>
        <v>2</v>
      </c>
    </row>
    <row r="563" spans="1:72">
      <c r="A563" s="2" t="s">
        <v>37</v>
      </c>
      <c r="B563" s="2">
        <v>6</v>
      </c>
      <c r="C563" s="2" t="s">
        <v>33</v>
      </c>
      <c r="D563" s="2" t="s">
        <v>46</v>
      </c>
      <c r="E563" s="2">
        <v>672</v>
      </c>
      <c r="F563" s="2" t="s">
        <v>34</v>
      </c>
      <c r="G563" s="2" t="s">
        <v>55</v>
      </c>
      <c r="H563" s="2">
        <v>1</v>
      </c>
      <c r="I563" s="2" t="s">
        <v>36</v>
      </c>
      <c r="J563" s="2" t="s">
        <v>27</v>
      </c>
      <c r="K563" s="2">
        <v>4</v>
      </c>
      <c r="L563" s="2" t="s">
        <v>28</v>
      </c>
      <c r="M563" s="2">
        <v>54</v>
      </c>
      <c r="N563" s="2" t="s">
        <v>27</v>
      </c>
      <c r="O563" s="2" t="s">
        <v>29</v>
      </c>
      <c r="P563" s="2">
        <v>1</v>
      </c>
      <c r="Q563" s="2" t="s">
        <v>69</v>
      </c>
      <c r="R563" s="2">
        <v>1</v>
      </c>
      <c r="S563" s="2" t="s">
        <v>31</v>
      </c>
      <c r="T563" s="2" t="s">
        <v>31</v>
      </c>
      <c r="U563" s="2">
        <v>0</v>
      </c>
      <c r="V563">
        <f>_xlfn.XLOOKUP(B563,Binning_WOE_IV!$C$2:$C$6,Binning_WOE_IV!$I$2:$I$6,"not found",-1)</f>
        <v>1.0146162505891094</v>
      </c>
      <c r="W563">
        <f>_xlfn.XLOOKUP(E563,Binning_WOE_IV!$C$7:$C$12,Binning_WOE_IV!$I$7:$I$12,"not found",-1)</f>
        <v>3.9978967825304385E-2</v>
      </c>
      <c r="X563">
        <f>_xlfn.XLOOKUP(M563,Binning_WOE_IV!$C$13:$C$18,Binning_WOE_IV!$I$13:$I$18,"not found",-1)</f>
        <v>0.42044277372805144</v>
      </c>
      <c r="Y563">
        <f>_xlfn.XLOOKUP(A563,Binning_WOE_IV!$B$32:$B$35,Binning_WOE_IV!$G$32:$G$35,"not found",0)</f>
        <v>1.1281887537091495</v>
      </c>
      <c r="Z563" s="23">
        <f>_xlfn.XLOOKUP(_xlfn.XLOOKUP(C563,Binning_WOE_IV!$AF$2:$AF$6,Binning_WOE_IV!$AG$2:$AG$6,"not found",0),Binning_WOE_IV!$R$36:$R$38,Binning_WOE_IV!$G$36:$G$38,"not found",0)</f>
        <v>-4.4726268044255127E-2</v>
      </c>
      <c r="AA563" cm="1">
        <f t="array" ref="AA563">_xlfn.SWITCH(D563,"radio/tv",Binning_WOE_IV!$G$39,"other",Binning_WOE_IV!$G$39,"education",Binning_WOE_IV!$G$40,"retraining",Binning_WOE_IV!$G$40,"furniture/equipment",Binning_WOE_IV!$G$41,"domestic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563">
        <f>_xlfn.LET(_xlpm.b,_xlfn.XLOOKUP(F563,Binning_WOE_IV!$AJ$2:$AJ$6,Binning_WOE_IV!$AK$2:$AK$6,"not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63">
        <f>_xlfn.LET(_xlpm.b,_xlfn.XLOOKUP(G563,Binning_WOE_IV!$AL$2:$AL$6,Binning_WOE_IV!$AM$2:$AM$6,"not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563">
        <f>_xlfn.XLOOKUP(_xlfn.XLOOKUP(I563,Binning_WOE_IV!$AN$2:$AN$5,Binning_WOE_IV!$AO$2:$AO$5,"not found",0),Binning_WOE_IV!$R$53:$R$55,Binning_WOE_IV!$G$53:$G$55,"not found",0)</f>
        <v>-0.20099341664998441</v>
      </c>
      <c r="AE563">
        <f>_xlfn.LET(_xlpm.b,_xlfn.XLOOKUP(L563,Binning_WOE_IV!$AQ$2:$AQ$5,Binning_WOE_IV!$AR$2:$AR$5,"not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63">
        <f>_xlfn.XLOOKUP(_xlfn.XLOOKUP(N563,Binning_WOE_IV!$AS$2:$AS$4,Binning_WOE_IV!$AT$2:$AT$4,"not found",0),Binning_WOE_IV!$R$62:$R$63,Binning_WOE_IV!$G$62:$G$63,"not found",0)</f>
        <v>0.12957806221905885</v>
      </c>
      <c r="AG563">
        <f>_xlfn.XLOOKUP(_xlfn.XLOOKUP(O563,Binning_WOE_IV!$AU$2:$AU$4,Binning_WOE_IV!$AV$2:$AV$4,"not found",0),Binning_WOE_IV!$R$64:$R$65,Binning_WOE_IV!$G$64:$G$65,"not found",0)</f>
        <v>0.23435622685305388</v>
      </c>
      <c r="AH563">
        <f>V563*TRAIN_SUMMARY!$C$3</f>
        <v>-0.80010661528638027</v>
      </c>
      <c r="AI563">
        <f>W563*TRAIN_SUMMARY!$C$4</f>
        <v>-1.9952478243670423E-2</v>
      </c>
      <c r="AJ563">
        <f>X563*TRAIN_SUMMARY!$C$5</f>
        <v>-0.26777415036949909</v>
      </c>
      <c r="AK563">
        <f>Y563*TRAIN_SUMMARY!$C$6</f>
        <v>-0.88431454425511169</v>
      </c>
      <c r="AL563">
        <f>Z563*TRAIN_SUMMARY!$C$7</f>
        <v>2.4580699342731407E-2</v>
      </c>
      <c r="AM563">
        <f>AA563*TRAIN_SUMMARY!$C$8</f>
        <v>0.38352631329769549</v>
      </c>
      <c r="AN563">
        <f>AB563*TRAIN_SUMMARY!$C$9</f>
        <v>0.17108448609736249</v>
      </c>
      <c r="AO563">
        <f>AC563*TRAIN_SUMMARY!$C$10</f>
        <v>7.0222669754522044E-2</v>
      </c>
      <c r="AP563">
        <f>AD563*TRAIN_SUMMARY!$C$11</f>
        <v>0.23813846799994265</v>
      </c>
      <c r="AQ563">
        <f>AE563*TRAIN_SUMMARY!$C$12</f>
        <v>-0.28008206528227803</v>
      </c>
      <c r="AR563">
        <f>AF563*TRAIN_SUMMARY!$C$13</f>
        <v>-7.9424741749105313E-2</v>
      </c>
      <c r="AS563">
        <f>AG563*TRAIN_SUMMARY!$C$14</f>
        <v>-8.8614999578798745E-2</v>
      </c>
      <c r="AT563">
        <f>TRAIN_SUMMARY!$C$2+SUM(AH563:AS563)</f>
        <v>-2.3541177730347127</v>
      </c>
      <c r="AU563">
        <f t="shared" si="104"/>
        <v>8.6739025969048533E-2</v>
      </c>
      <c r="AV563">
        <f t="shared" si="105"/>
        <v>9.0733596920194448E-2</v>
      </c>
      <c r="AW563">
        <f t="shared" si="106"/>
        <v>1</v>
      </c>
      <c r="AX563">
        <f t="shared" si="107"/>
        <v>0</v>
      </c>
      <c r="AY563">
        <f t="shared" si="115"/>
        <v>351</v>
      </c>
      <c r="AZ563">
        <f t="shared" si="116"/>
        <v>211</v>
      </c>
      <c r="BA563" s="35">
        <f t="shared" si="108"/>
        <v>0.72371134020618555</v>
      </c>
      <c r="BB563" s="35">
        <f t="shared" si="109"/>
        <v>0.98139534883720925</v>
      </c>
      <c r="BC563" s="35">
        <f t="shared" si="110"/>
        <v>0.2576840086310237</v>
      </c>
      <c r="BD563" s="35">
        <f t="shared" si="111"/>
        <v>0.98139534883720925</v>
      </c>
      <c r="BE563" s="35">
        <f t="shared" si="112"/>
        <v>0.72371134020618555</v>
      </c>
      <c r="BF563" s="23">
        <f>VLOOKUP(AH563,POINTS_TABLE!$D$2:$E$6,2,FALSE)</f>
        <v>-34.629295381683434</v>
      </c>
      <c r="BG563" s="23">
        <f>VLOOKUP(AI563,POINTS_TABLE!$D$7:$E$12,2,FALSE)</f>
        <v>-0.86356024246764762</v>
      </c>
      <c r="BH563" s="23">
        <f>VLOOKUP(AJ563,POINTS_TABLE!$D$13:$E$18,2,FALSE)</f>
        <v>-11.589493164489957</v>
      </c>
      <c r="BI563" s="23">
        <f>VLOOKUP(AK563,POINTS_TABLE!$D$21:$E$24,2,FALSE)</f>
        <v>-38.273886227485001</v>
      </c>
      <c r="BJ563" s="23">
        <f>VLOOKUP(AL563,POINTS_TABLE!$D$25:$E$27,2,FALSE)</f>
        <v>1.063873591300236</v>
      </c>
      <c r="BK563" s="23">
        <f>VLOOKUP(AM563,POINTS_TABLE!$D$28:$E$33,2,FALSE)</f>
        <v>16.599345307350365</v>
      </c>
      <c r="BL563" s="23">
        <f>VLOOKUP(AN563,POINTS_TABLE!$D$34:$E$37,2,FALSE)</f>
        <v>7.4046821899710498</v>
      </c>
      <c r="BM563" s="23">
        <f>VLOOKUP(AO563,POINTS_TABLE!$D$38:$E$41,2,FALSE)</f>
        <v>3.0392969223849704</v>
      </c>
      <c r="BN563" s="23">
        <f>VLOOKUP(AP563,POINTS_TABLE!$D$42:$E$44,2,FALSE)</f>
        <v>10.30683560485237</v>
      </c>
      <c r="BO563" s="23">
        <f>VLOOKUP(AQ563,POINTS_TABLE!$D$45:$E$48,2,FALSE)</f>
        <v>-12.122190198740443</v>
      </c>
      <c r="BP563" s="23">
        <f>VLOOKUP(AR563,POINTS_TABLE!$D$49:$E$50,2,FALSE)</f>
        <v>-3.4375704313596254</v>
      </c>
      <c r="BQ563" s="23">
        <f>VLOOKUP(AS563,POINTS_TABLE!$D$51:$E$52,2,FALSE)</f>
        <v>-3.8353326132213157</v>
      </c>
      <c r="BR563" s="39">
        <f>ROUND(SCORECARD_SCALLING!$C$6-SUM(BF563:BQ563)-TRAIN_SUMMARY!$C$2*SCORECARD_SCALLING!$C$5,0)</f>
        <v>572</v>
      </c>
      <c r="BS563" t="str">
        <f t="shared" si="113"/>
        <v>Manual review</v>
      </c>
      <c r="BT563">
        <f t="shared" si="114"/>
        <v>2</v>
      </c>
    </row>
    <row r="564" spans="1:72">
      <c r="A564" s="2" t="s">
        <v>32</v>
      </c>
      <c r="B564" s="2">
        <v>9</v>
      </c>
      <c r="C564" s="2" t="s">
        <v>33</v>
      </c>
      <c r="D564" s="2" t="s">
        <v>23</v>
      </c>
      <c r="E564" s="2">
        <v>2118</v>
      </c>
      <c r="F564" s="2" t="s">
        <v>34</v>
      </c>
      <c r="G564" s="2" t="s">
        <v>35</v>
      </c>
      <c r="H564" s="2">
        <v>2</v>
      </c>
      <c r="I564" s="2" t="s">
        <v>26</v>
      </c>
      <c r="J564" s="2" t="s">
        <v>27</v>
      </c>
      <c r="K564" s="2">
        <v>2</v>
      </c>
      <c r="L564" s="2" t="s">
        <v>28</v>
      </c>
      <c r="M564" s="2">
        <v>37</v>
      </c>
      <c r="N564" s="2" t="s">
        <v>27</v>
      </c>
      <c r="O564" s="2" t="s">
        <v>29</v>
      </c>
      <c r="P564" s="2">
        <v>1</v>
      </c>
      <c r="Q564" s="2" t="s">
        <v>40</v>
      </c>
      <c r="R564" s="2">
        <v>2</v>
      </c>
      <c r="S564" s="2" t="s">
        <v>27</v>
      </c>
      <c r="T564" s="2" t="s">
        <v>31</v>
      </c>
      <c r="U564" s="2">
        <v>0</v>
      </c>
      <c r="V564">
        <f>_xlfn.XLOOKUP(B564,Binning_WOE_IV!$C$2:$C$6,Binning_WOE_IV!$I$2:$I$6,"not found",-1)</f>
        <v>1.0146162505891094</v>
      </c>
      <c r="W564">
        <f>_xlfn.XLOOKUP(E564,Binning_WOE_IV!$C$7:$C$12,Binning_WOE_IV!$I$7:$I$12,"not found",-1)</f>
        <v>0.12361395596717682</v>
      </c>
      <c r="X564">
        <f>_xlfn.XLOOKUP(M564,Binning_WOE_IV!$C$13:$C$18,Binning_WOE_IV!$I$13:$I$18,"not found",-1)</f>
        <v>0.27579903319597576</v>
      </c>
      <c r="Y564">
        <f>_xlfn.XLOOKUP(A564,Binning_WOE_IV!$B$32:$B$35,Binning_WOE_IV!$G$32:$G$35,"not found",0)</f>
        <v>-0.45557089656450134</v>
      </c>
      <c r="Z564" s="23">
        <f>_xlfn.XLOOKUP(_xlfn.XLOOKUP(C564,Binning_WOE_IV!$AF$2:$AF$6,Binning_WOE_IV!$AG$2:$AG$6,"not found",0),Binning_WOE_IV!$R$36:$R$38,Binning_WOE_IV!$G$36:$G$38,"not found",0)</f>
        <v>-4.4726268044255127E-2</v>
      </c>
      <c r="AA564" cm="1">
        <f t="array" ref="AA564">_xlfn.SWITCH(D564,"radio/tv",Binning_WOE_IV!$G$39,"other",Binning_WOE_IV!$G$39,"education",Binning_WOE_IV!$G$40,"retraining",Binning_WOE_IV!$G$40,"furniture/equipment",Binning_WOE_IV!$G$41,"domestic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64">
        <f>_xlfn.LET(_xlpm.b,_xlfn.XLOOKUP(F564,Binning_WOE_IV!$AJ$2:$AJ$6,Binning_WOE_IV!$AK$2:$AK$6,"not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64">
        <f>_xlfn.LET(_xlpm.b,_xlfn.XLOOKUP(G564,Binning_WOE_IV!$AL$2:$AL$6,Binning_WOE_IV!$AM$2:$AM$6,"not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64">
        <f>_xlfn.XLOOKUP(_xlfn.XLOOKUP(I564,Binning_WOE_IV!$AN$2:$AN$5,Binning_WOE_IV!$AO$2:$AO$5,"not found",0),Binning_WOE_IV!$R$53:$R$55,Binning_WOE_IV!$G$53:$G$55,"not found",0)</f>
        <v>0.1811117123342415</v>
      </c>
      <c r="AE564">
        <f>_xlfn.LET(_xlpm.b,_xlfn.XLOOKUP(L564,Binning_WOE_IV!$AQ$2:$AQ$5,Binning_WOE_IV!$AR$2:$AR$5,"not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64">
        <f>_xlfn.XLOOKUP(_xlfn.XLOOKUP(N564,Binning_WOE_IV!$AS$2:$AS$4,Binning_WOE_IV!$AT$2:$AT$4,"not found",0),Binning_WOE_IV!$R$62:$R$63,Binning_WOE_IV!$G$62:$G$63,"not found",0)</f>
        <v>0.12957806221905885</v>
      </c>
      <c r="AG564">
        <f>_xlfn.XLOOKUP(_xlfn.XLOOKUP(O564,Binning_WOE_IV!$AU$2:$AU$4,Binning_WOE_IV!$AV$2:$AV$4,"not found",0),Binning_WOE_IV!$R$64:$R$65,Binning_WOE_IV!$G$64:$G$65,"not found",0)</f>
        <v>0.23435622685305388</v>
      </c>
      <c r="AH564">
        <f>V564*TRAIN_SUMMARY!$C$3</f>
        <v>-0.80010661528638027</v>
      </c>
      <c r="AI564">
        <f>W564*TRAIN_SUMMARY!$C$4</f>
        <v>-6.1692557392340606E-2</v>
      </c>
      <c r="AJ564">
        <f>X564*TRAIN_SUMMARY!$C$5</f>
        <v>-0.1756525653466223</v>
      </c>
      <c r="AK564">
        <f>Y564*TRAIN_SUMMARY!$C$6</f>
        <v>0.35709270141793154</v>
      </c>
      <c r="AL564">
        <f>Z564*TRAIN_SUMMARY!$C$7</f>
        <v>2.4580699342731407E-2</v>
      </c>
      <c r="AM564">
        <f>AA564*TRAIN_SUMMARY!$C$8</f>
        <v>-0.43521580803835686</v>
      </c>
      <c r="AN564">
        <f>AB564*TRAIN_SUMMARY!$C$9</f>
        <v>0.17108448609736249</v>
      </c>
      <c r="AO564">
        <f>AC564*TRAIN_SUMMARY!$C$10</f>
        <v>4.7923621110280083E-2</v>
      </c>
      <c r="AP564">
        <f>AD564*TRAIN_SUMMARY!$C$11</f>
        <v>-0.21458247952085815</v>
      </c>
      <c r="AQ564">
        <f>AE564*TRAIN_SUMMARY!$C$12</f>
        <v>-0.28008206528227803</v>
      </c>
      <c r="AR564">
        <f>AF564*TRAIN_SUMMARY!$C$13</f>
        <v>-7.9424741749105313E-2</v>
      </c>
      <c r="AS564">
        <f>AG564*TRAIN_SUMMARY!$C$14</f>
        <v>-8.8614999578798745E-2</v>
      </c>
      <c r="AT564">
        <f>TRAIN_SUMMARY!$C$2+SUM(AH564:AS564)</f>
        <v>-2.3560911389885582</v>
      </c>
      <c r="AU564">
        <f t="shared" si="104"/>
        <v>8.658283248894677E-2</v>
      </c>
      <c r="AV564">
        <f t="shared" si="105"/>
        <v>9.0562583234827229E-2</v>
      </c>
      <c r="AW564">
        <f t="shared" si="106"/>
        <v>1</v>
      </c>
      <c r="AX564">
        <f t="shared" si="107"/>
        <v>0</v>
      </c>
      <c r="AY564">
        <f t="shared" si="115"/>
        <v>352</v>
      </c>
      <c r="AZ564">
        <f t="shared" si="116"/>
        <v>211</v>
      </c>
      <c r="BA564" s="35">
        <f t="shared" si="108"/>
        <v>0.72577319587628863</v>
      </c>
      <c r="BB564" s="35">
        <f t="shared" si="109"/>
        <v>0.98139534883720925</v>
      </c>
      <c r="BC564" s="35">
        <f t="shared" si="110"/>
        <v>0.25562215296092061</v>
      </c>
      <c r="BD564" s="35">
        <f t="shared" si="111"/>
        <v>0.98139534883720925</v>
      </c>
      <c r="BE564" s="35">
        <f t="shared" si="112"/>
        <v>0.72577319587628863</v>
      </c>
      <c r="BF564" s="23">
        <f>VLOOKUP(AH564,POINTS_TABLE!$D$2:$E$6,2,FALSE)</f>
        <v>-34.629295381683434</v>
      </c>
      <c r="BG564" s="23">
        <f>VLOOKUP(AI564,POINTS_TABLE!$D$7:$E$12,2,FALSE)</f>
        <v>-2.6701063982906263</v>
      </c>
      <c r="BH564" s="23">
        <f>VLOOKUP(AJ564,POINTS_TABLE!$D$13:$E$18,2,FALSE)</f>
        <v>-7.6023925483498971</v>
      </c>
      <c r="BI564" s="23">
        <f>VLOOKUP(AK564,POINTS_TABLE!$D$21:$E$24,2,FALSE)</f>
        <v>15.455276084198793</v>
      </c>
      <c r="BJ564" s="23">
        <f>VLOOKUP(AL564,POINTS_TABLE!$D$25:$E$27,2,FALSE)</f>
        <v>1.063873591300236</v>
      </c>
      <c r="BK564" s="23">
        <f>VLOOKUP(AM564,POINTS_TABLE!$D$28:$E$33,2,FALSE)</f>
        <v>-18.836510639202615</v>
      </c>
      <c r="BL564" s="23">
        <f>VLOOKUP(AN564,POINTS_TABLE!$D$34:$E$37,2,FALSE)</f>
        <v>7.4046821899710498</v>
      </c>
      <c r="BM564" s="23">
        <f>VLOOKUP(AO564,POINTS_TABLE!$D$38:$E$41,2,FALSE)</f>
        <v>2.0741751155172814</v>
      </c>
      <c r="BN564" s="23">
        <f>VLOOKUP(AP564,POINTS_TABLE!$D$42:$E$44,2,FALSE)</f>
        <v>-9.2873123719919874</v>
      </c>
      <c r="BO564" s="23">
        <f>VLOOKUP(AQ564,POINTS_TABLE!$D$45:$E$48,2,FALSE)</f>
        <v>-12.122190198740443</v>
      </c>
      <c r="BP564" s="23">
        <f>VLOOKUP(AR564,POINTS_TABLE!$D$49:$E$50,2,FALSE)</f>
        <v>-3.4375704313596254</v>
      </c>
      <c r="BQ564" s="23">
        <f>VLOOKUP(AS564,POINTS_TABLE!$D$51:$E$52,2,FALSE)</f>
        <v>-3.8353326132213157</v>
      </c>
      <c r="BR564" s="39">
        <f>ROUND(SCORECARD_SCALLING!$C$6-SUM(BF564:BQ564)-TRAIN_SUMMARY!$C$2*SCORECARD_SCALLING!$C$5,0)</f>
        <v>572</v>
      </c>
      <c r="BS564" t="str">
        <f t="shared" si="113"/>
        <v>Manual review</v>
      </c>
      <c r="BT564">
        <f t="shared" si="114"/>
        <v>2</v>
      </c>
    </row>
    <row r="565" spans="1:72">
      <c r="A565" s="2" t="s">
        <v>37</v>
      </c>
      <c r="B565" s="2">
        <v>18</v>
      </c>
      <c r="C565" s="2" t="s">
        <v>33</v>
      </c>
      <c r="D565" s="2" t="s">
        <v>41</v>
      </c>
      <c r="E565" s="2">
        <v>2515</v>
      </c>
      <c r="F565" s="2" t="s">
        <v>34</v>
      </c>
      <c r="G565" s="2" t="s">
        <v>35</v>
      </c>
      <c r="H565" s="2">
        <v>3</v>
      </c>
      <c r="I565" s="2" t="s">
        <v>26</v>
      </c>
      <c r="J565" s="2" t="s">
        <v>27</v>
      </c>
      <c r="K565" s="2">
        <v>4</v>
      </c>
      <c r="L565" s="2" t="s">
        <v>28</v>
      </c>
      <c r="M565" s="2">
        <v>43</v>
      </c>
      <c r="N565" s="2" t="s">
        <v>27</v>
      </c>
      <c r="O565" s="2" t="s">
        <v>29</v>
      </c>
      <c r="P565" s="2">
        <v>1</v>
      </c>
      <c r="Q565" s="2" t="s">
        <v>30</v>
      </c>
      <c r="R565" s="2">
        <v>1</v>
      </c>
      <c r="S565" s="2" t="s">
        <v>31</v>
      </c>
      <c r="T565" s="2" t="s">
        <v>31</v>
      </c>
      <c r="U565" s="2">
        <v>0</v>
      </c>
      <c r="V565">
        <f>_xlfn.XLOOKUP(B565,Binning_WOE_IV!$C$2:$C$6,Binning_WOE_IV!$I$2:$I$6,"not found",-1)</f>
        <v>7.0953437452657447E-2</v>
      </c>
      <c r="W565">
        <f>_xlfn.XLOOKUP(E565,Binning_WOE_IV!$C$7:$C$12,Binning_WOE_IV!$I$7:$I$12,"not found",-1)</f>
        <v>0.12361395596717682</v>
      </c>
      <c r="X565">
        <f>_xlfn.XLOOKUP(M565,Binning_WOE_IV!$C$13:$C$18,Binning_WOE_IV!$I$13:$I$18,"not found",-1)</f>
        <v>0.27579903319597576</v>
      </c>
      <c r="Y565">
        <f>_xlfn.XLOOKUP(A565,Binning_WOE_IV!$B$32:$B$35,Binning_WOE_IV!$G$32:$G$35,"not found",0)</f>
        <v>1.1281887537091495</v>
      </c>
      <c r="Z565" s="23">
        <f>_xlfn.XLOOKUP(_xlfn.XLOOKUP(C565,Binning_WOE_IV!$AF$2:$AF$6,Binning_WOE_IV!$AG$2:$AG$6,"not found",0),Binning_WOE_IV!$R$36:$R$38,Binning_WOE_IV!$G$36:$G$38,"not found",0)</f>
        <v>-4.4726268044255127E-2</v>
      </c>
      <c r="AA565" cm="1">
        <f t="array" ref="AA565">_xlfn.SWITCH(D565,"radio/tv",Binning_WOE_IV!$G$39,"other",Binning_WOE_IV!$G$39,"education",Binning_WOE_IV!$G$40,"retraining",Binning_WOE_IV!$G$40,"furniture/equipment",Binning_WOE_IV!$G$41,"domestic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565">
        <f>_xlfn.LET(_xlpm.b,_xlfn.XLOOKUP(F565,Binning_WOE_IV!$AJ$2:$AJ$6,Binning_WOE_IV!$AK$2:$AK$6,"not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65">
        <f>_xlfn.LET(_xlpm.b,_xlfn.XLOOKUP(G565,Binning_WOE_IV!$AL$2:$AL$6,Binning_WOE_IV!$AM$2:$AM$6,"not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65">
        <f>_xlfn.XLOOKUP(_xlfn.XLOOKUP(I565,Binning_WOE_IV!$AN$2:$AN$5,Binning_WOE_IV!$AO$2:$AO$5,"not found",0),Binning_WOE_IV!$R$53:$R$55,Binning_WOE_IV!$G$53:$G$55,"not found",0)</f>
        <v>0.1811117123342415</v>
      </c>
      <c r="AE565">
        <f>_xlfn.LET(_xlpm.b,_xlfn.XLOOKUP(L565,Binning_WOE_IV!$AQ$2:$AQ$5,Binning_WOE_IV!$AR$2:$AR$5,"not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65">
        <f>_xlfn.XLOOKUP(_xlfn.XLOOKUP(N565,Binning_WOE_IV!$AS$2:$AS$4,Binning_WOE_IV!$AT$2:$AT$4,"not found",0),Binning_WOE_IV!$R$62:$R$63,Binning_WOE_IV!$G$62:$G$63,"not found",0)</f>
        <v>0.12957806221905885</v>
      </c>
      <c r="AG565">
        <f>_xlfn.XLOOKUP(_xlfn.XLOOKUP(O565,Binning_WOE_IV!$AU$2:$AU$4,Binning_WOE_IV!$AV$2:$AV$4,"not found",0),Binning_WOE_IV!$R$64:$R$65,Binning_WOE_IV!$G$64:$G$65,"not found",0)</f>
        <v>0.23435622685305388</v>
      </c>
      <c r="AH565">
        <f>V565*TRAIN_SUMMARY!$C$3</f>
        <v>-5.5952498937620498E-2</v>
      </c>
      <c r="AI565">
        <f>W565*TRAIN_SUMMARY!$C$4</f>
        <v>-6.1692557392340606E-2</v>
      </c>
      <c r="AJ565">
        <f>X565*TRAIN_SUMMARY!$C$5</f>
        <v>-0.1756525653466223</v>
      </c>
      <c r="AK565">
        <f>Y565*TRAIN_SUMMARY!$C$6</f>
        <v>-0.88431454425511169</v>
      </c>
      <c r="AL565">
        <f>Z565*TRAIN_SUMMARY!$C$7</f>
        <v>2.4580699342731407E-2</v>
      </c>
      <c r="AM565">
        <f>AA565*TRAIN_SUMMARY!$C$8</f>
        <v>5.9194073638088991E-2</v>
      </c>
      <c r="AN565">
        <f>AB565*TRAIN_SUMMARY!$C$9</f>
        <v>0.17108448609736249</v>
      </c>
      <c r="AO565">
        <f>AC565*TRAIN_SUMMARY!$C$10</f>
        <v>4.7923621110280083E-2</v>
      </c>
      <c r="AP565">
        <f>AD565*TRAIN_SUMMARY!$C$11</f>
        <v>-0.21458247952085815</v>
      </c>
      <c r="AQ565">
        <f>AE565*TRAIN_SUMMARY!$C$12</f>
        <v>-0.28008206528227803</v>
      </c>
      <c r="AR565">
        <f>AF565*TRAIN_SUMMARY!$C$13</f>
        <v>-7.9424741749105313E-2</v>
      </c>
      <c r="AS565">
        <f>AG565*TRAIN_SUMMARY!$C$14</f>
        <v>-8.8614999578798745E-2</v>
      </c>
      <c r="AT565">
        <f>TRAIN_SUMMARY!$C$2+SUM(AH565:AS565)</f>
        <v>-2.3589343866363959</v>
      </c>
      <c r="AU565">
        <f t="shared" si="104"/>
        <v>8.6358234861148131E-2</v>
      </c>
      <c r="AV565">
        <f t="shared" si="105"/>
        <v>9.0316726218486451E-2</v>
      </c>
      <c r="AW565">
        <f t="shared" si="106"/>
        <v>1</v>
      </c>
      <c r="AX565">
        <f t="shared" si="107"/>
        <v>0</v>
      </c>
      <c r="AY565">
        <f t="shared" si="115"/>
        <v>353</v>
      </c>
      <c r="AZ565">
        <f t="shared" si="116"/>
        <v>211</v>
      </c>
      <c r="BA565" s="35">
        <f t="shared" si="108"/>
        <v>0.72783505154639172</v>
      </c>
      <c r="BB565" s="35">
        <f t="shared" si="109"/>
        <v>0.98139534883720925</v>
      </c>
      <c r="BC565" s="35">
        <f t="shared" si="110"/>
        <v>0.25356029729081753</v>
      </c>
      <c r="BD565" s="35">
        <f t="shared" si="111"/>
        <v>0.98139534883720925</v>
      </c>
      <c r="BE565" s="35">
        <f t="shared" si="112"/>
        <v>0.72783505154639172</v>
      </c>
      <c r="BF565" s="23">
        <f>VLOOKUP(AH565,POINTS_TABLE!$D$2:$E$6,2,FALSE)</f>
        <v>-2.4216717822795024</v>
      </c>
      <c r="BG565" s="23">
        <f>VLOOKUP(AI565,POINTS_TABLE!$D$7:$E$12,2,FALSE)</f>
        <v>-2.6701063982906263</v>
      </c>
      <c r="BH565" s="23">
        <f>VLOOKUP(AJ565,POINTS_TABLE!$D$13:$E$18,2,FALSE)</f>
        <v>-7.6023925483498971</v>
      </c>
      <c r="BI565" s="23">
        <f>VLOOKUP(AK565,POINTS_TABLE!$D$21:$E$24,2,FALSE)</f>
        <v>-38.273886227485001</v>
      </c>
      <c r="BJ565" s="23">
        <f>VLOOKUP(AL565,POINTS_TABLE!$D$25:$E$27,2,FALSE)</f>
        <v>1.063873591300236</v>
      </c>
      <c r="BK565" s="23">
        <f>VLOOKUP(AM565,POINTS_TABLE!$D$28:$E$33,2,FALSE)</f>
        <v>2.5619698946306131</v>
      </c>
      <c r="BL565" s="23">
        <f>VLOOKUP(AN565,POINTS_TABLE!$D$34:$E$37,2,FALSE)</f>
        <v>7.4046821899710498</v>
      </c>
      <c r="BM565" s="23">
        <f>VLOOKUP(AO565,POINTS_TABLE!$D$38:$E$41,2,FALSE)</f>
        <v>2.0741751155172814</v>
      </c>
      <c r="BN565" s="23">
        <f>VLOOKUP(AP565,POINTS_TABLE!$D$42:$E$44,2,FALSE)</f>
        <v>-9.2873123719919874</v>
      </c>
      <c r="BO565" s="23">
        <f>VLOOKUP(AQ565,POINTS_TABLE!$D$45:$E$48,2,FALSE)</f>
        <v>-12.122190198740443</v>
      </c>
      <c r="BP565" s="23">
        <f>VLOOKUP(AR565,POINTS_TABLE!$D$49:$E$50,2,FALSE)</f>
        <v>-3.4375704313596254</v>
      </c>
      <c r="BQ565" s="23">
        <f>VLOOKUP(AS565,POINTS_TABLE!$D$51:$E$52,2,FALSE)</f>
        <v>-3.8353326132213157</v>
      </c>
      <c r="BR565" s="39">
        <f>ROUND(SCORECARD_SCALLING!$C$6-SUM(BF565:BQ565)-TRAIN_SUMMARY!$C$2*SCORECARD_SCALLING!$C$5,0)</f>
        <v>572</v>
      </c>
      <c r="BS565" t="str">
        <f t="shared" si="113"/>
        <v>Manual review</v>
      </c>
      <c r="BT565">
        <f t="shared" si="114"/>
        <v>2</v>
      </c>
    </row>
    <row r="566" spans="1:72">
      <c r="A566" s="2" t="s">
        <v>37</v>
      </c>
      <c r="B566" s="2">
        <v>21</v>
      </c>
      <c r="C566" s="2" t="s">
        <v>45</v>
      </c>
      <c r="D566" s="2" t="s">
        <v>41</v>
      </c>
      <c r="E566" s="2">
        <v>1591</v>
      </c>
      <c r="F566" s="2" t="s">
        <v>59</v>
      </c>
      <c r="G566" s="2" t="s">
        <v>39</v>
      </c>
      <c r="H566" s="2">
        <v>4</v>
      </c>
      <c r="I566" s="2" t="s">
        <v>26</v>
      </c>
      <c r="J566" s="2" t="s">
        <v>27</v>
      </c>
      <c r="K566" s="2">
        <v>3</v>
      </c>
      <c r="L566" s="2" t="s">
        <v>28</v>
      </c>
      <c r="M566" s="2">
        <v>34</v>
      </c>
      <c r="N566" s="2" t="s">
        <v>27</v>
      </c>
      <c r="O566" s="2" t="s">
        <v>29</v>
      </c>
      <c r="P566" s="2">
        <v>2</v>
      </c>
      <c r="Q566" s="2" t="s">
        <v>52</v>
      </c>
      <c r="R566" s="2">
        <v>1</v>
      </c>
      <c r="S566" s="2" t="s">
        <v>27</v>
      </c>
      <c r="T566" s="2" t="s">
        <v>31</v>
      </c>
      <c r="U566" s="2">
        <v>0</v>
      </c>
      <c r="V566">
        <f>_xlfn.XLOOKUP(B566,Binning_WOE_IV!$C$2:$C$6,Binning_WOE_IV!$I$2:$I$6,"not found",-1)</f>
        <v>7.0953437452657447E-2</v>
      </c>
      <c r="W566">
        <f>_xlfn.XLOOKUP(E566,Binning_WOE_IV!$C$7:$C$12,Binning_WOE_IV!$I$7:$I$12,"not found",-1)</f>
        <v>0.16104877718831048</v>
      </c>
      <c r="X566">
        <f>_xlfn.XLOOKUP(M566,Binning_WOE_IV!$C$13:$C$18,Binning_WOE_IV!$I$13:$I$18,"not found",-1)</f>
        <v>-9.0210644079187538E-2</v>
      </c>
      <c r="Y566">
        <f>_xlfn.XLOOKUP(A566,Binning_WOE_IV!$B$32:$B$35,Binning_WOE_IV!$G$32:$G$35,"not found",0)</f>
        <v>1.1281887537091495</v>
      </c>
      <c r="Z566" s="23">
        <f>_xlfn.XLOOKUP(_xlfn.XLOOKUP(C566,Binning_WOE_IV!$AF$2:$AF$6,Binning_WOE_IV!$AG$2:$AG$6,"not found",0),Binning_WOE_IV!$R$36:$R$38,Binning_WOE_IV!$G$36:$G$38,"not found",0)</f>
        <v>-4.4726268044255127E-2</v>
      </c>
      <c r="AA566" cm="1">
        <f t="array" ref="AA566">_xlfn.SWITCH(D566,"radio/tv",Binning_WOE_IV!$G$39,"other",Binning_WOE_IV!$G$39,"education",Binning_WOE_IV!$G$40,"retraining",Binning_WOE_IV!$G$40,"furniture/equipment",Binning_WOE_IV!$G$41,"domestic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566">
        <f>_xlfn.LET(_xlpm.b,_xlfn.XLOOKUP(F566,Binning_WOE_IV!$AJ$2:$AJ$6,Binning_WOE_IV!$AK$2:$AK$6,"not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566">
        <f>_xlfn.LET(_xlpm.b,_xlfn.XLOOKUP(G566,Binning_WOE_IV!$AL$2:$AL$6,Binning_WOE_IV!$AM$2:$AM$6,"not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66">
        <f>_xlfn.XLOOKUP(_xlfn.XLOOKUP(I566,Binning_WOE_IV!$AN$2:$AN$5,Binning_WOE_IV!$AO$2:$AO$5,"not found",0),Binning_WOE_IV!$R$53:$R$55,Binning_WOE_IV!$G$53:$G$55,"not found",0)</f>
        <v>0.1811117123342415</v>
      </c>
      <c r="AE566">
        <f>_xlfn.LET(_xlpm.b,_xlfn.XLOOKUP(L566,Binning_WOE_IV!$AQ$2:$AQ$5,Binning_WOE_IV!$AR$2:$AR$5,"not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66">
        <f>_xlfn.XLOOKUP(_xlfn.XLOOKUP(N566,Binning_WOE_IV!$AS$2:$AS$4,Binning_WOE_IV!$AT$2:$AT$4,"not found",0),Binning_WOE_IV!$R$62:$R$63,Binning_WOE_IV!$G$62:$G$63,"not found",0)</f>
        <v>0.12957806221905885</v>
      </c>
      <c r="AG566">
        <f>_xlfn.XLOOKUP(_xlfn.XLOOKUP(O566,Binning_WOE_IV!$AU$2:$AU$4,Binning_WOE_IV!$AV$2:$AV$4,"not found",0),Binning_WOE_IV!$R$64:$R$65,Binning_WOE_IV!$G$64:$G$65,"not found",0)</f>
        <v>0.23435622685305388</v>
      </c>
      <c r="AH566">
        <f>V566*TRAIN_SUMMARY!$C$3</f>
        <v>-5.5952498937620498E-2</v>
      </c>
      <c r="AI566">
        <f>W566*TRAIN_SUMMARY!$C$4</f>
        <v>-8.037531726833734E-2</v>
      </c>
      <c r="AJ566">
        <f>X566*TRAIN_SUMMARY!$C$5</f>
        <v>5.7453903556002682E-2</v>
      </c>
      <c r="AK566">
        <f>Y566*TRAIN_SUMMARY!$C$6</f>
        <v>-0.88431454425511169</v>
      </c>
      <c r="AL566">
        <f>Z566*TRAIN_SUMMARY!$C$7</f>
        <v>2.4580699342731407E-2</v>
      </c>
      <c r="AM566">
        <f>AA566*TRAIN_SUMMARY!$C$8</f>
        <v>5.9194073638088991E-2</v>
      </c>
      <c r="AN566">
        <f>AB566*TRAIN_SUMMARY!$C$9</f>
        <v>0.18902110492895396</v>
      </c>
      <c r="AO566">
        <f>AC566*TRAIN_SUMMARY!$C$10</f>
        <v>-0.18469041192036334</v>
      </c>
      <c r="AP566">
        <f>AD566*TRAIN_SUMMARY!$C$11</f>
        <v>-0.21458247952085815</v>
      </c>
      <c r="AQ566">
        <f>AE566*TRAIN_SUMMARY!$C$12</f>
        <v>-0.28008206528227803</v>
      </c>
      <c r="AR566">
        <f>AF566*TRAIN_SUMMARY!$C$13</f>
        <v>-7.9424741749105313E-2</v>
      </c>
      <c r="AS566">
        <f>AG566*TRAIN_SUMMARY!$C$14</f>
        <v>-8.8614999578798745E-2</v>
      </c>
      <c r="AT566">
        <f>TRAIN_SUMMARY!$C$2+SUM(AH566:AS566)</f>
        <v>-2.3591880918088193</v>
      </c>
      <c r="AU566">
        <f t="shared" si="104"/>
        <v>8.6338219499275282E-2</v>
      </c>
      <c r="AV566">
        <f t="shared" si="105"/>
        <v>9.029481922671001E-2</v>
      </c>
      <c r="AW566">
        <f t="shared" si="106"/>
        <v>1</v>
      </c>
      <c r="AX566">
        <f t="shared" si="107"/>
        <v>0</v>
      </c>
      <c r="AY566">
        <f t="shared" si="115"/>
        <v>354</v>
      </c>
      <c r="AZ566">
        <f t="shared" si="116"/>
        <v>211</v>
      </c>
      <c r="BA566" s="35">
        <f t="shared" si="108"/>
        <v>0.72989690721649481</v>
      </c>
      <c r="BB566" s="35">
        <f t="shared" si="109"/>
        <v>0.98139534883720925</v>
      </c>
      <c r="BC566" s="35">
        <f t="shared" si="110"/>
        <v>0.25149844162071444</v>
      </c>
      <c r="BD566" s="35">
        <f t="shared" si="111"/>
        <v>0.98139534883720925</v>
      </c>
      <c r="BE566" s="35">
        <f t="shared" si="112"/>
        <v>0.72989690721649481</v>
      </c>
      <c r="BF566" s="23">
        <f>VLOOKUP(AH566,POINTS_TABLE!$D$2:$E$6,2,FALSE)</f>
        <v>-2.4216717822795024</v>
      </c>
      <c r="BG566" s="23">
        <f>VLOOKUP(AI566,POINTS_TABLE!$D$7:$E$12,2,FALSE)</f>
        <v>-3.4787121489872201</v>
      </c>
      <c r="BH566" s="23">
        <f>VLOOKUP(AJ566,POINTS_TABLE!$D$13:$E$18,2,FALSE)</f>
        <v>2.4866538521987356</v>
      </c>
      <c r="BI566" s="23">
        <f>VLOOKUP(AK566,POINTS_TABLE!$D$21:$E$24,2,FALSE)</f>
        <v>-38.273886227485001</v>
      </c>
      <c r="BJ566" s="23">
        <f>VLOOKUP(AL566,POINTS_TABLE!$D$25:$E$27,2,FALSE)</f>
        <v>1.063873591300236</v>
      </c>
      <c r="BK566" s="23">
        <f>VLOOKUP(AM566,POINTS_TABLE!$D$28:$E$33,2,FALSE)</f>
        <v>2.5619698946306131</v>
      </c>
      <c r="BL566" s="23">
        <f>VLOOKUP(AN566,POINTS_TABLE!$D$34:$E$37,2,FALSE)</f>
        <v>8.180994321130628</v>
      </c>
      <c r="BM566" s="23">
        <f>VLOOKUP(AO566,POINTS_TABLE!$D$38:$E$41,2,FALSE)</f>
        <v>-7.9935582413174426</v>
      </c>
      <c r="BN566" s="23">
        <f>VLOOKUP(AP566,POINTS_TABLE!$D$42:$E$44,2,FALSE)</f>
        <v>-9.2873123719919874</v>
      </c>
      <c r="BO566" s="23">
        <f>VLOOKUP(AQ566,POINTS_TABLE!$D$45:$E$48,2,FALSE)</f>
        <v>-12.122190198740443</v>
      </c>
      <c r="BP566" s="23">
        <f>VLOOKUP(AR566,POINTS_TABLE!$D$49:$E$50,2,FALSE)</f>
        <v>-3.4375704313596254</v>
      </c>
      <c r="BQ566" s="23">
        <f>VLOOKUP(AS566,POINTS_TABLE!$D$51:$E$52,2,FALSE)</f>
        <v>-3.8353326132213157</v>
      </c>
      <c r="BR566" s="39">
        <f>ROUND(SCORECARD_SCALLING!$C$6-SUM(BF566:BQ566)-TRAIN_SUMMARY!$C$2*SCORECARD_SCALLING!$C$5,0)</f>
        <v>572</v>
      </c>
      <c r="BS566" t="str">
        <f t="shared" si="113"/>
        <v>Manual review</v>
      </c>
      <c r="BT566">
        <f t="shared" si="114"/>
        <v>2</v>
      </c>
    </row>
    <row r="567" spans="1:72">
      <c r="A567" s="2" t="s">
        <v>37</v>
      </c>
      <c r="B567" s="2">
        <v>24</v>
      </c>
      <c r="C567" s="2" t="s">
        <v>22</v>
      </c>
      <c r="D567" s="2" t="s">
        <v>68</v>
      </c>
      <c r="E567" s="2">
        <v>2058</v>
      </c>
      <c r="F567" s="2" t="s">
        <v>34</v>
      </c>
      <c r="G567" s="2" t="s">
        <v>35</v>
      </c>
      <c r="H567" s="2">
        <v>4</v>
      </c>
      <c r="I567" s="2" t="s">
        <v>54</v>
      </c>
      <c r="J567" s="2" t="s">
        <v>27</v>
      </c>
      <c r="K567" s="2">
        <v>2</v>
      </c>
      <c r="L567" s="2" t="s">
        <v>28</v>
      </c>
      <c r="M567" s="2">
        <v>33</v>
      </c>
      <c r="N567" s="2" t="s">
        <v>27</v>
      </c>
      <c r="O567" s="2" t="s">
        <v>29</v>
      </c>
      <c r="P567" s="2">
        <v>2</v>
      </c>
      <c r="Q567" s="2" t="s">
        <v>30</v>
      </c>
      <c r="R567" s="2">
        <v>1</v>
      </c>
      <c r="S567" s="2" t="s">
        <v>31</v>
      </c>
      <c r="T567" s="2" t="s">
        <v>31</v>
      </c>
      <c r="U567" s="2">
        <v>0</v>
      </c>
      <c r="V567">
        <f>_xlfn.XLOOKUP(B567,Binning_WOE_IV!$C$2:$C$6,Binning_WOE_IV!$I$2:$I$6,"not found",-1)</f>
        <v>-0.12917431193202994</v>
      </c>
      <c r="W567">
        <f>_xlfn.XLOOKUP(E567,Binning_WOE_IV!$C$7:$C$12,Binning_WOE_IV!$I$7:$I$12,"not found",-1)</f>
        <v>0.12361395596717682</v>
      </c>
      <c r="X567">
        <f>_xlfn.XLOOKUP(M567,Binning_WOE_IV!$C$13:$C$18,Binning_WOE_IV!$I$13:$I$18,"not found",-1)</f>
        <v>-9.0210644079187538E-2</v>
      </c>
      <c r="Y567">
        <f>_xlfn.XLOOKUP(A567,Binning_WOE_IV!$B$32:$B$35,Binning_WOE_IV!$G$32:$G$35,"not found",0)</f>
        <v>1.1281887537091495</v>
      </c>
      <c r="Z567" s="23">
        <f>_xlfn.XLOOKUP(_xlfn.XLOOKUP(C567,Binning_WOE_IV!$AF$2:$AF$6,Binning_WOE_IV!$AG$2:$AG$6,"not found",0),Binning_WOE_IV!$R$36:$R$38,Binning_WOE_IV!$G$36:$G$38,"not found",0)</f>
        <v>0.68738688104907397</v>
      </c>
      <c r="AA567" cm="1">
        <f t="array" ref="AA567">_xlfn.SWITCH(D567,"radio/tv",Binning_WOE_IV!$G$39,"other",Binning_WOE_IV!$G$39,"education",Binning_WOE_IV!$G$40,"retraining",Binning_WOE_IV!$G$40,"furniture/equipment",Binning_WOE_IV!$G$41,"domestic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567">
        <f>_xlfn.LET(_xlpm.b,_xlfn.XLOOKUP(F567,Binning_WOE_IV!$AJ$2:$AJ$6,Binning_WOE_IV!$AK$2:$AK$6,"not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67">
        <f>_xlfn.LET(_xlpm.b,_xlfn.XLOOKUP(G567,Binning_WOE_IV!$AL$2:$AL$6,Binning_WOE_IV!$AM$2:$AM$6,"not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67">
        <f>_xlfn.XLOOKUP(_xlfn.XLOOKUP(I567,Binning_WOE_IV!$AN$2:$AN$5,Binning_WOE_IV!$AO$2:$AO$5,"not found",0),Binning_WOE_IV!$R$53:$R$55,Binning_WOE_IV!$G$53:$G$55,"not found",0)</f>
        <v>-0.2698954162208389</v>
      </c>
      <c r="AE567">
        <f>_xlfn.LET(_xlpm.b,_xlfn.XLOOKUP(L567,Binning_WOE_IV!$AQ$2:$AQ$5,Binning_WOE_IV!$AR$2:$AR$5,"not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67">
        <f>_xlfn.XLOOKUP(_xlfn.XLOOKUP(N567,Binning_WOE_IV!$AS$2:$AS$4,Binning_WOE_IV!$AT$2:$AT$4,"not found",0),Binning_WOE_IV!$R$62:$R$63,Binning_WOE_IV!$G$62:$G$63,"not found",0)</f>
        <v>0.12957806221905885</v>
      </c>
      <c r="AG567">
        <f>_xlfn.XLOOKUP(_xlfn.XLOOKUP(O567,Binning_WOE_IV!$AU$2:$AU$4,Binning_WOE_IV!$AV$2:$AV$4,"not found",0),Binning_WOE_IV!$R$64:$R$65,Binning_WOE_IV!$G$64:$G$65,"not found",0)</f>
        <v>0.23435622685305388</v>
      </c>
      <c r="AH567">
        <f>V567*TRAIN_SUMMARY!$C$3</f>
        <v>0.10186434668464488</v>
      </c>
      <c r="AI567">
        <f>W567*TRAIN_SUMMARY!$C$4</f>
        <v>-6.1692557392340606E-2</v>
      </c>
      <c r="AJ567">
        <f>X567*TRAIN_SUMMARY!$C$5</f>
        <v>5.7453903556002682E-2</v>
      </c>
      <c r="AK567">
        <f>Y567*TRAIN_SUMMARY!$C$6</f>
        <v>-0.88431454425511169</v>
      </c>
      <c r="AL567">
        <f>Z567*TRAIN_SUMMARY!$C$7</f>
        <v>-0.37777464997720578</v>
      </c>
      <c r="AM567">
        <f>AA567*TRAIN_SUMMARY!$C$8</f>
        <v>-0.46936907902687153</v>
      </c>
      <c r="AN567">
        <f>AB567*TRAIN_SUMMARY!$C$9</f>
        <v>0.17108448609736249</v>
      </c>
      <c r="AO567">
        <f>AC567*TRAIN_SUMMARY!$C$10</f>
        <v>4.7923621110280083E-2</v>
      </c>
      <c r="AP567">
        <f>AD567*TRAIN_SUMMARY!$C$11</f>
        <v>0.31977406031642996</v>
      </c>
      <c r="AQ567">
        <f>AE567*TRAIN_SUMMARY!$C$12</f>
        <v>-0.28008206528227803</v>
      </c>
      <c r="AR567">
        <f>AF567*TRAIN_SUMMARY!$C$13</f>
        <v>-7.9424741749105313E-2</v>
      </c>
      <c r="AS567">
        <f>AG567*TRAIN_SUMMARY!$C$14</f>
        <v>-8.8614999578798745E-2</v>
      </c>
      <c r="AT567">
        <f>TRAIN_SUMMARY!$C$2+SUM(AH567:AS567)</f>
        <v>-2.3645730342591151</v>
      </c>
      <c r="AU567">
        <f t="shared" si="104"/>
        <v>8.5914379216135497E-2</v>
      </c>
      <c r="AV567">
        <f t="shared" si="105"/>
        <v>8.9831034908987556E-2</v>
      </c>
      <c r="AW567">
        <f t="shared" si="106"/>
        <v>1</v>
      </c>
      <c r="AX567">
        <f t="shared" si="107"/>
        <v>0</v>
      </c>
      <c r="AY567">
        <f t="shared" si="115"/>
        <v>355</v>
      </c>
      <c r="AZ567">
        <f t="shared" si="116"/>
        <v>211</v>
      </c>
      <c r="BA567" s="35">
        <f t="shared" si="108"/>
        <v>0.73195876288659789</v>
      </c>
      <c r="BB567" s="35">
        <f t="shared" si="109"/>
        <v>0.98139534883720925</v>
      </c>
      <c r="BC567" s="35">
        <f t="shared" si="110"/>
        <v>0.24943658595061136</v>
      </c>
      <c r="BD567" s="35">
        <f t="shared" si="111"/>
        <v>0.98139534883720925</v>
      </c>
      <c r="BE567" s="35">
        <f t="shared" si="112"/>
        <v>0.73195876288659789</v>
      </c>
      <c r="BF567" s="23">
        <f>VLOOKUP(AH567,POINTS_TABLE!$D$2:$E$6,2,FALSE)</f>
        <v>4.4087756341599382</v>
      </c>
      <c r="BG567" s="23">
        <f>VLOOKUP(AI567,POINTS_TABLE!$D$7:$E$12,2,FALSE)</f>
        <v>-2.6701063982906263</v>
      </c>
      <c r="BH567" s="23">
        <f>VLOOKUP(AJ567,POINTS_TABLE!$D$13:$E$18,2,FALSE)</f>
        <v>2.4866538521987356</v>
      </c>
      <c r="BI567" s="23">
        <f>VLOOKUP(AK567,POINTS_TABLE!$D$21:$E$24,2,FALSE)</f>
        <v>-38.273886227485001</v>
      </c>
      <c r="BJ567" s="23">
        <f>VLOOKUP(AL567,POINTS_TABLE!$D$25:$E$27,2,FALSE)</f>
        <v>-16.350408422870363</v>
      </c>
      <c r="BK567" s="23">
        <f>VLOOKUP(AM567,POINTS_TABLE!$D$28:$E$33,2,FALSE)</f>
        <v>-20.314693279760625</v>
      </c>
      <c r="BL567" s="23">
        <f>VLOOKUP(AN567,POINTS_TABLE!$D$34:$E$37,2,FALSE)</f>
        <v>7.4046821899710498</v>
      </c>
      <c r="BM567" s="23">
        <f>VLOOKUP(AO567,POINTS_TABLE!$D$38:$E$41,2,FALSE)</f>
        <v>2.0741751155172814</v>
      </c>
      <c r="BN567" s="23">
        <f>VLOOKUP(AP567,POINTS_TABLE!$D$42:$E$44,2,FALSE)</f>
        <v>13.840093530703253</v>
      </c>
      <c r="BO567" s="23">
        <f>VLOOKUP(AQ567,POINTS_TABLE!$D$45:$E$48,2,FALSE)</f>
        <v>-12.122190198740443</v>
      </c>
      <c r="BP567" s="23">
        <f>VLOOKUP(AR567,POINTS_TABLE!$D$49:$E$50,2,FALSE)</f>
        <v>-3.4375704313596254</v>
      </c>
      <c r="BQ567" s="23">
        <f>VLOOKUP(AS567,POINTS_TABLE!$D$51:$E$52,2,FALSE)</f>
        <v>-3.8353326132213157</v>
      </c>
      <c r="BR567" s="39">
        <f>ROUND(SCORECARD_SCALLING!$C$6-SUM(BF567:BQ567)-TRAIN_SUMMARY!$C$2*SCORECARD_SCALLING!$C$5,0)</f>
        <v>573</v>
      </c>
      <c r="BS567" t="str">
        <f t="shared" si="113"/>
        <v>Manual review</v>
      </c>
      <c r="BT567">
        <f t="shared" si="114"/>
        <v>2</v>
      </c>
    </row>
    <row r="568" spans="1:72">
      <c r="A568" s="2" t="s">
        <v>37</v>
      </c>
      <c r="B568" s="2">
        <v>18</v>
      </c>
      <c r="C568" s="2" t="s">
        <v>33</v>
      </c>
      <c r="D568" s="2" t="s">
        <v>23</v>
      </c>
      <c r="E568" s="2">
        <v>2051</v>
      </c>
      <c r="F568" s="2" t="s">
        <v>34</v>
      </c>
      <c r="G568" s="2" t="s">
        <v>57</v>
      </c>
      <c r="H568" s="2">
        <v>4</v>
      </c>
      <c r="I568" s="2" t="s">
        <v>26</v>
      </c>
      <c r="J568" s="2" t="s">
        <v>27</v>
      </c>
      <c r="K568" s="2">
        <v>1</v>
      </c>
      <c r="L568" s="2" t="s">
        <v>28</v>
      </c>
      <c r="M568" s="2">
        <v>33</v>
      </c>
      <c r="N568" s="2" t="s">
        <v>27</v>
      </c>
      <c r="O568" s="2" t="s">
        <v>29</v>
      </c>
      <c r="P568" s="2">
        <v>1</v>
      </c>
      <c r="Q568" s="2" t="s">
        <v>30</v>
      </c>
      <c r="R568" s="2">
        <v>1</v>
      </c>
      <c r="S568" s="2" t="s">
        <v>27</v>
      </c>
      <c r="T568" s="2" t="s">
        <v>31</v>
      </c>
      <c r="U568" s="2">
        <v>0</v>
      </c>
      <c r="V568">
        <f>_xlfn.XLOOKUP(B568,Binning_WOE_IV!$C$2:$C$6,Binning_WOE_IV!$I$2:$I$6,"not found",-1)</f>
        <v>7.0953437452657447E-2</v>
      </c>
      <c r="W568">
        <f>_xlfn.XLOOKUP(E568,Binning_WOE_IV!$C$7:$C$12,Binning_WOE_IV!$I$7:$I$12,"not found",-1)</f>
        <v>0.12361395596717682</v>
      </c>
      <c r="X568">
        <f>_xlfn.XLOOKUP(M568,Binning_WOE_IV!$C$13:$C$18,Binning_WOE_IV!$I$13:$I$18,"not found",-1)</f>
        <v>-9.0210644079187538E-2</v>
      </c>
      <c r="Y568">
        <f>_xlfn.XLOOKUP(A568,Binning_WOE_IV!$B$32:$B$35,Binning_WOE_IV!$G$32:$G$35,"not found",0)</f>
        <v>1.1281887537091495</v>
      </c>
      <c r="Z568" s="23">
        <f>_xlfn.XLOOKUP(_xlfn.XLOOKUP(C568,Binning_WOE_IV!$AF$2:$AF$6,Binning_WOE_IV!$AG$2:$AG$6,"not found",0),Binning_WOE_IV!$R$36:$R$38,Binning_WOE_IV!$G$36:$G$38,"not found",0)</f>
        <v>-4.4726268044255127E-2</v>
      </c>
      <c r="AA568" cm="1">
        <f t="array" ref="AA568">_xlfn.SWITCH(D568,"radio/tv",Binning_WOE_IV!$G$39,"other",Binning_WOE_IV!$G$39,"education",Binning_WOE_IV!$G$40,"retraining",Binning_WOE_IV!$G$40,"furniture/equipment",Binning_WOE_IV!$G$41,"domestic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68">
        <f>_xlfn.LET(_xlpm.b,_xlfn.XLOOKUP(F568,Binning_WOE_IV!$AJ$2:$AJ$6,Binning_WOE_IV!$AK$2:$AK$6,"not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68">
        <f>_xlfn.LET(_xlpm.b,_xlfn.XLOOKUP(G568,Binning_WOE_IV!$AL$2:$AL$6,Binning_WOE_IV!$AM$2:$AM$6,"not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568">
        <f>_xlfn.XLOOKUP(_xlfn.XLOOKUP(I568,Binning_WOE_IV!$AN$2:$AN$5,Binning_WOE_IV!$AO$2:$AO$5,"not found",0),Binning_WOE_IV!$R$53:$R$55,Binning_WOE_IV!$G$53:$G$55,"not found",0)</f>
        <v>0.1811117123342415</v>
      </c>
      <c r="AE568">
        <f>_xlfn.LET(_xlpm.b,_xlfn.XLOOKUP(L568,Binning_WOE_IV!$AQ$2:$AQ$5,Binning_WOE_IV!$AR$2:$AR$5,"not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68">
        <f>_xlfn.XLOOKUP(_xlfn.XLOOKUP(N568,Binning_WOE_IV!$AS$2:$AS$4,Binning_WOE_IV!$AT$2:$AT$4,"not found",0),Binning_WOE_IV!$R$62:$R$63,Binning_WOE_IV!$G$62:$G$63,"not found",0)</f>
        <v>0.12957806221905885</v>
      </c>
      <c r="AG568">
        <f>_xlfn.XLOOKUP(_xlfn.XLOOKUP(O568,Binning_WOE_IV!$AU$2:$AU$4,Binning_WOE_IV!$AV$2:$AV$4,"not found",0),Binning_WOE_IV!$R$64:$R$65,Binning_WOE_IV!$G$64:$G$65,"not found",0)</f>
        <v>0.23435622685305388</v>
      </c>
      <c r="AH568">
        <f>V568*TRAIN_SUMMARY!$C$3</f>
        <v>-5.5952498937620498E-2</v>
      </c>
      <c r="AI568">
        <f>W568*TRAIN_SUMMARY!$C$4</f>
        <v>-6.1692557392340606E-2</v>
      </c>
      <c r="AJ568">
        <f>X568*TRAIN_SUMMARY!$C$5</f>
        <v>5.7453903556002682E-2</v>
      </c>
      <c r="AK568">
        <f>Y568*TRAIN_SUMMARY!$C$6</f>
        <v>-0.88431454425511169</v>
      </c>
      <c r="AL568">
        <f>Z568*TRAIN_SUMMARY!$C$7</f>
        <v>2.4580699342731407E-2</v>
      </c>
      <c r="AM568">
        <f>AA568*TRAIN_SUMMARY!$C$8</f>
        <v>-0.43521580803835686</v>
      </c>
      <c r="AN568">
        <f>AB568*TRAIN_SUMMARY!$C$9</f>
        <v>0.17108448609736249</v>
      </c>
      <c r="AO568">
        <f>AC568*TRAIN_SUMMARY!$C$10</f>
        <v>0.2867089209985732</v>
      </c>
      <c r="AP568">
        <f>AD568*TRAIN_SUMMARY!$C$11</f>
        <v>-0.21458247952085815</v>
      </c>
      <c r="AQ568">
        <f>AE568*TRAIN_SUMMARY!$C$12</f>
        <v>-0.28008206528227803</v>
      </c>
      <c r="AR568">
        <f>AF568*TRAIN_SUMMARY!$C$13</f>
        <v>-7.9424741749105313E-2</v>
      </c>
      <c r="AS568">
        <f>AG568*TRAIN_SUMMARY!$C$14</f>
        <v>-8.8614999578798745E-2</v>
      </c>
      <c r="AT568">
        <f>TRAIN_SUMMARY!$C$2+SUM(AH568:AS568)</f>
        <v>-2.3814524995219233</v>
      </c>
      <c r="AU568">
        <f t="shared" si="104"/>
        <v>8.4598014548230016E-2</v>
      </c>
      <c r="AV568">
        <f t="shared" si="105"/>
        <v>8.8391981820475155E-2</v>
      </c>
      <c r="AW568">
        <f t="shared" si="106"/>
        <v>1</v>
      </c>
      <c r="AX568">
        <f t="shared" si="107"/>
        <v>0</v>
      </c>
      <c r="AY568">
        <f t="shared" si="115"/>
        <v>356</v>
      </c>
      <c r="AZ568">
        <f t="shared" si="116"/>
        <v>211</v>
      </c>
      <c r="BA568" s="35">
        <f t="shared" si="108"/>
        <v>0.73402061855670098</v>
      </c>
      <c r="BB568" s="35">
        <f t="shared" si="109"/>
        <v>0.98139534883720925</v>
      </c>
      <c r="BC568" s="35">
        <f t="shared" si="110"/>
        <v>0.24737473028050827</v>
      </c>
      <c r="BD568" s="35">
        <f t="shared" si="111"/>
        <v>0.98139534883720925</v>
      </c>
      <c r="BE568" s="35">
        <f t="shared" si="112"/>
        <v>0.73402061855670098</v>
      </c>
      <c r="BF568" s="23">
        <f>VLOOKUP(AH568,POINTS_TABLE!$D$2:$E$6,2,FALSE)</f>
        <v>-2.4216717822795024</v>
      </c>
      <c r="BG568" s="23">
        <f>VLOOKUP(AI568,POINTS_TABLE!$D$7:$E$12,2,FALSE)</f>
        <v>-2.6701063982906263</v>
      </c>
      <c r="BH568" s="23">
        <f>VLOOKUP(AJ568,POINTS_TABLE!$D$13:$E$18,2,FALSE)</f>
        <v>2.4866538521987356</v>
      </c>
      <c r="BI568" s="23">
        <f>VLOOKUP(AK568,POINTS_TABLE!$D$21:$E$24,2,FALSE)</f>
        <v>-38.273886227485001</v>
      </c>
      <c r="BJ568" s="23">
        <f>VLOOKUP(AL568,POINTS_TABLE!$D$25:$E$27,2,FALSE)</f>
        <v>1.063873591300236</v>
      </c>
      <c r="BK568" s="23">
        <f>VLOOKUP(AM568,POINTS_TABLE!$D$28:$E$33,2,FALSE)</f>
        <v>-18.836510639202615</v>
      </c>
      <c r="BL568" s="23">
        <f>VLOOKUP(AN568,POINTS_TABLE!$D$34:$E$37,2,FALSE)</f>
        <v>7.4046821899710498</v>
      </c>
      <c r="BM568" s="23">
        <f>VLOOKUP(AO568,POINTS_TABLE!$D$38:$E$41,2,FALSE)</f>
        <v>12.409006155098014</v>
      </c>
      <c r="BN568" s="23">
        <f>VLOOKUP(AP568,POINTS_TABLE!$D$42:$E$44,2,FALSE)</f>
        <v>-9.2873123719919874</v>
      </c>
      <c r="BO568" s="23">
        <f>VLOOKUP(AQ568,POINTS_TABLE!$D$45:$E$48,2,FALSE)</f>
        <v>-12.122190198740443</v>
      </c>
      <c r="BP568" s="23">
        <f>VLOOKUP(AR568,POINTS_TABLE!$D$49:$E$50,2,FALSE)</f>
        <v>-3.4375704313596254</v>
      </c>
      <c r="BQ568" s="23">
        <f>VLOOKUP(AS568,POINTS_TABLE!$D$51:$E$52,2,FALSE)</f>
        <v>-3.8353326132213157</v>
      </c>
      <c r="BR568" s="39">
        <f>ROUND(SCORECARD_SCALLING!$C$6-SUM(BF568:BQ568)-TRAIN_SUMMARY!$C$2*SCORECARD_SCALLING!$C$5,0)</f>
        <v>573</v>
      </c>
      <c r="BS568" t="str">
        <f t="shared" si="113"/>
        <v>Manual review</v>
      </c>
      <c r="BT568">
        <f t="shared" si="114"/>
        <v>2</v>
      </c>
    </row>
    <row r="569" spans="1:72">
      <c r="A569" s="2" t="s">
        <v>37</v>
      </c>
      <c r="B569" s="2">
        <v>24</v>
      </c>
      <c r="C569" s="2" t="s">
        <v>22</v>
      </c>
      <c r="D569" s="2" t="s">
        <v>68</v>
      </c>
      <c r="E569" s="2">
        <v>5507</v>
      </c>
      <c r="F569" s="2" t="s">
        <v>34</v>
      </c>
      <c r="G569" s="2" t="s">
        <v>25</v>
      </c>
      <c r="H569" s="2">
        <v>3</v>
      </c>
      <c r="I569" s="2" t="s">
        <v>26</v>
      </c>
      <c r="J569" s="2" t="s">
        <v>27</v>
      </c>
      <c r="K569" s="2">
        <v>4</v>
      </c>
      <c r="L569" s="2" t="s">
        <v>47</v>
      </c>
      <c r="M569" s="2">
        <v>44</v>
      </c>
      <c r="N569" s="2" t="s">
        <v>27</v>
      </c>
      <c r="O569" s="2" t="s">
        <v>44</v>
      </c>
      <c r="P569" s="2">
        <v>2</v>
      </c>
      <c r="Q569" s="2" t="s">
        <v>30</v>
      </c>
      <c r="R569" s="2">
        <v>1</v>
      </c>
      <c r="S569" s="2" t="s">
        <v>27</v>
      </c>
      <c r="T569" s="2" t="s">
        <v>31</v>
      </c>
      <c r="U569" s="2">
        <v>0</v>
      </c>
      <c r="V569">
        <f>_xlfn.XLOOKUP(B569,Binning_WOE_IV!$C$2:$C$6,Binning_WOE_IV!$I$2:$I$6,"not found",-1)</f>
        <v>-0.12917431193202994</v>
      </c>
      <c r="W569">
        <f>_xlfn.XLOOKUP(E569,Binning_WOE_IV!$C$7:$C$12,Binning_WOE_IV!$I$7:$I$12,"not found",-1)</f>
        <v>-0.1020145435816787</v>
      </c>
      <c r="X569">
        <f>_xlfn.XLOOKUP(M569,Binning_WOE_IV!$C$13:$C$18,Binning_WOE_IV!$I$13:$I$18,"not found",-1)</f>
        <v>0.27579903319597576</v>
      </c>
      <c r="Y569">
        <f>_xlfn.XLOOKUP(A569,Binning_WOE_IV!$B$32:$B$35,Binning_WOE_IV!$G$32:$G$35,"not found",0)</f>
        <v>1.1281887537091495</v>
      </c>
      <c r="Z569" s="23">
        <f>_xlfn.XLOOKUP(_xlfn.XLOOKUP(C569,Binning_WOE_IV!$AF$2:$AF$6,Binning_WOE_IV!$AG$2:$AG$6,"not found",0),Binning_WOE_IV!$R$36:$R$38,Binning_WOE_IV!$G$36:$G$38,"not found",0)</f>
        <v>0.68738688104907397</v>
      </c>
      <c r="AA569" cm="1">
        <f t="array" ref="AA569">_xlfn.SWITCH(D569,"radio/tv",Binning_WOE_IV!$G$39,"other",Binning_WOE_IV!$G$39,"education",Binning_WOE_IV!$G$40,"retraining",Binning_WOE_IV!$G$40,"furniture/equipment",Binning_WOE_IV!$G$41,"domestic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569">
        <f>_xlfn.LET(_xlpm.b,_xlfn.XLOOKUP(F569,Binning_WOE_IV!$AJ$2:$AJ$6,Binning_WOE_IV!$AK$2:$AK$6,"not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69">
        <f>_xlfn.LET(_xlpm.b,_xlfn.XLOOKUP(G569,Binning_WOE_IV!$AL$2:$AL$6,Binning_WOE_IV!$AM$2:$AM$6,"not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69">
        <f>_xlfn.XLOOKUP(_xlfn.XLOOKUP(I569,Binning_WOE_IV!$AN$2:$AN$5,Binning_WOE_IV!$AO$2:$AO$5,"not found",0),Binning_WOE_IV!$R$53:$R$55,Binning_WOE_IV!$G$53:$G$55,"not found",0)</f>
        <v>0.1811117123342415</v>
      </c>
      <c r="AE569">
        <f>_xlfn.LET(_xlpm.b,_xlfn.XLOOKUP(L569,Binning_WOE_IV!$AQ$2:$AQ$5,Binning_WOE_IV!$AR$2:$AR$5,"not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569">
        <f>_xlfn.XLOOKUP(_xlfn.XLOOKUP(N569,Binning_WOE_IV!$AS$2:$AS$4,Binning_WOE_IV!$AT$2:$AT$4,"not found",0),Binning_WOE_IV!$R$62:$R$63,Binning_WOE_IV!$G$62:$G$63,"not found",0)</f>
        <v>0.12957806221905885</v>
      </c>
      <c r="AG569">
        <f>_xlfn.XLOOKUP(_xlfn.XLOOKUP(O569,Binning_WOE_IV!$AU$2:$AU$4,Binning_WOE_IV!$AV$2:$AV$4,"not found",0),Binning_WOE_IV!$R$64:$R$65,Binning_WOE_IV!$G$64:$G$65,"not found",0)</f>
        <v>-0.4919272386823581</v>
      </c>
      <c r="AH569">
        <f>V569*TRAIN_SUMMARY!$C$3</f>
        <v>0.10186434668464488</v>
      </c>
      <c r="AI569">
        <f>W569*TRAIN_SUMMARY!$C$4</f>
        <v>5.0912844229637523E-2</v>
      </c>
      <c r="AJ569">
        <f>X569*TRAIN_SUMMARY!$C$5</f>
        <v>-0.1756525653466223</v>
      </c>
      <c r="AK569">
        <f>Y569*TRAIN_SUMMARY!$C$6</f>
        <v>-0.88431454425511169</v>
      </c>
      <c r="AL569">
        <f>Z569*TRAIN_SUMMARY!$C$7</f>
        <v>-0.37777464997720578</v>
      </c>
      <c r="AM569">
        <f>AA569*TRAIN_SUMMARY!$C$8</f>
        <v>-0.46936907902687153</v>
      </c>
      <c r="AN569">
        <f>AB569*TRAIN_SUMMARY!$C$9</f>
        <v>0.17108448609736249</v>
      </c>
      <c r="AO569">
        <f>AC569*TRAIN_SUMMARY!$C$10</f>
        <v>-0.18469041192036334</v>
      </c>
      <c r="AP569">
        <f>AD569*TRAIN_SUMMARY!$C$11</f>
        <v>-0.21458247952085815</v>
      </c>
      <c r="AQ569">
        <f>AE569*TRAIN_SUMMARY!$C$12</f>
        <v>0.30495501300893796</v>
      </c>
      <c r="AR569">
        <f>AF569*TRAIN_SUMMARY!$C$13</f>
        <v>-7.9424741749105313E-2</v>
      </c>
      <c r="AS569">
        <f>AG569*TRAIN_SUMMARY!$C$14</f>
        <v>0.18600799575071647</v>
      </c>
      <c r="AT569">
        <f>TRAIN_SUMMARY!$C$2+SUM(AH569:AS569)</f>
        <v>-2.3923846007869622</v>
      </c>
      <c r="AU569">
        <f t="shared" si="104"/>
        <v>8.3755255157919387E-2</v>
      </c>
      <c r="AV569">
        <f t="shared" si="105"/>
        <v>8.7471761304320744E-2</v>
      </c>
      <c r="AW569">
        <f t="shared" si="106"/>
        <v>1</v>
      </c>
      <c r="AX569">
        <f t="shared" si="107"/>
        <v>0</v>
      </c>
      <c r="AY569">
        <f t="shared" si="115"/>
        <v>357</v>
      </c>
      <c r="AZ569">
        <f t="shared" si="116"/>
        <v>211</v>
      </c>
      <c r="BA569" s="35">
        <f t="shared" si="108"/>
        <v>0.73608247422680417</v>
      </c>
      <c r="BB569" s="35">
        <f t="shared" si="109"/>
        <v>0.98139534883720925</v>
      </c>
      <c r="BC569" s="35">
        <f t="shared" si="110"/>
        <v>0.24531287461040507</v>
      </c>
      <c r="BD569" s="35">
        <f t="shared" si="111"/>
        <v>0.98139534883720925</v>
      </c>
      <c r="BE569" s="35">
        <f t="shared" si="112"/>
        <v>0.73608247422680417</v>
      </c>
      <c r="BF569" s="23">
        <f>VLOOKUP(AH569,POINTS_TABLE!$D$2:$E$6,2,FALSE)</f>
        <v>4.4087756341599382</v>
      </c>
      <c r="BG569" s="23">
        <f>VLOOKUP(AI569,POINTS_TABLE!$D$7:$E$12,2,FALSE)</f>
        <v>2.2035512366295098</v>
      </c>
      <c r="BH569" s="23">
        <f>VLOOKUP(AJ569,POINTS_TABLE!$D$13:$E$18,2,FALSE)</f>
        <v>-7.6023925483498971</v>
      </c>
      <c r="BI569" s="23">
        <f>VLOOKUP(AK569,POINTS_TABLE!$D$21:$E$24,2,FALSE)</f>
        <v>-38.273886227485001</v>
      </c>
      <c r="BJ569" s="23">
        <f>VLOOKUP(AL569,POINTS_TABLE!$D$25:$E$27,2,FALSE)</f>
        <v>-16.350408422870363</v>
      </c>
      <c r="BK569" s="23">
        <f>VLOOKUP(AM569,POINTS_TABLE!$D$28:$E$33,2,FALSE)</f>
        <v>-20.314693279760625</v>
      </c>
      <c r="BL569" s="23">
        <f>VLOOKUP(AN569,POINTS_TABLE!$D$34:$E$37,2,FALSE)</f>
        <v>7.4046821899710498</v>
      </c>
      <c r="BM569" s="23">
        <f>VLOOKUP(AO569,POINTS_TABLE!$D$38:$E$41,2,FALSE)</f>
        <v>-7.9935582413174426</v>
      </c>
      <c r="BN569" s="23">
        <f>VLOOKUP(AP569,POINTS_TABLE!$D$42:$E$44,2,FALSE)</f>
        <v>-9.2873123719919874</v>
      </c>
      <c r="BO569" s="23">
        <f>VLOOKUP(AQ569,POINTS_TABLE!$D$45:$E$48,2,FALSE)</f>
        <v>13.198712548866723</v>
      </c>
      <c r="BP569" s="23">
        <f>VLOOKUP(AR569,POINTS_TABLE!$D$49:$E$50,2,FALSE)</f>
        <v>-3.4375704313596254</v>
      </c>
      <c r="BQ569" s="23">
        <f>VLOOKUP(AS569,POINTS_TABLE!$D$51:$E$52,2,FALSE)</f>
        <v>8.0505843910576207</v>
      </c>
      <c r="BR569" s="39">
        <f>ROUND(SCORECARD_SCALLING!$C$6-SUM(BF569:BQ569)-TRAIN_SUMMARY!$C$2*SCORECARD_SCALLING!$C$5,0)</f>
        <v>574</v>
      </c>
      <c r="BS569" t="str">
        <f t="shared" si="113"/>
        <v>Manual review</v>
      </c>
      <c r="BT569">
        <f t="shared" si="114"/>
        <v>2</v>
      </c>
    </row>
    <row r="570" spans="1:72">
      <c r="A570" s="2" t="s">
        <v>63</v>
      </c>
      <c r="B570" s="2">
        <v>24</v>
      </c>
      <c r="C570" s="2" t="s">
        <v>22</v>
      </c>
      <c r="D570" s="2" t="s">
        <v>23</v>
      </c>
      <c r="E570" s="2">
        <v>3148</v>
      </c>
      <c r="F570" s="2" t="s">
        <v>24</v>
      </c>
      <c r="G570" s="2" t="s">
        <v>35</v>
      </c>
      <c r="H570" s="2">
        <v>3</v>
      </c>
      <c r="I570" s="2" t="s">
        <v>26</v>
      </c>
      <c r="J570" s="2" t="s">
        <v>27</v>
      </c>
      <c r="K570" s="2">
        <v>2</v>
      </c>
      <c r="L570" s="2" t="s">
        <v>50</v>
      </c>
      <c r="M570" s="2">
        <v>31</v>
      </c>
      <c r="N570" s="2" t="s">
        <v>27</v>
      </c>
      <c r="O570" s="2" t="s">
        <v>29</v>
      </c>
      <c r="P570" s="2">
        <v>2</v>
      </c>
      <c r="Q570" s="2" t="s">
        <v>30</v>
      </c>
      <c r="R570" s="2">
        <v>1</v>
      </c>
      <c r="S570" s="2" t="s">
        <v>31</v>
      </c>
      <c r="T570" s="2" t="s">
        <v>31</v>
      </c>
      <c r="U570" s="2">
        <v>0</v>
      </c>
      <c r="V570">
        <f>_xlfn.XLOOKUP(B570,Binning_WOE_IV!$C$2:$C$6,Binning_WOE_IV!$I$2:$I$6,"not found",-1)</f>
        <v>-0.12917431193202994</v>
      </c>
      <c r="W570">
        <f>_xlfn.XLOOKUP(E570,Binning_WOE_IV!$C$7:$C$12,Binning_WOE_IV!$I$7:$I$12,"not found",-1)</f>
        <v>4.3939369041401284E-2</v>
      </c>
      <c r="X570">
        <f>_xlfn.XLOOKUP(M570,Binning_WOE_IV!$C$13:$C$18,Binning_WOE_IV!$I$13:$I$18,"not found",-1)</f>
        <v>-9.0210644079187538E-2</v>
      </c>
      <c r="Y570">
        <f>_xlfn.XLOOKUP(A570,Binning_WOE_IV!$B$32:$B$35,Binning_WOE_IV!$G$32:$G$35,"not found",0)</f>
        <v>0.16731839020190586</v>
      </c>
      <c r="Z570" s="23">
        <f>_xlfn.XLOOKUP(_xlfn.XLOOKUP(C570,Binning_WOE_IV!$AF$2:$AF$6,Binning_WOE_IV!$AG$2:$AG$6,"not found",0),Binning_WOE_IV!$R$36:$R$38,Binning_WOE_IV!$G$36:$G$38,"not found",0)</f>
        <v>0.68738688104907397</v>
      </c>
      <c r="AA570" cm="1">
        <f t="array" ref="AA570">_xlfn.SWITCH(D570,"radio/tv",Binning_WOE_IV!$G$39,"other",Binning_WOE_IV!$G$39,"education",Binning_WOE_IV!$G$40,"retraining",Binning_WOE_IV!$G$40,"furniture/equipment",Binning_WOE_IV!$G$41,"domestic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70">
        <f>_xlfn.LET(_xlpm.b,_xlfn.XLOOKUP(F570,Binning_WOE_IV!$AJ$2:$AJ$6,Binning_WOE_IV!$AK$2:$AK$6,"not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570">
        <f>_xlfn.LET(_xlpm.b,_xlfn.XLOOKUP(G570,Binning_WOE_IV!$AL$2:$AL$6,Binning_WOE_IV!$AM$2:$AM$6,"not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70">
        <f>_xlfn.XLOOKUP(_xlfn.XLOOKUP(I570,Binning_WOE_IV!$AN$2:$AN$5,Binning_WOE_IV!$AO$2:$AO$5,"not found",0),Binning_WOE_IV!$R$53:$R$55,Binning_WOE_IV!$G$53:$G$55,"not found",0)</f>
        <v>0.1811117123342415</v>
      </c>
      <c r="AE570">
        <f>_xlfn.LET(_xlpm.b,_xlfn.XLOOKUP(L570,Binning_WOE_IV!$AQ$2:$AQ$5,Binning_WOE_IV!$AR$2:$AR$5,"not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70">
        <f>_xlfn.XLOOKUP(_xlfn.XLOOKUP(N570,Binning_WOE_IV!$AS$2:$AS$4,Binning_WOE_IV!$AT$2:$AT$4,"not found",0),Binning_WOE_IV!$R$62:$R$63,Binning_WOE_IV!$G$62:$G$63,"not found",0)</f>
        <v>0.12957806221905885</v>
      </c>
      <c r="AG570">
        <f>_xlfn.XLOOKUP(_xlfn.XLOOKUP(O570,Binning_WOE_IV!$AU$2:$AU$4,Binning_WOE_IV!$AV$2:$AV$4,"not found",0),Binning_WOE_IV!$R$64:$R$65,Binning_WOE_IV!$G$64:$G$65,"not found",0)</f>
        <v>0.23435622685305388</v>
      </c>
      <c r="AH570">
        <f>V570*TRAIN_SUMMARY!$C$3</f>
        <v>0.10186434668464488</v>
      </c>
      <c r="AI570">
        <f>W570*TRAIN_SUMMARY!$C$4</f>
        <v>-2.1929012991782761E-2</v>
      </c>
      <c r="AJ570">
        <f>X570*TRAIN_SUMMARY!$C$5</f>
        <v>5.7453903556002682E-2</v>
      </c>
      <c r="AK570">
        <f>Y570*TRAIN_SUMMARY!$C$6</f>
        <v>-0.13115011605145144</v>
      </c>
      <c r="AL570">
        <f>Z570*TRAIN_SUMMARY!$C$7</f>
        <v>-0.37777464997720578</v>
      </c>
      <c r="AM570">
        <f>AA570*TRAIN_SUMMARY!$C$8</f>
        <v>-0.43521580803835686</v>
      </c>
      <c r="AN570">
        <f>AB570*TRAIN_SUMMARY!$C$9</f>
        <v>-0.49611293003523665</v>
      </c>
      <c r="AO570">
        <f>AC570*TRAIN_SUMMARY!$C$10</f>
        <v>4.7923621110280083E-2</v>
      </c>
      <c r="AP570">
        <f>AD570*TRAIN_SUMMARY!$C$11</f>
        <v>-0.21458247952085815</v>
      </c>
      <c r="AQ570">
        <f>AE570*TRAIN_SUMMARY!$C$12</f>
        <v>6.1778553558697331E-2</v>
      </c>
      <c r="AR570">
        <f>AF570*TRAIN_SUMMARY!$C$13</f>
        <v>-7.9424741749105313E-2</v>
      </c>
      <c r="AS570">
        <f>AG570*TRAIN_SUMMARY!$C$14</f>
        <v>-8.8614999578798745E-2</v>
      </c>
      <c r="AT570">
        <f>TRAIN_SUMMARY!$C$2+SUM(AH570:AS570)</f>
        <v>-2.3971851277952942</v>
      </c>
      <c r="AU570">
        <f t="shared" si="104"/>
        <v>8.3387596574942005E-2</v>
      </c>
      <c r="AV570">
        <f t="shared" si="105"/>
        <v>8.7070575005370812E-2</v>
      </c>
      <c r="AW570">
        <f t="shared" si="106"/>
        <v>1</v>
      </c>
      <c r="AX570">
        <f t="shared" si="107"/>
        <v>0</v>
      </c>
      <c r="AY570">
        <f t="shared" si="115"/>
        <v>358</v>
      </c>
      <c r="AZ570">
        <f t="shared" si="116"/>
        <v>211</v>
      </c>
      <c r="BA570" s="35">
        <f t="shared" si="108"/>
        <v>0.73814432989690726</v>
      </c>
      <c r="BB570" s="35">
        <f t="shared" si="109"/>
        <v>0.98139534883720925</v>
      </c>
      <c r="BC570" s="35">
        <f t="shared" si="110"/>
        <v>0.24325101894030199</v>
      </c>
      <c r="BD570" s="35">
        <f t="shared" si="111"/>
        <v>0.98139534883720925</v>
      </c>
      <c r="BE570" s="35">
        <f t="shared" si="112"/>
        <v>0.73814432989690726</v>
      </c>
      <c r="BF570" s="23">
        <f>VLOOKUP(AH570,POINTS_TABLE!$D$2:$E$6,2,FALSE)</f>
        <v>4.4087756341599382</v>
      </c>
      <c r="BG570" s="23">
        <f>VLOOKUP(AI570,POINTS_TABLE!$D$7:$E$12,2,FALSE)</f>
        <v>-0.94910634884503919</v>
      </c>
      <c r="BH570" s="23">
        <f>VLOOKUP(AJ570,POINTS_TABLE!$D$13:$E$18,2,FALSE)</f>
        <v>2.4866538521987356</v>
      </c>
      <c r="BI570" s="23">
        <f>VLOOKUP(AK570,POINTS_TABLE!$D$21:$E$24,2,FALSE)</f>
        <v>-5.6762886611832304</v>
      </c>
      <c r="BJ570" s="23">
        <f>VLOOKUP(AL570,POINTS_TABLE!$D$25:$E$27,2,FALSE)</f>
        <v>-16.350408422870363</v>
      </c>
      <c r="BK570" s="23">
        <f>VLOOKUP(AM570,POINTS_TABLE!$D$28:$E$33,2,FALSE)</f>
        <v>-18.836510639202615</v>
      </c>
      <c r="BL570" s="23">
        <f>VLOOKUP(AN570,POINTS_TABLE!$D$34:$E$37,2,FALSE)</f>
        <v>-21.472189916481874</v>
      </c>
      <c r="BM570" s="23">
        <f>VLOOKUP(AO570,POINTS_TABLE!$D$38:$E$41,2,FALSE)</f>
        <v>2.0741751155172814</v>
      </c>
      <c r="BN570" s="23">
        <f>VLOOKUP(AP570,POINTS_TABLE!$D$42:$E$44,2,FALSE)</f>
        <v>-9.2873123719919874</v>
      </c>
      <c r="BO570" s="23">
        <f>VLOOKUP(AQ570,POINTS_TABLE!$D$45:$E$48,2,FALSE)</f>
        <v>2.6738283855727758</v>
      </c>
      <c r="BP570" s="23">
        <f>VLOOKUP(AR570,POINTS_TABLE!$D$49:$E$50,2,FALSE)</f>
        <v>-3.4375704313596254</v>
      </c>
      <c r="BQ570" s="23">
        <f>VLOOKUP(AS570,POINTS_TABLE!$D$51:$E$52,2,FALSE)</f>
        <v>-3.8353326132213157</v>
      </c>
      <c r="BR570" s="39">
        <f>ROUND(SCORECARD_SCALLING!$C$6-SUM(BF570:BQ570)-TRAIN_SUMMARY!$C$2*SCORECARD_SCALLING!$C$5,0)</f>
        <v>574</v>
      </c>
      <c r="BS570" t="str">
        <f t="shared" si="113"/>
        <v>Manual review</v>
      </c>
      <c r="BT570">
        <f t="shared" si="114"/>
        <v>2</v>
      </c>
    </row>
    <row r="571" spans="1:72">
      <c r="A571" s="2" t="s">
        <v>37</v>
      </c>
      <c r="B571" s="2">
        <v>24</v>
      </c>
      <c r="C571" s="2" t="s">
        <v>33</v>
      </c>
      <c r="D571" s="2" t="s">
        <v>23</v>
      </c>
      <c r="E571" s="2">
        <v>3235</v>
      </c>
      <c r="F571" s="2" t="s">
        <v>48</v>
      </c>
      <c r="G571" s="2" t="s">
        <v>25</v>
      </c>
      <c r="H571" s="2">
        <v>3</v>
      </c>
      <c r="I571" s="2" t="s">
        <v>54</v>
      </c>
      <c r="J571" s="2" t="s">
        <v>27</v>
      </c>
      <c r="K571" s="2">
        <v>2</v>
      </c>
      <c r="L571" s="2" t="s">
        <v>50</v>
      </c>
      <c r="M571" s="2">
        <v>26</v>
      </c>
      <c r="N571" s="2" t="s">
        <v>27</v>
      </c>
      <c r="O571" s="2" t="s">
        <v>29</v>
      </c>
      <c r="P571" s="2">
        <v>1</v>
      </c>
      <c r="Q571" s="2" t="s">
        <v>52</v>
      </c>
      <c r="R571" s="2">
        <v>1</v>
      </c>
      <c r="S571" s="2" t="s">
        <v>31</v>
      </c>
      <c r="T571" s="2" t="s">
        <v>31</v>
      </c>
      <c r="U571" s="2">
        <v>0</v>
      </c>
      <c r="V571">
        <f>_xlfn.XLOOKUP(B571,Binning_WOE_IV!$C$2:$C$6,Binning_WOE_IV!$I$2:$I$6,"not found",-1)</f>
        <v>-0.12917431193202994</v>
      </c>
      <c r="W571">
        <f>_xlfn.XLOOKUP(E571,Binning_WOE_IV!$C$7:$C$12,Binning_WOE_IV!$I$7:$I$12,"not found",-1)</f>
        <v>4.3939369041401284E-2</v>
      </c>
      <c r="X571">
        <f>_xlfn.XLOOKUP(M571,Binning_WOE_IV!$C$13:$C$18,Binning_WOE_IV!$I$13:$I$18,"not found",-1)</f>
        <v>-0.13233987329659078</v>
      </c>
      <c r="Y571">
        <f>_xlfn.XLOOKUP(A571,Binning_WOE_IV!$B$32:$B$35,Binning_WOE_IV!$G$32:$G$35,"not found",0)</f>
        <v>1.1281887537091495</v>
      </c>
      <c r="Z571" s="23">
        <f>_xlfn.XLOOKUP(_xlfn.XLOOKUP(C571,Binning_WOE_IV!$AF$2:$AF$6,Binning_WOE_IV!$AG$2:$AG$6,"not found",0),Binning_WOE_IV!$R$36:$R$38,Binning_WOE_IV!$G$36:$G$38,"not found",0)</f>
        <v>-4.4726268044255127E-2</v>
      </c>
      <c r="AA571" cm="1">
        <f t="array" ref="AA571">_xlfn.SWITCH(D571,"radio/tv",Binning_WOE_IV!$G$39,"other",Binning_WOE_IV!$G$39,"education",Binning_WOE_IV!$G$40,"retraining",Binning_WOE_IV!$G$40,"furniture/equipment",Binning_WOE_IV!$G$41,"domestic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71">
        <f>_xlfn.LET(_xlpm.b,_xlfn.XLOOKUP(F571,Binning_WOE_IV!$AJ$2:$AJ$6,Binning_WOE_IV!$AK$2:$AK$6,"not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571">
        <f>_xlfn.LET(_xlpm.b,_xlfn.XLOOKUP(G571,Binning_WOE_IV!$AL$2:$AL$6,Binning_WOE_IV!$AM$2:$AM$6,"not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71">
        <f>_xlfn.XLOOKUP(_xlfn.XLOOKUP(I571,Binning_WOE_IV!$AN$2:$AN$5,Binning_WOE_IV!$AO$2:$AO$5,"not found",0),Binning_WOE_IV!$R$53:$R$55,Binning_WOE_IV!$G$53:$G$55,"not found",0)</f>
        <v>-0.2698954162208389</v>
      </c>
      <c r="AE571">
        <f>_xlfn.LET(_xlpm.b,_xlfn.XLOOKUP(L571,Binning_WOE_IV!$AQ$2:$AQ$5,Binning_WOE_IV!$AR$2:$AR$5,"not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71">
        <f>_xlfn.XLOOKUP(_xlfn.XLOOKUP(N571,Binning_WOE_IV!$AS$2:$AS$4,Binning_WOE_IV!$AT$2:$AT$4,"not found",0),Binning_WOE_IV!$R$62:$R$63,Binning_WOE_IV!$G$62:$G$63,"not found",0)</f>
        <v>0.12957806221905885</v>
      </c>
      <c r="AG571">
        <f>_xlfn.XLOOKUP(_xlfn.XLOOKUP(O571,Binning_WOE_IV!$AU$2:$AU$4,Binning_WOE_IV!$AV$2:$AV$4,"not found",0),Binning_WOE_IV!$R$64:$R$65,Binning_WOE_IV!$G$64:$G$65,"not found",0)</f>
        <v>0.23435622685305388</v>
      </c>
      <c r="AH571">
        <f>V571*TRAIN_SUMMARY!$C$3</f>
        <v>0.10186434668464488</v>
      </c>
      <c r="AI571">
        <f>W571*TRAIN_SUMMARY!$C$4</f>
        <v>-2.1929012991782761E-2</v>
      </c>
      <c r="AJ571">
        <f>X571*TRAIN_SUMMARY!$C$5</f>
        <v>8.428542324031725E-2</v>
      </c>
      <c r="AK571">
        <f>Y571*TRAIN_SUMMARY!$C$6</f>
        <v>-0.88431454425511169</v>
      </c>
      <c r="AL571">
        <f>Z571*TRAIN_SUMMARY!$C$7</f>
        <v>2.4580699342731407E-2</v>
      </c>
      <c r="AM571">
        <f>AA571*TRAIN_SUMMARY!$C$8</f>
        <v>-0.43521580803835686</v>
      </c>
      <c r="AN571">
        <f>AB571*TRAIN_SUMMARY!$C$9</f>
        <v>-0.49793991054548797</v>
      </c>
      <c r="AO571">
        <f>AC571*TRAIN_SUMMARY!$C$10</f>
        <v>-0.18469041192036334</v>
      </c>
      <c r="AP571">
        <f>AD571*TRAIN_SUMMARY!$C$11</f>
        <v>0.31977406031642996</v>
      </c>
      <c r="AQ571">
        <f>AE571*TRAIN_SUMMARY!$C$12</f>
        <v>6.1778553558697331E-2</v>
      </c>
      <c r="AR571">
        <f>AF571*TRAIN_SUMMARY!$C$13</f>
        <v>-7.9424741749105313E-2</v>
      </c>
      <c r="AS571">
        <f>AG571*TRAIN_SUMMARY!$C$14</f>
        <v>-8.8614999578798745E-2</v>
      </c>
      <c r="AT571">
        <f>TRAIN_SUMMARY!$C$2+SUM(AH571:AS571)</f>
        <v>-2.421247160698309</v>
      </c>
      <c r="AU571">
        <f t="shared" si="104"/>
        <v>8.1566777346527092E-2</v>
      </c>
      <c r="AV571">
        <f t="shared" si="105"/>
        <v>8.5086079579094309E-2</v>
      </c>
      <c r="AW571">
        <f t="shared" si="106"/>
        <v>1</v>
      </c>
      <c r="AX571">
        <f t="shared" si="107"/>
        <v>0</v>
      </c>
      <c r="AY571">
        <f t="shared" si="115"/>
        <v>359</v>
      </c>
      <c r="AZ571">
        <f t="shared" si="116"/>
        <v>211</v>
      </c>
      <c r="BA571" s="35">
        <f t="shared" si="108"/>
        <v>0.74020618556701034</v>
      </c>
      <c r="BB571" s="35">
        <f t="shared" si="109"/>
        <v>0.98139534883720925</v>
      </c>
      <c r="BC571" s="35">
        <f t="shared" si="110"/>
        <v>0.2411891632701989</v>
      </c>
      <c r="BD571" s="35">
        <f t="shared" si="111"/>
        <v>0.98139534883720925</v>
      </c>
      <c r="BE571" s="35">
        <f t="shared" si="112"/>
        <v>0.74020618556701034</v>
      </c>
      <c r="BF571" s="23">
        <f>VLOOKUP(AH571,POINTS_TABLE!$D$2:$E$6,2,FALSE)</f>
        <v>4.4087756341599382</v>
      </c>
      <c r="BG571" s="23">
        <f>VLOOKUP(AI571,POINTS_TABLE!$D$7:$E$12,2,FALSE)</f>
        <v>-0.94910634884503919</v>
      </c>
      <c r="BH571" s="23">
        <f>VLOOKUP(AJ571,POINTS_TABLE!$D$13:$E$18,2,FALSE)</f>
        <v>3.6479448638409924</v>
      </c>
      <c r="BI571" s="23">
        <f>VLOOKUP(AK571,POINTS_TABLE!$D$21:$E$24,2,FALSE)</f>
        <v>-38.273886227485001</v>
      </c>
      <c r="BJ571" s="23">
        <f>VLOOKUP(AL571,POINTS_TABLE!$D$25:$E$27,2,FALSE)</f>
        <v>1.063873591300236</v>
      </c>
      <c r="BK571" s="23">
        <f>VLOOKUP(AM571,POINTS_TABLE!$D$28:$E$33,2,FALSE)</f>
        <v>-18.836510639202615</v>
      </c>
      <c r="BL571" s="23">
        <f>VLOOKUP(AN571,POINTS_TABLE!$D$34:$E$37,2,FALSE)</f>
        <v>-21.551263188140087</v>
      </c>
      <c r="BM571" s="23">
        <f>VLOOKUP(AO571,POINTS_TABLE!$D$38:$E$41,2,FALSE)</f>
        <v>-7.9935582413174426</v>
      </c>
      <c r="BN571" s="23">
        <f>VLOOKUP(AP571,POINTS_TABLE!$D$42:$E$44,2,FALSE)</f>
        <v>13.840093530703253</v>
      </c>
      <c r="BO571" s="23">
        <f>VLOOKUP(AQ571,POINTS_TABLE!$D$45:$E$48,2,FALSE)</f>
        <v>2.6738283855727758</v>
      </c>
      <c r="BP571" s="23">
        <f>VLOOKUP(AR571,POINTS_TABLE!$D$49:$E$50,2,FALSE)</f>
        <v>-3.4375704313596254</v>
      </c>
      <c r="BQ571" s="23">
        <f>VLOOKUP(AS571,POINTS_TABLE!$D$51:$E$52,2,FALSE)</f>
        <v>-3.8353326132213157</v>
      </c>
      <c r="BR571" s="39">
        <f>ROUND(SCORECARD_SCALLING!$C$6-SUM(BF571:BQ571)-TRAIN_SUMMARY!$C$2*SCORECARD_SCALLING!$C$5,0)</f>
        <v>575</v>
      </c>
      <c r="BS571" t="str">
        <f t="shared" si="113"/>
        <v>Manual review</v>
      </c>
      <c r="BT571">
        <f t="shared" si="114"/>
        <v>2</v>
      </c>
    </row>
    <row r="572" spans="1:72">
      <c r="A572" s="2" t="s">
        <v>37</v>
      </c>
      <c r="B572" s="2">
        <v>12</v>
      </c>
      <c r="C572" s="2" t="s">
        <v>33</v>
      </c>
      <c r="D572" s="2" t="s">
        <v>41</v>
      </c>
      <c r="E572" s="2">
        <v>1574</v>
      </c>
      <c r="F572" s="2" t="s">
        <v>34</v>
      </c>
      <c r="G572" s="2" t="s">
        <v>35</v>
      </c>
      <c r="H572" s="2">
        <v>4</v>
      </c>
      <c r="I572" s="2" t="s">
        <v>26</v>
      </c>
      <c r="J572" s="2" t="s">
        <v>27</v>
      </c>
      <c r="K572" s="2">
        <v>2</v>
      </c>
      <c r="L572" s="2" t="s">
        <v>28</v>
      </c>
      <c r="M572" s="2">
        <v>50</v>
      </c>
      <c r="N572" s="2" t="s">
        <v>27</v>
      </c>
      <c r="O572" s="2" t="s">
        <v>29</v>
      </c>
      <c r="P572" s="2">
        <v>1</v>
      </c>
      <c r="Q572" s="2" t="s">
        <v>30</v>
      </c>
      <c r="R572" s="2">
        <v>1</v>
      </c>
      <c r="S572" s="2" t="s">
        <v>27</v>
      </c>
      <c r="T572" s="2" t="s">
        <v>31</v>
      </c>
      <c r="U572" s="2">
        <v>0</v>
      </c>
      <c r="V572">
        <f>_xlfn.XLOOKUP(B572,Binning_WOE_IV!$C$2:$C$6,Binning_WOE_IV!$I$2:$I$6,"not found",-1)</f>
        <v>7.0953437452657447E-2</v>
      </c>
      <c r="W572">
        <f>_xlfn.XLOOKUP(E572,Binning_WOE_IV!$C$7:$C$12,Binning_WOE_IV!$I$7:$I$12,"not found",-1)</f>
        <v>0.16104877718831048</v>
      </c>
      <c r="X572">
        <f>_xlfn.XLOOKUP(M572,Binning_WOE_IV!$C$13:$C$18,Binning_WOE_IV!$I$13:$I$18,"not found",-1)</f>
        <v>0.42044277372805144</v>
      </c>
      <c r="Y572">
        <f>_xlfn.XLOOKUP(A572,Binning_WOE_IV!$B$32:$B$35,Binning_WOE_IV!$G$32:$G$35,"not found",0)</f>
        <v>1.1281887537091495</v>
      </c>
      <c r="Z572" s="23">
        <f>_xlfn.XLOOKUP(_xlfn.XLOOKUP(C572,Binning_WOE_IV!$AF$2:$AF$6,Binning_WOE_IV!$AG$2:$AG$6,"not found",0),Binning_WOE_IV!$R$36:$R$38,Binning_WOE_IV!$G$36:$G$38,"not found",0)</f>
        <v>-4.4726268044255127E-2</v>
      </c>
      <c r="AA572" cm="1">
        <f t="array" ref="AA572">_xlfn.SWITCH(D572,"radio/tv",Binning_WOE_IV!$G$39,"other",Binning_WOE_IV!$G$39,"education",Binning_WOE_IV!$G$40,"retraining",Binning_WOE_IV!$G$40,"furniture/equipment",Binning_WOE_IV!$G$41,"domestic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572">
        <f>_xlfn.LET(_xlpm.b,_xlfn.XLOOKUP(F572,Binning_WOE_IV!$AJ$2:$AJ$6,Binning_WOE_IV!$AK$2:$AK$6,"not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72">
        <f>_xlfn.LET(_xlpm.b,_xlfn.XLOOKUP(G572,Binning_WOE_IV!$AL$2:$AL$6,Binning_WOE_IV!$AM$2:$AM$6,"not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72">
        <f>_xlfn.XLOOKUP(_xlfn.XLOOKUP(I572,Binning_WOE_IV!$AN$2:$AN$5,Binning_WOE_IV!$AO$2:$AO$5,"not found",0),Binning_WOE_IV!$R$53:$R$55,Binning_WOE_IV!$G$53:$G$55,"not found",0)</f>
        <v>0.1811117123342415</v>
      </c>
      <c r="AE572">
        <f>_xlfn.LET(_xlpm.b,_xlfn.XLOOKUP(L572,Binning_WOE_IV!$AQ$2:$AQ$5,Binning_WOE_IV!$AR$2:$AR$5,"not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72">
        <f>_xlfn.XLOOKUP(_xlfn.XLOOKUP(N572,Binning_WOE_IV!$AS$2:$AS$4,Binning_WOE_IV!$AT$2:$AT$4,"not found",0),Binning_WOE_IV!$R$62:$R$63,Binning_WOE_IV!$G$62:$G$63,"not found",0)</f>
        <v>0.12957806221905885</v>
      </c>
      <c r="AG572">
        <f>_xlfn.XLOOKUP(_xlfn.XLOOKUP(O572,Binning_WOE_IV!$AU$2:$AU$4,Binning_WOE_IV!$AV$2:$AV$4,"not found",0),Binning_WOE_IV!$R$64:$R$65,Binning_WOE_IV!$G$64:$G$65,"not found",0)</f>
        <v>0.23435622685305388</v>
      </c>
      <c r="AH572">
        <f>V572*TRAIN_SUMMARY!$C$3</f>
        <v>-5.5952498937620498E-2</v>
      </c>
      <c r="AI572">
        <f>W572*TRAIN_SUMMARY!$C$4</f>
        <v>-8.037531726833734E-2</v>
      </c>
      <c r="AJ572">
        <f>X572*TRAIN_SUMMARY!$C$5</f>
        <v>-0.26777415036949909</v>
      </c>
      <c r="AK572">
        <f>Y572*TRAIN_SUMMARY!$C$6</f>
        <v>-0.88431454425511169</v>
      </c>
      <c r="AL572">
        <f>Z572*TRAIN_SUMMARY!$C$7</f>
        <v>2.4580699342731407E-2</v>
      </c>
      <c r="AM572">
        <f>AA572*TRAIN_SUMMARY!$C$8</f>
        <v>5.9194073638088991E-2</v>
      </c>
      <c r="AN572">
        <f>AB572*TRAIN_SUMMARY!$C$9</f>
        <v>0.17108448609736249</v>
      </c>
      <c r="AO572">
        <f>AC572*TRAIN_SUMMARY!$C$10</f>
        <v>4.7923621110280083E-2</v>
      </c>
      <c r="AP572">
        <f>AD572*TRAIN_SUMMARY!$C$11</f>
        <v>-0.21458247952085815</v>
      </c>
      <c r="AQ572">
        <f>AE572*TRAIN_SUMMARY!$C$12</f>
        <v>-0.28008206528227803</v>
      </c>
      <c r="AR572">
        <f>AF572*TRAIN_SUMMARY!$C$13</f>
        <v>-7.9424741749105313E-2</v>
      </c>
      <c r="AS572">
        <f>AG572*TRAIN_SUMMARY!$C$14</f>
        <v>-8.8614999578798745E-2</v>
      </c>
      <c r="AT572">
        <f>TRAIN_SUMMARY!$C$2+SUM(AH572:AS572)</f>
        <v>-2.4697387315352697</v>
      </c>
      <c r="AU572">
        <f t="shared" si="104"/>
        <v>7.8007023989483393E-2</v>
      </c>
      <c r="AV572">
        <f t="shared" si="105"/>
        <v>8.1217673664413834E-2</v>
      </c>
      <c r="AW572">
        <f t="shared" si="106"/>
        <v>1</v>
      </c>
      <c r="AX572">
        <f t="shared" si="107"/>
        <v>0</v>
      </c>
      <c r="AY572">
        <f t="shared" si="115"/>
        <v>360</v>
      </c>
      <c r="AZ572">
        <f t="shared" si="116"/>
        <v>211</v>
      </c>
      <c r="BA572" s="35">
        <f t="shared" si="108"/>
        <v>0.74226804123711343</v>
      </c>
      <c r="BB572" s="35">
        <f t="shared" si="109"/>
        <v>0.98139534883720925</v>
      </c>
      <c r="BC572" s="35">
        <f t="shared" si="110"/>
        <v>0.23912730760009582</v>
      </c>
      <c r="BD572" s="35">
        <f t="shared" si="111"/>
        <v>0.98139534883720925</v>
      </c>
      <c r="BE572" s="35">
        <f t="shared" si="112"/>
        <v>0.74226804123711343</v>
      </c>
      <c r="BF572" s="23">
        <f>VLOOKUP(AH572,POINTS_TABLE!$D$2:$E$6,2,FALSE)</f>
        <v>-2.4216717822795024</v>
      </c>
      <c r="BG572" s="23">
        <f>VLOOKUP(AI572,POINTS_TABLE!$D$7:$E$12,2,FALSE)</f>
        <v>-3.4787121489872201</v>
      </c>
      <c r="BH572" s="23">
        <f>VLOOKUP(AJ572,POINTS_TABLE!$D$13:$E$18,2,FALSE)</f>
        <v>-11.589493164489957</v>
      </c>
      <c r="BI572" s="23">
        <f>VLOOKUP(AK572,POINTS_TABLE!$D$21:$E$24,2,FALSE)</f>
        <v>-38.273886227485001</v>
      </c>
      <c r="BJ572" s="23">
        <f>VLOOKUP(AL572,POINTS_TABLE!$D$25:$E$27,2,FALSE)</f>
        <v>1.063873591300236</v>
      </c>
      <c r="BK572" s="23">
        <f>VLOOKUP(AM572,POINTS_TABLE!$D$28:$E$33,2,FALSE)</f>
        <v>2.5619698946306131</v>
      </c>
      <c r="BL572" s="23">
        <f>VLOOKUP(AN572,POINTS_TABLE!$D$34:$E$37,2,FALSE)</f>
        <v>7.4046821899710498</v>
      </c>
      <c r="BM572" s="23">
        <f>VLOOKUP(AO572,POINTS_TABLE!$D$38:$E$41,2,FALSE)</f>
        <v>2.0741751155172814</v>
      </c>
      <c r="BN572" s="23">
        <f>VLOOKUP(AP572,POINTS_TABLE!$D$42:$E$44,2,FALSE)</f>
        <v>-9.2873123719919874</v>
      </c>
      <c r="BO572" s="23">
        <f>VLOOKUP(AQ572,POINTS_TABLE!$D$45:$E$48,2,FALSE)</f>
        <v>-12.122190198740443</v>
      </c>
      <c r="BP572" s="23">
        <f>VLOOKUP(AR572,POINTS_TABLE!$D$49:$E$50,2,FALSE)</f>
        <v>-3.4375704313596254</v>
      </c>
      <c r="BQ572" s="23">
        <f>VLOOKUP(AS572,POINTS_TABLE!$D$51:$E$52,2,FALSE)</f>
        <v>-3.8353326132213157</v>
      </c>
      <c r="BR572" s="39">
        <f>ROUND(SCORECARD_SCALLING!$C$6-SUM(BF572:BQ572)-TRAIN_SUMMARY!$C$2*SCORECARD_SCALLING!$C$5,0)</f>
        <v>577</v>
      </c>
      <c r="BS572" t="str">
        <f t="shared" si="113"/>
        <v>Manual review</v>
      </c>
      <c r="BT572">
        <f t="shared" si="114"/>
        <v>2</v>
      </c>
    </row>
    <row r="573" spans="1:72">
      <c r="A573" s="2" t="s">
        <v>37</v>
      </c>
      <c r="B573" s="2">
        <v>18</v>
      </c>
      <c r="C573" s="2" t="s">
        <v>22</v>
      </c>
      <c r="D573" s="2" t="s">
        <v>23</v>
      </c>
      <c r="E573" s="2">
        <v>1800</v>
      </c>
      <c r="F573" s="2" t="s">
        <v>34</v>
      </c>
      <c r="G573" s="2" t="s">
        <v>35</v>
      </c>
      <c r="H573" s="2">
        <v>4</v>
      </c>
      <c r="I573" s="2" t="s">
        <v>26</v>
      </c>
      <c r="J573" s="2" t="s">
        <v>27</v>
      </c>
      <c r="K573" s="2">
        <v>2</v>
      </c>
      <c r="L573" s="2" t="s">
        <v>50</v>
      </c>
      <c r="M573" s="2">
        <v>24</v>
      </c>
      <c r="N573" s="2" t="s">
        <v>27</v>
      </c>
      <c r="O573" s="2" t="s">
        <v>29</v>
      </c>
      <c r="P573" s="2">
        <v>2</v>
      </c>
      <c r="Q573" s="2" t="s">
        <v>30</v>
      </c>
      <c r="R573" s="2">
        <v>1</v>
      </c>
      <c r="S573" s="2" t="s">
        <v>27</v>
      </c>
      <c r="T573" s="2" t="s">
        <v>31</v>
      </c>
      <c r="U573" s="2">
        <v>0</v>
      </c>
      <c r="V573">
        <f>_xlfn.XLOOKUP(B573,Binning_WOE_IV!$C$2:$C$6,Binning_WOE_IV!$I$2:$I$6,"not found",-1)</f>
        <v>7.0953437452657447E-2</v>
      </c>
      <c r="W573">
        <f>_xlfn.XLOOKUP(E573,Binning_WOE_IV!$C$7:$C$12,Binning_WOE_IV!$I$7:$I$12,"not found",-1)</f>
        <v>0.16104877718831048</v>
      </c>
      <c r="X573">
        <f>_xlfn.XLOOKUP(M573,Binning_WOE_IV!$C$13:$C$18,Binning_WOE_IV!$I$13:$I$18,"not found",-1)</f>
        <v>-0.40221483439086264</v>
      </c>
      <c r="Y573">
        <f>_xlfn.XLOOKUP(A573,Binning_WOE_IV!$B$32:$B$35,Binning_WOE_IV!$G$32:$G$35,"not found",0)</f>
        <v>1.1281887537091495</v>
      </c>
      <c r="Z573" s="23">
        <f>_xlfn.XLOOKUP(_xlfn.XLOOKUP(C573,Binning_WOE_IV!$AF$2:$AF$6,Binning_WOE_IV!$AG$2:$AG$6,"not found",0),Binning_WOE_IV!$R$36:$R$38,Binning_WOE_IV!$G$36:$G$38,"not found",0)</f>
        <v>0.68738688104907397</v>
      </c>
      <c r="AA573" cm="1">
        <f t="array" ref="AA573">_xlfn.SWITCH(D573,"radio/tv",Binning_WOE_IV!$G$39,"other",Binning_WOE_IV!$G$39,"education",Binning_WOE_IV!$G$40,"retraining",Binning_WOE_IV!$G$40,"furniture/equipment",Binning_WOE_IV!$G$41,"domestic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73">
        <f>_xlfn.LET(_xlpm.b,_xlfn.XLOOKUP(F573,Binning_WOE_IV!$AJ$2:$AJ$6,Binning_WOE_IV!$AK$2:$AK$6,"not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73">
        <f>_xlfn.LET(_xlpm.b,_xlfn.XLOOKUP(G573,Binning_WOE_IV!$AL$2:$AL$6,Binning_WOE_IV!$AM$2:$AM$6,"not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73">
        <f>_xlfn.XLOOKUP(_xlfn.XLOOKUP(I573,Binning_WOE_IV!$AN$2:$AN$5,Binning_WOE_IV!$AO$2:$AO$5,"not found",0),Binning_WOE_IV!$R$53:$R$55,Binning_WOE_IV!$G$53:$G$55,"not found",0)</f>
        <v>0.1811117123342415</v>
      </c>
      <c r="AE573">
        <f>_xlfn.LET(_xlpm.b,_xlfn.XLOOKUP(L573,Binning_WOE_IV!$AQ$2:$AQ$5,Binning_WOE_IV!$AR$2:$AR$5,"not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73">
        <f>_xlfn.XLOOKUP(_xlfn.XLOOKUP(N573,Binning_WOE_IV!$AS$2:$AS$4,Binning_WOE_IV!$AT$2:$AT$4,"not found",0),Binning_WOE_IV!$R$62:$R$63,Binning_WOE_IV!$G$62:$G$63,"not found",0)</f>
        <v>0.12957806221905885</v>
      </c>
      <c r="AG573">
        <f>_xlfn.XLOOKUP(_xlfn.XLOOKUP(O573,Binning_WOE_IV!$AU$2:$AU$4,Binning_WOE_IV!$AV$2:$AV$4,"not found",0),Binning_WOE_IV!$R$64:$R$65,Binning_WOE_IV!$G$64:$G$65,"not found",0)</f>
        <v>0.23435622685305388</v>
      </c>
      <c r="AH573">
        <f>V573*TRAIN_SUMMARY!$C$3</f>
        <v>-5.5952498937620498E-2</v>
      </c>
      <c r="AI573">
        <f>W573*TRAIN_SUMMARY!$C$4</f>
        <v>-8.037531726833734E-2</v>
      </c>
      <c r="AJ573">
        <f>X573*TRAIN_SUMMARY!$C$5</f>
        <v>0.25616502952357967</v>
      </c>
      <c r="AK573">
        <f>Y573*TRAIN_SUMMARY!$C$6</f>
        <v>-0.88431454425511169</v>
      </c>
      <c r="AL573">
        <f>Z573*TRAIN_SUMMARY!$C$7</f>
        <v>-0.37777464997720578</v>
      </c>
      <c r="AM573">
        <f>AA573*TRAIN_SUMMARY!$C$8</f>
        <v>-0.43521580803835686</v>
      </c>
      <c r="AN573">
        <f>AB573*TRAIN_SUMMARY!$C$9</f>
        <v>0.17108448609736249</v>
      </c>
      <c r="AO573">
        <f>AC573*TRAIN_SUMMARY!$C$10</f>
        <v>4.7923621110280083E-2</v>
      </c>
      <c r="AP573">
        <f>AD573*TRAIN_SUMMARY!$C$11</f>
        <v>-0.21458247952085815</v>
      </c>
      <c r="AQ573">
        <f>AE573*TRAIN_SUMMARY!$C$12</f>
        <v>6.1778553558697331E-2</v>
      </c>
      <c r="AR573">
        <f>AF573*TRAIN_SUMMARY!$C$13</f>
        <v>-7.9424741749105313E-2</v>
      </c>
      <c r="AS573">
        <f>AG573*TRAIN_SUMMARY!$C$14</f>
        <v>-8.8614999578798745E-2</v>
      </c>
      <c r="AT573">
        <f>TRAIN_SUMMARY!$C$2+SUM(AH573:AS573)</f>
        <v>-2.500704163797598</v>
      </c>
      <c r="AU573">
        <f t="shared" si="104"/>
        <v>7.5808830263075624E-2</v>
      </c>
      <c r="AV573">
        <f t="shared" si="105"/>
        <v>7.8836335085313416E-2</v>
      </c>
      <c r="AW573">
        <f t="shared" si="106"/>
        <v>1</v>
      </c>
      <c r="AX573">
        <f t="shared" si="107"/>
        <v>0</v>
      </c>
      <c r="AY573">
        <f t="shared" si="115"/>
        <v>361</v>
      </c>
      <c r="AZ573">
        <f t="shared" si="116"/>
        <v>211</v>
      </c>
      <c r="BA573" s="35">
        <f t="shared" si="108"/>
        <v>0.74432989690721651</v>
      </c>
      <c r="BB573" s="35">
        <f t="shared" si="109"/>
        <v>0.98139534883720925</v>
      </c>
      <c r="BC573" s="35">
        <f t="shared" si="110"/>
        <v>0.23706545192999273</v>
      </c>
      <c r="BD573" s="35">
        <f t="shared" si="111"/>
        <v>0.98139534883720925</v>
      </c>
      <c r="BE573" s="35">
        <f t="shared" si="112"/>
        <v>0.74432989690721651</v>
      </c>
      <c r="BF573" s="23">
        <f>VLOOKUP(AH573,POINTS_TABLE!$D$2:$E$6,2,FALSE)</f>
        <v>-2.4216717822795024</v>
      </c>
      <c r="BG573" s="23">
        <f>VLOOKUP(AI573,POINTS_TABLE!$D$7:$E$12,2,FALSE)</f>
        <v>-3.4787121489872201</v>
      </c>
      <c r="BH573" s="23">
        <f>VLOOKUP(AJ573,POINTS_TABLE!$D$13:$E$18,2,FALSE)</f>
        <v>11.087040532285299</v>
      </c>
      <c r="BI573" s="23">
        <f>VLOOKUP(AK573,POINTS_TABLE!$D$21:$E$24,2,FALSE)</f>
        <v>-38.273886227485001</v>
      </c>
      <c r="BJ573" s="23">
        <f>VLOOKUP(AL573,POINTS_TABLE!$D$25:$E$27,2,FALSE)</f>
        <v>-16.350408422870363</v>
      </c>
      <c r="BK573" s="23">
        <f>VLOOKUP(AM573,POINTS_TABLE!$D$28:$E$33,2,FALSE)</f>
        <v>-18.836510639202615</v>
      </c>
      <c r="BL573" s="23">
        <f>VLOOKUP(AN573,POINTS_TABLE!$D$34:$E$37,2,FALSE)</f>
        <v>7.4046821899710498</v>
      </c>
      <c r="BM573" s="23">
        <f>VLOOKUP(AO573,POINTS_TABLE!$D$38:$E$41,2,FALSE)</f>
        <v>2.0741751155172814</v>
      </c>
      <c r="BN573" s="23">
        <f>VLOOKUP(AP573,POINTS_TABLE!$D$42:$E$44,2,FALSE)</f>
        <v>-9.2873123719919874</v>
      </c>
      <c r="BO573" s="23">
        <f>VLOOKUP(AQ573,POINTS_TABLE!$D$45:$E$48,2,FALSE)</f>
        <v>2.6738283855727758</v>
      </c>
      <c r="BP573" s="23">
        <f>VLOOKUP(AR573,POINTS_TABLE!$D$49:$E$50,2,FALSE)</f>
        <v>-3.4375704313596254</v>
      </c>
      <c r="BQ573" s="23">
        <f>VLOOKUP(AS573,POINTS_TABLE!$D$51:$E$52,2,FALSE)</f>
        <v>-3.8353326132213157</v>
      </c>
      <c r="BR573" s="39">
        <f>ROUND(SCORECARD_SCALLING!$C$6-SUM(BF573:BQ573)-TRAIN_SUMMARY!$C$2*SCORECARD_SCALLING!$C$5,0)</f>
        <v>579</v>
      </c>
      <c r="BS573" t="str">
        <f t="shared" si="113"/>
        <v>Manual review</v>
      </c>
      <c r="BT573">
        <f t="shared" si="114"/>
        <v>2</v>
      </c>
    </row>
    <row r="574" spans="1:72">
      <c r="A574" s="2" t="s">
        <v>37</v>
      </c>
      <c r="B574" s="2">
        <v>15</v>
      </c>
      <c r="C574" s="2" t="s">
        <v>33</v>
      </c>
      <c r="D574" s="2" t="s">
        <v>49</v>
      </c>
      <c r="E574" s="2">
        <v>3029</v>
      </c>
      <c r="F574" s="2" t="s">
        <v>34</v>
      </c>
      <c r="G574" s="2" t="s">
        <v>39</v>
      </c>
      <c r="H574" s="2">
        <v>2</v>
      </c>
      <c r="I574" s="2" t="s">
        <v>26</v>
      </c>
      <c r="J574" s="2" t="s">
        <v>27</v>
      </c>
      <c r="K574" s="2">
        <v>2</v>
      </c>
      <c r="L574" s="2" t="s">
        <v>50</v>
      </c>
      <c r="M574" s="2">
        <v>33</v>
      </c>
      <c r="N574" s="2" t="s">
        <v>27</v>
      </c>
      <c r="O574" s="2" t="s">
        <v>29</v>
      </c>
      <c r="P574" s="2">
        <v>1</v>
      </c>
      <c r="Q574" s="2" t="s">
        <v>30</v>
      </c>
      <c r="R574" s="2">
        <v>1</v>
      </c>
      <c r="S574" s="2" t="s">
        <v>27</v>
      </c>
      <c r="T574" s="2" t="s">
        <v>31</v>
      </c>
      <c r="U574" s="2">
        <v>0</v>
      </c>
      <c r="V574">
        <f>_xlfn.XLOOKUP(B574,Binning_WOE_IV!$C$2:$C$6,Binning_WOE_IV!$I$2:$I$6,"not found",-1)</f>
        <v>7.0953437452657447E-2</v>
      </c>
      <c r="W574">
        <f>_xlfn.XLOOKUP(E574,Binning_WOE_IV!$C$7:$C$12,Binning_WOE_IV!$I$7:$I$12,"not found",-1)</f>
        <v>4.3939369041401284E-2</v>
      </c>
      <c r="X574">
        <f>_xlfn.XLOOKUP(M574,Binning_WOE_IV!$C$13:$C$18,Binning_WOE_IV!$I$13:$I$18,"not found",-1)</f>
        <v>-9.0210644079187538E-2</v>
      </c>
      <c r="Y574">
        <f>_xlfn.XLOOKUP(A574,Binning_WOE_IV!$B$32:$B$35,Binning_WOE_IV!$G$32:$G$35,"not found",0)</f>
        <v>1.1281887537091495</v>
      </c>
      <c r="Z574" s="23">
        <f>_xlfn.XLOOKUP(_xlfn.XLOOKUP(C574,Binning_WOE_IV!$AF$2:$AF$6,Binning_WOE_IV!$AG$2:$AG$6,"not found",0),Binning_WOE_IV!$R$36:$R$38,Binning_WOE_IV!$G$36:$G$38,"not found",0)</f>
        <v>-4.4726268044255127E-2</v>
      </c>
      <c r="AA574" cm="1">
        <f t="array" ref="AA574">_xlfn.SWITCH(D574,"radio/tv",Binning_WOE_IV!$G$39,"other",Binning_WOE_IV!$G$39,"education",Binning_WOE_IV!$G$40,"retraining",Binning_WOE_IV!$G$40,"furniture/equipment",Binning_WOE_IV!$G$41,"domestic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574">
        <f>_xlfn.LET(_xlpm.b,_xlfn.XLOOKUP(F574,Binning_WOE_IV!$AJ$2:$AJ$6,Binning_WOE_IV!$AK$2:$AK$6,"not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74">
        <f>_xlfn.LET(_xlpm.b,_xlfn.XLOOKUP(G574,Binning_WOE_IV!$AL$2:$AL$6,Binning_WOE_IV!$AM$2:$AM$6,"not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74">
        <f>_xlfn.XLOOKUP(_xlfn.XLOOKUP(I574,Binning_WOE_IV!$AN$2:$AN$5,Binning_WOE_IV!$AO$2:$AO$5,"not found",0),Binning_WOE_IV!$R$53:$R$55,Binning_WOE_IV!$G$53:$G$55,"not found",0)</f>
        <v>0.1811117123342415</v>
      </c>
      <c r="AE574">
        <f>_xlfn.LET(_xlpm.b,_xlfn.XLOOKUP(L574,Binning_WOE_IV!$AQ$2:$AQ$5,Binning_WOE_IV!$AR$2:$AR$5,"not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74">
        <f>_xlfn.XLOOKUP(_xlfn.XLOOKUP(N574,Binning_WOE_IV!$AS$2:$AS$4,Binning_WOE_IV!$AT$2:$AT$4,"not found",0),Binning_WOE_IV!$R$62:$R$63,Binning_WOE_IV!$G$62:$G$63,"not found",0)</f>
        <v>0.12957806221905885</v>
      </c>
      <c r="AG574">
        <f>_xlfn.XLOOKUP(_xlfn.XLOOKUP(O574,Binning_WOE_IV!$AU$2:$AU$4,Binning_WOE_IV!$AV$2:$AV$4,"not found",0),Binning_WOE_IV!$R$64:$R$65,Binning_WOE_IV!$G$64:$G$65,"not found",0)</f>
        <v>0.23435622685305388</v>
      </c>
      <c r="AH574">
        <f>V574*TRAIN_SUMMARY!$C$3</f>
        <v>-5.5952498937620498E-2</v>
      </c>
      <c r="AI574">
        <f>W574*TRAIN_SUMMARY!$C$4</f>
        <v>-2.1929012991782761E-2</v>
      </c>
      <c r="AJ574">
        <f>X574*TRAIN_SUMMARY!$C$5</f>
        <v>5.7453903556002682E-2</v>
      </c>
      <c r="AK574">
        <f>Y574*TRAIN_SUMMARY!$C$6</f>
        <v>-0.88431454425511169</v>
      </c>
      <c r="AL574">
        <f>Z574*TRAIN_SUMMARY!$C$7</f>
        <v>2.4580699342731407E-2</v>
      </c>
      <c r="AM574">
        <f>AA574*TRAIN_SUMMARY!$C$8</f>
        <v>-0.46936907902687153</v>
      </c>
      <c r="AN574">
        <f>AB574*TRAIN_SUMMARY!$C$9</f>
        <v>0.17108448609736249</v>
      </c>
      <c r="AO574">
        <f>AC574*TRAIN_SUMMARY!$C$10</f>
        <v>-0.18469041192036334</v>
      </c>
      <c r="AP574">
        <f>AD574*TRAIN_SUMMARY!$C$11</f>
        <v>-0.21458247952085815</v>
      </c>
      <c r="AQ574">
        <f>AE574*TRAIN_SUMMARY!$C$12</f>
        <v>6.1778553558697331E-2</v>
      </c>
      <c r="AR574">
        <f>AF574*TRAIN_SUMMARY!$C$13</f>
        <v>-7.9424741749105313E-2</v>
      </c>
      <c r="AS574">
        <f>AG574*TRAIN_SUMMARY!$C$14</f>
        <v>-8.8614999578798745E-2</v>
      </c>
      <c r="AT574">
        <f>TRAIN_SUMMARY!$C$2+SUM(AH574:AS574)</f>
        <v>-2.5053809401878415</v>
      </c>
      <c r="AU574">
        <f t="shared" si="104"/>
        <v>7.5481815992448104E-2</v>
      </c>
      <c r="AV574">
        <f t="shared" si="105"/>
        <v>7.8482559329945634E-2</v>
      </c>
      <c r="AW574">
        <f t="shared" si="106"/>
        <v>1</v>
      </c>
      <c r="AX574">
        <f t="shared" si="107"/>
        <v>0</v>
      </c>
      <c r="AY574">
        <f t="shared" si="115"/>
        <v>362</v>
      </c>
      <c r="AZ574">
        <f t="shared" si="116"/>
        <v>211</v>
      </c>
      <c r="BA574" s="35">
        <f t="shared" si="108"/>
        <v>0.7463917525773196</v>
      </c>
      <c r="BB574" s="35">
        <f t="shared" si="109"/>
        <v>0.98139534883720925</v>
      </c>
      <c r="BC574" s="35">
        <f t="shared" si="110"/>
        <v>0.23500359625988965</v>
      </c>
      <c r="BD574" s="35">
        <f t="shared" si="111"/>
        <v>0.98139534883720925</v>
      </c>
      <c r="BE574" s="35">
        <f t="shared" si="112"/>
        <v>0.7463917525773196</v>
      </c>
      <c r="BF574" s="23">
        <f>VLOOKUP(AH574,POINTS_TABLE!$D$2:$E$6,2,FALSE)</f>
        <v>-2.4216717822795024</v>
      </c>
      <c r="BG574" s="23">
        <f>VLOOKUP(AI574,POINTS_TABLE!$D$7:$E$12,2,FALSE)</f>
        <v>-0.94910634884503919</v>
      </c>
      <c r="BH574" s="23">
        <f>VLOOKUP(AJ574,POINTS_TABLE!$D$13:$E$18,2,FALSE)</f>
        <v>2.4866538521987356</v>
      </c>
      <c r="BI574" s="23">
        <f>VLOOKUP(AK574,POINTS_TABLE!$D$21:$E$24,2,FALSE)</f>
        <v>-38.273886227485001</v>
      </c>
      <c r="BJ574" s="23">
        <f>VLOOKUP(AL574,POINTS_TABLE!$D$25:$E$27,2,FALSE)</f>
        <v>1.063873591300236</v>
      </c>
      <c r="BK574" s="23">
        <f>VLOOKUP(AM574,POINTS_TABLE!$D$28:$E$33,2,FALSE)</f>
        <v>-20.314693279760625</v>
      </c>
      <c r="BL574" s="23">
        <f>VLOOKUP(AN574,POINTS_TABLE!$D$34:$E$37,2,FALSE)</f>
        <v>7.4046821899710498</v>
      </c>
      <c r="BM574" s="23">
        <f>VLOOKUP(AO574,POINTS_TABLE!$D$38:$E$41,2,FALSE)</f>
        <v>-7.9935582413174426</v>
      </c>
      <c r="BN574" s="23">
        <f>VLOOKUP(AP574,POINTS_TABLE!$D$42:$E$44,2,FALSE)</f>
        <v>-9.2873123719919874</v>
      </c>
      <c r="BO574" s="23">
        <f>VLOOKUP(AQ574,POINTS_TABLE!$D$45:$E$48,2,FALSE)</f>
        <v>2.6738283855727758</v>
      </c>
      <c r="BP574" s="23">
        <f>VLOOKUP(AR574,POINTS_TABLE!$D$49:$E$50,2,FALSE)</f>
        <v>-3.4375704313596254</v>
      </c>
      <c r="BQ574" s="23">
        <f>VLOOKUP(AS574,POINTS_TABLE!$D$51:$E$52,2,FALSE)</f>
        <v>-3.8353326132213157</v>
      </c>
      <c r="BR574" s="39">
        <f>ROUND(SCORECARD_SCALLING!$C$6-SUM(BF574:BQ574)-TRAIN_SUMMARY!$C$2*SCORECARD_SCALLING!$C$5,0)</f>
        <v>579</v>
      </c>
      <c r="BS574" t="str">
        <f t="shared" si="113"/>
        <v>Manual review</v>
      </c>
      <c r="BT574">
        <f t="shared" si="114"/>
        <v>2</v>
      </c>
    </row>
    <row r="575" spans="1:72">
      <c r="A575" s="2" t="s">
        <v>21</v>
      </c>
      <c r="B575" s="2">
        <v>10</v>
      </c>
      <c r="C575" s="2" t="s">
        <v>33</v>
      </c>
      <c r="D575" s="2" t="s">
        <v>23</v>
      </c>
      <c r="E575" s="2">
        <v>2315</v>
      </c>
      <c r="F575" s="2" t="s">
        <v>34</v>
      </c>
      <c r="G575" s="2" t="s">
        <v>25</v>
      </c>
      <c r="H575" s="2">
        <v>3</v>
      </c>
      <c r="I575" s="2" t="s">
        <v>26</v>
      </c>
      <c r="J575" s="2" t="s">
        <v>27</v>
      </c>
      <c r="K575" s="2">
        <v>4</v>
      </c>
      <c r="L575" s="2" t="s">
        <v>28</v>
      </c>
      <c r="M575" s="2">
        <v>52</v>
      </c>
      <c r="N575" s="2" t="s">
        <v>27</v>
      </c>
      <c r="O575" s="2" t="s">
        <v>29</v>
      </c>
      <c r="P575" s="2">
        <v>1</v>
      </c>
      <c r="Q575" s="2" t="s">
        <v>40</v>
      </c>
      <c r="R575" s="2">
        <v>1</v>
      </c>
      <c r="S575" s="2" t="s">
        <v>27</v>
      </c>
      <c r="T575" s="2" t="s">
        <v>31</v>
      </c>
      <c r="U575" s="2">
        <v>0</v>
      </c>
      <c r="V575">
        <f>_xlfn.XLOOKUP(B575,Binning_WOE_IV!$C$2:$C$6,Binning_WOE_IV!$I$2:$I$6,"not found",-1)</f>
        <v>1.0146162505891094</v>
      </c>
      <c r="W575">
        <f>_xlfn.XLOOKUP(E575,Binning_WOE_IV!$C$7:$C$12,Binning_WOE_IV!$I$7:$I$12,"not found",-1)</f>
        <v>0.12361395596717682</v>
      </c>
      <c r="X575">
        <f>_xlfn.XLOOKUP(M575,Binning_WOE_IV!$C$13:$C$18,Binning_WOE_IV!$I$13:$I$18,"not found",-1)</f>
        <v>0.42044277372805144</v>
      </c>
      <c r="Y575">
        <f>_xlfn.XLOOKUP(A575,Binning_WOE_IV!$B$32:$B$35,Binning_WOE_IV!$G$32:$G$35,"not found",0)</f>
        <v>-0.67859154491044971</v>
      </c>
      <c r="Z575" s="23">
        <f>_xlfn.XLOOKUP(_xlfn.XLOOKUP(C575,Binning_WOE_IV!$AF$2:$AF$6,Binning_WOE_IV!$AG$2:$AG$6,"not found",0),Binning_WOE_IV!$R$36:$R$38,Binning_WOE_IV!$G$36:$G$38,"not found",0)</f>
        <v>-4.4726268044255127E-2</v>
      </c>
      <c r="AA575" cm="1">
        <f t="array" ref="AA575">_xlfn.SWITCH(D575,"radio/tv",Binning_WOE_IV!$G$39,"other",Binning_WOE_IV!$G$39,"education",Binning_WOE_IV!$G$40,"retraining",Binning_WOE_IV!$G$40,"furniture/equipment",Binning_WOE_IV!$G$41,"domestic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75">
        <f>_xlfn.LET(_xlpm.b,_xlfn.XLOOKUP(F575,Binning_WOE_IV!$AJ$2:$AJ$6,Binning_WOE_IV!$AK$2:$AK$6,"not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75">
        <f>_xlfn.LET(_xlpm.b,_xlfn.XLOOKUP(G575,Binning_WOE_IV!$AL$2:$AL$6,Binning_WOE_IV!$AM$2:$AM$6,"not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75">
        <f>_xlfn.XLOOKUP(_xlfn.XLOOKUP(I575,Binning_WOE_IV!$AN$2:$AN$5,Binning_WOE_IV!$AO$2:$AO$5,"not found",0),Binning_WOE_IV!$R$53:$R$55,Binning_WOE_IV!$G$53:$G$55,"not found",0)</f>
        <v>0.1811117123342415</v>
      </c>
      <c r="AE575">
        <f>_xlfn.LET(_xlpm.b,_xlfn.XLOOKUP(L575,Binning_WOE_IV!$AQ$2:$AQ$5,Binning_WOE_IV!$AR$2:$AR$5,"not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75">
        <f>_xlfn.XLOOKUP(_xlfn.XLOOKUP(N575,Binning_WOE_IV!$AS$2:$AS$4,Binning_WOE_IV!$AT$2:$AT$4,"not found",0),Binning_WOE_IV!$R$62:$R$63,Binning_WOE_IV!$G$62:$G$63,"not found",0)</f>
        <v>0.12957806221905885</v>
      </c>
      <c r="AG575">
        <f>_xlfn.XLOOKUP(_xlfn.XLOOKUP(O575,Binning_WOE_IV!$AU$2:$AU$4,Binning_WOE_IV!$AV$2:$AV$4,"not found",0),Binning_WOE_IV!$R$64:$R$65,Binning_WOE_IV!$G$64:$G$65,"not found",0)</f>
        <v>0.23435622685305388</v>
      </c>
      <c r="AH575">
        <f>V575*TRAIN_SUMMARY!$C$3</f>
        <v>-0.80010661528638027</v>
      </c>
      <c r="AI575">
        <f>W575*TRAIN_SUMMARY!$C$4</f>
        <v>-6.1692557392340606E-2</v>
      </c>
      <c r="AJ575">
        <f>X575*TRAIN_SUMMARY!$C$5</f>
        <v>-0.26777415036949909</v>
      </c>
      <c r="AK575">
        <f>Y575*TRAIN_SUMMARY!$C$6</f>
        <v>0.53190423215968441</v>
      </c>
      <c r="AL575">
        <f>Z575*TRAIN_SUMMARY!$C$7</f>
        <v>2.4580699342731407E-2</v>
      </c>
      <c r="AM575">
        <f>AA575*TRAIN_SUMMARY!$C$8</f>
        <v>-0.43521580803835686</v>
      </c>
      <c r="AN575">
        <f>AB575*TRAIN_SUMMARY!$C$9</f>
        <v>0.17108448609736249</v>
      </c>
      <c r="AO575">
        <f>AC575*TRAIN_SUMMARY!$C$10</f>
        <v>-0.18469041192036334</v>
      </c>
      <c r="AP575">
        <f>AD575*TRAIN_SUMMARY!$C$11</f>
        <v>-0.21458247952085815</v>
      </c>
      <c r="AQ575">
        <f>AE575*TRAIN_SUMMARY!$C$12</f>
        <v>-0.28008206528227803</v>
      </c>
      <c r="AR575">
        <f>AF575*TRAIN_SUMMARY!$C$13</f>
        <v>-7.9424741749105313E-2</v>
      </c>
      <c r="AS575">
        <f>AG575*TRAIN_SUMMARY!$C$14</f>
        <v>-8.8614999578798745E-2</v>
      </c>
      <c r="AT575">
        <f>TRAIN_SUMMARY!$C$2+SUM(AH575:AS575)</f>
        <v>-2.5060152263003252</v>
      </c>
      <c r="AU575">
        <f t="shared" si="104"/>
        <v>7.5437564689682463E-2</v>
      </c>
      <c r="AV575">
        <f t="shared" si="105"/>
        <v>7.8434696297569675E-2</v>
      </c>
      <c r="AW575">
        <f t="shared" si="106"/>
        <v>1</v>
      </c>
      <c r="AX575">
        <f t="shared" si="107"/>
        <v>0</v>
      </c>
      <c r="AY575">
        <f t="shared" si="115"/>
        <v>363</v>
      </c>
      <c r="AZ575">
        <f t="shared" si="116"/>
        <v>211</v>
      </c>
      <c r="BA575" s="35">
        <f t="shared" si="108"/>
        <v>0.74845360824742269</v>
      </c>
      <c r="BB575" s="35">
        <f t="shared" si="109"/>
        <v>0.98139534883720925</v>
      </c>
      <c r="BC575" s="35">
        <f t="shared" si="110"/>
        <v>0.23294174058978656</v>
      </c>
      <c r="BD575" s="35">
        <f t="shared" si="111"/>
        <v>0.98139534883720925</v>
      </c>
      <c r="BE575" s="35">
        <f t="shared" si="112"/>
        <v>0.74845360824742269</v>
      </c>
      <c r="BF575" s="23">
        <f>VLOOKUP(AH575,POINTS_TABLE!$D$2:$E$6,2,FALSE)</f>
        <v>-34.629295381683434</v>
      </c>
      <c r="BG575" s="23">
        <f>VLOOKUP(AI575,POINTS_TABLE!$D$7:$E$12,2,FALSE)</f>
        <v>-2.6701063982906263</v>
      </c>
      <c r="BH575" s="23">
        <f>VLOOKUP(AJ575,POINTS_TABLE!$D$13:$E$18,2,FALSE)</f>
        <v>-11.589493164489957</v>
      </c>
      <c r="BI575" s="23">
        <f>VLOOKUP(AK575,POINTS_TABLE!$D$21:$E$24,2,FALSE)</f>
        <v>23.021267938938855</v>
      </c>
      <c r="BJ575" s="23">
        <f>VLOOKUP(AL575,POINTS_TABLE!$D$25:$E$27,2,FALSE)</f>
        <v>1.063873591300236</v>
      </c>
      <c r="BK575" s="23">
        <f>VLOOKUP(AM575,POINTS_TABLE!$D$28:$E$33,2,FALSE)</f>
        <v>-18.836510639202615</v>
      </c>
      <c r="BL575" s="23">
        <f>VLOOKUP(AN575,POINTS_TABLE!$D$34:$E$37,2,FALSE)</f>
        <v>7.4046821899710498</v>
      </c>
      <c r="BM575" s="23">
        <f>VLOOKUP(AO575,POINTS_TABLE!$D$38:$E$41,2,FALSE)</f>
        <v>-7.9935582413174426</v>
      </c>
      <c r="BN575" s="23">
        <f>VLOOKUP(AP575,POINTS_TABLE!$D$42:$E$44,2,FALSE)</f>
        <v>-9.2873123719919874</v>
      </c>
      <c r="BO575" s="23">
        <f>VLOOKUP(AQ575,POINTS_TABLE!$D$45:$E$48,2,FALSE)</f>
        <v>-12.122190198740443</v>
      </c>
      <c r="BP575" s="23">
        <f>VLOOKUP(AR575,POINTS_TABLE!$D$49:$E$50,2,FALSE)</f>
        <v>-3.4375704313596254</v>
      </c>
      <c r="BQ575" s="23">
        <f>VLOOKUP(AS575,POINTS_TABLE!$D$51:$E$52,2,FALSE)</f>
        <v>-3.8353326132213157</v>
      </c>
      <c r="BR575" s="39">
        <f>ROUND(SCORECARD_SCALLING!$C$6-SUM(BF575:BQ575)-TRAIN_SUMMARY!$C$2*SCORECARD_SCALLING!$C$5,0)</f>
        <v>579</v>
      </c>
      <c r="BS575" t="str">
        <f t="shared" si="113"/>
        <v>Manual review</v>
      </c>
      <c r="BT575">
        <f t="shared" si="114"/>
        <v>2</v>
      </c>
    </row>
    <row r="576" spans="1:72">
      <c r="A576" s="2" t="s">
        <v>37</v>
      </c>
      <c r="B576" s="2">
        <v>24</v>
      </c>
      <c r="C576" s="2" t="s">
        <v>33</v>
      </c>
      <c r="D576" s="2" t="s">
        <v>49</v>
      </c>
      <c r="E576" s="2">
        <v>7814</v>
      </c>
      <c r="F576" s="2" t="s">
        <v>34</v>
      </c>
      <c r="G576" s="2" t="s">
        <v>39</v>
      </c>
      <c r="H576" s="2">
        <v>3</v>
      </c>
      <c r="I576" s="2" t="s">
        <v>26</v>
      </c>
      <c r="J576" s="2" t="s">
        <v>27</v>
      </c>
      <c r="K576" s="2">
        <v>3</v>
      </c>
      <c r="L576" s="2" t="s">
        <v>50</v>
      </c>
      <c r="M576" s="2">
        <v>38</v>
      </c>
      <c r="N576" s="2" t="s">
        <v>27</v>
      </c>
      <c r="O576" s="2" t="s">
        <v>29</v>
      </c>
      <c r="P576" s="2">
        <v>1</v>
      </c>
      <c r="Q576" s="2" t="s">
        <v>52</v>
      </c>
      <c r="R576" s="2">
        <v>1</v>
      </c>
      <c r="S576" s="2" t="s">
        <v>31</v>
      </c>
      <c r="T576" s="2" t="s">
        <v>31</v>
      </c>
      <c r="U576" s="2">
        <v>0</v>
      </c>
      <c r="V576">
        <f>_xlfn.XLOOKUP(B576,Binning_WOE_IV!$C$2:$C$6,Binning_WOE_IV!$I$2:$I$6,"not found",-1)</f>
        <v>-0.12917431193202994</v>
      </c>
      <c r="W576">
        <f>_xlfn.XLOOKUP(E576,Binning_WOE_IV!$C$7:$C$12,Binning_WOE_IV!$I$7:$I$12,"not found",-1)</f>
        <v>-0.1020145435816787</v>
      </c>
      <c r="X576">
        <f>_xlfn.XLOOKUP(M576,Binning_WOE_IV!$C$13:$C$18,Binning_WOE_IV!$I$13:$I$18,"not found",-1)</f>
        <v>0.27579903319597576</v>
      </c>
      <c r="Y576">
        <f>_xlfn.XLOOKUP(A576,Binning_WOE_IV!$B$32:$B$35,Binning_WOE_IV!$G$32:$G$35,"not found",0)</f>
        <v>1.1281887537091495</v>
      </c>
      <c r="Z576" s="23">
        <f>_xlfn.XLOOKUP(_xlfn.XLOOKUP(C576,Binning_WOE_IV!$AF$2:$AF$6,Binning_WOE_IV!$AG$2:$AG$6,"not found",0),Binning_WOE_IV!$R$36:$R$38,Binning_WOE_IV!$G$36:$G$38,"not found",0)</f>
        <v>-4.4726268044255127E-2</v>
      </c>
      <c r="AA576" cm="1">
        <f t="array" ref="AA576">_xlfn.SWITCH(D576,"radio/tv",Binning_WOE_IV!$G$39,"other",Binning_WOE_IV!$G$39,"education",Binning_WOE_IV!$G$40,"retraining",Binning_WOE_IV!$G$40,"furniture/equipment",Binning_WOE_IV!$G$41,"domestic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576">
        <f>_xlfn.LET(_xlpm.b,_xlfn.XLOOKUP(F576,Binning_WOE_IV!$AJ$2:$AJ$6,Binning_WOE_IV!$AK$2:$AK$6,"not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76">
        <f>_xlfn.LET(_xlpm.b,_xlfn.XLOOKUP(G576,Binning_WOE_IV!$AL$2:$AL$6,Binning_WOE_IV!$AM$2:$AM$6,"not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76">
        <f>_xlfn.XLOOKUP(_xlfn.XLOOKUP(I576,Binning_WOE_IV!$AN$2:$AN$5,Binning_WOE_IV!$AO$2:$AO$5,"not found",0),Binning_WOE_IV!$R$53:$R$55,Binning_WOE_IV!$G$53:$G$55,"not found",0)</f>
        <v>0.1811117123342415</v>
      </c>
      <c r="AE576">
        <f>_xlfn.LET(_xlpm.b,_xlfn.XLOOKUP(L576,Binning_WOE_IV!$AQ$2:$AQ$5,Binning_WOE_IV!$AR$2:$AR$5,"not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76">
        <f>_xlfn.XLOOKUP(_xlfn.XLOOKUP(N576,Binning_WOE_IV!$AS$2:$AS$4,Binning_WOE_IV!$AT$2:$AT$4,"not found",0),Binning_WOE_IV!$R$62:$R$63,Binning_WOE_IV!$G$62:$G$63,"not found",0)</f>
        <v>0.12957806221905885</v>
      </c>
      <c r="AG576">
        <f>_xlfn.XLOOKUP(_xlfn.XLOOKUP(O576,Binning_WOE_IV!$AU$2:$AU$4,Binning_WOE_IV!$AV$2:$AV$4,"not found",0),Binning_WOE_IV!$R$64:$R$65,Binning_WOE_IV!$G$64:$G$65,"not found",0)</f>
        <v>0.23435622685305388</v>
      </c>
      <c r="AH576">
        <f>V576*TRAIN_SUMMARY!$C$3</f>
        <v>0.10186434668464488</v>
      </c>
      <c r="AI576">
        <f>W576*TRAIN_SUMMARY!$C$4</f>
        <v>5.0912844229637523E-2</v>
      </c>
      <c r="AJ576">
        <f>X576*TRAIN_SUMMARY!$C$5</f>
        <v>-0.1756525653466223</v>
      </c>
      <c r="AK576">
        <f>Y576*TRAIN_SUMMARY!$C$6</f>
        <v>-0.88431454425511169</v>
      </c>
      <c r="AL576">
        <f>Z576*TRAIN_SUMMARY!$C$7</f>
        <v>2.4580699342731407E-2</v>
      </c>
      <c r="AM576">
        <f>AA576*TRAIN_SUMMARY!$C$8</f>
        <v>-0.46936907902687153</v>
      </c>
      <c r="AN576">
        <f>AB576*TRAIN_SUMMARY!$C$9</f>
        <v>0.17108448609736249</v>
      </c>
      <c r="AO576">
        <f>AC576*TRAIN_SUMMARY!$C$10</f>
        <v>-0.18469041192036334</v>
      </c>
      <c r="AP576">
        <f>AD576*TRAIN_SUMMARY!$C$11</f>
        <v>-0.21458247952085815</v>
      </c>
      <c r="AQ576">
        <f>AE576*TRAIN_SUMMARY!$C$12</f>
        <v>6.1778553558697331E-2</v>
      </c>
      <c r="AR576">
        <f>AF576*TRAIN_SUMMARY!$C$13</f>
        <v>-7.9424741749105313E-2</v>
      </c>
      <c r="AS576">
        <f>AG576*TRAIN_SUMMARY!$C$14</f>
        <v>-8.8614999578798745E-2</v>
      </c>
      <c r="AT576">
        <f>TRAIN_SUMMARY!$C$2+SUM(AH576:AS576)</f>
        <v>-2.507828706246781</v>
      </c>
      <c r="AU576">
        <f t="shared" si="104"/>
        <v>7.5311177722485176E-2</v>
      </c>
      <c r="AV576">
        <f t="shared" si="105"/>
        <v>7.8298006416326726E-2</v>
      </c>
      <c r="AW576">
        <f t="shared" si="106"/>
        <v>1</v>
      </c>
      <c r="AX576">
        <f t="shared" si="107"/>
        <v>0</v>
      </c>
      <c r="AY576">
        <f t="shared" si="115"/>
        <v>364</v>
      </c>
      <c r="AZ576">
        <f t="shared" si="116"/>
        <v>211</v>
      </c>
      <c r="BA576" s="35">
        <f t="shared" si="108"/>
        <v>0.75051546391752577</v>
      </c>
      <c r="BB576" s="35">
        <f t="shared" si="109"/>
        <v>0.98139534883720925</v>
      </c>
      <c r="BC576" s="35">
        <f t="shared" si="110"/>
        <v>0.23087988491968348</v>
      </c>
      <c r="BD576" s="35">
        <f t="shared" si="111"/>
        <v>0.98139534883720925</v>
      </c>
      <c r="BE576" s="35">
        <f t="shared" si="112"/>
        <v>0.75051546391752577</v>
      </c>
      <c r="BF576" s="23">
        <f>VLOOKUP(AH576,POINTS_TABLE!$D$2:$E$6,2,FALSE)</f>
        <v>4.4087756341599382</v>
      </c>
      <c r="BG576" s="23">
        <f>VLOOKUP(AI576,POINTS_TABLE!$D$7:$E$12,2,FALSE)</f>
        <v>2.2035512366295098</v>
      </c>
      <c r="BH576" s="23">
        <f>VLOOKUP(AJ576,POINTS_TABLE!$D$13:$E$18,2,FALSE)</f>
        <v>-7.6023925483498971</v>
      </c>
      <c r="BI576" s="23">
        <f>VLOOKUP(AK576,POINTS_TABLE!$D$21:$E$24,2,FALSE)</f>
        <v>-38.273886227485001</v>
      </c>
      <c r="BJ576" s="23">
        <f>VLOOKUP(AL576,POINTS_TABLE!$D$25:$E$27,2,FALSE)</f>
        <v>1.063873591300236</v>
      </c>
      <c r="BK576" s="23">
        <f>VLOOKUP(AM576,POINTS_TABLE!$D$28:$E$33,2,FALSE)</f>
        <v>-20.314693279760625</v>
      </c>
      <c r="BL576" s="23">
        <f>VLOOKUP(AN576,POINTS_TABLE!$D$34:$E$37,2,FALSE)</f>
        <v>7.4046821899710498</v>
      </c>
      <c r="BM576" s="23">
        <f>VLOOKUP(AO576,POINTS_TABLE!$D$38:$E$41,2,FALSE)</f>
        <v>-7.9935582413174426</v>
      </c>
      <c r="BN576" s="23">
        <f>VLOOKUP(AP576,POINTS_TABLE!$D$42:$E$44,2,FALSE)</f>
        <v>-9.2873123719919874</v>
      </c>
      <c r="BO576" s="23">
        <f>VLOOKUP(AQ576,POINTS_TABLE!$D$45:$E$48,2,FALSE)</f>
        <v>2.6738283855727758</v>
      </c>
      <c r="BP576" s="23">
        <f>VLOOKUP(AR576,POINTS_TABLE!$D$49:$E$50,2,FALSE)</f>
        <v>-3.4375704313596254</v>
      </c>
      <c r="BQ576" s="23">
        <f>VLOOKUP(AS576,POINTS_TABLE!$D$51:$E$52,2,FALSE)</f>
        <v>-3.8353326132213157</v>
      </c>
      <c r="BR576" s="39">
        <f>ROUND(SCORECARD_SCALLING!$C$6-SUM(BF576:BQ576)-TRAIN_SUMMARY!$C$2*SCORECARD_SCALLING!$C$5,0)</f>
        <v>579</v>
      </c>
      <c r="BS576" t="str">
        <f t="shared" si="113"/>
        <v>Manual review</v>
      </c>
      <c r="BT576">
        <f t="shared" si="114"/>
        <v>2</v>
      </c>
    </row>
    <row r="577" spans="1:72">
      <c r="A577" s="2" t="s">
        <v>37</v>
      </c>
      <c r="B577" s="2">
        <v>15</v>
      </c>
      <c r="C577" s="2" t="s">
        <v>22</v>
      </c>
      <c r="D577" s="2" t="s">
        <v>46</v>
      </c>
      <c r="E577" s="2">
        <v>5045</v>
      </c>
      <c r="F577" s="2" t="s">
        <v>24</v>
      </c>
      <c r="G577" s="2" t="s">
        <v>25</v>
      </c>
      <c r="H577" s="2">
        <v>1</v>
      </c>
      <c r="I577" s="2" t="s">
        <v>36</v>
      </c>
      <c r="J577" s="2" t="s">
        <v>27</v>
      </c>
      <c r="K577" s="2">
        <v>4</v>
      </c>
      <c r="L577" s="2" t="s">
        <v>50</v>
      </c>
      <c r="M577" s="2">
        <v>59</v>
      </c>
      <c r="N577" s="2" t="s">
        <v>27</v>
      </c>
      <c r="O577" s="2" t="s">
        <v>29</v>
      </c>
      <c r="P577" s="2">
        <v>1</v>
      </c>
      <c r="Q577" s="2" t="s">
        <v>30</v>
      </c>
      <c r="R577" s="2">
        <v>1</v>
      </c>
      <c r="S577" s="2" t="s">
        <v>31</v>
      </c>
      <c r="T577" s="2" t="s">
        <v>31</v>
      </c>
      <c r="U577" s="2">
        <v>0</v>
      </c>
      <c r="V577">
        <f>_xlfn.XLOOKUP(B577,Binning_WOE_IV!$C$2:$C$6,Binning_WOE_IV!$I$2:$I$6,"not found",-1)</f>
        <v>7.0953437452657447E-2</v>
      </c>
      <c r="W577">
        <f>_xlfn.XLOOKUP(E577,Binning_WOE_IV!$C$7:$C$12,Binning_WOE_IV!$I$7:$I$12,"not found",-1)</f>
        <v>-0.1020145435816787</v>
      </c>
      <c r="X577">
        <f>_xlfn.XLOOKUP(M577,Binning_WOE_IV!$C$13:$C$18,Binning_WOE_IV!$I$13:$I$18,"not found",-1)</f>
        <v>0.42044277372805144</v>
      </c>
      <c r="Y577">
        <f>_xlfn.XLOOKUP(A577,Binning_WOE_IV!$B$32:$B$35,Binning_WOE_IV!$G$32:$G$35,"not found",0)</f>
        <v>1.1281887537091495</v>
      </c>
      <c r="Z577" s="23">
        <f>_xlfn.XLOOKUP(_xlfn.XLOOKUP(C577,Binning_WOE_IV!$AF$2:$AF$6,Binning_WOE_IV!$AG$2:$AG$6,"not found",0),Binning_WOE_IV!$R$36:$R$38,Binning_WOE_IV!$G$36:$G$38,"not found",0)</f>
        <v>0.68738688104907397</v>
      </c>
      <c r="AA577" cm="1">
        <f t="array" ref="AA577">_xlfn.SWITCH(D577,"radio/tv",Binning_WOE_IV!$G$39,"other",Binning_WOE_IV!$G$39,"education",Binning_WOE_IV!$G$40,"retraining",Binning_WOE_IV!$G$40,"furniture/equipment",Binning_WOE_IV!$G$41,"domestic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577">
        <f>_xlfn.LET(_xlpm.b,_xlfn.XLOOKUP(F577,Binning_WOE_IV!$AJ$2:$AJ$6,Binning_WOE_IV!$AK$2:$AK$6,"not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577">
        <f>_xlfn.LET(_xlpm.b,_xlfn.XLOOKUP(G577,Binning_WOE_IV!$AL$2:$AL$6,Binning_WOE_IV!$AM$2:$AM$6,"not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77">
        <f>_xlfn.XLOOKUP(_xlfn.XLOOKUP(I577,Binning_WOE_IV!$AN$2:$AN$5,Binning_WOE_IV!$AO$2:$AO$5,"not found",0),Binning_WOE_IV!$R$53:$R$55,Binning_WOE_IV!$G$53:$G$55,"not found",0)</f>
        <v>-0.20099341664998441</v>
      </c>
      <c r="AE577">
        <f>_xlfn.LET(_xlpm.b,_xlfn.XLOOKUP(L577,Binning_WOE_IV!$AQ$2:$AQ$5,Binning_WOE_IV!$AR$2:$AR$5,"not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77">
        <f>_xlfn.XLOOKUP(_xlfn.XLOOKUP(N577,Binning_WOE_IV!$AS$2:$AS$4,Binning_WOE_IV!$AT$2:$AT$4,"not found",0),Binning_WOE_IV!$R$62:$R$63,Binning_WOE_IV!$G$62:$G$63,"not found",0)</f>
        <v>0.12957806221905885</v>
      </c>
      <c r="AG577">
        <f>_xlfn.XLOOKUP(_xlfn.XLOOKUP(O577,Binning_WOE_IV!$AU$2:$AU$4,Binning_WOE_IV!$AV$2:$AV$4,"not found",0),Binning_WOE_IV!$R$64:$R$65,Binning_WOE_IV!$G$64:$G$65,"not found",0)</f>
        <v>0.23435622685305388</v>
      </c>
      <c r="AH577">
        <f>V577*TRAIN_SUMMARY!$C$3</f>
        <v>-5.5952498937620498E-2</v>
      </c>
      <c r="AI577">
        <f>W577*TRAIN_SUMMARY!$C$4</f>
        <v>5.0912844229637523E-2</v>
      </c>
      <c r="AJ577">
        <f>X577*TRAIN_SUMMARY!$C$5</f>
        <v>-0.26777415036949909</v>
      </c>
      <c r="AK577">
        <f>Y577*TRAIN_SUMMARY!$C$6</f>
        <v>-0.88431454425511169</v>
      </c>
      <c r="AL577">
        <f>Z577*TRAIN_SUMMARY!$C$7</f>
        <v>-0.37777464997720578</v>
      </c>
      <c r="AM577">
        <f>AA577*TRAIN_SUMMARY!$C$8</f>
        <v>0.38352631329769549</v>
      </c>
      <c r="AN577">
        <f>AB577*TRAIN_SUMMARY!$C$9</f>
        <v>-0.49611293003523665</v>
      </c>
      <c r="AO577">
        <f>AC577*TRAIN_SUMMARY!$C$10</f>
        <v>-0.18469041192036334</v>
      </c>
      <c r="AP577">
        <f>AD577*TRAIN_SUMMARY!$C$11</f>
        <v>0.23813846799994265</v>
      </c>
      <c r="AQ577">
        <f>AE577*TRAIN_SUMMARY!$C$12</f>
        <v>6.1778553558697331E-2</v>
      </c>
      <c r="AR577">
        <f>AF577*TRAIN_SUMMARY!$C$13</f>
        <v>-7.9424741749105313E-2</v>
      </c>
      <c r="AS577">
        <f>AG577*TRAIN_SUMMARY!$C$14</f>
        <v>-8.8614999578798745E-2</v>
      </c>
      <c r="AT577">
        <f>TRAIN_SUMMARY!$C$2+SUM(AH577:AS577)</f>
        <v>-2.5217035624990913</v>
      </c>
      <c r="AU577">
        <f t="shared" si="104"/>
        <v>7.4350616512580847E-2</v>
      </c>
      <c r="AV577">
        <f t="shared" si="105"/>
        <v>7.7259751579238228E-2</v>
      </c>
      <c r="AW577">
        <f t="shared" si="106"/>
        <v>1</v>
      </c>
      <c r="AX577">
        <f t="shared" si="107"/>
        <v>0</v>
      </c>
      <c r="AY577">
        <f t="shared" si="115"/>
        <v>365</v>
      </c>
      <c r="AZ577">
        <f t="shared" si="116"/>
        <v>211</v>
      </c>
      <c r="BA577" s="35">
        <f t="shared" si="108"/>
        <v>0.75257731958762886</v>
      </c>
      <c r="BB577" s="35">
        <f t="shared" si="109"/>
        <v>0.98139534883720925</v>
      </c>
      <c r="BC577" s="35">
        <f t="shared" si="110"/>
        <v>0.22881802924958039</v>
      </c>
      <c r="BD577" s="35">
        <f t="shared" si="111"/>
        <v>0.98139534883720925</v>
      </c>
      <c r="BE577" s="35">
        <f t="shared" si="112"/>
        <v>0.75257731958762886</v>
      </c>
      <c r="BF577" s="23">
        <f>VLOOKUP(AH577,POINTS_TABLE!$D$2:$E$6,2,FALSE)</f>
        <v>-2.4216717822795024</v>
      </c>
      <c r="BG577" s="23">
        <f>VLOOKUP(AI577,POINTS_TABLE!$D$7:$E$12,2,FALSE)</f>
        <v>2.2035512366295098</v>
      </c>
      <c r="BH577" s="23">
        <f>VLOOKUP(AJ577,POINTS_TABLE!$D$13:$E$18,2,FALSE)</f>
        <v>-11.589493164489957</v>
      </c>
      <c r="BI577" s="23">
        <f>VLOOKUP(AK577,POINTS_TABLE!$D$21:$E$24,2,FALSE)</f>
        <v>-38.273886227485001</v>
      </c>
      <c r="BJ577" s="23">
        <f>VLOOKUP(AL577,POINTS_TABLE!$D$25:$E$27,2,FALSE)</f>
        <v>-16.350408422870363</v>
      </c>
      <c r="BK577" s="23">
        <f>VLOOKUP(AM577,POINTS_TABLE!$D$28:$E$33,2,FALSE)</f>
        <v>16.599345307350365</v>
      </c>
      <c r="BL577" s="23">
        <f>VLOOKUP(AN577,POINTS_TABLE!$D$34:$E$37,2,FALSE)</f>
        <v>-21.472189916481874</v>
      </c>
      <c r="BM577" s="23">
        <f>VLOOKUP(AO577,POINTS_TABLE!$D$38:$E$41,2,FALSE)</f>
        <v>-7.9935582413174426</v>
      </c>
      <c r="BN577" s="23">
        <f>VLOOKUP(AP577,POINTS_TABLE!$D$42:$E$44,2,FALSE)</f>
        <v>10.30683560485237</v>
      </c>
      <c r="BO577" s="23">
        <f>VLOOKUP(AQ577,POINTS_TABLE!$D$45:$E$48,2,FALSE)</f>
        <v>2.6738283855727758</v>
      </c>
      <c r="BP577" s="23">
        <f>VLOOKUP(AR577,POINTS_TABLE!$D$49:$E$50,2,FALSE)</f>
        <v>-3.4375704313596254</v>
      </c>
      <c r="BQ577" s="23">
        <f>VLOOKUP(AS577,POINTS_TABLE!$D$51:$E$52,2,FALSE)</f>
        <v>-3.8353326132213157</v>
      </c>
      <c r="BR577" s="39">
        <f>ROUND(SCORECARD_SCALLING!$C$6-SUM(BF577:BQ577)-TRAIN_SUMMARY!$C$2*SCORECARD_SCALLING!$C$5,0)</f>
        <v>579</v>
      </c>
      <c r="BS577" t="str">
        <f t="shared" si="113"/>
        <v>Manual review</v>
      </c>
      <c r="BT577">
        <f t="shared" si="114"/>
        <v>2</v>
      </c>
    </row>
    <row r="578" spans="1:72">
      <c r="A578" s="2" t="s">
        <v>21</v>
      </c>
      <c r="B578" s="2">
        <v>9</v>
      </c>
      <c r="C578" s="2" t="s">
        <v>33</v>
      </c>
      <c r="D578" s="2" t="s">
        <v>23</v>
      </c>
      <c r="E578" s="2">
        <v>1364</v>
      </c>
      <c r="F578" s="2" t="s">
        <v>34</v>
      </c>
      <c r="G578" s="2" t="s">
        <v>39</v>
      </c>
      <c r="H578" s="2">
        <v>3</v>
      </c>
      <c r="I578" s="2" t="s">
        <v>26</v>
      </c>
      <c r="J578" s="2" t="s">
        <v>27</v>
      </c>
      <c r="K578" s="2">
        <v>4</v>
      </c>
      <c r="L578" s="2" t="s">
        <v>28</v>
      </c>
      <c r="M578" s="2">
        <v>59</v>
      </c>
      <c r="N578" s="2" t="s">
        <v>27</v>
      </c>
      <c r="O578" s="2" t="s">
        <v>29</v>
      </c>
      <c r="P578" s="2">
        <v>1</v>
      </c>
      <c r="Q578" s="2" t="s">
        <v>30</v>
      </c>
      <c r="R578" s="2">
        <v>1</v>
      </c>
      <c r="S578" s="2" t="s">
        <v>27</v>
      </c>
      <c r="T578" s="2" t="s">
        <v>31</v>
      </c>
      <c r="U578" s="2">
        <v>0</v>
      </c>
      <c r="V578">
        <f>_xlfn.XLOOKUP(B578,Binning_WOE_IV!$C$2:$C$6,Binning_WOE_IV!$I$2:$I$6,"not found",-1)</f>
        <v>1.0146162505891094</v>
      </c>
      <c r="W578">
        <f>_xlfn.XLOOKUP(E578,Binning_WOE_IV!$C$7:$C$12,Binning_WOE_IV!$I$7:$I$12,"not found",-1)</f>
        <v>0.16104877718831048</v>
      </c>
      <c r="X578">
        <f>_xlfn.XLOOKUP(M578,Binning_WOE_IV!$C$13:$C$18,Binning_WOE_IV!$I$13:$I$18,"not found",-1)</f>
        <v>0.42044277372805144</v>
      </c>
      <c r="Y578">
        <f>_xlfn.XLOOKUP(A578,Binning_WOE_IV!$B$32:$B$35,Binning_WOE_IV!$G$32:$G$35,"not found",0)</f>
        <v>-0.67859154491044971</v>
      </c>
      <c r="Z578" s="23">
        <f>_xlfn.XLOOKUP(_xlfn.XLOOKUP(C578,Binning_WOE_IV!$AF$2:$AF$6,Binning_WOE_IV!$AG$2:$AG$6,"not found",0),Binning_WOE_IV!$R$36:$R$38,Binning_WOE_IV!$G$36:$G$38,"not found",0)</f>
        <v>-4.4726268044255127E-2</v>
      </c>
      <c r="AA578" cm="1">
        <f t="array" ref="AA578">_xlfn.SWITCH(D578,"radio/tv",Binning_WOE_IV!$G$39,"other",Binning_WOE_IV!$G$39,"education",Binning_WOE_IV!$G$40,"retraining",Binning_WOE_IV!$G$40,"furniture/equipment",Binning_WOE_IV!$G$41,"domestic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78">
        <f>_xlfn.LET(_xlpm.b,_xlfn.XLOOKUP(F578,Binning_WOE_IV!$AJ$2:$AJ$6,Binning_WOE_IV!$AK$2:$AK$6,"not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78">
        <f>_xlfn.LET(_xlpm.b,_xlfn.XLOOKUP(G578,Binning_WOE_IV!$AL$2:$AL$6,Binning_WOE_IV!$AM$2:$AM$6,"not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78">
        <f>_xlfn.XLOOKUP(_xlfn.XLOOKUP(I578,Binning_WOE_IV!$AN$2:$AN$5,Binning_WOE_IV!$AO$2:$AO$5,"not found",0),Binning_WOE_IV!$R$53:$R$55,Binning_WOE_IV!$G$53:$G$55,"not found",0)</f>
        <v>0.1811117123342415</v>
      </c>
      <c r="AE578">
        <f>_xlfn.LET(_xlpm.b,_xlfn.XLOOKUP(L578,Binning_WOE_IV!$AQ$2:$AQ$5,Binning_WOE_IV!$AR$2:$AR$5,"not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78">
        <f>_xlfn.XLOOKUP(_xlfn.XLOOKUP(N578,Binning_WOE_IV!$AS$2:$AS$4,Binning_WOE_IV!$AT$2:$AT$4,"not found",0),Binning_WOE_IV!$R$62:$R$63,Binning_WOE_IV!$G$62:$G$63,"not found",0)</f>
        <v>0.12957806221905885</v>
      </c>
      <c r="AG578">
        <f>_xlfn.XLOOKUP(_xlfn.XLOOKUP(O578,Binning_WOE_IV!$AU$2:$AU$4,Binning_WOE_IV!$AV$2:$AV$4,"not found",0),Binning_WOE_IV!$R$64:$R$65,Binning_WOE_IV!$G$64:$G$65,"not found",0)</f>
        <v>0.23435622685305388</v>
      </c>
      <c r="AH578">
        <f>V578*TRAIN_SUMMARY!$C$3</f>
        <v>-0.80010661528638027</v>
      </c>
      <c r="AI578">
        <f>W578*TRAIN_SUMMARY!$C$4</f>
        <v>-8.037531726833734E-2</v>
      </c>
      <c r="AJ578">
        <f>X578*TRAIN_SUMMARY!$C$5</f>
        <v>-0.26777415036949909</v>
      </c>
      <c r="AK578">
        <f>Y578*TRAIN_SUMMARY!$C$6</f>
        <v>0.53190423215968441</v>
      </c>
      <c r="AL578">
        <f>Z578*TRAIN_SUMMARY!$C$7</f>
        <v>2.4580699342731407E-2</v>
      </c>
      <c r="AM578">
        <f>AA578*TRAIN_SUMMARY!$C$8</f>
        <v>-0.43521580803835686</v>
      </c>
      <c r="AN578">
        <f>AB578*TRAIN_SUMMARY!$C$9</f>
        <v>0.17108448609736249</v>
      </c>
      <c r="AO578">
        <f>AC578*TRAIN_SUMMARY!$C$10</f>
        <v>-0.18469041192036334</v>
      </c>
      <c r="AP578">
        <f>AD578*TRAIN_SUMMARY!$C$11</f>
        <v>-0.21458247952085815</v>
      </c>
      <c r="AQ578">
        <f>AE578*TRAIN_SUMMARY!$C$12</f>
        <v>-0.28008206528227803</v>
      </c>
      <c r="AR578">
        <f>AF578*TRAIN_SUMMARY!$C$13</f>
        <v>-7.9424741749105313E-2</v>
      </c>
      <c r="AS578">
        <f>AG578*TRAIN_SUMMARY!$C$14</f>
        <v>-8.8614999578798745E-2</v>
      </c>
      <c r="AT578">
        <f>TRAIN_SUMMARY!$C$2+SUM(AH578:AS578)</f>
        <v>-2.5246979861763221</v>
      </c>
      <c r="AU578">
        <f t="shared" ref="AU578:AU641" si="117">1/(1+EXP(-AT578))</f>
        <v>7.4144794971314765E-2</v>
      </c>
      <c r="AV578">
        <f t="shared" ref="AV578:AV641" si="118">-((U578*LN(AU578))+(1-U578)*LN(1-AU578))</f>
        <v>7.7037422622139709E-2</v>
      </c>
      <c r="AW578">
        <f t="shared" ref="AW578:AW641" si="119">IF(U578=0,1,0)</f>
        <v>1</v>
      </c>
      <c r="AX578">
        <f t="shared" ref="AX578:AX641" si="120">IF(U578=1,1,0)</f>
        <v>0</v>
      </c>
      <c r="AY578">
        <f t="shared" si="115"/>
        <v>366</v>
      </c>
      <c r="AZ578">
        <f t="shared" si="116"/>
        <v>211</v>
      </c>
      <c r="BA578" s="35">
        <f t="shared" ref="BA578:BA641" si="121">AY578/SUM($AW$2:$AW$701)</f>
        <v>0.75463917525773194</v>
      </c>
      <c r="BB578" s="35">
        <f t="shared" ref="BB578:BB641" si="122">AZ578/SUM($AX$2:$AX$701)</f>
        <v>0.98139534883720925</v>
      </c>
      <c r="BC578" s="35">
        <f t="shared" ref="BC578:BC641" si="123">ABS(BA578-BB578)</f>
        <v>0.2267561735794773</v>
      </c>
      <c r="BD578" s="35">
        <f t="shared" ref="BD578:BD641" si="124">BB578</f>
        <v>0.98139534883720925</v>
      </c>
      <c r="BE578" s="35">
        <f t="shared" ref="BE578:BE641" si="125">BA578</f>
        <v>0.75463917525773194</v>
      </c>
      <c r="BF578" s="23">
        <f>VLOOKUP(AH578,POINTS_TABLE!$D$2:$E$6,2,FALSE)</f>
        <v>-34.629295381683434</v>
      </c>
      <c r="BG578" s="23">
        <f>VLOOKUP(AI578,POINTS_TABLE!$D$7:$E$12,2,FALSE)</f>
        <v>-3.4787121489872201</v>
      </c>
      <c r="BH578" s="23">
        <f>VLOOKUP(AJ578,POINTS_TABLE!$D$13:$E$18,2,FALSE)</f>
        <v>-11.589493164489957</v>
      </c>
      <c r="BI578" s="23">
        <f>VLOOKUP(AK578,POINTS_TABLE!$D$21:$E$24,2,FALSE)</f>
        <v>23.021267938938855</v>
      </c>
      <c r="BJ578" s="23">
        <f>VLOOKUP(AL578,POINTS_TABLE!$D$25:$E$27,2,FALSE)</f>
        <v>1.063873591300236</v>
      </c>
      <c r="BK578" s="23">
        <f>VLOOKUP(AM578,POINTS_TABLE!$D$28:$E$33,2,FALSE)</f>
        <v>-18.836510639202615</v>
      </c>
      <c r="BL578" s="23">
        <f>VLOOKUP(AN578,POINTS_TABLE!$D$34:$E$37,2,FALSE)</f>
        <v>7.4046821899710498</v>
      </c>
      <c r="BM578" s="23">
        <f>VLOOKUP(AO578,POINTS_TABLE!$D$38:$E$41,2,FALSE)</f>
        <v>-7.9935582413174426</v>
      </c>
      <c r="BN578" s="23">
        <f>VLOOKUP(AP578,POINTS_TABLE!$D$42:$E$44,2,FALSE)</f>
        <v>-9.2873123719919874</v>
      </c>
      <c r="BO578" s="23">
        <f>VLOOKUP(AQ578,POINTS_TABLE!$D$45:$E$48,2,FALSE)</f>
        <v>-12.122190198740443</v>
      </c>
      <c r="BP578" s="23">
        <f>VLOOKUP(AR578,POINTS_TABLE!$D$49:$E$50,2,FALSE)</f>
        <v>-3.4375704313596254</v>
      </c>
      <c r="BQ578" s="23">
        <f>VLOOKUP(AS578,POINTS_TABLE!$D$51:$E$52,2,FALSE)</f>
        <v>-3.8353326132213157</v>
      </c>
      <c r="BR578" s="39">
        <f>ROUND(SCORECARD_SCALLING!$C$6-SUM(BF578:BQ578)-TRAIN_SUMMARY!$C$2*SCORECARD_SCALLING!$C$5,0)</f>
        <v>580</v>
      </c>
      <c r="BS578" t="str">
        <f t="shared" si="113"/>
        <v>Accept</v>
      </c>
      <c r="BT578">
        <f t="shared" si="114"/>
        <v>3</v>
      </c>
    </row>
    <row r="579" spans="1:72">
      <c r="A579" s="2" t="s">
        <v>37</v>
      </c>
      <c r="B579" s="2">
        <v>6</v>
      </c>
      <c r="C579" s="2" t="s">
        <v>22</v>
      </c>
      <c r="D579" s="2" t="s">
        <v>46</v>
      </c>
      <c r="E579" s="2">
        <v>2080</v>
      </c>
      <c r="F579" s="2" t="s">
        <v>48</v>
      </c>
      <c r="G579" s="2" t="s">
        <v>35</v>
      </c>
      <c r="H579" s="2">
        <v>1</v>
      </c>
      <c r="I579" s="2" t="s">
        <v>56</v>
      </c>
      <c r="J579" s="2" t="s">
        <v>27</v>
      </c>
      <c r="K579" s="2">
        <v>2</v>
      </c>
      <c r="L579" s="2" t="s">
        <v>50</v>
      </c>
      <c r="M579" s="2">
        <v>24</v>
      </c>
      <c r="N579" s="2" t="s">
        <v>27</v>
      </c>
      <c r="O579" s="2" t="s">
        <v>29</v>
      </c>
      <c r="P579" s="2">
        <v>1</v>
      </c>
      <c r="Q579" s="2" t="s">
        <v>30</v>
      </c>
      <c r="R579" s="2">
        <v>1</v>
      </c>
      <c r="S579" s="2" t="s">
        <v>27</v>
      </c>
      <c r="T579" s="2" t="s">
        <v>31</v>
      </c>
      <c r="U579" s="2">
        <v>0</v>
      </c>
      <c r="V579">
        <f>_xlfn.XLOOKUP(B579,Binning_WOE_IV!$C$2:$C$6,Binning_WOE_IV!$I$2:$I$6,"not found",-1)</f>
        <v>1.0146162505891094</v>
      </c>
      <c r="W579">
        <f>_xlfn.XLOOKUP(E579,Binning_WOE_IV!$C$7:$C$12,Binning_WOE_IV!$I$7:$I$12,"not found",-1)</f>
        <v>0.12361395596717682</v>
      </c>
      <c r="X579">
        <f>_xlfn.XLOOKUP(M579,Binning_WOE_IV!$C$13:$C$18,Binning_WOE_IV!$I$13:$I$18,"not found",-1)</f>
        <v>-0.40221483439086264</v>
      </c>
      <c r="Y579">
        <f>_xlfn.XLOOKUP(A579,Binning_WOE_IV!$B$32:$B$35,Binning_WOE_IV!$G$32:$G$35,"not found",0)</f>
        <v>1.1281887537091495</v>
      </c>
      <c r="Z579" s="23">
        <f>_xlfn.XLOOKUP(_xlfn.XLOOKUP(C579,Binning_WOE_IV!$AF$2:$AF$6,Binning_WOE_IV!$AG$2:$AG$6,"not found",0),Binning_WOE_IV!$R$36:$R$38,Binning_WOE_IV!$G$36:$G$38,"not found",0)</f>
        <v>0.68738688104907397</v>
      </c>
      <c r="AA579" cm="1">
        <f t="array" ref="AA579">_xlfn.SWITCH(D579,"radio/tv",Binning_WOE_IV!$G$39,"other",Binning_WOE_IV!$G$39,"education",Binning_WOE_IV!$G$40,"retraining",Binning_WOE_IV!$G$40,"furniture/equipment",Binning_WOE_IV!$G$41,"domestic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579">
        <f>_xlfn.LET(_xlpm.b,_xlfn.XLOOKUP(F579,Binning_WOE_IV!$AJ$2:$AJ$6,Binning_WOE_IV!$AK$2:$AK$6,"not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579">
        <f>_xlfn.LET(_xlpm.b,_xlfn.XLOOKUP(G579,Binning_WOE_IV!$AL$2:$AL$6,Binning_WOE_IV!$AM$2:$AM$6,"not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79">
        <f>_xlfn.XLOOKUP(_xlfn.XLOOKUP(I579,Binning_WOE_IV!$AN$2:$AN$5,Binning_WOE_IV!$AO$2:$AO$5,"not found",0),Binning_WOE_IV!$R$53:$R$55,Binning_WOE_IV!$G$53:$G$55,"not found",0)</f>
        <v>-0.2698954162208389</v>
      </c>
      <c r="AE579">
        <f>_xlfn.LET(_xlpm.b,_xlfn.XLOOKUP(L579,Binning_WOE_IV!$AQ$2:$AQ$5,Binning_WOE_IV!$AR$2:$AR$5,"not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79">
        <f>_xlfn.XLOOKUP(_xlfn.XLOOKUP(N579,Binning_WOE_IV!$AS$2:$AS$4,Binning_WOE_IV!$AT$2:$AT$4,"not found",0),Binning_WOE_IV!$R$62:$R$63,Binning_WOE_IV!$G$62:$G$63,"not found",0)</f>
        <v>0.12957806221905885</v>
      </c>
      <c r="AG579">
        <f>_xlfn.XLOOKUP(_xlfn.XLOOKUP(O579,Binning_WOE_IV!$AU$2:$AU$4,Binning_WOE_IV!$AV$2:$AV$4,"not found",0),Binning_WOE_IV!$R$64:$R$65,Binning_WOE_IV!$G$64:$G$65,"not found",0)</f>
        <v>0.23435622685305388</v>
      </c>
      <c r="AH579">
        <f>V579*TRAIN_SUMMARY!$C$3</f>
        <v>-0.80010661528638027</v>
      </c>
      <c r="AI579">
        <f>W579*TRAIN_SUMMARY!$C$4</f>
        <v>-6.1692557392340606E-2</v>
      </c>
      <c r="AJ579">
        <f>X579*TRAIN_SUMMARY!$C$5</f>
        <v>0.25616502952357967</v>
      </c>
      <c r="AK579">
        <f>Y579*TRAIN_SUMMARY!$C$6</f>
        <v>-0.88431454425511169</v>
      </c>
      <c r="AL579">
        <f>Z579*TRAIN_SUMMARY!$C$7</f>
        <v>-0.37777464997720578</v>
      </c>
      <c r="AM579">
        <f>AA579*TRAIN_SUMMARY!$C$8</f>
        <v>0.38352631329769549</v>
      </c>
      <c r="AN579">
        <f>AB579*TRAIN_SUMMARY!$C$9</f>
        <v>-0.49793991054548797</v>
      </c>
      <c r="AO579">
        <f>AC579*TRAIN_SUMMARY!$C$10</f>
        <v>4.7923621110280083E-2</v>
      </c>
      <c r="AP579">
        <f>AD579*TRAIN_SUMMARY!$C$11</f>
        <v>0.31977406031642996</v>
      </c>
      <c r="AQ579">
        <f>AE579*TRAIN_SUMMARY!$C$12</f>
        <v>6.1778553558697331E-2</v>
      </c>
      <c r="AR579">
        <f>AF579*TRAIN_SUMMARY!$C$13</f>
        <v>-7.9424741749105313E-2</v>
      </c>
      <c r="AS579">
        <f>AG579*TRAIN_SUMMARY!$C$14</f>
        <v>-8.8614999578798745E-2</v>
      </c>
      <c r="AT579">
        <f>TRAIN_SUMMARY!$C$2+SUM(AH579:AS579)</f>
        <v>-2.5421012557398712</v>
      </c>
      <c r="AU579">
        <f t="shared" si="117"/>
        <v>7.2958925465913746E-2</v>
      </c>
      <c r="AV579">
        <f t="shared" si="118"/>
        <v>7.5757405299641839E-2</v>
      </c>
      <c r="AW579">
        <f t="shared" si="119"/>
        <v>1</v>
      </c>
      <c r="AX579">
        <f t="shared" si="120"/>
        <v>0</v>
      </c>
      <c r="AY579">
        <f t="shared" si="115"/>
        <v>367</v>
      </c>
      <c r="AZ579">
        <f t="shared" si="116"/>
        <v>211</v>
      </c>
      <c r="BA579" s="35">
        <f t="shared" si="121"/>
        <v>0.75670103092783503</v>
      </c>
      <c r="BB579" s="35">
        <f t="shared" si="122"/>
        <v>0.98139534883720925</v>
      </c>
      <c r="BC579" s="35">
        <f t="shared" si="123"/>
        <v>0.22469431790937422</v>
      </c>
      <c r="BD579" s="35">
        <f t="shared" si="124"/>
        <v>0.98139534883720925</v>
      </c>
      <c r="BE579" s="35">
        <f t="shared" si="125"/>
        <v>0.75670103092783503</v>
      </c>
      <c r="BF579" s="23">
        <f>VLOOKUP(AH579,POINTS_TABLE!$D$2:$E$6,2,FALSE)</f>
        <v>-34.629295381683434</v>
      </c>
      <c r="BG579" s="23">
        <f>VLOOKUP(AI579,POINTS_TABLE!$D$7:$E$12,2,FALSE)</f>
        <v>-2.6701063982906263</v>
      </c>
      <c r="BH579" s="23">
        <f>VLOOKUP(AJ579,POINTS_TABLE!$D$13:$E$18,2,FALSE)</f>
        <v>11.087040532285299</v>
      </c>
      <c r="BI579" s="23">
        <f>VLOOKUP(AK579,POINTS_TABLE!$D$21:$E$24,2,FALSE)</f>
        <v>-38.273886227485001</v>
      </c>
      <c r="BJ579" s="23">
        <f>VLOOKUP(AL579,POINTS_TABLE!$D$25:$E$27,2,FALSE)</f>
        <v>-16.350408422870363</v>
      </c>
      <c r="BK579" s="23">
        <f>VLOOKUP(AM579,POINTS_TABLE!$D$28:$E$33,2,FALSE)</f>
        <v>16.599345307350365</v>
      </c>
      <c r="BL579" s="23">
        <f>VLOOKUP(AN579,POINTS_TABLE!$D$34:$E$37,2,FALSE)</f>
        <v>-21.551263188140087</v>
      </c>
      <c r="BM579" s="23">
        <f>VLOOKUP(AO579,POINTS_TABLE!$D$38:$E$41,2,FALSE)</f>
        <v>2.0741751155172814</v>
      </c>
      <c r="BN579" s="23">
        <f>VLOOKUP(AP579,POINTS_TABLE!$D$42:$E$44,2,FALSE)</f>
        <v>13.840093530703253</v>
      </c>
      <c r="BO579" s="23">
        <f>VLOOKUP(AQ579,POINTS_TABLE!$D$45:$E$48,2,FALSE)</f>
        <v>2.6738283855727758</v>
      </c>
      <c r="BP579" s="23">
        <f>VLOOKUP(AR579,POINTS_TABLE!$D$49:$E$50,2,FALSE)</f>
        <v>-3.4375704313596254</v>
      </c>
      <c r="BQ579" s="23">
        <f>VLOOKUP(AS579,POINTS_TABLE!$D$51:$E$52,2,FALSE)</f>
        <v>-3.8353326132213157</v>
      </c>
      <c r="BR579" s="39">
        <f>ROUND(SCORECARD_SCALLING!$C$6-SUM(BF579:BQ579)-TRAIN_SUMMARY!$C$2*SCORECARD_SCALLING!$C$5,0)</f>
        <v>580</v>
      </c>
      <c r="BS579" t="str">
        <f t="shared" ref="BS579:BS642" si="126">IF(BR579&gt;=580,"Accept",IF(AND(BR579&gt;=500,BR579&lt;580),"Manual review","Reject"))</f>
        <v>Accept</v>
      </c>
      <c r="BT579">
        <f t="shared" ref="BT579:BT642" si="127">IF(BS579="Reject",1,IF(BS579="Manual review",2,3))</f>
        <v>3</v>
      </c>
    </row>
    <row r="580" spans="1:72">
      <c r="A580" s="2" t="s">
        <v>37</v>
      </c>
      <c r="B580" s="2">
        <v>24</v>
      </c>
      <c r="C580" s="2" t="s">
        <v>33</v>
      </c>
      <c r="D580" s="2" t="s">
        <v>23</v>
      </c>
      <c r="E580" s="2">
        <v>1376</v>
      </c>
      <c r="F580" s="2" t="s">
        <v>48</v>
      </c>
      <c r="G580" s="2" t="s">
        <v>39</v>
      </c>
      <c r="H580" s="2">
        <v>4</v>
      </c>
      <c r="I580" s="2" t="s">
        <v>36</v>
      </c>
      <c r="J580" s="2" t="s">
        <v>27</v>
      </c>
      <c r="K580" s="2">
        <v>1</v>
      </c>
      <c r="L580" s="2" t="s">
        <v>50</v>
      </c>
      <c r="M580" s="2">
        <v>28</v>
      </c>
      <c r="N580" s="2" t="s">
        <v>27</v>
      </c>
      <c r="O580" s="2" t="s">
        <v>29</v>
      </c>
      <c r="P580" s="2">
        <v>1</v>
      </c>
      <c r="Q580" s="2" t="s">
        <v>30</v>
      </c>
      <c r="R580" s="2">
        <v>1</v>
      </c>
      <c r="S580" s="2" t="s">
        <v>27</v>
      </c>
      <c r="T580" s="2" t="s">
        <v>31</v>
      </c>
      <c r="U580" s="2">
        <v>0</v>
      </c>
      <c r="V580">
        <f>_xlfn.XLOOKUP(B580,Binning_WOE_IV!$C$2:$C$6,Binning_WOE_IV!$I$2:$I$6,"not found",-1)</f>
        <v>-0.12917431193202994</v>
      </c>
      <c r="W580">
        <f>_xlfn.XLOOKUP(E580,Binning_WOE_IV!$C$7:$C$12,Binning_WOE_IV!$I$7:$I$12,"not found",-1)</f>
        <v>0.16104877718831048</v>
      </c>
      <c r="X580">
        <f>_xlfn.XLOOKUP(M580,Binning_WOE_IV!$C$13:$C$18,Binning_WOE_IV!$I$13:$I$18,"not found",-1)</f>
        <v>-0.13233987329659078</v>
      </c>
      <c r="Y580">
        <f>_xlfn.XLOOKUP(A580,Binning_WOE_IV!$B$32:$B$35,Binning_WOE_IV!$G$32:$G$35,"not found",0)</f>
        <v>1.1281887537091495</v>
      </c>
      <c r="Z580" s="23">
        <f>_xlfn.XLOOKUP(_xlfn.XLOOKUP(C580,Binning_WOE_IV!$AF$2:$AF$6,Binning_WOE_IV!$AG$2:$AG$6,"not found",0),Binning_WOE_IV!$R$36:$R$38,Binning_WOE_IV!$G$36:$G$38,"not found",0)</f>
        <v>-4.4726268044255127E-2</v>
      </c>
      <c r="AA580" cm="1">
        <f t="array" ref="AA580">_xlfn.SWITCH(D580,"radio/tv",Binning_WOE_IV!$G$39,"other",Binning_WOE_IV!$G$39,"education",Binning_WOE_IV!$G$40,"retraining",Binning_WOE_IV!$G$40,"furniture/equipment",Binning_WOE_IV!$G$41,"domestic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80">
        <f>_xlfn.LET(_xlpm.b,_xlfn.XLOOKUP(F580,Binning_WOE_IV!$AJ$2:$AJ$6,Binning_WOE_IV!$AK$2:$AK$6,"not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580">
        <f>_xlfn.LET(_xlpm.b,_xlfn.XLOOKUP(G580,Binning_WOE_IV!$AL$2:$AL$6,Binning_WOE_IV!$AM$2:$AM$6,"not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80">
        <f>_xlfn.XLOOKUP(_xlfn.XLOOKUP(I580,Binning_WOE_IV!$AN$2:$AN$5,Binning_WOE_IV!$AO$2:$AO$5,"not found",0),Binning_WOE_IV!$R$53:$R$55,Binning_WOE_IV!$G$53:$G$55,"not found",0)</f>
        <v>-0.20099341664998441</v>
      </c>
      <c r="AE580">
        <f>_xlfn.LET(_xlpm.b,_xlfn.XLOOKUP(L580,Binning_WOE_IV!$AQ$2:$AQ$5,Binning_WOE_IV!$AR$2:$AR$5,"not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80">
        <f>_xlfn.XLOOKUP(_xlfn.XLOOKUP(N580,Binning_WOE_IV!$AS$2:$AS$4,Binning_WOE_IV!$AT$2:$AT$4,"not found",0),Binning_WOE_IV!$R$62:$R$63,Binning_WOE_IV!$G$62:$G$63,"not found",0)</f>
        <v>0.12957806221905885</v>
      </c>
      <c r="AG580">
        <f>_xlfn.XLOOKUP(_xlfn.XLOOKUP(O580,Binning_WOE_IV!$AU$2:$AU$4,Binning_WOE_IV!$AV$2:$AV$4,"not found",0),Binning_WOE_IV!$R$64:$R$65,Binning_WOE_IV!$G$64:$G$65,"not found",0)</f>
        <v>0.23435622685305388</v>
      </c>
      <c r="AH580">
        <f>V580*TRAIN_SUMMARY!$C$3</f>
        <v>0.10186434668464488</v>
      </c>
      <c r="AI580">
        <f>W580*TRAIN_SUMMARY!$C$4</f>
        <v>-8.037531726833734E-2</v>
      </c>
      <c r="AJ580">
        <f>X580*TRAIN_SUMMARY!$C$5</f>
        <v>8.428542324031725E-2</v>
      </c>
      <c r="AK580">
        <f>Y580*TRAIN_SUMMARY!$C$6</f>
        <v>-0.88431454425511169</v>
      </c>
      <c r="AL580">
        <f>Z580*TRAIN_SUMMARY!$C$7</f>
        <v>2.4580699342731407E-2</v>
      </c>
      <c r="AM580">
        <f>AA580*TRAIN_SUMMARY!$C$8</f>
        <v>-0.43521580803835686</v>
      </c>
      <c r="AN580">
        <f>AB580*TRAIN_SUMMARY!$C$9</f>
        <v>-0.49793991054548797</v>
      </c>
      <c r="AO580">
        <f>AC580*TRAIN_SUMMARY!$C$10</f>
        <v>-0.18469041192036334</v>
      </c>
      <c r="AP580">
        <f>AD580*TRAIN_SUMMARY!$C$11</f>
        <v>0.23813846799994265</v>
      </c>
      <c r="AQ580">
        <f>AE580*TRAIN_SUMMARY!$C$12</f>
        <v>6.1778553558697331E-2</v>
      </c>
      <c r="AR580">
        <f>AF580*TRAIN_SUMMARY!$C$13</f>
        <v>-7.9424741749105313E-2</v>
      </c>
      <c r="AS580">
        <f>AG580*TRAIN_SUMMARY!$C$14</f>
        <v>-8.8614999578798745E-2</v>
      </c>
      <c r="AT580">
        <f>TRAIN_SUMMARY!$C$2+SUM(AH580:AS580)</f>
        <v>-2.561329057291351</v>
      </c>
      <c r="AU580">
        <f t="shared" si="117"/>
        <v>7.1669066257450009E-2</v>
      </c>
      <c r="AV580">
        <f t="shared" si="118"/>
        <v>7.4367000129671582E-2</v>
      </c>
      <c r="AW580">
        <f t="shared" si="119"/>
        <v>1</v>
      </c>
      <c r="AX580">
        <f t="shared" si="120"/>
        <v>0</v>
      </c>
      <c r="AY580">
        <f t="shared" ref="AY580:AY643" si="128">AY579+AW580</f>
        <v>368</v>
      </c>
      <c r="AZ580">
        <f t="shared" ref="AZ580:AZ643" si="129">AZ579+AX580</f>
        <v>211</v>
      </c>
      <c r="BA580" s="35">
        <f t="shared" si="121"/>
        <v>0.75876288659793811</v>
      </c>
      <c r="BB580" s="35">
        <f t="shared" si="122"/>
        <v>0.98139534883720925</v>
      </c>
      <c r="BC580" s="35">
        <f t="shared" si="123"/>
        <v>0.22263246223927113</v>
      </c>
      <c r="BD580" s="35">
        <f t="shared" si="124"/>
        <v>0.98139534883720925</v>
      </c>
      <c r="BE580" s="35">
        <f t="shared" si="125"/>
        <v>0.75876288659793811</v>
      </c>
      <c r="BF580" s="23">
        <f>VLOOKUP(AH580,POINTS_TABLE!$D$2:$E$6,2,FALSE)</f>
        <v>4.4087756341599382</v>
      </c>
      <c r="BG580" s="23">
        <f>VLOOKUP(AI580,POINTS_TABLE!$D$7:$E$12,2,FALSE)</f>
        <v>-3.4787121489872201</v>
      </c>
      <c r="BH580" s="23">
        <f>VLOOKUP(AJ580,POINTS_TABLE!$D$13:$E$18,2,FALSE)</f>
        <v>3.6479448638409924</v>
      </c>
      <c r="BI580" s="23">
        <f>VLOOKUP(AK580,POINTS_TABLE!$D$21:$E$24,2,FALSE)</f>
        <v>-38.273886227485001</v>
      </c>
      <c r="BJ580" s="23">
        <f>VLOOKUP(AL580,POINTS_TABLE!$D$25:$E$27,2,FALSE)</f>
        <v>1.063873591300236</v>
      </c>
      <c r="BK580" s="23">
        <f>VLOOKUP(AM580,POINTS_TABLE!$D$28:$E$33,2,FALSE)</f>
        <v>-18.836510639202615</v>
      </c>
      <c r="BL580" s="23">
        <f>VLOOKUP(AN580,POINTS_TABLE!$D$34:$E$37,2,FALSE)</f>
        <v>-21.551263188140087</v>
      </c>
      <c r="BM580" s="23">
        <f>VLOOKUP(AO580,POINTS_TABLE!$D$38:$E$41,2,FALSE)</f>
        <v>-7.9935582413174426</v>
      </c>
      <c r="BN580" s="23">
        <f>VLOOKUP(AP580,POINTS_TABLE!$D$42:$E$44,2,FALSE)</f>
        <v>10.30683560485237</v>
      </c>
      <c r="BO580" s="23">
        <f>VLOOKUP(AQ580,POINTS_TABLE!$D$45:$E$48,2,FALSE)</f>
        <v>2.6738283855727758</v>
      </c>
      <c r="BP580" s="23">
        <f>VLOOKUP(AR580,POINTS_TABLE!$D$49:$E$50,2,FALSE)</f>
        <v>-3.4375704313596254</v>
      </c>
      <c r="BQ580" s="23">
        <f>VLOOKUP(AS580,POINTS_TABLE!$D$51:$E$52,2,FALSE)</f>
        <v>-3.8353326132213157</v>
      </c>
      <c r="BR580" s="39">
        <f>ROUND(SCORECARD_SCALLING!$C$6-SUM(BF580:BQ580)-TRAIN_SUMMARY!$C$2*SCORECARD_SCALLING!$C$5,0)</f>
        <v>581</v>
      </c>
      <c r="BS580" t="str">
        <f t="shared" si="126"/>
        <v>Accept</v>
      </c>
      <c r="BT580">
        <f t="shared" si="127"/>
        <v>3</v>
      </c>
    </row>
    <row r="581" spans="1:72">
      <c r="A581" s="2" t="s">
        <v>37</v>
      </c>
      <c r="B581" s="2">
        <v>12</v>
      </c>
      <c r="C581" s="2" t="s">
        <v>33</v>
      </c>
      <c r="D581" s="2" t="s">
        <v>23</v>
      </c>
      <c r="E581" s="2">
        <v>3077</v>
      </c>
      <c r="F581" s="2" t="s">
        <v>34</v>
      </c>
      <c r="G581" s="2" t="s">
        <v>35</v>
      </c>
      <c r="H581" s="2">
        <v>2</v>
      </c>
      <c r="I581" s="2" t="s">
        <v>26</v>
      </c>
      <c r="J581" s="2" t="s">
        <v>27</v>
      </c>
      <c r="K581" s="2">
        <v>4</v>
      </c>
      <c r="L581" s="2" t="s">
        <v>50</v>
      </c>
      <c r="M581" s="2">
        <v>52</v>
      </c>
      <c r="N581" s="2" t="s">
        <v>27</v>
      </c>
      <c r="O581" s="2" t="s">
        <v>29</v>
      </c>
      <c r="P581" s="2">
        <v>1</v>
      </c>
      <c r="Q581" s="2" t="s">
        <v>30</v>
      </c>
      <c r="R581" s="2">
        <v>1</v>
      </c>
      <c r="S581" s="2" t="s">
        <v>31</v>
      </c>
      <c r="T581" s="2" t="s">
        <v>31</v>
      </c>
      <c r="U581" s="2">
        <v>0</v>
      </c>
      <c r="V581">
        <f>_xlfn.XLOOKUP(B581,Binning_WOE_IV!$C$2:$C$6,Binning_WOE_IV!$I$2:$I$6,"not found",-1)</f>
        <v>7.0953437452657447E-2</v>
      </c>
      <c r="W581">
        <f>_xlfn.XLOOKUP(E581,Binning_WOE_IV!$C$7:$C$12,Binning_WOE_IV!$I$7:$I$12,"not found",-1)</f>
        <v>4.3939369041401284E-2</v>
      </c>
      <c r="X581">
        <f>_xlfn.XLOOKUP(M581,Binning_WOE_IV!$C$13:$C$18,Binning_WOE_IV!$I$13:$I$18,"not found",-1)</f>
        <v>0.42044277372805144</v>
      </c>
      <c r="Y581">
        <f>_xlfn.XLOOKUP(A581,Binning_WOE_IV!$B$32:$B$35,Binning_WOE_IV!$G$32:$G$35,"not found",0)</f>
        <v>1.1281887537091495</v>
      </c>
      <c r="Z581" s="23">
        <f>_xlfn.XLOOKUP(_xlfn.XLOOKUP(C581,Binning_WOE_IV!$AF$2:$AF$6,Binning_WOE_IV!$AG$2:$AG$6,"not found",0),Binning_WOE_IV!$R$36:$R$38,Binning_WOE_IV!$G$36:$G$38,"not found",0)</f>
        <v>-4.4726268044255127E-2</v>
      </c>
      <c r="AA581" cm="1">
        <f t="array" ref="AA581">_xlfn.SWITCH(D581,"radio/tv",Binning_WOE_IV!$G$39,"other",Binning_WOE_IV!$G$39,"education",Binning_WOE_IV!$G$40,"retraining",Binning_WOE_IV!$G$40,"furniture/equipment",Binning_WOE_IV!$G$41,"domestic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81">
        <f>_xlfn.LET(_xlpm.b,_xlfn.XLOOKUP(F581,Binning_WOE_IV!$AJ$2:$AJ$6,Binning_WOE_IV!$AK$2:$AK$6,"not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81">
        <f>_xlfn.LET(_xlpm.b,_xlfn.XLOOKUP(G581,Binning_WOE_IV!$AL$2:$AL$6,Binning_WOE_IV!$AM$2:$AM$6,"not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81">
        <f>_xlfn.XLOOKUP(_xlfn.XLOOKUP(I581,Binning_WOE_IV!$AN$2:$AN$5,Binning_WOE_IV!$AO$2:$AO$5,"not found",0),Binning_WOE_IV!$R$53:$R$55,Binning_WOE_IV!$G$53:$G$55,"not found",0)</f>
        <v>0.1811117123342415</v>
      </c>
      <c r="AE581">
        <f>_xlfn.LET(_xlpm.b,_xlfn.XLOOKUP(L581,Binning_WOE_IV!$AQ$2:$AQ$5,Binning_WOE_IV!$AR$2:$AR$5,"not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81">
        <f>_xlfn.XLOOKUP(_xlfn.XLOOKUP(N581,Binning_WOE_IV!$AS$2:$AS$4,Binning_WOE_IV!$AT$2:$AT$4,"not found",0),Binning_WOE_IV!$R$62:$R$63,Binning_WOE_IV!$G$62:$G$63,"not found",0)</f>
        <v>0.12957806221905885</v>
      </c>
      <c r="AG581">
        <f>_xlfn.XLOOKUP(_xlfn.XLOOKUP(O581,Binning_WOE_IV!$AU$2:$AU$4,Binning_WOE_IV!$AV$2:$AV$4,"not found",0),Binning_WOE_IV!$R$64:$R$65,Binning_WOE_IV!$G$64:$G$65,"not found",0)</f>
        <v>0.23435622685305388</v>
      </c>
      <c r="AH581">
        <f>V581*TRAIN_SUMMARY!$C$3</f>
        <v>-5.5952498937620498E-2</v>
      </c>
      <c r="AI581">
        <f>W581*TRAIN_SUMMARY!$C$4</f>
        <v>-2.1929012991782761E-2</v>
      </c>
      <c r="AJ581">
        <f>X581*TRAIN_SUMMARY!$C$5</f>
        <v>-0.26777415036949909</v>
      </c>
      <c r="AK581">
        <f>Y581*TRAIN_SUMMARY!$C$6</f>
        <v>-0.88431454425511169</v>
      </c>
      <c r="AL581">
        <f>Z581*TRAIN_SUMMARY!$C$7</f>
        <v>2.4580699342731407E-2</v>
      </c>
      <c r="AM581">
        <f>AA581*TRAIN_SUMMARY!$C$8</f>
        <v>-0.43521580803835686</v>
      </c>
      <c r="AN581">
        <f>AB581*TRAIN_SUMMARY!$C$9</f>
        <v>0.17108448609736249</v>
      </c>
      <c r="AO581">
        <f>AC581*TRAIN_SUMMARY!$C$10</f>
        <v>4.7923621110280083E-2</v>
      </c>
      <c r="AP581">
        <f>AD581*TRAIN_SUMMARY!$C$11</f>
        <v>-0.21458247952085815</v>
      </c>
      <c r="AQ581">
        <f>AE581*TRAIN_SUMMARY!$C$12</f>
        <v>6.1778553558697331E-2</v>
      </c>
      <c r="AR581">
        <f>AF581*TRAIN_SUMMARY!$C$13</f>
        <v>-7.9424741749105313E-2</v>
      </c>
      <c r="AS581">
        <f>AG581*TRAIN_SUMMARY!$C$14</f>
        <v>-8.8614999578798745E-2</v>
      </c>
      <c r="AT581">
        <f>TRAIN_SUMMARY!$C$2+SUM(AH581:AS581)</f>
        <v>-2.5638416900941854</v>
      </c>
      <c r="AU581">
        <f t="shared" si="117"/>
        <v>7.1502074047370301E-2</v>
      </c>
      <c r="AV581">
        <f t="shared" si="118"/>
        <v>7.4187131953174917E-2</v>
      </c>
      <c r="AW581">
        <f t="shared" si="119"/>
        <v>1</v>
      </c>
      <c r="AX581">
        <f t="shared" si="120"/>
        <v>0</v>
      </c>
      <c r="AY581">
        <f t="shared" si="128"/>
        <v>369</v>
      </c>
      <c r="AZ581">
        <f t="shared" si="129"/>
        <v>211</v>
      </c>
      <c r="BA581" s="35">
        <f t="shared" si="121"/>
        <v>0.7608247422680412</v>
      </c>
      <c r="BB581" s="35">
        <f t="shared" si="122"/>
        <v>0.98139534883720925</v>
      </c>
      <c r="BC581" s="35">
        <f t="shared" si="123"/>
        <v>0.22057060656916805</v>
      </c>
      <c r="BD581" s="35">
        <f t="shared" si="124"/>
        <v>0.98139534883720925</v>
      </c>
      <c r="BE581" s="35">
        <f t="shared" si="125"/>
        <v>0.7608247422680412</v>
      </c>
      <c r="BF581" s="23">
        <f>VLOOKUP(AH581,POINTS_TABLE!$D$2:$E$6,2,FALSE)</f>
        <v>-2.4216717822795024</v>
      </c>
      <c r="BG581" s="23">
        <f>VLOOKUP(AI581,POINTS_TABLE!$D$7:$E$12,2,FALSE)</f>
        <v>-0.94910634884503919</v>
      </c>
      <c r="BH581" s="23">
        <f>VLOOKUP(AJ581,POINTS_TABLE!$D$13:$E$18,2,FALSE)</f>
        <v>-11.589493164489957</v>
      </c>
      <c r="BI581" s="23">
        <f>VLOOKUP(AK581,POINTS_TABLE!$D$21:$E$24,2,FALSE)</f>
        <v>-38.273886227485001</v>
      </c>
      <c r="BJ581" s="23">
        <f>VLOOKUP(AL581,POINTS_TABLE!$D$25:$E$27,2,FALSE)</f>
        <v>1.063873591300236</v>
      </c>
      <c r="BK581" s="23">
        <f>VLOOKUP(AM581,POINTS_TABLE!$D$28:$E$33,2,FALSE)</f>
        <v>-18.836510639202615</v>
      </c>
      <c r="BL581" s="23">
        <f>VLOOKUP(AN581,POINTS_TABLE!$D$34:$E$37,2,FALSE)</f>
        <v>7.4046821899710498</v>
      </c>
      <c r="BM581" s="23">
        <f>VLOOKUP(AO581,POINTS_TABLE!$D$38:$E$41,2,FALSE)</f>
        <v>2.0741751155172814</v>
      </c>
      <c r="BN581" s="23">
        <f>VLOOKUP(AP581,POINTS_TABLE!$D$42:$E$44,2,FALSE)</f>
        <v>-9.2873123719919874</v>
      </c>
      <c r="BO581" s="23">
        <f>VLOOKUP(AQ581,POINTS_TABLE!$D$45:$E$48,2,FALSE)</f>
        <v>2.6738283855727758</v>
      </c>
      <c r="BP581" s="23">
        <f>VLOOKUP(AR581,POINTS_TABLE!$D$49:$E$50,2,FALSE)</f>
        <v>-3.4375704313596254</v>
      </c>
      <c r="BQ581" s="23">
        <f>VLOOKUP(AS581,POINTS_TABLE!$D$51:$E$52,2,FALSE)</f>
        <v>-3.8353326132213157</v>
      </c>
      <c r="BR581" s="39">
        <f>ROUND(SCORECARD_SCALLING!$C$6-SUM(BF581:BQ581)-TRAIN_SUMMARY!$C$2*SCORECARD_SCALLING!$C$5,0)</f>
        <v>581</v>
      </c>
      <c r="BS581" t="str">
        <f t="shared" si="126"/>
        <v>Accept</v>
      </c>
      <c r="BT581">
        <f t="shared" si="127"/>
        <v>3</v>
      </c>
    </row>
    <row r="582" spans="1:72">
      <c r="A582" s="2" t="s">
        <v>37</v>
      </c>
      <c r="B582" s="2">
        <v>10</v>
      </c>
      <c r="C582" s="2" t="s">
        <v>33</v>
      </c>
      <c r="D582" s="2" t="s">
        <v>46</v>
      </c>
      <c r="E582" s="2">
        <v>1546</v>
      </c>
      <c r="F582" s="2" t="s">
        <v>34</v>
      </c>
      <c r="G582" s="2" t="s">
        <v>35</v>
      </c>
      <c r="H582" s="2">
        <v>3</v>
      </c>
      <c r="I582" s="2" t="s">
        <v>26</v>
      </c>
      <c r="J582" s="2" t="s">
        <v>27</v>
      </c>
      <c r="K582" s="2">
        <v>2</v>
      </c>
      <c r="L582" s="2" t="s">
        <v>28</v>
      </c>
      <c r="M582" s="2">
        <v>31</v>
      </c>
      <c r="N582" s="2" t="s">
        <v>27</v>
      </c>
      <c r="O582" s="2" t="s">
        <v>29</v>
      </c>
      <c r="P582" s="2">
        <v>1</v>
      </c>
      <c r="Q582" s="2" t="s">
        <v>40</v>
      </c>
      <c r="R582" s="2">
        <v>2</v>
      </c>
      <c r="S582" s="2" t="s">
        <v>27</v>
      </c>
      <c r="T582" s="2" t="s">
        <v>62</v>
      </c>
      <c r="U582" s="2">
        <v>0</v>
      </c>
      <c r="V582">
        <f>_xlfn.XLOOKUP(B582,Binning_WOE_IV!$C$2:$C$6,Binning_WOE_IV!$I$2:$I$6,"not found",-1)</f>
        <v>1.0146162505891094</v>
      </c>
      <c r="W582">
        <f>_xlfn.XLOOKUP(E582,Binning_WOE_IV!$C$7:$C$12,Binning_WOE_IV!$I$7:$I$12,"not found",-1)</f>
        <v>0.16104877718831048</v>
      </c>
      <c r="X582">
        <f>_xlfn.XLOOKUP(M582,Binning_WOE_IV!$C$13:$C$18,Binning_WOE_IV!$I$13:$I$18,"not found",-1)</f>
        <v>-9.0210644079187538E-2</v>
      </c>
      <c r="Y582">
        <f>_xlfn.XLOOKUP(A582,Binning_WOE_IV!$B$32:$B$35,Binning_WOE_IV!$G$32:$G$35,"not found",0)</f>
        <v>1.1281887537091495</v>
      </c>
      <c r="Z582" s="23">
        <f>_xlfn.XLOOKUP(_xlfn.XLOOKUP(C582,Binning_WOE_IV!$AF$2:$AF$6,Binning_WOE_IV!$AG$2:$AG$6,"not found",0),Binning_WOE_IV!$R$36:$R$38,Binning_WOE_IV!$G$36:$G$38,"not found",0)</f>
        <v>-4.4726268044255127E-2</v>
      </c>
      <c r="AA582" cm="1">
        <f t="array" ref="AA582">_xlfn.SWITCH(D582,"radio/tv",Binning_WOE_IV!$G$39,"other",Binning_WOE_IV!$G$39,"education",Binning_WOE_IV!$G$40,"retraining",Binning_WOE_IV!$G$40,"furniture/equipment",Binning_WOE_IV!$G$41,"domestic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582">
        <f>_xlfn.LET(_xlpm.b,_xlfn.XLOOKUP(F582,Binning_WOE_IV!$AJ$2:$AJ$6,Binning_WOE_IV!$AK$2:$AK$6,"not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82">
        <f>_xlfn.LET(_xlpm.b,_xlfn.XLOOKUP(G582,Binning_WOE_IV!$AL$2:$AL$6,Binning_WOE_IV!$AM$2:$AM$6,"not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82">
        <f>_xlfn.XLOOKUP(_xlfn.XLOOKUP(I582,Binning_WOE_IV!$AN$2:$AN$5,Binning_WOE_IV!$AO$2:$AO$5,"not found",0),Binning_WOE_IV!$R$53:$R$55,Binning_WOE_IV!$G$53:$G$55,"not found",0)</f>
        <v>0.1811117123342415</v>
      </c>
      <c r="AE582">
        <f>_xlfn.LET(_xlpm.b,_xlfn.XLOOKUP(L582,Binning_WOE_IV!$AQ$2:$AQ$5,Binning_WOE_IV!$AR$2:$AR$5,"not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82">
        <f>_xlfn.XLOOKUP(_xlfn.XLOOKUP(N582,Binning_WOE_IV!$AS$2:$AS$4,Binning_WOE_IV!$AT$2:$AT$4,"not found",0),Binning_WOE_IV!$R$62:$R$63,Binning_WOE_IV!$G$62:$G$63,"not found",0)</f>
        <v>0.12957806221905885</v>
      </c>
      <c r="AG582">
        <f>_xlfn.XLOOKUP(_xlfn.XLOOKUP(O582,Binning_WOE_IV!$AU$2:$AU$4,Binning_WOE_IV!$AV$2:$AV$4,"not found",0),Binning_WOE_IV!$R$64:$R$65,Binning_WOE_IV!$G$64:$G$65,"not found",0)</f>
        <v>0.23435622685305388</v>
      </c>
      <c r="AH582">
        <f>V582*TRAIN_SUMMARY!$C$3</f>
        <v>-0.80010661528638027</v>
      </c>
      <c r="AI582">
        <f>W582*TRAIN_SUMMARY!$C$4</f>
        <v>-8.037531726833734E-2</v>
      </c>
      <c r="AJ582">
        <f>X582*TRAIN_SUMMARY!$C$5</f>
        <v>5.7453903556002682E-2</v>
      </c>
      <c r="AK582">
        <f>Y582*TRAIN_SUMMARY!$C$6</f>
        <v>-0.88431454425511169</v>
      </c>
      <c r="AL582">
        <f>Z582*TRAIN_SUMMARY!$C$7</f>
        <v>2.4580699342731407E-2</v>
      </c>
      <c r="AM582">
        <f>AA582*TRAIN_SUMMARY!$C$8</f>
        <v>0.38352631329769549</v>
      </c>
      <c r="AN582">
        <f>AB582*TRAIN_SUMMARY!$C$9</f>
        <v>0.17108448609736249</v>
      </c>
      <c r="AO582">
        <f>AC582*TRAIN_SUMMARY!$C$10</f>
        <v>4.7923621110280083E-2</v>
      </c>
      <c r="AP582">
        <f>AD582*TRAIN_SUMMARY!$C$11</f>
        <v>-0.21458247952085815</v>
      </c>
      <c r="AQ582">
        <f>AE582*TRAIN_SUMMARY!$C$12</f>
        <v>-0.28008206528227803</v>
      </c>
      <c r="AR582">
        <f>AF582*TRAIN_SUMMARY!$C$13</f>
        <v>-7.9424741749105313E-2</v>
      </c>
      <c r="AS582">
        <f>AG582*TRAIN_SUMMARY!$C$14</f>
        <v>-8.8614999578798745E-2</v>
      </c>
      <c r="AT582">
        <f>TRAIN_SUMMARY!$C$2+SUM(AH582:AS582)</f>
        <v>-2.5643325542989213</v>
      </c>
      <c r="AU582">
        <f t="shared" si="117"/>
        <v>7.1469492658411293E-2</v>
      </c>
      <c r="AV582">
        <f t="shared" si="118"/>
        <v>7.4152042141540156E-2</v>
      </c>
      <c r="AW582">
        <f t="shared" si="119"/>
        <v>1</v>
      </c>
      <c r="AX582">
        <f t="shared" si="120"/>
        <v>0</v>
      </c>
      <c r="AY582">
        <f t="shared" si="128"/>
        <v>370</v>
      </c>
      <c r="AZ582">
        <f t="shared" si="129"/>
        <v>211</v>
      </c>
      <c r="BA582" s="35">
        <f t="shared" si="121"/>
        <v>0.76288659793814428</v>
      </c>
      <c r="BB582" s="35">
        <f t="shared" si="122"/>
        <v>0.98139534883720925</v>
      </c>
      <c r="BC582" s="35">
        <f t="shared" si="123"/>
        <v>0.21850875089906496</v>
      </c>
      <c r="BD582" s="35">
        <f t="shared" si="124"/>
        <v>0.98139534883720925</v>
      </c>
      <c r="BE582" s="35">
        <f t="shared" si="125"/>
        <v>0.76288659793814428</v>
      </c>
      <c r="BF582" s="23">
        <f>VLOOKUP(AH582,POINTS_TABLE!$D$2:$E$6,2,FALSE)</f>
        <v>-34.629295381683434</v>
      </c>
      <c r="BG582" s="23">
        <f>VLOOKUP(AI582,POINTS_TABLE!$D$7:$E$12,2,FALSE)</f>
        <v>-3.4787121489872201</v>
      </c>
      <c r="BH582" s="23">
        <f>VLOOKUP(AJ582,POINTS_TABLE!$D$13:$E$18,2,FALSE)</f>
        <v>2.4866538521987356</v>
      </c>
      <c r="BI582" s="23">
        <f>VLOOKUP(AK582,POINTS_TABLE!$D$21:$E$24,2,FALSE)</f>
        <v>-38.273886227485001</v>
      </c>
      <c r="BJ582" s="23">
        <f>VLOOKUP(AL582,POINTS_TABLE!$D$25:$E$27,2,FALSE)</f>
        <v>1.063873591300236</v>
      </c>
      <c r="BK582" s="23">
        <f>VLOOKUP(AM582,POINTS_TABLE!$D$28:$E$33,2,FALSE)</f>
        <v>16.599345307350365</v>
      </c>
      <c r="BL582" s="23">
        <f>VLOOKUP(AN582,POINTS_TABLE!$D$34:$E$37,2,FALSE)</f>
        <v>7.4046821899710498</v>
      </c>
      <c r="BM582" s="23">
        <f>VLOOKUP(AO582,POINTS_TABLE!$D$38:$E$41,2,FALSE)</f>
        <v>2.0741751155172814</v>
      </c>
      <c r="BN582" s="23">
        <f>VLOOKUP(AP582,POINTS_TABLE!$D$42:$E$44,2,FALSE)</f>
        <v>-9.2873123719919874</v>
      </c>
      <c r="BO582" s="23">
        <f>VLOOKUP(AQ582,POINTS_TABLE!$D$45:$E$48,2,FALSE)</f>
        <v>-12.122190198740443</v>
      </c>
      <c r="BP582" s="23">
        <f>VLOOKUP(AR582,POINTS_TABLE!$D$49:$E$50,2,FALSE)</f>
        <v>-3.4375704313596254</v>
      </c>
      <c r="BQ582" s="23">
        <f>VLOOKUP(AS582,POINTS_TABLE!$D$51:$E$52,2,FALSE)</f>
        <v>-3.8353326132213157</v>
      </c>
      <c r="BR582" s="39">
        <f>ROUND(SCORECARD_SCALLING!$C$6-SUM(BF582:BQ582)-TRAIN_SUMMARY!$C$2*SCORECARD_SCALLING!$C$5,0)</f>
        <v>581</v>
      </c>
      <c r="BS582" t="str">
        <f t="shared" si="126"/>
        <v>Accept</v>
      </c>
      <c r="BT582">
        <f t="shared" si="127"/>
        <v>3</v>
      </c>
    </row>
    <row r="583" spans="1:72">
      <c r="A583" s="2" t="s">
        <v>63</v>
      </c>
      <c r="B583" s="2">
        <v>6</v>
      </c>
      <c r="C583" s="2" t="s">
        <v>22</v>
      </c>
      <c r="D583" s="2" t="s">
        <v>46</v>
      </c>
      <c r="E583" s="2">
        <v>1299</v>
      </c>
      <c r="F583" s="2" t="s">
        <v>34</v>
      </c>
      <c r="G583" s="2" t="s">
        <v>35</v>
      </c>
      <c r="H583" s="2">
        <v>1</v>
      </c>
      <c r="I583" s="2" t="s">
        <v>26</v>
      </c>
      <c r="J583" s="2" t="s">
        <v>27</v>
      </c>
      <c r="K583" s="2">
        <v>1</v>
      </c>
      <c r="L583" s="2" t="s">
        <v>28</v>
      </c>
      <c r="M583" s="2">
        <v>74</v>
      </c>
      <c r="N583" s="2" t="s">
        <v>27</v>
      </c>
      <c r="O583" s="2" t="s">
        <v>29</v>
      </c>
      <c r="P583" s="2">
        <v>3</v>
      </c>
      <c r="Q583" s="2" t="s">
        <v>69</v>
      </c>
      <c r="R583" s="2">
        <v>2</v>
      </c>
      <c r="S583" s="2" t="s">
        <v>27</v>
      </c>
      <c r="T583" s="2" t="s">
        <v>62</v>
      </c>
      <c r="U583" s="2">
        <v>0</v>
      </c>
      <c r="V583">
        <f>_xlfn.XLOOKUP(B583,Binning_WOE_IV!$C$2:$C$6,Binning_WOE_IV!$I$2:$I$6,"not found",-1)</f>
        <v>1.0146162505891094</v>
      </c>
      <c r="W583">
        <f>_xlfn.XLOOKUP(E583,Binning_WOE_IV!$C$7:$C$12,Binning_WOE_IV!$I$7:$I$12,"not found",-1)</f>
        <v>0.16104877718831048</v>
      </c>
      <c r="X583">
        <f>_xlfn.XLOOKUP(M583,Binning_WOE_IV!$C$13:$C$18,Binning_WOE_IV!$I$13:$I$18,"not found",-1)</f>
        <v>0.47434342549681774</v>
      </c>
      <c r="Y583">
        <f>_xlfn.XLOOKUP(A583,Binning_WOE_IV!$B$32:$B$35,Binning_WOE_IV!$G$32:$G$35,"not found",0)</f>
        <v>0.16731839020190586</v>
      </c>
      <c r="Z583" s="23">
        <f>_xlfn.XLOOKUP(_xlfn.XLOOKUP(C583,Binning_WOE_IV!$AF$2:$AF$6,Binning_WOE_IV!$AG$2:$AG$6,"not found",0),Binning_WOE_IV!$R$36:$R$38,Binning_WOE_IV!$G$36:$G$38,"not found",0)</f>
        <v>0.68738688104907397</v>
      </c>
      <c r="AA583" cm="1">
        <f t="array" ref="AA583">_xlfn.SWITCH(D583,"radio/tv",Binning_WOE_IV!$G$39,"other",Binning_WOE_IV!$G$39,"education",Binning_WOE_IV!$G$40,"retraining",Binning_WOE_IV!$G$40,"furniture/equipment",Binning_WOE_IV!$G$41,"domestic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583">
        <f>_xlfn.LET(_xlpm.b,_xlfn.XLOOKUP(F583,Binning_WOE_IV!$AJ$2:$AJ$6,Binning_WOE_IV!$AK$2:$AK$6,"not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83">
        <f>_xlfn.LET(_xlpm.b,_xlfn.XLOOKUP(G583,Binning_WOE_IV!$AL$2:$AL$6,Binning_WOE_IV!$AM$2:$AM$6,"not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83">
        <f>_xlfn.XLOOKUP(_xlfn.XLOOKUP(I583,Binning_WOE_IV!$AN$2:$AN$5,Binning_WOE_IV!$AO$2:$AO$5,"not found",0),Binning_WOE_IV!$R$53:$R$55,Binning_WOE_IV!$G$53:$G$55,"not found",0)</f>
        <v>0.1811117123342415</v>
      </c>
      <c r="AE583">
        <f>_xlfn.LET(_xlpm.b,_xlfn.XLOOKUP(L583,Binning_WOE_IV!$AQ$2:$AQ$5,Binning_WOE_IV!$AR$2:$AR$5,"not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83">
        <f>_xlfn.XLOOKUP(_xlfn.XLOOKUP(N583,Binning_WOE_IV!$AS$2:$AS$4,Binning_WOE_IV!$AT$2:$AT$4,"not found",0),Binning_WOE_IV!$R$62:$R$63,Binning_WOE_IV!$G$62:$G$63,"not found",0)</f>
        <v>0.12957806221905885</v>
      </c>
      <c r="AG583">
        <f>_xlfn.XLOOKUP(_xlfn.XLOOKUP(O583,Binning_WOE_IV!$AU$2:$AU$4,Binning_WOE_IV!$AV$2:$AV$4,"not found",0),Binning_WOE_IV!$R$64:$R$65,Binning_WOE_IV!$G$64:$G$65,"not found",0)</f>
        <v>0.23435622685305388</v>
      </c>
      <c r="AH583">
        <f>V583*TRAIN_SUMMARY!$C$3</f>
        <v>-0.80010661528638027</v>
      </c>
      <c r="AI583">
        <f>W583*TRAIN_SUMMARY!$C$4</f>
        <v>-8.037531726833734E-2</v>
      </c>
      <c r="AJ583">
        <f>X583*TRAIN_SUMMARY!$C$5</f>
        <v>-0.30210272522824844</v>
      </c>
      <c r="AK583">
        <f>Y583*TRAIN_SUMMARY!$C$6</f>
        <v>-0.13115011605145144</v>
      </c>
      <c r="AL583">
        <f>Z583*TRAIN_SUMMARY!$C$7</f>
        <v>-0.37777464997720578</v>
      </c>
      <c r="AM583">
        <f>AA583*TRAIN_SUMMARY!$C$8</f>
        <v>0.38352631329769549</v>
      </c>
      <c r="AN583">
        <f>AB583*TRAIN_SUMMARY!$C$9</f>
        <v>0.17108448609736249</v>
      </c>
      <c r="AO583">
        <f>AC583*TRAIN_SUMMARY!$C$10</f>
        <v>4.7923621110280083E-2</v>
      </c>
      <c r="AP583">
        <f>AD583*TRAIN_SUMMARY!$C$11</f>
        <v>-0.21458247952085815</v>
      </c>
      <c r="AQ583">
        <f>AE583*TRAIN_SUMMARY!$C$12</f>
        <v>-0.28008206528227803</v>
      </c>
      <c r="AR583">
        <f>AF583*TRAIN_SUMMARY!$C$13</f>
        <v>-7.9424741749105313E-2</v>
      </c>
      <c r="AS583">
        <f>AG583*TRAIN_SUMMARY!$C$14</f>
        <v>-8.8614999578798745E-2</v>
      </c>
      <c r="AT583">
        <f>TRAIN_SUMMARY!$C$2+SUM(AH583:AS583)</f>
        <v>-2.5730801041994491</v>
      </c>
      <c r="AU583">
        <f t="shared" si="117"/>
        <v>7.0891162823897458E-2</v>
      </c>
      <c r="AV583">
        <f t="shared" si="118"/>
        <v>7.3529391835488955E-2</v>
      </c>
      <c r="AW583">
        <f t="shared" si="119"/>
        <v>1</v>
      </c>
      <c r="AX583">
        <f t="shared" si="120"/>
        <v>0</v>
      </c>
      <c r="AY583">
        <f t="shared" si="128"/>
        <v>371</v>
      </c>
      <c r="AZ583">
        <f t="shared" si="129"/>
        <v>211</v>
      </c>
      <c r="BA583" s="35">
        <f t="shared" si="121"/>
        <v>0.76494845360824737</v>
      </c>
      <c r="BB583" s="35">
        <f t="shared" si="122"/>
        <v>0.98139534883720925</v>
      </c>
      <c r="BC583" s="35">
        <f t="shared" si="123"/>
        <v>0.21644689522896188</v>
      </c>
      <c r="BD583" s="35">
        <f t="shared" si="124"/>
        <v>0.98139534883720925</v>
      </c>
      <c r="BE583" s="35">
        <f t="shared" si="125"/>
        <v>0.76494845360824737</v>
      </c>
      <c r="BF583" s="23">
        <f>VLOOKUP(AH583,POINTS_TABLE!$D$2:$E$6,2,FALSE)</f>
        <v>-34.629295381683434</v>
      </c>
      <c r="BG583" s="23">
        <f>VLOOKUP(AI583,POINTS_TABLE!$D$7:$E$12,2,FALSE)</f>
        <v>-3.4787121489872201</v>
      </c>
      <c r="BH583" s="23">
        <f>VLOOKUP(AJ583,POINTS_TABLE!$D$13:$E$18,2,FALSE)</f>
        <v>-13.075263105775054</v>
      </c>
      <c r="BI583" s="23">
        <f>VLOOKUP(AK583,POINTS_TABLE!$D$21:$E$24,2,FALSE)</f>
        <v>-5.6762886611832304</v>
      </c>
      <c r="BJ583" s="23">
        <f>VLOOKUP(AL583,POINTS_TABLE!$D$25:$E$27,2,FALSE)</f>
        <v>-16.350408422870363</v>
      </c>
      <c r="BK583" s="23">
        <f>VLOOKUP(AM583,POINTS_TABLE!$D$28:$E$33,2,FALSE)</f>
        <v>16.599345307350365</v>
      </c>
      <c r="BL583" s="23">
        <f>VLOOKUP(AN583,POINTS_TABLE!$D$34:$E$37,2,FALSE)</f>
        <v>7.4046821899710498</v>
      </c>
      <c r="BM583" s="23">
        <f>VLOOKUP(AO583,POINTS_TABLE!$D$38:$E$41,2,FALSE)</f>
        <v>2.0741751155172814</v>
      </c>
      <c r="BN583" s="23">
        <f>VLOOKUP(AP583,POINTS_TABLE!$D$42:$E$44,2,FALSE)</f>
        <v>-9.2873123719919874</v>
      </c>
      <c r="BO583" s="23">
        <f>VLOOKUP(AQ583,POINTS_TABLE!$D$45:$E$48,2,FALSE)</f>
        <v>-12.122190198740443</v>
      </c>
      <c r="BP583" s="23">
        <f>VLOOKUP(AR583,POINTS_TABLE!$D$49:$E$50,2,FALSE)</f>
        <v>-3.4375704313596254</v>
      </c>
      <c r="BQ583" s="23">
        <f>VLOOKUP(AS583,POINTS_TABLE!$D$51:$E$52,2,FALSE)</f>
        <v>-3.8353326132213157</v>
      </c>
      <c r="BR583" s="39">
        <f>ROUND(SCORECARD_SCALLING!$C$6-SUM(BF583:BQ583)-TRAIN_SUMMARY!$C$2*SCORECARD_SCALLING!$C$5,0)</f>
        <v>582</v>
      </c>
      <c r="BS583" t="str">
        <f t="shared" si="126"/>
        <v>Accept</v>
      </c>
      <c r="BT583">
        <f t="shared" si="127"/>
        <v>3</v>
      </c>
    </row>
    <row r="584" spans="1:72">
      <c r="A584" s="2" t="s">
        <v>21</v>
      </c>
      <c r="B584" s="2">
        <v>6</v>
      </c>
      <c r="C584" s="2" t="s">
        <v>33</v>
      </c>
      <c r="D584" s="2" t="s">
        <v>23</v>
      </c>
      <c r="E584" s="2">
        <v>2647</v>
      </c>
      <c r="F584" s="2" t="s">
        <v>48</v>
      </c>
      <c r="G584" s="2" t="s">
        <v>35</v>
      </c>
      <c r="H584" s="2">
        <v>2</v>
      </c>
      <c r="I584" s="2" t="s">
        <v>26</v>
      </c>
      <c r="J584" s="2" t="s">
        <v>27</v>
      </c>
      <c r="K584" s="2">
        <v>3</v>
      </c>
      <c r="L584" s="2" t="s">
        <v>28</v>
      </c>
      <c r="M584" s="2">
        <v>44</v>
      </c>
      <c r="N584" s="2" t="s">
        <v>27</v>
      </c>
      <c r="O584" s="2" t="s">
        <v>51</v>
      </c>
      <c r="P584" s="2">
        <v>1</v>
      </c>
      <c r="Q584" s="2" t="s">
        <v>30</v>
      </c>
      <c r="R584" s="2">
        <v>2</v>
      </c>
      <c r="S584" s="2" t="s">
        <v>27</v>
      </c>
      <c r="T584" s="2" t="s">
        <v>31</v>
      </c>
      <c r="U584" s="2">
        <v>0</v>
      </c>
      <c r="V584">
        <f>_xlfn.XLOOKUP(B584,Binning_WOE_IV!$C$2:$C$6,Binning_WOE_IV!$I$2:$I$6,"not found",-1)</f>
        <v>1.0146162505891094</v>
      </c>
      <c r="W584">
        <f>_xlfn.XLOOKUP(E584,Binning_WOE_IV!$C$7:$C$12,Binning_WOE_IV!$I$7:$I$12,"not found",-1)</f>
        <v>0.12361395596717682</v>
      </c>
      <c r="X584">
        <f>_xlfn.XLOOKUP(M584,Binning_WOE_IV!$C$13:$C$18,Binning_WOE_IV!$I$13:$I$18,"not found",-1)</f>
        <v>0.27579903319597576</v>
      </c>
      <c r="Y584">
        <f>_xlfn.XLOOKUP(A584,Binning_WOE_IV!$B$32:$B$35,Binning_WOE_IV!$G$32:$G$35,"not found",0)</f>
        <v>-0.67859154491044971</v>
      </c>
      <c r="Z584" s="23">
        <f>_xlfn.XLOOKUP(_xlfn.XLOOKUP(C584,Binning_WOE_IV!$AF$2:$AF$6,Binning_WOE_IV!$AG$2:$AG$6,"not found",0),Binning_WOE_IV!$R$36:$R$38,Binning_WOE_IV!$G$36:$G$38,"not found",0)</f>
        <v>-4.4726268044255127E-2</v>
      </c>
      <c r="AA584" cm="1">
        <f t="array" ref="AA584">_xlfn.SWITCH(D584,"radio/tv",Binning_WOE_IV!$G$39,"other",Binning_WOE_IV!$G$39,"education",Binning_WOE_IV!$G$40,"retraining",Binning_WOE_IV!$G$40,"furniture/equipment",Binning_WOE_IV!$G$41,"domestic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84">
        <f>_xlfn.LET(_xlpm.b,_xlfn.XLOOKUP(F584,Binning_WOE_IV!$AJ$2:$AJ$6,Binning_WOE_IV!$AK$2:$AK$6,"not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584">
        <f>_xlfn.LET(_xlpm.b,_xlfn.XLOOKUP(G584,Binning_WOE_IV!$AL$2:$AL$6,Binning_WOE_IV!$AM$2:$AM$6,"not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84">
        <f>_xlfn.XLOOKUP(_xlfn.XLOOKUP(I584,Binning_WOE_IV!$AN$2:$AN$5,Binning_WOE_IV!$AO$2:$AO$5,"not found",0),Binning_WOE_IV!$R$53:$R$55,Binning_WOE_IV!$G$53:$G$55,"not found",0)</f>
        <v>0.1811117123342415</v>
      </c>
      <c r="AE584">
        <f>_xlfn.LET(_xlpm.b,_xlfn.XLOOKUP(L584,Binning_WOE_IV!$AQ$2:$AQ$5,Binning_WOE_IV!$AR$2:$AR$5,"not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84">
        <f>_xlfn.XLOOKUP(_xlfn.XLOOKUP(N584,Binning_WOE_IV!$AS$2:$AS$4,Binning_WOE_IV!$AT$2:$AT$4,"not found",0),Binning_WOE_IV!$R$62:$R$63,Binning_WOE_IV!$G$62:$G$63,"not found",0)</f>
        <v>0.12957806221905885</v>
      </c>
      <c r="AG584">
        <f>_xlfn.XLOOKUP(_xlfn.XLOOKUP(O584,Binning_WOE_IV!$AU$2:$AU$4,Binning_WOE_IV!$AV$2:$AV$4,"not found",0),Binning_WOE_IV!$R$64:$R$65,Binning_WOE_IV!$G$64:$G$65,"not found",0)</f>
        <v>-0.4919272386823581</v>
      </c>
      <c r="AH584">
        <f>V584*TRAIN_SUMMARY!$C$3</f>
        <v>-0.80010661528638027</v>
      </c>
      <c r="AI584">
        <f>W584*TRAIN_SUMMARY!$C$4</f>
        <v>-6.1692557392340606E-2</v>
      </c>
      <c r="AJ584">
        <f>X584*TRAIN_SUMMARY!$C$5</f>
        <v>-0.1756525653466223</v>
      </c>
      <c r="AK584">
        <f>Y584*TRAIN_SUMMARY!$C$6</f>
        <v>0.53190423215968441</v>
      </c>
      <c r="AL584">
        <f>Z584*TRAIN_SUMMARY!$C$7</f>
        <v>2.4580699342731407E-2</v>
      </c>
      <c r="AM584">
        <f>AA584*TRAIN_SUMMARY!$C$8</f>
        <v>-0.43521580803835686</v>
      </c>
      <c r="AN584">
        <f>AB584*TRAIN_SUMMARY!$C$9</f>
        <v>-0.49793991054548797</v>
      </c>
      <c r="AO584">
        <f>AC584*TRAIN_SUMMARY!$C$10</f>
        <v>4.7923621110280083E-2</v>
      </c>
      <c r="AP584">
        <f>AD584*TRAIN_SUMMARY!$C$11</f>
        <v>-0.21458247952085815</v>
      </c>
      <c r="AQ584">
        <f>AE584*TRAIN_SUMMARY!$C$12</f>
        <v>-0.28008206528227803</v>
      </c>
      <c r="AR584">
        <f>AF584*TRAIN_SUMMARY!$C$13</f>
        <v>-7.9424741749105313E-2</v>
      </c>
      <c r="AS584">
        <f>AG584*TRAIN_SUMMARY!$C$14</f>
        <v>0.18600799575071647</v>
      </c>
      <c r="AT584">
        <f>TRAIN_SUMMARY!$C$2+SUM(AH584:AS584)</f>
        <v>-2.5756810095601406</v>
      </c>
      <c r="AU584">
        <f t="shared" si="117"/>
        <v>7.072004369418157E-2</v>
      </c>
      <c r="AV584">
        <f t="shared" si="118"/>
        <v>7.3345233245209362E-2</v>
      </c>
      <c r="AW584">
        <f t="shared" si="119"/>
        <v>1</v>
      </c>
      <c r="AX584">
        <f t="shared" si="120"/>
        <v>0</v>
      </c>
      <c r="AY584">
        <f t="shared" si="128"/>
        <v>372</v>
      </c>
      <c r="AZ584">
        <f t="shared" si="129"/>
        <v>211</v>
      </c>
      <c r="BA584" s="35">
        <f t="shared" si="121"/>
        <v>0.76701030927835057</v>
      </c>
      <c r="BB584" s="35">
        <f t="shared" si="122"/>
        <v>0.98139534883720925</v>
      </c>
      <c r="BC584" s="35">
        <f t="shared" si="123"/>
        <v>0.21438503955885868</v>
      </c>
      <c r="BD584" s="35">
        <f t="shared" si="124"/>
        <v>0.98139534883720925</v>
      </c>
      <c r="BE584" s="35">
        <f t="shared" si="125"/>
        <v>0.76701030927835057</v>
      </c>
      <c r="BF584" s="23">
        <f>VLOOKUP(AH584,POINTS_TABLE!$D$2:$E$6,2,FALSE)</f>
        <v>-34.629295381683434</v>
      </c>
      <c r="BG584" s="23">
        <f>VLOOKUP(AI584,POINTS_TABLE!$D$7:$E$12,2,FALSE)</f>
        <v>-2.6701063982906263</v>
      </c>
      <c r="BH584" s="23">
        <f>VLOOKUP(AJ584,POINTS_TABLE!$D$13:$E$18,2,FALSE)</f>
        <v>-7.6023925483498971</v>
      </c>
      <c r="BI584" s="23">
        <f>VLOOKUP(AK584,POINTS_TABLE!$D$21:$E$24,2,FALSE)</f>
        <v>23.021267938938855</v>
      </c>
      <c r="BJ584" s="23">
        <f>VLOOKUP(AL584,POINTS_TABLE!$D$25:$E$27,2,FALSE)</f>
        <v>1.063873591300236</v>
      </c>
      <c r="BK584" s="23">
        <f>VLOOKUP(AM584,POINTS_TABLE!$D$28:$E$33,2,FALSE)</f>
        <v>-18.836510639202615</v>
      </c>
      <c r="BL584" s="23">
        <f>VLOOKUP(AN584,POINTS_TABLE!$D$34:$E$37,2,FALSE)</f>
        <v>-21.551263188140087</v>
      </c>
      <c r="BM584" s="23">
        <f>VLOOKUP(AO584,POINTS_TABLE!$D$38:$E$41,2,FALSE)</f>
        <v>2.0741751155172814</v>
      </c>
      <c r="BN584" s="23">
        <f>VLOOKUP(AP584,POINTS_TABLE!$D$42:$E$44,2,FALSE)</f>
        <v>-9.2873123719919874</v>
      </c>
      <c r="BO584" s="23">
        <f>VLOOKUP(AQ584,POINTS_TABLE!$D$45:$E$48,2,FALSE)</f>
        <v>-12.122190198740443</v>
      </c>
      <c r="BP584" s="23">
        <f>VLOOKUP(AR584,POINTS_TABLE!$D$49:$E$50,2,FALSE)</f>
        <v>-3.4375704313596254</v>
      </c>
      <c r="BQ584" s="23">
        <f>VLOOKUP(AS584,POINTS_TABLE!$D$51:$E$52,2,FALSE)</f>
        <v>8.0505843910576207</v>
      </c>
      <c r="BR584" s="39">
        <f>ROUND(SCORECARD_SCALLING!$C$6-SUM(BF584:BQ584)-TRAIN_SUMMARY!$C$2*SCORECARD_SCALLING!$C$5,0)</f>
        <v>582</v>
      </c>
      <c r="BS584" t="str">
        <f t="shared" si="126"/>
        <v>Accept</v>
      </c>
      <c r="BT584">
        <f t="shared" si="127"/>
        <v>3</v>
      </c>
    </row>
    <row r="585" spans="1:72">
      <c r="A585" s="2" t="s">
        <v>37</v>
      </c>
      <c r="B585" s="2">
        <v>9</v>
      </c>
      <c r="C585" s="2" t="s">
        <v>33</v>
      </c>
      <c r="D585" s="2" t="s">
        <v>41</v>
      </c>
      <c r="E585" s="2">
        <v>1313</v>
      </c>
      <c r="F585" s="2" t="s">
        <v>34</v>
      </c>
      <c r="G585" s="2" t="s">
        <v>25</v>
      </c>
      <c r="H585" s="2">
        <v>1</v>
      </c>
      <c r="I585" s="2" t="s">
        <v>26</v>
      </c>
      <c r="J585" s="2" t="s">
        <v>27</v>
      </c>
      <c r="K585" s="2">
        <v>4</v>
      </c>
      <c r="L585" s="2" t="s">
        <v>50</v>
      </c>
      <c r="M585" s="2">
        <v>20</v>
      </c>
      <c r="N585" s="2" t="s">
        <v>27</v>
      </c>
      <c r="O585" s="2" t="s">
        <v>29</v>
      </c>
      <c r="P585" s="2">
        <v>1</v>
      </c>
      <c r="Q585" s="2" t="s">
        <v>30</v>
      </c>
      <c r="R585" s="2">
        <v>1</v>
      </c>
      <c r="S585" s="2" t="s">
        <v>27</v>
      </c>
      <c r="T585" s="2" t="s">
        <v>31</v>
      </c>
      <c r="U585" s="2">
        <v>0</v>
      </c>
      <c r="V585">
        <f>_xlfn.XLOOKUP(B585,Binning_WOE_IV!$C$2:$C$6,Binning_WOE_IV!$I$2:$I$6,"not found",-1)</f>
        <v>1.0146162505891094</v>
      </c>
      <c r="W585">
        <f>_xlfn.XLOOKUP(E585,Binning_WOE_IV!$C$7:$C$12,Binning_WOE_IV!$I$7:$I$12,"not found",-1)</f>
        <v>0.16104877718831048</v>
      </c>
      <c r="X585">
        <f>_xlfn.XLOOKUP(M585,Binning_WOE_IV!$C$13:$C$18,Binning_WOE_IV!$I$13:$I$18,"not found",-1)</f>
        <v>-0.40221483439086264</v>
      </c>
      <c r="Y585">
        <f>_xlfn.XLOOKUP(A585,Binning_WOE_IV!$B$32:$B$35,Binning_WOE_IV!$G$32:$G$35,"not found",0)</f>
        <v>1.1281887537091495</v>
      </c>
      <c r="Z585" s="23">
        <f>_xlfn.XLOOKUP(_xlfn.XLOOKUP(C585,Binning_WOE_IV!$AF$2:$AF$6,Binning_WOE_IV!$AG$2:$AG$6,"not found",0),Binning_WOE_IV!$R$36:$R$38,Binning_WOE_IV!$G$36:$G$38,"not found",0)</f>
        <v>-4.4726268044255127E-2</v>
      </c>
      <c r="AA585" cm="1">
        <f t="array" ref="AA585">_xlfn.SWITCH(D585,"radio/tv",Binning_WOE_IV!$G$39,"other",Binning_WOE_IV!$G$39,"education",Binning_WOE_IV!$G$40,"retraining",Binning_WOE_IV!$G$40,"furniture/equipment",Binning_WOE_IV!$G$41,"domestic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585">
        <f>_xlfn.LET(_xlpm.b,_xlfn.XLOOKUP(F585,Binning_WOE_IV!$AJ$2:$AJ$6,Binning_WOE_IV!$AK$2:$AK$6,"not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85">
        <f>_xlfn.LET(_xlpm.b,_xlfn.XLOOKUP(G585,Binning_WOE_IV!$AL$2:$AL$6,Binning_WOE_IV!$AM$2:$AM$6,"not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85">
        <f>_xlfn.XLOOKUP(_xlfn.XLOOKUP(I585,Binning_WOE_IV!$AN$2:$AN$5,Binning_WOE_IV!$AO$2:$AO$5,"not found",0),Binning_WOE_IV!$R$53:$R$55,Binning_WOE_IV!$G$53:$G$55,"not found",0)</f>
        <v>0.1811117123342415</v>
      </c>
      <c r="AE585">
        <f>_xlfn.LET(_xlpm.b,_xlfn.XLOOKUP(L585,Binning_WOE_IV!$AQ$2:$AQ$5,Binning_WOE_IV!$AR$2:$AR$5,"not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85">
        <f>_xlfn.XLOOKUP(_xlfn.XLOOKUP(N585,Binning_WOE_IV!$AS$2:$AS$4,Binning_WOE_IV!$AT$2:$AT$4,"not found",0),Binning_WOE_IV!$R$62:$R$63,Binning_WOE_IV!$G$62:$G$63,"not found",0)</f>
        <v>0.12957806221905885</v>
      </c>
      <c r="AG585">
        <f>_xlfn.XLOOKUP(_xlfn.XLOOKUP(O585,Binning_WOE_IV!$AU$2:$AU$4,Binning_WOE_IV!$AV$2:$AV$4,"not found",0),Binning_WOE_IV!$R$64:$R$65,Binning_WOE_IV!$G$64:$G$65,"not found",0)</f>
        <v>0.23435622685305388</v>
      </c>
      <c r="AH585">
        <f>V585*TRAIN_SUMMARY!$C$3</f>
        <v>-0.80010661528638027</v>
      </c>
      <c r="AI585">
        <f>W585*TRAIN_SUMMARY!$C$4</f>
        <v>-8.037531726833734E-2</v>
      </c>
      <c r="AJ585">
        <f>X585*TRAIN_SUMMARY!$C$5</f>
        <v>0.25616502952357967</v>
      </c>
      <c r="AK585">
        <f>Y585*TRAIN_SUMMARY!$C$6</f>
        <v>-0.88431454425511169</v>
      </c>
      <c r="AL585">
        <f>Z585*TRAIN_SUMMARY!$C$7</f>
        <v>2.4580699342731407E-2</v>
      </c>
      <c r="AM585">
        <f>AA585*TRAIN_SUMMARY!$C$8</f>
        <v>5.9194073638088991E-2</v>
      </c>
      <c r="AN585">
        <f>AB585*TRAIN_SUMMARY!$C$9</f>
        <v>0.17108448609736249</v>
      </c>
      <c r="AO585">
        <f>AC585*TRAIN_SUMMARY!$C$10</f>
        <v>-0.18469041192036334</v>
      </c>
      <c r="AP585">
        <f>AD585*TRAIN_SUMMARY!$C$11</f>
        <v>-0.21458247952085815</v>
      </c>
      <c r="AQ585">
        <f>AE585*TRAIN_SUMMARY!$C$12</f>
        <v>6.1778553558697331E-2</v>
      </c>
      <c r="AR585">
        <f>AF585*TRAIN_SUMMARY!$C$13</f>
        <v>-7.9424741749105313E-2</v>
      </c>
      <c r="AS585">
        <f>AG585*TRAIN_SUMMARY!$C$14</f>
        <v>-8.8614999578798745E-2</v>
      </c>
      <c r="AT585">
        <f>TRAIN_SUMMARY!$C$2+SUM(AH585:AS585)</f>
        <v>-2.5807070821806186</v>
      </c>
      <c r="AU585">
        <f t="shared" si="117"/>
        <v>7.0390448465332142E-2</v>
      </c>
      <c r="AV585">
        <f t="shared" si="118"/>
        <v>7.2990618050585668E-2</v>
      </c>
      <c r="AW585">
        <f t="shared" si="119"/>
        <v>1</v>
      </c>
      <c r="AX585">
        <f t="shared" si="120"/>
        <v>0</v>
      </c>
      <c r="AY585">
        <f t="shared" si="128"/>
        <v>373</v>
      </c>
      <c r="AZ585">
        <f t="shared" si="129"/>
        <v>211</v>
      </c>
      <c r="BA585" s="35">
        <f t="shared" si="121"/>
        <v>0.76907216494845365</v>
      </c>
      <c r="BB585" s="35">
        <f t="shared" si="122"/>
        <v>0.98139534883720925</v>
      </c>
      <c r="BC585" s="35">
        <f t="shared" si="123"/>
        <v>0.2123231838887556</v>
      </c>
      <c r="BD585" s="35">
        <f t="shared" si="124"/>
        <v>0.98139534883720925</v>
      </c>
      <c r="BE585" s="35">
        <f t="shared" si="125"/>
        <v>0.76907216494845365</v>
      </c>
      <c r="BF585" s="23">
        <f>VLOOKUP(AH585,POINTS_TABLE!$D$2:$E$6,2,FALSE)</f>
        <v>-34.629295381683434</v>
      </c>
      <c r="BG585" s="23">
        <f>VLOOKUP(AI585,POINTS_TABLE!$D$7:$E$12,2,FALSE)</f>
        <v>-3.4787121489872201</v>
      </c>
      <c r="BH585" s="23">
        <f>VLOOKUP(AJ585,POINTS_TABLE!$D$13:$E$18,2,FALSE)</f>
        <v>11.087040532285299</v>
      </c>
      <c r="BI585" s="23">
        <f>VLOOKUP(AK585,POINTS_TABLE!$D$21:$E$24,2,FALSE)</f>
        <v>-38.273886227485001</v>
      </c>
      <c r="BJ585" s="23">
        <f>VLOOKUP(AL585,POINTS_TABLE!$D$25:$E$27,2,FALSE)</f>
        <v>1.063873591300236</v>
      </c>
      <c r="BK585" s="23">
        <f>VLOOKUP(AM585,POINTS_TABLE!$D$28:$E$33,2,FALSE)</f>
        <v>2.5619698946306131</v>
      </c>
      <c r="BL585" s="23">
        <f>VLOOKUP(AN585,POINTS_TABLE!$D$34:$E$37,2,FALSE)</f>
        <v>7.4046821899710498</v>
      </c>
      <c r="BM585" s="23">
        <f>VLOOKUP(AO585,POINTS_TABLE!$D$38:$E$41,2,FALSE)</f>
        <v>-7.9935582413174426</v>
      </c>
      <c r="BN585" s="23">
        <f>VLOOKUP(AP585,POINTS_TABLE!$D$42:$E$44,2,FALSE)</f>
        <v>-9.2873123719919874</v>
      </c>
      <c r="BO585" s="23">
        <f>VLOOKUP(AQ585,POINTS_TABLE!$D$45:$E$48,2,FALSE)</f>
        <v>2.6738283855727758</v>
      </c>
      <c r="BP585" s="23">
        <f>VLOOKUP(AR585,POINTS_TABLE!$D$49:$E$50,2,FALSE)</f>
        <v>-3.4375704313596254</v>
      </c>
      <c r="BQ585" s="23">
        <f>VLOOKUP(AS585,POINTS_TABLE!$D$51:$E$52,2,FALSE)</f>
        <v>-3.8353326132213157</v>
      </c>
      <c r="BR585" s="39">
        <f>ROUND(SCORECARD_SCALLING!$C$6-SUM(BF585:BQ585)-TRAIN_SUMMARY!$C$2*SCORECARD_SCALLING!$C$5,0)</f>
        <v>582</v>
      </c>
      <c r="BS585" t="str">
        <f t="shared" si="126"/>
        <v>Accept</v>
      </c>
      <c r="BT585">
        <f t="shared" si="127"/>
        <v>3</v>
      </c>
    </row>
    <row r="586" spans="1:72">
      <c r="A586" s="2" t="s">
        <v>37</v>
      </c>
      <c r="B586" s="2">
        <v>18</v>
      </c>
      <c r="C586" s="2" t="s">
        <v>22</v>
      </c>
      <c r="D586" s="2" t="s">
        <v>23</v>
      </c>
      <c r="E586" s="2">
        <v>1098</v>
      </c>
      <c r="F586" s="2" t="s">
        <v>34</v>
      </c>
      <c r="G586" s="2" t="s">
        <v>55</v>
      </c>
      <c r="H586" s="2">
        <v>4</v>
      </c>
      <c r="I586" s="2" t="s">
        <v>36</v>
      </c>
      <c r="J586" s="2" t="s">
        <v>27</v>
      </c>
      <c r="K586" s="2">
        <v>4</v>
      </c>
      <c r="L586" s="2" t="s">
        <v>50</v>
      </c>
      <c r="M586" s="2">
        <v>65</v>
      </c>
      <c r="N586" s="2" t="s">
        <v>27</v>
      </c>
      <c r="O586" s="2" t="s">
        <v>29</v>
      </c>
      <c r="P586" s="2">
        <v>2</v>
      </c>
      <c r="Q586" s="2" t="s">
        <v>69</v>
      </c>
      <c r="R586" s="2">
        <v>1</v>
      </c>
      <c r="S586" s="2" t="s">
        <v>27</v>
      </c>
      <c r="T586" s="2" t="s">
        <v>31</v>
      </c>
      <c r="U586" s="2">
        <v>0</v>
      </c>
      <c r="V586">
        <f>_xlfn.XLOOKUP(B586,Binning_WOE_IV!$C$2:$C$6,Binning_WOE_IV!$I$2:$I$6,"not found",-1)</f>
        <v>7.0953437452657447E-2</v>
      </c>
      <c r="W586">
        <f>_xlfn.XLOOKUP(E586,Binning_WOE_IV!$C$7:$C$12,Binning_WOE_IV!$I$7:$I$12,"not found",-1)</f>
        <v>0.16104877718831048</v>
      </c>
      <c r="X586">
        <f>_xlfn.XLOOKUP(M586,Binning_WOE_IV!$C$13:$C$18,Binning_WOE_IV!$I$13:$I$18,"not found",-1)</f>
        <v>0.47434342549681774</v>
      </c>
      <c r="Y586">
        <f>_xlfn.XLOOKUP(A586,Binning_WOE_IV!$B$32:$B$35,Binning_WOE_IV!$G$32:$G$35,"not found",0)</f>
        <v>1.1281887537091495</v>
      </c>
      <c r="Z586" s="23">
        <f>_xlfn.XLOOKUP(_xlfn.XLOOKUP(C586,Binning_WOE_IV!$AF$2:$AF$6,Binning_WOE_IV!$AG$2:$AG$6,"not found",0),Binning_WOE_IV!$R$36:$R$38,Binning_WOE_IV!$G$36:$G$38,"not found",0)</f>
        <v>0.68738688104907397</v>
      </c>
      <c r="AA586" cm="1">
        <f t="array" ref="AA586">_xlfn.SWITCH(D586,"radio/tv",Binning_WOE_IV!$G$39,"other",Binning_WOE_IV!$G$39,"education",Binning_WOE_IV!$G$40,"retraining",Binning_WOE_IV!$G$40,"furniture/equipment",Binning_WOE_IV!$G$41,"domestic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86">
        <f>_xlfn.LET(_xlpm.b,_xlfn.XLOOKUP(F586,Binning_WOE_IV!$AJ$2:$AJ$6,Binning_WOE_IV!$AK$2:$AK$6,"not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86">
        <f>_xlfn.LET(_xlpm.b,_xlfn.XLOOKUP(G586,Binning_WOE_IV!$AL$2:$AL$6,Binning_WOE_IV!$AM$2:$AM$6,"not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586">
        <f>_xlfn.XLOOKUP(_xlfn.XLOOKUP(I586,Binning_WOE_IV!$AN$2:$AN$5,Binning_WOE_IV!$AO$2:$AO$5,"not found",0),Binning_WOE_IV!$R$53:$R$55,Binning_WOE_IV!$G$53:$G$55,"not found",0)</f>
        <v>-0.20099341664998441</v>
      </c>
      <c r="AE586">
        <f>_xlfn.LET(_xlpm.b,_xlfn.XLOOKUP(L586,Binning_WOE_IV!$AQ$2:$AQ$5,Binning_WOE_IV!$AR$2:$AR$5,"not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86">
        <f>_xlfn.XLOOKUP(_xlfn.XLOOKUP(N586,Binning_WOE_IV!$AS$2:$AS$4,Binning_WOE_IV!$AT$2:$AT$4,"not found",0),Binning_WOE_IV!$R$62:$R$63,Binning_WOE_IV!$G$62:$G$63,"not found",0)</f>
        <v>0.12957806221905885</v>
      </c>
      <c r="AG586">
        <f>_xlfn.XLOOKUP(_xlfn.XLOOKUP(O586,Binning_WOE_IV!$AU$2:$AU$4,Binning_WOE_IV!$AV$2:$AV$4,"not found",0),Binning_WOE_IV!$R$64:$R$65,Binning_WOE_IV!$G$64:$G$65,"not found",0)</f>
        <v>0.23435622685305388</v>
      </c>
      <c r="AH586">
        <f>V586*TRAIN_SUMMARY!$C$3</f>
        <v>-5.5952498937620498E-2</v>
      </c>
      <c r="AI586">
        <f>W586*TRAIN_SUMMARY!$C$4</f>
        <v>-8.037531726833734E-2</v>
      </c>
      <c r="AJ586">
        <f>X586*TRAIN_SUMMARY!$C$5</f>
        <v>-0.30210272522824844</v>
      </c>
      <c r="AK586">
        <f>Y586*TRAIN_SUMMARY!$C$6</f>
        <v>-0.88431454425511169</v>
      </c>
      <c r="AL586">
        <f>Z586*TRAIN_SUMMARY!$C$7</f>
        <v>-0.37777464997720578</v>
      </c>
      <c r="AM586">
        <f>AA586*TRAIN_SUMMARY!$C$8</f>
        <v>-0.43521580803835686</v>
      </c>
      <c r="AN586">
        <f>AB586*TRAIN_SUMMARY!$C$9</f>
        <v>0.17108448609736249</v>
      </c>
      <c r="AO586">
        <f>AC586*TRAIN_SUMMARY!$C$10</f>
        <v>7.0222669754522044E-2</v>
      </c>
      <c r="AP586">
        <f>AD586*TRAIN_SUMMARY!$C$11</f>
        <v>0.23813846799994265</v>
      </c>
      <c r="AQ586">
        <f>AE586*TRAIN_SUMMARY!$C$12</f>
        <v>6.1778553558697331E-2</v>
      </c>
      <c r="AR586">
        <f>AF586*TRAIN_SUMMARY!$C$13</f>
        <v>-7.9424741749105313E-2</v>
      </c>
      <c r="AS586">
        <f>AG586*TRAIN_SUMMARY!$C$14</f>
        <v>-8.8614999578798745E-2</v>
      </c>
      <c r="AT586">
        <f>TRAIN_SUMMARY!$C$2+SUM(AH586:AS586)</f>
        <v>-2.5839519223843834</v>
      </c>
      <c r="AU586">
        <f t="shared" si="117"/>
        <v>7.0178416054131318E-2</v>
      </c>
      <c r="AV586">
        <f t="shared" si="118"/>
        <v>7.2762556458979541E-2</v>
      </c>
      <c r="AW586">
        <f t="shared" si="119"/>
        <v>1</v>
      </c>
      <c r="AX586">
        <f t="shared" si="120"/>
        <v>0</v>
      </c>
      <c r="AY586">
        <f t="shared" si="128"/>
        <v>374</v>
      </c>
      <c r="AZ586">
        <f t="shared" si="129"/>
        <v>211</v>
      </c>
      <c r="BA586" s="35">
        <f t="shared" si="121"/>
        <v>0.77113402061855674</v>
      </c>
      <c r="BB586" s="35">
        <f t="shared" si="122"/>
        <v>0.98139534883720925</v>
      </c>
      <c r="BC586" s="35">
        <f t="shared" si="123"/>
        <v>0.21026132821865251</v>
      </c>
      <c r="BD586" s="35">
        <f t="shared" si="124"/>
        <v>0.98139534883720925</v>
      </c>
      <c r="BE586" s="35">
        <f t="shared" si="125"/>
        <v>0.77113402061855674</v>
      </c>
      <c r="BF586" s="23">
        <f>VLOOKUP(AH586,POINTS_TABLE!$D$2:$E$6,2,FALSE)</f>
        <v>-2.4216717822795024</v>
      </c>
      <c r="BG586" s="23">
        <f>VLOOKUP(AI586,POINTS_TABLE!$D$7:$E$12,2,FALSE)</f>
        <v>-3.4787121489872201</v>
      </c>
      <c r="BH586" s="23">
        <f>VLOOKUP(AJ586,POINTS_TABLE!$D$13:$E$18,2,FALSE)</f>
        <v>-13.075263105775054</v>
      </c>
      <c r="BI586" s="23">
        <f>VLOOKUP(AK586,POINTS_TABLE!$D$21:$E$24,2,FALSE)</f>
        <v>-38.273886227485001</v>
      </c>
      <c r="BJ586" s="23">
        <f>VLOOKUP(AL586,POINTS_TABLE!$D$25:$E$27,2,FALSE)</f>
        <v>-16.350408422870363</v>
      </c>
      <c r="BK586" s="23">
        <f>VLOOKUP(AM586,POINTS_TABLE!$D$28:$E$33,2,FALSE)</f>
        <v>-18.836510639202615</v>
      </c>
      <c r="BL586" s="23">
        <f>VLOOKUP(AN586,POINTS_TABLE!$D$34:$E$37,2,FALSE)</f>
        <v>7.4046821899710498</v>
      </c>
      <c r="BM586" s="23">
        <f>VLOOKUP(AO586,POINTS_TABLE!$D$38:$E$41,2,FALSE)</f>
        <v>3.0392969223849704</v>
      </c>
      <c r="BN586" s="23">
        <f>VLOOKUP(AP586,POINTS_TABLE!$D$42:$E$44,2,FALSE)</f>
        <v>10.30683560485237</v>
      </c>
      <c r="BO586" s="23">
        <f>VLOOKUP(AQ586,POINTS_TABLE!$D$45:$E$48,2,FALSE)</f>
        <v>2.6738283855727758</v>
      </c>
      <c r="BP586" s="23">
        <f>VLOOKUP(AR586,POINTS_TABLE!$D$49:$E$50,2,FALSE)</f>
        <v>-3.4375704313596254</v>
      </c>
      <c r="BQ586" s="23">
        <f>VLOOKUP(AS586,POINTS_TABLE!$D$51:$E$52,2,FALSE)</f>
        <v>-3.8353326132213157</v>
      </c>
      <c r="BR586" s="39">
        <f>ROUND(SCORECARD_SCALLING!$C$6-SUM(BF586:BQ586)-TRAIN_SUMMARY!$C$2*SCORECARD_SCALLING!$C$5,0)</f>
        <v>582</v>
      </c>
      <c r="BS586" t="str">
        <f t="shared" si="126"/>
        <v>Accept</v>
      </c>
      <c r="BT586">
        <f t="shared" si="127"/>
        <v>3</v>
      </c>
    </row>
    <row r="587" spans="1:72">
      <c r="A587" s="2" t="s">
        <v>37</v>
      </c>
      <c r="B587" s="2">
        <v>24</v>
      </c>
      <c r="C587" s="2" t="s">
        <v>22</v>
      </c>
      <c r="D587" s="2" t="s">
        <v>41</v>
      </c>
      <c r="E587" s="2">
        <v>1585</v>
      </c>
      <c r="F587" s="2" t="s">
        <v>34</v>
      </c>
      <c r="G587" s="2" t="s">
        <v>39</v>
      </c>
      <c r="H587" s="2">
        <v>4</v>
      </c>
      <c r="I587" s="2" t="s">
        <v>26</v>
      </c>
      <c r="J587" s="2" t="s">
        <v>27</v>
      </c>
      <c r="K587" s="2">
        <v>3</v>
      </c>
      <c r="L587" s="2" t="s">
        <v>43</v>
      </c>
      <c r="M587" s="2">
        <v>40</v>
      </c>
      <c r="N587" s="2" t="s">
        <v>27</v>
      </c>
      <c r="O587" s="2" t="s">
        <v>29</v>
      </c>
      <c r="P587" s="2">
        <v>2</v>
      </c>
      <c r="Q587" s="2" t="s">
        <v>30</v>
      </c>
      <c r="R587" s="2">
        <v>1</v>
      </c>
      <c r="S587" s="2" t="s">
        <v>27</v>
      </c>
      <c r="T587" s="2" t="s">
        <v>31</v>
      </c>
      <c r="U587" s="2">
        <v>0</v>
      </c>
      <c r="V587">
        <f>_xlfn.XLOOKUP(B587,Binning_WOE_IV!$C$2:$C$6,Binning_WOE_IV!$I$2:$I$6,"not found",-1)</f>
        <v>-0.12917431193202994</v>
      </c>
      <c r="W587">
        <f>_xlfn.XLOOKUP(E587,Binning_WOE_IV!$C$7:$C$12,Binning_WOE_IV!$I$7:$I$12,"not found",-1)</f>
        <v>0.16104877718831048</v>
      </c>
      <c r="X587">
        <f>_xlfn.XLOOKUP(M587,Binning_WOE_IV!$C$13:$C$18,Binning_WOE_IV!$I$13:$I$18,"not found",-1)</f>
        <v>0.27579903319597576</v>
      </c>
      <c r="Y587">
        <f>_xlfn.XLOOKUP(A587,Binning_WOE_IV!$B$32:$B$35,Binning_WOE_IV!$G$32:$G$35,"not found",0)</f>
        <v>1.1281887537091495</v>
      </c>
      <c r="Z587" s="23">
        <f>_xlfn.XLOOKUP(_xlfn.XLOOKUP(C587,Binning_WOE_IV!$AF$2:$AF$6,Binning_WOE_IV!$AG$2:$AG$6,"not found",0),Binning_WOE_IV!$R$36:$R$38,Binning_WOE_IV!$G$36:$G$38,"not found",0)</f>
        <v>0.68738688104907397</v>
      </c>
      <c r="AA587" cm="1">
        <f t="array" ref="AA587">_xlfn.SWITCH(D587,"radio/tv",Binning_WOE_IV!$G$39,"other",Binning_WOE_IV!$G$39,"education",Binning_WOE_IV!$G$40,"retraining",Binning_WOE_IV!$G$40,"furniture/equipment",Binning_WOE_IV!$G$41,"domestic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587">
        <f>_xlfn.LET(_xlpm.b,_xlfn.XLOOKUP(F587,Binning_WOE_IV!$AJ$2:$AJ$6,Binning_WOE_IV!$AK$2:$AK$6,"not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87">
        <f>_xlfn.LET(_xlpm.b,_xlfn.XLOOKUP(G587,Binning_WOE_IV!$AL$2:$AL$6,Binning_WOE_IV!$AM$2:$AM$6,"not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87">
        <f>_xlfn.XLOOKUP(_xlfn.XLOOKUP(I587,Binning_WOE_IV!$AN$2:$AN$5,Binning_WOE_IV!$AO$2:$AO$5,"not found",0),Binning_WOE_IV!$R$53:$R$55,Binning_WOE_IV!$G$53:$G$55,"not found",0)</f>
        <v>0.1811117123342415</v>
      </c>
      <c r="AE587">
        <f>_xlfn.LET(_xlpm.b,_xlfn.XLOOKUP(L587,Binning_WOE_IV!$AQ$2:$AQ$5,Binning_WOE_IV!$AR$2:$AR$5,"not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587">
        <f>_xlfn.XLOOKUP(_xlfn.XLOOKUP(N587,Binning_WOE_IV!$AS$2:$AS$4,Binning_WOE_IV!$AT$2:$AT$4,"not found",0),Binning_WOE_IV!$R$62:$R$63,Binning_WOE_IV!$G$62:$G$63,"not found",0)</f>
        <v>0.12957806221905885</v>
      </c>
      <c r="AG587">
        <f>_xlfn.XLOOKUP(_xlfn.XLOOKUP(O587,Binning_WOE_IV!$AU$2:$AU$4,Binning_WOE_IV!$AV$2:$AV$4,"not found",0),Binning_WOE_IV!$R$64:$R$65,Binning_WOE_IV!$G$64:$G$65,"not found",0)</f>
        <v>0.23435622685305388</v>
      </c>
      <c r="AH587">
        <f>V587*TRAIN_SUMMARY!$C$3</f>
        <v>0.10186434668464488</v>
      </c>
      <c r="AI587">
        <f>W587*TRAIN_SUMMARY!$C$4</f>
        <v>-8.037531726833734E-2</v>
      </c>
      <c r="AJ587">
        <f>X587*TRAIN_SUMMARY!$C$5</f>
        <v>-0.1756525653466223</v>
      </c>
      <c r="AK587">
        <f>Y587*TRAIN_SUMMARY!$C$6</f>
        <v>-0.88431454425511169</v>
      </c>
      <c r="AL587">
        <f>Z587*TRAIN_SUMMARY!$C$7</f>
        <v>-0.37777464997720578</v>
      </c>
      <c r="AM587">
        <f>AA587*TRAIN_SUMMARY!$C$8</f>
        <v>5.9194073638088991E-2</v>
      </c>
      <c r="AN587">
        <f>AB587*TRAIN_SUMMARY!$C$9</f>
        <v>0.17108448609736249</v>
      </c>
      <c r="AO587">
        <f>AC587*TRAIN_SUMMARY!$C$10</f>
        <v>-0.18469041192036334</v>
      </c>
      <c r="AP587">
        <f>AD587*TRAIN_SUMMARY!$C$11</f>
        <v>-0.21458247952085815</v>
      </c>
      <c r="AQ587">
        <f>AE587*TRAIN_SUMMARY!$C$12</f>
        <v>-1.8327249432625072E-2</v>
      </c>
      <c r="AR587">
        <f>AF587*TRAIN_SUMMARY!$C$13</f>
        <v>-7.9424741749105313E-2</v>
      </c>
      <c r="AS587">
        <f>AG587*TRAIN_SUMMARY!$C$14</f>
        <v>-8.8614999578798745E-2</v>
      </c>
      <c r="AT587">
        <f>TRAIN_SUMMARY!$C$2+SUM(AH587:AS587)</f>
        <v>-2.5930148673910547</v>
      </c>
      <c r="AU587">
        <f t="shared" si="117"/>
        <v>6.9589326823726358E-2</v>
      </c>
      <c r="AV587">
        <f t="shared" si="118"/>
        <v>7.2129206243874394E-2</v>
      </c>
      <c r="AW587">
        <f t="shared" si="119"/>
        <v>1</v>
      </c>
      <c r="AX587">
        <f t="shared" si="120"/>
        <v>0</v>
      </c>
      <c r="AY587">
        <f t="shared" si="128"/>
        <v>375</v>
      </c>
      <c r="AZ587">
        <f t="shared" si="129"/>
        <v>211</v>
      </c>
      <c r="BA587" s="35">
        <f t="shared" si="121"/>
        <v>0.77319587628865982</v>
      </c>
      <c r="BB587" s="35">
        <f t="shared" si="122"/>
        <v>0.98139534883720925</v>
      </c>
      <c r="BC587" s="35">
        <f t="shared" si="123"/>
        <v>0.20819947254854942</v>
      </c>
      <c r="BD587" s="35">
        <f t="shared" si="124"/>
        <v>0.98139534883720925</v>
      </c>
      <c r="BE587" s="35">
        <f t="shared" si="125"/>
        <v>0.77319587628865982</v>
      </c>
      <c r="BF587" s="23">
        <f>VLOOKUP(AH587,POINTS_TABLE!$D$2:$E$6,2,FALSE)</f>
        <v>4.4087756341599382</v>
      </c>
      <c r="BG587" s="23">
        <f>VLOOKUP(AI587,POINTS_TABLE!$D$7:$E$12,2,FALSE)</f>
        <v>-3.4787121489872201</v>
      </c>
      <c r="BH587" s="23">
        <f>VLOOKUP(AJ587,POINTS_TABLE!$D$13:$E$18,2,FALSE)</f>
        <v>-7.6023925483498971</v>
      </c>
      <c r="BI587" s="23">
        <f>VLOOKUP(AK587,POINTS_TABLE!$D$21:$E$24,2,FALSE)</f>
        <v>-38.273886227485001</v>
      </c>
      <c r="BJ587" s="23">
        <f>VLOOKUP(AL587,POINTS_TABLE!$D$25:$E$27,2,FALSE)</f>
        <v>-16.350408422870363</v>
      </c>
      <c r="BK587" s="23">
        <f>VLOOKUP(AM587,POINTS_TABLE!$D$28:$E$33,2,FALSE)</f>
        <v>2.5619698946306131</v>
      </c>
      <c r="BL587" s="23">
        <f>VLOOKUP(AN587,POINTS_TABLE!$D$34:$E$37,2,FALSE)</f>
        <v>7.4046821899710498</v>
      </c>
      <c r="BM587" s="23">
        <f>VLOOKUP(AO587,POINTS_TABLE!$D$38:$E$41,2,FALSE)</f>
        <v>-7.9935582413174426</v>
      </c>
      <c r="BN587" s="23">
        <f>VLOOKUP(AP587,POINTS_TABLE!$D$42:$E$44,2,FALSE)</f>
        <v>-9.2873123719919874</v>
      </c>
      <c r="BO587" s="23">
        <f>VLOOKUP(AQ587,POINTS_TABLE!$D$45:$E$48,2,FALSE)</f>
        <v>-0.79321895608749771</v>
      </c>
      <c r="BP587" s="23">
        <f>VLOOKUP(AR587,POINTS_TABLE!$D$49:$E$50,2,FALSE)</f>
        <v>-3.4375704313596254</v>
      </c>
      <c r="BQ587" s="23">
        <f>VLOOKUP(AS587,POINTS_TABLE!$D$51:$E$52,2,FALSE)</f>
        <v>-3.8353326132213157</v>
      </c>
      <c r="BR587" s="39">
        <f>ROUND(SCORECARD_SCALLING!$C$6-SUM(BF587:BQ587)-TRAIN_SUMMARY!$C$2*SCORECARD_SCALLING!$C$5,0)</f>
        <v>583</v>
      </c>
      <c r="BS587" t="str">
        <f t="shared" si="126"/>
        <v>Accept</v>
      </c>
      <c r="BT587">
        <f t="shared" si="127"/>
        <v>3</v>
      </c>
    </row>
    <row r="588" spans="1:72">
      <c r="A588" s="2" t="s">
        <v>37</v>
      </c>
      <c r="B588" s="2">
        <v>24</v>
      </c>
      <c r="C588" s="2" t="s">
        <v>33</v>
      </c>
      <c r="D588" s="2" t="s">
        <v>23</v>
      </c>
      <c r="E588" s="2">
        <v>2397</v>
      </c>
      <c r="F588" s="2" t="s">
        <v>48</v>
      </c>
      <c r="G588" s="2" t="s">
        <v>25</v>
      </c>
      <c r="H588" s="2">
        <v>3</v>
      </c>
      <c r="I588" s="2" t="s">
        <v>26</v>
      </c>
      <c r="J588" s="2" t="s">
        <v>27</v>
      </c>
      <c r="K588" s="2">
        <v>2</v>
      </c>
      <c r="L588" s="2" t="s">
        <v>50</v>
      </c>
      <c r="M588" s="2">
        <v>35</v>
      </c>
      <c r="N588" s="2" t="s">
        <v>61</v>
      </c>
      <c r="O588" s="2" t="s">
        <v>29</v>
      </c>
      <c r="P588" s="2">
        <v>2</v>
      </c>
      <c r="Q588" s="2" t="s">
        <v>30</v>
      </c>
      <c r="R588" s="2">
        <v>1</v>
      </c>
      <c r="S588" s="2" t="s">
        <v>31</v>
      </c>
      <c r="T588" s="2" t="s">
        <v>31</v>
      </c>
      <c r="U588" s="2">
        <v>1</v>
      </c>
      <c r="V588">
        <f>_xlfn.XLOOKUP(B588,Binning_WOE_IV!$C$2:$C$6,Binning_WOE_IV!$I$2:$I$6,"not found",-1)</f>
        <v>-0.12917431193202994</v>
      </c>
      <c r="W588">
        <f>_xlfn.XLOOKUP(E588,Binning_WOE_IV!$C$7:$C$12,Binning_WOE_IV!$I$7:$I$12,"not found",-1)</f>
        <v>0.12361395596717682</v>
      </c>
      <c r="X588">
        <f>_xlfn.XLOOKUP(M588,Binning_WOE_IV!$C$13:$C$18,Binning_WOE_IV!$I$13:$I$18,"not found",-1)</f>
        <v>-9.0210644079187538E-2</v>
      </c>
      <c r="Y588">
        <f>_xlfn.XLOOKUP(A588,Binning_WOE_IV!$B$32:$B$35,Binning_WOE_IV!$G$32:$G$35,"not found",0)</f>
        <v>1.1281887537091495</v>
      </c>
      <c r="Z588" s="23">
        <f>_xlfn.XLOOKUP(_xlfn.XLOOKUP(C588,Binning_WOE_IV!$AF$2:$AF$6,Binning_WOE_IV!$AG$2:$AG$6,"not found",0),Binning_WOE_IV!$R$36:$R$38,Binning_WOE_IV!$G$36:$G$38,"not found",0)</f>
        <v>-4.4726268044255127E-2</v>
      </c>
      <c r="AA588" cm="1">
        <f t="array" ref="AA588">_xlfn.SWITCH(D588,"radio/tv",Binning_WOE_IV!$G$39,"other",Binning_WOE_IV!$G$39,"education",Binning_WOE_IV!$G$40,"retraining",Binning_WOE_IV!$G$40,"furniture/equipment",Binning_WOE_IV!$G$41,"domestic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88">
        <f>_xlfn.LET(_xlpm.b,_xlfn.XLOOKUP(F588,Binning_WOE_IV!$AJ$2:$AJ$6,Binning_WOE_IV!$AK$2:$AK$6,"not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588">
        <f>_xlfn.LET(_xlpm.b,_xlfn.XLOOKUP(G588,Binning_WOE_IV!$AL$2:$AL$6,Binning_WOE_IV!$AM$2:$AM$6,"not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88">
        <f>_xlfn.XLOOKUP(_xlfn.XLOOKUP(I588,Binning_WOE_IV!$AN$2:$AN$5,Binning_WOE_IV!$AO$2:$AO$5,"not found",0),Binning_WOE_IV!$R$53:$R$55,Binning_WOE_IV!$G$53:$G$55,"not found",0)</f>
        <v>0.1811117123342415</v>
      </c>
      <c r="AE588">
        <f>_xlfn.LET(_xlpm.b,_xlfn.XLOOKUP(L588,Binning_WOE_IV!$AQ$2:$AQ$5,Binning_WOE_IV!$AR$2:$AR$5,"not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88">
        <f>_xlfn.XLOOKUP(_xlfn.XLOOKUP(N588,Binning_WOE_IV!$AS$2:$AS$4,Binning_WOE_IV!$AT$2:$AT$4,"not found",0),Binning_WOE_IV!$R$62:$R$63,Binning_WOE_IV!$G$62:$G$63,"not found",0)</f>
        <v>-0.54969627176468283</v>
      </c>
      <c r="AG588">
        <f>_xlfn.XLOOKUP(_xlfn.XLOOKUP(O588,Binning_WOE_IV!$AU$2:$AU$4,Binning_WOE_IV!$AV$2:$AV$4,"not found",0),Binning_WOE_IV!$R$64:$R$65,Binning_WOE_IV!$G$64:$G$65,"not found",0)</f>
        <v>0.23435622685305388</v>
      </c>
      <c r="AH588">
        <f>V588*TRAIN_SUMMARY!$C$3</f>
        <v>0.10186434668464488</v>
      </c>
      <c r="AI588">
        <f>W588*TRAIN_SUMMARY!$C$4</f>
        <v>-6.1692557392340606E-2</v>
      </c>
      <c r="AJ588">
        <f>X588*TRAIN_SUMMARY!$C$5</f>
        <v>5.7453903556002682E-2</v>
      </c>
      <c r="AK588">
        <f>Y588*TRAIN_SUMMARY!$C$6</f>
        <v>-0.88431454425511169</v>
      </c>
      <c r="AL588">
        <f>Z588*TRAIN_SUMMARY!$C$7</f>
        <v>2.4580699342731407E-2</v>
      </c>
      <c r="AM588">
        <f>AA588*TRAIN_SUMMARY!$C$8</f>
        <v>-0.43521580803835686</v>
      </c>
      <c r="AN588">
        <f>AB588*TRAIN_SUMMARY!$C$9</f>
        <v>-0.49793991054548797</v>
      </c>
      <c r="AO588">
        <f>AC588*TRAIN_SUMMARY!$C$10</f>
        <v>-0.18469041192036334</v>
      </c>
      <c r="AP588">
        <f>AD588*TRAIN_SUMMARY!$C$11</f>
        <v>-0.21458247952085815</v>
      </c>
      <c r="AQ588">
        <f>AE588*TRAIN_SUMMARY!$C$12</f>
        <v>6.1778553558697331E-2</v>
      </c>
      <c r="AR588">
        <f>AF588*TRAIN_SUMMARY!$C$13</f>
        <v>0.33693577197926589</v>
      </c>
      <c r="AS588">
        <f>AG588*TRAIN_SUMMARY!$C$14</f>
        <v>-8.8614999578798745E-2</v>
      </c>
      <c r="AT588">
        <f>TRAIN_SUMMARY!$C$2+SUM(AH588:AS588)</f>
        <v>-2.6058382508920981</v>
      </c>
      <c r="AU588">
        <f t="shared" si="117"/>
        <v>6.8763624301549975E-2</v>
      </c>
      <c r="AV588">
        <f t="shared" si="118"/>
        <v>2.6770803904099569</v>
      </c>
      <c r="AW588">
        <f t="shared" si="119"/>
        <v>0</v>
      </c>
      <c r="AX588">
        <f t="shared" si="120"/>
        <v>1</v>
      </c>
      <c r="AY588">
        <f t="shared" si="128"/>
        <v>375</v>
      </c>
      <c r="AZ588">
        <f t="shared" si="129"/>
        <v>212</v>
      </c>
      <c r="BA588" s="35">
        <f t="shared" si="121"/>
        <v>0.77319587628865982</v>
      </c>
      <c r="BB588" s="35">
        <f t="shared" si="122"/>
        <v>0.98604651162790702</v>
      </c>
      <c r="BC588" s="35">
        <f t="shared" si="123"/>
        <v>0.2128506353392472</v>
      </c>
      <c r="BD588" s="35">
        <f t="shared" si="124"/>
        <v>0.98604651162790702</v>
      </c>
      <c r="BE588" s="35">
        <f t="shared" si="125"/>
        <v>0.77319587628865982</v>
      </c>
      <c r="BF588" s="23">
        <f>VLOOKUP(AH588,POINTS_TABLE!$D$2:$E$6,2,FALSE)</f>
        <v>4.4087756341599382</v>
      </c>
      <c r="BG588" s="23">
        <f>VLOOKUP(AI588,POINTS_TABLE!$D$7:$E$12,2,FALSE)</f>
        <v>-2.6701063982906263</v>
      </c>
      <c r="BH588" s="23">
        <f>VLOOKUP(AJ588,POINTS_TABLE!$D$13:$E$18,2,FALSE)</f>
        <v>2.4866538521987356</v>
      </c>
      <c r="BI588" s="23">
        <f>VLOOKUP(AK588,POINTS_TABLE!$D$21:$E$24,2,FALSE)</f>
        <v>-38.273886227485001</v>
      </c>
      <c r="BJ588" s="23">
        <f>VLOOKUP(AL588,POINTS_TABLE!$D$25:$E$27,2,FALSE)</f>
        <v>1.063873591300236</v>
      </c>
      <c r="BK588" s="23">
        <f>VLOOKUP(AM588,POINTS_TABLE!$D$28:$E$33,2,FALSE)</f>
        <v>-18.836510639202615</v>
      </c>
      <c r="BL588" s="23">
        <f>VLOOKUP(AN588,POINTS_TABLE!$D$34:$E$37,2,FALSE)</f>
        <v>-21.551263188140087</v>
      </c>
      <c r="BM588" s="23">
        <f>VLOOKUP(AO588,POINTS_TABLE!$D$38:$E$41,2,FALSE)</f>
        <v>-7.9935582413174426</v>
      </c>
      <c r="BN588" s="23">
        <f>VLOOKUP(AP588,POINTS_TABLE!$D$42:$E$44,2,FALSE)</f>
        <v>-9.2873123719919874</v>
      </c>
      <c r="BO588" s="23">
        <f>VLOOKUP(AQ588,POINTS_TABLE!$D$45:$E$48,2,FALSE)</f>
        <v>2.6738283855727758</v>
      </c>
      <c r="BP588" s="23">
        <f>VLOOKUP(AR588,POINTS_TABLE!$D$49:$E$50,2,FALSE)</f>
        <v>14.582867019977442</v>
      </c>
      <c r="BQ588" s="23">
        <f>VLOOKUP(AS588,POINTS_TABLE!$D$51:$E$52,2,FALSE)</f>
        <v>-3.8353326132213157</v>
      </c>
      <c r="BR588" s="39">
        <f>ROUND(SCORECARD_SCALLING!$C$6-SUM(BF588:BQ588)-TRAIN_SUMMARY!$C$2*SCORECARD_SCALLING!$C$5,0)</f>
        <v>583</v>
      </c>
      <c r="BS588" t="str">
        <f t="shared" si="126"/>
        <v>Accept</v>
      </c>
      <c r="BT588">
        <f t="shared" si="127"/>
        <v>3</v>
      </c>
    </row>
    <row r="589" spans="1:72">
      <c r="A589" s="2" t="s">
        <v>37</v>
      </c>
      <c r="B589" s="2">
        <v>30</v>
      </c>
      <c r="C589" s="2" t="s">
        <v>33</v>
      </c>
      <c r="D589" s="2" t="s">
        <v>23</v>
      </c>
      <c r="E589" s="2">
        <v>2333</v>
      </c>
      <c r="F589" s="2" t="s">
        <v>48</v>
      </c>
      <c r="G589" s="2" t="s">
        <v>25</v>
      </c>
      <c r="H589" s="2">
        <v>4</v>
      </c>
      <c r="I589" s="2" t="s">
        <v>26</v>
      </c>
      <c r="J589" s="2" t="s">
        <v>27</v>
      </c>
      <c r="K589" s="2">
        <v>2</v>
      </c>
      <c r="L589" s="2" t="s">
        <v>50</v>
      </c>
      <c r="M589" s="2">
        <v>30</v>
      </c>
      <c r="N589" s="2" t="s">
        <v>61</v>
      </c>
      <c r="O589" s="2" t="s">
        <v>29</v>
      </c>
      <c r="P589" s="2">
        <v>1</v>
      </c>
      <c r="Q589" s="2" t="s">
        <v>52</v>
      </c>
      <c r="R589" s="2">
        <v>1</v>
      </c>
      <c r="S589" s="2" t="s">
        <v>27</v>
      </c>
      <c r="T589" s="2" t="s">
        <v>31</v>
      </c>
      <c r="U589" s="2">
        <v>0</v>
      </c>
      <c r="V589">
        <f>_xlfn.XLOOKUP(B589,Binning_WOE_IV!$C$2:$C$6,Binning_WOE_IV!$I$2:$I$6,"not found",-1)</f>
        <v>-0.12917431193202994</v>
      </c>
      <c r="W589">
        <f>_xlfn.XLOOKUP(E589,Binning_WOE_IV!$C$7:$C$12,Binning_WOE_IV!$I$7:$I$12,"not found",-1)</f>
        <v>0.12361395596717682</v>
      </c>
      <c r="X589">
        <f>_xlfn.XLOOKUP(M589,Binning_WOE_IV!$C$13:$C$18,Binning_WOE_IV!$I$13:$I$18,"not found",-1)</f>
        <v>-9.0210644079187538E-2</v>
      </c>
      <c r="Y589">
        <f>_xlfn.XLOOKUP(A589,Binning_WOE_IV!$B$32:$B$35,Binning_WOE_IV!$G$32:$G$35,"not found",0)</f>
        <v>1.1281887537091495</v>
      </c>
      <c r="Z589" s="23">
        <f>_xlfn.XLOOKUP(_xlfn.XLOOKUP(C589,Binning_WOE_IV!$AF$2:$AF$6,Binning_WOE_IV!$AG$2:$AG$6,"not found",0),Binning_WOE_IV!$R$36:$R$38,Binning_WOE_IV!$G$36:$G$38,"not found",0)</f>
        <v>-4.4726268044255127E-2</v>
      </c>
      <c r="AA589" cm="1">
        <f t="array" ref="AA589">_xlfn.SWITCH(D589,"radio/tv",Binning_WOE_IV!$G$39,"other",Binning_WOE_IV!$G$39,"education",Binning_WOE_IV!$G$40,"retraining",Binning_WOE_IV!$G$40,"furniture/equipment",Binning_WOE_IV!$G$41,"domestic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89">
        <f>_xlfn.LET(_xlpm.b,_xlfn.XLOOKUP(F589,Binning_WOE_IV!$AJ$2:$AJ$6,Binning_WOE_IV!$AK$2:$AK$6,"not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589">
        <f>_xlfn.LET(_xlpm.b,_xlfn.XLOOKUP(G589,Binning_WOE_IV!$AL$2:$AL$6,Binning_WOE_IV!$AM$2:$AM$6,"not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89">
        <f>_xlfn.XLOOKUP(_xlfn.XLOOKUP(I589,Binning_WOE_IV!$AN$2:$AN$5,Binning_WOE_IV!$AO$2:$AO$5,"not found",0),Binning_WOE_IV!$R$53:$R$55,Binning_WOE_IV!$G$53:$G$55,"not found",0)</f>
        <v>0.1811117123342415</v>
      </c>
      <c r="AE589">
        <f>_xlfn.LET(_xlpm.b,_xlfn.XLOOKUP(L589,Binning_WOE_IV!$AQ$2:$AQ$5,Binning_WOE_IV!$AR$2:$AR$5,"not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89">
        <f>_xlfn.XLOOKUP(_xlfn.XLOOKUP(N589,Binning_WOE_IV!$AS$2:$AS$4,Binning_WOE_IV!$AT$2:$AT$4,"not found",0),Binning_WOE_IV!$R$62:$R$63,Binning_WOE_IV!$G$62:$G$63,"not found",0)</f>
        <v>-0.54969627176468283</v>
      </c>
      <c r="AG589">
        <f>_xlfn.XLOOKUP(_xlfn.XLOOKUP(O589,Binning_WOE_IV!$AU$2:$AU$4,Binning_WOE_IV!$AV$2:$AV$4,"not found",0),Binning_WOE_IV!$R$64:$R$65,Binning_WOE_IV!$G$64:$G$65,"not found",0)</f>
        <v>0.23435622685305388</v>
      </c>
      <c r="AH589">
        <f>V589*TRAIN_SUMMARY!$C$3</f>
        <v>0.10186434668464488</v>
      </c>
      <c r="AI589">
        <f>W589*TRAIN_SUMMARY!$C$4</f>
        <v>-6.1692557392340606E-2</v>
      </c>
      <c r="AJ589">
        <f>X589*TRAIN_SUMMARY!$C$5</f>
        <v>5.7453903556002682E-2</v>
      </c>
      <c r="AK589">
        <f>Y589*TRAIN_SUMMARY!$C$6</f>
        <v>-0.88431454425511169</v>
      </c>
      <c r="AL589">
        <f>Z589*TRAIN_SUMMARY!$C$7</f>
        <v>2.4580699342731407E-2</v>
      </c>
      <c r="AM589">
        <f>AA589*TRAIN_SUMMARY!$C$8</f>
        <v>-0.43521580803835686</v>
      </c>
      <c r="AN589">
        <f>AB589*TRAIN_SUMMARY!$C$9</f>
        <v>-0.49793991054548797</v>
      </c>
      <c r="AO589">
        <f>AC589*TRAIN_SUMMARY!$C$10</f>
        <v>-0.18469041192036334</v>
      </c>
      <c r="AP589">
        <f>AD589*TRAIN_SUMMARY!$C$11</f>
        <v>-0.21458247952085815</v>
      </c>
      <c r="AQ589">
        <f>AE589*TRAIN_SUMMARY!$C$12</f>
        <v>6.1778553558697331E-2</v>
      </c>
      <c r="AR589">
        <f>AF589*TRAIN_SUMMARY!$C$13</f>
        <v>0.33693577197926589</v>
      </c>
      <c r="AS589">
        <f>AG589*TRAIN_SUMMARY!$C$14</f>
        <v>-8.8614999578798745E-2</v>
      </c>
      <c r="AT589">
        <f>TRAIN_SUMMARY!$C$2+SUM(AH589:AS589)</f>
        <v>-2.6058382508920981</v>
      </c>
      <c r="AU589">
        <f t="shared" si="117"/>
        <v>6.8763624301549975E-2</v>
      </c>
      <c r="AV589">
        <f t="shared" si="118"/>
        <v>7.124213951785878E-2</v>
      </c>
      <c r="AW589">
        <f t="shared" si="119"/>
        <v>1</v>
      </c>
      <c r="AX589">
        <f t="shared" si="120"/>
        <v>0</v>
      </c>
      <c r="AY589">
        <f t="shared" si="128"/>
        <v>376</v>
      </c>
      <c r="AZ589">
        <f t="shared" si="129"/>
        <v>212</v>
      </c>
      <c r="BA589" s="35">
        <f t="shared" si="121"/>
        <v>0.77525773195876291</v>
      </c>
      <c r="BB589" s="35">
        <f t="shared" si="122"/>
        <v>0.98604651162790702</v>
      </c>
      <c r="BC589" s="35">
        <f t="shared" si="123"/>
        <v>0.21078877966914411</v>
      </c>
      <c r="BD589" s="35">
        <f t="shared" si="124"/>
        <v>0.98604651162790702</v>
      </c>
      <c r="BE589" s="35">
        <f t="shared" si="125"/>
        <v>0.77525773195876291</v>
      </c>
      <c r="BF589" s="23">
        <f>VLOOKUP(AH589,POINTS_TABLE!$D$2:$E$6,2,FALSE)</f>
        <v>4.4087756341599382</v>
      </c>
      <c r="BG589" s="23">
        <f>VLOOKUP(AI589,POINTS_TABLE!$D$7:$E$12,2,FALSE)</f>
        <v>-2.6701063982906263</v>
      </c>
      <c r="BH589" s="23">
        <f>VLOOKUP(AJ589,POINTS_TABLE!$D$13:$E$18,2,FALSE)</f>
        <v>2.4866538521987356</v>
      </c>
      <c r="BI589" s="23">
        <f>VLOOKUP(AK589,POINTS_TABLE!$D$21:$E$24,2,FALSE)</f>
        <v>-38.273886227485001</v>
      </c>
      <c r="BJ589" s="23">
        <f>VLOOKUP(AL589,POINTS_TABLE!$D$25:$E$27,2,FALSE)</f>
        <v>1.063873591300236</v>
      </c>
      <c r="BK589" s="23">
        <f>VLOOKUP(AM589,POINTS_TABLE!$D$28:$E$33,2,FALSE)</f>
        <v>-18.836510639202615</v>
      </c>
      <c r="BL589" s="23">
        <f>VLOOKUP(AN589,POINTS_TABLE!$D$34:$E$37,2,FALSE)</f>
        <v>-21.551263188140087</v>
      </c>
      <c r="BM589" s="23">
        <f>VLOOKUP(AO589,POINTS_TABLE!$D$38:$E$41,2,FALSE)</f>
        <v>-7.9935582413174426</v>
      </c>
      <c r="BN589" s="23">
        <f>VLOOKUP(AP589,POINTS_TABLE!$D$42:$E$44,2,FALSE)</f>
        <v>-9.2873123719919874</v>
      </c>
      <c r="BO589" s="23">
        <f>VLOOKUP(AQ589,POINTS_TABLE!$D$45:$E$48,2,FALSE)</f>
        <v>2.6738283855727758</v>
      </c>
      <c r="BP589" s="23">
        <f>VLOOKUP(AR589,POINTS_TABLE!$D$49:$E$50,2,FALSE)</f>
        <v>14.582867019977442</v>
      </c>
      <c r="BQ589" s="23">
        <f>VLOOKUP(AS589,POINTS_TABLE!$D$51:$E$52,2,FALSE)</f>
        <v>-3.8353326132213157</v>
      </c>
      <c r="BR589" s="39">
        <f>ROUND(SCORECARD_SCALLING!$C$6-SUM(BF589:BQ589)-TRAIN_SUMMARY!$C$2*SCORECARD_SCALLING!$C$5,0)</f>
        <v>583</v>
      </c>
      <c r="BS589" t="str">
        <f t="shared" si="126"/>
        <v>Accept</v>
      </c>
      <c r="BT589">
        <f t="shared" si="127"/>
        <v>3</v>
      </c>
    </row>
    <row r="590" spans="1:72">
      <c r="A590" s="2" t="s">
        <v>37</v>
      </c>
      <c r="B590" s="2">
        <v>12</v>
      </c>
      <c r="C590" s="2" t="s">
        <v>22</v>
      </c>
      <c r="D590" s="2" t="s">
        <v>41</v>
      </c>
      <c r="E590" s="2">
        <v>1402</v>
      </c>
      <c r="F590" s="2" t="s">
        <v>48</v>
      </c>
      <c r="G590" s="2" t="s">
        <v>39</v>
      </c>
      <c r="H590" s="2">
        <v>3</v>
      </c>
      <c r="I590" s="2" t="s">
        <v>36</v>
      </c>
      <c r="J590" s="2" t="s">
        <v>27</v>
      </c>
      <c r="K590" s="2">
        <v>4</v>
      </c>
      <c r="L590" s="2" t="s">
        <v>50</v>
      </c>
      <c r="M590" s="2">
        <v>37</v>
      </c>
      <c r="N590" s="2" t="s">
        <v>27</v>
      </c>
      <c r="O590" s="2" t="s">
        <v>51</v>
      </c>
      <c r="P590" s="2">
        <v>1</v>
      </c>
      <c r="Q590" s="2" t="s">
        <v>30</v>
      </c>
      <c r="R590" s="2">
        <v>1</v>
      </c>
      <c r="S590" s="2" t="s">
        <v>31</v>
      </c>
      <c r="T590" s="2" t="s">
        <v>31</v>
      </c>
      <c r="U590" s="2">
        <v>0</v>
      </c>
      <c r="V590">
        <f>_xlfn.XLOOKUP(B590,Binning_WOE_IV!$C$2:$C$6,Binning_WOE_IV!$I$2:$I$6,"not found",-1)</f>
        <v>7.0953437452657447E-2</v>
      </c>
      <c r="W590">
        <f>_xlfn.XLOOKUP(E590,Binning_WOE_IV!$C$7:$C$12,Binning_WOE_IV!$I$7:$I$12,"not found",-1)</f>
        <v>0.16104877718831048</v>
      </c>
      <c r="X590">
        <f>_xlfn.XLOOKUP(M590,Binning_WOE_IV!$C$13:$C$18,Binning_WOE_IV!$I$13:$I$18,"not found",-1)</f>
        <v>0.27579903319597576</v>
      </c>
      <c r="Y590">
        <f>_xlfn.XLOOKUP(A590,Binning_WOE_IV!$B$32:$B$35,Binning_WOE_IV!$G$32:$G$35,"not found",0)</f>
        <v>1.1281887537091495</v>
      </c>
      <c r="Z590" s="23">
        <f>_xlfn.XLOOKUP(_xlfn.XLOOKUP(C590,Binning_WOE_IV!$AF$2:$AF$6,Binning_WOE_IV!$AG$2:$AG$6,"not found",0),Binning_WOE_IV!$R$36:$R$38,Binning_WOE_IV!$G$36:$G$38,"not found",0)</f>
        <v>0.68738688104907397</v>
      </c>
      <c r="AA590" cm="1">
        <f t="array" ref="AA590">_xlfn.SWITCH(D590,"radio/tv",Binning_WOE_IV!$G$39,"other",Binning_WOE_IV!$G$39,"education",Binning_WOE_IV!$G$40,"retraining",Binning_WOE_IV!$G$40,"furniture/equipment",Binning_WOE_IV!$G$41,"domestic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590">
        <f>_xlfn.LET(_xlpm.b,_xlfn.XLOOKUP(F590,Binning_WOE_IV!$AJ$2:$AJ$6,Binning_WOE_IV!$AK$2:$AK$6,"not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590">
        <f>_xlfn.LET(_xlpm.b,_xlfn.XLOOKUP(G590,Binning_WOE_IV!$AL$2:$AL$6,Binning_WOE_IV!$AM$2:$AM$6,"not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90">
        <f>_xlfn.XLOOKUP(_xlfn.XLOOKUP(I590,Binning_WOE_IV!$AN$2:$AN$5,Binning_WOE_IV!$AO$2:$AO$5,"not found",0),Binning_WOE_IV!$R$53:$R$55,Binning_WOE_IV!$G$53:$G$55,"not found",0)</f>
        <v>-0.20099341664998441</v>
      </c>
      <c r="AE590">
        <f>_xlfn.LET(_xlpm.b,_xlfn.XLOOKUP(L590,Binning_WOE_IV!$AQ$2:$AQ$5,Binning_WOE_IV!$AR$2:$AR$5,"not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90">
        <f>_xlfn.XLOOKUP(_xlfn.XLOOKUP(N590,Binning_WOE_IV!$AS$2:$AS$4,Binning_WOE_IV!$AT$2:$AT$4,"not found",0),Binning_WOE_IV!$R$62:$R$63,Binning_WOE_IV!$G$62:$G$63,"not found",0)</f>
        <v>0.12957806221905885</v>
      </c>
      <c r="AG590">
        <f>_xlfn.XLOOKUP(_xlfn.XLOOKUP(O590,Binning_WOE_IV!$AU$2:$AU$4,Binning_WOE_IV!$AV$2:$AV$4,"not found",0),Binning_WOE_IV!$R$64:$R$65,Binning_WOE_IV!$G$64:$G$65,"not found",0)</f>
        <v>-0.4919272386823581</v>
      </c>
      <c r="AH590">
        <f>V590*TRAIN_SUMMARY!$C$3</f>
        <v>-5.5952498937620498E-2</v>
      </c>
      <c r="AI590">
        <f>W590*TRAIN_SUMMARY!$C$4</f>
        <v>-8.037531726833734E-2</v>
      </c>
      <c r="AJ590">
        <f>X590*TRAIN_SUMMARY!$C$5</f>
        <v>-0.1756525653466223</v>
      </c>
      <c r="AK590">
        <f>Y590*TRAIN_SUMMARY!$C$6</f>
        <v>-0.88431454425511169</v>
      </c>
      <c r="AL590">
        <f>Z590*TRAIN_SUMMARY!$C$7</f>
        <v>-0.37777464997720578</v>
      </c>
      <c r="AM590">
        <f>AA590*TRAIN_SUMMARY!$C$8</f>
        <v>5.9194073638088991E-2</v>
      </c>
      <c r="AN590">
        <f>AB590*TRAIN_SUMMARY!$C$9</f>
        <v>-0.49793991054548797</v>
      </c>
      <c r="AO590">
        <f>AC590*TRAIN_SUMMARY!$C$10</f>
        <v>-0.18469041192036334</v>
      </c>
      <c r="AP590">
        <f>AD590*TRAIN_SUMMARY!$C$11</f>
        <v>0.23813846799994265</v>
      </c>
      <c r="AQ590">
        <f>AE590*TRAIN_SUMMARY!$C$12</f>
        <v>6.1778553558697331E-2</v>
      </c>
      <c r="AR590">
        <f>AF590*TRAIN_SUMMARY!$C$13</f>
        <v>-7.9424741749105313E-2</v>
      </c>
      <c r="AS590">
        <f>AG590*TRAIN_SUMMARY!$C$14</f>
        <v>0.18600799575071647</v>
      </c>
      <c r="AT590">
        <f>TRAIN_SUMMARY!$C$2+SUM(AH590:AS590)</f>
        <v>-2.6124063638145323</v>
      </c>
      <c r="AU590">
        <f t="shared" si="117"/>
        <v>6.8344223376745825E-2</v>
      </c>
      <c r="AV590">
        <f t="shared" si="118"/>
        <v>7.0791870905832874E-2</v>
      </c>
      <c r="AW590">
        <f t="shared" si="119"/>
        <v>1</v>
      </c>
      <c r="AX590">
        <f t="shared" si="120"/>
        <v>0</v>
      </c>
      <c r="AY590">
        <f t="shared" si="128"/>
        <v>377</v>
      </c>
      <c r="AZ590">
        <f t="shared" si="129"/>
        <v>212</v>
      </c>
      <c r="BA590" s="35">
        <f t="shared" si="121"/>
        <v>0.77731958762886599</v>
      </c>
      <c r="BB590" s="35">
        <f t="shared" si="122"/>
        <v>0.98604651162790702</v>
      </c>
      <c r="BC590" s="35">
        <f t="shared" si="123"/>
        <v>0.20872692399904103</v>
      </c>
      <c r="BD590" s="35">
        <f t="shared" si="124"/>
        <v>0.98604651162790702</v>
      </c>
      <c r="BE590" s="35">
        <f t="shared" si="125"/>
        <v>0.77731958762886599</v>
      </c>
      <c r="BF590" s="23">
        <f>VLOOKUP(AH590,POINTS_TABLE!$D$2:$E$6,2,FALSE)</f>
        <v>-2.4216717822795024</v>
      </c>
      <c r="BG590" s="23">
        <f>VLOOKUP(AI590,POINTS_TABLE!$D$7:$E$12,2,FALSE)</f>
        <v>-3.4787121489872201</v>
      </c>
      <c r="BH590" s="23">
        <f>VLOOKUP(AJ590,POINTS_TABLE!$D$13:$E$18,2,FALSE)</f>
        <v>-7.6023925483498971</v>
      </c>
      <c r="BI590" s="23">
        <f>VLOOKUP(AK590,POINTS_TABLE!$D$21:$E$24,2,FALSE)</f>
        <v>-38.273886227485001</v>
      </c>
      <c r="BJ590" s="23">
        <f>VLOOKUP(AL590,POINTS_TABLE!$D$25:$E$27,2,FALSE)</f>
        <v>-16.350408422870363</v>
      </c>
      <c r="BK590" s="23">
        <f>VLOOKUP(AM590,POINTS_TABLE!$D$28:$E$33,2,FALSE)</f>
        <v>2.5619698946306131</v>
      </c>
      <c r="BL590" s="23">
        <f>VLOOKUP(AN590,POINTS_TABLE!$D$34:$E$37,2,FALSE)</f>
        <v>-21.551263188140087</v>
      </c>
      <c r="BM590" s="23">
        <f>VLOOKUP(AO590,POINTS_TABLE!$D$38:$E$41,2,FALSE)</f>
        <v>-7.9935582413174426</v>
      </c>
      <c r="BN590" s="23">
        <f>VLOOKUP(AP590,POINTS_TABLE!$D$42:$E$44,2,FALSE)</f>
        <v>10.30683560485237</v>
      </c>
      <c r="BO590" s="23">
        <f>VLOOKUP(AQ590,POINTS_TABLE!$D$45:$E$48,2,FALSE)</f>
        <v>2.6738283855727758</v>
      </c>
      <c r="BP590" s="23">
        <f>VLOOKUP(AR590,POINTS_TABLE!$D$49:$E$50,2,FALSE)</f>
        <v>-3.4375704313596254</v>
      </c>
      <c r="BQ590" s="23">
        <f>VLOOKUP(AS590,POINTS_TABLE!$D$51:$E$52,2,FALSE)</f>
        <v>8.0505843910576207</v>
      </c>
      <c r="BR590" s="39">
        <f>ROUND(SCORECARD_SCALLING!$C$6-SUM(BF590:BQ590)-TRAIN_SUMMARY!$C$2*SCORECARD_SCALLING!$C$5,0)</f>
        <v>583</v>
      </c>
      <c r="BS590" t="str">
        <f t="shared" si="126"/>
        <v>Accept</v>
      </c>
      <c r="BT590">
        <f t="shared" si="127"/>
        <v>3</v>
      </c>
    </row>
    <row r="591" spans="1:72">
      <c r="A591" s="2" t="s">
        <v>63</v>
      </c>
      <c r="B591" s="2">
        <v>12</v>
      </c>
      <c r="C591" s="2" t="s">
        <v>33</v>
      </c>
      <c r="D591" s="2" t="s">
        <v>23</v>
      </c>
      <c r="E591" s="2">
        <v>3399</v>
      </c>
      <c r="F591" s="2" t="s">
        <v>24</v>
      </c>
      <c r="G591" s="2" t="s">
        <v>25</v>
      </c>
      <c r="H591" s="2">
        <v>2</v>
      </c>
      <c r="I591" s="2" t="s">
        <v>26</v>
      </c>
      <c r="J591" s="2" t="s">
        <v>27</v>
      </c>
      <c r="K591" s="2">
        <v>3</v>
      </c>
      <c r="L591" s="2" t="s">
        <v>50</v>
      </c>
      <c r="M591" s="2">
        <v>37</v>
      </c>
      <c r="N591" s="2" t="s">
        <v>27</v>
      </c>
      <c r="O591" s="2" t="s">
        <v>29</v>
      </c>
      <c r="P591" s="2">
        <v>1</v>
      </c>
      <c r="Q591" s="2" t="s">
        <v>52</v>
      </c>
      <c r="R591" s="2">
        <v>1</v>
      </c>
      <c r="S591" s="2" t="s">
        <v>27</v>
      </c>
      <c r="T591" s="2" t="s">
        <v>31</v>
      </c>
      <c r="U591" s="2">
        <v>0</v>
      </c>
      <c r="V591">
        <f>_xlfn.XLOOKUP(B591,Binning_WOE_IV!$C$2:$C$6,Binning_WOE_IV!$I$2:$I$6,"not found",-1)</f>
        <v>7.0953437452657447E-2</v>
      </c>
      <c r="W591">
        <f>_xlfn.XLOOKUP(E591,Binning_WOE_IV!$C$7:$C$12,Binning_WOE_IV!$I$7:$I$12,"not found",-1)</f>
        <v>4.3939369041401284E-2</v>
      </c>
      <c r="X591">
        <f>_xlfn.XLOOKUP(M591,Binning_WOE_IV!$C$13:$C$18,Binning_WOE_IV!$I$13:$I$18,"not found",-1)</f>
        <v>0.27579903319597576</v>
      </c>
      <c r="Y591">
        <f>_xlfn.XLOOKUP(A591,Binning_WOE_IV!$B$32:$B$35,Binning_WOE_IV!$G$32:$G$35,"not found",0)</f>
        <v>0.16731839020190586</v>
      </c>
      <c r="Z591" s="23">
        <f>_xlfn.XLOOKUP(_xlfn.XLOOKUP(C591,Binning_WOE_IV!$AF$2:$AF$6,Binning_WOE_IV!$AG$2:$AG$6,"not found",0),Binning_WOE_IV!$R$36:$R$38,Binning_WOE_IV!$G$36:$G$38,"not found",0)</f>
        <v>-4.4726268044255127E-2</v>
      </c>
      <c r="AA591" cm="1">
        <f t="array" ref="AA591">_xlfn.SWITCH(D591,"radio/tv",Binning_WOE_IV!$G$39,"other",Binning_WOE_IV!$G$39,"education",Binning_WOE_IV!$G$40,"retraining",Binning_WOE_IV!$G$40,"furniture/equipment",Binning_WOE_IV!$G$41,"domestic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91">
        <f>_xlfn.LET(_xlpm.b,_xlfn.XLOOKUP(F591,Binning_WOE_IV!$AJ$2:$AJ$6,Binning_WOE_IV!$AK$2:$AK$6,"not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591">
        <f>_xlfn.LET(_xlpm.b,_xlfn.XLOOKUP(G591,Binning_WOE_IV!$AL$2:$AL$6,Binning_WOE_IV!$AM$2:$AM$6,"not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91">
        <f>_xlfn.XLOOKUP(_xlfn.XLOOKUP(I591,Binning_WOE_IV!$AN$2:$AN$5,Binning_WOE_IV!$AO$2:$AO$5,"not found",0),Binning_WOE_IV!$R$53:$R$55,Binning_WOE_IV!$G$53:$G$55,"not found",0)</f>
        <v>0.1811117123342415</v>
      </c>
      <c r="AE591">
        <f>_xlfn.LET(_xlpm.b,_xlfn.XLOOKUP(L591,Binning_WOE_IV!$AQ$2:$AQ$5,Binning_WOE_IV!$AR$2:$AR$5,"not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91">
        <f>_xlfn.XLOOKUP(_xlfn.XLOOKUP(N591,Binning_WOE_IV!$AS$2:$AS$4,Binning_WOE_IV!$AT$2:$AT$4,"not found",0),Binning_WOE_IV!$R$62:$R$63,Binning_WOE_IV!$G$62:$G$63,"not found",0)</f>
        <v>0.12957806221905885</v>
      </c>
      <c r="AG591">
        <f>_xlfn.XLOOKUP(_xlfn.XLOOKUP(O591,Binning_WOE_IV!$AU$2:$AU$4,Binning_WOE_IV!$AV$2:$AV$4,"not found",0),Binning_WOE_IV!$R$64:$R$65,Binning_WOE_IV!$G$64:$G$65,"not found",0)</f>
        <v>0.23435622685305388</v>
      </c>
      <c r="AH591">
        <f>V591*TRAIN_SUMMARY!$C$3</f>
        <v>-5.5952498937620498E-2</v>
      </c>
      <c r="AI591">
        <f>W591*TRAIN_SUMMARY!$C$4</f>
        <v>-2.1929012991782761E-2</v>
      </c>
      <c r="AJ591">
        <f>X591*TRAIN_SUMMARY!$C$5</f>
        <v>-0.1756525653466223</v>
      </c>
      <c r="AK591">
        <f>Y591*TRAIN_SUMMARY!$C$6</f>
        <v>-0.13115011605145144</v>
      </c>
      <c r="AL591">
        <f>Z591*TRAIN_SUMMARY!$C$7</f>
        <v>2.4580699342731407E-2</v>
      </c>
      <c r="AM591">
        <f>AA591*TRAIN_SUMMARY!$C$8</f>
        <v>-0.43521580803835686</v>
      </c>
      <c r="AN591">
        <f>AB591*TRAIN_SUMMARY!$C$9</f>
        <v>-0.49611293003523665</v>
      </c>
      <c r="AO591">
        <f>AC591*TRAIN_SUMMARY!$C$10</f>
        <v>-0.18469041192036334</v>
      </c>
      <c r="AP591">
        <f>AD591*TRAIN_SUMMARY!$C$11</f>
        <v>-0.21458247952085815</v>
      </c>
      <c r="AQ591">
        <f>AE591*TRAIN_SUMMARY!$C$12</f>
        <v>6.1778553558697331E-2</v>
      </c>
      <c r="AR591">
        <f>AF591*TRAIN_SUMMARY!$C$13</f>
        <v>-7.9424741749105313E-2</v>
      </c>
      <c r="AS591">
        <f>AG591*TRAIN_SUMMARY!$C$14</f>
        <v>-8.8614999578798745E-2</v>
      </c>
      <c r="AT591">
        <f>TRAIN_SUMMARY!$C$2+SUM(AH591:AS591)</f>
        <v>-2.6183671260308907</v>
      </c>
      <c r="AU591">
        <f t="shared" si="117"/>
        <v>6.7965657203185065E-2</v>
      </c>
      <c r="AV591">
        <f t="shared" si="118"/>
        <v>7.0385616480998309E-2</v>
      </c>
      <c r="AW591">
        <f t="shared" si="119"/>
        <v>1</v>
      </c>
      <c r="AX591">
        <f t="shared" si="120"/>
        <v>0</v>
      </c>
      <c r="AY591">
        <f t="shared" si="128"/>
        <v>378</v>
      </c>
      <c r="AZ591">
        <f t="shared" si="129"/>
        <v>212</v>
      </c>
      <c r="BA591" s="35">
        <f t="shared" si="121"/>
        <v>0.77938144329896908</v>
      </c>
      <c r="BB591" s="35">
        <f t="shared" si="122"/>
        <v>0.98604651162790702</v>
      </c>
      <c r="BC591" s="35">
        <f t="shared" si="123"/>
        <v>0.20666506832893794</v>
      </c>
      <c r="BD591" s="35">
        <f t="shared" si="124"/>
        <v>0.98604651162790702</v>
      </c>
      <c r="BE591" s="35">
        <f t="shared" si="125"/>
        <v>0.77938144329896908</v>
      </c>
      <c r="BF591" s="23">
        <f>VLOOKUP(AH591,POINTS_TABLE!$D$2:$E$6,2,FALSE)</f>
        <v>-2.4216717822795024</v>
      </c>
      <c r="BG591" s="23">
        <f>VLOOKUP(AI591,POINTS_TABLE!$D$7:$E$12,2,FALSE)</f>
        <v>-0.94910634884503919</v>
      </c>
      <c r="BH591" s="23">
        <f>VLOOKUP(AJ591,POINTS_TABLE!$D$13:$E$18,2,FALSE)</f>
        <v>-7.6023925483498971</v>
      </c>
      <c r="BI591" s="23">
        <f>VLOOKUP(AK591,POINTS_TABLE!$D$21:$E$24,2,FALSE)</f>
        <v>-5.6762886611832304</v>
      </c>
      <c r="BJ591" s="23">
        <f>VLOOKUP(AL591,POINTS_TABLE!$D$25:$E$27,2,FALSE)</f>
        <v>1.063873591300236</v>
      </c>
      <c r="BK591" s="23">
        <f>VLOOKUP(AM591,POINTS_TABLE!$D$28:$E$33,2,FALSE)</f>
        <v>-18.836510639202615</v>
      </c>
      <c r="BL591" s="23">
        <f>VLOOKUP(AN591,POINTS_TABLE!$D$34:$E$37,2,FALSE)</f>
        <v>-21.472189916481874</v>
      </c>
      <c r="BM591" s="23">
        <f>VLOOKUP(AO591,POINTS_TABLE!$D$38:$E$41,2,FALSE)</f>
        <v>-7.9935582413174426</v>
      </c>
      <c r="BN591" s="23">
        <f>VLOOKUP(AP591,POINTS_TABLE!$D$42:$E$44,2,FALSE)</f>
        <v>-9.2873123719919874</v>
      </c>
      <c r="BO591" s="23">
        <f>VLOOKUP(AQ591,POINTS_TABLE!$D$45:$E$48,2,FALSE)</f>
        <v>2.6738283855727758</v>
      </c>
      <c r="BP591" s="23">
        <f>VLOOKUP(AR591,POINTS_TABLE!$D$49:$E$50,2,FALSE)</f>
        <v>-3.4375704313596254</v>
      </c>
      <c r="BQ591" s="23">
        <f>VLOOKUP(AS591,POINTS_TABLE!$D$51:$E$52,2,FALSE)</f>
        <v>-3.8353326132213157</v>
      </c>
      <c r="BR591" s="39">
        <f>ROUND(SCORECARD_SCALLING!$C$6-SUM(BF591:BQ591)-TRAIN_SUMMARY!$C$2*SCORECARD_SCALLING!$C$5,0)</f>
        <v>584</v>
      </c>
      <c r="BS591" t="str">
        <f t="shared" si="126"/>
        <v>Accept</v>
      </c>
      <c r="BT591">
        <f t="shared" si="127"/>
        <v>3</v>
      </c>
    </row>
    <row r="592" spans="1:72">
      <c r="A592" s="2" t="s">
        <v>37</v>
      </c>
      <c r="B592" s="2">
        <v>15</v>
      </c>
      <c r="C592" s="2" t="s">
        <v>33</v>
      </c>
      <c r="D592" s="2" t="s">
        <v>49</v>
      </c>
      <c r="E592" s="2">
        <v>1300</v>
      </c>
      <c r="F592" s="2" t="s">
        <v>24</v>
      </c>
      <c r="G592" s="2" t="s">
        <v>25</v>
      </c>
      <c r="H592" s="2">
        <v>4</v>
      </c>
      <c r="I592" s="2" t="s">
        <v>26</v>
      </c>
      <c r="J592" s="2" t="s">
        <v>27</v>
      </c>
      <c r="K592" s="2">
        <v>4</v>
      </c>
      <c r="L592" s="2" t="s">
        <v>47</v>
      </c>
      <c r="M592" s="2">
        <v>45</v>
      </c>
      <c r="N592" s="2" t="s">
        <v>61</v>
      </c>
      <c r="O592" s="2" t="s">
        <v>44</v>
      </c>
      <c r="P592" s="2">
        <v>1</v>
      </c>
      <c r="Q592" s="2" t="s">
        <v>30</v>
      </c>
      <c r="R592" s="2">
        <v>2</v>
      </c>
      <c r="S592" s="2" t="s">
        <v>27</v>
      </c>
      <c r="T592" s="2" t="s">
        <v>31</v>
      </c>
      <c r="U592" s="2">
        <v>0</v>
      </c>
      <c r="V592">
        <f>_xlfn.XLOOKUP(B592,Binning_WOE_IV!$C$2:$C$6,Binning_WOE_IV!$I$2:$I$6,"not found",-1)</f>
        <v>7.0953437452657447E-2</v>
      </c>
      <c r="W592">
        <f>_xlfn.XLOOKUP(E592,Binning_WOE_IV!$C$7:$C$12,Binning_WOE_IV!$I$7:$I$12,"not found",-1)</f>
        <v>0.16104877718831048</v>
      </c>
      <c r="X592">
        <f>_xlfn.XLOOKUP(M592,Binning_WOE_IV!$C$13:$C$18,Binning_WOE_IV!$I$13:$I$18,"not found",-1)</f>
        <v>0.42044277372805144</v>
      </c>
      <c r="Y592">
        <f>_xlfn.XLOOKUP(A592,Binning_WOE_IV!$B$32:$B$35,Binning_WOE_IV!$G$32:$G$35,"not found",0)</f>
        <v>1.1281887537091495</v>
      </c>
      <c r="Z592" s="23">
        <f>_xlfn.XLOOKUP(_xlfn.XLOOKUP(C592,Binning_WOE_IV!$AF$2:$AF$6,Binning_WOE_IV!$AG$2:$AG$6,"not found",0),Binning_WOE_IV!$R$36:$R$38,Binning_WOE_IV!$G$36:$G$38,"not found",0)</f>
        <v>-4.4726268044255127E-2</v>
      </c>
      <c r="AA592" cm="1">
        <f t="array" ref="AA592">_xlfn.SWITCH(D592,"radio/tv",Binning_WOE_IV!$G$39,"other",Binning_WOE_IV!$G$39,"education",Binning_WOE_IV!$G$40,"retraining",Binning_WOE_IV!$G$40,"furniture/equipment",Binning_WOE_IV!$G$41,"domestic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592">
        <f>_xlfn.LET(_xlpm.b,_xlfn.XLOOKUP(F592,Binning_WOE_IV!$AJ$2:$AJ$6,Binning_WOE_IV!$AK$2:$AK$6,"not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592">
        <f>_xlfn.LET(_xlpm.b,_xlfn.XLOOKUP(G592,Binning_WOE_IV!$AL$2:$AL$6,Binning_WOE_IV!$AM$2:$AM$6,"not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92">
        <f>_xlfn.XLOOKUP(_xlfn.XLOOKUP(I592,Binning_WOE_IV!$AN$2:$AN$5,Binning_WOE_IV!$AO$2:$AO$5,"not found",0),Binning_WOE_IV!$R$53:$R$55,Binning_WOE_IV!$G$53:$G$55,"not found",0)</f>
        <v>0.1811117123342415</v>
      </c>
      <c r="AE592">
        <f>_xlfn.LET(_xlpm.b,_xlfn.XLOOKUP(L592,Binning_WOE_IV!$AQ$2:$AQ$5,Binning_WOE_IV!$AR$2:$AR$5,"not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592">
        <f>_xlfn.XLOOKUP(_xlfn.XLOOKUP(N592,Binning_WOE_IV!$AS$2:$AS$4,Binning_WOE_IV!$AT$2:$AT$4,"not found",0),Binning_WOE_IV!$R$62:$R$63,Binning_WOE_IV!$G$62:$G$63,"not found",0)</f>
        <v>-0.54969627176468283</v>
      </c>
      <c r="AG592">
        <f>_xlfn.XLOOKUP(_xlfn.XLOOKUP(O592,Binning_WOE_IV!$AU$2:$AU$4,Binning_WOE_IV!$AV$2:$AV$4,"not found",0),Binning_WOE_IV!$R$64:$R$65,Binning_WOE_IV!$G$64:$G$65,"not found",0)</f>
        <v>-0.4919272386823581</v>
      </c>
      <c r="AH592">
        <f>V592*TRAIN_SUMMARY!$C$3</f>
        <v>-5.5952498937620498E-2</v>
      </c>
      <c r="AI592">
        <f>W592*TRAIN_SUMMARY!$C$4</f>
        <v>-8.037531726833734E-2</v>
      </c>
      <c r="AJ592">
        <f>X592*TRAIN_SUMMARY!$C$5</f>
        <v>-0.26777415036949909</v>
      </c>
      <c r="AK592">
        <f>Y592*TRAIN_SUMMARY!$C$6</f>
        <v>-0.88431454425511169</v>
      </c>
      <c r="AL592">
        <f>Z592*TRAIN_SUMMARY!$C$7</f>
        <v>2.4580699342731407E-2</v>
      </c>
      <c r="AM592">
        <f>AA592*TRAIN_SUMMARY!$C$8</f>
        <v>-0.46936907902687153</v>
      </c>
      <c r="AN592">
        <f>AB592*TRAIN_SUMMARY!$C$9</f>
        <v>-0.49611293003523665</v>
      </c>
      <c r="AO592">
        <f>AC592*TRAIN_SUMMARY!$C$10</f>
        <v>-0.18469041192036334</v>
      </c>
      <c r="AP592">
        <f>AD592*TRAIN_SUMMARY!$C$11</f>
        <v>-0.21458247952085815</v>
      </c>
      <c r="AQ592">
        <f>AE592*TRAIN_SUMMARY!$C$12</f>
        <v>0.30495501300893796</v>
      </c>
      <c r="AR592">
        <f>AF592*TRAIN_SUMMARY!$C$13</f>
        <v>0.33693577197926589</v>
      </c>
      <c r="AS592">
        <f>AG592*TRAIN_SUMMARY!$C$14</f>
        <v>0.18600799575071647</v>
      </c>
      <c r="AT592">
        <f>TRAIN_SUMMARY!$C$2+SUM(AH592:AS592)</f>
        <v>-2.6220927460143697</v>
      </c>
      <c r="AU592">
        <f t="shared" si="117"/>
        <v>6.7730032395999382E-2</v>
      </c>
      <c r="AV592">
        <f t="shared" si="118"/>
        <v>7.0132841430138079E-2</v>
      </c>
      <c r="AW592">
        <f t="shared" si="119"/>
        <v>1</v>
      </c>
      <c r="AX592">
        <f t="shared" si="120"/>
        <v>0</v>
      </c>
      <c r="AY592">
        <f t="shared" si="128"/>
        <v>379</v>
      </c>
      <c r="AZ592">
        <f t="shared" si="129"/>
        <v>212</v>
      </c>
      <c r="BA592" s="35">
        <f t="shared" si="121"/>
        <v>0.78144329896907216</v>
      </c>
      <c r="BB592" s="35">
        <f t="shared" si="122"/>
        <v>0.98604651162790702</v>
      </c>
      <c r="BC592" s="35">
        <f t="shared" si="123"/>
        <v>0.20460321265883485</v>
      </c>
      <c r="BD592" s="35">
        <f t="shared" si="124"/>
        <v>0.98604651162790702</v>
      </c>
      <c r="BE592" s="35">
        <f t="shared" si="125"/>
        <v>0.78144329896907216</v>
      </c>
      <c r="BF592" s="23">
        <f>VLOOKUP(AH592,POINTS_TABLE!$D$2:$E$6,2,FALSE)</f>
        <v>-2.4216717822795024</v>
      </c>
      <c r="BG592" s="23">
        <f>VLOOKUP(AI592,POINTS_TABLE!$D$7:$E$12,2,FALSE)</f>
        <v>-3.4787121489872201</v>
      </c>
      <c r="BH592" s="23">
        <f>VLOOKUP(AJ592,POINTS_TABLE!$D$13:$E$18,2,FALSE)</f>
        <v>-11.589493164489957</v>
      </c>
      <c r="BI592" s="23">
        <f>VLOOKUP(AK592,POINTS_TABLE!$D$21:$E$24,2,FALSE)</f>
        <v>-38.273886227485001</v>
      </c>
      <c r="BJ592" s="23">
        <f>VLOOKUP(AL592,POINTS_TABLE!$D$25:$E$27,2,FALSE)</f>
        <v>1.063873591300236</v>
      </c>
      <c r="BK592" s="23">
        <f>VLOOKUP(AM592,POINTS_TABLE!$D$28:$E$33,2,FALSE)</f>
        <v>-20.314693279760625</v>
      </c>
      <c r="BL592" s="23">
        <f>VLOOKUP(AN592,POINTS_TABLE!$D$34:$E$37,2,FALSE)</f>
        <v>-21.472189916481874</v>
      </c>
      <c r="BM592" s="23">
        <f>VLOOKUP(AO592,POINTS_TABLE!$D$38:$E$41,2,FALSE)</f>
        <v>-7.9935582413174426</v>
      </c>
      <c r="BN592" s="23">
        <f>VLOOKUP(AP592,POINTS_TABLE!$D$42:$E$44,2,FALSE)</f>
        <v>-9.2873123719919874</v>
      </c>
      <c r="BO592" s="23">
        <f>VLOOKUP(AQ592,POINTS_TABLE!$D$45:$E$48,2,FALSE)</f>
        <v>13.198712548866723</v>
      </c>
      <c r="BP592" s="23">
        <f>VLOOKUP(AR592,POINTS_TABLE!$D$49:$E$50,2,FALSE)</f>
        <v>14.582867019977442</v>
      </c>
      <c r="BQ592" s="23">
        <f>VLOOKUP(AS592,POINTS_TABLE!$D$51:$E$52,2,FALSE)</f>
        <v>8.0505843910576207</v>
      </c>
      <c r="BR592" s="39">
        <f>ROUND(SCORECARD_SCALLING!$C$6-SUM(BF592:BQ592)-TRAIN_SUMMARY!$C$2*SCORECARD_SCALLING!$C$5,0)</f>
        <v>584</v>
      </c>
      <c r="BS592" t="str">
        <f t="shared" si="126"/>
        <v>Accept</v>
      </c>
      <c r="BT592">
        <f t="shared" si="127"/>
        <v>3</v>
      </c>
    </row>
    <row r="593" spans="1:72">
      <c r="A593" s="2" t="s">
        <v>37</v>
      </c>
      <c r="B593" s="2">
        <v>12</v>
      </c>
      <c r="C593" s="2" t="s">
        <v>22</v>
      </c>
      <c r="D593" s="2" t="s">
        <v>38</v>
      </c>
      <c r="E593" s="2">
        <v>3565</v>
      </c>
      <c r="F593" s="2" t="s">
        <v>24</v>
      </c>
      <c r="G593" s="2" t="s">
        <v>57</v>
      </c>
      <c r="H593" s="2">
        <v>2</v>
      </c>
      <c r="I593" s="2" t="s">
        <v>26</v>
      </c>
      <c r="J593" s="2" t="s">
        <v>27</v>
      </c>
      <c r="K593" s="2">
        <v>1</v>
      </c>
      <c r="L593" s="2" t="s">
        <v>43</v>
      </c>
      <c r="M593" s="2">
        <v>37</v>
      </c>
      <c r="N593" s="2" t="s">
        <v>27</v>
      </c>
      <c r="O593" s="2" t="s">
        <v>29</v>
      </c>
      <c r="P593" s="2">
        <v>2</v>
      </c>
      <c r="Q593" s="2" t="s">
        <v>40</v>
      </c>
      <c r="R593" s="2">
        <v>2</v>
      </c>
      <c r="S593" s="2" t="s">
        <v>27</v>
      </c>
      <c r="T593" s="2" t="s">
        <v>31</v>
      </c>
      <c r="U593" s="2">
        <v>0</v>
      </c>
      <c r="V593">
        <f>_xlfn.XLOOKUP(B593,Binning_WOE_IV!$C$2:$C$6,Binning_WOE_IV!$I$2:$I$6,"not found",-1)</f>
        <v>7.0953437452657447E-2</v>
      </c>
      <c r="W593">
        <f>_xlfn.XLOOKUP(E593,Binning_WOE_IV!$C$7:$C$12,Binning_WOE_IV!$I$7:$I$12,"not found",-1)</f>
        <v>4.3939369041401284E-2</v>
      </c>
      <c r="X593">
        <f>_xlfn.XLOOKUP(M593,Binning_WOE_IV!$C$13:$C$18,Binning_WOE_IV!$I$13:$I$18,"not found",-1)</f>
        <v>0.27579903319597576</v>
      </c>
      <c r="Y593">
        <f>_xlfn.XLOOKUP(A593,Binning_WOE_IV!$B$32:$B$35,Binning_WOE_IV!$G$32:$G$35,"not found",0)</f>
        <v>1.1281887537091495</v>
      </c>
      <c r="Z593" s="23">
        <f>_xlfn.XLOOKUP(_xlfn.XLOOKUP(C593,Binning_WOE_IV!$AF$2:$AF$6,Binning_WOE_IV!$AG$2:$AG$6,"not found",0),Binning_WOE_IV!$R$36:$R$38,Binning_WOE_IV!$G$36:$G$38,"not found",0)</f>
        <v>0.68738688104907397</v>
      </c>
      <c r="AA593" cm="1">
        <f t="array" ref="AA593">_xlfn.SWITCH(D593,"radio/tv",Binning_WOE_IV!$G$39,"other",Binning_WOE_IV!$G$39,"education",Binning_WOE_IV!$G$40,"retraining",Binning_WOE_IV!$G$40,"furniture/equipment",Binning_WOE_IV!$G$41,"domestic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593">
        <f>_xlfn.LET(_xlpm.b,_xlfn.XLOOKUP(F593,Binning_WOE_IV!$AJ$2:$AJ$6,Binning_WOE_IV!$AK$2:$AK$6,"not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593">
        <f>_xlfn.LET(_xlpm.b,_xlfn.XLOOKUP(G593,Binning_WOE_IV!$AL$2:$AL$6,Binning_WOE_IV!$AM$2:$AM$6,"not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593">
        <f>_xlfn.XLOOKUP(_xlfn.XLOOKUP(I593,Binning_WOE_IV!$AN$2:$AN$5,Binning_WOE_IV!$AO$2:$AO$5,"not found",0),Binning_WOE_IV!$R$53:$R$55,Binning_WOE_IV!$G$53:$G$55,"not found",0)</f>
        <v>0.1811117123342415</v>
      </c>
      <c r="AE593">
        <f>_xlfn.LET(_xlpm.b,_xlfn.XLOOKUP(L593,Binning_WOE_IV!$AQ$2:$AQ$5,Binning_WOE_IV!$AR$2:$AR$5,"not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593">
        <f>_xlfn.XLOOKUP(_xlfn.XLOOKUP(N593,Binning_WOE_IV!$AS$2:$AS$4,Binning_WOE_IV!$AT$2:$AT$4,"not found",0),Binning_WOE_IV!$R$62:$R$63,Binning_WOE_IV!$G$62:$G$63,"not found",0)</f>
        <v>0.12957806221905885</v>
      </c>
      <c r="AG593">
        <f>_xlfn.XLOOKUP(_xlfn.XLOOKUP(O593,Binning_WOE_IV!$AU$2:$AU$4,Binning_WOE_IV!$AV$2:$AV$4,"not found",0),Binning_WOE_IV!$R$64:$R$65,Binning_WOE_IV!$G$64:$G$65,"not found",0)</f>
        <v>0.23435622685305388</v>
      </c>
      <c r="AH593">
        <f>V593*TRAIN_SUMMARY!$C$3</f>
        <v>-5.5952498937620498E-2</v>
      </c>
      <c r="AI593">
        <f>W593*TRAIN_SUMMARY!$C$4</f>
        <v>-2.1929012991782761E-2</v>
      </c>
      <c r="AJ593">
        <f>X593*TRAIN_SUMMARY!$C$5</f>
        <v>-0.1756525653466223</v>
      </c>
      <c r="AK593">
        <f>Y593*TRAIN_SUMMARY!$C$6</f>
        <v>-0.88431454425511169</v>
      </c>
      <c r="AL593">
        <f>Z593*TRAIN_SUMMARY!$C$7</f>
        <v>-0.37777464997720578</v>
      </c>
      <c r="AM593">
        <f>AA593*TRAIN_SUMMARY!$C$8</f>
        <v>0.31332064462344805</v>
      </c>
      <c r="AN593">
        <f>AB593*TRAIN_SUMMARY!$C$9</f>
        <v>-0.49611293003523665</v>
      </c>
      <c r="AO593">
        <f>AC593*TRAIN_SUMMARY!$C$10</f>
        <v>0.2867089209985732</v>
      </c>
      <c r="AP593">
        <f>AD593*TRAIN_SUMMARY!$C$11</f>
        <v>-0.21458247952085815</v>
      </c>
      <c r="AQ593">
        <f>AE593*TRAIN_SUMMARY!$C$12</f>
        <v>-1.8327249432625072E-2</v>
      </c>
      <c r="AR593">
        <f>AF593*TRAIN_SUMMARY!$C$13</f>
        <v>-7.9424741749105313E-2</v>
      </c>
      <c r="AS593">
        <f>AG593*TRAIN_SUMMARY!$C$14</f>
        <v>-8.8614999578798745E-2</v>
      </c>
      <c r="AT593">
        <f>TRAIN_SUMMARY!$C$2+SUM(AH593:AS593)</f>
        <v>-2.6340569209650693</v>
      </c>
      <c r="AU593">
        <f t="shared" si="117"/>
        <v>6.6978478202063541E-2</v>
      </c>
      <c r="AV593">
        <f t="shared" si="118"/>
        <v>6.9327011093297655E-2</v>
      </c>
      <c r="AW593">
        <f t="shared" si="119"/>
        <v>1</v>
      </c>
      <c r="AX593">
        <f t="shared" si="120"/>
        <v>0</v>
      </c>
      <c r="AY593">
        <f t="shared" si="128"/>
        <v>380</v>
      </c>
      <c r="AZ593">
        <f t="shared" si="129"/>
        <v>212</v>
      </c>
      <c r="BA593" s="35">
        <f t="shared" si="121"/>
        <v>0.78350515463917525</v>
      </c>
      <c r="BB593" s="35">
        <f t="shared" si="122"/>
        <v>0.98604651162790702</v>
      </c>
      <c r="BC593" s="35">
        <f t="shared" si="123"/>
        <v>0.20254135698873177</v>
      </c>
      <c r="BD593" s="35">
        <f t="shared" si="124"/>
        <v>0.98604651162790702</v>
      </c>
      <c r="BE593" s="35">
        <f t="shared" si="125"/>
        <v>0.78350515463917525</v>
      </c>
      <c r="BF593" s="23">
        <f>VLOOKUP(AH593,POINTS_TABLE!$D$2:$E$6,2,FALSE)</f>
        <v>-2.4216717822795024</v>
      </c>
      <c r="BG593" s="23">
        <f>VLOOKUP(AI593,POINTS_TABLE!$D$7:$E$12,2,FALSE)</f>
        <v>-0.94910634884503919</v>
      </c>
      <c r="BH593" s="23">
        <f>VLOOKUP(AJ593,POINTS_TABLE!$D$13:$E$18,2,FALSE)</f>
        <v>-7.6023925483498971</v>
      </c>
      <c r="BI593" s="23">
        <f>VLOOKUP(AK593,POINTS_TABLE!$D$21:$E$24,2,FALSE)</f>
        <v>-38.273886227485001</v>
      </c>
      <c r="BJ593" s="23">
        <f>VLOOKUP(AL593,POINTS_TABLE!$D$25:$E$27,2,FALSE)</f>
        <v>-16.350408422870363</v>
      </c>
      <c r="BK593" s="23">
        <f>VLOOKUP(AM593,POINTS_TABLE!$D$28:$E$33,2,FALSE)</f>
        <v>13.560784206191453</v>
      </c>
      <c r="BL593" s="23">
        <f>VLOOKUP(AN593,POINTS_TABLE!$D$34:$E$37,2,FALSE)</f>
        <v>-21.472189916481874</v>
      </c>
      <c r="BM593" s="23">
        <f>VLOOKUP(AO593,POINTS_TABLE!$D$38:$E$41,2,FALSE)</f>
        <v>12.409006155098014</v>
      </c>
      <c r="BN593" s="23">
        <f>VLOOKUP(AP593,POINTS_TABLE!$D$42:$E$44,2,FALSE)</f>
        <v>-9.2873123719919874</v>
      </c>
      <c r="BO593" s="23">
        <f>VLOOKUP(AQ593,POINTS_TABLE!$D$45:$E$48,2,FALSE)</f>
        <v>-0.79321895608749771</v>
      </c>
      <c r="BP593" s="23">
        <f>VLOOKUP(AR593,POINTS_TABLE!$D$49:$E$50,2,FALSE)</f>
        <v>-3.4375704313596254</v>
      </c>
      <c r="BQ593" s="23">
        <f>VLOOKUP(AS593,POINTS_TABLE!$D$51:$E$52,2,FALSE)</f>
        <v>-3.8353326132213157</v>
      </c>
      <c r="BR593" s="39">
        <f>ROUND(SCORECARD_SCALLING!$C$6-SUM(BF593:BQ593)-TRAIN_SUMMARY!$C$2*SCORECARD_SCALLING!$C$5,0)</f>
        <v>584</v>
      </c>
      <c r="BS593" t="str">
        <f t="shared" si="126"/>
        <v>Accept</v>
      </c>
      <c r="BT593">
        <f t="shared" si="127"/>
        <v>3</v>
      </c>
    </row>
    <row r="594" spans="1:72">
      <c r="A594" s="2" t="s">
        <v>63</v>
      </c>
      <c r="B594" s="2">
        <v>9</v>
      </c>
      <c r="C594" s="2" t="s">
        <v>33</v>
      </c>
      <c r="D594" s="2" t="s">
        <v>23</v>
      </c>
      <c r="E594" s="2">
        <v>1126</v>
      </c>
      <c r="F594" s="2" t="s">
        <v>59</v>
      </c>
      <c r="G594" s="2" t="s">
        <v>25</v>
      </c>
      <c r="H594" s="2">
        <v>2</v>
      </c>
      <c r="I594" s="2" t="s">
        <v>54</v>
      </c>
      <c r="J594" s="2" t="s">
        <v>27</v>
      </c>
      <c r="K594" s="2">
        <v>4</v>
      </c>
      <c r="L594" s="2" t="s">
        <v>28</v>
      </c>
      <c r="M594" s="2">
        <v>49</v>
      </c>
      <c r="N594" s="2" t="s">
        <v>27</v>
      </c>
      <c r="O594" s="2" t="s">
        <v>29</v>
      </c>
      <c r="P594" s="2">
        <v>1</v>
      </c>
      <c r="Q594" s="2" t="s">
        <v>30</v>
      </c>
      <c r="R594" s="2">
        <v>1</v>
      </c>
      <c r="S594" s="2" t="s">
        <v>27</v>
      </c>
      <c r="T594" s="2" t="s">
        <v>31</v>
      </c>
      <c r="U594" s="2">
        <v>0</v>
      </c>
      <c r="V594">
        <f>_xlfn.XLOOKUP(B594,Binning_WOE_IV!$C$2:$C$6,Binning_WOE_IV!$I$2:$I$6,"not found",-1)</f>
        <v>1.0146162505891094</v>
      </c>
      <c r="W594">
        <f>_xlfn.XLOOKUP(E594,Binning_WOE_IV!$C$7:$C$12,Binning_WOE_IV!$I$7:$I$12,"not found",-1)</f>
        <v>0.16104877718831048</v>
      </c>
      <c r="X594">
        <f>_xlfn.XLOOKUP(M594,Binning_WOE_IV!$C$13:$C$18,Binning_WOE_IV!$I$13:$I$18,"not found",-1)</f>
        <v>0.42044277372805144</v>
      </c>
      <c r="Y594">
        <f>_xlfn.XLOOKUP(A594,Binning_WOE_IV!$B$32:$B$35,Binning_WOE_IV!$G$32:$G$35,"not found",0)</f>
        <v>0.16731839020190586</v>
      </c>
      <c r="Z594" s="23">
        <f>_xlfn.XLOOKUP(_xlfn.XLOOKUP(C594,Binning_WOE_IV!$AF$2:$AF$6,Binning_WOE_IV!$AG$2:$AG$6,"not found",0),Binning_WOE_IV!$R$36:$R$38,Binning_WOE_IV!$G$36:$G$38,"not found",0)</f>
        <v>-4.4726268044255127E-2</v>
      </c>
      <c r="AA594" cm="1">
        <f t="array" ref="AA594">_xlfn.SWITCH(D594,"radio/tv",Binning_WOE_IV!$G$39,"other",Binning_WOE_IV!$G$39,"education",Binning_WOE_IV!$G$40,"retraining",Binning_WOE_IV!$G$40,"furniture/equipment",Binning_WOE_IV!$G$41,"domestic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94">
        <f>_xlfn.LET(_xlpm.b,_xlfn.XLOOKUP(F594,Binning_WOE_IV!$AJ$2:$AJ$6,Binning_WOE_IV!$AK$2:$AK$6,"not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594">
        <f>_xlfn.LET(_xlpm.b,_xlfn.XLOOKUP(G594,Binning_WOE_IV!$AL$2:$AL$6,Binning_WOE_IV!$AM$2:$AM$6,"not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94">
        <f>_xlfn.XLOOKUP(_xlfn.XLOOKUP(I594,Binning_WOE_IV!$AN$2:$AN$5,Binning_WOE_IV!$AO$2:$AO$5,"not found",0),Binning_WOE_IV!$R$53:$R$55,Binning_WOE_IV!$G$53:$G$55,"not found",0)</f>
        <v>-0.2698954162208389</v>
      </c>
      <c r="AE594">
        <f>_xlfn.LET(_xlpm.b,_xlfn.XLOOKUP(L594,Binning_WOE_IV!$AQ$2:$AQ$5,Binning_WOE_IV!$AR$2:$AR$5,"not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94">
        <f>_xlfn.XLOOKUP(_xlfn.XLOOKUP(N594,Binning_WOE_IV!$AS$2:$AS$4,Binning_WOE_IV!$AT$2:$AT$4,"not found",0),Binning_WOE_IV!$R$62:$R$63,Binning_WOE_IV!$G$62:$G$63,"not found",0)</f>
        <v>0.12957806221905885</v>
      </c>
      <c r="AG594">
        <f>_xlfn.XLOOKUP(_xlfn.XLOOKUP(O594,Binning_WOE_IV!$AU$2:$AU$4,Binning_WOE_IV!$AV$2:$AV$4,"not found",0),Binning_WOE_IV!$R$64:$R$65,Binning_WOE_IV!$G$64:$G$65,"not found",0)</f>
        <v>0.23435622685305388</v>
      </c>
      <c r="AH594">
        <f>V594*TRAIN_SUMMARY!$C$3</f>
        <v>-0.80010661528638027</v>
      </c>
      <c r="AI594">
        <f>W594*TRAIN_SUMMARY!$C$4</f>
        <v>-8.037531726833734E-2</v>
      </c>
      <c r="AJ594">
        <f>X594*TRAIN_SUMMARY!$C$5</f>
        <v>-0.26777415036949909</v>
      </c>
      <c r="AK594">
        <f>Y594*TRAIN_SUMMARY!$C$6</f>
        <v>-0.13115011605145144</v>
      </c>
      <c r="AL594">
        <f>Z594*TRAIN_SUMMARY!$C$7</f>
        <v>2.4580699342731407E-2</v>
      </c>
      <c r="AM594">
        <f>AA594*TRAIN_SUMMARY!$C$8</f>
        <v>-0.43521580803835686</v>
      </c>
      <c r="AN594">
        <f>AB594*TRAIN_SUMMARY!$C$9</f>
        <v>0.18902110492895396</v>
      </c>
      <c r="AO594">
        <f>AC594*TRAIN_SUMMARY!$C$10</f>
        <v>-0.18469041192036334</v>
      </c>
      <c r="AP594">
        <f>AD594*TRAIN_SUMMARY!$C$11</f>
        <v>0.31977406031642996</v>
      </c>
      <c r="AQ594">
        <f>AE594*TRAIN_SUMMARY!$C$12</f>
        <v>-0.28008206528227803</v>
      </c>
      <c r="AR594">
        <f>AF594*TRAIN_SUMMARY!$C$13</f>
        <v>-7.9424741749105313E-2</v>
      </c>
      <c r="AS594">
        <f>AG594*TRAIN_SUMMARY!$C$14</f>
        <v>-8.8614999578798745E-2</v>
      </c>
      <c r="AT594">
        <f>TRAIN_SUMMARY!$C$2+SUM(AH594:AS594)</f>
        <v>-2.6354591757185788</v>
      </c>
      <c r="AU594">
        <f t="shared" si="117"/>
        <v>6.6890901182552795E-2</v>
      </c>
      <c r="AV594">
        <f t="shared" si="118"/>
        <v>6.9233151618931288E-2</v>
      </c>
      <c r="AW594">
        <f t="shared" si="119"/>
        <v>1</v>
      </c>
      <c r="AX594">
        <f t="shared" si="120"/>
        <v>0</v>
      </c>
      <c r="AY594">
        <f t="shared" si="128"/>
        <v>381</v>
      </c>
      <c r="AZ594">
        <f t="shared" si="129"/>
        <v>212</v>
      </c>
      <c r="BA594" s="35">
        <f t="shared" si="121"/>
        <v>0.78556701030927834</v>
      </c>
      <c r="BB594" s="35">
        <f t="shared" si="122"/>
        <v>0.98604651162790702</v>
      </c>
      <c r="BC594" s="35">
        <f t="shared" si="123"/>
        <v>0.20047950131862868</v>
      </c>
      <c r="BD594" s="35">
        <f t="shared" si="124"/>
        <v>0.98604651162790702</v>
      </c>
      <c r="BE594" s="35">
        <f t="shared" si="125"/>
        <v>0.78556701030927834</v>
      </c>
      <c r="BF594" s="23">
        <f>VLOOKUP(AH594,POINTS_TABLE!$D$2:$E$6,2,FALSE)</f>
        <v>-34.629295381683434</v>
      </c>
      <c r="BG594" s="23">
        <f>VLOOKUP(AI594,POINTS_TABLE!$D$7:$E$12,2,FALSE)</f>
        <v>-3.4787121489872201</v>
      </c>
      <c r="BH594" s="23">
        <f>VLOOKUP(AJ594,POINTS_TABLE!$D$13:$E$18,2,FALSE)</f>
        <v>-11.589493164489957</v>
      </c>
      <c r="BI594" s="23">
        <f>VLOOKUP(AK594,POINTS_TABLE!$D$21:$E$24,2,FALSE)</f>
        <v>-5.6762886611832304</v>
      </c>
      <c r="BJ594" s="23">
        <f>VLOOKUP(AL594,POINTS_TABLE!$D$25:$E$27,2,FALSE)</f>
        <v>1.063873591300236</v>
      </c>
      <c r="BK594" s="23">
        <f>VLOOKUP(AM594,POINTS_TABLE!$D$28:$E$33,2,FALSE)</f>
        <v>-18.836510639202615</v>
      </c>
      <c r="BL594" s="23">
        <f>VLOOKUP(AN594,POINTS_TABLE!$D$34:$E$37,2,FALSE)</f>
        <v>8.180994321130628</v>
      </c>
      <c r="BM594" s="23">
        <f>VLOOKUP(AO594,POINTS_TABLE!$D$38:$E$41,2,FALSE)</f>
        <v>-7.9935582413174426</v>
      </c>
      <c r="BN594" s="23">
        <f>VLOOKUP(AP594,POINTS_TABLE!$D$42:$E$44,2,FALSE)</f>
        <v>13.840093530703253</v>
      </c>
      <c r="BO594" s="23">
        <f>VLOOKUP(AQ594,POINTS_TABLE!$D$45:$E$48,2,FALSE)</f>
        <v>-12.122190198740443</v>
      </c>
      <c r="BP594" s="23">
        <f>VLOOKUP(AR594,POINTS_TABLE!$D$49:$E$50,2,FALSE)</f>
        <v>-3.4375704313596254</v>
      </c>
      <c r="BQ594" s="23">
        <f>VLOOKUP(AS594,POINTS_TABLE!$D$51:$E$52,2,FALSE)</f>
        <v>-3.8353326132213157</v>
      </c>
      <c r="BR594" s="39">
        <f>ROUND(SCORECARD_SCALLING!$C$6-SUM(BF594:BQ594)-TRAIN_SUMMARY!$C$2*SCORECARD_SCALLING!$C$5,0)</f>
        <v>584</v>
      </c>
      <c r="BS594" t="str">
        <f t="shared" si="126"/>
        <v>Accept</v>
      </c>
      <c r="BT594">
        <f t="shared" si="127"/>
        <v>3</v>
      </c>
    </row>
    <row r="595" spans="1:72">
      <c r="A595" s="2" t="s">
        <v>32</v>
      </c>
      <c r="B595" s="2">
        <v>9</v>
      </c>
      <c r="C595" s="2" t="s">
        <v>33</v>
      </c>
      <c r="D595" s="2" t="s">
        <v>23</v>
      </c>
      <c r="E595" s="2">
        <v>790</v>
      </c>
      <c r="F595" s="2" t="s">
        <v>48</v>
      </c>
      <c r="G595" s="2" t="s">
        <v>35</v>
      </c>
      <c r="H595" s="2">
        <v>4</v>
      </c>
      <c r="I595" s="2" t="s">
        <v>36</v>
      </c>
      <c r="J595" s="2" t="s">
        <v>27</v>
      </c>
      <c r="K595" s="2">
        <v>3</v>
      </c>
      <c r="L595" s="2" t="s">
        <v>28</v>
      </c>
      <c r="M595" s="2">
        <v>66</v>
      </c>
      <c r="N595" s="2" t="s">
        <v>27</v>
      </c>
      <c r="O595" s="2" t="s">
        <v>29</v>
      </c>
      <c r="P595" s="2">
        <v>1</v>
      </c>
      <c r="Q595" s="2" t="s">
        <v>40</v>
      </c>
      <c r="R595" s="2">
        <v>1</v>
      </c>
      <c r="S595" s="2" t="s">
        <v>27</v>
      </c>
      <c r="T595" s="2" t="s">
        <v>31</v>
      </c>
      <c r="U595" s="2">
        <v>0</v>
      </c>
      <c r="V595">
        <f>_xlfn.XLOOKUP(B595,Binning_WOE_IV!$C$2:$C$6,Binning_WOE_IV!$I$2:$I$6,"not found",-1)</f>
        <v>1.0146162505891094</v>
      </c>
      <c r="W595">
        <f>_xlfn.XLOOKUP(E595,Binning_WOE_IV!$C$7:$C$12,Binning_WOE_IV!$I$7:$I$12,"not found",-1)</f>
        <v>3.9978967825304385E-2</v>
      </c>
      <c r="X595">
        <f>_xlfn.XLOOKUP(M595,Binning_WOE_IV!$C$13:$C$18,Binning_WOE_IV!$I$13:$I$18,"not found",-1)</f>
        <v>0.47434342549681774</v>
      </c>
      <c r="Y595">
        <f>_xlfn.XLOOKUP(A595,Binning_WOE_IV!$B$32:$B$35,Binning_WOE_IV!$G$32:$G$35,"not found",0)</f>
        <v>-0.45557089656450134</v>
      </c>
      <c r="Z595" s="23">
        <f>_xlfn.XLOOKUP(_xlfn.XLOOKUP(C595,Binning_WOE_IV!$AF$2:$AF$6,Binning_WOE_IV!$AG$2:$AG$6,"not found",0),Binning_WOE_IV!$R$36:$R$38,Binning_WOE_IV!$G$36:$G$38,"not found",0)</f>
        <v>-4.4726268044255127E-2</v>
      </c>
      <c r="AA595" cm="1">
        <f t="array" ref="AA595">_xlfn.SWITCH(D595,"radio/tv",Binning_WOE_IV!$G$39,"other",Binning_WOE_IV!$G$39,"education",Binning_WOE_IV!$G$40,"retraining",Binning_WOE_IV!$G$40,"furniture/equipment",Binning_WOE_IV!$G$41,"domestic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95">
        <f>_xlfn.LET(_xlpm.b,_xlfn.XLOOKUP(F595,Binning_WOE_IV!$AJ$2:$AJ$6,Binning_WOE_IV!$AK$2:$AK$6,"not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595">
        <f>_xlfn.LET(_xlpm.b,_xlfn.XLOOKUP(G595,Binning_WOE_IV!$AL$2:$AL$6,Binning_WOE_IV!$AM$2:$AM$6,"not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95">
        <f>_xlfn.XLOOKUP(_xlfn.XLOOKUP(I595,Binning_WOE_IV!$AN$2:$AN$5,Binning_WOE_IV!$AO$2:$AO$5,"not found",0),Binning_WOE_IV!$R$53:$R$55,Binning_WOE_IV!$G$53:$G$55,"not found",0)</f>
        <v>-0.20099341664998441</v>
      </c>
      <c r="AE595">
        <f>_xlfn.LET(_xlpm.b,_xlfn.XLOOKUP(L595,Binning_WOE_IV!$AQ$2:$AQ$5,Binning_WOE_IV!$AR$2:$AR$5,"not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95">
        <f>_xlfn.XLOOKUP(_xlfn.XLOOKUP(N595,Binning_WOE_IV!$AS$2:$AS$4,Binning_WOE_IV!$AT$2:$AT$4,"not found",0),Binning_WOE_IV!$R$62:$R$63,Binning_WOE_IV!$G$62:$G$63,"not found",0)</f>
        <v>0.12957806221905885</v>
      </c>
      <c r="AG595">
        <f>_xlfn.XLOOKUP(_xlfn.XLOOKUP(O595,Binning_WOE_IV!$AU$2:$AU$4,Binning_WOE_IV!$AV$2:$AV$4,"not found",0),Binning_WOE_IV!$R$64:$R$65,Binning_WOE_IV!$G$64:$G$65,"not found",0)</f>
        <v>0.23435622685305388</v>
      </c>
      <c r="AH595">
        <f>V595*TRAIN_SUMMARY!$C$3</f>
        <v>-0.80010661528638027</v>
      </c>
      <c r="AI595">
        <f>W595*TRAIN_SUMMARY!$C$4</f>
        <v>-1.9952478243670423E-2</v>
      </c>
      <c r="AJ595">
        <f>X595*TRAIN_SUMMARY!$C$5</f>
        <v>-0.30210272522824844</v>
      </c>
      <c r="AK595">
        <f>Y595*TRAIN_SUMMARY!$C$6</f>
        <v>0.35709270141793154</v>
      </c>
      <c r="AL595">
        <f>Z595*TRAIN_SUMMARY!$C$7</f>
        <v>2.4580699342731407E-2</v>
      </c>
      <c r="AM595">
        <f>AA595*TRAIN_SUMMARY!$C$8</f>
        <v>-0.43521580803835686</v>
      </c>
      <c r="AN595">
        <f>AB595*TRAIN_SUMMARY!$C$9</f>
        <v>-0.49793991054548797</v>
      </c>
      <c r="AO595">
        <f>AC595*TRAIN_SUMMARY!$C$10</f>
        <v>4.7923621110280083E-2</v>
      </c>
      <c r="AP595">
        <f>AD595*TRAIN_SUMMARY!$C$11</f>
        <v>0.23813846799994265</v>
      </c>
      <c r="AQ595">
        <f>AE595*TRAIN_SUMMARY!$C$12</f>
        <v>-0.28008206528227803</v>
      </c>
      <c r="AR595">
        <f>AF595*TRAIN_SUMMARY!$C$13</f>
        <v>-7.9424741749105313E-2</v>
      </c>
      <c r="AS595">
        <f>AG595*TRAIN_SUMMARY!$C$14</f>
        <v>-8.8614999578798745E-2</v>
      </c>
      <c r="AT595">
        <f>TRAIN_SUMMARY!$C$2+SUM(AH595:AS595)</f>
        <v>-2.657104668843564</v>
      </c>
      <c r="AU595">
        <f t="shared" si="117"/>
        <v>6.5552464985879688E-2</v>
      </c>
      <c r="AV595">
        <f t="shared" si="118"/>
        <v>6.7799795969545135E-2</v>
      </c>
      <c r="AW595">
        <f t="shared" si="119"/>
        <v>1</v>
      </c>
      <c r="AX595">
        <f t="shared" si="120"/>
        <v>0</v>
      </c>
      <c r="AY595">
        <f t="shared" si="128"/>
        <v>382</v>
      </c>
      <c r="AZ595">
        <f t="shared" si="129"/>
        <v>212</v>
      </c>
      <c r="BA595" s="35">
        <f t="shared" si="121"/>
        <v>0.78762886597938142</v>
      </c>
      <c r="BB595" s="35">
        <f t="shared" si="122"/>
        <v>0.98604651162790702</v>
      </c>
      <c r="BC595" s="35">
        <f t="shared" si="123"/>
        <v>0.1984176456485256</v>
      </c>
      <c r="BD595" s="35">
        <f t="shared" si="124"/>
        <v>0.98604651162790702</v>
      </c>
      <c r="BE595" s="35">
        <f t="shared" si="125"/>
        <v>0.78762886597938142</v>
      </c>
      <c r="BF595" s="23">
        <f>VLOOKUP(AH595,POINTS_TABLE!$D$2:$E$6,2,FALSE)</f>
        <v>-34.629295381683434</v>
      </c>
      <c r="BG595" s="23">
        <f>VLOOKUP(AI595,POINTS_TABLE!$D$7:$E$12,2,FALSE)</f>
        <v>-0.86356024246764762</v>
      </c>
      <c r="BH595" s="23">
        <f>VLOOKUP(AJ595,POINTS_TABLE!$D$13:$E$18,2,FALSE)</f>
        <v>-13.075263105775054</v>
      </c>
      <c r="BI595" s="23">
        <f>VLOOKUP(AK595,POINTS_TABLE!$D$21:$E$24,2,FALSE)</f>
        <v>15.455276084198793</v>
      </c>
      <c r="BJ595" s="23">
        <f>VLOOKUP(AL595,POINTS_TABLE!$D$25:$E$27,2,FALSE)</f>
        <v>1.063873591300236</v>
      </c>
      <c r="BK595" s="23">
        <f>VLOOKUP(AM595,POINTS_TABLE!$D$28:$E$33,2,FALSE)</f>
        <v>-18.836510639202615</v>
      </c>
      <c r="BL595" s="23">
        <f>VLOOKUP(AN595,POINTS_TABLE!$D$34:$E$37,2,FALSE)</f>
        <v>-21.551263188140087</v>
      </c>
      <c r="BM595" s="23">
        <f>VLOOKUP(AO595,POINTS_TABLE!$D$38:$E$41,2,FALSE)</f>
        <v>2.0741751155172814</v>
      </c>
      <c r="BN595" s="23">
        <f>VLOOKUP(AP595,POINTS_TABLE!$D$42:$E$44,2,FALSE)</f>
        <v>10.30683560485237</v>
      </c>
      <c r="BO595" s="23">
        <f>VLOOKUP(AQ595,POINTS_TABLE!$D$45:$E$48,2,FALSE)</f>
        <v>-12.122190198740443</v>
      </c>
      <c r="BP595" s="23">
        <f>VLOOKUP(AR595,POINTS_TABLE!$D$49:$E$50,2,FALSE)</f>
        <v>-3.4375704313596254</v>
      </c>
      <c r="BQ595" s="23">
        <f>VLOOKUP(AS595,POINTS_TABLE!$D$51:$E$52,2,FALSE)</f>
        <v>-3.8353326132213157</v>
      </c>
      <c r="BR595" s="39">
        <f>ROUND(SCORECARD_SCALLING!$C$6-SUM(BF595:BQ595)-TRAIN_SUMMARY!$C$2*SCORECARD_SCALLING!$C$5,0)</f>
        <v>585</v>
      </c>
      <c r="BS595" t="str">
        <f t="shared" si="126"/>
        <v>Accept</v>
      </c>
      <c r="BT595">
        <f t="shared" si="127"/>
        <v>3</v>
      </c>
    </row>
    <row r="596" spans="1:72">
      <c r="A596" s="2" t="s">
        <v>37</v>
      </c>
      <c r="B596" s="2">
        <v>12</v>
      </c>
      <c r="C596" s="2" t="s">
        <v>33</v>
      </c>
      <c r="D596" s="2" t="s">
        <v>23</v>
      </c>
      <c r="E596" s="2">
        <v>2279</v>
      </c>
      <c r="F596" s="2" t="s">
        <v>24</v>
      </c>
      <c r="G596" s="2" t="s">
        <v>35</v>
      </c>
      <c r="H596" s="2">
        <v>4</v>
      </c>
      <c r="I596" s="2" t="s">
        <v>26</v>
      </c>
      <c r="J596" s="2" t="s">
        <v>27</v>
      </c>
      <c r="K596" s="2">
        <v>4</v>
      </c>
      <c r="L596" s="2" t="s">
        <v>47</v>
      </c>
      <c r="M596" s="2">
        <v>37</v>
      </c>
      <c r="N596" s="2" t="s">
        <v>27</v>
      </c>
      <c r="O596" s="2" t="s">
        <v>44</v>
      </c>
      <c r="P596" s="2">
        <v>1</v>
      </c>
      <c r="Q596" s="2" t="s">
        <v>30</v>
      </c>
      <c r="R596" s="2">
        <v>1</v>
      </c>
      <c r="S596" s="2" t="s">
        <v>31</v>
      </c>
      <c r="T596" s="2" t="s">
        <v>31</v>
      </c>
      <c r="U596" s="2">
        <v>0</v>
      </c>
      <c r="V596">
        <f>_xlfn.XLOOKUP(B596,Binning_WOE_IV!$C$2:$C$6,Binning_WOE_IV!$I$2:$I$6,"not found",-1)</f>
        <v>7.0953437452657447E-2</v>
      </c>
      <c r="W596">
        <f>_xlfn.XLOOKUP(E596,Binning_WOE_IV!$C$7:$C$12,Binning_WOE_IV!$I$7:$I$12,"not found",-1)</f>
        <v>0.12361395596717682</v>
      </c>
      <c r="X596">
        <f>_xlfn.XLOOKUP(M596,Binning_WOE_IV!$C$13:$C$18,Binning_WOE_IV!$I$13:$I$18,"not found",-1)</f>
        <v>0.27579903319597576</v>
      </c>
      <c r="Y596">
        <f>_xlfn.XLOOKUP(A596,Binning_WOE_IV!$B$32:$B$35,Binning_WOE_IV!$G$32:$G$35,"not found",0)</f>
        <v>1.1281887537091495</v>
      </c>
      <c r="Z596" s="23">
        <f>_xlfn.XLOOKUP(_xlfn.XLOOKUP(C596,Binning_WOE_IV!$AF$2:$AF$6,Binning_WOE_IV!$AG$2:$AG$6,"not found",0),Binning_WOE_IV!$R$36:$R$38,Binning_WOE_IV!$G$36:$G$38,"not found",0)</f>
        <v>-4.4726268044255127E-2</v>
      </c>
      <c r="AA596" cm="1">
        <f t="array" ref="AA596">_xlfn.SWITCH(D596,"radio/tv",Binning_WOE_IV!$G$39,"other",Binning_WOE_IV!$G$39,"education",Binning_WOE_IV!$G$40,"retraining",Binning_WOE_IV!$G$40,"furniture/equipment",Binning_WOE_IV!$G$41,"domestic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96">
        <f>_xlfn.LET(_xlpm.b,_xlfn.XLOOKUP(F596,Binning_WOE_IV!$AJ$2:$AJ$6,Binning_WOE_IV!$AK$2:$AK$6,"not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596">
        <f>_xlfn.LET(_xlpm.b,_xlfn.XLOOKUP(G596,Binning_WOE_IV!$AL$2:$AL$6,Binning_WOE_IV!$AM$2:$AM$6,"not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96">
        <f>_xlfn.XLOOKUP(_xlfn.XLOOKUP(I596,Binning_WOE_IV!$AN$2:$AN$5,Binning_WOE_IV!$AO$2:$AO$5,"not found",0),Binning_WOE_IV!$R$53:$R$55,Binning_WOE_IV!$G$53:$G$55,"not found",0)</f>
        <v>0.1811117123342415</v>
      </c>
      <c r="AE596">
        <f>_xlfn.LET(_xlpm.b,_xlfn.XLOOKUP(L596,Binning_WOE_IV!$AQ$2:$AQ$5,Binning_WOE_IV!$AR$2:$AR$5,"not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596">
        <f>_xlfn.XLOOKUP(_xlfn.XLOOKUP(N596,Binning_WOE_IV!$AS$2:$AS$4,Binning_WOE_IV!$AT$2:$AT$4,"not found",0),Binning_WOE_IV!$R$62:$R$63,Binning_WOE_IV!$G$62:$G$63,"not found",0)</f>
        <v>0.12957806221905885</v>
      </c>
      <c r="AG596">
        <f>_xlfn.XLOOKUP(_xlfn.XLOOKUP(O596,Binning_WOE_IV!$AU$2:$AU$4,Binning_WOE_IV!$AV$2:$AV$4,"not found",0),Binning_WOE_IV!$R$64:$R$65,Binning_WOE_IV!$G$64:$G$65,"not found",0)</f>
        <v>-0.4919272386823581</v>
      </c>
      <c r="AH596">
        <f>V596*TRAIN_SUMMARY!$C$3</f>
        <v>-5.5952498937620498E-2</v>
      </c>
      <c r="AI596">
        <f>W596*TRAIN_SUMMARY!$C$4</f>
        <v>-6.1692557392340606E-2</v>
      </c>
      <c r="AJ596">
        <f>X596*TRAIN_SUMMARY!$C$5</f>
        <v>-0.1756525653466223</v>
      </c>
      <c r="AK596">
        <f>Y596*TRAIN_SUMMARY!$C$6</f>
        <v>-0.88431454425511169</v>
      </c>
      <c r="AL596">
        <f>Z596*TRAIN_SUMMARY!$C$7</f>
        <v>2.4580699342731407E-2</v>
      </c>
      <c r="AM596">
        <f>AA596*TRAIN_SUMMARY!$C$8</f>
        <v>-0.43521580803835686</v>
      </c>
      <c r="AN596">
        <f>AB596*TRAIN_SUMMARY!$C$9</f>
        <v>-0.49611293003523665</v>
      </c>
      <c r="AO596">
        <f>AC596*TRAIN_SUMMARY!$C$10</f>
        <v>4.7923621110280083E-2</v>
      </c>
      <c r="AP596">
        <f>AD596*TRAIN_SUMMARY!$C$11</f>
        <v>-0.21458247952085815</v>
      </c>
      <c r="AQ596">
        <f>AE596*TRAIN_SUMMARY!$C$12</f>
        <v>0.30495501300893796</v>
      </c>
      <c r="AR596">
        <f>AF596*TRAIN_SUMMARY!$C$13</f>
        <v>-7.9424741749105313E-2</v>
      </c>
      <c r="AS596">
        <f>AG596*TRAIN_SUMMARY!$C$14</f>
        <v>0.18600799575071647</v>
      </c>
      <c r="AT596">
        <f>TRAIN_SUMMARY!$C$2+SUM(AH596:AS596)</f>
        <v>-2.6608816108247093</v>
      </c>
      <c r="AU596">
        <f t="shared" si="117"/>
        <v>6.5321486406668267E-2</v>
      </c>
      <c r="AV596">
        <f t="shared" si="118"/>
        <v>6.7552644547564544E-2</v>
      </c>
      <c r="AW596">
        <f t="shared" si="119"/>
        <v>1</v>
      </c>
      <c r="AX596">
        <f t="shared" si="120"/>
        <v>0</v>
      </c>
      <c r="AY596">
        <f t="shared" si="128"/>
        <v>383</v>
      </c>
      <c r="AZ596">
        <f t="shared" si="129"/>
        <v>212</v>
      </c>
      <c r="BA596" s="35">
        <f t="shared" si="121"/>
        <v>0.78969072164948451</v>
      </c>
      <c r="BB596" s="35">
        <f t="shared" si="122"/>
        <v>0.98604651162790702</v>
      </c>
      <c r="BC596" s="35">
        <f t="shared" si="123"/>
        <v>0.19635578997842251</v>
      </c>
      <c r="BD596" s="35">
        <f t="shared" si="124"/>
        <v>0.98604651162790702</v>
      </c>
      <c r="BE596" s="35">
        <f t="shared" si="125"/>
        <v>0.78969072164948451</v>
      </c>
      <c r="BF596" s="23">
        <f>VLOOKUP(AH596,POINTS_TABLE!$D$2:$E$6,2,FALSE)</f>
        <v>-2.4216717822795024</v>
      </c>
      <c r="BG596" s="23">
        <f>VLOOKUP(AI596,POINTS_TABLE!$D$7:$E$12,2,FALSE)</f>
        <v>-2.6701063982906263</v>
      </c>
      <c r="BH596" s="23">
        <f>VLOOKUP(AJ596,POINTS_TABLE!$D$13:$E$18,2,FALSE)</f>
        <v>-7.6023925483498971</v>
      </c>
      <c r="BI596" s="23">
        <f>VLOOKUP(AK596,POINTS_TABLE!$D$21:$E$24,2,FALSE)</f>
        <v>-38.273886227485001</v>
      </c>
      <c r="BJ596" s="23">
        <f>VLOOKUP(AL596,POINTS_TABLE!$D$25:$E$27,2,FALSE)</f>
        <v>1.063873591300236</v>
      </c>
      <c r="BK596" s="23">
        <f>VLOOKUP(AM596,POINTS_TABLE!$D$28:$E$33,2,FALSE)</f>
        <v>-18.836510639202615</v>
      </c>
      <c r="BL596" s="23">
        <f>VLOOKUP(AN596,POINTS_TABLE!$D$34:$E$37,2,FALSE)</f>
        <v>-21.472189916481874</v>
      </c>
      <c r="BM596" s="23">
        <f>VLOOKUP(AO596,POINTS_TABLE!$D$38:$E$41,2,FALSE)</f>
        <v>2.0741751155172814</v>
      </c>
      <c r="BN596" s="23">
        <f>VLOOKUP(AP596,POINTS_TABLE!$D$42:$E$44,2,FALSE)</f>
        <v>-9.2873123719919874</v>
      </c>
      <c r="BO596" s="23">
        <f>VLOOKUP(AQ596,POINTS_TABLE!$D$45:$E$48,2,FALSE)</f>
        <v>13.198712548866723</v>
      </c>
      <c r="BP596" s="23">
        <f>VLOOKUP(AR596,POINTS_TABLE!$D$49:$E$50,2,FALSE)</f>
        <v>-3.4375704313596254</v>
      </c>
      <c r="BQ596" s="23">
        <f>VLOOKUP(AS596,POINTS_TABLE!$D$51:$E$52,2,FALSE)</f>
        <v>8.0505843910576207</v>
      </c>
      <c r="BR596" s="39">
        <f>ROUND(SCORECARD_SCALLING!$C$6-SUM(BF596:BQ596)-TRAIN_SUMMARY!$C$2*SCORECARD_SCALLING!$C$5,0)</f>
        <v>586</v>
      </c>
      <c r="BS596" t="str">
        <f t="shared" si="126"/>
        <v>Accept</v>
      </c>
      <c r="BT596">
        <f t="shared" si="127"/>
        <v>3</v>
      </c>
    </row>
    <row r="597" spans="1:72">
      <c r="A597" s="2" t="s">
        <v>37</v>
      </c>
      <c r="B597" s="2">
        <v>12</v>
      </c>
      <c r="C597" s="2" t="s">
        <v>22</v>
      </c>
      <c r="D597" s="2" t="s">
        <v>23</v>
      </c>
      <c r="E597" s="2">
        <v>1934</v>
      </c>
      <c r="F597" s="2" t="s">
        <v>34</v>
      </c>
      <c r="G597" s="2" t="s">
        <v>25</v>
      </c>
      <c r="H597" s="2">
        <v>2</v>
      </c>
      <c r="I597" s="2" t="s">
        <v>26</v>
      </c>
      <c r="J597" s="2" t="s">
        <v>27</v>
      </c>
      <c r="K597" s="2">
        <v>2</v>
      </c>
      <c r="L597" s="2" t="s">
        <v>47</v>
      </c>
      <c r="M597" s="2">
        <v>26</v>
      </c>
      <c r="N597" s="2" t="s">
        <v>27</v>
      </c>
      <c r="O597" s="2" t="s">
        <v>29</v>
      </c>
      <c r="P597" s="2">
        <v>2</v>
      </c>
      <c r="Q597" s="2" t="s">
        <v>30</v>
      </c>
      <c r="R597" s="2">
        <v>1</v>
      </c>
      <c r="S597" s="2" t="s">
        <v>27</v>
      </c>
      <c r="T597" s="2" t="s">
        <v>31</v>
      </c>
      <c r="U597" s="2">
        <v>0</v>
      </c>
      <c r="V597">
        <f>_xlfn.XLOOKUP(B597,Binning_WOE_IV!$C$2:$C$6,Binning_WOE_IV!$I$2:$I$6,"not found",-1)</f>
        <v>7.0953437452657447E-2</v>
      </c>
      <c r="W597">
        <f>_xlfn.XLOOKUP(E597,Binning_WOE_IV!$C$7:$C$12,Binning_WOE_IV!$I$7:$I$12,"not found",-1)</f>
        <v>0.16104877718831048</v>
      </c>
      <c r="X597">
        <f>_xlfn.XLOOKUP(M597,Binning_WOE_IV!$C$13:$C$18,Binning_WOE_IV!$I$13:$I$18,"not found",-1)</f>
        <v>-0.13233987329659078</v>
      </c>
      <c r="Y597">
        <f>_xlfn.XLOOKUP(A597,Binning_WOE_IV!$B$32:$B$35,Binning_WOE_IV!$G$32:$G$35,"not found",0)</f>
        <v>1.1281887537091495</v>
      </c>
      <c r="Z597" s="23">
        <f>_xlfn.XLOOKUP(_xlfn.XLOOKUP(C597,Binning_WOE_IV!$AF$2:$AF$6,Binning_WOE_IV!$AG$2:$AG$6,"not found",0),Binning_WOE_IV!$R$36:$R$38,Binning_WOE_IV!$G$36:$G$38,"not found",0)</f>
        <v>0.68738688104907397</v>
      </c>
      <c r="AA597" cm="1">
        <f t="array" ref="AA597">_xlfn.SWITCH(D597,"radio/tv",Binning_WOE_IV!$G$39,"other",Binning_WOE_IV!$G$39,"education",Binning_WOE_IV!$G$40,"retraining",Binning_WOE_IV!$G$40,"furniture/equipment",Binning_WOE_IV!$G$41,"domestic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97">
        <f>_xlfn.LET(_xlpm.b,_xlfn.XLOOKUP(F597,Binning_WOE_IV!$AJ$2:$AJ$6,Binning_WOE_IV!$AK$2:$AK$6,"not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97">
        <f>_xlfn.LET(_xlpm.b,_xlfn.XLOOKUP(G597,Binning_WOE_IV!$AL$2:$AL$6,Binning_WOE_IV!$AM$2:$AM$6,"not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97">
        <f>_xlfn.XLOOKUP(_xlfn.XLOOKUP(I597,Binning_WOE_IV!$AN$2:$AN$5,Binning_WOE_IV!$AO$2:$AO$5,"not found",0),Binning_WOE_IV!$R$53:$R$55,Binning_WOE_IV!$G$53:$G$55,"not found",0)</f>
        <v>0.1811117123342415</v>
      </c>
      <c r="AE597">
        <f>_xlfn.LET(_xlpm.b,_xlfn.XLOOKUP(L597,Binning_WOE_IV!$AQ$2:$AQ$5,Binning_WOE_IV!$AR$2:$AR$5,"not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597">
        <f>_xlfn.XLOOKUP(_xlfn.XLOOKUP(N597,Binning_WOE_IV!$AS$2:$AS$4,Binning_WOE_IV!$AT$2:$AT$4,"not found",0),Binning_WOE_IV!$R$62:$R$63,Binning_WOE_IV!$G$62:$G$63,"not found",0)</f>
        <v>0.12957806221905885</v>
      </c>
      <c r="AG597">
        <f>_xlfn.XLOOKUP(_xlfn.XLOOKUP(O597,Binning_WOE_IV!$AU$2:$AU$4,Binning_WOE_IV!$AV$2:$AV$4,"not found",0),Binning_WOE_IV!$R$64:$R$65,Binning_WOE_IV!$G$64:$G$65,"not found",0)</f>
        <v>0.23435622685305388</v>
      </c>
      <c r="AH597">
        <f>V597*TRAIN_SUMMARY!$C$3</f>
        <v>-5.5952498937620498E-2</v>
      </c>
      <c r="AI597">
        <f>W597*TRAIN_SUMMARY!$C$4</f>
        <v>-8.037531726833734E-2</v>
      </c>
      <c r="AJ597">
        <f>X597*TRAIN_SUMMARY!$C$5</f>
        <v>8.428542324031725E-2</v>
      </c>
      <c r="AK597">
        <f>Y597*TRAIN_SUMMARY!$C$6</f>
        <v>-0.88431454425511169</v>
      </c>
      <c r="AL597">
        <f>Z597*TRAIN_SUMMARY!$C$7</f>
        <v>-0.37777464997720578</v>
      </c>
      <c r="AM597">
        <f>AA597*TRAIN_SUMMARY!$C$8</f>
        <v>-0.43521580803835686</v>
      </c>
      <c r="AN597">
        <f>AB597*TRAIN_SUMMARY!$C$9</f>
        <v>0.17108448609736249</v>
      </c>
      <c r="AO597">
        <f>AC597*TRAIN_SUMMARY!$C$10</f>
        <v>-0.18469041192036334</v>
      </c>
      <c r="AP597">
        <f>AD597*TRAIN_SUMMARY!$C$11</f>
        <v>-0.21458247952085815</v>
      </c>
      <c r="AQ597">
        <f>AE597*TRAIN_SUMMARY!$C$12</f>
        <v>0.30495501300893796</v>
      </c>
      <c r="AR597">
        <f>AF597*TRAIN_SUMMARY!$C$13</f>
        <v>-7.9424741749105313E-2</v>
      </c>
      <c r="AS597">
        <f>AG597*TRAIN_SUMMARY!$C$14</f>
        <v>-8.8614999578798745E-2</v>
      </c>
      <c r="AT597">
        <f>TRAIN_SUMMARY!$C$2+SUM(AH597:AS597)</f>
        <v>-2.6620213436612632</v>
      </c>
      <c r="AU597">
        <f t="shared" si="117"/>
        <v>6.5251934950356569E-2</v>
      </c>
      <c r="AV597">
        <f t="shared" si="118"/>
        <v>6.7478235146159443E-2</v>
      </c>
      <c r="AW597">
        <f t="shared" si="119"/>
        <v>1</v>
      </c>
      <c r="AX597">
        <f t="shared" si="120"/>
        <v>0</v>
      </c>
      <c r="AY597">
        <f t="shared" si="128"/>
        <v>384</v>
      </c>
      <c r="AZ597">
        <f t="shared" si="129"/>
        <v>212</v>
      </c>
      <c r="BA597" s="35">
        <f t="shared" si="121"/>
        <v>0.79175257731958759</v>
      </c>
      <c r="BB597" s="35">
        <f t="shared" si="122"/>
        <v>0.98604651162790702</v>
      </c>
      <c r="BC597" s="35">
        <f t="shared" si="123"/>
        <v>0.19429393430831943</v>
      </c>
      <c r="BD597" s="35">
        <f t="shared" si="124"/>
        <v>0.98604651162790702</v>
      </c>
      <c r="BE597" s="35">
        <f t="shared" si="125"/>
        <v>0.79175257731958759</v>
      </c>
      <c r="BF597" s="23">
        <f>VLOOKUP(AH597,POINTS_TABLE!$D$2:$E$6,2,FALSE)</f>
        <v>-2.4216717822795024</v>
      </c>
      <c r="BG597" s="23">
        <f>VLOOKUP(AI597,POINTS_TABLE!$D$7:$E$12,2,FALSE)</f>
        <v>-3.4787121489872201</v>
      </c>
      <c r="BH597" s="23">
        <f>VLOOKUP(AJ597,POINTS_TABLE!$D$13:$E$18,2,FALSE)</f>
        <v>3.6479448638409924</v>
      </c>
      <c r="BI597" s="23">
        <f>VLOOKUP(AK597,POINTS_TABLE!$D$21:$E$24,2,FALSE)</f>
        <v>-38.273886227485001</v>
      </c>
      <c r="BJ597" s="23">
        <f>VLOOKUP(AL597,POINTS_TABLE!$D$25:$E$27,2,FALSE)</f>
        <v>-16.350408422870363</v>
      </c>
      <c r="BK597" s="23">
        <f>VLOOKUP(AM597,POINTS_TABLE!$D$28:$E$33,2,FALSE)</f>
        <v>-18.836510639202615</v>
      </c>
      <c r="BL597" s="23">
        <f>VLOOKUP(AN597,POINTS_TABLE!$D$34:$E$37,2,FALSE)</f>
        <v>7.4046821899710498</v>
      </c>
      <c r="BM597" s="23">
        <f>VLOOKUP(AO597,POINTS_TABLE!$D$38:$E$41,2,FALSE)</f>
        <v>-7.9935582413174426</v>
      </c>
      <c r="BN597" s="23">
        <f>VLOOKUP(AP597,POINTS_TABLE!$D$42:$E$44,2,FALSE)</f>
        <v>-9.2873123719919874</v>
      </c>
      <c r="BO597" s="23">
        <f>VLOOKUP(AQ597,POINTS_TABLE!$D$45:$E$48,2,FALSE)</f>
        <v>13.198712548866723</v>
      </c>
      <c r="BP597" s="23">
        <f>VLOOKUP(AR597,POINTS_TABLE!$D$49:$E$50,2,FALSE)</f>
        <v>-3.4375704313596254</v>
      </c>
      <c r="BQ597" s="23">
        <f>VLOOKUP(AS597,POINTS_TABLE!$D$51:$E$52,2,FALSE)</f>
        <v>-3.8353326132213157</v>
      </c>
      <c r="BR597" s="39">
        <f>ROUND(SCORECARD_SCALLING!$C$6-SUM(BF597:BQ597)-TRAIN_SUMMARY!$C$2*SCORECARD_SCALLING!$C$5,0)</f>
        <v>586</v>
      </c>
      <c r="BS597" t="str">
        <f t="shared" si="126"/>
        <v>Accept</v>
      </c>
      <c r="BT597">
        <f t="shared" si="127"/>
        <v>3</v>
      </c>
    </row>
    <row r="598" spans="1:72">
      <c r="A598" s="2" t="s">
        <v>37</v>
      </c>
      <c r="B598" s="2">
        <v>6</v>
      </c>
      <c r="C598" s="2" t="s">
        <v>45</v>
      </c>
      <c r="D598" s="2" t="s">
        <v>23</v>
      </c>
      <c r="E598" s="2">
        <v>932</v>
      </c>
      <c r="F598" s="2" t="s">
        <v>34</v>
      </c>
      <c r="G598" s="2" t="s">
        <v>35</v>
      </c>
      <c r="H598" s="2">
        <v>3</v>
      </c>
      <c r="I598" s="2" t="s">
        <v>36</v>
      </c>
      <c r="J598" s="2" t="s">
        <v>27</v>
      </c>
      <c r="K598" s="2">
        <v>2</v>
      </c>
      <c r="L598" s="2" t="s">
        <v>28</v>
      </c>
      <c r="M598" s="2">
        <v>24</v>
      </c>
      <c r="N598" s="2" t="s">
        <v>27</v>
      </c>
      <c r="O598" s="2" t="s">
        <v>29</v>
      </c>
      <c r="P598" s="2">
        <v>1</v>
      </c>
      <c r="Q598" s="2" t="s">
        <v>30</v>
      </c>
      <c r="R598" s="2">
        <v>1</v>
      </c>
      <c r="S598" s="2" t="s">
        <v>27</v>
      </c>
      <c r="T598" s="2" t="s">
        <v>31</v>
      </c>
      <c r="U598" s="2">
        <v>0</v>
      </c>
      <c r="V598">
        <f>_xlfn.XLOOKUP(B598,Binning_WOE_IV!$C$2:$C$6,Binning_WOE_IV!$I$2:$I$6,"not found",-1)</f>
        <v>1.0146162505891094</v>
      </c>
      <c r="W598">
        <f>_xlfn.XLOOKUP(E598,Binning_WOE_IV!$C$7:$C$12,Binning_WOE_IV!$I$7:$I$12,"not found",-1)</f>
        <v>3.9978967825304385E-2</v>
      </c>
      <c r="X598">
        <f>_xlfn.XLOOKUP(M598,Binning_WOE_IV!$C$13:$C$18,Binning_WOE_IV!$I$13:$I$18,"not found",-1)</f>
        <v>-0.40221483439086264</v>
      </c>
      <c r="Y598">
        <f>_xlfn.XLOOKUP(A598,Binning_WOE_IV!$B$32:$B$35,Binning_WOE_IV!$G$32:$G$35,"not found",0)</f>
        <v>1.1281887537091495</v>
      </c>
      <c r="Z598" s="23">
        <f>_xlfn.XLOOKUP(_xlfn.XLOOKUP(C598,Binning_WOE_IV!$AF$2:$AF$6,Binning_WOE_IV!$AG$2:$AG$6,"not found",0),Binning_WOE_IV!$R$36:$R$38,Binning_WOE_IV!$G$36:$G$38,"not found",0)</f>
        <v>-4.4726268044255127E-2</v>
      </c>
      <c r="AA598" cm="1">
        <f t="array" ref="AA598">_xlfn.SWITCH(D598,"radio/tv",Binning_WOE_IV!$G$39,"other",Binning_WOE_IV!$G$39,"education",Binning_WOE_IV!$G$40,"retraining",Binning_WOE_IV!$G$40,"furniture/equipment",Binning_WOE_IV!$G$41,"domestic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98">
        <f>_xlfn.LET(_xlpm.b,_xlfn.XLOOKUP(F598,Binning_WOE_IV!$AJ$2:$AJ$6,Binning_WOE_IV!$AK$2:$AK$6,"not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98">
        <f>_xlfn.LET(_xlpm.b,_xlfn.XLOOKUP(G598,Binning_WOE_IV!$AL$2:$AL$6,Binning_WOE_IV!$AM$2:$AM$6,"not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98">
        <f>_xlfn.XLOOKUP(_xlfn.XLOOKUP(I598,Binning_WOE_IV!$AN$2:$AN$5,Binning_WOE_IV!$AO$2:$AO$5,"not found",0),Binning_WOE_IV!$R$53:$R$55,Binning_WOE_IV!$G$53:$G$55,"not found",0)</f>
        <v>-0.20099341664998441</v>
      </c>
      <c r="AE598">
        <f>_xlfn.LET(_xlpm.b,_xlfn.XLOOKUP(L598,Binning_WOE_IV!$AQ$2:$AQ$5,Binning_WOE_IV!$AR$2:$AR$5,"not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98">
        <f>_xlfn.XLOOKUP(_xlfn.XLOOKUP(N598,Binning_WOE_IV!$AS$2:$AS$4,Binning_WOE_IV!$AT$2:$AT$4,"not found",0),Binning_WOE_IV!$R$62:$R$63,Binning_WOE_IV!$G$62:$G$63,"not found",0)</f>
        <v>0.12957806221905885</v>
      </c>
      <c r="AG598">
        <f>_xlfn.XLOOKUP(_xlfn.XLOOKUP(O598,Binning_WOE_IV!$AU$2:$AU$4,Binning_WOE_IV!$AV$2:$AV$4,"not found",0),Binning_WOE_IV!$R$64:$R$65,Binning_WOE_IV!$G$64:$G$65,"not found",0)</f>
        <v>0.23435622685305388</v>
      </c>
      <c r="AH598">
        <f>V598*TRAIN_SUMMARY!$C$3</f>
        <v>-0.80010661528638027</v>
      </c>
      <c r="AI598">
        <f>W598*TRAIN_SUMMARY!$C$4</f>
        <v>-1.9952478243670423E-2</v>
      </c>
      <c r="AJ598">
        <f>X598*TRAIN_SUMMARY!$C$5</f>
        <v>0.25616502952357967</v>
      </c>
      <c r="AK598">
        <f>Y598*TRAIN_SUMMARY!$C$6</f>
        <v>-0.88431454425511169</v>
      </c>
      <c r="AL598">
        <f>Z598*TRAIN_SUMMARY!$C$7</f>
        <v>2.4580699342731407E-2</v>
      </c>
      <c r="AM598">
        <f>AA598*TRAIN_SUMMARY!$C$8</f>
        <v>-0.43521580803835686</v>
      </c>
      <c r="AN598">
        <f>AB598*TRAIN_SUMMARY!$C$9</f>
        <v>0.17108448609736249</v>
      </c>
      <c r="AO598">
        <f>AC598*TRAIN_SUMMARY!$C$10</f>
        <v>4.7923621110280083E-2</v>
      </c>
      <c r="AP598">
        <f>AD598*TRAIN_SUMMARY!$C$11</f>
        <v>0.23813846799994265</v>
      </c>
      <c r="AQ598">
        <f>AE598*TRAIN_SUMMARY!$C$12</f>
        <v>-0.28008206528227803</v>
      </c>
      <c r="AR598">
        <f>AF598*TRAIN_SUMMARY!$C$13</f>
        <v>-7.9424741749105313E-2</v>
      </c>
      <c r="AS598">
        <f>AG598*TRAIN_SUMMARY!$C$14</f>
        <v>-8.8614999578798745E-2</v>
      </c>
      <c r="AT598">
        <f>TRAIN_SUMMARY!$C$2+SUM(AH598:AS598)</f>
        <v>-2.6712197631219285</v>
      </c>
      <c r="AU598">
        <f t="shared" si="117"/>
        <v>6.4693124072615252E-2</v>
      </c>
      <c r="AV598">
        <f t="shared" si="118"/>
        <v>6.6880593994416551E-2</v>
      </c>
      <c r="AW598">
        <f t="shared" si="119"/>
        <v>1</v>
      </c>
      <c r="AX598">
        <f t="shared" si="120"/>
        <v>0</v>
      </c>
      <c r="AY598">
        <f t="shared" si="128"/>
        <v>385</v>
      </c>
      <c r="AZ598">
        <f t="shared" si="129"/>
        <v>212</v>
      </c>
      <c r="BA598" s="35">
        <f t="shared" si="121"/>
        <v>0.79381443298969068</v>
      </c>
      <c r="BB598" s="35">
        <f t="shared" si="122"/>
        <v>0.98604651162790702</v>
      </c>
      <c r="BC598" s="35">
        <f t="shared" si="123"/>
        <v>0.19223207863821634</v>
      </c>
      <c r="BD598" s="35">
        <f t="shared" si="124"/>
        <v>0.98604651162790702</v>
      </c>
      <c r="BE598" s="35">
        <f t="shared" si="125"/>
        <v>0.79381443298969068</v>
      </c>
      <c r="BF598" s="23">
        <f>VLOOKUP(AH598,POINTS_TABLE!$D$2:$E$6,2,FALSE)</f>
        <v>-34.629295381683434</v>
      </c>
      <c r="BG598" s="23">
        <f>VLOOKUP(AI598,POINTS_TABLE!$D$7:$E$12,2,FALSE)</f>
        <v>-0.86356024246764762</v>
      </c>
      <c r="BH598" s="23">
        <f>VLOOKUP(AJ598,POINTS_TABLE!$D$13:$E$18,2,FALSE)</f>
        <v>11.087040532285299</v>
      </c>
      <c r="BI598" s="23">
        <f>VLOOKUP(AK598,POINTS_TABLE!$D$21:$E$24,2,FALSE)</f>
        <v>-38.273886227485001</v>
      </c>
      <c r="BJ598" s="23">
        <f>VLOOKUP(AL598,POINTS_TABLE!$D$25:$E$27,2,FALSE)</f>
        <v>1.063873591300236</v>
      </c>
      <c r="BK598" s="23">
        <f>VLOOKUP(AM598,POINTS_TABLE!$D$28:$E$33,2,FALSE)</f>
        <v>-18.836510639202615</v>
      </c>
      <c r="BL598" s="23">
        <f>VLOOKUP(AN598,POINTS_TABLE!$D$34:$E$37,2,FALSE)</f>
        <v>7.4046821899710498</v>
      </c>
      <c r="BM598" s="23">
        <f>VLOOKUP(AO598,POINTS_TABLE!$D$38:$E$41,2,FALSE)</f>
        <v>2.0741751155172814</v>
      </c>
      <c r="BN598" s="23">
        <f>VLOOKUP(AP598,POINTS_TABLE!$D$42:$E$44,2,FALSE)</f>
        <v>10.30683560485237</v>
      </c>
      <c r="BO598" s="23">
        <f>VLOOKUP(AQ598,POINTS_TABLE!$D$45:$E$48,2,FALSE)</f>
        <v>-12.122190198740443</v>
      </c>
      <c r="BP598" s="23">
        <f>VLOOKUP(AR598,POINTS_TABLE!$D$49:$E$50,2,FALSE)</f>
        <v>-3.4375704313596254</v>
      </c>
      <c r="BQ598" s="23">
        <f>VLOOKUP(AS598,POINTS_TABLE!$D$51:$E$52,2,FALSE)</f>
        <v>-3.8353326132213157</v>
      </c>
      <c r="BR598" s="39">
        <f>ROUND(SCORECARD_SCALLING!$C$6-SUM(BF598:BQ598)-TRAIN_SUMMARY!$C$2*SCORECARD_SCALLING!$C$5,0)</f>
        <v>586</v>
      </c>
      <c r="BS598" t="str">
        <f t="shared" si="126"/>
        <v>Accept</v>
      </c>
      <c r="BT598">
        <f t="shared" si="127"/>
        <v>3</v>
      </c>
    </row>
    <row r="599" spans="1:72">
      <c r="A599" s="2" t="s">
        <v>37</v>
      </c>
      <c r="B599" s="2">
        <v>33</v>
      </c>
      <c r="C599" s="2" t="s">
        <v>22</v>
      </c>
      <c r="D599" s="2" t="s">
        <v>49</v>
      </c>
      <c r="E599" s="2">
        <v>7253</v>
      </c>
      <c r="F599" s="2" t="s">
        <v>34</v>
      </c>
      <c r="G599" s="2" t="s">
        <v>39</v>
      </c>
      <c r="H599" s="2">
        <v>3</v>
      </c>
      <c r="I599" s="2" t="s">
        <v>26</v>
      </c>
      <c r="J599" s="2" t="s">
        <v>27</v>
      </c>
      <c r="K599" s="2">
        <v>2</v>
      </c>
      <c r="L599" s="2" t="s">
        <v>50</v>
      </c>
      <c r="M599" s="2">
        <v>35</v>
      </c>
      <c r="N599" s="2" t="s">
        <v>27</v>
      </c>
      <c r="O599" s="2" t="s">
        <v>29</v>
      </c>
      <c r="P599" s="2">
        <v>2</v>
      </c>
      <c r="Q599" s="2" t="s">
        <v>52</v>
      </c>
      <c r="R599" s="2">
        <v>1</v>
      </c>
      <c r="S599" s="2" t="s">
        <v>31</v>
      </c>
      <c r="T599" s="2" t="s">
        <v>31</v>
      </c>
      <c r="U599" s="2">
        <v>0</v>
      </c>
      <c r="V599">
        <f>_xlfn.XLOOKUP(B599,Binning_WOE_IV!$C$2:$C$6,Binning_WOE_IV!$I$2:$I$6,"not found",-1)</f>
        <v>-0.12917431193202994</v>
      </c>
      <c r="W599">
        <f>_xlfn.XLOOKUP(E599,Binning_WOE_IV!$C$7:$C$12,Binning_WOE_IV!$I$7:$I$12,"not found",-1)</f>
        <v>-0.1020145435816787</v>
      </c>
      <c r="X599">
        <f>_xlfn.XLOOKUP(M599,Binning_WOE_IV!$C$13:$C$18,Binning_WOE_IV!$I$13:$I$18,"not found",-1)</f>
        <v>-9.0210644079187538E-2</v>
      </c>
      <c r="Y599">
        <f>_xlfn.XLOOKUP(A599,Binning_WOE_IV!$B$32:$B$35,Binning_WOE_IV!$G$32:$G$35,"not found",0)</f>
        <v>1.1281887537091495</v>
      </c>
      <c r="Z599" s="23">
        <f>_xlfn.XLOOKUP(_xlfn.XLOOKUP(C599,Binning_WOE_IV!$AF$2:$AF$6,Binning_WOE_IV!$AG$2:$AG$6,"not found",0),Binning_WOE_IV!$R$36:$R$38,Binning_WOE_IV!$G$36:$G$38,"not found",0)</f>
        <v>0.68738688104907397</v>
      </c>
      <c r="AA599" cm="1">
        <f t="array" ref="AA599">_xlfn.SWITCH(D599,"radio/tv",Binning_WOE_IV!$G$39,"other",Binning_WOE_IV!$G$39,"education",Binning_WOE_IV!$G$40,"retraining",Binning_WOE_IV!$G$40,"furniture/equipment",Binning_WOE_IV!$G$41,"domestic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599">
        <f>_xlfn.LET(_xlpm.b,_xlfn.XLOOKUP(F599,Binning_WOE_IV!$AJ$2:$AJ$6,Binning_WOE_IV!$AK$2:$AK$6,"not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99">
        <f>_xlfn.LET(_xlpm.b,_xlfn.XLOOKUP(G599,Binning_WOE_IV!$AL$2:$AL$6,Binning_WOE_IV!$AM$2:$AM$6,"not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99">
        <f>_xlfn.XLOOKUP(_xlfn.XLOOKUP(I599,Binning_WOE_IV!$AN$2:$AN$5,Binning_WOE_IV!$AO$2:$AO$5,"not found",0),Binning_WOE_IV!$R$53:$R$55,Binning_WOE_IV!$G$53:$G$55,"not found",0)</f>
        <v>0.1811117123342415</v>
      </c>
      <c r="AE599">
        <f>_xlfn.LET(_xlpm.b,_xlfn.XLOOKUP(L599,Binning_WOE_IV!$AQ$2:$AQ$5,Binning_WOE_IV!$AR$2:$AR$5,"not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99">
        <f>_xlfn.XLOOKUP(_xlfn.XLOOKUP(N599,Binning_WOE_IV!$AS$2:$AS$4,Binning_WOE_IV!$AT$2:$AT$4,"not found",0),Binning_WOE_IV!$R$62:$R$63,Binning_WOE_IV!$G$62:$G$63,"not found",0)</f>
        <v>0.12957806221905885</v>
      </c>
      <c r="AG599">
        <f>_xlfn.XLOOKUP(_xlfn.XLOOKUP(O599,Binning_WOE_IV!$AU$2:$AU$4,Binning_WOE_IV!$AV$2:$AV$4,"not found",0),Binning_WOE_IV!$R$64:$R$65,Binning_WOE_IV!$G$64:$G$65,"not found",0)</f>
        <v>0.23435622685305388</v>
      </c>
      <c r="AH599">
        <f>V599*TRAIN_SUMMARY!$C$3</f>
        <v>0.10186434668464488</v>
      </c>
      <c r="AI599">
        <f>W599*TRAIN_SUMMARY!$C$4</f>
        <v>5.0912844229637523E-2</v>
      </c>
      <c r="AJ599">
        <f>X599*TRAIN_SUMMARY!$C$5</f>
        <v>5.7453903556002682E-2</v>
      </c>
      <c r="AK599">
        <f>Y599*TRAIN_SUMMARY!$C$6</f>
        <v>-0.88431454425511169</v>
      </c>
      <c r="AL599">
        <f>Z599*TRAIN_SUMMARY!$C$7</f>
        <v>-0.37777464997720578</v>
      </c>
      <c r="AM599">
        <f>AA599*TRAIN_SUMMARY!$C$8</f>
        <v>-0.46936907902687153</v>
      </c>
      <c r="AN599">
        <f>AB599*TRAIN_SUMMARY!$C$9</f>
        <v>0.17108448609736249</v>
      </c>
      <c r="AO599">
        <f>AC599*TRAIN_SUMMARY!$C$10</f>
        <v>-0.18469041192036334</v>
      </c>
      <c r="AP599">
        <f>AD599*TRAIN_SUMMARY!$C$11</f>
        <v>-0.21458247952085815</v>
      </c>
      <c r="AQ599">
        <f>AE599*TRAIN_SUMMARY!$C$12</f>
        <v>6.1778553558697331E-2</v>
      </c>
      <c r="AR599">
        <f>AF599*TRAIN_SUMMARY!$C$13</f>
        <v>-7.9424741749105313E-2</v>
      </c>
      <c r="AS599">
        <f>AG599*TRAIN_SUMMARY!$C$14</f>
        <v>-8.8614999578798745E-2</v>
      </c>
      <c r="AT599">
        <f>TRAIN_SUMMARY!$C$2+SUM(AH599:AS599)</f>
        <v>-2.677077586664093</v>
      </c>
      <c r="AU599">
        <f t="shared" si="117"/>
        <v>6.43395818584971E-2</v>
      </c>
      <c r="AV599">
        <f t="shared" si="118"/>
        <v>6.6502669463670436E-2</v>
      </c>
      <c r="AW599">
        <f t="shared" si="119"/>
        <v>1</v>
      </c>
      <c r="AX599">
        <f t="shared" si="120"/>
        <v>0</v>
      </c>
      <c r="AY599">
        <f t="shared" si="128"/>
        <v>386</v>
      </c>
      <c r="AZ599">
        <f t="shared" si="129"/>
        <v>212</v>
      </c>
      <c r="BA599" s="35">
        <f t="shared" si="121"/>
        <v>0.79587628865979376</v>
      </c>
      <c r="BB599" s="35">
        <f t="shared" si="122"/>
        <v>0.98604651162790702</v>
      </c>
      <c r="BC599" s="35">
        <f t="shared" si="123"/>
        <v>0.19017022296811326</v>
      </c>
      <c r="BD599" s="35">
        <f t="shared" si="124"/>
        <v>0.98604651162790702</v>
      </c>
      <c r="BE599" s="35">
        <f t="shared" si="125"/>
        <v>0.79587628865979376</v>
      </c>
      <c r="BF599" s="23">
        <f>VLOOKUP(AH599,POINTS_TABLE!$D$2:$E$6,2,FALSE)</f>
        <v>4.4087756341599382</v>
      </c>
      <c r="BG599" s="23">
        <f>VLOOKUP(AI599,POINTS_TABLE!$D$7:$E$12,2,FALSE)</f>
        <v>2.2035512366295098</v>
      </c>
      <c r="BH599" s="23">
        <f>VLOOKUP(AJ599,POINTS_TABLE!$D$13:$E$18,2,FALSE)</f>
        <v>2.4866538521987356</v>
      </c>
      <c r="BI599" s="23">
        <f>VLOOKUP(AK599,POINTS_TABLE!$D$21:$E$24,2,FALSE)</f>
        <v>-38.273886227485001</v>
      </c>
      <c r="BJ599" s="23">
        <f>VLOOKUP(AL599,POINTS_TABLE!$D$25:$E$27,2,FALSE)</f>
        <v>-16.350408422870363</v>
      </c>
      <c r="BK599" s="23">
        <f>VLOOKUP(AM599,POINTS_TABLE!$D$28:$E$33,2,FALSE)</f>
        <v>-20.314693279760625</v>
      </c>
      <c r="BL599" s="23">
        <f>VLOOKUP(AN599,POINTS_TABLE!$D$34:$E$37,2,FALSE)</f>
        <v>7.4046821899710498</v>
      </c>
      <c r="BM599" s="23">
        <f>VLOOKUP(AO599,POINTS_TABLE!$D$38:$E$41,2,FALSE)</f>
        <v>-7.9935582413174426</v>
      </c>
      <c r="BN599" s="23">
        <f>VLOOKUP(AP599,POINTS_TABLE!$D$42:$E$44,2,FALSE)</f>
        <v>-9.2873123719919874</v>
      </c>
      <c r="BO599" s="23">
        <f>VLOOKUP(AQ599,POINTS_TABLE!$D$45:$E$48,2,FALSE)</f>
        <v>2.6738283855727758</v>
      </c>
      <c r="BP599" s="23">
        <f>VLOOKUP(AR599,POINTS_TABLE!$D$49:$E$50,2,FALSE)</f>
        <v>-3.4375704313596254</v>
      </c>
      <c r="BQ599" s="23">
        <f>VLOOKUP(AS599,POINTS_TABLE!$D$51:$E$52,2,FALSE)</f>
        <v>-3.8353326132213157</v>
      </c>
      <c r="BR599" s="39">
        <f>ROUND(SCORECARD_SCALLING!$C$6-SUM(BF599:BQ599)-TRAIN_SUMMARY!$C$2*SCORECARD_SCALLING!$C$5,0)</f>
        <v>586</v>
      </c>
      <c r="BS599" t="str">
        <f t="shared" si="126"/>
        <v>Accept</v>
      </c>
      <c r="BT599">
        <f t="shared" si="127"/>
        <v>3</v>
      </c>
    </row>
    <row r="600" spans="1:72">
      <c r="A600" s="2" t="s">
        <v>37</v>
      </c>
      <c r="B600" s="2">
        <v>21</v>
      </c>
      <c r="C600" s="2" t="s">
        <v>33</v>
      </c>
      <c r="D600" s="2" t="s">
        <v>41</v>
      </c>
      <c r="E600" s="2">
        <v>2241</v>
      </c>
      <c r="F600" s="2" t="s">
        <v>34</v>
      </c>
      <c r="G600" s="2" t="s">
        <v>25</v>
      </c>
      <c r="H600" s="2">
        <v>4</v>
      </c>
      <c r="I600" s="2" t="s">
        <v>26</v>
      </c>
      <c r="J600" s="2" t="s">
        <v>27</v>
      </c>
      <c r="K600" s="2">
        <v>2</v>
      </c>
      <c r="L600" s="2" t="s">
        <v>28</v>
      </c>
      <c r="M600" s="2">
        <v>50</v>
      </c>
      <c r="N600" s="2" t="s">
        <v>27</v>
      </c>
      <c r="O600" s="2" t="s">
        <v>29</v>
      </c>
      <c r="P600" s="2">
        <v>2</v>
      </c>
      <c r="Q600" s="2" t="s">
        <v>30</v>
      </c>
      <c r="R600" s="2">
        <v>1</v>
      </c>
      <c r="S600" s="2" t="s">
        <v>27</v>
      </c>
      <c r="T600" s="2" t="s">
        <v>31</v>
      </c>
      <c r="U600" s="2">
        <v>0</v>
      </c>
      <c r="V600">
        <f>_xlfn.XLOOKUP(B600,Binning_WOE_IV!$C$2:$C$6,Binning_WOE_IV!$I$2:$I$6,"not found",-1)</f>
        <v>7.0953437452657447E-2</v>
      </c>
      <c r="W600">
        <f>_xlfn.XLOOKUP(E600,Binning_WOE_IV!$C$7:$C$12,Binning_WOE_IV!$I$7:$I$12,"not found",-1)</f>
        <v>0.12361395596717682</v>
      </c>
      <c r="X600">
        <f>_xlfn.XLOOKUP(M600,Binning_WOE_IV!$C$13:$C$18,Binning_WOE_IV!$I$13:$I$18,"not found",-1)</f>
        <v>0.42044277372805144</v>
      </c>
      <c r="Y600">
        <f>_xlfn.XLOOKUP(A600,Binning_WOE_IV!$B$32:$B$35,Binning_WOE_IV!$G$32:$G$35,"not found",0)</f>
        <v>1.1281887537091495</v>
      </c>
      <c r="Z600" s="23">
        <f>_xlfn.XLOOKUP(_xlfn.XLOOKUP(C600,Binning_WOE_IV!$AF$2:$AF$6,Binning_WOE_IV!$AG$2:$AG$6,"not found",0),Binning_WOE_IV!$R$36:$R$38,Binning_WOE_IV!$G$36:$G$38,"not found",0)</f>
        <v>-4.4726268044255127E-2</v>
      </c>
      <c r="AA600" cm="1">
        <f t="array" ref="AA600">_xlfn.SWITCH(D600,"radio/tv",Binning_WOE_IV!$G$39,"other",Binning_WOE_IV!$G$39,"education",Binning_WOE_IV!$G$40,"retraining",Binning_WOE_IV!$G$40,"furniture/equipment",Binning_WOE_IV!$G$41,"domestic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600">
        <f>_xlfn.LET(_xlpm.b,_xlfn.XLOOKUP(F600,Binning_WOE_IV!$AJ$2:$AJ$6,Binning_WOE_IV!$AK$2:$AK$6,"not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00">
        <f>_xlfn.LET(_xlpm.b,_xlfn.XLOOKUP(G600,Binning_WOE_IV!$AL$2:$AL$6,Binning_WOE_IV!$AM$2:$AM$6,"not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00">
        <f>_xlfn.XLOOKUP(_xlfn.XLOOKUP(I600,Binning_WOE_IV!$AN$2:$AN$5,Binning_WOE_IV!$AO$2:$AO$5,"not found",0),Binning_WOE_IV!$R$53:$R$55,Binning_WOE_IV!$G$53:$G$55,"not found",0)</f>
        <v>0.1811117123342415</v>
      </c>
      <c r="AE600">
        <f>_xlfn.LET(_xlpm.b,_xlfn.XLOOKUP(L600,Binning_WOE_IV!$AQ$2:$AQ$5,Binning_WOE_IV!$AR$2:$AR$5,"not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00">
        <f>_xlfn.XLOOKUP(_xlfn.XLOOKUP(N600,Binning_WOE_IV!$AS$2:$AS$4,Binning_WOE_IV!$AT$2:$AT$4,"not found",0),Binning_WOE_IV!$R$62:$R$63,Binning_WOE_IV!$G$62:$G$63,"not found",0)</f>
        <v>0.12957806221905885</v>
      </c>
      <c r="AG600">
        <f>_xlfn.XLOOKUP(_xlfn.XLOOKUP(O600,Binning_WOE_IV!$AU$2:$AU$4,Binning_WOE_IV!$AV$2:$AV$4,"not found",0),Binning_WOE_IV!$R$64:$R$65,Binning_WOE_IV!$G$64:$G$65,"not found",0)</f>
        <v>0.23435622685305388</v>
      </c>
      <c r="AH600">
        <f>V600*TRAIN_SUMMARY!$C$3</f>
        <v>-5.5952498937620498E-2</v>
      </c>
      <c r="AI600">
        <f>W600*TRAIN_SUMMARY!$C$4</f>
        <v>-6.1692557392340606E-2</v>
      </c>
      <c r="AJ600">
        <f>X600*TRAIN_SUMMARY!$C$5</f>
        <v>-0.26777415036949909</v>
      </c>
      <c r="AK600">
        <f>Y600*TRAIN_SUMMARY!$C$6</f>
        <v>-0.88431454425511169</v>
      </c>
      <c r="AL600">
        <f>Z600*TRAIN_SUMMARY!$C$7</f>
        <v>2.4580699342731407E-2</v>
      </c>
      <c r="AM600">
        <f>AA600*TRAIN_SUMMARY!$C$8</f>
        <v>5.9194073638088991E-2</v>
      </c>
      <c r="AN600">
        <f>AB600*TRAIN_SUMMARY!$C$9</f>
        <v>0.17108448609736249</v>
      </c>
      <c r="AO600">
        <f>AC600*TRAIN_SUMMARY!$C$10</f>
        <v>-0.18469041192036334</v>
      </c>
      <c r="AP600">
        <f>AD600*TRAIN_SUMMARY!$C$11</f>
        <v>-0.21458247952085815</v>
      </c>
      <c r="AQ600">
        <f>AE600*TRAIN_SUMMARY!$C$12</f>
        <v>-0.28008206528227803</v>
      </c>
      <c r="AR600">
        <f>AF600*TRAIN_SUMMARY!$C$13</f>
        <v>-7.9424741749105313E-2</v>
      </c>
      <c r="AS600">
        <f>AG600*TRAIN_SUMMARY!$C$14</f>
        <v>-8.8614999578798745E-2</v>
      </c>
      <c r="AT600">
        <f>TRAIN_SUMMARY!$C$2+SUM(AH600:AS600)</f>
        <v>-2.6836700046899162</v>
      </c>
      <c r="AU600">
        <f t="shared" si="117"/>
        <v>6.3943856271984179E-2</v>
      </c>
      <c r="AV600">
        <f t="shared" si="118"/>
        <v>6.6079821688028631E-2</v>
      </c>
      <c r="AW600">
        <f t="shared" si="119"/>
        <v>1</v>
      </c>
      <c r="AX600">
        <f t="shared" si="120"/>
        <v>0</v>
      </c>
      <c r="AY600">
        <f t="shared" si="128"/>
        <v>387</v>
      </c>
      <c r="AZ600">
        <f t="shared" si="129"/>
        <v>212</v>
      </c>
      <c r="BA600" s="35">
        <f t="shared" si="121"/>
        <v>0.79793814432989696</v>
      </c>
      <c r="BB600" s="35">
        <f t="shared" si="122"/>
        <v>0.98604651162790702</v>
      </c>
      <c r="BC600" s="35">
        <f t="shared" si="123"/>
        <v>0.18810836729801006</v>
      </c>
      <c r="BD600" s="35">
        <f t="shared" si="124"/>
        <v>0.98604651162790702</v>
      </c>
      <c r="BE600" s="35">
        <f t="shared" si="125"/>
        <v>0.79793814432989696</v>
      </c>
      <c r="BF600" s="23">
        <f>VLOOKUP(AH600,POINTS_TABLE!$D$2:$E$6,2,FALSE)</f>
        <v>-2.4216717822795024</v>
      </c>
      <c r="BG600" s="23">
        <f>VLOOKUP(AI600,POINTS_TABLE!$D$7:$E$12,2,FALSE)</f>
        <v>-2.6701063982906263</v>
      </c>
      <c r="BH600" s="23">
        <f>VLOOKUP(AJ600,POINTS_TABLE!$D$13:$E$18,2,FALSE)</f>
        <v>-11.589493164489957</v>
      </c>
      <c r="BI600" s="23">
        <f>VLOOKUP(AK600,POINTS_TABLE!$D$21:$E$24,2,FALSE)</f>
        <v>-38.273886227485001</v>
      </c>
      <c r="BJ600" s="23">
        <f>VLOOKUP(AL600,POINTS_TABLE!$D$25:$E$27,2,FALSE)</f>
        <v>1.063873591300236</v>
      </c>
      <c r="BK600" s="23">
        <f>VLOOKUP(AM600,POINTS_TABLE!$D$28:$E$33,2,FALSE)</f>
        <v>2.5619698946306131</v>
      </c>
      <c r="BL600" s="23">
        <f>VLOOKUP(AN600,POINTS_TABLE!$D$34:$E$37,2,FALSE)</f>
        <v>7.4046821899710498</v>
      </c>
      <c r="BM600" s="23">
        <f>VLOOKUP(AO600,POINTS_TABLE!$D$38:$E$41,2,FALSE)</f>
        <v>-7.9935582413174426</v>
      </c>
      <c r="BN600" s="23">
        <f>VLOOKUP(AP600,POINTS_TABLE!$D$42:$E$44,2,FALSE)</f>
        <v>-9.2873123719919874</v>
      </c>
      <c r="BO600" s="23">
        <f>VLOOKUP(AQ600,POINTS_TABLE!$D$45:$E$48,2,FALSE)</f>
        <v>-12.122190198740443</v>
      </c>
      <c r="BP600" s="23">
        <f>VLOOKUP(AR600,POINTS_TABLE!$D$49:$E$50,2,FALSE)</f>
        <v>-3.4375704313596254</v>
      </c>
      <c r="BQ600" s="23">
        <f>VLOOKUP(AS600,POINTS_TABLE!$D$51:$E$52,2,FALSE)</f>
        <v>-3.8353326132213157</v>
      </c>
      <c r="BR600" s="39">
        <f>ROUND(SCORECARD_SCALLING!$C$6-SUM(BF600:BQ600)-TRAIN_SUMMARY!$C$2*SCORECARD_SCALLING!$C$5,0)</f>
        <v>586</v>
      </c>
      <c r="BS600" t="str">
        <f t="shared" si="126"/>
        <v>Accept</v>
      </c>
      <c r="BT600">
        <f t="shared" si="127"/>
        <v>3</v>
      </c>
    </row>
    <row r="601" spans="1:72">
      <c r="A601" s="2" t="s">
        <v>37</v>
      </c>
      <c r="B601" s="2">
        <v>12</v>
      </c>
      <c r="C601" s="2" t="s">
        <v>33</v>
      </c>
      <c r="D601" s="2" t="s">
        <v>46</v>
      </c>
      <c r="E601" s="2">
        <v>2390</v>
      </c>
      <c r="F601" s="2" t="s">
        <v>24</v>
      </c>
      <c r="G601" s="2" t="s">
        <v>25</v>
      </c>
      <c r="H601" s="2">
        <v>4</v>
      </c>
      <c r="I601" s="2" t="s">
        <v>26</v>
      </c>
      <c r="J601" s="2" t="s">
        <v>27</v>
      </c>
      <c r="K601" s="2">
        <v>3</v>
      </c>
      <c r="L601" s="2" t="s">
        <v>50</v>
      </c>
      <c r="M601" s="2">
        <v>50</v>
      </c>
      <c r="N601" s="2" t="s">
        <v>27</v>
      </c>
      <c r="O601" s="2" t="s">
        <v>29</v>
      </c>
      <c r="P601" s="2">
        <v>1</v>
      </c>
      <c r="Q601" s="2" t="s">
        <v>30</v>
      </c>
      <c r="R601" s="2">
        <v>1</v>
      </c>
      <c r="S601" s="2" t="s">
        <v>31</v>
      </c>
      <c r="T601" s="2" t="s">
        <v>31</v>
      </c>
      <c r="U601" s="2">
        <v>0</v>
      </c>
      <c r="V601">
        <f>_xlfn.XLOOKUP(B601,Binning_WOE_IV!$C$2:$C$6,Binning_WOE_IV!$I$2:$I$6,"not found",-1)</f>
        <v>7.0953437452657447E-2</v>
      </c>
      <c r="W601">
        <f>_xlfn.XLOOKUP(E601,Binning_WOE_IV!$C$7:$C$12,Binning_WOE_IV!$I$7:$I$12,"not found",-1)</f>
        <v>0.12361395596717682</v>
      </c>
      <c r="X601">
        <f>_xlfn.XLOOKUP(M601,Binning_WOE_IV!$C$13:$C$18,Binning_WOE_IV!$I$13:$I$18,"not found",-1)</f>
        <v>0.42044277372805144</v>
      </c>
      <c r="Y601">
        <f>_xlfn.XLOOKUP(A601,Binning_WOE_IV!$B$32:$B$35,Binning_WOE_IV!$G$32:$G$35,"not found",0)</f>
        <v>1.1281887537091495</v>
      </c>
      <c r="Z601" s="23">
        <f>_xlfn.XLOOKUP(_xlfn.XLOOKUP(C601,Binning_WOE_IV!$AF$2:$AF$6,Binning_WOE_IV!$AG$2:$AG$6,"not found",0),Binning_WOE_IV!$R$36:$R$38,Binning_WOE_IV!$G$36:$G$38,"not found",0)</f>
        <v>-4.4726268044255127E-2</v>
      </c>
      <c r="AA601" cm="1">
        <f t="array" ref="AA601">_xlfn.SWITCH(D601,"radio/tv",Binning_WOE_IV!$G$39,"other",Binning_WOE_IV!$G$39,"education",Binning_WOE_IV!$G$40,"retraining",Binning_WOE_IV!$G$40,"furniture/equipment",Binning_WOE_IV!$G$41,"domestic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601">
        <f>_xlfn.LET(_xlpm.b,_xlfn.XLOOKUP(F601,Binning_WOE_IV!$AJ$2:$AJ$6,Binning_WOE_IV!$AK$2:$AK$6,"not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01">
        <f>_xlfn.LET(_xlpm.b,_xlfn.XLOOKUP(G601,Binning_WOE_IV!$AL$2:$AL$6,Binning_WOE_IV!$AM$2:$AM$6,"not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01">
        <f>_xlfn.XLOOKUP(_xlfn.XLOOKUP(I601,Binning_WOE_IV!$AN$2:$AN$5,Binning_WOE_IV!$AO$2:$AO$5,"not found",0),Binning_WOE_IV!$R$53:$R$55,Binning_WOE_IV!$G$53:$G$55,"not found",0)</f>
        <v>0.1811117123342415</v>
      </c>
      <c r="AE601">
        <f>_xlfn.LET(_xlpm.b,_xlfn.XLOOKUP(L601,Binning_WOE_IV!$AQ$2:$AQ$5,Binning_WOE_IV!$AR$2:$AR$5,"not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01">
        <f>_xlfn.XLOOKUP(_xlfn.XLOOKUP(N601,Binning_WOE_IV!$AS$2:$AS$4,Binning_WOE_IV!$AT$2:$AT$4,"not found",0),Binning_WOE_IV!$R$62:$R$63,Binning_WOE_IV!$G$62:$G$63,"not found",0)</f>
        <v>0.12957806221905885</v>
      </c>
      <c r="AG601">
        <f>_xlfn.XLOOKUP(_xlfn.XLOOKUP(O601,Binning_WOE_IV!$AU$2:$AU$4,Binning_WOE_IV!$AV$2:$AV$4,"not found",0),Binning_WOE_IV!$R$64:$R$65,Binning_WOE_IV!$G$64:$G$65,"not found",0)</f>
        <v>0.23435622685305388</v>
      </c>
      <c r="AH601">
        <f>V601*TRAIN_SUMMARY!$C$3</f>
        <v>-5.5952498937620498E-2</v>
      </c>
      <c r="AI601">
        <f>W601*TRAIN_SUMMARY!$C$4</f>
        <v>-6.1692557392340606E-2</v>
      </c>
      <c r="AJ601">
        <f>X601*TRAIN_SUMMARY!$C$5</f>
        <v>-0.26777415036949909</v>
      </c>
      <c r="AK601">
        <f>Y601*TRAIN_SUMMARY!$C$6</f>
        <v>-0.88431454425511169</v>
      </c>
      <c r="AL601">
        <f>Z601*TRAIN_SUMMARY!$C$7</f>
        <v>2.4580699342731407E-2</v>
      </c>
      <c r="AM601">
        <f>AA601*TRAIN_SUMMARY!$C$8</f>
        <v>0.38352631329769549</v>
      </c>
      <c r="AN601">
        <f>AB601*TRAIN_SUMMARY!$C$9</f>
        <v>-0.49611293003523665</v>
      </c>
      <c r="AO601">
        <f>AC601*TRAIN_SUMMARY!$C$10</f>
        <v>-0.18469041192036334</v>
      </c>
      <c r="AP601">
        <f>AD601*TRAIN_SUMMARY!$C$11</f>
        <v>-0.21458247952085815</v>
      </c>
      <c r="AQ601">
        <f>AE601*TRAIN_SUMMARY!$C$12</f>
        <v>6.1778553558697331E-2</v>
      </c>
      <c r="AR601">
        <f>AF601*TRAIN_SUMMARY!$C$13</f>
        <v>-7.9424741749105313E-2</v>
      </c>
      <c r="AS601">
        <f>AG601*TRAIN_SUMMARY!$C$14</f>
        <v>-8.8614999578798745E-2</v>
      </c>
      <c r="AT601">
        <f>TRAIN_SUMMARY!$C$2+SUM(AH601:AS601)</f>
        <v>-2.6846745623219332</v>
      </c>
      <c r="AU601">
        <f t="shared" si="117"/>
        <v>6.3883754767351933E-2</v>
      </c>
      <c r="AV601">
        <f t="shared" si="118"/>
        <v>6.6015616591310777E-2</v>
      </c>
      <c r="AW601">
        <f t="shared" si="119"/>
        <v>1</v>
      </c>
      <c r="AX601">
        <f t="shared" si="120"/>
        <v>0</v>
      </c>
      <c r="AY601">
        <f t="shared" si="128"/>
        <v>388</v>
      </c>
      <c r="AZ601">
        <f t="shared" si="129"/>
        <v>212</v>
      </c>
      <c r="BA601" s="35">
        <f t="shared" si="121"/>
        <v>0.8</v>
      </c>
      <c r="BB601" s="35">
        <f t="shared" si="122"/>
        <v>0.98604651162790702</v>
      </c>
      <c r="BC601" s="35">
        <f t="shared" si="123"/>
        <v>0.18604651162790697</v>
      </c>
      <c r="BD601" s="35">
        <f t="shared" si="124"/>
        <v>0.98604651162790702</v>
      </c>
      <c r="BE601" s="35">
        <f t="shared" si="125"/>
        <v>0.8</v>
      </c>
      <c r="BF601" s="23">
        <f>VLOOKUP(AH601,POINTS_TABLE!$D$2:$E$6,2,FALSE)</f>
        <v>-2.4216717822795024</v>
      </c>
      <c r="BG601" s="23">
        <f>VLOOKUP(AI601,POINTS_TABLE!$D$7:$E$12,2,FALSE)</f>
        <v>-2.6701063982906263</v>
      </c>
      <c r="BH601" s="23">
        <f>VLOOKUP(AJ601,POINTS_TABLE!$D$13:$E$18,2,FALSE)</f>
        <v>-11.589493164489957</v>
      </c>
      <c r="BI601" s="23">
        <f>VLOOKUP(AK601,POINTS_TABLE!$D$21:$E$24,2,FALSE)</f>
        <v>-38.273886227485001</v>
      </c>
      <c r="BJ601" s="23">
        <f>VLOOKUP(AL601,POINTS_TABLE!$D$25:$E$27,2,FALSE)</f>
        <v>1.063873591300236</v>
      </c>
      <c r="BK601" s="23">
        <f>VLOOKUP(AM601,POINTS_TABLE!$D$28:$E$33,2,FALSE)</f>
        <v>16.599345307350365</v>
      </c>
      <c r="BL601" s="23">
        <f>VLOOKUP(AN601,POINTS_TABLE!$D$34:$E$37,2,FALSE)</f>
        <v>-21.472189916481874</v>
      </c>
      <c r="BM601" s="23">
        <f>VLOOKUP(AO601,POINTS_TABLE!$D$38:$E$41,2,FALSE)</f>
        <v>-7.9935582413174426</v>
      </c>
      <c r="BN601" s="23">
        <f>VLOOKUP(AP601,POINTS_TABLE!$D$42:$E$44,2,FALSE)</f>
        <v>-9.2873123719919874</v>
      </c>
      <c r="BO601" s="23">
        <f>VLOOKUP(AQ601,POINTS_TABLE!$D$45:$E$48,2,FALSE)</f>
        <v>2.6738283855727758</v>
      </c>
      <c r="BP601" s="23">
        <f>VLOOKUP(AR601,POINTS_TABLE!$D$49:$E$50,2,FALSE)</f>
        <v>-3.4375704313596254</v>
      </c>
      <c r="BQ601" s="23">
        <f>VLOOKUP(AS601,POINTS_TABLE!$D$51:$E$52,2,FALSE)</f>
        <v>-3.8353326132213157</v>
      </c>
      <c r="BR601" s="39">
        <f>ROUND(SCORECARD_SCALLING!$C$6-SUM(BF601:BQ601)-TRAIN_SUMMARY!$C$2*SCORECARD_SCALLING!$C$5,0)</f>
        <v>587</v>
      </c>
      <c r="BS601" t="str">
        <f t="shared" si="126"/>
        <v>Accept</v>
      </c>
      <c r="BT601">
        <f t="shared" si="127"/>
        <v>3</v>
      </c>
    </row>
    <row r="602" spans="1:72">
      <c r="A602" s="2" t="s">
        <v>37</v>
      </c>
      <c r="B602" s="2">
        <v>12</v>
      </c>
      <c r="C602" s="2" t="s">
        <v>22</v>
      </c>
      <c r="D602" s="2" t="s">
        <v>46</v>
      </c>
      <c r="E602" s="2">
        <v>1495</v>
      </c>
      <c r="F602" s="2" t="s">
        <v>34</v>
      </c>
      <c r="G602" s="2" t="s">
        <v>25</v>
      </c>
      <c r="H602" s="2">
        <v>4</v>
      </c>
      <c r="I602" s="2" t="s">
        <v>26</v>
      </c>
      <c r="J602" s="2" t="s">
        <v>27</v>
      </c>
      <c r="K602" s="2">
        <v>1</v>
      </c>
      <c r="L602" s="2" t="s">
        <v>28</v>
      </c>
      <c r="M602" s="2">
        <v>38</v>
      </c>
      <c r="N602" s="2" t="s">
        <v>27</v>
      </c>
      <c r="O602" s="2" t="s">
        <v>29</v>
      </c>
      <c r="P602" s="2">
        <v>2</v>
      </c>
      <c r="Q602" s="2" t="s">
        <v>40</v>
      </c>
      <c r="R602" s="2">
        <v>2</v>
      </c>
      <c r="S602" s="2" t="s">
        <v>27</v>
      </c>
      <c r="T602" s="2" t="s">
        <v>31</v>
      </c>
      <c r="U602" s="2">
        <v>0</v>
      </c>
      <c r="V602">
        <f>_xlfn.XLOOKUP(B602,Binning_WOE_IV!$C$2:$C$6,Binning_WOE_IV!$I$2:$I$6,"not found",-1)</f>
        <v>7.0953437452657447E-2</v>
      </c>
      <c r="W602">
        <f>_xlfn.XLOOKUP(E602,Binning_WOE_IV!$C$7:$C$12,Binning_WOE_IV!$I$7:$I$12,"not found",-1)</f>
        <v>0.16104877718831048</v>
      </c>
      <c r="X602">
        <f>_xlfn.XLOOKUP(M602,Binning_WOE_IV!$C$13:$C$18,Binning_WOE_IV!$I$13:$I$18,"not found",-1)</f>
        <v>0.27579903319597576</v>
      </c>
      <c r="Y602">
        <f>_xlfn.XLOOKUP(A602,Binning_WOE_IV!$B$32:$B$35,Binning_WOE_IV!$G$32:$G$35,"not found",0)</f>
        <v>1.1281887537091495</v>
      </c>
      <c r="Z602" s="23">
        <f>_xlfn.XLOOKUP(_xlfn.XLOOKUP(C602,Binning_WOE_IV!$AF$2:$AF$6,Binning_WOE_IV!$AG$2:$AG$6,"not found",0),Binning_WOE_IV!$R$36:$R$38,Binning_WOE_IV!$G$36:$G$38,"not found",0)</f>
        <v>0.68738688104907397</v>
      </c>
      <c r="AA602" cm="1">
        <f t="array" ref="AA602">_xlfn.SWITCH(D602,"radio/tv",Binning_WOE_IV!$G$39,"other",Binning_WOE_IV!$G$39,"education",Binning_WOE_IV!$G$40,"retraining",Binning_WOE_IV!$G$40,"furniture/equipment",Binning_WOE_IV!$G$41,"domestic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602">
        <f>_xlfn.LET(_xlpm.b,_xlfn.XLOOKUP(F602,Binning_WOE_IV!$AJ$2:$AJ$6,Binning_WOE_IV!$AK$2:$AK$6,"not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02">
        <f>_xlfn.LET(_xlpm.b,_xlfn.XLOOKUP(G602,Binning_WOE_IV!$AL$2:$AL$6,Binning_WOE_IV!$AM$2:$AM$6,"not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02">
        <f>_xlfn.XLOOKUP(_xlfn.XLOOKUP(I602,Binning_WOE_IV!$AN$2:$AN$5,Binning_WOE_IV!$AO$2:$AO$5,"not found",0),Binning_WOE_IV!$R$53:$R$55,Binning_WOE_IV!$G$53:$G$55,"not found",0)</f>
        <v>0.1811117123342415</v>
      </c>
      <c r="AE602">
        <f>_xlfn.LET(_xlpm.b,_xlfn.XLOOKUP(L602,Binning_WOE_IV!$AQ$2:$AQ$5,Binning_WOE_IV!$AR$2:$AR$5,"not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02">
        <f>_xlfn.XLOOKUP(_xlfn.XLOOKUP(N602,Binning_WOE_IV!$AS$2:$AS$4,Binning_WOE_IV!$AT$2:$AT$4,"not found",0),Binning_WOE_IV!$R$62:$R$63,Binning_WOE_IV!$G$62:$G$63,"not found",0)</f>
        <v>0.12957806221905885</v>
      </c>
      <c r="AG602">
        <f>_xlfn.XLOOKUP(_xlfn.XLOOKUP(O602,Binning_WOE_IV!$AU$2:$AU$4,Binning_WOE_IV!$AV$2:$AV$4,"not found",0),Binning_WOE_IV!$R$64:$R$65,Binning_WOE_IV!$G$64:$G$65,"not found",0)</f>
        <v>0.23435622685305388</v>
      </c>
      <c r="AH602">
        <f>V602*TRAIN_SUMMARY!$C$3</f>
        <v>-5.5952498937620498E-2</v>
      </c>
      <c r="AI602">
        <f>W602*TRAIN_SUMMARY!$C$4</f>
        <v>-8.037531726833734E-2</v>
      </c>
      <c r="AJ602">
        <f>X602*TRAIN_SUMMARY!$C$5</f>
        <v>-0.1756525653466223</v>
      </c>
      <c r="AK602">
        <f>Y602*TRAIN_SUMMARY!$C$6</f>
        <v>-0.88431454425511169</v>
      </c>
      <c r="AL602">
        <f>Z602*TRAIN_SUMMARY!$C$7</f>
        <v>-0.37777464997720578</v>
      </c>
      <c r="AM602">
        <f>AA602*TRAIN_SUMMARY!$C$8</f>
        <v>0.38352631329769549</v>
      </c>
      <c r="AN602">
        <f>AB602*TRAIN_SUMMARY!$C$9</f>
        <v>0.17108448609736249</v>
      </c>
      <c r="AO602">
        <f>AC602*TRAIN_SUMMARY!$C$10</f>
        <v>-0.18469041192036334</v>
      </c>
      <c r="AP602">
        <f>AD602*TRAIN_SUMMARY!$C$11</f>
        <v>-0.21458247952085815</v>
      </c>
      <c r="AQ602">
        <f>AE602*TRAIN_SUMMARY!$C$12</f>
        <v>-0.28008206528227803</v>
      </c>
      <c r="AR602">
        <f>AF602*TRAIN_SUMMARY!$C$13</f>
        <v>-7.9424741749105313E-2</v>
      </c>
      <c r="AS602">
        <f>AG602*TRAIN_SUMMARY!$C$14</f>
        <v>-8.8614999578798745E-2</v>
      </c>
      <c r="AT602">
        <f>TRAIN_SUMMARY!$C$2+SUM(AH602:AS602)</f>
        <v>-2.6882542892033667</v>
      </c>
      <c r="AU602">
        <f t="shared" si="117"/>
        <v>6.3670011637769461E-2</v>
      </c>
      <c r="AV602">
        <f t="shared" si="118"/>
        <v>6.5787312967232239E-2</v>
      </c>
      <c r="AW602">
        <f t="shared" si="119"/>
        <v>1</v>
      </c>
      <c r="AX602">
        <f t="shared" si="120"/>
        <v>0</v>
      </c>
      <c r="AY602">
        <f t="shared" si="128"/>
        <v>389</v>
      </c>
      <c r="AZ602">
        <f t="shared" si="129"/>
        <v>212</v>
      </c>
      <c r="BA602" s="35">
        <f t="shared" si="121"/>
        <v>0.80206185567010313</v>
      </c>
      <c r="BB602" s="35">
        <f t="shared" si="122"/>
        <v>0.98604651162790702</v>
      </c>
      <c r="BC602" s="35">
        <f t="shared" si="123"/>
        <v>0.18398465595780389</v>
      </c>
      <c r="BD602" s="35">
        <f t="shared" si="124"/>
        <v>0.98604651162790702</v>
      </c>
      <c r="BE602" s="35">
        <f t="shared" si="125"/>
        <v>0.80206185567010313</v>
      </c>
      <c r="BF602" s="23">
        <f>VLOOKUP(AH602,POINTS_TABLE!$D$2:$E$6,2,FALSE)</f>
        <v>-2.4216717822795024</v>
      </c>
      <c r="BG602" s="23">
        <f>VLOOKUP(AI602,POINTS_TABLE!$D$7:$E$12,2,FALSE)</f>
        <v>-3.4787121489872201</v>
      </c>
      <c r="BH602" s="23">
        <f>VLOOKUP(AJ602,POINTS_TABLE!$D$13:$E$18,2,FALSE)</f>
        <v>-7.6023925483498971</v>
      </c>
      <c r="BI602" s="23">
        <f>VLOOKUP(AK602,POINTS_TABLE!$D$21:$E$24,2,FALSE)</f>
        <v>-38.273886227485001</v>
      </c>
      <c r="BJ602" s="23">
        <f>VLOOKUP(AL602,POINTS_TABLE!$D$25:$E$27,2,FALSE)</f>
        <v>-16.350408422870363</v>
      </c>
      <c r="BK602" s="23">
        <f>VLOOKUP(AM602,POINTS_TABLE!$D$28:$E$33,2,FALSE)</f>
        <v>16.599345307350365</v>
      </c>
      <c r="BL602" s="23">
        <f>VLOOKUP(AN602,POINTS_TABLE!$D$34:$E$37,2,FALSE)</f>
        <v>7.4046821899710498</v>
      </c>
      <c r="BM602" s="23">
        <f>VLOOKUP(AO602,POINTS_TABLE!$D$38:$E$41,2,FALSE)</f>
        <v>-7.9935582413174426</v>
      </c>
      <c r="BN602" s="23">
        <f>VLOOKUP(AP602,POINTS_TABLE!$D$42:$E$44,2,FALSE)</f>
        <v>-9.2873123719919874</v>
      </c>
      <c r="BO602" s="23">
        <f>VLOOKUP(AQ602,POINTS_TABLE!$D$45:$E$48,2,FALSE)</f>
        <v>-12.122190198740443</v>
      </c>
      <c r="BP602" s="23">
        <f>VLOOKUP(AR602,POINTS_TABLE!$D$49:$E$50,2,FALSE)</f>
        <v>-3.4375704313596254</v>
      </c>
      <c r="BQ602" s="23">
        <f>VLOOKUP(AS602,POINTS_TABLE!$D$51:$E$52,2,FALSE)</f>
        <v>-3.8353326132213157</v>
      </c>
      <c r="BR602" s="39">
        <f>ROUND(SCORECARD_SCALLING!$C$6-SUM(BF602:BQ602)-TRAIN_SUMMARY!$C$2*SCORECARD_SCALLING!$C$5,0)</f>
        <v>587</v>
      </c>
      <c r="BS602" t="str">
        <f t="shared" si="126"/>
        <v>Accept</v>
      </c>
      <c r="BT602">
        <f t="shared" si="127"/>
        <v>3</v>
      </c>
    </row>
    <row r="603" spans="1:72">
      <c r="A603" s="2" t="s">
        <v>37</v>
      </c>
      <c r="B603" s="2">
        <v>12</v>
      </c>
      <c r="C603" s="2" t="s">
        <v>33</v>
      </c>
      <c r="D603" s="2" t="s">
        <v>23</v>
      </c>
      <c r="E603" s="2">
        <v>804</v>
      </c>
      <c r="F603" s="2" t="s">
        <v>34</v>
      </c>
      <c r="G603" s="2" t="s">
        <v>25</v>
      </c>
      <c r="H603" s="2">
        <v>4</v>
      </c>
      <c r="I603" s="2" t="s">
        <v>26</v>
      </c>
      <c r="J603" s="2" t="s">
        <v>27</v>
      </c>
      <c r="K603" s="2">
        <v>4</v>
      </c>
      <c r="L603" s="2" t="s">
        <v>50</v>
      </c>
      <c r="M603" s="2">
        <v>38</v>
      </c>
      <c r="N603" s="2" t="s">
        <v>27</v>
      </c>
      <c r="O603" s="2" t="s">
        <v>29</v>
      </c>
      <c r="P603" s="2">
        <v>1</v>
      </c>
      <c r="Q603" s="2" t="s">
        <v>30</v>
      </c>
      <c r="R603" s="2">
        <v>1</v>
      </c>
      <c r="S603" s="2" t="s">
        <v>27</v>
      </c>
      <c r="T603" s="2" t="s">
        <v>31</v>
      </c>
      <c r="U603" s="2">
        <v>0</v>
      </c>
      <c r="V603">
        <f>_xlfn.XLOOKUP(B603,Binning_WOE_IV!$C$2:$C$6,Binning_WOE_IV!$I$2:$I$6,"not found",-1)</f>
        <v>7.0953437452657447E-2</v>
      </c>
      <c r="W603">
        <f>_xlfn.XLOOKUP(E603,Binning_WOE_IV!$C$7:$C$12,Binning_WOE_IV!$I$7:$I$12,"not found",-1)</f>
        <v>3.9978967825304385E-2</v>
      </c>
      <c r="X603">
        <f>_xlfn.XLOOKUP(M603,Binning_WOE_IV!$C$13:$C$18,Binning_WOE_IV!$I$13:$I$18,"not found",-1)</f>
        <v>0.27579903319597576</v>
      </c>
      <c r="Y603">
        <f>_xlfn.XLOOKUP(A603,Binning_WOE_IV!$B$32:$B$35,Binning_WOE_IV!$G$32:$G$35,"not found",0)</f>
        <v>1.1281887537091495</v>
      </c>
      <c r="Z603" s="23">
        <f>_xlfn.XLOOKUP(_xlfn.XLOOKUP(C603,Binning_WOE_IV!$AF$2:$AF$6,Binning_WOE_IV!$AG$2:$AG$6,"not found",0),Binning_WOE_IV!$R$36:$R$38,Binning_WOE_IV!$G$36:$G$38,"not found",0)</f>
        <v>-4.4726268044255127E-2</v>
      </c>
      <c r="AA603" cm="1">
        <f t="array" ref="AA603">_xlfn.SWITCH(D603,"radio/tv",Binning_WOE_IV!$G$39,"other",Binning_WOE_IV!$G$39,"education",Binning_WOE_IV!$G$40,"retraining",Binning_WOE_IV!$G$40,"furniture/equipment",Binning_WOE_IV!$G$41,"domestic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03">
        <f>_xlfn.LET(_xlpm.b,_xlfn.XLOOKUP(F603,Binning_WOE_IV!$AJ$2:$AJ$6,Binning_WOE_IV!$AK$2:$AK$6,"not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03">
        <f>_xlfn.LET(_xlpm.b,_xlfn.XLOOKUP(G603,Binning_WOE_IV!$AL$2:$AL$6,Binning_WOE_IV!$AM$2:$AM$6,"not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03">
        <f>_xlfn.XLOOKUP(_xlfn.XLOOKUP(I603,Binning_WOE_IV!$AN$2:$AN$5,Binning_WOE_IV!$AO$2:$AO$5,"not found",0),Binning_WOE_IV!$R$53:$R$55,Binning_WOE_IV!$G$53:$G$55,"not found",0)</f>
        <v>0.1811117123342415</v>
      </c>
      <c r="AE603">
        <f>_xlfn.LET(_xlpm.b,_xlfn.XLOOKUP(L603,Binning_WOE_IV!$AQ$2:$AQ$5,Binning_WOE_IV!$AR$2:$AR$5,"not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03">
        <f>_xlfn.XLOOKUP(_xlfn.XLOOKUP(N603,Binning_WOE_IV!$AS$2:$AS$4,Binning_WOE_IV!$AT$2:$AT$4,"not found",0),Binning_WOE_IV!$R$62:$R$63,Binning_WOE_IV!$G$62:$G$63,"not found",0)</f>
        <v>0.12957806221905885</v>
      </c>
      <c r="AG603">
        <f>_xlfn.XLOOKUP(_xlfn.XLOOKUP(O603,Binning_WOE_IV!$AU$2:$AU$4,Binning_WOE_IV!$AV$2:$AV$4,"not found",0),Binning_WOE_IV!$R$64:$R$65,Binning_WOE_IV!$G$64:$G$65,"not found",0)</f>
        <v>0.23435622685305388</v>
      </c>
      <c r="AH603">
        <f>V603*TRAIN_SUMMARY!$C$3</f>
        <v>-5.5952498937620498E-2</v>
      </c>
      <c r="AI603">
        <f>W603*TRAIN_SUMMARY!$C$4</f>
        <v>-1.9952478243670423E-2</v>
      </c>
      <c r="AJ603">
        <f>X603*TRAIN_SUMMARY!$C$5</f>
        <v>-0.1756525653466223</v>
      </c>
      <c r="AK603">
        <f>Y603*TRAIN_SUMMARY!$C$6</f>
        <v>-0.88431454425511169</v>
      </c>
      <c r="AL603">
        <f>Z603*TRAIN_SUMMARY!$C$7</f>
        <v>2.4580699342731407E-2</v>
      </c>
      <c r="AM603">
        <f>AA603*TRAIN_SUMMARY!$C$8</f>
        <v>-0.43521580803835686</v>
      </c>
      <c r="AN603">
        <f>AB603*TRAIN_SUMMARY!$C$9</f>
        <v>0.17108448609736249</v>
      </c>
      <c r="AO603">
        <f>AC603*TRAIN_SUMMARY!$C$10</f>
        <v>-0.18469041192036334</v>
      </c>
      <c r="AP603">
        <f>AD603*TRAIN_SUMMARY!$C$11</f>
        <v>-0.21458247952085815</v>
      </c>
      <c r="AQ603">
        <f>AE603*TRAIN_SUMMARY!$C$12</f>
        <v>6.1778553558697331E-2</v>
      </c>
      <c r="AR603">
        <f>AF603*TRAIN_SUMMARY!$C$13</f>
        <v>-7.9424741749105313E-2</v>
      </c>
      <c r="AS603">
        <f>AG603*TRAIN_SUMMARY!$C$14</f>
        <v>-8.8614999578798745E-2</v>
      </c>
      <c r="AT603">
        <f>TRAIN_SUMMARY!$C$2+SUM(AH603:AS603)</f>
        <v>-2.7023576033538395</v>
      </c>
      <c r="AU603">
        <f t="shared" si="117"/>
        <v>6.2834382529869309E-2</v>
      </c>
      <c r="AV603">
        <f t="shared" si="118"/>
        <v>6.4895259459647747E-2</v>
      </c>
      <c r="AW603">
        <f t="shared" si="119"/>
        <v>1</v>
      </c>
      <c r="AX603">
        <f t="shared" si="120"/>
        <v>0</v>
      </c>
      <c r="AY603">
        <f t="shared" si="128"/>
        <v>390</v>
      </c>
      <c r="AZ603">
        <f t="shared" si="129"/>
        <v>212</v>
      </c>
      <c r="BA603" s="35">
        <f t="shared" si="121"/>
        <v>0.80412371134020622</v>
      </c>
      <c r="BB603" s="35">
        <f t="shared" si="122"/>
        <v>0.98604651162790702</v>
      </c>
      <c r="BC603" s="35">
        <f t="shared" si="123"/>
        <v>0.1819228002877008</v>
      </c>
      <c r="BD603" s="35">
        <f t="shared" si="124"/>
        <v>0.98604651162790702</v>
      </c>
      <c r="BE603" s="35">
        <f t="shared" si="125"/>
        <v>0.80412371134020622</v>
      </c>
      <c r="BF603" s="23">
        <f>VLOOKUP(AH603,POINTS_TABLE!$D$2:$E$6,2,FALSE)</f>
        <v>-2.4216717822795024</v>
      </c>
      <c r="BG603" s="23">
        <f>VLOOKUP(AI603,POINTS_TABLE!$D$7:$E$12,2,FALSE)</f>
        <v>-0.86356024246764762</v>
      </c>
      <c r="BH603" s="23">
        <f>VLOOKUP(AJ603,POINTS_TABLE!$D$13:$E$18,2,FALSE)</f>
        <v>-7.6023925483498971</v>
      </c>
      <c r="BI603" s="23">
        <f>VLOOKUP(AK603,POINTS_TABLE!$D$21:$E$24,2,FALSE)</f>
        <v>-38.273886227485001</v>
      </c>
      <c r="BJ603" s="23">
        <f>VLOOKUP(AL603,POINTS_TABLE!$D$25:$E$27,2,FALSE)</f>
        <v>1.063873591300236</v>
      </c>
      <c r="BK603" s="23">
        <f>VLOOKUP(AM603,POINTS_TABLE!$D$28:$E$33,2,FALSE)</f>
        <v>-18.836510639202615</v>
      </c>
      <c r="BL603" s="23">
        <f>VLOOKUP(AN603,POINTS_TABLE!$D$34:$E$37,2,FALSE)</f>
        <v>7.4046821899710498</v>
      </c>
      <c r="BM603" s="23">
        <f>VLOOKUP(AO603,POINTS_TABLE!$D$38:$E$41,2,FALSE)</f>
        <v>-7.9935582413174426</v>
      </c>
      <c r="BN603" s="23">
        <f>VLOOKUP(AP603,POINTS_TABLE!$D$42:$E$44,2,FALSE)</f>
        <v>-9.2873123719919874</v>
      </c>
      <c r="BO603" s="23">
        <f>VLOOKUP(AQ603,POINTS_TABLE!$D$45:$E$48,2,FALSE)</f>
        <v>2.6738283855727758</v>
      </c>
      <c r="BP603" s="23">
        <f>VLOOKUP(AR603,POINTS_TABLE!$D$49:$E$50,2,FALSE)</f>
        <v>-3.4375704313596254</v>
      </c>
      <c r="BQ603" s="23">
        <f>VLOOKUP(AS603,POINTS_TABLE!$D$51:$E$52,2,FALSE)</f>
        <v>-3.8353326132213157</v>
      </c>
      <c r="BR603" s="39">
        <f>ROUND(SCORECARD_SCALLING!$C$6-SUM(BF603:BQ603)-TRAIN_SUMMARY!$C$2*SCORECARD_SCALLING!$C$5,0)</f>
        <v>587</v>
      </c>
      <c r="BS603" t="str">
        <f t="shared" si="126"/>
        <v>Accept</v>
      </c>
      <c r="BT603">
        <f t="shared" si="127"/>
        <v>3</v>
      </c>
    </row>
    <row r="604" spans="1:72">
      <c r="A604" s="2" t="s">
        <v>37</v>
      </c>
      <c r="B604" s="2">
        <v>28</v>
      </c>
      <c r="C604" s="2" t="s">
        <v>22</v>
      </c>
      <c r="D604" s="2" t="s">
        <v>23</v>
      </c>
      <c r="E604" s="2">
        <v>2743</v>
      </c>
      <c r="F604" s="2" t="s">
        <v>34</v>
      </c>
      <c r="G604" s="2" t="s">
        <v>25</v>
      </c>
      <c r="H604" s="2">
        <v>4</v>
      </c>
      <c r="I604" s="2" t="s">
        <v>26</v>
      </c>
      <c r="J604" s="2" t="s">
        <v>27</v>
      </c>
      <c r="K604" s="2">
        <v>2</v>
      </c>
      <c r="L604" s="2" t="s">
        <v>50</v>
      </c>
      <c r="M604" s="2">
        <v>29</v>
      </c>
      <c r="N604" s="2" t="s">
        <v>27</v>
      </c>
      <c r="O604" s="2" t="s">
        <v>29</v>
      </c>
      <c r="P604" s="2">
        <v>2</v>
      </c>
      <c r="Q604" s="2" t="s">
        <v>30</v>
      </c>
      <c r="R604" s="2">
        <v>1</v>
      </c>
      <c r="S604" s="2" t="s">
        <v>27</v>
      </c>
      <c r="T604" s="2" t="s">
        <v>31</v>
      </c>
      <c r="U604" s="2">
        <v>0</v>
      </c>
      <c r="V604">
        <f>_xlfn.XLOOKUP(B604,Binning_WOE_IV!$C$2:$C$6,Binning_WOE_IV!$I$2:$I$6,"not found",-1)</f>
        <v>-0.12917431193202994</v>
      </c>
      <c r="W604">
        <f>_xlfn.XLOOKUP(E604,Binning_WOE_IV!$C$7:$C$12,Binning_WOE_IV!$I$7:$I$12,"not found",-1)</f>
        <v>0.12361395596717682</v>
      </c>
      <c r="X604">
        <f>_xlfn.XLOOKUP(M604,Binning_WOE_IV!$C$13:$C$18,Binning_WOE_IV!$I$13:$I$18,"not found",-1)</f>
        <v>-0.13233987329659078</v>
      </c>
      <c r="Y604">
        <f>_xlfn.XLOOKUP(A604,Binning_WOE_IV!$B$32:$B$35,Binning_WOE_IV!$G$32:$G$35,"not found",0)</f>
        <v>1.1281887537091495</v>
      </c>
      <c r="Z604" s="23">
        <f>_xlfn.XLOOKUP(_xlfn.XLOOKUP(C604,Binning_WOE_IV!$AF$2:$AF$6,Binning_WOE_IV!$AG$2:$AG$6,"not found",0),Binning_WOE_IV!$R$36:$R$38,Binning_WOE_IV!$G$36:$G$38,"not found",0)</f>
        <v>0.68738688104907397</v>
      </c>
      <c r="AA604" cm="1">
        <f t="array" ref="AA604">_xlfn.SWITCH(D604,"radio/tv",Binning_WOE_IV!$G$39,"other",Binning_WOE_IV!$G$39,"education",Binning_WOE_IV!$G$40,"retraining",Binning_WOE_IV!$G$40,"furniture/equipment",Binning_WOE_IV!$G$41,"domestic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04">
        <f>_xlfn.LET(_xlpm.b,_xlfn.XLOOKUP(F604,Binning_WOE_IV!$AJ$2:$AJ$6,Binning_WOE_IV!$AK$2:$AK$6,"not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04">
        <f>_xlfn.LET(_xlpm.b,_xlfn.XLOOKUP(G604,Binning_WOE_IV!$AL$2:$AL$6,Binning_WOE_IV!$AM$2:$AM$6,"not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04">
        <f>_xlfn.XLOOKUP(_xlfn.XLOOKUP(I604,Binning_WOE_IV!$AN$2:$AN$5,Binning_WOE_IV!$AO$2:$AO$5,"not found",0),Binning_WOE_IV!$R$53:$R$55,Binning_WOE_IV!$G$53:$G$55,"not found",0)</f>
        <v>0.1811117123342415</v>
      </c>
      <c r="AE604">
        <f>_xlfn.LET(_xlpm.b,_xlfn.XLOOKUP(L604,Binning_WOE_IV!$AQ$2:$AQ$5,Binning_WOE_IV!$AR$2:$AR$5,"not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04">
        <f>_xlfn.XLOOKUP(_xlfn.XLOOKUP(N604,Binning_WOE_IV!$AS$2:$AS$4,Binning_WOE_IV!$AT$2:$AT$4,"not found",0),Binning_WOE_IV!$R$62:$R$63,Binning_WOE_IV!$G$62:$G$63,"not found",0)</f>
        <v>0.12957806221905885</v>
      </c>
      <c r="AG604">
        <f>_xlfn.XLOOKUP(_xlfn.XLOOKUP(O604,Binning_WOE_IV!$AU$2:$AU$4,Binning_WOE_IV!$AV$2:$AV$4,"not found",0),Binning_WOE_IV!$R$64:$R$65,Binning_WOE_IV!$G$64:$G$65,"not found",0)</f>
        <v>0.23435622685305388</v>
      </c>
      <c r="AH604">
        <f>V604*TRAIN_SUMMARY!$C$3</f>
        <v>0.10186434668464488</v>
      </c>
      <c r="AI604">
        <f>W604*TRAIN_SUMMARY!$C$4</f>
        <v>-6.1692557392340606E-2</v>
      </c>
      <c r="AJ604">
        <f>X604*TRAIN_SUMMARY!$C$5</f>
        <v>8.428542324031725E-2</v>
      </c>
      <c r="AK604">
        <f>Y604*TRAIN_SUMMARY!$C$6</f>
        <v>-0.88431454425511169</v>
      </c>
      <c r="AL604">
        <f>Z604*TRAIN_SUMMARY!$C$7</f>
        <v>-0.37777464997720578</v>
      </c>
      <c r="AM604">
        <f>AA604*TRAIN_SUMMARY!$C$8</f>
        <v>-0.43521580803835686</v>
      </c>
      <c r="AN604">
        <f>AB604*TRAIN_SUMMARY!$C$9</f>
        <v>0.17108448609736249</v>
      </c>
      <c r="AO604">
        <f>AC604*TRAIN_SUMMARY!$C$10</f>
        <v>-0.18469041192036334</v>
      </c>
      <c r="AP604">
        <f>AD604*TRAIN_SUMMARY!$C$11</f>
        <v>-0.21458247952085815</v>
      </c>
      <c r="AQ604">
        <f>AE604*TRAIN_SUMMARY!$C$12</f>
        <v>6.1778553558697331E-2</v>
      </c>
      <c r="AR604">
        <f>AF604*TRAIN_SUMMARY!$C$13</f>
        <v>-7.9424741749105313E-2</v>
      </c>
      <c r="AS604">
        <f>AG604*TRAIN_SUMMARY!$C$14</f>
        <v>-8.8614999578798745E-2</v>
      </c>
      <c r="AT604">
        <f>TRAIN_SUMMARY!$C$2+SUM(AH604:AS604)</f>
        <v>-2.7286981976132418</v>
      </c>
      <c r="AU604">
        <f t="shared" si="117"/>
        <v>6.1301029945668481E-2</v>
      </c>
      <c r="AV604">
        <f t="shared" si="118"/>
        <v>6.3260436844084347E-2</v>
      </c>
      <c r="AW604">
        <f t="shared" si="119"/>
        <v>1</v>
      </c>
      <c r="AX604">
        <f t="shared" si="120"/>
        <v>0</v>
      </c>
      <c r="AY604">
        <f t="shared" si="128"/>
        <v>391</v>
      </c>
      <c r="AZ604">
        <f t="shared" si="129"/>
        <v>212</v>
      </c>
      <c r="BA604" s="35">
        <f t="shared" si="121"/>
        <v>0.8061855670103093</v>
      </c>
      <c r="BB604" s="35">
        <f t="shared" si="122"/>
        <v>0.98604651162790702</v>
      </c>
      <c r="BC604" s="35">
        <f t="shared" si="123"/>
        <v>0.17986094461759772</v>
      </c>
      <c r="BD604" s="35">
        <f t="shared" si="124"/>
        <v>0.98604651162790702</v>
      </c>
      <c r="BE604" s="35">
        <f t="shared" si="125"/>
        <v>0.8061855670103093</v>
      </c>
      <c r="BF604" s="23">
        <f>VLOOKUP(AH604,POINTS_TABLE!$D$2:$E$6,2,FALSE)</f>
        <v>4.4087756341599382</v>
      </c>
      <c r="BG604" s="23">
        <f>VLOOKUP(AI604,POINTS_TABLE!$D$7:$E$12,2,FALSE)</f>
        <v>-2.6701063982906263</v>
      </c>
      <c r="BH604" s="23">
        <f>VLOOKUP(AJ604,POINTS_TABLE!$D$13:$E$18,2,FALSE)</f>
        <v>3.6479448638409924</v>
      </c>
      <c r="BI604" s="23">
        <f>VLOOKUP(AK604,POINTS_TABLE!$D$21:$E$24,2,FALSE)</f>
        <v>-38.273886227485001</v>
      </c>
      <c r="BJ604" s="23">
        <f>VLOOKUP(AL604,POINTS_TABLE!$D$25:$E$27,2,FALSE)</f>
        <v>-16.350408422870363</v>
      </c>
      <c r="BK604" s="23">
        <f>VLOOKUP(AM604,POINTS_TABLE!$D$28:$E$33,2,FALSE)</f>
        <v>-18.836510639202615</v>
      </c>
      <c r="BL604" s="23">
        <f>VLOOKUP(AN604,POINTS_TABLE!$D$34:$E$37,2,FALSE)</f>
        <v>7.4046821899710498</v>
      </c>
      <c r="BM604" s="23">
        <f>VLOOKUP(AO604,POINTS_TABLE!$D$38:$E$41,2,FALSE)</f>
        <v>-7.9935582413174426</v>
      </c>
      <c r="BN604" s="23">
        <f>VLOOKUP(AP604,POINTS_TABLE!$D$42:$E$44,2,FALSE)</f>
        <v>-9.2873123719919874</v>
      </c>
      <c r="BO604" s="23">
        <f>VLOOKUP(AQ604,POINTS_TABLE!$D$45:$E$48,2,FALSE)</f>
        <v>2.6738283855727758</v>
      </c>
      <c r="BP604" s="23">
        <f>VLOOKUP(AR604,POINTS_TABLE!$D$49:$E$50,2,FALSE)</f>
        <v>-3.4375704313596254</v>
      </c>
      <c r="BQ604" s="23">
        <f>VLOOKUP(AS604,POINTS_TABLE!$D$51:$E$52,2,FALSE)</f>
        <v>-3.8353326132213157</v>
      </c>
      <c r="BR604" s="39">
        <f>ROUND(SCORECARD_SCALLING!$C$6-SUM(BF604:BQ604)-TRAIN_SUMMARY!$C$2*SCORECARD_SCALLING!$C$5,0)</f>
        <v>588</v>
      </c>
      <c r="BS604" t="str">
        <f t="shared" si="126"/>
        <v>Accept</v>
      </c>
      <c r="BT604">
        <f t="shared" si="127"/>
        <v>3</v>
      </c>
    </row>
    <row r="605" spans="1:72">
      <c r="A605" s="2" t="s">
        <v>37</v>
      </c>
      <c r="B605" s="2">
        <v>12</v>
      </c>
      <c r="C605" s="2" t="s">
        <v>22</v>
      </c>
      <c r="D605" s="2" t="s">
        <v>41</v>
      </c>
      <c r="E605" s="2">
        <v>1592</v>
      </c>
      <c r="F605" s="2" t="s">
        <v>53</v>
      </c>
      <c r="G605" s="2" t="s">
        <v>39</v>
      </c>
      <c r="H605" s="2">
        <v>3</v>
      </c>
      <c r="I605" s="2" t="s">
        <v>36</v>
      </c>
      <c r="J605" s="2" t="s">
        <v>27</v>
      </c>
      <c r="K605" s="2">
        <v>2</v>
      </c>
      <c r="L605" s="2" t="s">
        <v>43</v>
      </c>
      <c r="M605" s="2">
        <v>35</v>
      </c>
      <c r="N605" s="2" t="s">
        <v>27</v>
      </c>
      <c r="O605" s="2" t="s">
        <v>29</v>
      </c>
      <c r="P605" s="2">
        <v>1</v>
      </c>
      <c r="Q605" s="2" t="s">
        <v>30</v>
      </c>
      <c r="R605" s="2">
        <v>1</v>
      </c>
      <c r="S605" s="2" t="s">
        <v>27</v>
      </c>
      <c r="T605" s="2" t="s">
        <v>62</v>
      </c>
      <c r="U605" s="2">
        <v>0</v>
      </c>
      <c r="V605">
        <f>_xlfn.XLOOKUP(B605,Binning_WOE_IV!$C$2:$C$6,Binning_WOE_IV!$I$2:$I$6,"not found",-1)</f>
        <v>7.0953437452657447E-2</v>
      </c>
      <c r="W605">
        <f>_xlfn.XLOOKUP(E605,Binning_WOE_IV!$C$7:$C$12,Binning_WOE_IV!$I$7:$I$12,"not found",-1)</f>
        <v>0.16104877718831048</v>
      </c>
      <c r="X605">
        <f>_xlfn.XLOOKUP(M605,Binning_WOE_IV!$C$13:$C$18,Binning_WOE_IV!$I$13:$I$18,"not found",-1)</f>
        <v>-9.0210644079187538E-2</v>
      </c>
      <c r="Y605">
        <f>_xlfn.XLOOKUP(A605,Binning_WOE_IV!$B$32:$B$35,Binning_WOE_IV!$G$32:$G$35,"not found",0)</f>
        <v>1.1281887537091495</v>
      </c>
      <c r="Z605" s="23">
        <f>_xlfn.XLOOKUP(_xlfn.XLOOKUP(C605,Binning_WOE_IV!$AF$2:$AF$6,Binning_WOE_IV!$AG$2:$AG$6,"not found",0),Binning_WOE_IV!$R$36:$R$38,Binning_WOE_IV!$G$36:$G$38,"not found",0)</f>
        <v>0.68738688104907397</v>
      </c>
      <c r="AA605" cm="1">
        <f t="array" ref="AA605">_xlfn.SWITCH(D605,"radio/tv",Binning_WOE_IV!$G$39,"other",Binning_WOE_IV!$G$39,"education",Binning_WOE_IV!$G$40,"retraining",Binning_WOE_IV!$G$40,"furniture/equipment",Binning_WOE_IV!$G$41,"domestic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605">
        <f>_xlfn.LET(_xlpm.b,_xlfn.XLOOKUP(F605,Binning_WOE_IV!$AJ$2:$AJ$6,Binning_WOE_IV!$AK$2:$AK$6,"not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05">
        <f>_xlfn.LET(_xlpm.b,_xlfn.XLOOKUP(G605,Binning_WOE_IV!$AL$2:$AL$6,Binning_WOE_IV!$AM$2:$AM$6,"not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05">
        <f>_xlfn.XLOOKUP(_xlfn.XLOOKUP(I605,Binning_WOE_IV!$AN$2:$AN$5,Binning_WOE_IV!$AO$2:$AO$5,"not found",0),Binning_WOE_IV!$R$53:$R$55,Binning_WOE_IV!$G$53:$G$55,"not found",0)</f>
        <v>-0.20099341664998441</v>
      </c>
      <c r="AE605">
        <f>_xlfn.LET(_xlpm.b,_xlfn.XLOOKUP(L605,Binning_WOE_IV!$AQ$2:$AQ$5,Binning_WOE_IV!$AR$2:$AR$5,"not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05">
        <f>_xlfn.XLOOKUP(_xlfn.XLOOKUP(N605,Binning_WOE_IV!$AS$2:$AS$4,Binning_WOE_IV!$AT$2:$AT$4,"not found",0),Binning_WOE_IV!$R$62:$R$63,Binning_WOE_IV!$G$62:$G$63,"not found",0)</f>
        <v>0.12957806221905885</v>
      </c>
      <c r="AG605">
        <f>_xlfn.XLOOKUP(_xlfn.XLOOKUP(O605,Binning_WOE_IV!$AU$2:$AU$4,Binning_WOE_IV!$AV$2:$AV$4,"not found",0),Binning_WOE_IV!$R$64:$R$65,Binning_WOE_IV!$G$64:$G$65,"not found",0)</f>
        <v>0.23435622685305388</v>
      </c>
      <c r="AH605">
        <f>V605*TRAIN_SUMMARY!$C$3</f>
        <v>-5.5952498937620498E-2</v>
      </c>
      <c r="AI605">
        <f>W605*TRAIN_SUMMARY!$C$4</f>
        <v>-8.037531726833734E-2</v>
      </c>
      <c r="AJ605">
        <f>X605*TRAIN_SUMMARY!$C$5</f>
        <v>5.7453903556002682E-2</v>
      </c>
      <c r="AK605">
        <f>Y605*TRAIN_SUMMARY!$C$6</f>
        <v>-0.88431454425511169</v>
      </c>
      <c r="AL605">
        <f>Z605*TRAIN_SUMMARY!$C$7</f>
        <v>-0.37777464997720578</v>
      </c>
      <c r="AM605">
        <f>AA605*TRAIN_SUMMARY!$C$8</f>
        <v>5.9194073638088991E-2</v>
      </c>
      <c r="AN605">
        <f>AB605*TRAIN_SUMMARY!$C$9</f>
        <v>-0.49793991054548797</v>
      </c>
      <c r="AO605">
        <f>AC605*TRAIN_SUMMARY!$C$10</f>
        <v>-0.18469041192036334</v>
      </c>
      <c r="AP605">
        <f>AD605*TRAIN_SUMMARY!$C$11</f>
        <v>0.23813846799994265</v>
      </c>
      <c r="AQ605">
        <f>AE605*TRAIN_SUMMARY!$C$12</f>
        <v>-1.8327249432625072E-2</v>
      </c>
      <c r="AR605">
        <f>AF605*TRAIN_SUMMARY!$C$13</f>
        <v>-7.9424741749105313E-2</v>
      </c>
      <c r="AS605">
        <f>AG605*TRAIN_SUMMARY!$C$14</f>
        <v>-8.8614999578798745E-2</v>
      </c>
      <c r="AT605">
        <f>TRAIN_SUMMARY!$C$2+SUM(AH605:AS605)</f>
        <v>-2.7340286932327449</v>
      </c>
      <c r="AU605">
        <f t="shared" si="117"/>
        <v>6.0995012438572901E-2</v>
      </c>
      <c r="AV605">
        <f t="shared" si="118"/>
        <v>6.2934488220965409E-2</v>
      </c>
      <c r="AW605">
        <f t="shared" si="119"/>
        <v>1</v>
      </c>
      <c r="AX605">
        <f t="shared" si="120"/>
        <v>0</v>
      </c>
      <c r="AY605">
        <f t="shared" si="128"/>
        <v>392</v>
      </c>
      <c r="AZ605">
        <f t="shared" si="129"/>
        <v>212</v>
      </c>
      <c r="BA605" s="35">
        <f t="shared" si="121"/>
        <v>0.80824742268041239</v>
      </c>
      <c r="BB605" s="35">
        <f t="shared" si="122"/>
        <v>0.98604651162790702</v>
      </c>
      <c r="BC605" s="35">
        <f t="shared" si="123"/>
        <v>0.17779908894749463</v>
      </c>
      <c r="BD605" s="35">
        <f t="shared" si="124"/>
        <v>0.98604651162790702</v>
      </c>
      <c r="BE605" s="35">
        <f t="shared" si="125"/>
        <v>0.80824742268041239</v>
      </c>
      <c r="BF605" s="23">
        <f>VLOOKUP(AH605,POINTS_TABLE!$D$2:$E$6,2,FALSE)</f>
        <v>-2.4216717822795024</v>
      </c>
      <c r="BG605" s="23">
        <f>VLOOKUP(AI605,POINTS_TABLE!$D$7:$E$12,2,FALSE)</f>
        <v>-3.4787121489872201</v>
      </c>
      <c r="BH605" s="23">
        <f>VLOOKUP(AJ605,POINTS_TABLE!$D$13:$E$18,2,FALSE)</f>
        <v>2.4866538521987356</v>
      </c>
      <c r="BI605" s="23">
        <f>VLOOKUP(AK605,POINTS_TABLE!$D$21:$E$24,2,FALSE)</f>
        <v>-38.273886227485001</v>
      </c>
      <c r="BJ605" s="23">
        <f>VLOOKUP(AL605,POINTS_TABLE!$D$25:$E$27,2,FALSE)</f>
        <v>-16.350408422870363</v>
      </c>
      <c r="BK605" s="23">
        <f>VLOOKUP(AM605,POINTS_TABLE!$D$28:$E$33,2,FALSE)</f>
        <v>2.5619698946306131</v>
      </c>
      <c r="BL605" s="23">
        <f>VLOOKUP(AN605,POINTS_TABLE!$D$34:$E$37,2,FALSE)</f>
        <v>-21.551263188140087</v>
      </c>
      <c r="BM605" s="23">
        <f>VLOOKUP(AO605,POINTS_TABLE!$D$38:$E$41,2,FALSE)</f>
        <v>-7.9935582413174426</v>
      </c>
      <c r="BN605" s="23">
        <f>VLOOKUP(AP605,POINTS_TABLE!$D$42:$E$44,2,FALSE)</f>
        <v>10.30683560485237</v>
      </c>
      <c r="BO605" s="23">
        <f>VLOOKUP(AQ605,POINTS_TABLE!$D$45:$E$48,2,FALSE)</f>
        <v>-0.79321895608749771</v>
      </c>
      <c r="BP605" s="23">
        <f>VLOOKUP(AR605,POINTS_TABLE!$D$49:$E$50,2,FALSE)</f>
        <v>-3.4375704313596254</v>
      </c>
      <c r="BQ605" s="23">
        <f>VLOOKUP(AS605,POINTS_TABLE!$D$51:$E$52,2,FALSE)</f>
        <v>-3.8353326132213157</v>
      </c>
      <c r="BR605" s="39">
        <f>ROUND(SCORECARD_SCALLING!$C$6-SUM(BF605:BQ605)-TRAIN_SUMMARY!$C$2*SCORECARD_SCALLING!$C$5,0)</f>
        <v>589</v>
      </c>
      <c r="BS605" t="str">
        <f t="shared" si="126"/>
        <v>Accept</v>
      </c>
      <c r="BT605">
        <f t="shared" si="127"/>
        <v>3</v>
      </c>
    </row>
    <row r="606" spans="1:72">
      <c r="A606" s="2" t="s">
        <v>37</v>
      </c>
      <c r="B606" s="2">
        <v>12</v>
      </c>
      <c r="C606" s="2" t="s">
        <v>22</v>
      </c>
      <c r="D606" s="2" t="s">
        <v>38</v>
      </c>
      <c r="E606" s="2">
        <v>2012</v>
      </c>
      <c r="F606" s="2" t="s">
        <v>24</v>
      </c>
      <c r="G606" s="2" t="s">
        <v>39</v>
      </c>
      <c r="H606" s="2">
        <v>4</v>
      </c>
      <c r="I606" s="2" t="s">
        <v>36</v>
      </c>
      <c r="J606" s="2" t="s">
        <v>27</v>
      </c>
      <c r="K606" s="2">
        <v>2</v>
      </c>
      <c r="L606" s="2" t="s">
        <v>50</v>
      </c>
      <c r="M606" s="2">
        <v>61</v>
      </c>
      <c r="N606" s="2" t="s">
        <v>27</v>
      </c>
      <c r="O606" s="2" t="s">
        <v>29</v>
      </c>
      <c r="P606" s="2">
        <v>1</v>
      </c>
      <c r="Q606" s="2" t="s">
        <v>30</v>
      </c>
      <c r="R606" s="2">
        <v>1</v>
      </c>
      <c r="S606" s="2" t="s">
        <v>27</v>
      </c>
      <c r="T606" s="2" t="s">
        <v>31</v>
      </c>
      <c r="U606" s="2">
        <v>0</v>
      </c>
      <c r="V606">
        <f>_xlfn.XLOOKUP(B606,Binning_WOE_IV!$C$2:$C$6,Binning_WOE_IV!$I$2:$I$6,"not found",-1)</f>
        <v>7.0953437452657447E-2</v>
      </c>
      <c r="W606">
        <f>_xlfn.XLOOKUP(E606,Binning_WOE_IV!$C$7:$C$12,Binning_WOE_IV!$I$7:$I$12,"not found",-1)</f>
        <v>0.12361395596717682</v>
      </c>
      <c r="X606">
        <f>_xlfn.XLOOKUP(M606,Binning_WOE_IV!$C$13:$C$18,Binning_WOE_IV!$I$13:$I$18,"not found",-1)</f>
        <v>0.47434342549681774</v>
      </c>
      <c r="Y606">
        <f>_xlfn.XLOOKUP(A606,Binning_WOE_IV!$B$32:$B$35,Binning_WOE_IV!$G$32:$G$35,"not found",0)</f>
        <v>1.1281887537091495</v>
      </c>
      <c r="Z606" s="23">
        <f>_xlfn.XLOOKUP(_xlfn.XLOOKUP(C606,Binning_WOE_IV!$AF$2:$AF$6,Binning_WOE_IV!$AG$2:$AG$6,"not found",0),Binning_WOE_IV!$R$36:$R$38,Binning_WOE_IV!$G$36:$G$38,"not found",0)</f>
        <v>0.68738688104907397</v>
      </c>
      <c r="AA606" cm="1">
        <f t="array" ref="AA606">_xlfn.SWITCH(D606,"radio/tv",Binning_WOE_IV!$G$39,"other",Binning_WOE_IV!$G$39,"education",Binning_WOE_IV!$G$40,"retraining",Binning_WOE_IV!$G$40,"furniture/equipment",Binning_WOE_IV!$G$41,"domestic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606">
        <f>_xlfn.LET(_xlpm.b,_xlfn.XLOOKUP(F606,Binning_WOE_IV!$AJ$2:$AJ$6,Binning_WOE_IV!$AK$2:$AK$6,"not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06">
        <f>_xlfn.LET(_xlpm.b,_xlfn.XLOOKUP(G606,Binning_WOE_IV!$AL$2:$AL$6,Binning_WOE_IV!$AM$2:$AM$6,"not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06">
        <f>_xlfn.XLOOKUP(_xlfn.XLOOKUP(I606,Binning_WOE_IV!$AN$2:$AN$5,Binning_WOE_IV!$AO$2:$AO$5,"not found",0),Binning_WOE_IV!$R$53:$R$55,Binning_WOE_IV!$G$53:$G$55,"not found",0)</f>
        <v>-0.20099341664998441</v>
      </c>
      <c r="AE606">
        <f>_xlfn.LET(_xlpm.b,_xlfn.XLOOKUP(L606,Binning_WOE_IV!$AQ$2:$AQ$5,Binning_WOE_IV!$AR$2:$AR$5,"not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06">
        <f>_xlfn.XLOOKUP(_xlfn.XLOOKUP(N606,Binning_WOE_IV!$AS$2:$AS$4,Binning_WOE_IV!$AT$2:$AT$4,"not found",0),Binning_WOE_IV!$R$62:$R$63,Binning_WOE_IV!$G$62:$G$63,"not found",0)</f>
        <v>0.12957806221905885</v>
      </c>
      <c r="AG606">
        <f>_xlfn.XLOOKUP(_xlfn.XLOOKUP(O606,Binning_WOE_IV!$AU$2:$AU$4,Binning_WOE_IV!$AV$2:$AV$4,"not found",0),Binning_WOE_IV!$R$64:$R$65,Binning_WOE_IV!$G$64:$G$65,"not found",0)</f>
        <v>0.23435622685305388</v>
      </c>
      <c r="AH606">
        <f>V606*TRAIN_SUMMARY!$C$3</f>
        <v>-5.5952498937620498E-2</v>
      </c>
      <c r="AI606">
        <f>W606*TRAIN_SUMMARY!$C$4</f>
        <v>-6.1692557392340606E-2</v>
      </c>
      <c r="AJ606">
        <f>X606*TRAIN_SUMMARY!$C$5</f>
        <v>-0.30210272522824844</v>
      </c>
      <c r="AK606">
        <f>Y606*TRAIN_SUMMARY!$C$6</f>
        <v>-0.88431454425511169</v>
      </c>
      <c r="AL606">
        <f>Z606*TRAIN_SUMMARY!$C$7</f>
        <v>-0.37777464997720578</v>
      </c>
      <c r="AM606">
        <f>AA606*TRAIN_SUMMARY!$C$8</f>
        <v>0.31332064462344805</v>
      </c>
      <c r="AN606">
        <f>AB606*TRAIN_SUMMARY!$C$9</f>
        <v>-0.49611293003523665</v>
      </c>
      <c r="AO606">
        <f>AC606*TRAIN_SUMMARY!$C$10</f>
        <v>-0.18469041192036334</v>
      </c>
      <c r="AP606">
        <f>AD606*TRAIN_SUMMARY!$C$11</f>
        <v>0.23813846799994265</v>
      </c>
      <c r="AQ606">
        <f>AE606*TRAIN_SUMMARY!$C$12</f>
        <v>6.1778553558697331E-2</v>
      </c>
      <c r="AR606">
        <f>AF606*TRAIN_SUMMARY!$C$13</f>
        <v>-7.9424741749105313E-2</v>
      </c>
      <c r="AS606">
        <f>AG606*TRAIN_SUMMARY!$C$14</f>
        <v>-8.8614999578798745E-2</v>
      </c>
      <c r="AT606">
        <f>TRAIN_SUMMARY!$C$2+SUM(AH606:AS606)</f>
        <v>-2.7388432076540665</v>
      </c>
      <c r="AU606">
        <f t="shared" si="117"/>
        <v>6.0719845074410743E-2</v>
      </c>
      <c r="AV606">
        <f t="shared" si="118"/>
        <v>6.2641489719399965E-2</v>
      </c>
      <c r="AW606">
        <f t="shared" si="119"/>
        <v>1</v>
      </c>
      <c r="AX606">
        <f t="shared" si="120"/>
        <v>0</v>
      </c>
      <c r="AY606">
        <f t="shared" si="128"/>
        <v>393</v>
      </c>
      <c r="AZ606">
        <f t="shared" si="129"/>
        <v>212</v>
      </c>
      <c r="BA606" s="35">
        <f t="shared" si="121"/>
        <v>0.81030927835051547</v>
      </c>
      <c r="BB606" s="35">
        <f t="shared" si="122"/>
        <v>0.98604651162790702</v>
      </c>
      <c r="BC606" s="35">
        <f t="shared" si="123"/>
        <v>0.17573723327739155</v>
      </c>
      <c r="BD606" s="35">
        <f t="shared" si="124"/>
        <v>0.98604651162790702</v>
      </c>
      <c r="BE606" s="35">
        <f t="shared" si="125"/>
        <v>0.81030927835051547</v>
      </c>
      <c r="BF606" s="23">
        <f>VLOOKUP(AH606,POINTS_TABLE!$D$2:$E$6,2,FALSE)</f>
        <v>-2.4216717822795024</v>
      </c>
      <c r="BG606" s="23">
        <f>VLOOKUP(AI606,POINTS_TABLE!$D$7:$E$12,2,FALSE)</f>
        <v>-2.6701063982906263</v>
      </c>
      <c r="BH606" s="23">
        <f>VLOOKUP(AJ606,POINTS_TABLE!$D$13:$E$18,2,FALSE)</f>
        <v>-13.075263105775054</v>
      </c>
      <c r="BI606" s="23">
        <f>VLOOKUP(AK606,POINTS_TABLE!$D$21:$E$24,2,FALSE)</f>
        <v>-38.273886227485001</v>
      </c>
      <c r="BJ606" s="23">
        <f>VLOOKUP(AL606,POINTS_TABLE!$D$25:$E$27,2,FALSE)</f>
        <v>-16.350408422870363</v>
      </c>
      <c r="BK606" s="23">
        <f>VLOOKUP(AM606,POINTS_TABLE!$D$28:$E$33,2,FALSE)</f>
        <v>13.560784206191453</v>
      </c>
      <c r="BL606" s="23">
        <f>VLOOKUP(AN606,POINTS_TABLE!$D$34:$E$37,2,FALSE)</f>
        <v>-21.472189916481874</v>
      </c>
      <c r="BM606" s="23">
        <f>VLOOKUP(AO606,POINTS_TABLE!$D$38:$E$41,2,FALSE)</f>
        <v>-7.9935582413174426</v>
      </c>
      <c r="BN606" s="23">
        <f>VLOOKUP(AP606,POINTS_TABLE!$D$42:$E$44,2,FALSE)</f>
        <v>10.30683560485237</v>
      </c>
      <c r="BO606" s="23">
        <f>VLOOKUP(AQ606,POINTS_TABLE!$D$45:$E$48,2,FALSE)</f>
        <v>2.6738283855727758</v>
      </c>
      <c r="BP606" s="23">
        <f>VLOOKUP(AR606,POINTS_TABLE!$D$49:$E$50,2,FALSE)</f>
        <v>-3.4375704313596254</v>
      </c>
      <c r="BQ606" s="23">
        <f>VLOOKUP(AS606,POINTS_TABLE!$D$51:$E$52,2,FALSE)</f>
        <v>-3.8353326132213157</v>
      </c>
      <c r="BR606" s="39">
        <f>ROUND(SCORECARD_SCALLING!$C$6-SUM(BF606:BQ606)-TRAIN_SUMMARY!$C$2*SCORECARD_SCALLING!$C$5,0)</f>
        <v>589</v>
      </c>
      <c r="BS606" t="str">
        <f t="shared" si="126"/>
        <v>Accept</v>
      </c>
      <c r="BT606">
        <f t="shared" si="127"/>
        <v>3</v>
      </c>
    </row>
    <row r="607" spans="1:72">
      <c r="A607" s="2" t="s">
        <v>37</v>
      </c>
      <c r="B607" s="2">
        <v>24</v>
      </c>
      <c r="C607" s="2" t="s">
        <v>22</v>
      </c>
      <c r="D607" s="2" t="s">
        <v>46</v>
      </c>
      <c r="E607" s="2">
        <v>1287</v>
      </c>
      <c r="F607" s="2" t="s">
        <v>53</v>
      </c>
      <c r="G607" s="2" t="s">
        <v>25</v>
      </c>
      <c r="H607" s="2">
        <v>4</v>
      </c>
      <c r="I607" s="2" t="s">
        <v>36</v>
      </c>
      <c r="J607" s="2" t="s">
        <v>27</v>
      </c>
      <c r="K607" s="2">
        <v>4</v>
      </c>
      <c r="L607" s="2" t="s">
        <v>28</v>
      </c>
      <c r="M607" s="2">
        <v>37</v>
      </c>
      <c r="N607" s="2" t="s">
        <v>27</v>
      </c>
      <c r="O607" s="2" t="s">
        <v>29</v>
      </c>
      <c r="P607" s="2">
        <v>2</v>
      </c>
      <c r="Q607" s="2" t="s">
        <v>30</v>
      </c>
      <c r="R607" s="2">
        <v>1</v>
      </c>
      <c r="S607" s="2" t="s">
        <v>31</v>
      </c>
      <c r="T607" s="2" t="s">
        <v>31</v>
      </c>
      <c r="U607" s="2">
        <v>0</v>
      </c>
      <c r="V607">
        <f>_xlfn.XLOOKUP(B607,Binning_WOE_IV!$C$2:$C$6,Binning_WOE_IV!$I$2:$I$6,"not found",-1)</f>
        <v>-0.12917431193202994</v>
      </c>
      <c r="W607">
        <f>_xlfn.XLOOKUP(E607,Binning_WOE_IV!$C$7:$C$12,Binning_WOE_IV!$I$7:$I$12,"not found",-1)</f>
        <v>0.16104877718831048</v>
      </c>
      <c r="X607">
        <f>_xlfn.XLOOKUP(M607,Binning_WOE_IV!$C$13:$C$18,Binning_WOE_IV!$I$13:$I$18,"not found",-1)</f>
        <v>0.27579903319597576</v>
      </c>
      <c r="Y607">
        <f>_xlfn.XLOOKUP(A607,Binning_WOE_IV!$B$32:$B$35,Binning_WOE_IV!$G$32:$G$35,"not found",0)</f>
        <v>1.1281887537091495</v>
      </c>
      <c r="Z607" s="23">
        <f>_xlfn.XLOOKUP(_xlfn.XLOOKUP(C607,Binning_WOE_IV!$AF$2:$AF$6,Binning_WOE_IV!$AG$2:$AG$6,"not found",0),Binning_WOE_IV!$R$36:$R$38,Binning_WOE_IV!$G$36:$G$38,"not found",0)</f>
        <v>0.68738688104907397</v>
      </c>
      <c r="AA607" cm="1">
        <f t="array" ref="AA607">_xlfn.SWITCH(D607,"radio/tv",Binning_WOE_IV!$G$39,"other",Binning_WOE_IV!$G$39,"education",Binning_WOE_IV!$G$40,"retraining",Binning_WOE_IV!$G$40,"furniture/equipment",Binning_WOE_IV!$G$41,"domestic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607">
        <f>_xlfn.LET(_xlpm.b,_xlfn.XLOOKUP(F607,Binning_WOE_IV!$AJ$2:$AJ$6,Binning_WOE_IV!$AK$2:$AK$6,"not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07">
        <f>_xlfn.LET(_xlpm.b,_xlfn.XLOOKUP(G607,Binning_WOE_IV!$AL$2:$AL$6,Binning_WOE_IV!$AM$2:$AM$6,"not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07">
        <f>_xlfn.XLOOKUP(_xlfn.XLOOKUP(I607,Binning_WOE_IV!$AN$2:$AN$5,Binning_WOE_IV!$AO$2:$AO$5,"not found",0),Binning_WOE_IV!$R$53:$R$55,Binning_WOE_IV!$G$53:$G$55,"not found",0)</f>
        <v>-0.20099341664998441</v>
      </c>
      <c r="AE607">
        <f>_xlfn.LET(_xlpm.b,_xlfn.XLOOKUP(L607,Binning_WOE_IV!$AQ$2:$AQ$5,Binning_WOE_IV!$AR$2:$AR$5,"not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07">
        <f>_xlfn.XLOOKUP(_xlfn.XLOOKUP(N607,Binning_WOE_IV!$AS$2:$AS$4,Binning_WOE_IV!$AT$2:$AT$4,"not found",0),Binning_WOE_IV!$R$62:$R$63,Binning_WOE_IV!$G$62:$G$63,"not found",0)</f>
        <v>0.12957806221905885</v>
      </c>
      <c r="AG607">
        <f>_xlfn.XLOOKUP(_xlfn.XLOOKUP(O607,Binning_WOE_IV!$AU$2:$AU$4,Binning_WOE_IV!$AV$2:$AV$4,"not found",0),Binning_WOE_IV!$R$64:$R$65,Binning_WOE_IV!$G$64:$G$65,"not found",0)</f>
        <v>0.23435622685305388</v>
      </c>
      <c r="AH607">
        <f>V607*TRAIN_SUMMARY!$C$3</f>
        <v>0.10186434668464488</v>
      </c>
      <c r="AI607">
        <f>W607*TRAIN_SUMMARY!$C$4</f>
        <v>-8.037531726833734E-2</v>
      </c>
      <c r="AJ607">
        <f>X607*TRAIN_SUMMARY!$C$5</f>
        <v>-0.1756525653466223</v>
      </c>
      <c r="AK607">
        <f>Y607*TRAIN_SUMMARY!$C$6</f>
        <v>-0.88431454425511169</v>
      </c>
      <c r="AL607">
        <f>Z607*TRAIN_SUMMARY!$C$7</f>
        <v>-0.37777464997720578</v>
      </c>
      <c r="AM607">
        <f>AA607*TRAIN_SUMMARY!$C$8</f>
        <v>0.38352631329769549</v>
      </c>
      <c r="AN607">
        <f>AB607*TRAIN_SUMMARY!$C$9</f>
        <v>-0.49793991054548797</v>
      </c>
      <c r="AO607">
        <f>AC607*TRAIN_SUMMARY!$C$10</f>
        <v>-0.18469041192036334</v>
      </c>
      <c r="AP607">
        <f>AD607*TRAIN_SUMMARY!$C$11</f>
        <v>0.23813846799994265</v>
      </c>
      <c r="AQ607">
        <f>AE607*TRAIN_SUMMARY!$C$12</f>
        <v>-0.28008206528227803</v>
      </c>
      <c r="AR607">
        <f>AF607*TRAIN_SUMMARY!$C$13</f>
        <v>-7.9424741749105313E-2</v>
      </c>
      <c r="AS607">
        <f>AG607*TRAIN_SUMMARY!$C$14</f>
        <v>-8.8614999578798745E-2</v>
      </c>
      <c r="AT607">
        <f>TRAIN_SUMMARY!$C$2+SUM(AH607:AS607)</f>
        <v>-2.7467408927031509</v>
      </c>
      <c r="AU607">
        <f t="shared" si="117"/>
        <v>6.0270976424991185E-2</v>
      </c>
      <c r="AV607">
        <f t="shared" si="118"/>
        <v>6.2163718069219685E-2</v>
      </c>
      <c r="AW607">
        <f t="shared" si="119"/>
        <v>1</v>
      </c>
      <c r="AX607">
        <f t="shared" si="120"/>
        <v>0</v>
      </c>
      <c r="AY607">
        <f t="shared" si="128"/>
        <v>394</v>
      </c>
      <c r="AZ607">
        <f t="shared" si="129"/>
        <v>212</v>
      </c>
      <c r="BA607" s="35">
        <f t="shared" si="121"/>
        <v>0.81237113402061856</v>
      </c>
      <c r="BB607" s="35">
        <f t="shared" si="122"/>
        <v>0.98604651162790702</v>
      </c>
      <c r="BC607" s="35">
        <f t="shared" si="123"/>
        <v>0.17367537760728846</v>
      </c>
      <c r="BD607" s="35">
        <f t="shared" si="124"/>
        <v>0.98604651162790702</v>
      </c>
      <c r="BE607" s="35">
        <f t="shared" si="125"/>
        <v>0.81237113402061856</v>
      </c>
      <c r="BF607" s="23">
        <f>VLOOKUP(AH607,POINTS_TABLE!$D$2:$E$6,2,FALSE)</f>
        <v>4.4087756341599382</v>
      </c>
      <c r="BG607" s="23">
        <f>VLOOKUP(AI607,POINTS_TABLE!$D$7:$E$12,2,FALSE)</f>
        <v>-3.4787121489872201</v>
      </c>
      <c r="BH607" s="23">
        <f>VLOOKUP(AJ607,POINTS_TABLE!$D$13:$E$18,2,FALSE)</f>
        <v>-7.6023925483498971</v>
      </c>
      <c r="BI607" s="23">
        <f>VLOOKUP(AK607,POINTS_TABLE!$D$21:$E$24,2,FALSE)</f>
        <v>-38.273886227485001</v>
      </c>
      <c r="BJ607" s="23">
        <f>VLOOKUP(AL607,POINTS_TABLE!$D$25:$E$27,2,FALSE)</f>
        <v>-16.350408422870363</v>
      </c>
      <c r="BK607" s="23">
        <f>VLOOKUP(AM607,POINTS_TABLE!$D$28:$E$33,2,FALSE)</f>
        <v>16.599345307350365</v>
      </c>
      <c r="BL607" s="23">
        <f>VLOOKUP(AN607,POINTS_TABLE!$D$34:$E$37,2,FALSE)</f>
        <v>-21.551263188140087</v>
      </c>
      <c r="BM607" s="23">
        <f>VLOOKUP(AO607,POINTS_TABLE!$D$38:$E$41,2,FALSE)</f>
        <v>-7.9935582413174426</v>
      </c>
      <c r="BN607" s="23">
        <f>VLOOKUP(AP607,POINTS_TABLE!$D$42:$E$44,2,FALSE)</f>
        <v>10.30683560485237</v>
      </c>
      <c r="BO607" s="23">
        <f>VLOOKUP(AQ607,POINTS_TABLE!$D$45:$E$48,2,FALSE)</f>
        <v>-12.122190198740443</v>
      </c>
      <c r="BP607" s="23">
        <f>VLOOKUP(AR607,POINTS_TABLE!$D$49:$E$50,2,FALSE)</f>
        <v>-3.4375704313596254</v>
      </c>
      <c r="BQ607" s="23">
        <f>VLOOKUP(AS607,POINTS_TABLE!$D$51:$E$52,2,FALSE)</f>
        <v>-3.8353326132213157</v>
      </c>
      <c r="BR607" s="39">
        <f>ROUND(SCORECARD_SCALLING!$C$6-SUM(BF607:BQ607)-TRAIN_SUMMARY!$C$2*SCORECARD_SCALLING!$C$5,0)</f>
        <v>589</v>
      </c>
      <c r="BS607" t="str">
        <f t="shared" si="126"/>
        <v>Accept</v>
      </c>
      <c r="BT607">
        <f t="shared" si="127"/>
        <v>3</v>
      </c>
    </row>
    <row r="608" spans="1:72">
      <c r="A608" s="2" t="s">
        <v>37</v>
      </c>
      <c r="B608" s="2">
        <v>12</v>
      </c>
      <c r="C608" s="2" t="s">
        <v>22</v>
      </c>
      <c r="D608" s="2" t="s">
        <v>23</v>
      </c>
      <c r="E608" s="2">
        <v>797</v>
      </c>
      <c r="F608" s="2" t="s">
        <v>24</v>
      </c>
      <c r="G608" s="2" t="s">
        <v>25</v>
      </c>
      <c r="H608" s="2">
        <v>4</v>
      </c>
      <c r="I608" s="2" t="s">
        <v>36</v>
      </c>
      <c r="J608" s="2" t="s">
        <v>27</v>
      </c>
      <c r="K608" s="2">
        <v>3</v>
      </c>
      <c r="L608" s="2" t="s">
        <v>43</v>
      </c>
      <c r="M608" s="2">
        <v>33</v>
      </c>
      <c r="N608" s="2" t="s">
        <v>61</v>
      </c>
      <c r="O608" s="2" t="s">
        <v>29</v>
      </c>
      <c r="P608" s="2">
        <v>1</v>
      </c>
      <c r="Q608" s="2" t="s">
        <v>40</v>
      </c>
      <c r="R608" s="2">
        <v>2</v>
      </c>
      <c r="S608" s="2" t="s">
        <v>27</v>
      </c>
      <c r="T608" s="2" t="s">
        <v>31</v>
      </c>
      <c r="U608" s="2">
        <v>1</v>
      </c>
      <c r="V608">
        <f>_xlfn.XLOOKUP(B608,Binning_WOE_IV!$C$2:$C$6,Binning_WOE_IV!$I$2:$I$6,"not found",-1)</f>
        <v>7.0953437452657447E-2</v>
      </c>
      <c r="W608">
        <f>_xlfn.XLOOKUP(E608,Binning_WOE_IV!$C$7:$C$12,Binning_WOE_IV!$I$7:$I$12,"not found",-1)</f>
        <v>3.9978967825304385E-2</v>
      </c>
      <c r="X608">
        <f>_xlfn.XLOOKUP(M608,Binning_WOE_IV!$C$13:$C$18,Binning_WOE_IV!$I$13:$I$18,"not found",-1)</f>
        <v>-9.0210644079187538E-2</v>
      </c>
      <c r="Y608">
        <f>_xlfn.XLOOKUP(A608,Binning_WOE_IV!$B$32:$B$35,Binning_WOE_IV!$G$32:$G$35,"not found",0)</f>
        <v>1.1281887537091495</v>
      </c>
      <c r="Z608" s="23">
        <f>_xlfn.XLOOKUP(_xlfn.XLOOKUP(C608,Binning_WOE_IV!$AF$2:$AF$6,Binning_WOE_IV!$AG$2:$AG$6,"not found",0),Binning_WOE_IV!$R$36:$R$38,Binning_WOE_IV!$G$36:$G$38,"not found",0)</f>
        <v>0.68738688104907397</v>
      </c>
      <c r="AA608" cm="1">
        <f t="array" ref="AA608">_xlfn.SWITCH(D608,"radio/tv",Binning_WOE_IV!$G$39,"other",Binning_WOE_IV!$G$39,"education",Binning_WOE_IV!$G$40,"retraining",Binning_WOE_IV!$G$40,"furniture/equipment",Binning_WOE_IV!$G$41,"domestic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08">
        <f>_xlfn.LET(_xlpm.b,_xlfn.XLOOKUP(F608,Binning_WOE_IV!$AJ$2:$AJ$6,Binning_WOE_IV!$AK$2:$AK$6,"not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08">
        <f>_xlfn.LET(_xlpm.b,_xlfn.XLOOKUP(G608,Binning_WOE_IV!$AL$2:$AL$6,Binning_WOE_IV!$AM$2:$AM$6,"not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08">
        <f>_xlfn.XLOOKUP(_xlfn.XLOOKUP(I608,Binning_WOE_IV!$AN$2:$AN$5,Binning_WOE_IV!$AO$2:$AO$5,"not found",0),Binning_WOE_IV!$R$53:$R$55,Binning_WOE_IV!$G$53:$G$55,"not found",0)</f>
        <v>-0.20099341664998441</v>
      </c>
      <c r="AE608">
        <f>_xlfn.LET(_xlpm.b,_xlfn.XLOOKUP(L608,Binning_WOE_IV!$AQ$2:$AQ$5,Binning_WOE_IV!$AR$2:$AR$5,"not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08">
        <f>_xlfn.XLOOKUP(_xlfn.XLOOKUP(N608,Binning_WOE_IV!$AS$2:$AS$4,Binning_WOE_IV!$AT$2:$AT$4,"not found",0),Binning_WOE_IV!$R$62:$R$63,Binning_WOE_IV!$G$62:$G$63,"not found",0)</f>
        <v>-0.54969627176468283</v>
      </c>
      <c r="AG608">
        <f>_xlfn.XLOOKUP(_xlfn.XLOOKUP(O608,Binning_WOE_IV!$AU$2:$AU$4,Binning_WOE_IV!$AV$2:$AV$4,"not found",0),Binning_WOE_IV!$R$64:$R$65,Binning_WOE_IV!$G$64:$G$65,"not found",0)</f>
        <v>0.23435622685305388</v>
      </c>
      <c r="AH608">
        <f>V608*TRAIN_SUMMARY!$C$3</f>
        <v>-5.5952498937620498E-2</v>
      </c>
      <c r="AI608">
        <f>W608*TRAIN_SUMMARY!$C$4</f>
        <v>-1.9952478243670423E-2</v>
      </c>
      <c r="AJ608">
        <f>X608*TRAIN_SUMMARY!$C$5</f>
        <v>5.7453903556002682E-2</v>
      </c>
      <c r="AK608">
        <f>Y608*TRAIN_SUMMARY!$C$6</f>
        <v>-0.88431454425511169</v>
      </c>
      <c r="AL608">
        <f>Z608*TRAIN_SUMMARY!$C$7</f>
        <v>-0.37777464997720578</v>
      </c>
      <c r="AM608">
        <f>AA608*TRAIN_SUMMARY!$C$8</f>
        <v>-0.43521580803835686</v>
      </c>
      <c r="AN608">
        <f>AB608*TRAIN_SUMMARY!$C$9</f>
        <v>-0.49611293003523665</v>
      </c>
      <c r="AO608">
        <f>AC608*TRAIN_SUMMARY!$C$10</f>
        <v>-0.18469041192036334</v>
      </c>
      <c r="AP608">
        <f>AD608*TRAIN_SUMMARY!$C$11</f>
        <v>0.23813846799994265</v>
      </c>
      <c r="AQ608">
        <f>AE608*TRAIN_SUMMARY!$C$12</f>
        <v>-1.8327249432625072E-2</v>
      </c>
      <c r="AR608">
        <f>AF608*TRAIN_SUMMARY!$C$13</f>
        <v>0.33693577197926589</v>
      </c>
      <c r="AS608">
        <f>AG608*TRAIN_SUMMARY!$C$14</f>
        <v>-8.8614999578798745E-2</v>
      </c>
      <c r="AT608">
        <f>TRAIN_SUMMARY!$C$2+SUM(AH608:AS608)</f>
        <v>-2.749828241645901</v>
      </c>
      <c r="AU608">
        <f t="shared" si="117"/>
        <v>6.0096351173805497E-2</v>
      </c>
      <c r="AV608">
        <f t="shared" si="118"/>
        <v>2.81180615186633</v>
      </c>
      <c r="AW608">
        <f t="shared" si="119"/>
        <v>0</v>
      </c>
      <c r="AX608">
        <f t="shared" si="120"/>
        <v>1</v>
      </c>
      <c r="AY608">
        <f t="shared" si="128"/>
        <v>394</v>
      </c>
      <c r="AZ608">
        <f t="shared" si="129"/>
        <v>213</v>
      </c>
      <c r="BA608" s="35">
        <f t="shared" si="121"/>
        <v>0.81237113402061856</v>
      </c>
      <c r="BB608" s="35">
        <f t="shared" si="122"/>
        <v>0.99069767441860468</v>
      </c>
      <c r="BC608" s="35">
        <f t="shared" si="123"/>
        <v>0.17832654039798612</v>
      </c>
      <c r="BD608" s="35">
        <f t="shared" si="124"/>
        <v>0.99069767441860468</v>
      </c>
      <c r="BE608" s="35">
        <f t="shared" si="125"/>
        <v>0.81237113402061856</v>
      </c>
      <c r="BF608" s="23">
        <f>VLOOKUP(AH608,POINTS_TABLE!$D$2:$E$6,2,FALSE)</f>
        <v>-2.4216717822795024</v>
      </c>
      <c r="BG608" s="23">
        <f>VLOOKUP(AI608,POINTS_TABLE!$D$7:$E$12,2,FALSE)</f>
        <v>-0.86356024246764762</v>
      </c>
      <c r="BH608" s="23">
        <f>VLOOKUP(AJ608,POINTS_TABLE!$D$13:$E$18,2,FALSE)</f>
        <v>2.4866538521987356</v>
      </c>
      <c r="BI608" s="23">
        <f>VLOOKUP(AK608,POINTS_TABLE!$D$21:$E$24,2,FALSE)</f>
        <v>-38.273886227485001</v>
      </c>
      <c r="BJ608" s="23">
        <f>VLOOKUP(AL608,POINTS_TABLE!$D$25:$E$27,2,FALSE)</f>
        <v>-16.350408422870363</v>
      </c>
      <c r="BK608" s="23">
        <f>VLOOKUP(AM608,POINTS_TABLE!$D$28:$E$33,2,FALSE)</f>
        <v>-18.836510639202615</v>
      </c>
      <c r="BL608" s="23">
        <f>VLOOKUP(AN608,POINTS_TABLE!$D$34:$E$37,2,FALSE)</f>
        <v>-21.472189916481874</v>
      </c>
      <c r="BM608" s="23">
        <f>VLOOKUP(AO608,POINTS_TABLE!$D$38:$E$41,2,FALSE)</f>
        <v>-7.9935582413174426</v>
      </c>
      <c r="BN608" s="23">
        <f>VLOOKUP(AP608,POINTS_TABLE!$D$42:$E$44,2,FALSE)</f>
        <v>10.30683560485237</v>
      </c>
      <c r="BO608" s="23">
        <f>VLOOKUP(AQ608,POINTS_TABLE!$D$45:$E$48,2,FALSE)</f>
        <v>-0.79321895608749771</v>
      </c>
      <c r="BP608" s="23">
        <f>VLOOKUP(AR608,POINTS_TABLE!$D$49:$E$50,2,FALSE)</f>
        <v>14.582867019977442</v>
      </c>
      <c r="BQ608" s="23">
        <f>VLOOKUP(AS608,POINTS_TABLE!$D$51:$E$52,2,FALSE)</f>
        <v>-3.8353326132213157</v>
      </c>
      <c r="BR608" s="39">
        <f>ROUND(SCORECARD_SCALLING!$C$6-SUM(BF608:BQ608)-TRAIN_SUMMARY!$C$2*SCORECARD_SCALLING!$C$5,0)</f>
        <v>589</v>
      </c>
      <c r="BS608" t="str">
        <f t="shared" si="126"/>
        <v>Accept</v>
      </c>
      <c r="BT608">
        <f t="shared" si="127"/>
        <v>3</v>
      </c>
    </row>
    <row r="609" spans="1:72">
      <c r="A609" s="2" t="s">
        <v>37</v>
      </c>
      <c r="B609" s="2">
        <v>6</v>
      </c>
      <c r="C609" s="2" t="s">
        <v>33</v>
      </c>
      <c r="D609" s="2" t="s">
        <v>23</v>
      </c>
      <c r="E609" s="2">
        <v>2108</v>
      </c>
      <c r="F609" s="2" t="s">
        <v>34</v>
      </c>
      <c r="G609" s="2" t="s">
        <v>39</v>
      </c>
      <c r="H609" s="2">
        <v>2</v>
      </c>
      <c r="I609" s="2" t="s">
        <v>56</v>
      </c>
      <c r="J609" s="2" t="s">
        <v>27</v>
      </c>
      <c r="K609" s="2">
        <v>2</v>
      </c>
      <c r="L609" s="2" t="s">
        <v>28</v>
      </c>
      <c r="M609" s="2">
        <v>29</v>
      </c>
      <c r="N609" s="2" t="s">
        <v>27</v>
      </c>
      <c r="O609" s="2" t="s">
        <v>51</v>
      </c>
      <c r="P609" s="2">
        <v>1</v>
      </c>
      <c r="Q609" s="2" t="s">
        <v>30</v>
      </c>
      <c r="R609" s="2">
        <v>1</v>
      </c>
      <c r="S609" s="2" t="s">
        <v>27</v>
      </c>
      <c r="T609" s="2" t="s">
        <v>31</v>
      </c>
      <c r="U609" s="2">
        <v>0</v>
      </c>
      <c r="V609">
        <f>_xlfn.XLOOKUP(B609,Binning_WOE_IV!$C$2:$C$6,Binning_WOE_IV!$I$2:$I$6,"not found",-1)</f>
        <v>1.0146162505891094</v>
      </c>
      <c r="W609">
        <f>_xlfn.XLOOKUP(E609,Binning_WOE_IV!$C$7:$C$12,Binning_WOE_IV!$I$7:$I$12,"not found",-1)</f>
        <v>0.12361395596717682</v>
      </c>
      <c r="X609">
        <f>_xlfn.XLOOKUP(M609,Binning_WOE_IV!$C$13:$C$18,Binning_WOE_IV!$I$13:$I$18,"not found",-1)</f>
        <v>-0.13233987329659078</v>
      </c>
      <c r="Y609">
        <f>_xlfn.XLOOKUP(A609,Binning_WOE_IV!$B$32:$B$35,Binning_WOE_IV!$G$32:$G$35,"not found",0)</f>
        <v>1.1281887537091495</v>
      </c>
      <c r="Z609" s="23">
        <f>_xlfn.XLOOKUP(_xlfn.XLOOKUP(C609,Binning_WOE_IV!$AF$2:$AF$6,Binning_WOE_IV!$AG$2:$AG$6,"not found",0),Binning_WOE_IV!$R$36:$R$38,Binning_WOE_IV!$G$36:$G$38,"not found",0)</f>
        <v>-4.4726268044255127E-2</v>
      </c>
      <c r="AA609" cm="1">
        <f t="array" ref="AA609">_xlfn.SWITCH(D609,"radio/tv",Binning_WOE_IV!$G$39,"other",Binning_WOE_IV!$G$39,"education",Binning_WOE_IV!$G$40,"retraining",Binning_WOE_IV!$G$40,"furniture/equipment",Binning_WOE_IV!$G$41,"domestic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09">
        <f>_xlfn.LET(_xlpm.b,_xlfn.XLOOKUP(F609,Binning_WOE_IV!$AJ$2:$AJ$6,Binning_WOE_IV!$AK$2:$AK$6,"not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09">
        <f>_xlfn.LET(_xlpm.b,_xlfn.XLOOKUP(G609,Binning_WOE_IV!$AL$2:$AL$6,Binning_WOE_IV!$AM$2:$AM$6,"not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09">
        <f>_xlfn.XLOOKUP(_xlfn.XLOOKUP(I609,Binning_WOE_IV!$AN$2:$AN$5,Binning_WOE_IV!$AO$2:$AO$5,"not found",0),Binning_WOE_IV!$R$53:$R$55,Binning_WOE_IV!$G$53:$G$55,"not found",0)</f>
        <v>-0.2698954162208389</v>
      </c>
      <c r="AE609">
        <f>_xlfn.LET(_xlpm.b,_xlfn.XLOOKUP(L609,Binning_WOE_IV!$AQ$2:$AQ$5,Binning_WOE_IV!$AR$2:$AR$5,"not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09">
        <f>_xlfn.XLOOKUP(_xlfn.XLOOKUP(N609,Binning_WOE_IV!$AS$2:$AS$4,Binning_WOE_IV!$AT$2:$AT$4,"not found",0),Binning_WOE_IV!$R$62:$R$63,Binning_WOE_IV!$G$62:$G$63,"not found",0)</f>
        <v>0.12957806221905885</v>
      </c>
      <c r="AG609">
        <f>_xlfn.XLOOKUP(_xlfn.XLOOKUP(O609,Binning_WOE_IV!$AU$2:$AU$4,Binning_WOE_IV!$AV$2:$AV$4,"not found",0),Binning_WOE_IV!$R$64:$R$65,Binning_WOE_IV!$G$64:$G$65,"not found",0)</f>
        <v>-0.4919272386823581</v>
      </c>
      <c r="AH609">
        <f>V609*TRAIN_SUMMARY!$C$3</f>
        <v>-0.80010661528638027</v>
      </c>
      <c r="AI609">
        <f>W609*TRAIN_SUMMARY!$C$4</f>
        <v>-6.1692557392340606E-2</v>
      </c>
      <c r="AJ609">
        <f>X609*TRAIN_SUMMARY!$C$5</f>
        <v>8.428542324031725E-2</v>
      </c>
      <c r="AK609">
        <f>Y609*TRAIN_SUMMARY!$C$6</f>
        <v>-0.88431454425511169</v>
      </c>
      <c r="AL609">
        <f>Z609*TRAIN_SUMMARY!$C$7</f>
        <v>2.4580699342731407E-2</v>
      </c>
      <c r="AM609">
        <f>AA609*TRAIN_SUMMARY!$C$8</f>
        <v>-0.43521580803835686</v>
      </c>
      <c r="AN609">
        <f>AB609*TRAIN_SUMMARY!$C$9</f>
        <v>0.17108448609736249</v>
      </c>
      <c r="AO609">
        <f>AC609*TRAIN_SUMMARY!$C$10</f>
        <v>-0.18469041192036334</v>
      </c>
      <c r="AP609">
        <f>AD609*TRAIN_SUMMARY!$C$11</f>
        <v>0.31977406031642996</v>
      </c>
      <c r="AQ609">
        <f>AE609*TRAIN_SUMMARY!$C$12</f>
        <v>-0.28008206528227803</v>
      </c>
      <c r="AR609">
        <f>AF609*TRAIN_SUMMARY!$C$13</f>
        <v>-7.9424741749105313E-2</v>
      </c>
      <c r="AS609">
        <f>AG609*TRAIN_SUMMARY!$C$14</f>
        <v>0.18600799575071647</v>
      </c>
      <c r="AT609">
        <f>TRAIN_SUMMARY!$C$2+SUM(AH609:AS609)</f>
        <v>-2.7611948939385016</v>
      </c>
      <c r="AU609">
        <f t="shared" si="117"/>
        <v>5.9457509556971079E-2</v>
      </c>
      <c r="AV609">
        <f t="shared" si="118"/>
        <v>6.1298452693758852E-2</v>
      </c>
      <c r="AW609">
        <f t="shared" si="119"/>
        <v>1</v>
      </c>
      <c r="AX609">
        <f t="shared" si="120"/>
        <v>0</v>
      </c>
      <c r="AY609">
        <f t="shared" si="128"/>
        <v>395</v>
      </c>
      <c r="AZ609">
        <f t="shared" si="129"/>
        <v>213</v>
      </c>
      <c r="BA609" s="35">
        <f t="shared" si="121"/>
        <v>0.81443298969072164</v>
      </c>
      <c r="BB609" s="35">
        <f t="shared" si="122"/>
        <v>0.99069767441860468</v>
      </c>
      <c r="BC609" s="35">
        <f t="shared" si="123"/>
        <v>0.17626468472788304</v>
      </c>
      <c r="BD609" s="35">
        <f t="shared" si="124"/>
        <v>0.99069767441860468</v>
      </c>
      <c r="BE609" s="35">
        <f t="shared" si="125"/>
        <v>0.81443298969072164</v>
      </c>
      <c r="BF609" s="23">
        <f>VLOOKUP(AH609,POINTS_TABLE!$D$2:$E$6,2,FALSE)</f>
        <v>-34.629295381683434</v>
      </c>
      <c r="BG609" s="23">
        <f>VLOOKUP(AI609,POINTS_TABLE!$D$7:$E$12,2,FALSE)</f>
        <v>-2.6701063982906263</v>
      </c>
      <c r="BH609" s="23">
        <f>VLOOKUP(AJ609,POINTS_TABLE!$D$13:$E$18,2,FALSE)</f>
        <v>3.6479448638409924</v>
      </c>
      <c r="BI609" s="23">
        <f>VLOOKUP(AK609,POINTS_TABLE!$D$21:$E$24,2,FALSE)</f>
        <v>-38.273886227485001</v>
      </c>
      <c r="BJ609" s="23">
        <f>VLOOKUP(AL609,POINTS_TABLE!$D$25:$E$27,2,FALSE)</f>
        <v>1.063873591300236</v>
      </c>
      <c r="BK609" s="23">
        <f>VLOOKUP(AM609,POINTS_TABLE!$D$28:$E$33,2,FALSE)</f>
        <v>-18.836510639202615</v>
      </c>
      <c r="BL609" s="23">
        <f>VLOOKUP(AN609,POINTS_TABLE!$D$34:$E$37,2,FALSE)</f>
        <v>7.4046821899710498</v>
      </c>
      <c r="BM609" s="23">
        <f>VLOOKUP(AO609,POINTS_TABLE!$D$38:$E$41,2,FALSE)</f>
        <v>-7.9935582413174426</v>
      </c>
      <c r="BN609" s="23">
        <f>VLOOKUP(AP609,POINTS_TABLE!$D$42:$E$44,2,FALSE)</f>
        <v>13.840093530703253</v>
      </c>
      <c r="BO609" s="23">
        <f>VLOOKUP(AQ609,POINTS_TABLE!$D$45:$E$48,2,FALSE)</f>
        <v>-12.122190198740443</v>
      </c>
      <c r="BP609" s="23">
        <f>VLOOKUP(AR609,POINTS_TABLE!$D$49:$E$50,2,FALSE)</f>
        <v>-3.4375704313596254</v>
      </c>
      <c r="BQ609" s="23">
        <f>VLOOKUP(AS609,POINTS_TABLE!$D$51:$E$52,2,FALSE)</f>
        <v>8.0505843910576207</v>
      </c>
      <c r="BR609" s="39">
        <f>ROUND(SCORECARD_SCALLING!$C$6-SUM(BF609:BQ609)-TRAIN_SUMMARY!$C$2*SCORECARD_SCALLING!$C$5,0)</f>
        <v>590</v>
      </c>
      <c r="BS609" t="str">
        <f t="shared" si="126"/>
        <v>Accept</v>
      </c>
      <c r="BT609">
        <f t="shared" si="127"/>
        <v>3</v>
      </c>
    </row>
    <row r="610" spans="1:72">
      <c r="A610" s="2" t="s">
        <v>37</v>
      </c>
      <c r="B610" s="2">
        <v>36</v>
      </c>
      <c r="C610" s="2" t="s">
        <v>33</v>
      </c>
      <c r="D610" s="2" t="s">
        <v>23</v>
      </c>
      <c r="E610" s="2">
        <v>3835</v>
      </c>
      <c r="F610" s="2" t="s">
        <v>24</v>
      </c>
      <c r="G610" s="2" t="s">
        <v>25</v>
      </c>
      <c r="H610" s="2">
        <v>2</v>
      </c>
      <c r="I610" s="2" t="s">
        <v>36</v>
      </c>
      <c r="J610" s="2" t="s">
        <v>27</v>
      </c>
      <c r="K610" s="2">
        <v>4</v>
      </c>
      <c r="L610" s="2" t="s">
        <v>28</v>
      </c>
      <c r="M610" s="2">
        <v>45</v>
      </c>
      <c r="N610" s="2" t="s">
        <v>27</v>
      </c>
      <c r="O610" s="2" t="s">
        <v>29</v>
      </c>
      <c r="P610" s="2">
        <v>1</v>
      </c>
      <c r="Q610" s="2" t="s">
        <v>40</v>
      </c>
      <c r="R610" s="2">
        <v>1</v>
      </c>
      <c r="S610" s="2" t="s">
        <v>31</v>
      </c>
      <c r="T610" s="2" t="s">
        <v>31</v>
      </c>
      <c r="U610" s="2">
        <v>0</v>
      </c>
      <c r="V610">
        <f>_xlfn.XLOOKUP(B610,Binning_WOE_IV!$C$2:$C$6,Binning_WOE_IV!$I$2:$I$6,"not found",-1)</f>
        <v>-0.672432264549915</v>
      </c>
      <c r="W610">
        <f>_xlfn.XLOOKUP(E610,Binning_WOE_IV!$C$7:$C$12,Binning_WOE_IV!$I$7:$I$12,"not found",-1)</f>
        <v>4.3939369041401284E-2</v>
      </c>
      <c r="X610">
        <f>_xlfn.XLOOKUP(M610,Binning_WOE_IV!$C$13:$C$18,Binning_WOE_IV!$I$13:$I$18,"not found",-1)</f>
        <v>0.42044277372805144</v>
      </c>
      <c r="Y610">
        <f>_xlfn.XLOOKUP(A610,Binning_WOE_IV!$B$32:$B$35,Binning_WOE_IV!$G$32:$G$35,"not found",0)</f>
        <v>1.1281887537091495</v>
      </c>
      <c r="Z610" s="23">
        <f>_xlfn.XLOOKUP(_xlfn.XLOOKUP(C610,Binning_WOE_IV!$AF$2:$AF$6,Binning_WOE_IV!$AG$2:$AG$6,"not found",0),Binning_WOE_IV!$R$36:$R$38,Binning_WOE_IV!$G$36:$G$38,"not found",0)</f>
        <v>-4.4726268044255127E-2</v>
      </c>
      <c r="AA610" cm="1">
        <f t="array" ref="AA610">_xlfn.SWITCH(D610,"radio/tv",Binning_WOE_IV!$G$39,"other",Binning_WOE_IV!$G$39,"education",Binning_WOE_IV!$G$40,"retraining",Binning_WOE_IV!$G$40,"furniture/equipment",Binning_WOE_IV!$G$41,"domestic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10">
        <f>_xlfn.LET(_xlpm.b,_xlfn.XLOOKUP(F610,Binning_WOE_IV!$AJ$2:$AJ$6,Binning_WOE_IV!$AK$2:$AK$6,"not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10">
        <f>_xlfn.LET(_xlpm.b,_xlfn.XLOOKUP(G610,Binning_WOE_IV!$AL$2:$AL$6,Binning_WOE_IV!$AM$2:$AM$6,"not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10">
        <f>_xlfn.XLOOKUP(_xlfn.XLOOKUP(I610,Binning_WOE_IV!$AN$2:$AN$5,Binning_WOE_IV!$AO$2:$AO$5,"not found",0),Binning_WOE_IV!$R$53:$R$55,Binning_WOE_IV!$G$53:$G$55,"not found",0)</f>
        <v>-0.20099341664998441</v>
      </c>
      <c r="AE610">
        <f>_xlfn.LET(_xlpm.b,_xlfn.XLOOKUP(L610,Binning_WOE_IV!$AQ$2:$AQ$5,Binning_WOE_IV!$AR$2:$AR$5,"not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10">
        <f>_xlfn.XLOOKUP(_xlfn.XLOOKUP(N610,Binning_WOE_IV!$AS$2:$AS$4,Binning_WOE_IV!$AT$2:$AT$4,"not found",0),Binning_WOE_IV!$R$62:$R$63,Binning_WOE_IV!$G$62:$G$63,"not found",0)</f>
        <v>0.12957806221905885</v>
      </c>
      <c r="AG610">
        <f>_xlfn.XLOOKUP(_xlfn.XLOOKUP(O610,Binning_WOE_IV!$AU$2:$AU$4,Binning_WOE_IV!$AV$2:$AV$4,"not found",0),Binning_WOE_IV!$R$64:$R$65,Binning_WOE_IV!$G$64:$G$65,"not found",0)</f>
        <v>0.23435622685305388</v>
      </c>
      <c r="AH610">
        <f>V610*TRAIN_SUMMARY!$C$3</f>
        <v>0.53026698802232175</v>
      </c>
      <c r="AI610">
        <f>W610*TRAIN_SUMMARY!$C$4</f>
        <v>-2.1929012991782761E-2</v>
      </c>
      <c r="AJ610">
        <f>X610*TRAIN_SUMMARY!$C$5</f>
        <v>-0.26777415036949909</v>
      </c>
      <c r="AK610">
        <f>Y610*TRAIN_SUMMARY!$C$6</f>
        <v>-0.88431454425511169</v>
      </c>
      <c r="AL610">
        <f>Z610*TRAIN_SUMMARY!$C$7</f>
        <v>2.4580699342731407E-2</v>
      </c>
      <c r="AM610">
        <f>AA610*TRAIN_SUMMARY!$C$8</f>
        <v>-0.43521580803835686</v>
      </c>
      <c r="AN610">
        <f>AB610*TRAIN_SUMMARY!$C$9</f>
        <v>-0.49611293003523665</v>
      </c>
      <c r="AO610">
        <f>AC610*TRAIN_SUMMARY!$C$10</f>
        <v>-0.18469041192036334</v>
      </c>
      <c r="AP610">
        <f>AD610*TRAIN_SUMMARY!$C$11</f>
        <v>0.23813846799994265</v>
      </c>
      <c r="AQ610">
        <f>AE610*TRAIN_SUMMARY!$C$12</f>
        <v>-0.28008206528227803</v>
      </c>
      <c r="AR610">
        <f>AF610*TRAIN_SUMMARY!$C$13</f>
        <v>-7.9424741749105313E-2</v>
      </c>
      <c r="AS610">
        <f>AG610*TRAIN_SUMMARY!$C$14</f>
        <v>-8.8614999578798745E-2</v>
      </c>
      <c r="AT610">
        <f>TRAIN_SUMMARY!$C$2+SUM(AH610:AS610)</f>
        <v>-2.76657332361766</v>
      </c>
      <c r="AU610">
        <f t="shared" si="117"/>
        <v>5.9157447022562162E-2</v>
      </c>
      <c r="AV610">
        <f t="shared" si="118"/>
        <v>6.0979472229868742E-2</v>
      </c>
      <c r="AW610">
        <f t="shared" si="119"/>
        <v>1</v>
      </c>
      <c r="AX610">
        <f t="shared" si="120"/>
        <v>0</v>
      </c>
      <c r="AY610">
        <f t="shared" si="128"/>
        <v>396</v>
      </c>
      <c r="AZ610">
        <f t="shared" si="129"/>
        <v>213</v>
      </c>
      <c r="BA610" s="35">
        <f t="shared" si="121"/>
        <v>0.81649484536082473</v>
      </c>
      <c r="BB610" s="35">
        <f t="shared" si="122"/>
        <v>0.99069767441860468</v>
      </c>
      <c r="BC610" s="35">
        <f t="shared" si="123"/>
        <v>0.17420282905777995</v>
      </c>
      <c r="BD610" s="35">
        <f t="shared" si="124"/>
        <v>0.99069767441860468</v>
      </c>
      <c r="BE610" s="35">
        <f t="shared" si="125"/>
        <v>0.81649484536082473</v>
      </c>
      <c r="BF610" s="23">
        <f>VLOOKUP(AH610,POINTS_TABLE!$D$2:$E$6,2,FALSE)</f>
        <v>22.950406619007929</v>
      </c>
      <c r="BG610" s="23">
        <f>VLOOKUP(AI610,POINTS_TABLE!$D$7:$E$12,2,FALSE)</f>
        <v>-0.94910634884503919</v>
      </c>
      <c r="BH610" s="23">
        <f>VLOOKUP(AJ610,POINTS_TABLE!$D$13:$E$18,2,FALSE)</f>
        <v>-11.589493164489957</v>
      </c>
      <c r="BI610" s="23">
        <f>VLOOKUP(AK610,POINTS_TABLE!$D$21:$E$24,2,FALSE)</f>
        <v>-38.273886227485001</v>
      </c>
      <c r="BJ610" s="23">
        <f>VLOOKUP(AL610,POINTS_TABLE!$D$25:$E$27,2,FALSE)</f>
        <v>1.063873591300236</v>
      </c>
      <c r="BK610" s="23">
        <f>VLOOKUP(AM610,POINTS_TABLE!$D$28:$E$33,2,FALSE)</f>
        <v>-18.836510639202615</v>
      </c>
      <c r="BL610" s="23">
        <f>VLOOKUP(AN610,POINTS_TABLE!$D$34:$E$37,2,FALSE)</f>
        <v>-21.472189916481874</v>
      </c>
      <c r="BM610" s="23">
        <f>VLOOKUP(AO610,POINTS_TABLE!$D$38:$E$41,2,FALSE)</f>
        <v>-7.9935582413174426</v>
      </c>
      <c r="BN610" s="23">
        <f>VLOOKUP(AP610,POINTS_TABLE!$D$42:$E$44,2,FALSE)</f>
        <v>10.30683560485237</v>
      </c>
      <c r="BO610" s="23">
        <f>VLOOKUP(AQ610,POINTS_TABLE!$D$45:$E$48,2,FALSE)</f>
        <v>-12.122190198740443</v>
      </c>
      <c r="BP610" s="23">
        <f>VLOOKUP(AR610,POINTS_TABLE!$D$49:$E$50,2,FALSE)</f>
        <v>-3.4375704313596254</v>
      </c>
      <c r="BQ610" s="23">
        <f>VLOOKUP(AS610,POINTS_TABLE!$D$51:$E$52,2,FALSE)</f>
        <v>-3.8353326132213157</v>
      </c>
      <c r="BR610" s="39">
        <f>ROUND(SCORECARD_SCALLING!$C$6-SUM(BF610:BQ610)-TRAIN_SUMMARY!$C$2*SCORECARD_SCALLING!$C$5,0)</f>
        <v>590</v>
      </c>
      <c r="BS610" t="str">
        <f t="shared" si="126"/>
        <v>Accept</v>
      </c>
      <c r="BT610">
        <f t="shared" si="127"/>
        <v>3</v>
      </c>
    </row>
    <row r="611" spans="1:72">
      <c r="A611" s="2" t="s">
        <v>63</v>
      </c>
      <c r="B611" s="2">
        <v>6</v>
      </c>
      <c r="C611" s="2" t="s">
        <v>22</v>
      </c>
      <c r="D611" s="2" t="s">
        <v>46</v>
      </c>
      <c r="E611" s="2">
        <v>1343</v>
      </c>
      <c r="F611" s="2" t="s">
        <v>34</v>
      </c>
      <c r="G611" s="2" t="s">
        <v>25</v>
      </c>
      <c r="H611" s="2">
        <v>1</v>
      </c>
      <c r="I611" s="2" t="s">
        <v>26</v>
      </c>
      <c r="J611" s="2" t="s">
        <v>27</v>
      </c>
      <c r="K611" s="2">
        <v>4</v>
      </c>
      <c r="L611" s="2" t="s">
        <v>28</v>
      </c>
      <c r="M611" s="2">
        <v>46</v>
      </c>
      <c r="N611" s="2" t="s">
        <v>27</v>
      </c>
      <c r="O611" s="2" t="s">
        <v>29</v>
      </c>
      <c r="P611" s="2">
        <v>2</v>
      </c>
      <c r="Q611" s="2" t="s">
        <v>30</v>
      </c>
      <c r="R611" s="2">
        <v>2</v>
      </c>
      <c r="S611" s="2" t="s">
        <v>27</v>
      </c>
      <c r="T611" s="2" t="s">
        <v>62</v>
      </c>
      <c r="U611" s="2">
        <v>0</v>
      </c>
      <c r="V611">
        <f>_xlfn.XLOOKUP(B611,Binning_WOE_IV!$C$2:$C$6,Binning_WOE_IV!$I$2:$I$6,"not found",-1)</f>
        <v>1.0146162505891094</v>
      </c>
      <c r="W611">
        <f>_xlfn.XLOOKUP(E611,Binning_WOE_IV!$C$7:$C$12,Binning_WOE_IV!$I$7:$I$12,"not found",-1)</f>
        <v>0.16104877718831048</v>
      </c>
      <c r="X611">
        <f>_xlfn.XLOOKUP(M611,Binning_WOE_IV!$C$13:$C$18,Binning_WOE_IV!$I$13:$I$18,"not found",-1)</f>
        <v>0.42044277372805144</v>
      </c>
      <c r="Y611">
        <f>_xlfn.XLOOKUP(A611,Binning_WOE_IV!$B$32:$B$35,Binning_WOE_IV!$G$32:$G$35,"not found",0)</f>
        <v>0.16731839020190586</v>
      </c>
      <c r="Z611" s="23">
        <f>_xlfn.XLOOKUP(_xlfn.XLOOKUP(C611,Binning_WOE_IV!$AF$2:$AF$6,Binning_WOE_IV!$AG$2:$AG$6,"not found",0),Binning_WOE_IV!$R$36:$R$38,Binning_WOE_IV!$G$36:$G$38,"not found",0)</f>
        <v>0.68738688104907397</v>
      </c>
      <c r="AA611" cm="1">
        <f t="array" ref="AA611">_xlfn.SWITCH(D611,"radio/tv",Binning_WOE_IV!$G$39,"other",Binning_WOE_IV!$G$39,"education",Binning_WOE_IV!$G$40,"retraining",Binning_WOE_IV!$G$40,"furniture/equipment",Binning_WOE_IV!$G$41,"domestic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611">
        <f>_xlfn.LET(_xlpm.b,_xlfn.XLOOKUP(F611,Binning_WOE_IV!$AJ$2:$AJ$6,Binning_WOE_IV!$AK$2:$AK$6,"not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11">
        <f>_xlfn.LET(_xlpm.b,_xlfn.XLOOKUP(G611,Binning_WOE_IV!$AL$2:$AL$6,Binning_WOE_IV!$AM$2:$AM$6,"not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11">
        <f>_xlfn.XLOOKUP(_xlfn.XLOOKUP(I611,Binning_WOE_IV!$AN$2:$AN$5,Binning_WOE_IV!$AO$2:$AO$5,"not found",0),Binning_WOE_IV!$R$53:$R$55,Binning_WOE_IV!$G$53:$G$55,"not found",0)</f>
        <v>0.1811117123342415</v>
      </c>
      <c r="AE611">
        <f>_xlfn.LET(_xlpm.b,_xlfn.XLOOKUP(L611,Binning_WOE_IV!$AQ$2:$AQ$5,Binning_WOE_IV!$AR$2:$AR$5,"not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11">
        <f>_xlfn.XLOOKUP(_xlfn.XLOOKUP(N611,Binning_WOE_IV!$AS$2:$AS$4,Binning_WOE_IV!$AT$2:$AT$4,"not found",0),Binning_WOE_IV!$R$62:$R$63,Binning_WOE_IV!$G$62:$G$63,"not found",0)</f>
        <v>0.12957806221905885</v>
      </c>
      <c r="AG611">
        <f>_xlfn.XLOOKUP(_xlfn.XLOOKUP(O611,Binning_WOE_IV!$AU$2:$AU$4,Binning_WOE_IV!$AV$2:$AV$4,"not found",0),Binning_WOE_IV!$R$64:$R$65,Binning_WOE_IV!$G$64:$G$65,"not found",0)</f>
        <v>0.23435622685305388</v>
      </c>
      <c r="AH611">
        <f>V611*TRAIN_SUMMARY!$C$3</f>
        <v>-0.80010661528638027</v>
      </c>
      <c r="AI611">
        <f>W611*TRAIN_SUMMARY!$C$4</f>
        <v>-8.037531726833734E-2</v>
      </c>
      <c r="AJ611">
        <f>X611*TRAIN_SUMMARY!$C$5</f>
        <v>-0.26777415036949909</v>
      </c>
      <c r="AK611">
        <f>Y611*TRAIN_SUMMARY!$C$6</f>
        <v>-0.13115011605145144</v>
      </c>
      <c r="AL611">
        <f>Z611*TRAIN_SUMMARY!$C$7</f>
        <v>-0.37777464997720578</v>
      </c>
      <c r="AM611">
        <f>AA611*TRAIN_SUMMARY!$C$8</f>
        <v>0.38352631329769549</v>
      </c>
      <c r="AN611">
        <f>AB611*TRAIN_SUMMARY!$C$9</f>
        <v>0.17108448609736249</v>
      </c>
      <c r="AO611">
        <f>AC611*TRAIN_SUMMARY!$C$10</f>
        <v>-0.18469041192036334</v>
      </c>
      <c r="AP611">
        <f>AD611*TRAIN_SUMMARY!$C$11</f>
        <v>-0.21458247952085815</v>
      </c>
      <c r="AQ611">
        <f>AE611*TRAIN_SUMMARY!$C$12</f>
        <v>-0.28008206528227803</v>
      </c>
      <c r="AR611">
        <f>AF611*TRAIN_SUMMARY!$C$13</f>
        <v>-7.9424741749105313E-2</v>
      </c>
      <c r="AS611">
        <f>AG611*TRAIN_SUMMARY!$C$14</f>
        <v>-8.8614999578798745E-2</v>
      </c>
      <c r="AT611">
        <f>TRAIN_SUMMARY!$C$2+SUM(AH611:AS611)</f>
        <v>-2.7713655623713431</v>
      </c>
      <c r="AU611">
        <f t="shared" si="117"/>
        <v>5.8891284159176167E-2</v>
      </c>
      <c r="AV611">
        <f t="shared" si="118"/>
        <v>6.0696613826922173E-2</v>
      </c>
      <c r="AW611">
        <f t="shared" si="119"/>
        <v>1</v>
      </c>
      <c r="AX611">
        <f t="shared" si="120"/>
        <v>0</v>
      </c>
      <c r="AY611">
        <f t="shared" si="128"/>
        <v>397</v>
      </c>
      <c r="AZ611">
        <f t="shared" si="129"/>
        <v>213</v>
      </c>
      <c r="BA611" s="35">
        <f t="shared" si="121"/>
        <v>0.81855670103092781</v>
      </c>
      <c r="BB611" s="35">
        <f t="shared" si="122"/>
        <v>0.99069767441860468</v>
      </c>
      <c r="BC611" s="35">
        <f t="shared" si="123"/>
        <v>0.17214097338767687</v>
      </c>
      <c r="BD611" s="35">
        <f t="shared" si="124"/>
        <v>0.99069767441860468</v>
      </c>
      <c r="BE611" s="35">
        <f t="shared" si="125"/>
        <v>0.81855670103092781</v>
      </c>
      <c r="BF611" s="23">
        <f>VLOOKUP(AH611,POINTS_TABLE!$D$2:$E$6,2,FALSE)</f>
        <v>-34.629295381683434</v>
      </c>
      <c r="BG611" s="23">
        <f>VLOOKUP(AI611,POINTS_TABLE!$D$7:$E$12,2,FALSE)</f>
        <v>-3.4787121489872201</v>
      </c>
      <c r="BH611" s="23">
        <f>VLOOKUP(AJ611,POINTS_TABLE!$D$13:$E$18,2,FALSE)</f>
        <v>-11.589493164489957</v>
      </c>
      <c r="BI611" s="23">
        <f>VLOOKUP(AK611,POINTS_TABLE!$D$21:$E$24,2,FALSE)</f>
        <v>-5.6762886611832304</v>
      </c>
      <c r="BJ611" s="23">
        <f>VLOOKUP(AL611,POINTS_TABLE!$D$25:$E$27,2,FALSE)</f>
        <v>-16.350408422870363</v>
      </c>
      <c r="BK611" s="23">
        <f>VLOOKUP(AM611,POINTS_TABLE!$D$28:$E$33,2,FALSE)</f>
        <v>16.599345307350365</v>
      </c>
      <c r="BL611" s="23">
        <f>VLOOKUP(AN611,POINTS_TABLE!$D$34:$E$37,2,FALSE)</f>
        <v>7.4046821899710498</v>
      </c>
      <c r="BM611" s="23">
        <f>VLOOKUP(AO611,POINTS_TABLE!$D$38:$E$41,2,FALSE)</f>
        <v>-7.9935582413174426</v>
      </c>
      <c r="BN611" s="23">
        <f>VLOOKUP(AP611,POINTS_TABLE!$D$42:$E$44,2,FALSE)</f>
        <v>-9.2873123719919874</v>
      </c>
      <c r="BO611" s="23">
        <f>VLOOKUP(AQ611,POINTS_TABLE!$D$45:$E$48,2,FALSE)</f>
        <v>-12.122190198740443</v>
      </c>
      <c r="BP611" s="23">
        <f>VLOOKUP(AR611,POINTS_TABLE!$D$49:$E$50,2,FALSE)</f>
        <v>-3.4375704313596254</v>
      </c>
      <c r="BQ611" s="23">
        <f>VLOOKUP(AS611,POINTS_TABLE!$D$51:$E$52,2,FALSE)</f>
        <v>-3.8353326132213157</v>
      </c>
      <c r="BR611" s="39">
        <f>ROUND(SCORECARD_SCALLING!$C$6-SUM(BF611:BQ611)-TRAIN_SUMMARY!$C$2*SCORECARD_SCALLING!$C$5,0)</f>
        <v>590</v>
      </c>
      <c r="BS611" t="str">
        <f t="shared" si="126"/>
        <v>Accept</v>
      </c>
      <c r="BT611">
        <f t="shared" si="127"/>
        <v>3</v>
      </c>
    </row>
    <row r="612" spans="1:72">
      <c r="A612" s="2" t="s">
        <v>37</v>
      </c>
      <c r="B612" s="2">
        <v>15</v>
      </c>
      <c r="C612" s="2" t="s">
        <v>22</v>
      </c>
      <c r="D612" s="2" t="s">
        <v>23</v>
      </c>
      <c r="E612" s="2">
        <v>1360</v>
      </c>
      <c r="F612" s="2" t="s">
        <v>34</v>
      </c>
      <c r="G612" s="2" t="s">
        <v>35</v>
      </c>
      <c r="H612" s="2">
        <v>4</v>
      </c>
      <c r="I612" s="2" t="s">
        <v>26</v>
      </c>
      <c r="J612" s="2" t="s">
        <v>27</v>
      </c>
      <c r="K612" s="2">
        <v>2</v>
      </c>
      <c r="L612" s="2" t="s">
        <v>43</v>
      </c>
      <c r="M612" s="2">
        <v>31</v>
      </c>
      <c r="N612" s="2" t="s">
        <v>27</v>
      </c>
      <c r="O612" s="2" t="s">
        <v>29</v>
      </c>
      <c r="P612" s="2">
        <v>2</v>
      </c>
      <c r="Q612" s="2" t="s">
        <v>30</v>
      </c>
      <c r="R612" s="2">
        <v>1</v>
      </c>
      <c r="S612" s="2" t="s">
        <v>27</v>
      </c>
      <c r="T612" s="2" t="s">
        <v>31</v>
      </c>
      <c r="U612" s="2">
        <v>0</v>
      </c>
      <c r="V612">
        <f>_xlfn.XLOOKUP(B612,Binning_WOE_IV!$C$2:$C$6,Binning_WOE_IV!$I$2:$I$6,"not found",-1)</f>
        <v>7.0953437452657447E-2</v>
      </c>
      <c r="W612">
        <f>_xlfn.XLOOKUP(E612,Binning_WOE_IV!$C$7:$C$12,Binning_WOE_IV!$I$7:$I$12,"not found",-1)</f>
        <v>0.16104877718831048</v>
      </c>
      <c r="X612">
        <f>_xlfn.XLOOKUP(M612,Binning_WOE_IV!$C$13:$C$18,Binning_WOE_IV!$I$13:$I$18,"not found",-1)</f>
        <v>-9.0210644079187538E-2</v>
      </c>
      <c r="Y612">
        <f>_xlfn.XLOOKUP(A612,Binning_WOE_IV!$B$32:$B$35,Binning_WOE_IV!$G$32:$G$35,"not found",0)</f>
        <v>1.1281887537091495</v>
      </c>
      <c r="Z612" s="23">
        <f>_xlfn.XLOOKUP(_xlfn.XLOOKUP(C612,Binning_WOE_IV!$AF$2:$AF$6,Binning_WOE_IV!$AG$2:$AG$6,"not found",0),Binning_WOE_IV!$R$36:$R$38,Binning_WOE_IV!$G$36:$G$38,"not found",0)</f>
        <v>0.68738688104907397</v>
      </c>
      <c r="AA612" cm="1">
        <f t="array" ref="AA612">_xlfn.SWITCH(D612,"radio/tv",Binning_WOE_IV!$G$39,"other",Binning_WOE_IV!$G$39,"education",Binning_WOE_IV!$G$40,"retraining",Binning_WOE_IV!$G$40,"furniture/equipment",Binning_WOE_IV!$G$41,"domestic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12">
        <f>_xlfn.LET(_xlpm.b,_xlfn.XLOOKUP(F612,Binning_WOE_IV!$AJ$2:$AJ$6,Binning_WOE_IV!$AK$2:$AK$6,"not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12">
        <f>_xlfn.LET(_xlpm.b,_xlfn.XLOOKUP(G612,Binning_WOE_IV!$AL$2:$AL$6,Binning_WOE_IV!$AM$2:$AM$6,"not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12">
        <f>_xlfn.XLOOKUP(_xlfn.XLOOKUP(I612,Binning_WOE_IV!$AN$2:$AN$5,Binning_WOE_IV!$AO$2:$AO$5,"not found",0),Binning_WOE_IV!$R$53:$R$55,Binning_WOE_IV!$G$53:$G$55,"not found",0)</f>
        <v>0.1811117123342415</v>
      </c>
      <c r="AE612">
        <f>_xlfn.LET(_xlpm.b,_xlfn.XLOOKUP(L612,Binning_WOE_IV!$AQ$2:$AQ$5,Binning_WOE_IV!$AR$2:$AR$5,"not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12">
        <f>_xlfn.XLOOKUP(_xlfn.XLOOKUP(N612,Binning_WOE_IV!$AS$2:$AS$4,Binning_WOE_IV!$AT$2:$AT$4,"not found",0),Binning_WOE_IV!$R$62:$R$63,Binning_WOE_IV!$G$62:$G$63,"not found",0)</f>
        <v>0.12957806221905885</v>
      </c>
      <c r="AG612">
        <f>_xlfn.XLOOKUP(_xlfn.XLOOKUP(O612,Binning_WOE_IV!$AU$2:$AU$4,Binning_WOE_IV!$AV$2:$AV$4,"not found",0),Binning_WOE_IV!$R$64:$R$65,Binning_WOE_IV!$G$64:$G$65,"not found",0)</f>
        <v>0.23435622685305388</v>
      </c>
      <c r="AH612">
        <f>V612*TRAIN_SUMMARY!$C$3</f>
        <v>-5.5952498937620498E-2</v>
      </c>
      <c r="AI612">
        <f>W612*TRAIN_SUMMARY!$C$4</f>
        <v>-8.037531726833734E-2</v>
      </c>
      <c r="AJ612">
        <f>X612*TRAIN_SUMMARY!$C$5</f>
        <v>5.7453903556002682E-2</v>
      </c>
      <c r="AK612">
        <f>Y612*TRAIN_SUMMARY!$C$6</f>
        <v>-0.88431454425511169</v>
      </c>
      <c r="AL612">
        <f>Z612*TRAIN_SUMMARY!$C$7</f>
        <v>-0.37777464997720578</v>
      </c>
      <c r="AM612">
        <f>AA612*TRAIN_SUMMARY!$C$8</f>
        <v>-0.43521580803835686</v>
      </c>
      <c r="AN612">
        <f>AB612*TRAIN_SUMMARY!$C$9</f>
        <v>0.17108448609736249</v>
      </c>
      <c r="AO612">
        <f>AC612*TRAIN_SUMMARY!$C$10</f>
        <v>4.7923621110280083E-2</v>
      </c>
      <c r="AP612">
        <f>AD612*TRAIN_SUMMARY!$C$11</f>
        <v>-0.21458247952085815</v>
      </c>
      <c r="AQ612">
        <f>AE612*TRAIN_SUMMARY!$C$12</f>
        <v>-1.8327249432625072E-2</v>
      </c>
      <c r="AR612">
        <f>AF612*TRAIN_SUMMARY!$C$13</f>
        <v>-7.9424741749105313E-2</v>
      </c>
      <c r="AS612">
        <f>AG612*TRAIN_SUMMARY!$C$14</f>
        <v>-8.8614999578798745E-2</v>
      </c>
      <c r="AT612">
        <f>TRAIN_SUMMARY!$C$2+SUM(AH612:AS612)</f>
        <v>-2.7795210927564975</v>
      </c>
      <c r="AU612">
        <f t="shared" si="117"/>
        <v>5.8440902111225934E-2</v>
      </c>
      <c r="AV612">
        <f t="shared" si="118"/>
        <v>6.0218162925220482E-2</v>
      </c>
      <c r="AW612">
        <f t="shared" si="119"/>
        <v>1</v>
      </c>
      <c r="AX612">
        <f t="shared" si="120"/>
        <v>0</v>
      </c>
      <c r="AY612">
        <f t="shared" si="128"/>
        <v>398</v>
      </c>
      <c r="AZ612">
        <f t="shared" si="129"/>
        <v>213</v>
      </c>
      <c r="BA612" s="35">
        <f t="shared" si="121"/>
        <v>0.8206185567010309</v>
      </c>
      <c r="BB612" s="35">
        <f t="shared" si="122"/>
        <v>0.99069767441860468</v>
      </c>
      <c r="BC612" s="35">
        <f t="shared" si="123"/>
        <v>0.17007911771757378</v>
      </c>
      <c r="BD612" s="35">
        <f t="shared" si="124"/>
        <v>0.99069767441860468</v>
      </c>
      <c r="BE612" s="35">
        <f t="shared" si="125"/>
        <v>0.8206185567010309</v>
      </c>
      <c r="BF612" s="23">
        <f>VLOOKUP(AH612,POINTS_TABLE!$D$2:$E$6,2,FALSE)</f>
        <v>-2.4216717822795024</v>
      </c>
      <c r="BG612" s="23">
        <f>VLOOKUP(AI612,POINTS_TABLE!$D$7:$E$12,2,FALSE)</f>
        <v>-3.4787121489872201</v>
      </c>
      <c r="BH612" s="23">
        <f>VLOOKUP(AJ612,POINTS_TABLE!$D$13:$E$18,2,FALSE)</f>
        <v>2.4866538521987356</v>
      </c>
      <c r="BI612" s="23">
        <f>VLOOKUP(AK612,POINTS_TABLE!$D$21:$E$24,2,FALSE)</f>
        <v>-38.273886227485001</v>
      </c>
      <c r="BJ612" s="23">
        <f>VLOOKUP(AL612,POINTS_TABLE!$D$25:$E$27,2,FALSE)</f>
        <v>-16.350408422870363</v>
      </c>
      <c r="BK612" s="23">
        <f>VLOOKUP(AM612,POINTS_TABLE!$D$28:$E$33,2,FALSE)</f>
        <v>-18.836510639202615</v>
      </c>
      <c r="BL612" s="23">
        <f>VLOOKUP(AN612,POINTS_TABLE!$D$34:$E$37,2,FALSE)</f>
        <v>7.4046821899710498</v>
      </c>
      <c r="BM612" s="23">
        <f>VLOOKUP(AO612,POINTS_TABLE!$D$38:$E$41,2,FALSE)</f>
        <v>2.0741751155172814</v>
      </c>
      <c r="BN612" s="23">
        <f>VLOOKUP(AP612,POINTS_TABLE!$D$42:$E$44,2,FALSE)</f>
        <v>-9.2873123719919874</v>
      </c>
      <c r="BO612" s="23">
        <f>VLOOKUP(AQ612,POINTS_TABLE!$D$45:$E$48,2,FALSE)</f>
        <v>-0.79321895608749771</v>
      </c>
      <c r="BP612" s="23">
        <f>VLOOKUP(AR612,POINTS_TABLE!$D$49:$E$50,2,FALSE)</f>
        <v>-3.4375704313596254</v>
      </c>
      <c r="BQ612" s="23">
        <f>VLOOKUP(AS612,POINTS_TABLE!$D$51:$E$52,2,FALSE)</f>
        <v>-3.8353326132213157</v>
      </c>
      <c r="BR612" s="39">
        <f>ROUND(SCORECARD_SCALLING!$C$6-SUM(BF612:BQ612)-TRAIN_SUMMARY!$C$2*SCORECARD_SCALLING!$C$5,0)</f>
        <v>591</v>
      </c>
      <c r="BS612" t="str">
        <f t="shared" si="126"/>
        <v>Accept</v>
      </c>
      <c r="BT612">
        <f t="shared" si="127"/>
        <v>3</v>
      </c>
    </row>
    <row r="613" spans="1:72">
      <c r="A613" s="2" t="s">
        <v>37</v>
      </c>
      <c r="B613" s="2">
        <v>24</v>
      </c>
      <c r="C613" s="2" t="s">
        <v>33</v>
      </c>
      <c r="D613" s="2" t="s">
        <v>23</v>
      </c>
      <c r="E613" s="2">
        <v>999</v>
      </c>
      <c r="F613" s="2" t="s">
        <v>24</v>
      </c>
      <c r="G613" s="2" t="s">
        <v>25</v>
      </c>
      <c r="H613" s="2">
        <v>4</v>
      </c>
      <c r="I613" s="2" t="s">
        <v>26</v>
      </c>
      <c r="J613" s="2" t="s">
        <v>27</v>
      </c>
      <c r="K613" s="2">
        <v>2</v>
      </c>
      <c r="L613" s="2" t="s">
        <v>50</v>
      </c>
      <c r="M613" s="2">
        <v>25</v>
      </c>
      <c r="N613" s="2" t="s">
        <v>27</v>
      </c>
      <c r="O613" s="2" t="s">
        <v>29</v>
      </c>
      <c r="P613" s="2">
        <v>2</v>
      </c>
      <c r="Q613" s="2" t="s">
        <v>30</v>
      </c>
      <c r="R613" s="2">
        <v>1</v>
      </c>
      <c r="S613" s="2" t="s">
        <v>27</v>
      </c>
      <c r="T613" s="2" t="s">
        <v>31</v>
      </c>
      <c r="U613" s="2">
        <v>0</v>
      </c>
      <c r="V613">
        <f>_xlfn.XLOOKUP(B613,Binning_WOE_IV!$C$2:$C$6,Binning_WOE_IV!$I$2:$I$6,"not found",-1)</f>
        <v>-0.12917431193202994</v>
      </c>
      <c r="W613">
        <f>_xlfn.XLOOKUP(E613,Binning_WOE_IV!$C$7:$C$12,Binning_WOE_IV!$I$7:$I$12,"not found",-1)</f>
        <v>3.9978967825304385E-2</v>
      </c>
      <c r="X613">
        <f>_xlfn.XLOOKUP(M613,Binning_WOE_IV!$C$13:$C$18,Binning_WOE_IV!$I$13:$I$18,"not found",-1)</f>
        <v>-0.40221483439086264</v>
      </c>
      <c r="Y613">
        <f>_xlfn.XLOOKUP(A613,Binning_WOE_IV!$B$32:$B$35,Binning_WOE_IV!$G$32:$G$35,"not found",0)</f>
        <v>1.1281887537091495</v>
      </c>
      <c r="Z613" s="23">
        <f>_xlfn.XLOOKUP(_xlfn.XLOOKUP(C613,Binning_WOE_IV!$AF$2:$AF$6,Binning_WOE_IV!$AG$2:$AG$6,"not found",0),Binning_WOE_IV!$R$36:$R$38,Binning_WOE_IV!$G$36:$G$38,"not found",0)</f>
        <v>-4.4726268044255127E-2</v>
      </c>
      <c r="AA613" cm="1">
        <f t="array" ref="AA613">_xlfn.SWITCH(D613,"radio/tv",Binning_WOE_IV!$G$39,"other",Binning_WOE_IV!$G$39,"education",Binning_WOE_IV!$G$40,"retraining",Binning_WOE_IV!$G$40,"furniture/equipment",Binning_WOE_IV!$G$41,"domestic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13">
        <f>_xlfn.LET(_xlpm.b,_xlfn.XLOOKUP(F613,Binning_WOE_IV!$AJ$2:$AJ$6,Binning_WOE_IV!$AK$2:$AK$6,"not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13">
        <f>_xlfn.LET(_xlpm.b,_xlfn.XLOOKUP(G613,Binning_WOE_IV!$AL$2:$AL$6,Binning_WOE_IV!$AM$2:$AM$6,"not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13">
        <f>_xlfn.XLOOKUP(_xlfn.XLOOKUP(I613,Binning_WOE_IV!$AN$2:$AN$5,Binning_WOE_IV!$AO$2:$AO$5,"not found",0),Binning_WOE_IV!$R$53:$R$55,Binning_WOE_IV!$G$53:$G$55,"not found",0)</f>
        <v>0.1811117123342415</v>
      </c>
      <c r="AE613">
        <f>_xlfn.LET(_xlpm.b,_xlfn.XLOOKUP(L613,Binning_WOE_IV!$AQ$2:$AQ$5,Binning_WOE_IV!$AR$2:$AR$5,"not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13">
        <f>_xlfn.XLOOKUP(_xlfn.XLOOKUP(N613,Binning_WOE_IV!$AS$2:$AS$4,Binning_WOE_IV!$AT$2:$AT$4,"not found",0),Binning_WOE_IV!$R$62:$R$63,Binning_WOE_IV!$G$62:$G$63,"not found",0)</f>
        <v>0.12957806221905885</v>
      </c>
      <c r="AG613">
        <f>_xlfn.XLOOKUP(_xlfn.XLOOKUP(O613,Binning_WOE_IV!$AU$2:$AU$4,Binning_WOE_IV!$AV$2:$AV$4,"not found",0),Binning_WOE_IV!$R$64:$R$65,Binning_WOE_IV!$G$64:$G$65,"not found",0)</f>
        <v>0.23435622685305388</v>
      </c>
      <c r="AH613">
        <f>V613*TRAIN_SUMMARY!$C$3</f>
        <v>0.10186434668464488</v>
      </c>
      <c r="AI613">
        <f>W613*TRAIN_SUMMARY!$C$4</f>
        <v>-1.9952478243670423E-2</v>
      </c>
      <c r="AJ613">
        <f>X613*TRAIN_SUMMARY!$C$5</f>
        <v>0.25616502952357967</v>
      </c>
      <c r="AK613">
        <f>Y613*TRAIN_SUMMARY!$C$6</f>
        <v>-0.88431454425511169</v>
      </c>
      <c r="AL613">
        <f>Z613*TRAIN_SUMMARY!$C$7</f>
        <v>2.4580699342731407E-2</v>
      </c>
      <c r="AM613">
        <f>AA613*TRAIN_SUMMARY!$C$8</f>
        <v>-0.43521580803835686</v>
      </c>
      <c r="AN613">
        <f>AB613*TRAIN_SUMMARY!$C$9</f>
        <v>-0.49611293003523665</v>
      </c>
      <c r="AO613">
        <f>AC613*TRAIN_SUMMARY!$C$10</f>
        <v>-0.18469041192036334</v>
      </c>
      <c r="AP613">
        <f>AD613*TRAIN_SUMMARY!$C$11</f>
        <v>-0.21458247952085815</v>
      </c>
      <c r="AQ613">
        <f>AE613*TRAIN_SUMMARY!$C$12</f>
        <v>6.1778553558697331E-2</v>
      </c>
      <c r="AR613">
        <f>AF613*TRAIN_SUMMARY!$C$13</f>
        <v>-7.9424741749105313E-2</v>
      </c>
      <c r="AS613">
        <f>AG613*TRAIN_SUMMARY!$C$14</f>
        <v>-8.8614999578798745E-2</v>
      </c>
      <c r="AT613">
        <f>TRAIN_SUMMARY!$C$2+SUM(AH613:AS613)</f>
        <v>-2.7799205789939712</v>
      </c>
      <c r="AU613">
        <f t="shared" si="117"/>
        <v>5.8418924033224101E-2</v>
      </c>
      <c r="AV613">
        <f t="shared" si="118"/>
        <v>6.0194820979349445E-2</v>
      </c>
      <c r="AW613">
        <f t="shared" si="119"/>
        <v>1</v>
      </c>
      <c r="AX613">
        <f t="shared" si="120"/>
        <v>0</v>
      </c>
      <c r="AY613">
        <f t="shared" si="128"/>
        <v>399</v>
      </c>
      <c r="AZ613">
        <f t="shared" si="129"/>
        <v>213</v>
      </c>
      <c r="BA613" s="35">
        <f t="shared" si="121"/>
        <v>0.82268041237113398</v>
      </c>
      <c r="BB613" s="35">
        <f t="shared" si="122"/>
        <v>0.99069767441860468</v>
      </c>
      <c r="BC613" s="35">
        <f t="shared" si="123"/>
        <v>0.16801726204747069</v>
      </c>
      <c r="BD613" s="35">
        <f t="shared" si="124"/>
        <v>0.99069767441860468</v>
      </c>
      <c r="BE613" s="35">
        <f t="shared" si="125"/>
        <v>0.82268041237113398</v>
      </c>
      <c r="BF613" s="23">
        <f>VLOOKUP(AH613,POINTS_TABLE!$D$2:$E$6,2,FALSE)</f>
        <v>4.4087756341599382</v>
      </c>
      <c r="BG613" s="23">
        <f>VLOOKUP(AI613,POINTS_TABLE!$D$7:$E$12,2,FALSE)</f>
        <v>-0.86356024246764762</v>
      </c>
      <c r="BH613" s="23">
        <f>VLOOKUP(AJ613,POINTS_TABLE!$D$13:$E$18,2,FALSE)</f>
        <v>11.087040532285299</v>
      </c>
      <c r="BI613" s="23">
        <f>VLOOKUP(AK613,POINTS_TABLE!$D$21:$E$24,2,FALSE)</f>
        <v>-38.273886227485001</v>
      </c>
      <c r="BJ613" s="23">
        <f>VLOOKUP(AL613,POINTS_TABLE!$D$25:$E$27,2,FALSE)</f>
        <v>1.063873591300236</v>
      </c>
      <c r="BK613" s="23">
        <f>VLOOKUP(AM613,POINTS_TABLE!$D$28:$E$33,2,FALSE)</f>
        <v>-18.836510639202615</v>
      </c>
      <c r="BL613" s="23">
        <f>VLOOKUP(AN613,POINTS_TABLE!$D$34:$E$37,2,FALSE)</f>
        <v>-21.472189916481874</v>
      </c>
      <c r="BM613" s="23">
        <f>VLOOKUP(AO613,POINTS_TABLE!$D$38:$E$41,2,FALSE)</f>
        <v>-7.9935582413174426</v>
      </c>
      <c r="BN613" s="23">
        <f>VLOOKUP(AP613,POINTS_TABLE!$D$42:$E$44,2,FALSE)</f>
        <v>-9.2873123719919874</v>
      </c>
      <c r="BO613" s="23">
        <f>VLOOKUP(AQ613,POINTS_TABLE!$D$45:$E$48,2,FALSE)</f>
        <v>2.6738283855727758</v>
      </c>
      <c r="BP613" s="23">
        <f>VLOOKUP(AR613,POINTS_TABLE!$D$49:$E$50,2,FALSE)</f>
        <v>-3.4375704313596254</v>
      </c>
      <c r="BQ613" s="23">
        <f>VLOOKUP(AS613,POINTS_TABLE!$D$51:$E$52,2,FALSE)</f>
        <v>-3.8353326132213157</v>
      </c>
      <c r="BR613" s="39">
        <f>ROUND(SCORECARD_SCALLING!$C$6-SUM(BF613:BQ613)-TRAIN_SUMMARY!$C$2*SCORECARD_SCALLING!$C$5,0)</f>
        <v>591</v>
      </c>
      <c r="BS613" t="str">
        <f t="shared" si="126"/>
        <v>Accept</v>
      </c>
      <c r="BT613">
        <f t="shared" si="127"/>
        <v>3</v>
      </c>
    </row>
    <row r="614" spans="1:72">
      <c r="A614" s="2" t="s">
        <v>37</v>
      </c>
      <c r="B614" s="2">
        <v>24</v>
      </c>
      <c r="C614" s="2" t="s">
        <v>22</v>
      </c>
      <c r="D614" s="2" t="s">
        <v>49</v>
      </c>
      <c r="E614" s="2">
        <v>2346</v>
      </c>
      <c r="F614" s="2" t="s">
        <v>34</v>
      </c>
      <c r="G614" s="2" t="s">
        <v>39</v>
      </c>
      <c r="H614" s="2">
        <v>4</v>
      </c>
      <c r="I614" s="2" t="s">
        <v>26</v>
      </c>
      <c r="J614" s="2" t="s">
        <v>27</v>
      </c>
      <c r="K614" s="2">
        <v>3</v>
      </c>
      <c r="L614" s="2" t="s">
        <v>50</v>
      </c>
      <c r="M614" s="2">
        <v>35</v>
      </c>
      <c r="N614" s="2" t="s">
        <v>27</v>
      </c>
      <c r="O614" s="2" t="s">
        <v>29</v>
      </c>
      <c r="P614" s="2">
        <v>2</v>
      </c>
      <c r="Q614" s="2" t="s">
        <v>30</v>
      </c>
      <c r="R614" s="2">
        <v>1</v>
      </c>
      <c r="S614" s="2" t="s">
        <v>31</v>
      </c>
      <c r="T614" s="2" t="s">
        <v>31</v>
      </c>
      <c r="U614" s="2">
        <v>0</v>
      </c>
      <c r="V614">
        <f>_xlfn.XLOOKUP(B614,Binning_WOE_IV!$C$2:$C$6,Binning_WOE_IV!$I$2:$I$6,"not found",-1)</f>
        <v>-0.12917431193202994</v>
      </c>
      <c r="W614">
        <f>_xlfn.XLOOKUP(E614,Binning_WOE_IV!$C$7:$C$12,Binning_WOE_IV!$I$7:$I$12,"not found",-1)</f>
        <v>0.12361395596717682</v>
      </c>
      <c r="X614">
        <f>_xlfn.XLOOKUP(M614,Binning_WOE_IV!$C$13:$C$18,Binning_WOE_IV!$I$13:$I$18,"not found",-1)</f>
        <v>-9.0210644079187538E-2</v>
      </c>
      <c r="Y614">
        <f>_xlfn.XLOOKUP(A614,Binning_WOE_IV!$B$32:$B$35,Binning_WOE_IV!$G$32:$G$35,"not found",0)</f>
        <v>1.1281887537091495</v>
      </c>
      <c r="Z614" s="23">
        <f>_xlfn.XLOOKUP(_xlfn.XLOOKUP(C614,Binning_WOE_IV!$AF$2:$AF$6,Binning_WOE_IV!$AG$2:$AG$6,"not found",0),Binning_WOE_IV!$R$36:$R$38,Binning_WOE_IV!$G$36:$G$38,"not found",0)</f>
        <v>0.68738688104907397</v>
      </c>
      <c r="AA614" cm="1">
        <f t="array" ref="AA614">_xlfn.SWITCH(D614,"radio/tv",Binning_WOE_IV!$G$39,"other",Binning_WOE_IV!$G$39,"education",Binning_WOE_IV!$G$40,"retraining",Binning_WOE_IV!$G$40,"furniture/equipment",Binning_WOE_IV!$G$41,"domestic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614">
        <f>_xlfn.LET(_xlpm.b,_xlfn.XLOOKUP(F614,Binning_WOE_IV!$AJ$2:$AJ$6,Binning_WOE_IV!$AK$2:$AK$6,"not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14">
        <f>_xlfn.LET(_xlpm.b,_xlfn.XLOOKUP(G614,Binning_WOE_IV!$AL$2:$AL$6,Binning_WOE_IV!$AM$2:$AM$6,"not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14">
        <f>_xlfn.XLOOKUP(_xlfn.XLOOKUP(I614,Binning_WOE_IV!$AN$2:$AN$5,Binning_WOE_IV!$AO$2:$AO$5,"not found",0),Binning_WOE_IV!$R$53:$R$55,Binning_WOE_IV!$G$53:$G$55,"not found",0)</f>
        <v>0.1811117123342415</v>
      </c>
      <c r="AE614">
        <f>_xlfn.LET(_xlpm.b,_xlfn.XLOOKUP(L614,Binning_WOE_IV!$AQ$2:$AQ$5,Binning_WOE_IV!$AR$2:$AR$5,"not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14">
        <f>_xlfn.XLOOKUP(_xlfn.XLOOKUP(N614,Binning_WOE_IV!$AS$2:$AS$4,Binning_WOE_IV!$AT$2:$AT$4,"not found",0),Binning_WOE_IV!$R$62:$R$63,Binning_WOE_IV!$G$62:$G$63,"not found",0)</f>
        <v>0.12957806221905885</v>
      </c>
      <c r="AG614">
        <f>_xlfn.XLOOKUP(_xlfn.XLOOKUP(O614,Binning_WOE_IV!$AU$2:$AU$4,Binning_WOE_IV!$AV$2:$AV$4,"not found",0),Binning_WOE_IV!$R$64:$R$65,Binning_WOE_IV!$G$64:$G$65,"not found",0)</f>
        <v>0.23435622685305388</v>
      </c>
      <c r="AH614">
        <f>V614*TRAIN_SUMMARY!$C$3</f>
        <v>0.10186434668464488</v>
      </c>
      <c r="AI614">
        <f>W614*TRAIN_SUMMARY!$C$4</f>
        <v>-6.1692557392340606E-2</v>
      </c>
      <c r="AJ614">
        <f>X614*TRAIN_SUMMARY!$C$5</f>
        <v>5.7453903556002682E-2</v>
      </c>
      <c r="AK614">
        <f>Y614*TRAIN_SUMMARY!$C$6</f>
        <v>-0.88431454425511169</v>
      </c>
      <c r="AL614">
        <f>Z614*TRAIN_SUMMARY!$C$7</f>
        <v>-0.37777464997720578</v>
      </c>
      <c r="AM614">
        <f>AA614*TRAIN_SUMMARY!$C$8</f>
        <v>-0.46936907902687153</v>
      </c>
      <c r="AN614">
        <f>AB614*TRAIN_SUMMARY!$C$9</f>
        <v>0.17108448609736249</v>
      </c>
      <c r="AO614">
        <f>AC614*TRAIN_SUMMARY!$C$10</f>
        <v>-0.18469041192036334</v>
      </c>
      <c r="AP614">
        <f>AD614*TRAIN_SUMMARY!$C$11</f>
        <v>-0.21458247952085815</v>
      </c>
      <c r="AQ614">
        <f>AE614*TRAIN_SUMMARY!$C$12</f>
        <v>6.1778553558697331E-2</v>
      </c>
      <c r="AR614">
        <f>AF614*TRAIN_SUMMARY!$C$13</f>
        <v>-7.9424741749105313E-2</v>
      </c>
      <c r="AS614">
        <f>AG614*TRAIN_SUMMARY!$C$14</f>
        <v>-8.8614999578798745E-2</v>
      </c>
      <c r="AT614">
        <f>TRAIN_SUMMARY!$C$2+SUM(AH614:AS614)</f>
        <v>-2.7896829882860712</v>
      </c>
      <c r="AU614">
        <f t="shared" si="117"/>
        <v>5.7884240661115499E-2</v>
      </c>
      <c r="AV614">
        <f t="shared" si="118"/>
        <v>5.9627125184095228E-2</v>
      </c>
      <c r="AW614">
        <f t="shared" si="119"/>
        <v>1</v>
      </c>
      <c r="AX614">
        <f t="shared" si="120"/>
        <v>0</v>
      </c>
      <c r="AY614">
        <f t="shared" si="128"/>
        <v>400</v>
      </c>
      <c r="AZ614">
        <f t="shared" si="129"/>
        <v>213</v>
      </c>
      <c r="BA614" s="35">
        <f t="shared" si="121"/>
        <v>0.82474226804123707</v>
      </c>
      <c r="BB614" s="35">
        <f t="shared" si="122"/>
        <v>0.99069767441860468</v>
      </c>
      <c r="BC614" s="35">
        <f t="shared" si="123"/>
        <v>0.16595540637736761</v>
      </c>
      <c r="BD614" s="35">
        <f t="shared" si="124"/>
        <v>0.99069767441860468</v>
      </c>
      <c r="BE614" s="35">
        <f t="shared" si="125"/>
        <v>0.82474226804123707</v>
      </c>
      <c r="BF614" s="23">
        <f>VLOOKUP(AH614,POINTS_TABLE!$D$2:$E$6,2,FALSE)</f>
        <v>4.4087756341599382</v>
      </c>
      <c r="BG614" s="23">
        <f>VLOOKUP(AI614,POINTS_TABLE!$D$7:$E$12,2,FALSE)</f>
        <v>-2.6701063982906263</v>
      </c>
      <c r="BH614" s="23">
        <f>VLOOKUP(AJ614,POINTS_TABLE!$D$13:$E$18,2,FALSE)</f>
        <v>2.4866538521987356</v>
      </c>
      <c r="BI614" s="23">
        <f>VLOOKUP(AK614,POINTS_TABLE!$D$21:$E$24,2,FALSE)</f>
        <v>-38.273886227485001</v>
      </c>
      <c r="BJ614" s="23">
        <f>VLOOKUP(AL614,POINTS_TABLE!$D$25:$E$27,2,FALSE)</f>
        <v>-16.350408422870363</v>
      </c>
      <c r="BK614" s="23">
        <f>VLOOKUP(AM614,POINTS_TABLE!$D$28:$E$33,2,FALSE)</f>
        <v>-20.314693279760625</v>
      </c>
      <c r="BL614" s="23">
        <f>VLOOKUP(AN614,POINTS_TABLE!$D$34:$E$37,2,FALSE)</f>
        <v>7.4046821899710498</v>
      </c>
      <c r="BM614" s="23">
        <f>VLOOKUP(AO614,POINTS_TABLE!$D$38:$E$41,2,FALSE)</f>
        <v>-7.9935582413174426</v>
      </c>
      <c r="BN614" s="23">
        <f>VLOOKUP(AP614,POINTS_TABLE!$D$42:$E$44,2,FALSE)</f>
        <v>-9.2873123719919874</v>
      </c>
      <c r="BO614" s="23">
        <f>VLOOKUP(AQ614,POINTS_TABLE!$D$45:$E$48,2,FALSE)</f>
        <v>2.6738283855727758</v>
      </c>
      <c r="BP614" s="23">
        <f>VLOOKUP(AR614,POINTS_TABLE!$D$49:$E$50,2,FALSE)</f>
        <v>-3.4375704313596254</v>
      </c>
      <c r="BQ614" s="23">
        <f>VLOOKUP(AS614,POINTS_TABLE!$D$51:$E$52,2,FALSE)</f>
        <v>-3.8353326132213157</v>
      </c>
      <c r="BR614" s="39">
        <f>ROUND(SCORECARD_SCALLING!$C$6-SUM(BF614:BQ614)-TRAIN_SUMMARY!$C$2*SCORECARD_SCALLING!$C$5,0)</f>
        <v>591</v>
      </c>
      <c r="BS614" t="str">
        <f t="shared" si="126"/>
        <v>Accept</v>
      </c>
      <c r="BT614">
        <f t="shared" si="127"/>
        <v>3</v>
      </c>
    </row>
    <row r="615" spans="1:72">
      <c r="A615" s="2" t="s">
        <v>37</v>
      </c>
      <c r="B615" s="2">
        <v>18</v>
      </c>
      <c r="C615" s="2" t="s">
        <v>22</v>
      </c>
      <c r="D615" s="2" t="s">
        <v>23</v>
      </c>
      <c r="E615" s="2">
        <v>6070</v>
      </c>
      <c r="F615" s="2" t="s">
        <v>34</v>
      </c>
      <c r="G615" s="2" t="s">
        <v>25</v>
      </c>
      <c r="H615" s="2">
        <v>3</v>
      </c>
      <c r="I615" s="2" t="s">
        <v>26</v>
      </c>
      <c r="J615" s="2" t="s">
        <v>27</v>
      </c>
      <c r="K615" s="2">
        <v>4</v>
      </c>
      <c r="L615" s="2" t="s">
        <v>50</v>
      </c>
      <c r="M615" s="2">
        <v>33</v>
      </c>
      <c r="N615" s="2" t="s">
        <v>27</v>
      </c>
      <c r="O615" s="2" t="s">
        <v>29</v>
      </c>
      <c r="P615" s="2">
        <v>2</v>
      </c>
      <c r="Q615" s="2" t="s">
        <v>30</v>
      </c>
      <c r="R615" s="2">
        <v>1</v>
      </c>
      <c r="S615" s="2" t="s">
        <v>31</v>
      </c>
      <c r="T615" s="2" t="s">
        <v>31</v>
      </c>
      <c r="U615" s="2">
        <v>0</v>
      </c>
      <c r="V615">
        <f>_xlfn.XLOOKUP(B615,Binning_WOE_IV!$C$2:$C$6,Binning_WOE_IV!$I$2:$I$6,"not found",-1)</f>
        <v>7.0953437452657447E-2</v>
      </c>
      <c r="W615">
        <f>_xlfn.XLOOKUP(E615,Binning_WOE_IV!$C$7:$C$12,Binning_WOE_IV!$I$7:$I$12,"not found",-1)</f>
        <v>-0.1020145435816787</v>
      </c>
      <c r="X615">
        <f>_xlfn.XLOOKUP(M615,Binning_WOE_IV!$C$13:$C$18,Binning_WOE_IV!$I$13:$I$18,"not found",-1)</f>
        <v>-9.0210644079187538E-2</v>
      </c>
      <c r="Y615">
        <f>_xlfn.XLOOKUP(A615,Binning_WOE_IV!$B$32:$B$35,Binning_WOE_IV!$G$32:$G$35,"not found",0)</f>
        <v>1.1281887537091495</v>
      </c>
      <c r="Z615" s="23">
        <f>_xlfn.XLOOKUP(_xlfn.XLOOKUP(C615,Binning_WOE_IV!$AF$2:$AF$6,Binning_WOE_IV!$AG$2:$AG$6,"not found",0),Binning_WOE_IV!$R$36:$R$38,Binning_WOE_IV!$G$36:$G$38,"not found",0)</f>
        <v>0.68738688104907397</v>
      </c>
      <c r="AA615" cm="1">
        <f t="array" ref="AA615">_xlfn.SWITCH(D615,"radio/tv",Binning_WOE_IV!$G$39,"other",Binning_WOE_IV!$G$39,"education",Binning_WOE_IV!$G$40,"retraining",Binning_WOE_IV!$G$40,"furniture/equipment",Binning_WOE_IV!$G$41,"domestic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15">
        <f>_xlfn.LET(_xlpm.b,_xlfn.XLOOKUP(F615,Binning_WOE_IV!$AJ$2:$AJ$6,Binning_WOE_IV!$AK$2:$AK$6,"not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15">
        <f>_xlfn.LET(_xlpm.b,_xlfn.XLOOKUP(G615,Binning_WOE_IV!$AL$2:$AL$6,Binning_WOE_IV!$AM$2:$AM$6,"not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15">
        <f>_xlfn.XLOOKUP(_xlfn.XLOOKUP(I615,Binning_WOE_IV!$AN$2:$AN$5,Binning_WOE_IV!$AO$2:$AO$5,"not found",0),Binning_WOE_IV!$R$53:$R$55,Binning_WOE_IV!$G$53:$G$55,"not found",0)</f>
        <v>0.1811117123342415</v>
      </c>
      <c r="AE615">
        <f>_xlfn.LET(_xlpm.b,_xlfn.XLOOKUP(L615,Binning_WOE_IV!$AQ$2:$AQ$5,Binning_WOE_IV!$AR$2:$AR$5,"not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15">
        <f>_xlfn.XLOOKUP(_xlfn.XLOOKUP(N615,Binning_WOE_IV!$AS$2:$AS$4,Binning_WOE_IV!$AT$2:$AT$4,"not found",0),Binning_WOE_IV!$R$62:$R$63,Binning_WOE_IV!$G$62:$G$63,"not found",0)</f>
        <v>0.12957806221905885</v>
      </c>
      <c r="AG615">
        <f>_xlfn.XLOOKUP(_xlfn.XLOOKUP(O615,Binning_WOE_IV!$AU$2:$AU$4,Binning_WOE_IV!$AV$2:$AV$4,"not found",0),Binning_WOE_IV!$R$64:$R$65,Binning_WOE_IV!$G$64:$G$65,"not found",0)</f>
        <v>0.23435622685305388</v>
      </c>
      <c r="AH615">
        <f>V615*TRAIN_SUMMARY!$C$3</f>
        <v>-5.5952498937620498E-2</v>
      </c>
      <c r="AI615">
        <f>W615*TRAIN_SUMMARY!$C$4</f>
        <v>5.0912844229637523E-2</v>
      </c>
      <c r="AJ615">
        <f>X615*TRAIN_SUMMARY!$C$5</f>
        <v>5.7453903556002682E-2</v>
      </c>
      <c r="AK615">
        <f>Y615*TRAIN_SUMMARY!$C$6</f>
        <v>-0.88431454425511169</v>
      </c>
      <c r="AL615">
        <f>Z615*TRAIN_SUMMARY!$C$7</f>
        <v>-0.37777464997720578</v>
      </c>
      <c r="AM615">
        <f>AA615*TRAIN_SUMMARY!$C$8</f>
        <v>-0.43521580803835686</v>
      </c>
      <c r="AN615">
        <f>AB615*TRAIN_SUMMARY!$C$9</f>
        <v>0.17108448609736249</v>
      </c>
      <c r="AO615">
        <f>AC615*TRAIN_SUMMARY!$C$10</f>
        <v>-0.18469041192036334</v>
      </c>
      <c r="AP615">
        <f>AD615*TRAIN_SUMMARY!$C$11</f>
        <v>-0.21458247952085815</v>
      </c>
      <c r="AQ615">
        <f>AE615*TRAIN_SUMMARY!$C$12</f>
        <v>6.1778553558697331E-2</v>
      </c>
      <c r="AR615">
        <f>AF615*TRAIN_SUMMARY!$C$13</f>
        <v>-7.9424741749105313E-2</v>
      </c>
      <c r="AS615">
        <f>AG615*TRAIN_SUMMARY!$C$14</f>
        <v>-8.8614999578798745E-2</v>
      </c>
      <c r="AT615">
        <f>TRAIN_SUMMARY!$C$2+SUM(AH615:AS615)</f>
        <v>-2.8007411612978435</v>
      </c>
      <c r="AU615">
        <f t="shared" si="117"/>
        <v>5.7284138077612158E-2</v>
      </c>
      <c r="AV615">
        <f t="shared" si="118"/>
        <v>5.8990354666228879E-2</v>
      </c>
      <c r="AW615">
        <f t="shared" si="119"/>
        <v>1</v>
      </c>
      <c r="AX615">
        <f t="shared" si="120"/>
        <v>0</v>
      </c>
      <c r="AY615">
        <f t="shared" si="128"/>
        <v>401</v>
      </c>
      <c r="AZ615">
        <f t="shared" si="129"/>
        <v>213</v>
      </c>
      <c r="BA615" s="35">
        <f t="shared" si="121"/>
        <v>0.82680412371134016</v>
      </c>
      <c r="BB615" s="35">
        <f t="shared" si="122"/>
        <v>0.99069767441860468</v>
      </c>
      <c r="BC615" s="35">
        <f t="shared" si="123"/>
        <v>0.16389355070726452</v>
      </c>
      <c r="BD615" s="35">
        <f t="shared" si="124"/>
        <v>0.99069767441860468</v>
      </c>
      <c r="BE615" s="35">
        <f t="shared" si="125"/>
        <v>0.82680412371134016</v>
      </c>
      <c r="BF615" s="23">
        <f>VLOOKUP(AH615,POINTS_TABLE!$D$2:$E$6,2,FALSE)</f>
        <v>-2.4216717822795024</v>
      </c>
      <c r="BG615" s="23">
        <f>VLOOKUP(AI615,POINTS_TABLE!$D$7:$E$12,2,FALSE)</f>
        <v>2.2035512366295098</v>
      </c>
      <c r="BH615" s="23">
        <f>VLOOKUP(AJ615,POINTS_TABLE!$D$13:$E$18,2,FALSE)</f>
        <v>2.4866538521987356</v>
      </c>
      <c r="BI615" s="23">
        <f>VLOOKUP(AK615,POINTS_TABLE!$D$21:$E$24,2,FALSE)</f>
        <v>-38.273886227485001</v>
      </c>
      <c r="BJ615" s="23">
        <f>VLOOKUP(AL615,POINTS_TABLE!$D$25:$E$27,2,FALSE)</f>
        <v>-16.350408422870363</v>
      </c>
      <c r="BK615" s="23">
        <f>VLOOKUP(AM615,POINTS_TABLE!$D$28:$E$33,2,FALSE)</f>
        <v>-18.836510639202615</v>
      </c>
      <c r="BL615" s="23">
        <f>VLOOKUP(AN615,POINTS_TABLE!$D$34:$E$37,2,FALSE)</f>
        <v>7.4046821899710498</v>
      </c>
      <c r="BM615" s="23">
        <f>VLOOKUP(AO615,POINTS_TABLE!$D$38:$E$41,2,FALSE)</f>
        <v>-7.9935582413174426</v>
      </c>
      <c r="BN615" s="23">
        <f>VLOOKUP(AP615,POINTS_TABLE!$D$42:$E$44,2,FALSE)</f>
        <v>-9.2873123719919874</v>
      </c>
      <c r="BO615" s="23">
        <f>VLOOKUP(AQ615,POINTS_TABLE!$D$45:$E$48,2,FALSE)</f>
        <v>2.6738283855727758</v>
      </c>
      <c r="BP615" s="23">
        <f>VLOOKUP(AR615,POINTS_TABLE!$D$49:$E$50,2,FALSE)</f>
        <v>-3.4375704313596254</v>
      </c>
      <c r="BQ615" s="23">
        <f>VLOOKUP(AS615,POINTS_TABLE!$D$51:$E$52,2,FALSE)</f>
        <v>-3.8353326132213157</v>
      </c>
      <c r="BR615" s="39">
        <f>ROUND(SCORECARD_SCALLING!$C$6-SUM(BF615:BQ615)-TRAIN_SUMMARY!$C$2*SCORECARD_SCALLING!$C$5,0)</f>
        <v>592</v>
      </c>
      <c r="BS615" t="str">
        <f t="shared" si="126"/>
        <v>Accept</v>
      </c>
      <c r="BT615">
        <f t="shared" si="127"/>
        <v>3</v>
      </c>
    </row>
    <row r="616" spans="1:72">
      <c r="A616" s="2" t="s">
        <v>37</v>
      </c>
      <c r="B616" s="2">
        <v>42</v>
      </c>
      <c r="C616" s="2" t="s">
        <v>22</v>
      </c>
      <c r="D616" s="2" t="s">
        <v>41</v>
      </c>
      <c r="E616" s="2">
        <v>4042</v>
      </c>
      <c r="F616" s="2" t="s">
        <v>48</v>
      </c>
      <c r="G616" s="2" t="s">
        <v>35</v>
      </c>
      <c r="H616" s="2">
        <v>4</v>
      </c>
      <c r="I616" s="2" t="s">
        <v>26</v>
      </c>
      <c r="J616" s="2" t="s">
        <v>27</v>
      </c>
      <c r="K616" s="2">
        <v>4</v>
      </c>
      <c r="L616" s="2" t="s">
        <v>28</v>
      </c>
      <c r="M616" s="2">
        <v>36</v>
      </c>
      <c r="N616" s="2" t="s">
        <v>27</v>
      </c>
      <c r="O616" s="2" t="s">
        <v>29</v>
      </c>
      <c r="P616" s="2">
        <v>2</v>
      </c>
      <c r="Q616" s="2" t="s">
        <v>30</v>
      </c>
      <c r="R616" s="2">
        <v>1</v>
      </c>
      <c r="S616" s="2" t="s">
        <v>31</v>
      </c>
      <c r="T616" s="2" t="s">
        <v>31</v>
      </c>
      <c r="U616" s="2">
        <v>0</v>
      </c>
      <c r="V616">
        <f>_xlfn.XLOOKUP(B616,Binning_WOE_IV!$C$2:$C$6,Binning_WOE_IV!$I$2:$I$6,"not found",-1)</f>
        <v>-0.672432264549915</v>
      </c>
      <c r="W616">
        <f>_xlfn.XLOOKUP(E616,Binning_WOE_IV!$C$7:$C$12,Binning_WOE_IV!$I$7:$I$12,"not found",-1)</f>
        <v>4.3939369041401284E-2</v>
      </c>
      <c r="X616">
        <f>_xlfn.XLOOKUP(M616,Binning_WOE_IV!$C$13:$C$18,Binning_WOE_IV!$I$13:$I$18,"not found",-1)</f>
        <v>0.27579903319597576</v>
      </c>
      <c r="Y616">
        <f>_xlfn.XLOOKUP(A616,Binning_WOE_IV!$B$32:$B$35,Binning_WOE_IV!$G$32:$G$35,"not found",0)</f>
        <v>1.1281887537091495</v>
      </c>
      <c r="Z616" s="23">
        <f>_xlfn.XLOOKUP(_xlfn.XLOOKUP(C616,Binning_WOE_IV!$AF$2:$AF$6,Binning_WOE_IV!$AG$2:$AG$6,"not found",0),Binning_WOE_IV!$R$36:$R$38,Binning_WOE_IV!$G$36:$G$38,"not found",0)</f>
        <v>0.68738688104907397</v>
      </c>
      <c r="AA616" cm="1">
        <f t="array" ref="AA616">_xlfn.SWITCH(D616,"radio/tv",Binning_WOE_IV!$G$39,"other",Binning_WOE_IV!$G$39,"education",Binning_WOE_IV!$G$40,"retraining",Binning_WOE_IV!$G$40,"furniture/equipment",Binning_WOE_IV!$G$41,"domestic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616">
        <f>_xlfn.LET(_xlpm.b,_xlfn.XLOOKUP(F616,Binning_WOE_IV!$AJ$2:$AJ$6,Binning_WOE_IV!$AK$2:$AK$6,"not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16">
        <f>_xlfn.LET(_xlpm.b,_xlfn.XLOOKUP(G616,Binning_WOE_IV!$AL$2:$AL$6,Binning_WOE_IV!$AM$2:$AM$6,"not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16">
        <f>_xlfn.XLOOKUP(_xlfn.XLOOKUP(I616,Binning_WOE_IV!$AN$2:$AN$5,Binning_WOE_IV!$AO$2:$AO$5,"not found",0),Binning_WOE_IV!$R$53:$R$55,Binning_WOE_IV!$G$53:$G$55,"not found",0)</f>
        <v>0.1811117123342415</v>
      </c>
      <c r="AE616">
        <f>_xlfn.LET(_xlpm.b,_xlfn.XLOOKUP(L616,Binning_WOE_IV!$AQ$2:$AQ$5,Binning_WOE_IV!$AR$2:$AR$5,"not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16">
        <f>_xlfn.XLOOKUP(_xlfn.XLOOKUP(N616,Binning_WOE_IV!$AS$2:$AS$4,Binning_WOE_IV!$AT$2:$AT$4,"not found",0),Binning_WOE_IV!$R$62:$R$63,Binning_WOE_IV!$G$62:$G$63,"not found",0)</f>
        <v>0.12957806221905885</v>
      </c>
      <c r="AG616">
        <f>_xlfn.XLOOKUP(_xlfn.XLOOKUP(O616,Binning_WOE_IV!$AU$2:$AU$4,Binning_WOE_IV!$AV$2:$AV$4,"not found",0),Binning_WOE_IV!$R$64:$R$65,Binning_WOE_IV!$G$64:$G$65,"not found",0)</f>
        <v>0.23435622685305388</v>
      </c>
      <c r="AH616">
        <f>V616*TRAIN_SUMMARY!$C$3</f>
        <v>0.53026698802232175</v>
      </c>
      <c r="AI616">
        <f>W616*TRAIN_SUMMARY!$C$4</f>
        <v>-2.1929012991782761E-2</v>
      </c>
      <c r="AJ616">
        <f>X616*TRAIN_SUMMARY!$C$5</f>
        <v>-0.1756525653466223</v>
      </c>
      <c r="AK616">
        <f>Y616*TRAIN_SUMMARY!$C$6</f>
        <v>-0.88431454425511169</v>
      </c>
      <c r="AL616">
        <f>Z616*TRAIN_SUMMARY!$C$7</f>
        <v>-0.37777464997720578</v>
      </c>
      <c r="AM616">
        <f>AA616*TRAIN_SUMMARY!$C$8</f>
        <v>5.9194073638088991E-2</v>
      </c>
      <c r="AN616">
        <f>AB616*TRAIN_SUMMARY!$C$9</f>
        <v>-0.49793991054548797</v>
      </c>
      <c r="AO616">
        <f>AC616*TRAIN_SUMMARY!$C$10</f>
        <v>4.7923621110280083E-2</v>
      </c>
      <c r="AP616">
        <f>AD616*TRAIN_SUMMARY!$C$11</f>
        <v>-0.21458247952085815</v>
      </c>
      <c r="AQ616">
        <f>AE616*TRAIN_SUMMARY!$C$12</f>
        <v>-0.28008206528227803</v>
      </c>
      <c r="AR616">
        <f>AF616*TRAIN_SUMMARY!$C$13</f>
        <v>-7.9424741749105313E-2</v>
      </c>
      <c r="AS616">
        <f>AG616*TRAIN_SUMMARY!$C$14</f>
        <v>-8.8614999578798745E-2</v>
      </c>
      <c r="AT616">
        <f>TRAIN_SUMMARY!$C$2+SUM(AH616:AS616)</f>
        <v>-2.8043311012386831</v>
      </c>
      <c r="AU616">
        <f t="shared" si="117"/>
        <v>5.7090579586361753E-2</v>
      </c>
      <c r="AV616">
        <f t="shared" si="118"/>
        <v>5.8785055666747493E-2</v>
      </c>
      <c r="AW616">
        <f t="shared" si="119"/>
        <v>1</v>
      </c>
      <c r="AX616">
        <f t="shared" si="120"/>
        <v>0</v>
      </c>
      <c r="AY616">
        <f t="shared" si="128"/>
        <v>402</v>
      </c>
      <c r="AZ616">
        <f t="shared" si="129"/>
        <v>213</v>
      </c>
      <c r="BA616" s="35">
        <f t="shared" si="121"/>
        <v>0.82886597938144335</v>
      </c>
      <c r="BB616" s="35">
        <f t="shared" si="122"/>
        <v>0.99069767441860468</v>
      </c>
      <c r="BC616" s="35">
        <f t="shared" si="123"/>
        <v>0.16183169503716133</v>
      </c>
      <c r="BD616" s="35">
        <f t="shared" si="124"/>
        <v>0.99069767441860468</v>
      </c>
      <c r="BE616" s="35">
        <f t="shared" si="125"/>
        <v>0.82886597938144335</v>
      </c>
      <c r="BF616" s="23">
        <f>VLOOKUP(AH616,POINTS_TABLE!$D$2:$E$6,2,FALSE)</f>
        <v>22.950406619007929</v>
      </c>
      <c r="BG616" s="23">
        <f>VLOOKUP(AI616,POINTS_TABLE!$D$7:$E$12,2,FALSE)</f>
        <v>-0.94910634884503919</v>
      </c>
      <c r="BH616" s="23">
        <f>VLOOKUP(AJ616,POINTS_TABLE!$D$13:$E$18,2,FALSE)</f>
        <v>-7.6023925483498971</v>
      </c>
      <c r="BI616" s="23">
        <f>VLOOKUP(AK616,POINTS_TABLE!$D$21:$E$24,2,FALSE)</f>
        <v>-38.273886227485001</v>
      </c>
      <c r="BJ616" s="23">
        <f>VLOOKUP(AL616,POINTS_TABLE!$D$25:$E$27,2,FALSE)</f>
        <v>-16.350408422870363</v>
      </c>
      <c r="BK616" s="23">
        <f>VLOOKUP(AM616,POINTS_TABLE!$D$28:$E$33,2,FALSE)</f>
        <v>2.5619698946306131</v>
      </c>
      <c r="BL616" s="23">
        <f>VLOOKUP(AN616,POINTS_TABLE!$D$34:$E$37,2,FALSE)</f>
        <v>-21.551263188140087</v>
      </c>
      <c r="BM616" s="23">
        <f>VLOOKUP(AO616,POINTS_TABLE!$D$38:$E$41,2,FALSE)</f>
        <v>2.0741751155172814</v>
      </c>
      <c r="BN616" s="23">
        <f>VLOOKUP(AP616,POINTS_TABLE!$D$42:$E$44,2,FALSE)</f>
        <v>-9.2873123719919874</v>
      </c>
      <c r="BO616" s="23">
        <f>VLOOKUP(AQ616,POINTS_TABLE!$D$45:$E$48,2,FALSE)</f>
        <v>-12.122190198740443</v>
      </c>
      <c r="BP616" s="23">
        <f>VLOOKUP(AR616,POINTS_TABLE!$D$49:$E$50,2,FALSE)</f>
        <v>-3.4375704313596254</v>
      </c>
      <c r="BQ616" s="23">
        <f>VLOOKUP(AS616,POINTS_TABLE!$D$51:$E$52,2,FALSE)</f>
        <v>-3.8353326132213157</v>
      </c>
      <c r="BR616" s="39">
        <f>ROUND(SCORECARD_SCALLING!$C$6-SUM(BF616:BQ616)-TRAIN_SUMMARY!$C$2*SCORECARD_SCALLING!$C$5,0)</f>
        <v>592</v>
      </c>
      <c r="BS616" t="str">
        <f t="shared" si="126"/>
        <v>Accept</v>
      </c>
      <c r="BT616">
        <f t="shared" si="127"/>
        <v>3</v>
      </c>
    </row>
    <row r="617" spans="1:72">
      <c r="A617" s="2" t="s">
        <v>37</v>
      </c>
      <c r="B617" s="2">
        <v>6</v>
      </c>
      <c r="C617" s="2" t="s">
        <v>22</v>
      </c>
      <c r="D617" s="2" t="s">
        <v>46</v>
      </c>
      <c r="E617" s="2">
        <v>6761</v>
      </c>
      <c r="F617" s="2" t="s">
        <v>34</v>
      </c>
      <c r="G617" s="2" t="s">
        <v>39</v>
      </c>
      <c r="H617" s="2">
        <v>1</v>
      </c>
      <c r="I617" s="2" t="s">
        <v>26</v>
      </c>
      <c r="J617" s="2" t="s">
        <v>27</v>
      </c>
      <c r="K617" s="2">
        <v>3</v>
      </c>
      <c r="L617" s="2" t="s">
        <v>47</v>
      </c>
      <c r="M617" s="2">
        <v>45</v>
      </c>
      <c r="N617" s="2" t="s">
        <v>27</v>
      </c>
      <c r="O617" s="2" t="s">
        <v>29</v>
      </c>
      <c r="P617" s="2">
        <v>2</v>
      </c>
      <c r="Q617" s="2" t="s">
        <v>52</v>
      </c>
      <c r="R617" s="2">
        <v>2</v>
      </c>
      <c r="S617" s="2" t="s">
        <v>31</v>
      </c>
      <c r="T617" s="2" t="s">
        <v>31</v>
      </c>
      <c r="U617" s="2">
        <v>0</v>
      </c>
      <c r="V617">
        <f>_xlfn.XLOOKUP(B617,Binning_WOE_IV!$C$2:$C$6,Binning_WOE_IV!$I$2:$I$6,"not found",-1)</f>
        <v>1.0146162505891094</v>
      </c>
      <c r="W617">
        <f>_xlfn.XLOOKUP(E617,Binning_WOE_IV!$C$7:$C$12,Binning_WOE_IV!$I$7:$I$12,"not found",-1)</f>
        <v>-0.1020145435816787</v>
      </c>
      <c r="X617">
        <f>_xlfn.XLOOKUP(M617,Binning_WOE_IV!$C$13:$C$18,Binning_WOE_IV!$I$13:$I$18,"not found",-1)</f>
        <v>0.42044277372805144</v>
      </c>
      <c r="Y617">
        <f>_xlfn.XLOOKUP(A617,Binning_WOE_IV!$B$32:$B$35,Binning_WOE_IV!$G$32:$G$35,"not found",0)</f>
        <v>1.1281887537091495</v>
      </c>
      <c r="Z617" s="23">
        <f>_xlfn.XLOOKUP(_xlfn.XLOOKUP(C617,Binning_WOE_IV!$AF$2:$AF$6,Binning_WOE_IV!$AG$2:$AG$6,"not found",0),Binning_WOE_IV!$R$36:$R$38,Binning_WOE_IV!$G$36:$G$38,"not found",0)</f>
        <v>0.68738688104907397</v>
      </c>
      <c r="AA617" cm="1">
        <f t="array" ref="AA617">_xlfn.SWITCH(D617,"radio/tv",Binning_WOE_IV!$G$39,"other",Binning_WOE_IV!$G$39,"education",Binning_WOE_IV!$G$40,"retraining",Binning_WOE_IV!$G$40,"furniture/equipment",Binning_WOE_IV!$G$41,"domestic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617">
        <f>_xlfn.LET(_xlpm.b,_xlfn.XLOOKUP(F617,Binning_WOE_IV!$AJ$2:$AJ$6,Binning_WOE_IV!$AK$2:$AK$6,"not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17">
        <f>_xlfn.LET(_xlpm.b,_xlfn.XLOOKUP(G617,Binning_WOE_IV!$AL$2:$AL$6,Binning_WOE_IV!$AM$2:$AM$6,"not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17">
        <f>_xlfn.XLOOKUP(_xlfn.XLOOKUP(I617,Binning_WOE_IV!$AN$2:$AN$5,Binning_WOE_IV!$AO$2:$AO$5,"not found",0),Binning_WOE_IV!$R$53:$R$55,Binning_WOE_IV!$G$53:$G$55,"not found",0)</f>
        <v>0.1811117123342415</v>
      </c>
      <c r="AE617">
        <f>_xlfn.LET(_xlpm.b,_xlfn.XLOOKUP(L617,Binning_WOE_IV!$AQ$2:$AQ$5,Binning_WOE_IV!$AR$2:$AR$5,"not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617">
        <f>_xlfn.XLOOKUP(_xlfn.XLOOKUP(N617,Binning_WOE_IV!$AS$2:$AS$4,Binning_WOE_IV!$AT$2:$AT$4,"not found",0),Binning_WOE_IV!$R$62:$R$63,Binning_WOE_IV!$G$62:$G$63,"not found",0)</f>
        <v>0.12957806221905885</v>
      </c>
      <c r="AG617">
        <f>_xlfn.XLOOKUP(_xlfn.XLOOKUP(O617,Binning_WOE_IV!$AU$2:$AU$4,Binning_WOE_IV!$AV$2:$AV$4,"not found",0),Binning_WOE_IV!$R$64:$R$65,Binning_WOE_IV!$G$64:$G$65,"not found",0)</f>
        <v>0.23435622685305388</v>
      </c>
      <c r="AH617">
        <f>V617*TRAIN_SUMMARY!$C$3</f>
        <v>-0.80010661528638027</v>
      </c>
      <c r="AI617">
        <f>W617*TRAIN_SUMMARY!$C$4</f>
        <v>5.0912844229637523E-2</v>
      </c>
      <c r="AJ617">
        <f>X617*TRAIN_SUMMARY!$C$5</f>
        <v>-0.26777415036949909</v>
      </c>
      <c r="AK617">
        <f>Y617*TRAIN_SUMMARY!$C$6</f>
        <v>-0.88431454425511169</v>
      </c>
      <c r="AL617">
        <f>Z617*TRAIN_SUMMARY!$C$7</f>
        <v>-0.37777464997720578</v>
      </c>
      <c r="AM617">
        <f>AA617*TRAIN_SUMMARY!$C$8</f>
        <v>0.38352631329769549</v>
      </c>
      <c r="AN617">
        <f>AB617*TRAIN_SUMMARY!$C$9</f>
        <v>0.17108448609736249</v>
      </c>
      <c r="AO617">
        <f>AC617*TRAIN_SUMMARY!$C$10</f>
        <v>-0.18469041192036334</v>
      </c>
      <c r="AP617">
        <f>AD617*TRAIN_SUMMARY!$C$11</f>
        <v>-0.21458247952085815</v>
      </c>
      <c r="AQ617">
        <f>AE617*TRAIN_SUMMARY!$C$12</f>
        <v>0.30495501300893796</v>
      </c>
      <c r="AR617">
        <f>AF617*TRAIN_SUMMARY!$C$13</f>
        <v>-7.9424741749105313E-2</v>
      </c>
      <c r="AS617">
        <f>AG617*TRAIN_SUMMARY!$C$14</f>
        <v>-8.8614999578798745E-2</v>
      </c>
      <c r="AT617">
        <f>TRAIN_SUMMARY!$C$2+SUM(AH617:AS617)</f>
        <v>-2.8082047507858126</v>
      </c>
      <c r="AU617">
        <f t="shared" si="117"/>
        <v>5.6882413612985308E-2</v>
      </c>
      <c r="AV617">
        <f t="shared" si="118"/>
        <v>5.8564310180631796E-2</v>
      </c>
      <c r="AW617">
        <f t="shared" si="119"/>
        <v>1</v>
      </c>
      <c r="AX617">
        <f t="shared" si="120"/>
        <v>0</v>
      </c>
      <c r="AY617">
        <f t="shared" si="128"/>
        <v>403</v>
      </c>
      <c r="AZ617">
        <f t="shared" si="129"/>
        <v>213</v>
      </c>
      <c r="BA617" s="35">
        <f t="shared" si="121"/>
        <v>0.83092783505154644</v>
      </c>
      <c r="BB617" s="35">
        <f t="shared" si="122"/>
        <v>0.99069767441860468</v>
      </c>
      <c r="BC617" s="35">
        <f t="shared" si="123"/>
        <v>0.15976983936705824</v>
      </c>
      <c r="BD617" s="35">
        <f t="shared" si="124"/>
        <v>0.99069767441860468</v>
      </c>
      <c r="BE617" s="35">
        <f t="shared" si="125"/>
        <v>0.83092783505154644</v>
      </c>
      <c r="BF617" s="23">
        <f>VLOOKUP(AH617,POINTS_TABLE!$D$2:$E$6,2,FALSE)</f>
        <v>-34.629295381683434</v>
      </c>
      <c r="BG617" s="23">
        <f>VLOOKUP(AI617,POINTS_TABLE!$D$7:$E$12,2,FALSE)</f>
        <v>2.2035512366295098</v>
      </c>
      <c r="BH617" s="23">
        <f>VLOOKUP(AJ617,POINTS_TABLE!$D$13:$E$18,2,FALSE)</f>
        <v>-11.589493164489957</v>
      </c>
      <c r="BI617" s="23">
        <f>VLOOKUP(AK617,POINTS_TABLE!$D$21:$E$24,2,FALSE)</f>
        <v>-38.273886227485001</v>
      </c>
      <c r="BJ617" s="23">
        <f>VLOOKUP(AL617,POINTS_TABLE!$D$25:$E$27,2,FALSE)</f>
        <v>-16.350408422870363</v>
      </c>
      <c r="BK617" s="23">
        <f>VLOOKUP(AM617,POINTS_TABLE!$D$28:$E$33,2,FALSE)</f>
        <v>16.599345307350365</v>
      </c>
      <c r="BL617" s="23">
        <f>VLOOKUP(AN617,POINTS_TABLE!$D$34:$E$37,2,FALSE)</f>
        <v>7.4046821899710498</v>
      </c>
      <c r="BM617" s="23">
        <f>VLOOKUP(AO617,POINTS_TABLE!$D$38:$E$41,2,FALSE)</f>
        <v>-7.9935582413174426</v>
      </c>
      <c r="BN617" s="23">
        <f>VLOOKUP(AP617,POINTS_TABLE!$D$42:$E$44,2,FALSE)</f>
        <v>-9.2873123719919874</v>
      </c>
      <c r="BO617" s="23">
        <f>VLOOKUP(AQ617,POINTS_TABLE!$D$45:$E$48,2,FALSE)</f>
        <v>13.198712548866723</v>
      </c>
      <c r="BP617" s="23">
        <f>VLOOKUP(AR617,POINTS_TABLE!$D$49:$E$50,2,FALSE)</f>
        <v>-3.4375704313596254</v>
      </c>
      <c r="BQ617" s="23">
        <f>VLOOKUP(AS617,POINTS_TABLE!$D$51:$E$52,2,FALSE)</f>
        <v>-3.8353326132213157</v>
      </c>
      <c r="BR617" s="39">
        <f>ROUND(SCORECARD_SCALLING!$C$6-SUM(BF617:BQ617)-TRAIN_SUMMARY!$C$2*SCORECARD_SCALLING!$C$5,0)</f>
        <v>592</v>
      </c>
      <c r="BS617" t="str">
        <f t="shared" si="126"/>
        <v>Accept</v>
      </c>
      <c r="BT617">
        <f t="shared" si="127"/>
        <v>3</v>
      </c>
    </row>
    <row r="618" spans="1:72">
      <c r="A618" s="2" t="s">
        <v>37</v>
      </c>
      <c r="B618" s="2">
        <v>12</v>
      </c>
      <c r="C618" s="2" t="s">
        <v>22</v>
      </c>
      <c r="D618" s="2" t="s">
        <v>46</v>
      </c>
      <c r="E618" s="2">
        <v>1255</v>
      </c>
      <c r="F618" s="2" t="s">
        <v>34</v>
      </c>
      <c r="G618" s="2" t="s">
        <v>25</v>
      </c>
      <c r="H618" s="2">
        <v>4</v>
      </c>
      <c r="I618" s="2" t="s">
        <v>26</v>
      </c>
      <c r="J618" s="2" t="s">
        <v>27</v>
      </c>
      <c r="K618" s="2">
        <v>4</v>
      </c>
      <c r="L618" s="2" t="s">
        <v>28</v>
      </c>
      <c r="M618" s="2">
        <v>61</v>
      </c>
      <c r="N618" s="2" t="s">
        <v>27</v>
      </c>
      <c r="O618" s="2" t="s">
        <v>29</v>
      </c>
      <c r="P618" s="2">
        <v>2</v>
      </c>
      <c r="Q618" s="2" t="s">
        <v>40</v>
      </c>
      <c r="R618" s="2">
        <v>1</v>
      </c>
      <c r="S618" s="2" t="s">
        <v>27</v>
      </c>
      <c r="T618" s="2" t="s">
        <v>31</v>
      </c>
      <c r="U618" s="2">
        <v>0</v>
      </c>
      <c r="V618">
        <f>_xlfn.XLOOKUP(B618,Binning_WOE_IV!$C$2:$C$6,Binning_WOE_IV!$I$2:$I$6,"not found",-1)</f>
        <v>7.0953437452657447E-2</v>
      </c>
      <c r="W618">
        <f>_xlfn.XLOOKUP(E618,Binning_WOE_IV!$C$7:$C$12,Binning_WOE_IV!$I$7:$I$12,"not found",-1)</f>
        <v>0.16104877718831048</v>
      </c>
      <c r="X618">
        <f>_xlfn.XLOOKUP(M618,Binning_WOE_IV!$C$13:$C$18,Binning_WOE_IV!$I$13:$I$18,"not found",-1)</f>
        <v>0.47434342549681774</v>
      </c>
      <c r="Y618">
        <f>_xlfn.XLOOKUP(A618,Binning_WOE_IV!$B$32:$B$35,Binning_WOE_IV!$G$32:$G$35,"not found",0)</f>
        <v>1.1281887537091495</v>
      </c>
      <c r="Z618" s="23">
        <f>_xlfn.XLOOKUP(_xlfn.XLOOKUP(C618,Binning_WOE_IV!$AF$2:$AF$6,Binning_WOE_IV!$AG$2:$AG$6,"not found",0),Binning_WOE_IV!$R$36:$R$38,Binning_WOE_IV!$G$36:$G$38,"not found",0)</f>
        <v>0.68738688104907397</v>
      </c>
      <c r="AA618" cm="1">
        <f t="array" ref="AA618">_xlfn.SWITCH(D618,"radio/tv",Binning_WOE_IV!$G$39,"other",Binning_WOE_IV!$G$39,"education",Binning_WOE_IV!$G$40,"retraining",Binning_WOE_IV!$G$40,"furniture/equipment",Binning_WOE_IV!$G$41,"domestic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618">
        <f>_xlfn.LET(_xlpm.b,_xlfn.XLOOKUP(F618,Binning_WOE_IV!$AJ$2:$AJ$6,Binning_WOE_IV!$AK$2:$AK$6,"not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18">
        <f>_xlfn.LET(_xlpm.b,_xlfn.XLOOKUP(G618,Binning_WOE_IV!$AL$2:$AL$6,Binning_WOE_IV!$AM$2:$AM$6,"not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18">
        <f>_xlfn.XLOOKUP(_xlfn.XLOOKUP(I618,Binning_WOE_IV!$AN$2:$AN$5,Binning_WOE_IV!$AO$2:$AO$5,"not found",0),Binning_WOE_IV!$R$53:$R$55,Binning_WOE_IV!$G$53:$G$55,"not found",0)</f>
        <v>0.1811117123342415</v>
      </c>
      <c r="AE618">
        <f>_xlfn.LET(_xlpm.b,_xlfn.XLOOKUP(L618,Binning_WOE_IV!$AQ$2:$AQ$5,Binning_WOE_IV!$AR$2:$AR$5,"not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18">
        <f>_xlfn.XLOOKUP(_xlfn.XLOOKUP(N618,Binning_WOE_IV!$AS$2:$AS$4,Binning_WOE_IV!$AT$2:$AT$4,"not found",0),Binning_WOE_IV!$R$62:$R$63,Binning_WOE_IV!$G$62:$G$63,"not found",0)</f>
        <v>0.12957806221905885</v>
      </c>
      <c r="AG618">
        <f>_xlfn.XLOOKUP(_xlfn.XLOOKUP(O618,Binning_WOE_IV!$AU$2:$AU$4,Binning_WOE_IV!$AV$2:$AV$4,"not found",0),Binning_WOE_IV!$R$64:$R$65,Binning_WOE_IV!$G$64:$G$65,"not found",0)</f>
        <v>0.23435622685305388</v>
      </c>
      <c r="AH618">
        <f>V618*TRAIN_SUMMARY!$C$3</f>
        <v>-5.5952498937620498E-2</v>
      </c>
      <c r="AI618">
        <f>W618*TRAIN_SUMMARY!$C$4</f>
        <v>-8.037531726833734E-2</v>
      </c>
      <c r="AJ618">
        <f>X618*TRAIN_SUMMARY!$C$5</f>
        <v>-0.30210272522824844</v>
      </c>
      <c r="AK618">
        <f>Y618*TRAIN_SUMMARY!$C$6</f>
        <v>-0.88431454425511169</v>
      </c>
      <c r="AL618">
        <f>Z618*TRAIN_SUMMARY!$C$7</f>
        <v>-0.37777464997720578</v>
      </c>
      <c r="AM618">
        <f>AA618*TRAIN_SUMMARY!$C$8</f>
        <v>0.38352631329769549</v>
      </c>
      <c r="AN618">
        <f>AB618*TRAIN_SUMMARY!$C$9</f>
        <v>0.17108448609736249</v>
      </c>
      <c r="AO618">
        <f>AC618*TRAIN_SUMMARY!$C$10</f>
        <v>-0.18469041192036334</v>
      </c>
      <c r="AP618">
        <f>AD618*TRAIN_SUMMARY!$C$11</f>
        <v>-0.21458247952085815</v>
      </c>
      <c r="AQ618">
        <f>AE618*TRAIN_SUMMARY!$C$12</f>
        <v>-0.28008206528227803</v>
      </c>
      <c r="AR618">
        <f>AF618*TRAIN_SUMMARY!$C$13</f>
        <v>-7.9424741749105313E-2</v>
      </c>
      <c r="AS618">
        <f>AG618*TRAIN_SUMMARY!$C$14</f>
        <v>-8.8614999578798745E-2</v>
      </c>
      <c r="AT618">
        <f>TRAIN_SUMMARY!$C$2+SUM(AH618:AS618)</f>
        <v>-2.8147044490849926</v>
      </c>
      <c r="AU618">
        <f t="shared" si="117"/>
        <v>5.6534728171660283E-2</v>
      </c>
      <c r="AV618">
        <f t="shared" si="118"/>
        <v>5.8195722664056773E-2</v>
      </c>
      <c r="AW618">
        <f t="shared" si="119"/>
        <v>1</v>
      </c>
      <c r="AX618">
        <f t="shared" si="120"/>
        <v>0</v>
      </c>
      <c r="AY618">
        <f t="shared" si="128"/>
        <v>404</v>
      </c>
      <c r="AZ618">
        <f t="shared" si="129"/>
        <v>213</v>
      </c>
      <c r="BA618" s="35">
        <f t="shared" si="121"/>
        <v>0.83298969072164952</v>
      </c>
      <c r="BB618" s="35">
        <f t="shared" si="122"/>
        <v>0.99069767441860468</v>
      </c>
      <c r="BC618" s="35">
        <f t="shared" si="123"/>
        <v>0.15770798369695516</v>
      </c>
      <c r="BD618" s="35">
        <f t="shared" si="124"/>
        <v>0.99069767441860468</v>
      </c>
      <c r="BE618" s="35">
        <f t="shared" si="125"/>
        <v>0.83298969072164952</v>
      </c>
      <c r="BF618" s="23">
        <f>VLOOKUP(AH618,POINTS_TABLE!$D$2:$E$6,2,FALSE)</f>
        <v>-2.4216717822795024</v>
      </c>
      <c r="BG618" s="23">
        <f>VLOOKUP(AI618,POINTS_TABLE!$D$7:$E$12,2,FALSE)</f>
        <v>-3.4787121489872201</v>
      </c>
      <c r="BH618" s="23">
        <f>VLOOKUP(AJ618,POINTS_TABLE!$D$13:$E$18,2,FALSE)</f>
        <v>-13.075263105775054</v>
      </c>
      <c r="BI618" s="23">
        <f>VLOOKUP(AK618,POINTS_TABLE!$D$21:$E$24,2,FALSE)</f>
        <v>-38.273886227485001</v>
      </c>
      <c r="BJ618" s="23">
        <f>VLOOKUP(AL618,POINTS_TABLE!$D$25:$E$27,2,FALSE)</f>
        <v>-16.350408422870363</v>
      </c>
      <c r="BK618" s="23">
        <f>VLOOKUP(AM618,POINTS_TABLE!$D$28:$E$33,2,FALSE)</f>
        <v>16.599345307350365</v>
      </c>
      <c r="BL618" s="23">
        <f>VLOOKUP(AN618,POINTS_TABLE!$D$34:$E$37,2,FALSE)</f>
        <v>7.4046821899710498</v>
      </c>
      <c r="BM618" s="23">
        <f>VLOOKUP(AO618,POINTS_TABLE!$D$38:$E$41,2,FALSE)</f>
        <v>-7.9935582413174426</v>
      </c>
      <c r="BN618" s="23">
        <f>VLOOKUP(AP618,POINTS_TABLE!$D$42:$E$44,2,FALSE)</f>
        <v>-9.2873123719919874</v>
      </c>
      <c r="BO618" s="23">
        <f>VLOOKUP(AQ618,POINTS_TABLE!$D$45:$E$48,2,FALSE)</f>
        <v>-12.122190198740443</v>
      </c>
      <c r="BP618" s="23">
        <f>VLOOKUP(AR618,POINTS_TABLE!$D$49:$E$50,2,FALSE)</f>
        <v>-3.4375704313596254</v>
      </c>
      <c r="BQ618" s="23">
        <f>VLOOKUP(AS618,POINTS_TABLE!$D$51:$E$52,2,FALSE)</f>
        <v>-3.8353326132213157</v>
      </c>
      <c r="BR618" s="39">
        <f>ROUND(SCORECARD_SCALLING!$C$6-SUM(BF618:BQ618)-TRAIN_SUMMARY!$C$2*SCORECARD_SCALLING!$C$5,0)</f>
        <v>592</v>
      </c>
      <c r="BS618" t="str">
        <f t="shared" si="126"/>
        <v>Accept</v>
      </c>
      <c r="BT618">
        <f t="shared" si="127"/>
        <v>3</v>
      </c>
    </row>
    <row r="619" spans="1:72">
      <c r="A619" s="2" t="s">
        <v>37</v>
      </c>
      <c r="B619" s="2">
        <v>36</v>
      </c>
      <c r="C619" s="2" t="s">
        <v>33</v>
      </c>
      <c r="D619" s="2" t="s">
        <v>23</v>
      </c>
      <c r="E619" s="2">
        <v>2299</v>
      </c>
      <c r="F619" s="2" t="s">
        <v>48</v>
      </c>
      <c r="G619" s="2" t="s">
        <v>25</v>
      </c>
      <c r="H619" s="2">
        <v>4</v>
      </c>
      <c r="I619" s="2" t="s">
        <v>26</v>
      </c>
      <c r="J619" s="2" t="s">
        <v>27</v>
      </c>
      <c r="K619" s="2">
        <v>4</v>
      </c>
      <c r="L619" s="2" t="s">
        <v>50</v>
      </c>
      <c r="M619" s="2">
        <v>39</v>
      </c>
      <c r="N619" s="2" t="s">
        <v>27</v>
      </c>
      <c r="O619" s="2" t="s">
        <v>29</v>
      </c>
      <c r="P619" s="2">
        <v>1</v>
      </c>
      <c r="Q619" s="2" t="s">
        <v>30</v>
      </c>
      <c r="R619" s="2">
        <v>1</v>
      </c>
      <c r="S619" s="2" t="s">
        <v>27</v>
      </c>
      <c r="T619" s="2" t="s">
        <v>31</v>
      </c>
      <c r="U619" s="2">
        <v>0</v>
      </c>
      <c r="V619">
        <f>_xlfn.XLOOKUP(B619,Binning_WOE_IV!$C$2:$C$6,Binning_WOE_IV!$I$2:$I$6,"not found",-1)</f>
        <v>-0.672432264549915</v>
      </c>
      <c r="W619">
        <f>_xlfn.XLOOKUP(E619,Binning_WOE_IV!$C$7:$C$12,Binning_WOE_IV!$I$7:$I$12,"not found",-1)</f>
        <v>0.12361395596717682</v>
      </c>
      <c r="X619">
        <f>_xlfn.XLOOKUP(M619,Binning_WOE_IV!$C$13:$C$18,Binning_WOE_IV!$I$13:$I$18,"not found",-1)</f>
        <v>0.27579903319597576</v>
      </c>
      <c r="Y619">
        <f>_xlfn.XLOOKUP(A619,Binning_WOE_IV!$B$32:$B$35,Binning_WOE_IV!$G$32:$G$35,"not found",0)</f>
        <v>1.1281887537091495</v>
      </c>
      <c r="Z619" s="23">
        <f>_xlfn.XLOOKUP(_xlfn.XLOOKUP(C619,Binning_WOE_IV!$AF$2:$AF$6,Binning_WOE_IV!$AG$2:$AG$6,"not found",0),Binning_WOE_IV!$R$36:$R$38,Binning_WOE_IV!$G$36:$G$38,"not found",0)</f>
        <v>-4.4726268044255127E-2</v>
      </c>
      <c r="AA619" cm="1">
        <f t="array" ref="AA619">_xlfn.SWITCH(D619,"radio/tv",Binning_WOE_IV!$G$39,"other",Binning_WOE_IV!$G$39,"education",Binning_WOE_IV!$G$40,"retraining",Binning_WOE_IV!$G$40,"furniture/equipment",Binning_WOE_IV!$G$41,"domestic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19">
        <f>_xlfn.LET(_xlpm.b,_xlfn.XLOOKUP(F619,Binning_WOE_IV!$AJ$2:$AJ$6,Binning_WOE_IV!$AK$2:$AK$6,"not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19">
        <f>_xlfn.LET(_xlpm.b,_xlfn.XLOOKUP(G619,Binning_WOE_IV!$AL$2:$AL$6,Binning_WOE_IV!$AM$2:$AM$6,"not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19">
        <f>_xlfn.XLOOKUP(_xlfn.XLOOKUP(I619,Binning_WOE_IV!$AN$2:$AN$5,Binning_WOE_IV!$AO$2:$AO$5,"not found",0),Binning_WOE_IV!$R$53:$R$55,Binning_WOE_IV!$G$53:$G$55,"not found",0)</f>
        <v>0.1811117123342415</v>
      </c>
      <c r="AE619">
        <f>_xlfn.LET(_xlpm.b,_xlfn.XLOOKUP(L619,Binning_WOE_IV!$AQ$2:$AQ$5,Binning_WOE_IV!$AR$2:$AR$5,"not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19">
        <f>_xlfn.XLOOKUP(_xlfn.XLOOKUP(N619,Binning_WOE_IV!$AS$2:$AS$4,Binning_WOE_IV!$AT$2:$AT$4,"not found",0),Binning_WOE_IV!$R$62:$R$63,Binning_WOE_IV!$G$62:$G$63,"not found",0)</f>
        <v>0.12957806221905885</v>
      </c>
      <c r="AG619">
        <f>_xlfn.XLOOKUP(_xlfn.XLOOKUP(O619,Binning_WOE_IV!$AU$2:$AU$4,Binning_WOE_IV!$AV$2:$AV$4,"not found",0),Binning_WOE_IV!$R$64:$R$65,Binning_WOE_IV!$G$64:$G$65,"not found",0)</f>
        <v>0.23435622685305388</v>
      </c>
      <c r="AH619">
        <f>V619*TRAIN_SUMMARY!$C$3</f>
        <v>0.53026698802232175</v>
      </c>
      <c r="AI619">
        <f>W619*TRAIN_SUMMARY!$C$4</f>
        <v>-6.1692557392340606E-2</v>
      </c>
      <c r="AJ619">
        <f>X619*TRAIN_SUMMARY!$C$5</f>
        <v>-0.1756525653466223</v>
      </c>
      <c r="AK619">
        <f>Y619*TRAIN_SUMMARY!$C$6</f>
        <v>-0.88431454425511169</v>
      </c>
      <c r="AL619">
        <f>Z619*TRAIN_SUMMARY!$C$7</f>
        <v>2.4580699342731407E-2</v>
      </c>
      <c r="AM619">
        <f>AA619*TRAIN_SUMMARY!$C$8</f>
        <v>-0.43521580803835686</v>
      </c>
      <c r="AN619">
        <f>AB619*TRAIN_SUMMARY!$C$9</f>
        <v>-0.49793991054548797</v>
      </c>
      <c r="AO619">
        <f>AC619*TRAIN_SUMMARY!$C$10</f>
        <v>-0.18469041192036334</v>
      </c>
      <c r="AP619">
        <f>AD619*TRAIN_SUMMARY!$C$11</f>
        <v>-0.21458247952085815</v>
      </c>
      <c r="AQ619">
        <f>AE619*TRAIN_SUMMARY!$C$12</f>
        <v>6.1778553558697331E-2</v>
      </c>
      <c r="AR619">
        <f>AF619*TRAIN_SUMMARY!$C$13</f>
        <v>-7.9424741749105313E-2</v>
      </c>
      <c r="AS619">
        <f>AG619*TRAIN_SUMMARY!$C$14</f>
        <v>-8.8614999578798745E-2</v>
      </c>
      <c r="AT619">
        <f>TRAIN_SUMMARY!$C$2+SUM(AH619:AS619)</f>
        <v>-2.8269025921854176</v>
      </c>
      <c r="AU619">
        <f t="shared" si="117"/>
        <v>5.5887605476990759E-2</v>
      </c>
      <c r="AV619">
        <f t="shared" si="118"/>
        <v>5.7510057929239959E-2</v>
      </c>
      <c r="AW619">
        <f t="shared" si="119"/>
        <v>1</v>
      </c>
      <c r="AX619">
        <f t="shared" si="120"/>
        <v>0</v>
      </c>
      <c r="AY619">
        <f t="shared" si="128"/>
        <v>405</v>
      </c>
      <c r="AZ619">
        <f t="shared" si="129"/>
        <v>213</v>
      </c>
      <c r="BA619" s="35">
        <f t="shared" si="121"/>
        <v>0.83505154639175261</v>
      </c>
      <c r="BB619" s="35">
        <f t="shared" si="122"/>
        <v>0.99069767441860468</v>
      </c>
      <c r="BC619" s="35">
        <f t="shared" si="123"/>
        <v>0.15564612802685207</v>
      </c>
      <c r="BD619" s="35">
        <f t="shared" si="124"/>
        <v>0.99069767441860468</v>
      </c>
      <c r="BE619" s="35">
        <f t="shared" si="125"/>
        <v>0.83505154639175261</v>
      </c>
      <c r="BF619" s="23">
        <f>VLOOKUP(AH619,POINTS_TABLE!$D$2:$E$6,2,FALSE)</f>
        <v>22.950406619007929</v>
      </c>
      <c r="BG619" s="23">
        <f>VLOOKUP(AI619,POINTS_TABLE!$D$7:$E$12,2,FALSE)</f>
        <v>-2.6701063982906263</v>
      </c>
      <c r="BH619" s="23">
        <f>VLOOKUP(AJ619,POINTS_TABLE!$D$13:$E$18,2,FALSE)</f>
        <v>-7.6023925483498971</v>
      </c>
      <c r="BI619" s="23">
        <f>VLOOKUP(AK619,POINTS_TABLE!$D$21:$E$24,2,FALSE)</f>
        <v>-38.273886227485001</v>
      </c>
      <c r="BJ619" s="23">
        <f>VLOOKUP(AL619,POINTS_TABLE!$D$25:$E$27,2,FALSE)</f>
        <v>1.063873591300236</v>
      </c>
      <c r="BK619" s="23">
        <f>VLOOKUP(AM619,POINTS_TABLE!$D$28:$E$33,2,FALSE)</f>
        <v>-18.836510639202615</v>
      </c>
      <c r="BL619" s="23">
        <f>VLOOKUP(AN619,POINTS_TABLE!$D$34:$E$37,2,FALSE)</f>
        <v>-21.551263188140087</v>
      </c>
      <c r="BM619" s="23">
        <f>VLOOKUP(AO619,POINTS_TABLE!$D$38:$E$41,2,FALSE)</f>
        <v>-7.9935582413174426</v>
      </c>
      <c r="BN619" s="23">
        <f>VLOOKUP(AP619,POINTS_TABLE!$D$42:$E$44,2,FALSE)</f>
        <v>-9.2873123719919874</v>
      </c>
      <c r="BO619" s="23">
        <f>VLOOKUP(AQ619,POINTS_TABLE!$D$45:$E$48,2,FALSE)</f>
        <v>2.6738283855727758</v>
      </c>
      <c r="BP619" s="23">
        <f>VLOOKUP(AR619,POINTS_TABLE!$D$49:$E$50,2,FALSE)</f>
        <v>-3.4375704313596254</v>
      </c>
      <c r="BQ619" s="23">
        <f>VLOOKUP(AS619,POINTS_TABLE!$D$51:$E$52,2,FALSE)</f>
        <v>-3.8353326132213157</v>
      </c>
      <c r="BR619" s="39">
        <f>ROUND(SCORECARD_SCALLING!$C$6-SUM(BF619:BQ619)-TRAIN_SUMMARY!$C$2*SCORECARD_SCALLING!$C$5,0)</f>
        <v>593</v>
      </c>
      <c r="BS619" t="str">
        <f t="shared" si="126"/>
        <v>Accept</v>
      </c>
      <c r="BT619">
        <f t="shared" si="127"/>
        <v>3</v>
      </c>
    </row>
    <row r="620" spans="1:72">
      <c r="A620" s="2" t="s">
        <v>37</v>
      </c>
      <c r="B620" s="2">
        <v>21</v>
      </c>
      <c r="C620" s="2" t="s">
        <v>33</v>
      </c>
      <c r="D620" s="2" t="s">
        <v>49</v>
      </c>
      <c r="E620" s="2">
        <v>5248</v>
      </c>
      <c r="F620" s="2" t="s">
        <v>24</v>
      </c>
      <c r="G620" s="2" t="s">
        <v>35</v>
      </c>
      <c r="H620" s="2">
        <v>1</v>
      </c>
      <c r="I620" s="2" t="s">
        <v>26</v>
      </c>
      <c r="J620" s="2" t="s">
        <v>27</v>
      </c>
      <c r="K620" s="2">
        <v>3</v>
      </c>
      <c r="L620" s="2" t="s">
        <v>50</v>
      </c>
      <c r="M620" s="2">
        <v>26</v>
      </c>
      <c r="N620" s="2" t="s">
        <v>27</v>
      </c>
      <c r="O620" s="2" t="s">
        <v>29</v>
      </c>
      <c r="P620" s="2">
        <v>1</v>
      </c>
      <c r="Q620" s="2" t="s">
        <v>30</v>
      </c>
      <c r="R620" s="2">
        <v>1</v>
      </c>
      <c r="S620" s="2" t="s">
        <v>27</v>
      </c>
      <c r="T620" s="2" t="s">
        <v>31</v>
      </c>
      <c r="U620" s="2">
        <v>0</v>
      </c>
      <c r="V620">
        <f>_xlfn.XLOOKUP(B620,Binning_WOE_IV!$C$2:$C$6,Binning_WOE_IV!$I$2:$I$6,"not found",-1)</f>
        <v>7.0953437452657447E-2</v>
      </c>
      <c r="W620">
        <f>_xlfn.XLOOKUP(E620,Binning_WOE_IV!$C$7:$C$12,Binning_WOE_IV!$I$7:$I$12,"not found",-1)</f>
        <v>-0.1020145435816787</v>
      </c>
      <c r="X620">
        <f>_xlfn.XLOOKUP(M620,Binning_WOE_IV!$C$13:$C$18,Binning_WOE_IV!$I$13:$I$18,"not found",-1)</f>
        <v>-0.13233987329659078</v>
      </c>
      <c r="Y620">
        <f>_xlfn.XLOOKUP(A620,Binning_WOE_IV!$B$32:$B$35,Binning_WOE_IV!$G$32:$G$35,"not found",0)</f>
        <v>1.1281887537091495</v>
      </c>
      <c r="Z620" s="23">
        <f>_xlfn.XLOOKUP(_xlfn.XLOOKUP(C620,Binning_WOE_IV!$AF$2:$AF$6,Binning_WOE_IV!$AG$2:$AG$6,"not found",0),Binning_WOE_IV!$R$36:$R$38,Binning_WOE_IV!$G$36:$G$38,"not found",0)</f>
        <v>-4.4726268044255127E-2</v>
      </c>
      <c r="AA620" cm="1">
        <f t="array" ref="AA620">_xlfn.SWITCH(D620,"radio/tv",Binning_WOE_IV!$G$39,"other",Binning_WOE_IV!$G$39,"education",Binning_WOE_IV!$G$40,"retraining",Binning_WOE_IV!$G$40,"furniture/equipment",Binning_WOE_IV!$G$41,"domestic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620">
        <f>_xlfn.LET(_xlpm.b,_xlfn.XLOOKUP(F620,Binning_WOE_IV!$AJ$2:$AJ$6,Binning_WOE_IV!$AK$2:$AK$6,"not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20">
        <f>_xlfn.LET(_xlpm.b,_xlfn.XLOOKUP(G620,Binning_WOE_IV!$AL$2:$AL$6,Binning_WOE_IV!$AM$2:$AM$6,"not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20">
        <f>_xlfn.XLOOKUP(_xlfn.XLOOKUP(I620,Binning_WOE_IV!$AN$2:$AN$5,Binning_WOE_IV!$AO$2:$AO$5,"not found",0),Binning_WOE_IV!$R$53:$R$55,Binning_WOE_IV!$G$53:$G$55,"not found",0)</f>
        <v>0.1811117123342415</v>
      </c>
      <c r="AE620">
        <f>_xlfn.LET(_xlpm.b,_xlfn.XLOOKUP(L620,Binning_WOE_IV!$AQ$2:$AQ$5,Binning_WOE_IV!$AR$2:$AR$5,"not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20">
        <f>_xlfn.XLOOKUP(_xlfn.XLOOKUP(N620,Binning_WOE_IV!$AS$2:$AS$4,Binning_WOE_IV!$AT$2:$AT$4,"not found",0),Binning_WOE_IV!$R$62:$R$63,Binning_WOE_IV!$G$62:$G$63,"not found",0)</f>
        <v>0.12957806221905885</v>
      </c>
      <c r="AG620">
        <f>_xlfn.XLOOKUP(_xlfn.XLOOKUP(O620,Binning_WOE_IV!$AU$2:$AU$4,Binning_WOE_IV!$AV$2:$AV$4,"not found",0),Binning_WOE_IV!$R$64:$R$65,Binning_WOE_IV!$G$64:$G$65,"not found",0)</f>
        <v>0.23435622685305388</v>
      </c>
      <c r="AH620">
        <f>V620*TRAIN_SUMMARY!$C$3</f>
        <v>-5.5952498937620498E-2</v>
      </c>
      <c r="AI620">
        <f>W620*TRAIN_SUMMARY!$C$4</f>
        <v>5.0912844229637523E-2</v>
      </c>
      <c r="AJ620">
        <f>X620*TRAIN_SUMMARY!$C$5</f>
        <v>8.428542324031725E-2</v>
      </c>
      <c r="AK620">
        <f>Y620*TRAIN_SUMMARY!$C$6</f>
        <v>-0.88431454425511169</v>
      </c>
      <c r="AL620">
        <f>Z620*TRAIN_SUMMARY!$C$7</f>
        <v>2.4580699342731407E-2</v>
      </c>
      <c r="AM620">
        <f>AA620*TRAIN_SUMMARY!$C$8</f>
        <v>-0.46936907902687153</v>
      </c>
      <c r="AN620">
        <f>AB620*TRAIN_SUMMARY!$C$9</f>
        <v>-0.49611293003523665</v>
      </c>
      <c r="AO620">
        <f>AC620*TRAIN_SUMMARY!$C$10</f>
        <v>4.7923621110280083E-2</v>
      </c>
      <c r="AP620">
        <f>AD620*TRAIN_SUMMARY!$C$11</f>
        <v>-0.21458247952085815</v>
      </c>
      <c r="AQ620">
        <f>AE620*TRAIN_SUMMARY!$C$12</f>
        <v>6.1778553558697331E-2</v>
      </c>
      <c r="AR620">
        <f>AF620*TRAIN_SUMMARY!$C$13</f>
        <v>-7.9424741749105313E-2</v>
      </c>
      <c r="AS620">
        <f>AG620*TRAIN_SUMMARY!$C$14</f>
        <v>-8.8614999578798745E-2</v>
      </c>
      <c r="AT620">
        <f>TRAIN_SUMMARY!$C$2+SUM(AH620:AS620)</f>
        <v>-2.8402909463840622</v>
      </c>
      <c r="AU620">
        <f t="shared" si="117"/>
        <v>5.5185365892155905E-2</v>
      </c>
      <c r="AV620">
        <f t="shared" si="118"/>
        <v>5.6766525112415284E-2</v>
      </c>
      <c r="AW620">
        <f t="shared" si="119"/>
        <v>1</v>
      </c>
      <c r="AX620">
        <f t="shared" si="120"/>
        <v>0</v>
      </c>
      <c r="AY620">
        <f t="shared" si="128"/>
        <v>406</v>
      </c>
      <c r="AZ620">
        <f t="shared" si="129"/>
        <v>213</v>
      </c>
      <c r="BA620" s="35">
        <f t="shared" si="121"/>
        <v>0.83711340206185569</v>
      </c>
      <c r="BB620" s="35">
        <f t="shared" si="122"/>
        <v>0.99069767441860468</v>
      </c>
      <c r="BC620" s="35">
        <f t="shared" si="123"/>
        <v>0.15358427235674899</v>
      </c>
      <c r="BD620" s="35">
        <f t="shared" si="124"/>
        <v>0.99069767441860468</v>
      </c>
      <c r="BE620" s="35">
        <f t="shared" si="125"/>
        <v>0.83711340206185569</v>
      </c>
      <c r="BF620" s="23">
        <f>VLOOKUP(AH620,POINTS_TABLE!$D$2:$E$6,2,FALSE)</f>
        <v>-2.4216717822795024</v>
      </c>
      <c r="BG620" s="23">
        <f>VLOOKUP(AI620,POINTS_TABLE!$D$7:$E$12,2,FALSE)</f>
        <v>2.2035512366295098</v>
      </c>
      <c r="BH620" s="23">
        <f>VLOOKUP(AJ620,POINTS_TABLE!$D$13:$E$18,2,FALSE)</f>
        <v>3.6479448638409924</v>
      </c>
      <c r="BI620" s="23">
        <f>VLOOKUP(AK620,POINTS_TABLE!$D$21:$E$24,2,FALSE)</f>
        <v>-38.273886227485001</v>
      </c>
      <c r="BJ620" s="23">
        <f>VLOOKUP(AL620,POINTS_TABLE!$D$25:$E$27,2,FALSE)</f>
        <v>1.063873591300236</v>
      </c>
      <c r="BK620" s="23">
        <f>VLOOKUP(AM620,POINTS_TABLE!$D$28:$E$33,2,FALSE)</f>
        <v>-20.314693279760625</v>
      </c>
      <c r="BL620" s="23">
        <f>VLOOKUP(AN620,POINTS_TABLE!$D$34:$E$37,2,FALSE)</f>
        <v>-21.472189916481874</v>
      </c>
      <c r="BM620" s="23">
        <f>VLOOKUP(AO620,POINTS_TABLE!$D$38:$E$41,2,FALSE)</f>
        <v>2.0741751155172814</v>
      </c>
      <c r="BN620" s="23">
        <f>VLOOKUP(AP620,POINTS_TABLE!$D$42:$E$44,2,FALSE)</f>
        <v>-9.2873123719919874</v>
      </c>
      <c r="BO620" s="23">
        <f>VLOOKUP(AQ620,POINTS_TABLE!$D$45:$E$48,2,FALSE)</f>
        <v>2.6738283855727758</v>
      </c>
      <c r="BP620" s="23">
        <f>VLOOKUP(AR620,POINTS_TABLE!$D$49:$E$50,2,FALSE)</f>
        <v>-3.4375704313596254</v>
      </c>
      <c r="BQ620" s="23">
        <f>VLOOKUP(AS620,POINTS_TABLE!$D$51:$E$52,2,FALSE)</f>
        <v>-3.8353326132213157</v>
      </c>
      <c r="BR620" s="39">
        <f>ROUND(SCORECARD_SCALLING!$C$6-SUM(BF620:BQ620)-TRAIN_SUMMARY!$C$2*SCORECARD_SCALLING!$C$5,0)</f>
        <v>593</v>
      </c>
      <c r="BS620" t="str">
        <f t="shared" si="126"/>
        <v>Accept</v>
      </c>
      <c r="BT620">
        <f t="shared" si="127"/>
        <v>3</v>
      </c>
    </row>
    <row r="621" spans="1:72">
      <c r="A621" s="2" t="s">
        <v>37</v>
      </c>
      <c r="B621" s="2">
        <v>6</v>
      </c>
      <c r="C621" s="2" t="s">
        <v>33</v>
      </c>
      <c r="D621" s="2" t="s">
        <v>23</v>
      </c>
      <c r="E621" s="2">
        <v>518</v>
      </c>
      <c r="F621" s="2" t="s">
        <v>34</v>
      </c>
      <c r="G621" s="2" t="s">
        <v>35</v>
      </c>
      <c r="H621" s="2">
        <v>3</v>
      </c>
      <c r="I621" s="2" t="s">
        <v>36</v>
      </c>
      <c r="J621" s="2" t="s">
        <v>27</v>
      </c>
      <c r="K621" s="2">
        <v>1</v>
      </c>
      <c r="L621" s="2" t="s">
        <v>28</v>
      </c>
      <c r="M621" s="2">
        <v>29</v>
      </c>
      <c r="N621" s="2" t="s">
        <v>27</v>
      </c>
      <c r="O621" s="2" t="s">
        <v>29</v>
      </c>
      <c r="P621" s="2">
        <v>1</v>
      </c>
      <c r="Q621" s="2" t="s">
        <v>30</v>
      </c>
      <c r="R621" s="2">
        <v>1</v>
      </c>
      <c r="S621" s="2" t="s">
        <v>27</v>
      </c>
      <c r="T621" s="2" t="s">
        <v>31</v>
      </c>
      <c r="U621" s="2">
        <v>0</v>
      </c>
      <c r="V621">
        <f>_xlfn.XLOOKUP(B621,Binning_WOE_IV!$C$2:$C$6,Binning_WOE_IV!$I$2:$I$6,"not found",-1)</f>
        <v>1.0146162505891094</v>
      </c>
      <c r="W621">
        <f>_xlfn.XLOOKUP(E621,Binning_WOE_IV!$C$7:$C$12,Binning_WOE_IV!$I$7:$I$12,"not found",-1)</f>
        <v>3.9978967825304385E-2</v>
      </c>
      <c r="X621">
        <f>_xlfn.XLOOKUP(M621,Binning_WOE_IV!$C$13:$C$18,Binning_WOE_IV!$I$13:$I$18,"not found",-1)</f>
        <v>-0.13233987329659078</v>
      </c>
      <c r="Y621">
        <f>_xlfn.XLOOKUP(A621,Binning_WOE_IV!$B$32:$B$35,Binning_WOE_IV!$G$32:$G$35,"not found",0)</f>
        <v>1.1281887537091495</v>
      </c>
      <c r="Z621" s="23">
        <f>_xlfn.XLOOKUP(_xlfn.XLOOKUP(C621,Binning_WOE_IV!$AF$2:$AF$6,Binning_WOE_IV!$AG$2:$AG$6,"not found",0),Binning_WOE_IV!$R$36:$R$38,Binning_WOE_IV!$G$36:$G$38,"not found",0)</f>
        <v>-4.4726268044255127E-2</v>
      </c>
      <c r="AA621" cm="1">
        <f t="array" ref="AA621">_xlfn.SWITCH(D621,"radio/tv",Binning_WOE_IV!$G$39,"other",Binning_WOE_IV!$G$39,"education",Binning_WOE_IV!$G$40,"retraining",Binning_WOE_IV!$G$40,"furniture/equipment",Binning_WOE_IV!$G$41,"domestic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21">
        <f>_xlfn.LET(_xlpm.b,_xlfn.XLOOKUP(F621,Binning_WOE_IV!$AJ$2:$AJ$6,Binning_WOE_IV!$AK$2:$AK$6,"not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21">
        <f>_xlfn.LET(_xlpm.b,_xlfn.XLOOKUP(G621,Binning_WOE_IV!$AL$2:$AL$6,Binning_WOE_IV!$AM$2:$AM$6,"not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21">
        <f>_xlfn.XLOOKUP(_xlfn.XLOOKUP(I621,Binning_WOE_IV!$AN$2:$AN$5,Binning_WOE_IV!$AO$2:$AO$5,"not found",0),Binning_WOE_IV!$R$53:$R$55,Binning_WOE_IV!$G$53:$G$55,"not found",0)</f>
        <v>-0.20099341664998441</v>
      </c>
      <c r="AE621">
        <f>_xlfn.LET(_xlpm.b,_xlfn.XLOOKUP(L621,Binning_WOE_IV!$AQ$2:$AQ$5,Binning_WOE_IV!$AR$2:$AR$5,"not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21">
        <f>_xlfn.XLOOKUP(_xlfn.XLOOKUP(N621,Binning_WOE_IV!$AS$2:$AS$4,Binning_WOE_IV!$AT$2:$AT$4,"not found",0),Binning_WOE_IV!$R$62:$R$63,Binning_WOE_IV!$G$62:$G$63,"not found",0)</f>
        <v>0.12957806221905885</v>
      </c>
      <c r="AG621">
        <f>_xlfn.XLOOKUP(_xlfn.XLOOKUP(O621,Binning_WOE_IV!$AU$2:$AU$4,Binning_WOE_IV!$AV$2:$AV$4,"not found",0),Binning_WOE_IV!$R$64:$R$65,Binning_WOE_IV!$G$64:$G$65,"not found",0)</f>
        <v>0.23435622685305388</v>
      </c>
      <c r="AH621">
        <f>V621*TRAIN_SUMMARY!$C$3</f>
        <v>-0.80010661528638027</v>
      </c>
      <c r="AI621">
        <f>W621*TRAIN_SUMMARY!$C$4</f>
        <v>-1.9952478243670423E-2</v>
      </c>
      <c r="AJ621">
        <f>X621*TRAIN_SUMMARY!$C$5</f>
        <v>8.428542324031725E-2</v>
      </c>
      <c r="AK621">
        <f>Y621*TRAIN_SUMMARY!$C$6</f>
        <v>-0.88431454425511169</v>
      </c>
      <c r="AL621">
        <f>Z621*TRAIN_SUMMARY!$C$7</f>
        <v>2.4580699342731407E-2</v>
      </c>
      <c r="AM621">
        <f>AA621*TRAIN_SUMMARY!$C$8</f>
        <v>-0.43521580803835686</v>
      </c>
      <c r="AN621">
        <f>AB621*TRAIN_SUMMARY!$C$9</f>
        <v>0.17108448609736249</v>
      </c>
      <c r="AO621">
        <f>AC621*TRAIN_SUMMARY!$C$10</f>
        <v>4.7923621110280083E-2</v>
      </c>
      <c r="AP621">
        <f>AD621*TRAIN_SUMMARY!$C$11</f>
        <v>0.23813846799994265</v>
      </c>
      <c r="AQ621">
        <f>AE621*TRAIN_SUMMARY!$C$12</f>
        <v>-0.28008206528227803</v>
      </c>
      <c r="AR621">
        <f>AF621*TRAIN_SUMMARY!$C$13</f>
        <v>-7.9424741749105313E-2</v>
      </c>
      <c r="AS621">
        <f>AG621*TRAIN_SUMMARY!$C$14</f>
        <v>-8.8614999578798745E-2</v>
      </c>
      <c r="AT621">
        <f>TRAIN_SUMMARY!$C$2+SUM(AH621:AS621)</f>
        <v>-2.8430993694051909</v>
      </c>
      <c r="AU621">
        <f t="shared" si="117"/>
        <v>5.5039117674178469E-2</v>
      </c>
      <c r="AV621">
        <f t="shared" si="118"/>
        <v>5.6611746709374647E-2</v>
      </c>
      <c r="AW621">
        <f t="shared" si="119"/>
        <v>1</v>
      </c>
      <c r="AX621">
        <f t="shared" si="120"/>
        <v>0</v>
      </c>
      <c r="AY621">
        <f t="shared" si="128"/>
        <v>407</v>
      </c>
      <c r="AZ621">
        <f t="shared" si="129"/>
        <v>213</v>
      </c>
      <c r="BA621" s="35">
        <f t="shared" si="121"/>
        <v>0.83917525773195878</v>
      </c>
      <c r="BB621" s="35">
        <f t="shared" si="122"/>
        <v>0.99069767441860468</v>
      </c>
      <c r="BC621" s="35">
        <f t="shared" si="123"/>
        <v>0.1515224166866459</v>
      </c>
      <c r="BD621" s="35">
        <f t="shared" si="124"/>
        <v>0.99069767441860468</v>
      </c>
      <c r="BE621" s="35">
        <f t="shared" si="125"/>
        <v>0.83917525773195878</v>
      </c>
      <c r="BF621" s="23">
        <f>VLOOKUP(AH621,POINTS_TABLE!$D$2:$E$6,2,FALSE)</f>
        <v>-34.629295381683434</v>
      </c>
      <c r="BG621" s="23">
        <f>VLOOKUP(AI621,POINTS_TABLE!$D$7:$E$12,2,FALSE)</f>
        <v>-0.86356024246764762</v>
      </c>
      <c r="BH621" s="23">
        <f>VLOOKUP(AJ621,POINTS_TABLE!$D$13:$E$18,2,FALSE)</f>
        <v>3.6479448638409924</v>
      </c>
      <c r="BI621" s="23">
        <f>VLOOKUP(AK621,POINTS_TABLE!$D$21:$E$24,2,FALSE)</f>
        <v>-38.273886227485001</v>
      </c>
      <c r="BJ621" s="23">
        <f>VLOOKUP(AL621,POINTS_TABLE!$D$25:$E$27,2,FALSE)</f>
        <v>1.063873591300236</v>
      </c>
      <c r="BK621" s="23">
        <f>VLOOKUP(AM621,POINTS_TABLE!$D$28:$E$33,2,FALSE)</f>
        <v>-18.836510639202615</v>
      </c>
      <c r="BL621" s="23">
        <f>VLOOKUP(AN621,POINTS_TABLE!$D$34:$E$37,2,FALSE)</f>
        <v>7.4046821899710498</v>
      </c>
      <c r="BM621" s="23">
        <f>VLOOKUP(AO621,POINTS_TABLE!$D$38:$E$41,2,FALSE)</f>
        <v>2.0741751155172814</v>
      </c>
      <c r="BN621" s="23">
        <f>VLOOKUP(AP621,POINTS_TABLE!$D$42:$E$44,2,FALSE)</f>
        <v>10.30683560485237</v>
      </c>
      <c r="BO621" s="23">
        <f>VLOOKUP(AQ621,POINTS_TABLE!$D$45:$E$48,2,FALSE)</f>
        <v>-12.122190198740443</v>
      </c>
      <c r="BP621" s="23">
        <f>VLOOKUP(AR621,POINTS_TABLE!$D$49:$E$50,2,FALSE)</f>
        <v>-3.4375704313596254</v>
      </c>
      <c r="BQ621" s="23">
        <f>VLOOKUP(AS621,POINTS_TABLE!$D$51:$E$52,2,FALSE)</f>
        <v>-3.8353326132213157</v>
      </c>
      <c r="BR621" s="39">
        <f>ROUND(SCORECARD_SCALLING!$C$6-SUM(BF621:BQ621)-TRAIN_SUMMARY!$C$2*SCORECARD_SCALLING!$C$5,0)</f>
        <v>593</v>
      </c>
      <c r="BS621" t="str">
        <f t="shared" si="126"/>
        <v>Accept</v>
      </c>
      <c r="BT621">
        <f t="shared" si="127"/>
        <v>3</v>
      </c>
    </row>
    <row r="622" spans="1:72">
      <c r="A622" s="2" t="s">
        <v>37</v>
      </c>
      <c r="B622" s="2">
        <v>15</v>
      </c>
      <c r="C622" s="2" t="s">
        <v>22</v>
      </c>
      <c r="D622" s="2" t="s">
        <v>49</v>
      </c>
      <c r="E622" s="2">
        <v>3368</v>
      </c>
      <c r="F622" s="2" t="s">
        <v>53</v>
      </c>
      <c r="G622" s="2" t="s">
        <v>25</v>
      </c>
      <c r="H622" s="2">
        <v>3</v>
      </c>
      <c r="I622" s="2" t="s">
        <v>26</v>
      </c>
      <c r="J622" s="2" t="s">
        <v>27</v>
      </c>
      <c r="K622" s="2">
        <v>4</v>
      </c>
      <c r="L622" s="2" t="s">
        <v>47</v>
      </c>
      <c r="M622" s="2">
        <v>23</v>
      </c>
      <c r="N622" s="2" t="s">
        <v>27</v>
      </c>
      <c r="O622" s="2" t="s">
        <v>51</v>
      </c>
      <c r="P622" s="2">
        <v>2</v>
      </c>
      <c r="Q622" s="2" t="s">
        <v>30</v>
      </c>
      <c r="R622" s="2">
        <v>1</v>
      </c>
      <c r="S622" s="2" t="s">
        <v>31</v>
      </c>
      <c r="T622" s="2" t="s">
        <v>31</v>
      </c>
      <c r="U622" s="2">
        <v>0</v>
      </c>
      <c r="V622">
        <f>_xlfn.XLOOKUP(B622,Binning_WOE_IV!$C$2:$C$6,Binning_WOE_IV!$I$2:$I$6,"not found",-1)</f>
        <v>7.0953437452657447E-2</v>
      </c>
      <c r="W622">
        <f>_xlfn.XLOOKUP(E622,Binning_WOE_IV!$C$7:$C$12,Binning_WOE_IV!$I$7:$I$12,"not found",-1)</f>
        <v>4.3939369041401284E-2</v>
      </c>
      <c r="X622">
        <f>_xlfn.XLOOKUP(M622,Binning_WOE_IV!$C$13:$C$18,Binning_WOE_IV!$I$13:$I$18,"not found",-1)</f>
        <v>-0.40221483439086264</v>
      </c>
      <c r="Y622">
        <f>_xlfn.XLOOKUP(A622,Binning_WOE_IV!$B$32:$B$35,Binning_WOE_IV!$G$32:$G$35,"not found",0)</f>
        <v>1.1281887537091495</v>
      </c>
      <c r="Z622" s="23">
        <f>_xlfn.XLOOKUP(_xlfn.XLOOKUP(C622,Binning_WOE_IV!$AF$2:$AF$6,Binning_WOE_IV!$AG$2:$AG$6,"not found",0),Binning_WOE_IV!$R$36:$R$38,Binning_WOE_IV!$G$36:$G$38,"not found",0)</f>
        <v>0.68738688104907397</v>
      </c>
      <c r="AA622" cm="1">
        <f t="array" ref="AA622">_xlfn.SWITCH(D622,"radio/tv",Binning_WOE_IV!$G$39,"other",Binning_WOE_IV!$G$39,"education",Binning_WOE_IV!$G$40,"retraining",Binning_WOE_IV!$G$40,"furniture/equipment",Binning_WOE_IV!$G$41,"domestic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622">
        <f>_xlfn.LET(_xlpm.b,_xlfn.XLOOKUP(F622,Binning_WOE_IV!$AJ$2:$AJ$6,Binning_WOE_IV!$AK$2:$AK$6,"not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22">
        <f>_xlfn.LET(_xlpm.b,_xlfn.XLOOKUP(G622,Binning_WOE_IV!$AL$2:$AL$6,Binning_WOE_IV!$AM$2:$AM$6,"not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22">
        <f>_xlfn.XLOOKUP(_xlfn.XLOOKUP(I622,Binning_WOE_IV!$AN$2:$AN$5,Binning_WOE_IV!$AO$2:$AO$5,"not found",0),Binning_WOE_IV!$R$53:$R$55,Binning_WOE_IV!$G$53:$G$55,"not found",0)</f>
        <v>0.1811117123342415</v>
      </c>
      <c r="AE622">
        <f>_xlfn.LET(_xlpm.b,_xlfn.XLOOKUP(L622,Binning_WOE_IV!$AQ$2:$AQ$5,Binning_WOE_IV!$AR$2:$AR$5,"not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622">
        <f>_xlfn.XLOOKUP(_xlfn.XLOOKUP(N622,Binning_WOE_IV!$AS$2:$AS$4,Binning_WOE_IV!$AT$2:$AT$4,"not found",0),Binning_WOE_IV!$R$62:$R$63,Binning_WOE_IV!$G$62:$G$63,"not found",0)</f>
        <v>0.12957806221905885</v>
      </c>
      <c r="AG622">
        <f>_xlfn.XLOOKUP(_xlfn.XLOOKUP(O622,Binning_WOE_IV!$AU$2:$AU$4,Binning_WOE_IV!$AV$2:$AV$4,"not found",0),Binning_WOE_IV!$R$64:$R$65,Binning_WOE_IV!$G$64:$G$65,"not found",0)</f>
        <v>-0.4919272386823581</v>
      </c>
      <c r="AH622">
        <f>V622*TRAIN_SUMMARY!$C$3</f>
        <v>-5.5952498937620498E-2</v>
      </c>
      <c r="AI622">
        <f>W622*TRAIN_SUMMARY!$C$4</f>
        <v>-2.1929012991782761E-2</v>
      </c>
      <c r="AJ622">
        <f>X622*TRAIN_SUMMARY!$C$5</f>
        <v>0.25616502952357967</v>
      </c>
      <c r="AK622">
        <f>Y622*TRAIN_SUMMARY!$C$6</f>
        <v>-0.88431454425511169</v>
      </c>
      <c r="AL622">
        <f>Z622*TRAIN_SUMMARY!$C$7</f>
        <v>-0.37777464997720578</v>
      </c>
      <c r="AM622">
        <f>AA622*TRAIN_SUMMARY!$C$8</f>
        <v>-0.46936907902687153</v>
      </c>
      <c r="AN622">
        <f>AB622*TRAIN_SUMMARY!$C$9</f>
        <v>-0.49793991054548797</v>
      </c>
      <c r="AO622">
        <f>AC622*TRAIN_SUMMARY!$C$10</f>
        <v>-0.18469041192036334</v>
      </c>
      <c r="AP622">
        <f>AD622*TRAIN_SUMMARY!$C$11</f>
        <v>-0.21458247952085815</v>
      </c>
      <c r="AQ622">
        <f>AE622*TRAIN_SUMMARY!$C$12</f>
        <v>0.30495501300893796</v>
      </c>
      <c r="AR622">
        <f>AF622*TRAIN_SUMMARY!$C$13</f>
        <v>-7.9424741749105313E-2</v>
      </c>
      <c r="AS622">
        <f>AG622*TRAIN_SUMMARY!$C$14</f>
        <v>0.18600799575071647</v>
      </c>
      <c r="AT622">
        <f>TRAIN_SUMMARY!$C$2+SUM(AH622:AS622)</f>
        <v>-2.8602501054032961</v>
      </c>
      <c r="AU622">
        <f t="shared" si="117"/>
        <v>5.4153888342572204E-2</v>
      </c>
      <c r="AV622">
        <f t="shared" si="118"/>
        <v>5.5675395829458858E-2</v>
      </c>
      <c r="AW622">
        <f t="shared" si="119"/>
        <v>1</v>
      </c>
      <c r="AX622">
        <f t="shared" si="120"/>
        <v>0</v>
      </c>
      <c r="AY622">
        <f t="shared" si="128"/>
        <v>408</v>
      </c>
      <c r="AZ622">
        <f t="shared" si="129"/>
        <v>213</v>
      </c>
      <c r="BA622" s="35">
        <f t="shared" si="121"/>
        <v>0.84123711340206186</v>
      </c>
      <c r="BB622" s="35">
        <f t="shared" si="122"/>
        <v>0.99069767441860468</v>
      </c>
      <c r="BC622" s="35">
        <f t="shared" si="123"/>
        <v>0.14946056101654281</v>
      </c>
      <c r="BD622" s="35">
        <f t="shared" si="124"/>
        <v>0.99069767441860468</v>
      </c>
      <c r="BE622" s="35">
        <f t="shared" si="125"/>
        <v>0.84123711340206186</v>
      </c>
      <c r="BF622" s="23">
        <f>VLOOKUP(AH622,POINTS_TABLE!$D$2:$E$6,2,FALSE)</f>
        <v>-2.4216717822795024</v>
      </c>
      <c r="BG622" s="23">
        <f>VLOOKUP(AI622,POINTS_TABLE!$D$7:$E$12,2,FALSE)</f>
        <v>-0.94910634884503919</v>
      </c>
      <c r="BH622" s="23">
        <f>VLOOKUP(AJ622,POINTS_TABLE!$D$13:$E$18,2,FALSE)</f>
        <v>11.087040532285299</v>
      </c>
      <c r="BI622" s="23">
        <f>VLOOKUP(AK622,POINTS_TABLE!$D$21:$E$24,2,FALSE)</f>
        <v>-38.273886227485001</v>
      </c>
      <c r="BJ622" s="23">
        <f>VLOOKUP(AL622,POINTS_TABLE!$D$25:$E$27,2,FALSE)</f>
        <v>-16.350408422870363</v>
      </c>
      <c r="BK622" s="23">
        <f>VLOOKUP(AM622,POINTS_TABLE!$D$28:$E$33,2,FALSE)</f>
        <v>-20.314693279760625</v>
      </c>
      <c r="BL622" s="23">
        <f>VLOOKUP(AN622,POINTS_TABLE!$D$34:$E$37,2,FALSE)</f>
        <v>-21.551263188140087</v>
      </c>
      <c r="BM622" s="23">
        <f>VLOOKUP(AO622,POINTS_TABLE!$D$38:$E$41,2,FALSE)</f>
        <v>-7.9935582413174426</v>
      </c>
      <c r="BN622" s="23">
        <f>VLOOKUP(AP622,POINTS_TABLE!$D$42:$E$44,2,FALSE)</f>
        <v>-9.2873123719919874</v>
      </c>
      <c r="BO622" s="23">
        <f>VLOOKUP(AQ622,POINTS_TABLE!$D$45:$E$48,2,FALSE)</f>
        <v>13.198712548866723</v>
      </c>
      <c r="BP622" s="23">
        <f>VLOOKUP(AR622,POINTS_TABLE!$D$49:$E$50,2,FALSE)</f>
        <v>-3.4375704313596254</v>
      </c>
      <c r="BQ622" s="23">
        <f>VLOOKUP(AS622,POINTS_TABLE!$D$51:$E$52,2,FALSE)</f>
        <v>8.0505843910576207</v>
      </c>
      <c r="BR622" s="39">
        <f>ROUND(SCORECARD_SCALLING!$C$6-SUM(BF622:BQ622)-TRAIN_SUMMARY!$C$2*SCORECARD_SCALLING!$C$5,0)</f>
        <v>594</v>
      </c>
      <c r="BS622" t="str">
        <f t="shared" si="126"/>
        <v>Accept</v>
      </c>
      <c r="BT622">
        <f t="shared" si="127"/>
        <v>3</v>
      </c>
    </row>
    <row r="623" spans="1:72">
      <c r="A623" s="2" t="s">
        <v>37</v>
      </c>
      <c r="B623" s="2">
        <v>24</v>
      </c>
      <c r="C623" s="2" t="s">
        <v>22</v>
      </c>
      <c r="D623" s="2" t="s">
        <v>23</v>
      </c>
      <c r="E623" s="2">
        <v>2684</v>
      </c>
      <c r="F623" s="2" t="s">
        <v>34</v>
      </c>
      <c r="G623" s="2" t="s">
        <v>35</v>
      </c>
      <c r="H623" s="2">
        <v>4</v>
      </c>
      <c r="I623" s="2" t="s">
        <v>26</v>
      </c>
      <c r="J623" s="2" t="s">
        <v>27</v>
      </c>
      <c r="K623" s="2">
        <v>2</v>
      </c>
      <c r="L623" s="2" t="s">
        <v>28</v>
      </c>
      <c r="M623" s="2">
        <v>35</v>
      </c>
      <c r="N623" s="2" t="s">
        <v>27</v>
      </c>
      <c r="O623" s="2" t="s">
        <v>29</v>
      </c>
      <c r="P623" s="2">
        <v>2</v>
      </c>
      <c r="Q623" s="2" t="s">
        <v>40</v>
      </c>
      <c r="R623" s="2">
        <v>1</v>
      </c>
      <c r="S623" s="2" t="s">
        <v>27</v>
      </c>
      <c r="T623" s="2" t="s">
        <v>31</v>
      </c>
      <c r="U623" s="2">
        <v>0</v>
      </c>
      <c r="V623">
        <f>_xlfn.XLOOKUP(B623,Binning_WOE_IV!$C$2:$C$6,Binning_WOE_IV!$I$2:$I$6,"not found",-1)</f>
        <v>-0.12917431193202994</v>
      </c>
      <c r="W623">
        <f>_xlfn.XLOOKUP(E623,Binning_WOE_IV!$C$7:$C$12,Binning_WOE_IV!$I$7:$I$12,"not found",-1)</f>
        <v>0.12361395596717682</v>
      </c>
      <c r="X623">
        <f>_xlfn.XLOOKUP(M623,Binning_WOE_IV!$C$13:$C$18,Binning_WOE_IV!$I$13:$I$18,"not found",-1)</f>
        <v>-9.0210644079187538E-2</v>
      </c>
      <c r="Y623">
        <f>_xlfn.XLOOKUP(A623,Binning_WOE_IV!$B$32:$B$35,Binning_WOE_IV!$G$32:$G$35,"not found",0)</f>
        <v>1.1281887537091495</v>
      </c>
      <c r="Z623" s="23">
        <f>_xlfn.XLOOKUP(_xlfn.XLOOKUP(C623,Binning_WOE_IV!$AF$2:$AF$6,Binning_WOE_IV!$AG$2:$AG$6,"not found",0),Binning_WOE_IV!$R$36:$R$38,Binning_WOE_IV!$G$36:$G$38,"not found",0)</f>
        <v>0.68738688104907397</v>
      </c>
      <c r="AA623" cm="1">
        <f t="array" ref="AA623">_xlfn.SWITCH(D623,"radio/tv",Binning_WOE_IV!$G$39,"other",Binning_WOE_IV!$G$39,"education",Binning_WOE_IV!$G$40,"retraining",Binning_WOE_IV!$G$40,"furniture/equipment",Binning_WOE_IV!$G$41,"domestic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23">
        <f>_xlfn.LET(_xlpm.b,_xlfn.XLOOKUP(F623,Binning_WOE_IV!$AJ$2:$AJ$6,Binning_WOE_IV!$AK$2:$AK$6,"not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23">
        <f>_xlfn.LET(_xlpm.b,_xlfn.XLOOKUP(G623,Binning_WOE_IV!$AL$2:$AL$6,Binning_WOE_IV!$AM$2:$AM$6,"not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23">
        <f>_xlfn.XLOOKUP(_xlfn.XLOOKUP(I623,Binning_WOE_IV!$AN$2:$AN$5,Binning_WOE_IV!$AO$2:$AO$5,"not found",0),Binning_WOE_IV!$R$53:$R$55,Binning_WOE_IV!$G$53:$G$55,"not found",0)</f>
        <v>0.1811117123342415</v>
      </c>
      <c r="AE623">
        <f>_xlfn.LET(_xlpm.b,_xlfn.XLOOKUP(L623,Binning_WOE_IV!$AQ$2:$AQ$5,Binning_WOE_IV!$AR$2:$AR$5,"not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23">
        <f>_xlfn.XLOOKUP(_xlfn.XLOOKUP(N623,Binning_WOE_IV!$AS$2:$AS$4,Binning_WOE_IV!$AT$2:$AT$4,"not found",0),Binning_WOE_IV!$R$62:$R$63,Binning_WOE_IV!$G$62:$G$63,"not found",0)</f>
        <v>0.12957806221905885</v>
      </c>
      <c r="AG623">
        <f>_xlfn.XLOOKUP(_xlfn.XLOOKUP(O623,Binning_WOE_IV!$AU$2:$AU$4,Binning_WOE_IV!$AV$2:$AV$4,"not found",0),Binning_WOE_IV!$R$64:$R$65,Binning_WOE_IV!$G$64:$G$65,"not found",0)</f>
        <v>0.23435622685305388</v>
      </c>
      <c r="AH623">
        <f>V623*TRAIN_SUMMARY!$C$3</f>
        <v>0.10186434668464488</v>
      </c>
      <c r="AI623">
        <f>W623*TRAIN_SUMMARY!$C$4</f>
        <v>-6.1692557392340606E-2</v>
      </c>
      <c r="AJ623">
        <f>X623*TRAIN_SUMMARY!$C$5</f>
        <v>5.7453903556002682E-2</v>
      </c>
      <c r="AK623">
        <f>Y623*TRAIN_SUMMARY!$C$6</f>
        <v>-0.88431454425511169</v>
      </c>
      <c r="AL623">
        <f>Z623*TRAIN_SUMMARY!$C$7</f>
        <v>-0.37777464997720578</v>
      </c>
      <c r="AM623">
        <f>AA623*TRAIN_SUMMARY!$C$8</f>
        <v>-0.43521580803835686</v>
      </c>
      <c r="AN623">
        <f>AB623*TRAIN_SUMMARY!$C$9</f>
        <v>0.17108448609736249</v>
      </c>
      <c r="AO623">
        <f>AC623*TRAIN_SUMMARY!$C$10</f>
        <v>4.7923621110280083E-2</v>
      </c>
      <c r="AP623">
        <f>AD623*TRAIN_SUMMARY!$C$11</f>
        <v>-0.21458247952085815</v>
      </c>
      <c r="AQ623">
        <f>AE623*TRAIN_SUMMARY!$C$12</f>
        <v>-0.28008206528227803</v>
      </c>
      <c r="AR623">
        <f>AF623*TRAIN_SUMMARY!$C$13</f>
        <v>-7.9424741749105313E-2</v>
      </c>
      <c r="AS623">
        <f>AG623*TRAIN_SUMMARY!$C$14</f>
        <v>-8.8614999578798745E-2</v>
      </c>
      <c r="AT623">
        <f>TRAIN_SUMMARY!$C$2+SUM(AH623:AS623)</f>
        <v>-2.8647763031078886</v>
      </c>
      <c r="AU623">
        <f t="shared" si="117"/>
        <v>5.3922518159462141E-2</v>
      </c>
      <c r="AV623">
        <f t="shared" si="118"/>
        <v>5.5430808590250437E-2</v>
      </c>
      <c r="AW623">
        <f t="shared" si="119"/>
        <v>1</v>
      </c>
      <c r="AX623">
        <f t="shared" si="120"/>
        <v>0</v>
      </c>
      <c r="AY623">
        <f t="shared" si="128"/>
        <v>409</v>
      </c>
      <c r="AZ623">
        <f t="shared" si="129"/>
        <v>213</v>
      </c>
      <c r="BA623" s="35">
        <f t="shared" si="121"/>
        <v>0.84329896907216495</v>
      </c>
      <c r="BB623" s="35">
        <f t="shared" si="122"/>
        <v>0.99069767441860468</v>
      </c>
      <c r="BC623" s="35">
        <f t="shared" si="123"/>
        <v>0.14739870534643973</v>
      </c>
      <c r="BD623" s="35">
        <f t="shared" si="124"/>
        <v>0.99069767441860468</v>
      </c>
      <c r="BE623" s="35">
        <f t="shared" si="125"/>
        <v>0.84329896907216495</v>
      </c>
      <c r="BF623" s="23">
        <f>VLOOKUP(AH623,POINTS_TABLE!$D$2:$E$6,2,FALSE)</f>
        <v>4.4087756341599382</v>
      </c>
      <c r="BG623" s="23">
        <f>VLOOKUP(AI623,POINTS_TABLE!$D$7:$E$12,2,FALSE)</f>
        <v>-2.6701063982906263</v>
      </c>
      <c r="BH623" s="23">
        <f>VLOOKUP(AJ623,POINTS_TABLE!$D$13:$E$18,2,FALSE)</f>
        <v>2.4866538521987356</v>
      </c>
      <c r="BI623" s="23">
        <f>VLOOKUP(AK623,POINTS_TABLE!$D$21:$E$24,2,FALSE)</f>
        <v>-38.273886227485001</v>
      </c>
      <c r="BJ623" s="23">
        <f>VLOOKUP(AL623,POINTS_TABLE!$D$25:$E$27,2,FALSE)</f>
        <v>-16.350408422870363</v>
      </c>
      <c r="BK623" s="23">
        <f>VLOOKUP(AM623,POINTS_TABLE!$D$28:$E$33,2,FALSE)</f>
        <v>-18.836510639202615</v>
      </c>
      <c r="BL623" s="23">
        <f>VLOOKUP(AN623,POINTS_TABLE!$D$34:$E$37,2,FALSE)</f>
        <v>7.4046821899710498</v>
      </c>
      <c r="BM623" s="23">
        <f>VLOOKUP(AO623,POINTS_TABLE!$D$38:$E$41,2,FALSE)</f>
        <v>2.0741751155172814</v>
      </c>
      <c r="BN623" s="23">
        <f>VLOOKUP(AP623,POINTS_TABLE!$D$42:$E$44,2,FALSE)</f>
        <v>-9.2873123719919874</v>
      </c>
      <c r="BO623" s="23">
        <f>VLOOKUP(AQ623,POINTS_TABLE!$D$45:$E$48,2,FALSE)</f>
        <v>-12.122190198740443</v>
      </c>
      <c r="BP623" s="23">
        <f>VLOOKUP(AR623,POINTS_TABLE!$D$49:$E$50,2,FALSE)</f>
        <v>-3.4375704313596254</v>
      </c>
      <c r="BQ623" s="23">
        <f>VLOOKUP(AS623,POINTS_TABLE!$D$51:$E$52,2,FALSE)</f>
        <v>-3.8353326132213157</v>
      </c>
      <c r="BR623" s="39">
        <f>ROUND(SCORECARD_SCALLING!$C$6-SUM(BF623:BQ623)-TRAIN_SUMMARY!$C$2*SCORECARD_SCALLING!$C$5,0)</f>
        <v>594</v>
      </c>
      <c r="BS623" t="str">
        <f t="shared" si="126"/>
        <v>Accept</v>
      </c>
      <c r="BT623">
        <f t="shared" si="127"/>
        <v>3</v>
      </c>
    </row>
    <row r="624" spans="1:72">
      <c r="A624" s="2" t="s">
        <v>37</v>
      </c>
      <c r="B624" s="2">
        <v>30</v>
      </c>
      <c r="C624" s="2" t="s">
        <v>22</v>
      </c>
      <c r="D624" s="2" t="s">
        <v>23</v>
      </c>
      <c r="E624" s="2">
        <v>5954</v>
      </c>
      <c r="F624" s="2" t="s">
        <v>34</v>
      </c>
      <c r="G624" s="2" t="s">
        <v>39</v>
      </c>
      <c r="H624" s="2">
        <v>3</v>
      </c>
      <c r="I624" s="2" t="s">
        <v>26</v>
      </c>
      <c r="J624" s="2" t="s">
        <v>66</v>
      </c>
      <c r="K624" s="2">
        <v>2</v>
      </c>
      <c r="L624" s="2" t="s">
        <v>50</v>
      </c>
      <c r="M624" s="2">
        <v>38</v>
      </c>
      <c r="N624" s="2" t="s">
        <v>27</v>
      </c>
      <c r="O624" s="2" t="s">
        <v>29</v>
      </c>
      <c r="P624" s="2">
        <v>1</v>
      </c>
      <c r="Q624" s="2" t="s">
        <v>30</v>
      </c>
      <c r="R624" s="2">
        <v>1</v>
      </c>
      <c r="S624" s="2" t="s">
        <v>27</v>
      </c>
      <c r="T624" s="2" t="s">
        <v>31</v>
      </c>
      <c r="U624" s="2">
        <v>0</v>
      </c>
      <c r="V624">
        <f>_xlfn.XLOOKUP(B624,Binning_WOE_IV!$C$2:$C$6,Binning_WOE_IV!$I$2:$I$6,"not found",-1)</f>
        <v>-0.12917431193202994</v>
      </c>
      <c r="W624">
        <f>_xlfn.XLOOKUP(E624,Binning_WOE_IV!$C$7:$C$12,Binning_WOE_IV!$I$7:$I$12,"not found",-1)</f>
        <v>-0.1020145435816787</v>
      </c>
      <c r="X624">
        <f>_xlfn.XLOOKUP(M624,Binning_WOE_IV!$C$13:$C$18,Binning_WOE_IV!$I$13:$I$18,"not found",-1)</f>
        <v>0.27579903319597576</v>
      </c>
      <c r="Y624">
        <f>_xlfn.XLOOKUP(A624,Binning_WOE_IV!$B$32:$B$35,Binning_WOE_IV!$G$32:$G$35,"not found",0)</f>
        <v>1.1281887537091495</v>
      </c>
      <c r="Z624" s="23">
        <f>_xlfn.XLOOKUP(_xlfn.XLOOKUP(C624,Binning_WOE_IV!$AF$2:$AF$6,Binning_WOE_IV!$AG$2:$AG$6,"not found",0),Binning_WOE_IV!$R$36:$R$38,Binning_WOE_IV!$G$36:$G$38,"not found",0)</f>
        <v>0.68738688104907397</v>
      </c>
      <c r="AA624" cm="1">
        <f t="array" ref="AA624">_xlfn.SWITCH(D624,"radio/tv",Binning_WOE_IV!$G$39,"other",Binning_WOE_IV!$G$39,"education",Binning_WOE_IV!$G$40,"retraining",Binning_WOE_IV!$G$40,"furniture/equipment",Binning_WOE_IV!$G$41,"domestic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24">
        <f>_xlfn.LET(_xlpm.b,_xlfn.XLOOKUP(F624,Binning_WOE_IV!$AJ$2:$AJ$6,Binning_WOE_IV!$AK$2:$AK$6,"not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24">
        <f>_xlfn.LET(_xlpm.b,_xlfn.XLOOKUP(G624,Binning_WOE_IV!$AL$2:$AL$6,Binning_WOE_IV!$AM$2:$AM$6,"not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24">
        <f>_xlfn.XLOOKUP(_xlfn.XLOOKUP(I624,Binning_WOE_IV!$AN$2:$AN$5,Binning_WOE_IV!$AO$2:$AO$5,"not found",0),Binning_WOE_IV!$R$53:$R$55,Binning_WOE_IV!$G$53:$G$55,"not found",0)</f>
        <v>0.1811117123342415</v>
      </c>
      <c r="AE624">
        <f>_xlfn.LET(_xlpm.b,_xlfn.XLOOKUP(L624,Binning_WOE_IV!$AQ$2:$AQ$5,Binning_WOE_IV!$AR$2:$AR$5,"not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24">
        <f>_xlfn.XLOOKUP(_xlfn.XLOOKUP(N624,Binning_WOE_IV!$AS$2:$AS$4,Binning_WOE_IV!$AT$2:$AT$4,"not found",0),Binning_WOE_IV!$R$62:$R$63,Binning_WOE_IV!$G$62:$G$63,"not found",0)</f>
        <v>0.12957806221905885</v>
      </c>
      <c r="AG624">
        <f>_xlfn.XLOOKUP(_xlfn.XLOOKUP(O624,Binning_WOE_IV!$AU$2:$AU$4,Binning_WOE_IV!$AV$2:$AV$4,"not found",0),Binning_WOE_IV!$R$64:$R$65,Binning_WOE_IV!$G$64:$G$65,"not found",0)</f>
        <v>0.23435622685305388</v>
      </c>
      <c r="AH624">
        <f>V624*TRAIN_SUMMARY!$C$3</f>
        <v>0.10186434668464488</v>
      </c>
      <c r="AI624">
        <f>W624*TRAIN_SUMMARY!$C$4</f>
        <v>5.0912844229637523E-2</v>
      </c>
      <c r="AJ624">
        <f>X624*TRAIN_SUMMARY!$C$5</f>
        <v>-0.1756525653466223</v>
      </c>
      <c r="AK624">
        <f>Y624*TRAIN_SUMMARY!$C$6</f>
        <v>-0.88431454425511169</v>
      </c>
      <c r="AL624">
        <f>Z624*TRAIN_SUMMARY!$C$7</f>
        <v>-0.37777464997720578</v>
      </c>
      <c r="AM624">
        <f>AA624*TRAIN_SUMMARY!$C$8</f>
        <v>-0.43521580803835686</v>
      </c>
      <c r="AN624">
        <f>AB624*TRAIN_SUMMARY!$C$9</f>
        <v>0.17108448609736249</v>
      </c>
      <c r="AO624">
        <f>AC624*TRAIN_SUMMARY!$C$10</f>
        <v>-0.18469041192036334</v>
      </c>
      <c r="AP624">
        <f>AD624*TRAIN_SUMMARY!$C$11</f>
        <v>-0.21458247952085815</v>
      </c>
      <c r="AQ624">
        <f>AE624*TRAIN_SUMMARY!$C$12</f>
        <v>6.1778553558697331E-2</v>
      </c>
      <c r="AR624">
        <f>AF624*TRAIN_SUMMARY!$C$13</f>
        <v>-7.9424741749105313E-2</v>
      </c>
      <c r="AS624">
        <f>AG624*TRAIN_SUMMARY!$C$14</f>
        <v>-8.8614999578798745E-2</v>
      </c>
      <c r="AT624">
        <f>TRAIN_SUMMARY!$C$2+SUM(AH624:AS624)</f>
        <v>-2.8760307845782034</v>
      </c>
      <c r="AU624">
        <f t="shared" si="117"/>
        <v>5.3351246162746925E-2</v>
      </c>
      <c r="AV624">
        <f t="shared" si="118"/>
        <v>5.4827158676920021E-2</v>
      </c>
      <c r="AW624">
        <f t="shared" si="119"/>
        <v>1</v>
      </c>
      <c r="AX624">
        <f t="shared" si="120"/>
        <v>0</v>
      </c>
      <c r="AY624">
        <f t="shared" si="128"/>
        <v>410</v>
      </c>
      <c r="AZ624">
        <f t="shared" si="129"/>
        <v>213</v>
      </c>
      <c r="BA624" s="35">
        <f t="shared" si="121"/>
        <v>0.84536082474226804</v>
      </c>
      <c r="BB624" s="35">
        <f t="shared" si="122"/>
        <v>0.99069767441860468</v>
      </c>
      <c r="BC624" s="35">
        <f t="shared" si="123"/>
        <v>0.14533684967633664</v>
      </c>
      <c r="BD624" s="35">
        <f t="shared" si="124"/>
        <v>0.99069767441860468</v>
      </c>
      <c r="BE624" s="35">
        <f t="shared" si="125"/>
        <v>0.84536082474226804</v>
      </c>
      <c r="BF624" s="23">
        <f>VLOOKUP(AH624,POINTS_TABLE!$D$2:$E$6,2,FALSE)</f>
        <v>4.4087756341599382</v>
      </c>
      <c r="BG624" s="23">
        <f>VLOOKUP(AI624,POINTS_TABLE!$D$7:$E$12,2,FALSE)</f>
        <v>2.2035512366295098</v>
      </c>
      <c r="BH624" s="23">
        <f>VLOOKUP(AJ624,POINTS_TABLE!$D$13:$E$18,2,FALSE)</f>
        <v>-7.6023925483498971</v>
      </c>
      <c r="BI624" s="23">
        <f>VLOOKUP(AK624,POINTS_TABLE!$D$21:$E$24,2,FALSE)</f>
        <v>-38.273886227485001</v>
      </c>
      <c r="BJ624" s="23">
        <f>VLOOKUP(AL624,POINTS_TABLE!$D$25:$E$27,2,FALSE)</f>
        <v>-16.350408422870363</v>
      </c>
      <c r="BK624" s="23">
        <f>VLOOKUP(AM624,POINTS_TABLE!$D$28:$E$33,2,FALSE)</f>
        <v>-18.836510639202615</v>
      </c>
      <c r="BL624" s="23">
        <f>VLOOKUP(AN624,POINTS_TABLE!$D$34:$E$37,2,FALSE)</f>
        <v>7.4046821899710498</v>
      </c>
      <c r="BM624" s="23">
        <f>VLOOKUP(AO624,POINTS_TABLE!$D$38:$E$41,2,FALSE)</f>
        <v>-7.9935582413174426</v>
      </c>
      <c r="BN624" s="23">
        <f>VLOOKUP(AP624,POINTS_TABLE!$D$42:$E$44,2,FALSE)</f>
        <v>-9.2873123719919874</v>
      </c>
      <c r="BO624" s="23">
        <f>VLOOKUP(AQ624,POINTS_TABLE!$D$45:$E$48,2,FALSE)</f>
        <v>2.6738283855727758</v>
      </c>
      <c r="BP624" s="23">
        <f>VLOOKUP(AR624,POINTS_TABLE!$D$49:$E$50,2,FALSE)</f>
        <v>-3.4375704313596254</v>
      </c>
      <c r="BQ624" s="23">
        <f>VLOOKUP(AS624,POINTS_TABLE!$D$51:$E$52,2,FALSE)</f>
        <v>-3.8353326132213157</v>
      </c>
      <c r="BR624" s="39">
        <f>ROUND(SCORECARD_SCALLING!$C$6-SUM(BF624:BQ624)-TRAIN_SUMMARY!$C$2*SCORECARD_SCALLING!$C$5,0)</f>
        <v>595</v>
      </c>
      <c r="BS624" t="str">
        <f t="shared" si="126"/>
        <v>Accept</v>
      </c>
      <c r="BT624">
        <f t="shared" si="127"/>
        <v>3</v>
      </c>
    </row>
    <row r="625" spans="1:72">
      <c r="A625" s="2" t="s">
        <v>37</v>
      </c>
      <c r="B625" s="2">
        <v>18</v>
      </c>
      <c r="C625" s="2" t="s">
        <v>22</v>
      </c>
      <c r="D625" s="2" t="s">
        <v>49</v>
      </c>
      <c r="E625" s="2">
        <v>3850</v>
      </c>
      <c r="F625" s="2" t="s">
        <v>34</v>
      </c>
      <c r="G625" s="2" t="s">
        <v>39</v>
      </c>
      <c r="H625" s="2">
        <v>3</v>
      </c>
      <c r="I625" s="2" t="s">
        <v>26</v>
      </c>
      <c r="J625" s="2" t="s">
        <v>27</v>
      </c>
      <c r="K625" s="2">
        <v>1</v>
      </c>
      <c r="L625" s="2" t="s">
        <v>50</v>
      </c>
      <c r="M625" s="2">
        <v>27</v>
      </c>
      <c r="N625" s="2" t="s">
        <v>27</v>
      </c>
      <c r="O625" s="2" t="s">
        <v>29</v>
      </c>
      <c r="P625" s="2">
        <v>2</v>
      </c>
      <c r="Q625" s="2" t="s">
        <v>30</v>
      </c>
      <c r="R625" s="2">
        <v>1</v>
      </c>
      <c r="S625" s="2" t="s">
        <v>27</v>
      </c>
      <c r="T625" s="2" t="s">
        <v>31</v>
      </c>
      <c r="U625" s="2">
        <v>0</v>
      </c>
      <c r="V625">
        <f>_xlfn.XLOOKUP(B625,Binning_WOE_IV!$C$2:$C$6,Binning_WOE_IV!$I$2:$I$6,"not found",-1)</f>
        <v>7.0953437452657447E-2</v>
      </c>
      <c r="W625">
        <f>_xlfn.XLOOKUP(E625,Binning_WOE_IV!$C$7:$C$12,Binning_WOE_IV!$I$7:$I$12,"not found",-1)</f>
        <v>4.3939369041401284E-2</v>
      </c>
      <c r="X625">
        <f>_xlfn.XLOOKUP(M625,Binning_WOE_IV!$C$13:$C$18,Binning_WOE_IV!$I$13:$I$18,"not found",-1)</f>
        <v>-0.13233987329659078</v>
      </c>
      <c r="Y625">
        <f>_xlfn.XLOOKUP(A625,Binning_WOE_IV!$B$32:$B$35,Binning_WOE_IV!$G$32:$G$35,"not found",0)</f>
        <v>1.1281887537091495</v>
      </c>
      <c r="Z625" s="23">
        <f>_xlfn.XLOOKUP(_xlfn.XLOOKUP(C625,Binning_WOE_IV!$AF$2:$AF$6,Binning_WOE_IV!$AG$2:$AG$6,"not found",0),Binning_WOE_IV!$R$36:$R$38,Binning_WOE_IV!$G$36:$G$38,"not found",0)</f>
        <v>0.68738688104907397</v>
      </c>
      <c r="AA625" cm="1">
        <f t="array" ref="AA625">_xlfn.SWITCH(D625,"radio/tv",Binning_WOE_IV!$G$39,"other",Binning_WOE_IV!$G$39,"education",Binning_WOE_IV!$G$40,"retraining",Binning_WOE_IV!$G$40,"furniture/equipment",Binning_WOE_IV!$G$41,"domestic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625">
        <f>_xlfn.LET(_xlpm.b,_xlfn.XLOOKUP(F625,Binning_WOE_IV!$AJ$2:$AJ$6,Binning_WOE_IV!$AK$2:$AK$6,"not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25">
        <f>_xlfn.LET(_xlpm.b,_xlfn.XLOOKUP(G625,Binning_WOE_IV!$AL$2:$AL$6,Binning_WOE_IV!$AM$2:$AM$6,"not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25">
        <f>_xlfn.XLOOKUP(_xlfn.XLOOKUP(I625,Binning_WOE_IV!$AN$2:$AN$5,Binning_WOE_IV!$AO$2:$AO$5,"not found",0),Binning_WOE_IV!$R$53:$R$55,Binning_WOE_IV!$G$53:$G$55,"not found",0)</f>
        <v>0.1811117123342415</v>
      </c>
      <c r="AE625">
        <f>_xlfn.LET(_xlpm.b,_xlfn.XLOOKUP(L625,Binning_WOE_IV!$AQ$2:$AQ$5,Binning_WOE_IV!$AR$2:$AR$5,"not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25">
        <f>_xlfn.XLOOKUP(_xlfn.XLOOKUP(N625,Binning_WOE_IV!$AS$2:$AS$4,Binning_WOE_IV!$AT$2:$AT$4,"not found",0),Binning_WOE_IV!$R$62:$R$63,Binning_WOE_IV!$G$62:$G$63,"not found",0)</f>
        <v>0.12957806221905885</v>
      </c>
      <c r="AG625">
        <f>_xlfn.XLOOKUP(_xlfn.XLOOKUP(O625,Binning_WOE_IV!$AU$2:$AU$4,Binning_WOE_IV!$AV$2:$AV$4,"not found",0),Binning_WOE_IV!$R$64:$R$65,Binning_WOE_IV!$G$64:$G$65,"not found",0)</f>
        <v>0.23435622685305388</v>
      </c>
      <c r="AH625">
        <f>V625*TRAIN_SUMMARY!$C$3</f>
        <v>-5.5952498937620498E-2</v>
      </c>
      <c r="AI625">
        <f>W625*TRAIN_SUMMARY!$C$4</f>
        <v>-2.1929012991782761E-2</v>
      </c>
      <c r="AJ625">
        <f>X625*TRAIN_SUMMARY!$C$5</f>
        <v>8.428542324031725E-2</v>
      </c>
      <c r="AK625">
        <f>Y625*TRAIN_SUMMARY!$C$6</f>
        <v>-0.88431454425511169</v>
      </c>
      <c r="AL625">
        <f>Z625*TRAIN_SUMMARY!$C$7</f>
        <v>-0.37777464997720578</v>
      </c>
      <c r="AM625">
        <f>AA625*TRAIN_SUMMARY!$C$8</f>
        <v>-0.46936907902687153</v>
      </c>
      <c r="AN625">
        <f>AB625*TRAIN_SUMMARY!$C$9</f>
        <v>0.17108448609736249</v>
      </c>
      <c r="AO625">
        <f>AC625*TRAIN_SUMMARY!$C$10</f>
        <v>-0.18469041192036334</v>
      </c>
      <c r="AP625">
        <f>AD625*TRAIN_SUMMARY!$C$11</f>
        <v>-0.21458247952085815</v>
      </c>
      <c r="AQ625">
        <f>AE625*TRAIN_SUMMARY!$C$12</f>
        <v>6.1778553558697331E-2</v>
      </c>
      <c r="AR625">
        <f>AF625*TRAIN_SUMMARY!$C$13</f>
        <v>-7.9424741749105313E-2</v>
      </c>
      <c r="AS625">
        <f>AG625*TRAIN_SUMMARY!$C$14</f>
        <v>-8.8614999578798745E-2</v>
      </c>
      <c r="AT625">
        <f>TRAIN_SUMMARY!$C$2+SUM(AH625:AS625)</f>
        <v>-2.8809047698234642</v>
      </c>
      <c r="AU625">
        <f t="shared" si="117"/>
        <v>5.3105621272355505E-2</v>
      </c>
      <c r="AV625">
        <f t="shared" si="118"/>
        <v>5.4567724510837592E-2</v>
      </c>
      <c r="AW625">
        <f t="shared" si="119"/>
        <v>1</v>
      </c>
      <c r="AX625">
        <f t="shared" si="120"/>
        <v>0</v>
      </c>
      <c r="AY625">
        <f t="shared" si="128"/>
        <v>411</v>
      </c>
      <c r="AZ625">
        <f t="shared" si="129"/>
        <v>213</v>
      </c>
      <c r="BA625" s="35">
        <f t="shared" si="121"/>
        <v>0.84742268041237112</v>
      </c>
      <c r="BB625" s="35">
        <f t="shared" si="122"/>
        <v>0.99069767441860468</v>
      </c>
      <c r="BC625" s="35">
        <f t="shared" si="123"/>
        <v>0.14327499400623356</v>
      </c>
      <c r="BD625" s="35">
        <f t="shared" si="124"/>
        <v>0.99069767441860468</v>
      </c>
      <c r="BE625" s="35">
        <f t="shared" si="125"/>
        <v>0.84742268041237112</v>
      </c>
      <c r="BF625" s="23">
        <f>VLOOKUP(AH625,POINTS_TABLE!$D$2:$E$6,2,FALSE)</f>
        <v>-2.4216717822795024</v>
      </c>
      <c r="BG625" s="23">
        <f>VLOOKUP(AI625,POINTS_TABLE!$D$7:$E$12,2,FALSE)</f>
        <v>-0.94910634884503919</v>
      </c>
      <c r="BH625" s="23">
        <f>VLOOKUP(AJ625,POINTS_TABLE!$D$13:$E$18,2,FALSE)</f>
        <v>3.6479448638409924</v>
      </c>
      <c r="BI625" s="23">
        <f>VLOOKUP(AK625,POINTS_TABLE!$D$21:$E$24,2,FALSE)</f>
        <v>-38.273886227485001</v>
      </c>
      <c r="BJ625" s="23">
        <f>VLOOKUP(AL625,POINTS_TABLE!$D$25:$E$27,2,FALSE)</f>
        <v>-16.350408422870363</v>
      </c>
      <c r="BK625" s="23">
        <f>VLOOKUP(AM625,POINTS_TABLE!$D$28:$E$33,2,FALSE)</f>
        <v>-20.314693279760625</v>
      </c>
      <c r="BL625" s="23">
        <f>VLOOKUP(AN625,POINTS_TABLE!$D$34:$E$37,2,FALSE)</f>
        <v>7.4046821899710498</v>
      </c>
      <c r="BM625" s="23">
        <f>VLOOKUP(AO625,POINTS_TABLE!$D$38:$E$41,2,FALSE)</f>
        <v>-7.9935582413174426</v>
      </c>
      <c r="BN625" s="23">
        <f>VLOOKUP(AP625,POINTS_TABLE!$D$42:$E$44,2,FALSE)</f>
        <v>-9.2873123719919874</v>
      </c>
      <c r="BO625" s="23">
        <f>VLOOKUP(AQ625,POINTS_TABLE!$D$45:$E$48,2,FALSE)</f>
        <v>2.6738283855727758</v>
      </c>
      <c r="BP625" s="23">
        <f>VLOOKUP(AR625,POINTS_TABLE!$D$49:$E$50,2,FALSE)</f>
        <v>-3.4375704313596254</v>
      </c>
      <c r="BQ625" s="23">
        <f>VLOOKUP(AS625,POINTS_TABLE!$D$51:$E$52,2,FALSE)</f>
        <v>-3.8353326132213157</v>
      </c>
      <c r="BR625" s="39">
        <f>ROUND(SCORECARD_SCALLING!$C$6-SUM(BF625:BQ625)-TRAIN_SUMMARY!$C$2*SCORECARD_SCALLING!$C$5,0)</f>
        <v>595</v>
      </c>
      <c r="BS625" t="str">
        <f t="shared" si="126"/>
        <v>Accept</v>
      </c>
      <c r="BT625">
        <f t="shared" si="127"/>
        <v>3</v>
      </c>
    </row>
    <row r="626" spans="1:72">
      <c r="A626" s="2" t="s">
        <v>37</v>
      </c>
      <c r="B626" s="2">
        <v>24</v>
      </c>
      <c r="C626" s="2" t="s">
        <v>22</v>
      </c>
      <c r="D626" s="2" t="s">
        <v>23</v>
      </c>
      <c r="E626" s="2">
        <v>2611</v>
      </c>
      <c r="F626" s="2" t="s">
        <v>34</v>
      </c>
      <c r="G626" s="2" t="s">
        <v>25</v>
      </c>
      <c r="H626" s="2">
        <v>4</v>
      </c>
      <c r="I626" s="2" t="s">
        <v>56</v>
      </c>
      <c r="J626" s="2" t="s">
        <v>66</v>
      </c>
      <c r="K626" s="2">
        <v>3</v>
      </c>
      <c r="L626" s="2" t="s">
        <v>28</v>
      </c>
      <c r="M626" s="2">
        <v>46</v>
      </c>
      <c r="N626" s="2" t="s">
        <v>27</v>
      </c>
      <c r="O626" s="2" t="s">
        <v>29</v>
      </c>
      <c r="P626" s="2">
        <v>2</v>
      </c>
      <c r="Q626" s="2" t="s">
        <v>30</v>
      </c>
      <c r="R626" s="2">
        <v>1</v>
      </c>
      <c r="S626" s="2" t="s">
        <v>27</v>
      </c>
      <c r="T626" s="2" t="s">
        <v>31</v>
      </c>
      <c r="U626" s="2">
        <v>0</v>
      </c>
      <c r="V626">
        <f>_xlfn.XLOOKUP(B626,Binning_WOE_IV!$C$2:$C$6,Binning_WOE_IV!$I$2:$I$6,"not found",-1)</f>
        <v>-0.12917431193202994</v>
      </c>
      <c r="W626">
        <f>_xlfn.XLOOKUP(E626,Binning_WOE_IV!$C$7:$C$12,Binning_WOE_IV!$I$7:$I$12,"not found",-1)</f>
        <v>0.12361395596717682</v>
      </c>
      <c r="X626">
        <f>_xlfn.XLOOKUP(M626,Binning_WOE_IV!$C$13:$C$18,Binning_WOE_IV!$I$13:$I$18,"not found",-1)</f>
        <v>0.42044277372805144</v>
      </c>
      <c r="Y626">
        <f>_xlfn.XLOOKUP(A626,Binning_WOE_IV!$B$32:$B$35,Binning_WOE_IV!$G$32:$G$35,"not found",0)</f>
        <v>1.1281887537091495</v>
      </c>
      <c r="Z626" s="23">
        <f>_xlfn.XLOOKUP(_xlfn.XLOOKUP(C626,Binning_WOE_IV!$AF$2:$AF$6,Binning_WOE_IV!$AG$2:$AG$6,"not found",0),Binning_WOE_IV!$R$36:$R$38,Binning_WOE_IV!$G$36:$G$38,"not found",0)</f>
        <v>0.68738688104907397</v>
      </c>
      <c r="AA626" cm="1">
        <f t="array" ref="AA626">_xlfn.SWITCH(D626,"radio/tv",Binning_WOE_IV!$G$39,"other",Binning_WOE_IV!$G$39,"education",Binning_WOE_IV!$G$40,"retraining",Binning_WOE_IV!$G$40,"furniture/equipment",Binning_WOE_IV!$G$41,"domestic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26">
        <f>_xlfn.LET(_xlpm.b,_xlfn.XLOOKUP(F626,Binning_WOE_IV!$AJ$2:$AJ$6,Binning_WOE_IV!$AK$2:$AK$6,"not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26">
        <f>_xlfn.LET(_xlpm.b,_xlfn.XLOOKUP(G626,Binning_WOE_IV!$AL$2:$AL$6,Binning_WOE_IV!$AM$2:$AM$6,"not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26">
        <f>_xlfn.XLOOKUP(_xlfn.XLOOKUP(I626,Binning_WOE_IV!$AN$2:$AN$5,Binning_WOE_IV!$AO$2:$AO$5,"not found",0),Binning_WOE_IV!$R$53:$R$55,Binning_WOE_IV!$G$53:$G$55,"not found",0)</f>
        <v>-0.2698954162208389</v>
      </c>
      <c r="AE626">
        <f>_xlfn.LET(_xlpm.b,_xlfn.XLOOKUP(L626,Binning_WOE_IV!$AQ$2:$AQ$5,Binning_WOE_IV!$AR$2:$AR$5,"not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26">
        <f>_xlfn.XLOOKUP(_xlfn.XLOOKUP(N626,Binning_WOE_IV!$AS$2:$AS$4,Binning_WOE_IV!$AT$2:$AT$4,"not found",0),Binning_WOE_IV!$R$62:$R$63,Binning_WOE_IV!$G$62:$G$63,"not found",0)</f>
        <v>0.12957806221905885</v>
      </c>
      <c r="AG626">
        <f>_xlfn.XLOOKUP(_xlfn.XLOOKUP(O626,Binning_WOE_IV!$AU$2:$AU$4,Binning_WOE_IV!$AV$2:$AV$4,"not found",0),Binning_WOE_IV!$R$64:$R$65,Binning_WOE_IV!$G$64:$G$65,"not found",0)</f>
        <v>0.23435622685305388</v>
      </c>
      <c r="AH626">
        <f>V626*TRAIN_SUMMARY!$C$3</f>
        <v>0.10186434668464488</v>
      </c>
      <c r="AI626">
        <f>W626*TRAIN_SUMMARY!$C$4</f>
        <v>-6.1692557392340606E-2</v>
      </c>
      <c r="AJ626">
        <f>X626*TRAIN_SUMMARY!$C$5</f>
        <v>-0.26777415036949909</v>
      </c>
      <c r="AK626">
        <f>Y626*TRAIN_SUMMARY!$C$6</f>
        <v>-0.88431454425511169</v>
      </c>
      <c r="AL626">
        <f>Z626*TRAIN_SUMMARY!$C$7</f>
        <v>-0.37777464997720578</v>
      </c>
      <c r="AM626">
        <f>AA626*TRAIN_SUMMARY!$C$8</f>
        <v>-0.43521580803835686</v>
      </c>
      <c r="AN626">
        <f>AB626*TRAIN_SUMMARY!$C$9</f>
        <v>0.17108448609736249</v>
      </c>
      <c r="AO626">
        <f>AC626*TRAIN_SUMMARY!$C$10</f>
        <v>-0.18469041192036334</v>
      </c>
      <c r="AP626">
        <f>AD626*TRAIN_SUMMARY!$C$11</f>
        <v>0.31977406031642996</v>
      </c>
      <c r="AQ626">
        <f>AE626*TRAIN_SUMMARY!$C$12</f>
        <v>-0.28008206528227803</v>
      </c>
      <c r="AR626">
        <f>AF626*TRAIN_SUMMARY!$C$13</f>
        <v>-7.9424741749105313E-2</v>
      </c>
      <c r="AS626">
        <f>AG626*TRAIN_SUMMARY!$C$14</f>
        <v>-8.8614999578798745E-2</v>
      </c>
      <c r="AT626">
        <f>TRAIN_SUMMARY!$C$2+SUM(AH626:AS626)</f>
        <v>-2.8882618502267454</v>
      </c>
      <c r="AU626">
        <f t="shared" si="117"/>
        <v>5.2736881456472311E-2</v>
      </c>
      <c r="AV626">
        <f t="shared" si="118"/>
        <v>5.4178380096687698E-2</v>
      </c>
      <c r="AW626">
        <f t="shared" si="119"/>
        <v>1</v>
      </c>
      <c r="AX626">
        <f t="shared" si="120"/>
        <v>0</v>
      </c>
      <c r="AY626">
        <f t="shared" si="128"/>
        <v>412</v>
      </c>
      <c r="AZ626">
        <f t="shared" si="129"/>
        <v>213</v>
      </c>
      <c r="BA626" s="35">
        <f t="shared" si="121"/>
        <v>0.84948453608247421</v>
      </c>
      <c r="BB626" s="35">
        <f t="shared" si="122"/>
        <v>0.99069767441860468</v>
      </c>
      <c r="BC626" s="35">
        <f t="shared" si="123"/>
        <v>0.14121313833613047</v>
      </c>
      <c r="BD626" s="35">
        <f t="shared" si="124"/>
        <v>0.99069767441860468</v>
      </c>
      <c r="BE626" s="35">
        <f t="shared" si="125"/>
        <v>0.84948453608247421</v>
      </c>
      <c r="BF626" s="23">
        <f>VLOOKUP(AH626,POINTS_TABLE!$D$2:$E$6,2,FALSE)</f>
        <v>4.4087756341599382</v>
      </c>
      <c r="BG626" s="23">
        <f>VLOOKUP(AI626,POINTS_TABLE!$D$7:$E$12,2,FALSE)</f>
        <v>-2.6701063982906263</v>
      </c>
      <c r="BH626" s="23">
        <f>VLOOKUP(AJ626,POINTS_TABLE!$D$13:$E$18,2,FALSE)</f>
        <v>-11.589493164489957</v>
      </c>
      <c r="BI626" s="23">
        <f>VLOOKUP(AK626,POINTS_TABLE!$D$21:$E$24,2,FALSE)</f>
        <v>-38.273886227485001</v>
      </c>
      <c r="BJ626" s="23">
        <f>VLOOKUP(AL626,POINTS_TABLE!$D$25:$E$27,2,FALSE)</f>
        <v>-16.350408422870363</v>
      </c>
      <c r="BK626" s="23">
        <f>VLOOKUP(AM626,POINTS_TABLE!$D$28:$E$33,2,FALSE)</f>
        <v>-18.836510639202615</v>
      </c>
      <c r="BL626" s="23">
        <f>VLOOKUP(AN626,POINTS_TABLE!$D$34:$E$37,2,FALSE)</f>
        <v>7.4046821899710498</v>
      </c>
      <c r="BM626" s="23">
        <f>VLOOKUP(AO626,POINTS_TABLE!$D$38:$E$41,2,FALSE)</f>
        <v>-7.9935582413174426</v>
      </c>
      <c r="BN626" s="23">
        <f>VLOOKUP(AP626,POINTS_TABLE!$D$42:$E$44,2,FALSE)</f>
        <v>13.840093530703253</v>
      </c>
      <c r="BO626" s="23">
        <f>VLOOKUP(AQ626,POINTS_TABLE!$D$45:$E$48,2,FALSE)</f>
        <v>-12.122190198740443</v>
      </c>
      <c r="BP626" s="23">
        <f>VLOOKUP(AR626,POINTS_TABLE!$D$49:$E$50,2,FALSE)</f>
        <v>-3.4375704313596254</v>
      </c>
      <c r="BQ626" s="23">
        <f>VLOOKUP(AS626,POINTS_TABLE!$D$51:$E$52,2,FALSE)</f>
        <v>-3.8353326132213157</v>
      </c>
      <c r="BR626" s="39">
        <f>ROUND(SCORECARD_SCALLING!$C$6-SUM(BF626:BQ626)-TRAIN_SUMMARY!$C$2*SCORECARD_SCALLING!$C$5,0)</f>
        <v>595</v>
      </c>
      <c r="BS626" t="str">
        <f t="shared" si="126"/>
        <v>Accept</v>
      </c>
      <c r="BT626">
        <f t="shared" si="127"/>
        <v>3</v>
      </c>
    </row>
    <row r="627" spans="1:72">
      <c r="A627" s="2" t="s">
        <v>37</v>
      </c>
      <c r="B627" s="2">
        <v>9</v>
      </c>
      <c r="C627" s="2" t="s">
        <v>22</v>
      </c>
      <c r="D627" s="2" t="s">
        <v>41</v>
      </c>
      <c r="E627" s="2">
        <v>2406</v>
      </c>
      <c r="F627" s="2" t="s">
        <v>34</v>
      </c>
      <c r="G627" s="2" t="s">
        <v>55</v>
      </c>
      <c r="H627" s="2">
        <v>2</v>
      </c>
      <c r="I627" s="2" t="s">
        <v>26</v>
      </c>
      <c r="J627" s="2" t="s">
        <v>27</v>
      </c>
      <c r="K627" s="2">
        <v>3</v>
      </c>
      <c r="L627" s="2" t="s">
        <v>50</v>
      </c>
      <c r="M627" s="2">
        <v>31</v>
      </c>
      <c r="N627" s="2" t="s">
        <v>27</v>
      </c>
      <c r="O627" s="2" t="s">
        <v>29</v>
      </c>
      <c r="P627" s="2">
        <v>1</v>
      </c>
      <c r="Q627" s="2" t="s">
        <v>52</v>
      </c>
      <c r="R627" s="2">
        <v>1</v>
      </c>
      <c r="S627" s="2" t="s">
        <v>27</v>
      </c>
      <c r="T627" s="2" t="s">
        <v>31</v>
      </c>
      <c r="U627" s="2">
        <v>0</v>
      </c>
      <c r="V627">
        <f>_xlfn.XLOOKUP(B627,Binning_WOE_IV!$C$2:$C$6,Binning_WOE_IV!$I$2:$I$6,"not found",-1)</f>
        <v>1.0146162505891094</v>
      </c>
      <c r="W627">
        <f>_xlfn.XLOOKUP(E627,Binning_WOE_IV!$C$7:$C$12,Binning_WOE_IV!$I$7:$I$12,"not found",-1)</f>
        <v>0.12361395596717682</v>
      </c>
      <c r="X627">
        <f>_xlfn.XLOOKUP(M627,Binning_WOE_IV!$C$13:$C$18,Binning_WOE_IV!$I$13:$I$18,"not found",-1)</f>
        <v>-9.0210644079187538E-2</v>
      </c>
      <c r="Y627">
        <f>_xlfn.XLOOKUP(A627,Binning_WOE_IV!$B$32:$B$35,Binning_WOE_IV!$G$32:$G$35,"not found",0)</f>
        <v>1.1281887537091495</v>
      </c>
      <c r="Z627" s="23">
        <f>_xlfn.XLOOKUP(_xlfn.XLOOKUP(C627,Binning_WOE_IV!$AF$2:$AF$6,Binning_WOE_IV!$AG$2:$AG$6,"not found",0),Binning_WOE_IV!$R$36:$R$38,Binning_WOE_IV!$G$36:$G$38,"not found",0)</f>
        <v>0.68738688104907397</v>
      </c>
      <c r="AA627" cm="1">
        <f t="array" ref="AA627">_xlfn.SWITCH(D627,"radio/tv",Binning_WOE_IV!$G$39,"other",Binning_WOE_IV!$G$39,"education",Binning_WOE_IV!$G$40,"retraining",Binning_WOE_IV!$G$40,"furniture/equipment",Binning_WOE_IV!$G$41,"domestic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627">
        <f>_xlfn.LET(_xlpm.b,_xlfn.XLOOKUP(F627,Binning_WOE_IV!$AJ$2:$AJ$6,Binning_WOE_IV!$AK$2:$AK$6,"not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27">
        <f>_xlfn.LET(_xlpm.b,_xlfn.XLOOKUP(G627,Binning_WOE_IV!$AL$2:$AL$6,Binning_WOE_IV!$AM$2:$AM$6,"not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627">
        <f>_xlfn.XLOOKUP(_xlfn.XLOOKUP(I627,Binning_WOE_IV!$AN$2:$AN$5,Binning_WOE_IV!$AO$2:$AO$5,"not found",0),Binning_WOE_IV!$R$53:$R$55,Binning_WOE_IV!$G$53:$G$55,"not found",0)</f>
        <v>0.1811117123342415</v>
      </c>
      <c r="AE627">
        <f>_xlfn.LET(_xlpm.b,_xlfn.XLOOKUP(L627,Binning_WOE_IV!$AQ$2:$AQ$5,Binning_WOE_IV!$AR$2:$AR$5,"not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27">
        <f>_xlfn.XLOOKUP(_xlfn.XLOOKUP(N627,Binning_WOE_IV!$AS$2:$AS$4,Binning_WOE_IV!$AT$2:$AT$4,"not found",0),Binning_WOE_IV!$R$62:$R$63,Binning_WOE_IV!$G$62:$G$63,"not found",0)</f>
        <v>0.12957806221905885</v>
      </c>
      <c r="AG627">
        <f>_xlfn.XLOOKUP(_xlfn.XLOOKUP(O627,Binning_WOE_IV!$AU$2:$AU$4,Binning_WOE_IV!$AV$2:$AV$4,"not found",0),Binning_WOE_IV!$R$64:$R$65,Binning_WOE_IV!$G$64:$G$65,"not found",0)</f>
        <v>0.23435622685305388</v>
      </c>
      <c r="AH627">
        <f>V627*TRAIN_SUMMARY!$C$3</f>
        <v>-0.80010661528638027</v>
      </c>
      <c r="AI627">
        <f>W627*TRAIN_SUMMARY!$C$4</f>
        <v>-6.1692557392340606E-2</v>
      </c>
      <c r="AJ627">
        <f>X627*TRAIN_SUMMARY!$C$5</f>
        <v>5.7453903556002682E-2</v>
      </c>
      <c r="AK627">
        <f>Y627*TRAIN_SUMMARY!$C$6</f>
        <v>-0.88431454425511169</v>
      </c>
      <c r="AL627">
        <f>Z627*TRAIN_SUMMARY!$C$7</f>
        <v>-0.37777464997720578</v>
      </c>
      <c r="AM627">
        <f>AA627*TRAIN_SUMMARY!$C$8</f>
        <v>5.9194073638088991E-2</v>
      </c>
      <c r="AN627">
        <f>AB627*TRAIN_SUMMARY!$C$9</f>
        <v>0.17108448609736249</v>
      </c>
      <c r="AO627">
        <f>AC627*TRAIN_SUMMARY!$C$10</f>
        <v>7.0222669754522044E-2</v>
      </c>
      <c r="AP627">
        <f>AD627*TRAIN_SUMMARY!$C$11</f>
        <v>-0.21458247952085815</v>
      </c>
      <c r="AQ627">
        <f>AE627*TRAIN_SUMMARY!$C$12</f>
        <v>6.1778553558697331E-2</v>
      </c>
      <c r="AR627">
        <f>AF627*TRAIN_SUMMARY!$C$13</f>
        <v>-7.9424741749105313E-2</v>
      </c>
      <c r="AS627">
        <f>AG627*TRAIN_SUMMARY!$C$14</f>
        <v>-8.8614999578798745E-2</v>
      </c>
      <c r="AT627">
        <f>TRAIN_SUMMARY!$C$2+SUM(AH627:AS627)</f>
        <v>-2.9081777159172502</v>
      </c>
      <c r="AU627">
        <f t="shared" si="117"/>
        <v>5.1750786751800164E-2</v>
      </c>
      <c r="AV627">
        <f t="shared" si="118"/>
        <v>5.3137928101635451E-2</v>
      </c>
      <c r="AW627">
        <f t="shared" si="119"/>
        <v>1</v>
      </c>
      <c r="AX627">
        <f t="shared" si="120"/>
        <v>0</v>
      </c>
      <c r="AY627">
        <f t="shared" si="128"/>
        <v>413</v>
      </c>
      <c r="AZ627">
        <f t="shared" si="129"/>
        <v>213</v>
      </c>
      <c r="BA627" s="35">
        <f t="shared" si="121"/>
        <v>0.85154639175257729</v>
      </c>
      <c r="BB627" s="35">
        <f t="shared" si="122"/>
        <v>0.99069767441860468</v>
      </c>
      <c r="BC627" s="35">
        <f t="shared" si="123"/>
        <v>0.13915128266602739</v>
      </c>
      <c r="BD627" s="35">
        <f t="shared" si="124"/>
        <v>0.99069767441860468</v>
      </c>
      <c r="BE627" s="35">
        <f t="shared" si="125"/>
        <v>0.85154639175257729</v>
      </c>
      <c r="BF627" s="23">
        <f>VLOOKUP(AH627,POINTS_TABLE!$D$2:$E$6,2,FALSE)</f>
        <v>-34.629295381683434</v>
      </c>
      <c r="BG627" s="23">
        <f>VLOOKUP(AI627,POINTS_TABLE!$D$7:$E$12,2,FALSE)</f>
        <v>-2.6701063982906263</v>
      </c>
      <c r="BH627" s="23">
        <f>VLOOKUP(AJ627,POINTS_TABLE!$D$13:$E$18,2,FALSE)</f>
        <v>2.4866538521987356</v>
      </c>
      <c r="BI627" s="23">
        <f>VLOOKUP(AK627,POINTS_TABLE!$D$21:$E$24,2,FALSE)</f>
        <v>-38.273886227485001</v>
      </c>
      <c r="BJ627" s="23">
        <f>VLOOKUP(AL627,POINTS_TABLE!$D$25:$E$27,2,FALSE)</f>
        <v>-16.350408422870363</v>
      </c>
      <c r="BK627" s="23">
        <f>VLOOKUP(AM627,POINTS_TABLE!$D$28:$E$33,2,FALSE)</f>
        <v>2.5619698946306131</v>
      </c>
      <c r="BL627" s="23">
        <f>VLOOKUP(AN627,POINTS_TABLE!$D$34:$E$37,2,FALSE)</f>
        <v>7.4046821899710498</v>
      </c>
      <c r="BM627" s="23">
        <f>VLOOKUP(AO627,POINTS_TABLE!$D$38:$E$41,2,FALSE)</f>
        <v>3.0392969223849704</v>
      </c>
      <c r="BN627" s="23">
        <f>VLOOKUP(AP627,POINTS_TABLE!$D$42:$E$44,2,FALSE)</f>
        <v>-9.2873123719919874</v>
      </c>
      <c r="BO627" s="23">
        <f>VLOOKUP(AQ627,POINTS_TABLE!$D$45:$E$48,2,FALSE)</f>
        <v>2.6738283855727758</v>
      </c>
      <c r="BP627" s="23">
        <f>VLOOKUP(AR627,POINTS_TABLE!$D$49:$E$50,2,FALSE)</f>
        <v>-3.4375704313596254</v>
      </c>
      <c r="BQ627" s="23">
        <f>VLOOKUP(AS627,POINTS_TABLE!$D$51:$E$52,2,FALSE)</f>
        <v>-3.8353326132213157</v>
      </c>
      <c r="BR627" s="39">
        <f>ROUND(SCORECARD_SCALLING!$C$6-SUM(BF627:BQ627)-TRAIN_SUMMARY!$C$2*SCORECARD_SCALLING!$C$5,0)</f>
        <v>596</v>
      </c>
      <c r="BS627" t="str">
        <f t="shared" si="126"/>
        <v>Accept</v>
      </c>
      <c r="BT627">
        <f t="shared" si="127"/>
        <v>3</v>
      </c>
    </row>
    <row r="628" spans="1:72">
      <c r="A628" s="2" t="s">
        <v>37</v>
      </c>
      <c r="B628" s="2">
        <v>9</v>
      </c>
      <c r="C628" s="2" t="s">
        <v>33</v>
      </c>
      <c r="D628" s="2" t="s">
        <v>46</v>
      </c>
      <c r="E628" s="2">
        <v>2507</v>
      </c>
      <c r="F628" s="2" t="s">
        <v>48</v>
      </c>
      <c r="G628" s="2" t="s">
        <v>25</v>
      </c>
      <c r="H628" s="2">
        <v>2</v>
      </c>
      <c r="I628" s="2" t="s">
        <v>26</v>
      </c>
      <c r="J628" s="2" t="s">
        <v>27</v>
      </c>
      <c r="K628" s="2">
        <v>4</v>
      </c>
      <c r="L628" s="2" t="s">
        <v>47</v>
      </c>
      <c r="M628" s="2">
        <v>51</v>
      </c>
      <c r="N628" s="2" t="s">
        <v>27</v>
      </c>
      <c r="O628" s="2" t="s">
        <v>44</v>
      </c>
      <c r="P628" s="2">
        <v>1</v>
      </c>
      <c r="Q628" s="2" t="s">
        <v>40</v>
      </c>
      <c r="R628" s="2">
        <v>1</v>
      </c>
      <c r="S628" s="2" t="s">
        <v>27</v>
      </c>
      <c r="T628" s="2" t="s">
        <v>31</v>
      </c>
      <c r="U628" s="2">
        <v>0</v>
      </c>
      <c r="V628">
        <f>_xlfn.XLOOKUP(B628,Binning_WOE_IV!$C$2:$C$6,Binning_WOE_IV!$I$2:$I$6,"not found",-1)</f>
        <v>1.0146162505891094</v>
      </c>
      <c r="W628">
        <f>_xlfn.XLOOKUP(E628,Binning_WOE_IV!$C$7:$C$12,Binning_WOE_IV!$I$7:$I$12,"not found",-1)</f>
        <v>0.12361395596717682</v>
      </c>
      <c r="X628">
        <f>_xlfn.XLOOKUP(M628,Binning_WOE_IV!$C$13:$C$18,Binning_WOE_IV!$I$13:$I$18,"not found",-1)</f>
        <v>0.42044277372805144</v>
      </c>
      <c r="Y628">
        <f>_xlfn.XLOOKUP(A628,Binning_WOE_IV!$B$32:$B$35,Binning_WOE_IV!$G$32:$G$35,"not found",0)</f>
        <v>1.1281887537091495</v>
      </c>
      <c r="Z628" s="23">
        <f>_xlfn.XLOOKUP(_xlfn.XLOOKUP(C628,Binning_WOE_IV!$AF$2:$AF$6,Binning_WOE_IV!$AG$2:$AG$6,"not found",0),Binning_WOE_IV!$R$36:$R$38,Binning_WOE_IV!$G$36:$G$38,"not found",0)</f>
        <v>-4.4726268044255127E-2</v>
      </c>
      <c r="AA628" cm="1">
        <f t="array" ref="AA628">_xlfn.SWITCH(D628,"radio/tv",Binning_WOE_IV!$G$39,"other",Binning_WOE_IV!$G$39,"education",Binning_WOE_IV!$G$40,"retraining",Binning_WOE_IV!$G$40,"furniture/equipment",Binning_WOE_IV!$G$41,"domestic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628">
        <f>_xlfn.LET(_xlpm.b,_xlfn.XLOOKUP(F628,Binning_WOE_IV!$AJ$2:$AJ$6,Binning_WOE_IV!$AK$2:$AK$6,"not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28">
        <f>_xlfn.LET(_xlpm.b,_xlfn.XLOOKUP(G628,Binning_WOE_IV!$AL$2:$AL$6,Binning_WOE_IV!$AM$2:$AM$6,"not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28">
        <f>_xlfn.XLOOKUP(_xlfn.XLOOKUP(I628,Binning_WOE_IV!$AN$2:$AN$5,Binning_WOE_IV!$AO$2:$AO$5,"not found",0),Binning_WOE_IV!$R$53:$R$55,Binning_WOE_IV!$G$53:$G$55,"not found",0)</f>
        <v>0.1811117123342415</v>
      </c>
      <c r="AE628">
        <f>_xlfn.LET(_xlpm.b,_xlfn.XLOOKUP(L628,Binning_WOE_IV!$AQ$2:$AQ$5,Binning_WOE_IV!$AR$2:$AR$5,"not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628">
        <f>_xlfn.XLOOKUP(_xlfn.XLOOKUP(N628,Binning_WOE_IV!$AS$2:$AS$4,Binning_WOE_IV!$AT$2:$AT$4,"not found",0),Binning_WOE_IV!$R$62:$R$63,Binning_WOE_IV!$G$62:$G$63,"not found",0)</f>
        <v>0.12957806221905885</v>
      </c>
      <c r="AG628">
        <f>_xlfn.XLOOKUP(_xlfn.XLOOKUP(O628,Binning_WOE_IV!$AU$2:$AU$4,Binning_WOE_IV!$AV$2:$AV$4,"not found",0),Binning_WOE_IV!$R$64:$R$65,Binning_WOE_IV!$G$64:$G$65,"not found",0)</f>
        <v>-0.4919272386823581</v>
      </c>
      <c r="AH628">
        <f>V628*TRAIN_SUMMARY!$C$3</f>
        <v>-0.80010661528638027</v>
      </c>
      <c r="AI628">
        <f>W628*TRAIN_SUMMARY!$C$4</f>
        <v>-6.1692557392340606E-2</v>
      </c>
      <c r="AJ628">
        <f>X628*TRAIN_SUMMARY!$C$5</f>
        <v>-0.26777415036949909</v>
      </c>
      <c r="AK628">
        <f>Y628*TRAIN_SUMMARY!$C$6</f>
        <v>-0.88431454425511169</v>
      </c>
      <c r="AL628">
        <f>Z628*TRAIN_SUMMARY!$C$7</f>
        <v>2.4580699342731407E-2</v>
      </c>
      <c r="AM628">
        <f>AA628*TRAIN_SUMMARY!$C$8</f>
        <v>0.38352631329769549</v>
      </c>
      <c r="AN628">
        <f>AB628*TRAIN_SUMMARY!$C$9</f>
        <v>-0.49793991054548797</v>
      </c>
      <c r="AO628">
        <f>AC628*TRAIN_SUMMARY!$C$10</f>
        <v>-0.18469041192036334</v>
      </c>
      <c r="AP628">
        <f>AD628*TRAIN_SUMMARY!$C$11</f>
        <v>-0.21458247952085815</v>
      </c>
      <c r="AQ628">
        <f>AE628*TRAIN_SUMMARY!$C$12</f>
        <v>0.30495501300893796</v>
      </c>
      <c r="AR628">
        <f>AF628*TRAIN_SUMMARY!$C$13</f>
        <v>-7.9424741749105313E-2</v>
      </c>
      <c r="AS628">
        <f>AG628*TRAIN_SUMMARY!$C$14</f>
        <v>0.18600799575071647</v>
      </c>
      <c r="AT628">
        <f>TRAIN_SUMMARY!$C$2+SUM(AH628:AS628)</f>
        <v>-2.9128562044011885</v>
      </c>
      <c r="AU628">
        <f t="shared" si="117"/>
        <v>5.1521681837880452E-2</v>
      </c>
      <c r="AV628">
        <f t="shared" si="118"/>
        <v>5.2896348948868507E-2</v>
      </c>
      <c r="AW628">
        <f t="shared" si="119"/>
        <v>1</v>
      </c>
      <c r="AX628">
        <f t="shared" si="120"/>
        <v>0</v>
      </c>
      <c r="AY628">
        <f t="shared" si="128"/>
        <v>414</v>
      </c>
      <c r="AZ628">
        <f t="shared" si="129"/>
        <v>213</v>
      </c>
      <c r="BA628" s="35">
        <f t="shared" si="121"/>
        <v>0.85360824742268038</v>
      </c>
      <c r="BB628" s="35">
        <f t="shared" si="122"/>
        <v>0.99069767441860468</v>
      </c>
      <c r="BC628" s="35">
        <f t="shared" si="123"/>
        <v>0.1370894269959243</v>
      </c>
      <c r="BD628" s="35">
        <f t="shared" si="124"/>
        <v>0.99069767441860468</v>
      </c>
      <c r="BE628" s="35">
        <f t="shared" si="125"/>
        <v>0.85360824742268038</v>
      </c>
      <c r="BF628" s="23">
        <f>VLOOKUP(AH628,POINTS_TABLE!$D$2:$E$6,2,FALSE)</f>
        <v>-34.629295381683434</v>
      </c>
      <c r="BG628" s="23">
        <f>VLOOKUP(AI628,POINTS_TABLE!$D$7:$E$12,2,FALSE)</f>
        <v>-2.6701063982906263</v>
      </c>
      <c r="BH628" s="23">
        <f>VLOOKUP(AJ628,POINTS_TABLE!$D$13:$E$18,2,FALSE)</f>
        <v>-11.589493164489957</v>
      </c>
      <c r="BI628" s="23">
        <f>VLOOKUP(AK628,POINTS_TABLE!$D$21:$E$24,2,FALSE)</f>
        <v>-38.273886227485001</v>
      </c>
      <c r="BJ628" s="23">
        <f>VLOOKUP(AL628,POINTS_TABLE!$D$25:$E$27,2,FALSE)</f>
        <v>1.063873591300236</v>
      </c>
      <c r="BK628" s="23">
        <f>VLOOKUP(AM628,POINTS_TABLE!$D$28:$E$33,2,FALSE)</f>
        <v>16.599345307350365</v>
      </c>
      <c r="BL628" s="23">
        <f>VLOOKUP(AN628,POINTS_TABLE!$D$34:$E$37,2,FALSE)</f>
        <v>-21.551263188140087</v>
      </c>
      <c r="BM628" s="23">
        <f>VLOOKUP(AO628,POINTS_TABLE!$D$38:$E$41,2,FALSE)</f>
        <v>-7.9935582413174426</v>
      </c>
      <c r="BN628" s="23">
        <f>VLOOKUP(AP628,POINTS_TABLE!$D$42:$E$44,2,FALSE)</f>
        <v>-9.2873123719919874</v>
      </c>
      <c r="BO628" s="23">
        <f>VLOOKUP(AQ628,POINTS_TABLE!$D$45:$E$48,2,FALSE)</f>
        <v>13.198712548866723</v>
      </c>
      <c r="BP628" s="23">
        <f>VLOOKUP(AR628,POINTS_TABLE!$D$49:$E$50,2,FALSE)</f>
        <v>-3.4375704313596254</v>
      </c>
      <c r="BQ628" s="23">
        <f>VLOOKUP(AS628,POINTS_TABLE!$D$51:$E$52,2,FALSE)</f>
        <v>8.0505843910576207</v>
      </c>
      <c r="BR628" s="39">
        <f>ROUND(SCORECARD_SCALLING!$C$6-SUM(BF628:BQ628)-TRAIN_SUMMARY!$C$2*SCORECARD_SCALLING!$C$5,0)</f>
        <v>596</v>
      </c>
      <c r="BS628" t="str">
        <f t="shared" si="126"/>
        <v>Accept</v>
      </c>
      <c r="BT628">
        <f t="shared" si="127"/>
        <v>3</v>
      </c>
    </row>
    <row r="629" spans="1:72">
      <c r="A629" s="2" t="s">
        <v>37</v>
      </c>
      <c r="B629" s="2">
        <v>9</v>
      </c>
      <c r="C629" s="2" t="s">
        <v>22</v>
      </c>
      <c r="D629" s="2" t="s">
        <v>46</v>
      </c>
      <c r="E629" s="2">
        <v>2134</v>
      </c>
      <c r="F629" s="2" t="s">
        <v>34</v>
      </c>
      <c r="G629" s="2" t="s">
        <v>35</v>
      </c>
      <c r="H629" s="2">
        <v>4</v>
      </c>
      <c r="I629" s="2" t="s">
        <v>26</v>
      </c>
      <c r="J629" s="2" t="s">
        <v>27</v>
      </c>
      <c r="K629" s="2">
        <v>4</v>
      </c>
      <c r="L629" s="2" t="s">
        <v>50</v>
      </c>
      <c r="M629" s="2">
        <v>48</v>
      </c>
      <c r="N629" s="2" t="s">
        <v>27</v>
      </c>
      <c r="O629" s="2" t="s">
        <v>29</v>
      </c>
      <c r="P629" s="2">
        <v>3</v>
      </c>
      <c r="Q629" s="2" t="s">
        <v>30</v>
      </c>
      <c r="R629" s="2">
        <v>1</v>
      </c>
      <c r="S629" s="2" t="s">
        <v>31</v>
      </c>
      <c r="T629" s="2" t="s">
        <v>31</v>
      </c>
      <c r="U629" s="2">
        <v>0</v>
      </c>
      <c r="V629">
        <f>_xlfn.XLOOKUP(B629,Binning_WOE_IV!$C$2:$C$6,Binning_WOE_IV!$I$2:$I$6,"not found",-1)</f>
        <v>1.0146162505891094</v>
      </c>
      <c r="W629">
        <f>_xlfn.XLOOKUP(E629,Binning_WOE_IV!$C$7:$C$12,Binning_WOE_IV!$I$7:$I$12,"not found",-1)</f>
        <v>0.12361395596717682</v>
      </c>
      <c r="X629">
        <f>_xlfn.XLOOKUP(M629,Binning_WOE_IV!$C$13:$C$18,Binning_WOE_IV!$I$13:$I$18,"not found",-1)</f>
        <v>0.42044277372805144</v>
      </c>
      <c r="Y629">
        <f>_xlfn.XLOOKUP(A629,Binning_WOE_IV!$B$32:$B$35,Binning_WOE_IV!$G$32:$G$35,"not found",0)</f>
        <v>1.1281887537091495</v>
      </c>
      <c r="Z629" s="23">
        <f>_xlfn.XLOOKUP(_xlfn.XLOOKUP(C629,Binning_WOE_IV!$AF$2:$AF$6,Binning_WOE_IV!$AG$2:$AG$6,"not found",0),Binning_WOE_IV!$R$36:$R$38,Binning_WOE_IV!$G$36:$G$38,"not found",0)</f>
        <v>0.68738688104907397</v>
      </c>
      <c r="AA629" cm="1">
        <f t="array" ref="AA629">_xlfn.SWITCH(D629,"radio/tv",Binning_WOE_IV!$G$39,"other",Binning_WOE_IV!$G$39,"education",Binning_WOE_IV!$G$40,"retraining",Binning_WOE_IV!$G$40,"furniture/equipment",Binning_WOE_IV!$G$41,"domestic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629">
        <f>_xlfn.LET(_xlpm.b,_xlfn.XLOOKUP(F629,Binning_WOE_IV!$AJ$2:$AJ$6,Binning_WOE_IV!$AK$2:$AK$6,"not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29">
        <f>_xlfn.LET(_xlpm.b,_xlfn.XLOOKUP(G629,Binning_WOE_IV!$AL$2:$AL$6,Binning_WOE_IV!$AM$2:$AM$6,"not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29">
        <f>_xlfn.XLOOKUP(_xlfn.XLOOKUP(I629,Binning_WOE_IV!$AN$2:$AN$5,Binning_WOE_IV!$AO$2:$AO$5,"not found",0),Binning_WOE_IV!$R$53:$R$55,Binning_WOE_IV!$G$53:$G$55,"not found",0)</f>
        <v>0.1811117123342415</v>
      </c>
      <c r="AE629">
        <f>_xlfn.LET(_xlpm.b,_xlfn.XLOOKUP(L629,Binning_WOE_IV!$AQ$2:$AQ$5,Binning_WOE_IV!$AR$2:$AR$5,"not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29">
        <f>_xlfn.XLOOKUP(_xlfn.XLOOKUP(N629,Binning_WOE_IV!$AS$2:$AS$4,Binning_WOE_IV!$AT$2:$AT$4,"not found",0),Binning_WOE_IV!$R$62:$R$63,Binning_WOE_IV!$G$62:$G$63,"not found",0)</f>
        <v>0.12957806221905885</v>
      </c>
      <c r="AG629">
        <f>_xlfn.XLOOKUP(_xlfn.XLOOKUP(O629,Binning_WOE_IV!$AU$2:$AU$4,Binning_WOE_IV!$AV$2:$AV$4,"not found",0),Binning_WOE_IV!$R$64:$R$65,Binning_WOE_IV!$G$64:$G$65,"not found",0)</f>
        <v>0.23435622685305388</v>
      </c>
      <c r="AH629">
        <f>V629*TRAIN_SUMMARY!$C$3</f>
        <v>-0.80010661528638027</v>
      </c>
      <c r="AI629">
        <f>W629*TRAIN_SUMMARY!$C$4</f>
        <v>-6.1692557392340606E-2</v>
      </c>
      <c r="AJ629">
        <f>X629*TRAIN_SUMMARY!$C$5</f>
        <v>-0.26777415036949909</v>
      </c>
      <c r="AK629">
        <f>Y629*TRAIN_SUMMARY!$C$6</f>
        <v>-0.88431454425511169</v>
      </c>
      <c r="AL629">
        <f>Z629*TRAIN_SUMMARY!$C$7</f>
        <v>-0.37777464997720578</v>
      </c>
      <c r="AM629">
        <f>AA629*TRAIN_SUMMARY!$C$8</f>
        <v>0.38352631329769549</v>
      </c>
      <c r="AN629">
        <f>AB629*TRAIN_SUMMARY!$C$9</f>
        <v>0.17108448609736249</v>
      </c>
      <c r="AO629">
        <f>AC629*TRAIN_SUMMARY!$C$10</f>
        <v>4.7923621110280083E-2</v>
      </c>
      <c r="AP629">
        <f>AD629*TRAIN_SUMMARY!$C$11</f>
        <v>-0.21458247952085815</v>
      </c>
      <c r="AQ629">
        <f>AE629*TRAIN_SUMMARY!$C$12</f>
        <v>6.1778553558697331E-2</v>
      </c>
      <c r="AR629">
        <f>AF629*TRAIN_SUMMARY!$C$13</f>
        <v>-7.9424741749105313E-2</v>
      </c>
      <c r="AS629">
        <f>AG629*TRAIN_SUMMARY!$C$14</f>
        <v>-8.8614999578798745E-2</v>
      </c>
      <c r="AT629">
        <f>TRAIN_SUMMARY!$C$2+SUM(AH629:AS629)</f>
        <v>-2.9313725788273874</v>
      </c>
      <c r="AU629">
        <f t="shared" si="117"/>
        <v>5.0624316037106841E-2</v>
      </c>
      <c r="AV629">
        <f t="shared" si="118"/>
        <v>5.1950685197448734E-2</v>
      </c>
      <c r="AW629">
        <f t="shared" si="119"/>
        <v>1</v>
      </c>
      <c r="AX629">
        <f t="shared" si="120"/>
        <v>0</v>
      </c>
      <c r="AY629">
        <f t="shared" si="128"/>
        <v>415</v>
      </c>
      <c r="AZ629">
        <f t="shared" si="129"/>
        <v>213</v>
      </c>
      <c r="BA629" s="35">
        <f t="shared" si="121"/>
        <v>0.85567010309278346</v>
      </c>
      <c r="BB629" s="35">
        <f t="shared" si="122"/>
        <v>0.99069767441860468</v>
      </c>
      <c r="BC629" s="35">
        <f t="shared" si="123"/>
        <v>0.13502757132582122</v>
      </c>
      <c r="BD629" s="35">
        <f t="shared" si="124"/>
        <v>0.99069767441860468</v>
      </c>
      <c r="BE629" s="35">
        <f t="shared" si="125"/>
        <v>0.85567010309278346</v>
      </c>
      <c r="BF629" s="23">
        <f>VLOOKUP(AH629,POINTS_TABLE!$D$2:$E$6,2,FALSE)</f>
        <v>-34.629295381683434</v>
      </c>
      <c r="BG629" s="23">
        <f>VLOOKUP(AI629,POINTS_TABLE!$D$7:$E$12,2,FALSE)</f>
        <v>-2.6701063982906263</v>
      </c>
      <c r="BH629" s="23">
        <f>VLOOKUP(AJ629,POINTS_TABLE!$D$13:$E$18,2,FALSE)</f>
        <v>-11.589493164489957</v>
      </c>
      <c r="BI629" s="23">
        <f>VLOOKUP(AK629,POINTS_TABLE!$D$21:$E$24,2,FALSE)</f>
        <v>-38.273886227485001</v>
      </c>
      <c r="BJ629" s="23">
        <f>VLOOKUP(AL629,POINTS_TABLE!$D$25:$E$27,2,FALSE)</f>
        <v>-16.350408422870363</v>
      </c>
      <c r="BK629" s="23">
        <f>VLOOKUP(AM629,POINTS_TABLE!$D$28:$E$33,2,FALSE)</f>
        <v>16.599345307350365</v>
      </c>
      <c r="BL629" s="23">
        <f>VLOOKUP(AN629,POINTS_TABLE!$D$34:$E$37,2,FALSE)</f>
        <v>7.4046821899710498</v>
      </c>
      <c r="BM629" s="23">
        <f>VLOOKUP(AO629,POINTS_TABLE!$D$38:$E$41,2,FALSE)</f>
        <v>2.0741751155172814</v>
      </c>
      <c r="BN629" s="23">
        <f>VLOOKUP(AP629,POINTS_TABLE!$D$42:$E$44,2,FALSE)</f>
        <v>-9.2873123719919874</v>
      </c>
      <c r="BO629" s="23">
        <f>VLOOKUP(AQ629,POINTS_TABLE!$D$45:$E$48,2,FALSE)</f>
        <v>2.6738283855727758</v>
      </c>
      <c r="BP629" s="23">
        <f>VLOOKUP(AR629,POINTS_TABLE!$D$49:$E$50,2,FALSE)</f>
        <v>-3.4375704313596254</v>
      </c>
      <c r="BQ629" s="23">
        <f>VLOOKUP(AS629,POINTS_TABLE!$D$51:$E$52,2,FALSE)</f>
        <v>-3.8353326132213157</v>
      </c>
      <c r="BR629" s="39">
        <f>ROUND(SCORECARD_SCALLING!$C$6-SUM(BF629:BQ629)-TRAIN_SUMMARY!$C$2*SCORECARD_SCALLING!$C$5,0)</f>
        <v>597</v>
      </c>
      <c r="BS629" t="str">
        <f t="shared" si="126"/>
        <v>Accept</v>
      </c>
      <c r="BT629">
        <f t="shared" si="127"/>
        <v>3</v>
      </c>
    </row>
    <row r="630" spans="1:72">
      <c r="A630" s="2" t="s">
        <v>37</v>
      </c>
      <c r="B630" s="2">
        <v>24</v>
      </c>
      <c r="C630" s="2" t="s">
        <v>33</v>
      </c>
      <c r="D630" s="2" t="s">
        <v>41</v>
      </c>
      <c r="E630" s="2">
        <v>2835</v>
      </c>
      <c r="F630" s="2" t="s">
        <v>48</v>
      </c>
      <c r="G630" s="2" t="s">
        <v>25</v>
      </c>
      <c r="H630" s="2">
        <v>3</v>
      </c>
      <c r="I630" s="2" t="s">
        <v>26</v>
      </c>
      <c r="J630" s="2" t="s">
        <v>27</v>
      </c>
      <c r="K630" s="2">
        <v>4</v>
      </c>
      <c r="L630" s="2" t="s">
        <v>43</v>
      </c>
      <c r="M630" s="2">
        <v>53</v>
      </c>
      <c r="N630" s="2" t="s">
        <v>27</v>
      </c>
      <c r="O630" s="2" t="s">
        <v>29</v>
      </c>
      <c r="P630" s="2">
        <v>1</v>
      </c>
      <c r="Q630" s="2" t="s">
        <v>30</v>
      </c>
      <c r="R630" s="2">
        <v>1</v>
      </c>
      <c r="S630" s="2" t="s">
        <v>27</v>
      </c>
      <c r="T630" s="2" t="s">
        <v>31</v>
      </c>
      <c r="U630" s="2">
        <v>0</v>
      </c>
      <c r="V630">
        <f>_xlfn.XLOOKUP(B630,Binning_WOE_IV!$C$2:$C$6,Binning_WOE_IV!$I$2:$I$6,"not found",-1)</f>
        <v>-0.12917431193202994</v>
      </c>
      <c r="W630">
        <f>_xlfn.XLOOKUP(E630,Binning_WOE_IV!$C$7:$C$12,Binning_WOE_IV!$I$7:$I$12,"not found",-1)</f>
        <v>0.12361395596717682</v>
      </c>
      <c r="X630">
        <f>_xlfn.XLOOKUP(M630,Binning_WOE_IV!$C$13:$C$18,Binning_WOE_IV!$I$13:$I$18,"not found",-1)</f>
        <v>0.42044277372805144</v>
      </c>
      <c r="Y630">
        <f>_xlfn.XLOOKUP(A630,Binning_WOE_IV!$B$32:$B$35,Binning_WOE_IV!$G$32:$G$35,"not found",0)</f>
        <v>1.1281887537091495</v>
      </c>
      <c r="Z630" s="23">
        <f>_xlfn.XLOOKUP(_xlfn.XLOOKUP(C630,Binning_WOE_IV!$AF$2:$AF$6,Binning_WOE_IV!$AG$2:$AG$6,"not found",0),Binning_WOE_IV!$R$36:$R$38,Binning_WOE_IV!$G$36:$G$38,"not found",0)</f>
        <v>-4.4726268044255127E-2</v>
      </c>
      <c r="AA630" cm="1">
        <f t="array" ref="AA630">_xlfn.SWITCH(D630,"radio/tv",Binning_WOE_IV!$G$39,"other",Binning_WOE_IV!$G$39,"education",Binning_WOE_IV!$G$40,"retraining",Binning_WOE_IV!$G$40,"furniture/equipment",Binning_WOE_IV!$G$41,"domestic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630">
        <f>_xlfn.LET(_xlpm.b,_xlfn.XLOOKUP(F630,Binning_WOE_IV!$AJ$2:$AJ$6,Binning_WOE_IV!$AK$2:$AK$6,"not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30">
        <f>_xlfn.LET(_xlpm.b,_xlfn.XLOOKUP(G630,Binning_WOE_IV!$AL$2:$AL$6,Binning_WOE_IV!$AM$2:$AM$6,"not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30">
        <f>_xlfn.XLOOKUP(_xlfn.XLOOKUP(I630,Binning_WOE_IV!$AN$2:$AN$5,Binning_WOE_IV!$AO$2:$AO$5,"not found",0),Binning_WOE_IV!$R$53:$R$55,Binning_WOE_IV!$G$53:$G$55,"not found",0)</f>
        <v>0.1811117123342415</v>
      </c>
      <c r="AE630">
        <f>_xlfn.LET(_xlpm.b,_xlfn.XLOOKUP(L630,Binning_WOE_IV!$AQ$2:$AQ$5,Binning_WOE_IV!$AR$2:$AR$5,"not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30">
        <f>_xlfn.XLOOKUP(_xlfn.XLOOKUP(N630,Binning_WOE_IV!$AS$2:$AS$4,Binning_WOE_IV!$AT$2:$AT$4,"not found",0),Binning_WOE_IV!$R$62:$R$63,Binning_WOE_IV!$G$62:$G$63,"not found",0)</f>
        <v>0.12957806221905885</v>
      </c>
      <c r="AG630">
        <f>_xlfn.XLOOKUP(_xlfn.XLOOKUP(O630,Binning_WOE_IV!$AU$2:$AU$4,Binning_WOE_IV!$AV$2:$AV$4,"not found",0),Binning_WOE_IV!$R$64:$R$65,Binning_WOE_IV!$G$64:$G$65,"not found",0)</f>
        <v>0.23435622685305388</v>
      </c>
      <c r="AH630">
        <f>V630*TRAIN_SUMMARY!$C$3</f>
        <v>0.10186434668464488</v>
      </c>
      <c r="AI630">
        <f>W630*TRAIN_SUMMARY!$C$4</f>
        <v>-6.1692557392340606E-2</v>
      </c>
      <c r="AJ630">
        <f>X630*TRAIN_SUMMARY!$C$5</f>
        <v>-0.26777415036949909</v>
      </c>
      <c r="AK630">
        <f>Y630*TRAIN_SUMMARY!$C$6</f>
        <v>-0.88431454425511169</v>
      </c>
      <c r="AL630">
        <f>Z630*TRAIN_SUMMARY!$C$7</f>
        <v>2.4580699342731407E-2</v>
      </c>
      <c r="AM630">
        <f>AA630*TRAIN_SUMMARY!$C$8</f>
        <v>5.9194073638088991E-2</v>
      </c>
      <c r="AN630">
        <f>AB630*TRAIN_SUMMARY!$C$9</f>
        <v>-0.49793991054548797</v>
      </c>
      <c r="AO630">
        <f>AC630*TRAIN_SUMMARY!$C$10</f>
        <v>-0.18469041192036334</v>
      </c>
      <c r="AP630">
        <f>AD630*TRAIN_SUMMARY!$C$11</f>
        <v>-0.21458247952085815</v>
      </c>
      <c r="AQ630">
        <f>AE630*TRAIN_SUMMARY!$C$12</f>
        <v>-1.8327249432625072E-2</v>
      </c>
      <c r="AR630">
        <f>AF630*TRAIN_SUMMARY!$C$13</f>
        <v>-7.9424741749105313E-2</v>
      </c>
      <c r="AS630">
        <f>AG630*TRAIN_SUMMARY!$C$14</f>
        <v>-8.8614999578798745E-2</v>
      </c>
      <c r="AT630">
        <f>TRAIN_SUMMARY!$C$2+SUM(AH630:AS630)</f>
        <v>-2.9331227398608481</v>
      </c>
      <c r="AU630">
        <f t="shared" si="117"/>
        <v>5.0540266806415109E-2</v>
      </c>
      <c r="AV630">
        <f t="shared" si="118"/>
        <v>5.1862158061302864E-2</v>
      </c>
      <c r="AW630">
        <f t="shared" si="119"/>
        <v>1</v>
      </c>
      <c r="AX630">
        <f t="shared" si="120"/>
        <v>0</v>
      </c>
      <c r="AY630">
        <f t="shared" si="128"/>
        <v>416</v>
      </c>
      <c r="AZ630">
        <f t="shared" si="129"/>
        <v>213</v>
      </c>
      <c r="BA630" s="35">
        <f t="shared" si="121"/>
        <v>0.85773195876288655</v>
      </c>
      <c r="BB630" s="35">
        <f t="shared" si="122"/>
        <v>0.99069767441860468</v>
      </c>
      <c r="BC630" s="35">
        <f t="shared" si="123"/>
        <v>0.13296571565571813</v>
      </c>
      <c r="BD630" s="35">
        <f t="shared" si="124"/>
        <v>0.99069767441860468</v>
      </c>
      <c r="BE630" s="35">
        <f t="shared" si="125"/>
        <v>0.85773195876288655</v>
      </c>
      <c r="BF630" s="23">
        <f>VLOOKUP(AH630,POINTS_TABLE!$D$2:$E$6,2,FALSE)</f>
        <v>4.4087756341599382</v>
      </c>
      <c r="BG630" s="23">
        <f>VLOOKUP(AI630,POINTS_TABLE!$D$7:$E$12,2,FALSE)</f>
        <v>-2.6701063982906263</v>
      </c>
      <c r="BH630" s="23">
        <f>VLOOKUP(AJ630,POINTS_TABLE!$D$13:$E$18,2,FALSE)</f>
        <v>-11.589493164489957</v>
      </c>
      <c r="BI630" s="23">
        <f>VLOOKUP(AK630,POINTS_TABLE!$D$21:$E$24,2,FALSE)</f>
        <v>-38.273886227485001</v>
      </c>
      <c r="BJ630" s="23">
        <f>VLOOKUP(AL630,POINTS_TABLE!$D$25:$E$27,2,FALSE)</f>
        <v>1.063873591300236</v>
      </c>
      <c r="BK630" s="23">
        <f>VLOOKUP(AM630,POINTS_TABLE!$D$28:$E$33,2,FALSE)</f>
        <v>2.5619698946306131</v>
      </c>
      <c r="BL630" s="23">
        <f>VLOOKUP(AN630,POINTS_TABLE!$D$34:$E$37,2,FALSE)</f>
        <v>-21.551263188140087</v>
      </c>
      <c r="BM630" s="23">
        <f>VLOOKUP(AO630,POINTS_TABLE!$D$38:$E$41,2,FALSE)</f>
        <v>-7.9935582413174426</v>
      </c>
      <c r="BN630" s="23">
        <f>VLOOKUP(AP630,POINTS_TABLE!$D$42:$E$44,2,FALSE)</f>
        <v>-9.2873123719919874</v>
      </c>
      <c r="BO630" s="23">
        <f>VLOOKUP(AQ630,POINTS_TABLE!$D$45:$E$48,2,FALSE)</f>
        <v>-0.79321895608749771</v>
      </c>
      <c r="BP630" s="23">
        <f>VLOOKUP(AR630,POINTS_TABLE!$D$49:$E$50,2,FALSE)</f>
        <v>-3.4375704313596254</v>
      </c>
      <c r="BQ630" s="23">
        <f>VLOOKUP(AS630,POINTS_TABLE!$D$51:$E$52,2,FALSE)</f>
        <v>-3.8353326132213157</v>
      </c>
      <c r="BR630" s="39">
        <f>ROUND(SCORECARD_SCALLING!$C$6-SUM(BF630:BQ630)-TRAIN_SUMMARY!$C$2*SCORECARD_SCALLING!$C$5,0)</f>
        <v>597</v>
      </c>
      <c r="BS630" t="str">
        <f t="shared" si="126"/>
        <v>Accept</v>
      </c>
      <c r="BT630">
        <f t="shared" si="127"/>
        <v>3</v>
      </c>
    </row>
    <row r="631" spans="1:72">
      <c r="A631" s="2" t="s">
        <v>37</v>
      </c>
      <c r="B631" s="2">
        <v>6</v>
      </c>
      <c r="C631" s="2" t="s">
        <v>22</v>
      </c>
      <c r="D631" s="2" t="s">
        <v>46</v>
      </c>
      <c r="E631" s="2">
        <v>250</v>
      </c>
      <c r="F631" s="2" t="s">
        <v>53</v>
      </c>
      <c r="G631" s="2" t="s">
        <v>35</v>
      </c>
      <c r="H631" s="2">
        <v>2</v>
      </c>
      <c r="I631" s="2" t="s">
        <v>36</v>
      </c>
      <c r="J631" s="2" t="s">
        <v>27</v>
      </c>
      <c r="K631" s="2">
        <v>2</v>
      </c>
      <c r="L631" s="2" t="s">
        <v>28</v>
      </c>
      <c r="M631" s="2">
        <v>41</v>
      </c>
      <c r="N631" s="2" t="s">
        <v>61</v>
      </c>
      <c r="O631" s="2" t="s">
        <v>29</v>
      </c>
      <c r="P631" s="2">
        <v>2</v>
      </c>
      <c r="Q631" s="2" t="s">
        <v>40</v>
      </c>
      <c r="R631" s="2">
        <v>1</v>
      </c>
      <c r="S631" s="2" t="s">
        <v>27</v>
      </c>
      <c r="T631" s="2" t="s">
        <v>31</v>
      </c>
      <c r="U631" s="2">
        <v>0</v>
      </c>
      <c r="V631">
        <f>_xlfn.XLOOKUP(B631,Binning_WOE_IV!$C$2:$C$6,Binning_WOE_IV!$I$2:$I$6,"not found",-1)</f>
        <v>1.0146162505891094</v>
      </c>
      <c r="W631">
        <f>_xlfn.XLOOKUP(E631,Binning_WOE_IV!$C$7:$C$12,Binning_WOE_IV!$I$7:$I$12,"not found",-1)</f>
        <v>3.9978967825304385E-2</v>
      </c>
      <c r="X631">
        <f>_xlfn.XLOOKUP(M631,Binning_WOE_IV!$C$13:$C$18,Binning_WOE_IV!$I$13:$I$18,"not found",-1)</f>
        <v>0.27579903319597576</v>
      </c>
      <c r="Y631">
        <f>_xlfn.XLOOKUP(A631,Binning_WOE_IV!$B$32:$B$35,Binning_WOE_IV!$G$32:$G$35,"not found",0)</f>
        <v>1.1281887537091495</v>
      </c>
      <c r="Z631" s="23">
        <f>_xlfn.XLOOKUP(_xlfn.XLOOKUP(C631,Binning_WOE_IV!$AF$2:$AF$6,Binning_WOE_IV!$AG$2:$AG$6,"not found",0),Binning_WOE_IV!$R$36:$R$38,Binning_WOE_IV!$G$36:$G$38,"not found",0)</f>
        <v>0.68738688104907397</v>
      </c>
      <c r="AA631" cm="1">
        <f t="array" ref="AA631">_xlfn.SWITCH(D631,"radio/tv",Binning_WOE_IV!$G$39,"other",Binning_WOE_IV!$G$39,"education",Binning_WOE_IV!$G$40,"retraining",Binning_WOE_IV!$G$40,"furniture/equipment",Binning_WOE_IV!$G$41,"domestic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631">
        <f>_xlfn.LET(_xlpm.b,_xlfn.XLOOKUP(F631,Binning_WOE_IV!$AJ$2:$AJ$6,Binning_WOE_IV!$AK$2:$AK$6,"not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31">
        <f>_xlfn.LET(_xlpm.b,_xlfn.XLOOKUP(G631,Binning_WOE_IV!$AL$2:$AL$6,Binning_WOE_IV!$AM$2:$AM$6,"not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31">
        <f>_xlfn.XLOOKUP(_xlfn.XLOOKUP(I631,Binning_WOE_IV!$AN$2:$AN$5,Binning_WOE_IV!$AO$2:$AO$5,"not found",0),Binning_WOE_IV!$R$53:$R$55,Binning_WOE_IV!$G$53:$G$55,"not found",0)</f>
        <v>-0.20099341664998441</v>
      </c>
      <c r="AE631">
        <f>_xlfn.LET(_xlpm.b,_xlfn.XLOOKUP(L631,Binning_WOE_IV!$AQ$2:$AQ$5,Binning_WOE_IV!$AR$2:$AR$5,"not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31">
        <f>_xlfn.XLOOKUP(_xlfn.XLOOKUP(N631,Binning_WOE_IV!$AS$2:$AS$4,Binning_WOE_IV!$AT$2:$AT$4,"not found",0),Binning_WOE_IV!$R$62:$R$63,Binning_WOE_IV!$G$62:$G$63,"not found",0)</f>
        <v>-0.54969627176468283</v>
      </c>
      <c r="AG631">
        <f>_xlfn.XLOOKUP(_xlfn.XLOOKUP(O631,Binning_WOE_IV!$AU$2:$AU$4,Binning_WOE_IV!$AV$2:$AV$4,"not found",0),Binning_WOE_IV!$R$64:$R$65,Binning_WOE_IV!$G$64:$G$65,"not found",0)</f>
        <v>0.23435622685305388</v>
      </c>
      <c r="AH631">
        <f>V631*TRAIN_SUMMARY!$C$3</f>
        <v>-0.80010661528638027</v>
      </c>
      <c r="AI631">
        <f>W631*TRAIN_SUMMARY!$C$4</f>
        <v>-1.9952478243670423E-2</v>
      </c>
      <c r="AJ631">
        <f>X631*TRAIN_SUMMARY!$C$5</f>
        <v>-0.1756525653466223</v>
      </c>
      <c r="AK631">
        <f>Y631*TRAIN_SUMMARY!$C$6</f>
        <v>-0.88431454425511169</v>
      </c>
      <c r="AL631">
        <f>Z631*TRAIN_SUMMARY!$C$7</f>
        <v>-0.37777464997720578</v>
      </c>
      <c r="AM631">
        <f>AA631*TRAIN_SUMMARY!$C$8</f>
        <v>0.38352631329769549</v>
      </c>
      <c r="AN631">
        <f>AB631*TRAIN_SUMMARY!$C$9</f>
        <v>-0.49793991054548797</v>
      </c>
      <c r="AO631">
        <f>AC631*TRAIN_SUMMARY!$C$10</f>
        <v>4.7923621110280083E-2</v>
      </c>
      <c r="AP631">
        <f>AD631*TRAIN_SUMMARY!$C$11</f>
        <v>0.23813846799994265</v>
      </c>
      <c r="AQ631">
        <f>AE631*TRAIN_SUMMARY!$C$12</f>
        <v>-0.28008206528227803</v>
      </c>
      <c r="AR631">
        <f>AF631*TRAIN_SUMMARY!$C$13</f>
        <v>0.33693577197926589</v>
      </c>
      <c r="AS631">
        <f>AG631*TRAIN_SUMMARY!$C$14</f>
        <v>-8.8614999578798745E-2</v>
      </c>
      <c r="AT631">
        <f>TRAIN_SUMMARY!$C$2+SUM(AH631:AS631)</f>
        <v>-2.9393144688904944</v>
      </c>
      <c r="AU631">
        <f t="shared" si="117"/>
        <v>5.0243976320817244E-2</v>
      </c>
      <c r="AV631">
        <f t="shared" si="118"/>
        <v>5.1550144550537282E-2</v>
      </c>
      <c r="AW631">
        <f t="shared" si="119"/>
        <v>1</v>
      </c>
      <c r="AX631">
        <f t="shared" si="120"/>
        <v>0</v>
      </c>
      <c r="AY631">
        <f t="shared" si="128"/>
        <v>417</v>
      </c>
      <c r="AZ631">
        <f t="shared" si="129"/>
        <v>213</v>
      </c>
      <c r="BA631" s="35">
        <f t="shared" si="121"/>
        <v>0.85979381443298974</v>
      </c>
      <c r="BB631" s="35">
        <f t="shared" si="122"/>
        <v>0.99069767441860468</v>
      </c>
      <c r="BC631" s="35">
        <f t="shared" si="123"/>
        <v>0.13090385998561493</v>
      </c>
      <c r="BD631" s="35">
        <f t="shared" si="124"/>
        <v>0.99069767441860468</v>
      </c>
      <c r="BE631" s="35">
        <f t="shared" si="125"/>
        <v>0.85979381443298974</v>
      </c>
      <c r="BF631" s="23">
        <f>VLOOKUP(AH631,POINTS_TABLE!$D$2:$E$6,2,FALSE)</f>
        <v>-34.629295381683434</v>
      </c>
      <c r="BG631" s="23">
        <f>VLOOKUP(AI631,POINTS_TABLE!$D$7:$E$12,2,FALSE)</f>
        <v>-0.86356024246764762</v>
      </c>
      <c r="BH631" s="23">
        <f>VLOOKUP(AJ631,POINTS_TABLE!$D$13:$E$18,2,FALSE)</f>
        <v>-7.6023925483498971</v>
      </c>
      <c r="BI631" s="23">
        <f>VLOOKUP(AK631,POINTS_TABLE!$D$21:$E$24,2,FALSE)</f>
        <v>-38.273886227485001</v>
      </c>
      <c r="BJ631" s="23">
        <f>VLOOKUP(AL631,POINTS_TABLE!$D$25:$E$27,2,FALSE)</f>
        <v>-16.350408422870363</v>
      </c>
      <c r="BK631" s="23">
        <f>VLOOKUP(AM631,POINTS_TABLE!$D$28:$E$33,2,FALSE)</f>
        <v>16.599345307350365</v>
      </c>
      <c r="BL631" s="23">
        <f>VLOOKUP(AN631,POINTS_TABLE!$D$34:$E$37,2,FALSE)</f>
        <v>-21.551263188140087</v>
      </c>
      <c r="BM631" s="23">
        <f>VLOOKUP(AO631,POINTS_TABLE!$D$38:$E$41,2,FALSE)</f>
        <v>2.0741751155172814</v>
      </c>
      <c r="BN631" s="23">
        <f>VLOOKUP(AP631,POINTS_TABLE!$D$42:$E$44,2,FALSE)</f>
        <v>10.30683560485237</v>
      </c>
      <c r="BO631" s="23">
        <f>VLOOKUP(AQ631,POINTS_TABLE!$D$45:$E$48,2,FALSE)</f>
        <v>-12.122190198740443</v>
      </c>
      <c r="BP631" s="23">
        <f>VLOOKUP(AR631,POINTS_TABLE!$D$49:$E$50,2,FALSE)</f>
        <v>14.582867019977442</v>
      </c>
      <c r="BQ631" s="23">
        <f>VLOOKUP(AS631,POINTS_TABLE!$D$51:$E$52,2,FALSE)</f>
        <v>-3.8353326132213157</v>
      </c>
      <c r="BR631" s="39">
        <f>ROUND(SCORECARD_SCALLING!$C$6-SUM(BF631:BQ631)-TRAIN_SUMMARY!$C$2*SCORECARD_SCALLING!$C$5,0)</f>
        <v>598</v>
      </c>
      <c r="BS631" t="str">
        <f t="shared" si="126"/>
        <v>Accept</v>
      </c>
      <c r="BT631">
        <f t="shared" si="127"/>
        <v>3</v>
      </c>
    </row>
    <row r="632" spans="1:72">
      <c r="A632" s="2" t="s">
        <v>37</v>
      </c>
      <c r="B632" s="2">
        <v>10</v>
      </c>
      <c r="C632" s="2" t="s">
        <v>33</v>
      </c>
      <c r="D632" s="2" t="s">
        <v>46</v>
      </c>
      <c r="E632" s="2">
        <v>1309</v>
      </c>
      <c r="F632" s="2" t="s">
        <v>24</v>
      </c>
      <c r="G632" s="2" t="s">
        <v>35</v>
      </c>
      <c r="H632" s="2">
        <v>4</v>
      </c>
      <c r="I632" s="2" t="s">
        <v>26</v>
      </c>
      <c r="J632" s="2" t="s">
        <v>42</v>
      </c>
      <c r="K632" s="2">
        <v>4</v>
      </c>
      <c r="L632" s="2" t="s">
        <v>43</v>
      </c>
      <c r="M632" s="2">
        <v>27</v>
      </c>
      <c r="N632" s="2" t="s">
        <v>27</v>
      </c>
      <c r="O632" s="2" t="s">
        <v>29</v>
      </c>
      <c r="P632" s="2">
        <v>1</v>
      </c>
      <c r="Q632" s="2" t="s">
        <v>40</v>
      </c>
      <c r="R632" s="2">
        <v>1</v>
      </c>
      <c r="S632" s="2" t="s">
        <v>27</v>
      </c>
      <c r="T632" s="2" t="s">
        <v>31</v>
      </c>
      <c r="U632" s="2">
        <v>1</v>
      </c>
      <c r="V632">
        <f>_xlfn.XLOOKUP(B632,Binning_WOE_IV!$C$2:$C$6,Binning_WOE_IV!$I$2:$I$6,"not found",-1)</f>
        <v>1.0146162505891094</v>
      </c>
      <c r="W632">
        <f>_xlfn.XLOOKUP(E632,Binning_WOE_IV!$C$7:$C$12,Binning_WOE_IV!$I$7:$I$12,"not found",-1)</f>
        <v>0.16104877718831048</v>
      </c>
      <c r="X632">
        <f>_xlfn.XLOOKUP(M632,Binning_WOE_IV!$C$13:$C$18,Binning_WOE_IV!$I$13:$I$18,"not found",-1)</f>
        <v>-0.13233987329659078</v>
      </c>
      <c r="Y632">
        <f>_xlfn.XLOOKUP(A632,Binning_WOE_IV!$B$32:$B$35,Binning_WOE_IV!$G$32:$G$35,"not found",0)</f>
        <v>1.1281887537091495</v>
      </c>
      <c r="Z632" s="23">
        <f>_xlfn.XLOOKUP(_xlfn.XLOOKUP(C632,Binning_WOE_IV!$AF$2:$AF$6,Binning_WOE_IV!$AG$2:$AG$6,"not found",0),Binning_WOE_IV!$R$36:$R$38,Binning_WOE_IV!$G$36:$G$38,"not found",0)</f>
        <v>-4.4726268044255127E-2</v>
      </c>
      <c r="AA632" cm="1">
        <f t="array" ref="AA632">_xlfn.SWITCH(D632,"radio/tv",Binning_WOE_IV!$G$39,"other",Binning_WOE_IV!$G$39,"education",Binning_WOE_IV!$G$40,"retraining",Binning_WOE_IV!$G$40,"furniture/equipment",Binning_WOE_IV!$G$41,"domestic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632">
        <f>_xlfn.LET(_xlpm.b,_xlfn.XLOOKUP(F632,Binning_WOE_IV!$AJ$2:$AJ$6,Binning_WOE_IV!$AK$2:$AK$6,"not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32">
        <f>_xlfn.LET(_xlpm.b,_xlfn.XLOOKUP(G632,Binning_WOE_IV!$AL$2:$AL$6,Binning_WOE_IV!$AM$2:$AM$6,"not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32">
        <f>_xlfn.XLOOKUP(_xlfn.XLOOKUP(I632,Binning_WOE_IV!$AN$2:$AN$5,Binning_WOE_IV!$AO$2:$AO$5,"not found",0),Binning_WOE_IV!$R$53:$R$55,Binning_WOE_IV!$G$53:$G$55,"not found",0)</f>
        <v>0.1811117123342415</v>
      </c>
      <c r="AE632">
        <f>_xlfn.LET(_xlpm.b,_xlfn.XLOOKUP(L632,Binning_WOE_IV!$AQ$2:$AQ$5,Binning_WOE_IV!$AR$2:$AR$5,"not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32">
        <f>_xlfn.XLOOKUP(_xlfn.XLOOKUP(N632,Binning_WOE_IV!$AS$2:$AS$4,Binning_WOE_IV!$AT$2:$AT$4,"not found",0),Binning_WOE_IV!$R$62:$R$63,Binning_WOE_IV!$G$62:$G$63,"not found",0)</f>
        <v>0.12957806221905885</v>
      </c>
      <c r="AG632">
        <f>_xlfn.XLOOKUP(_xlfn.XLOOKUP(O632,Binning_WOE_IV!$AU$2:$AU$4,Binning_WOE_IV!$AV$2:$AV$4,"not found",0),Binning_WOE_IV!$R$64:$R$65,Binning_WOE_IV!$G$64:$G$65,"not found",0)</f>
        <v>0.23435622685305388</v>
      </c>
      <c r="AH632">
        <f>V632*TRAIN_SUMMARY!$C$3</f>
        <v>-0.80010661528638027</v>
      </c>
      <c r="AI632">
        <f>W632*TRAIN_SUMMARY!$C$4</f>
        <v>-8.037531726833734E-2</v>
      </c>
      <c r="AJ632">
        <f>X632*TRAIN_SUMMARY!$C$5</f>
        <v>8.428542324031725E-2</v>
      </c>
      <c r="AK632">
        <f>Y632*TRAIN_SUMMARY!$C$6</f>
        <v>-0.88431454425511169</v>
      </c>
      <c r="AL632">
        <f>Z632*TRAIN_SUMMARY!$C$7</f>
        <v>2.4580699342731407E-2</v>
      </c>
      <c r="AM632">
        <f>AA632*TRAIN_SUMMARY!$C$8</f>
        <v>0.38352631329769549</v>
      </c>
      <c r="AN632">
        <f>AB632*TRAIN_SUMMARY!$C$9</f>
        <v>-0.49611293003523665</v>
      </c>
      <c r="AO632">
        <f>AC632*TRAIN_SUMMARY!$C$10</f>
        <v>4.7923621110280083E-2</v>
      </c>
      <c r="AP632">
        <f>AD632*TRAIN_SUMMARY!$C$11</f>
        <v>-0.21458247952085815</v>
      </c>
      <c r="AQ632">
        <f>AE632*TRAIN_SUMMARY!$C$12</f>
        <v>-1.8327249432625072E-2</v>
      </c>
      <c r="AR632">
        <f>AF632*TRAIN_SUMMARY!$C$13</f>
        <v>-7.9424741749105313E-2</v>
      </c>
      <c r="AS632">
        <f>AG632*TRAIN_SUMMARY!$C$14</f>
        <v>-8.8614999578798745E-2</v>
      </c>
      <c r="AT632">
        <f>TRAIN_SUMMARY!$C$2+SUM(AH632:AS632)</f>
        <v>-2.9429436348975524</v>
      </c>
      <c r="AU632">
        <f t="shared" si="117"/>
        <v>5.0071076667367147E-2</v>
      </c>
      <c r="AV632">
        <f t="shared" si="118"/>
        <v>2.9943117496286722</v>
      </c>
      <c r="AW632">
        <f t="shared" si="119"/>
        <v>0</v>
      </c>
      <c r="AX632">
        <f t="shared" si="120"/>
        <v>1</v>
      </c>
      <c r="AY632">
        <f t="shared" si="128"/>
        <v>417</v>
      </c>
      <c r="AZ632">
        <f t="shared" si="129"/>
        <v>214</v>
      </c>
      <c r="BA632" s="35">
        <f t="shared" si="121"/>
        <v>0.85979381443298974</v>
      </c>
      <c r="BB632" s="35">
        <f t="shared" si="122"/>
        <v>0.99534883720930234</v>
      </c>
      <c r="BC632" s="35">
        <f t="shared" si="123"/>
        <v>0.13555502277631259</v>
      </c>
      <c r="BD632" s="35">
        <f t="shared" si="124"/>
        <v>0.99534883720930234</v>
      </c>
      <c r="BE632" s="35">
        <f t="shared" si="125"/>
        <v>0.85979381443298974</v>
      </c>
      <c r="BF632" s="23">
        <f>VLOOKUP(AH632,POINTS_TABLE!$D$2:$E$6,2,FALSE)</f>
        <v>-34.629295381683434</v>
      </c>
      <c r="BG632" s="23">
        <f>VLOOKUP(AI632,POINTS_TABLE!$D$7:$E$12,2,FALSE)</f>
        <v>-3.4787121489872201</v>
      </c>
      <c r="BH632" s="23">
        <f>VLOOKUP(AJ632,POINTS_TABLE!$D$13:$E$18,2,FALSE)</f>
        <v>3.6479448638409924</v>
      </c>
      <c r="BI632" s="23">
        <f>VLOOKUP(AK632,POINTS_TABLE!$D$21:$E$24,2,FALSE)</f>
        <v>-38.273886227485001</v>
      </c>
      <c r="BJ632" s="23">
        <f>VLOOKUP(AL632,POINTS_TABLE!$D$25:$E$27,2,FALSE)</f>
        <v>1.063873591300236</v>
      </c>
      <c r="BK632" s="23">
        <f>VLOOKUP(AM632,POINTS_TABLE!$D$28:$E$33,2,FALSE)</f>
        <v>16.599345307350365</v>
      </c>
      <c r="BL632" s="23">
        <f>VLOOKUP(AN632,POINTS_TABLE!$D$34:$E$37,2,FALSE)</f>
        <v>-21.472189916481874</v>
      </c>
      <c r="BM632" s="23">
        <f>VLOOKUP(AO632,POINTS_TABLE!$D$38:$E$41,2,FALSE)</f>
        <v>2.0741751155172814</v>
      </c>
      <c r="BN632" s="23">
        <f>VLOOKUP(AP632,POINTS_TABLE!$D$42:$E$44,2,FALSE)</f>
        <v>-9.2873123719919874</v>
      </c>
      <c r="BO632" s="23">
        <f>VLOOKUP(AQ632,POINTS_TABLE!$D$45:$E$48,2,FALSE)</f>
        <v>-0.79321895608749771</v>
      </c>
      <c r="BP632" s="23">
        <f>VLOOKUP(AR632,POINTS_TABLE!$D$49:$E$50,2,FALSE)</f>
        <v>-3.4375704313596254</v>
      </c>
      <c r="BQ632" s="23">
        <f>VLOOKUP(AS632,POINTS_TABLE!$D$51:$E$52,2,FALSE)</f>
        <v>-3.8353326132213157</v>
      </c>
      <c r="BR632" s="39">
        <f>ROUND(SCORECARD_SCALLING!$C$6-SUM(BF632:BQ632)-TRAIN_SUMMARY!$C$2*SCORECARD_SCALLING!$C$5,0)</f>
        <v>598</v>
      </c>
      <c r="BS632" t="str">
        <f t="shared" si="126"/>
        <v>Accept</v>
      </c>
      <c r="BT632">
        <f t="shared" si="127"/>
        <v>3</v>
      </c>
    </row>
    <row r="633" spans="1:72">
      <c r="A633" s="2" t="s">
        <v>21</v>
      </c>
      <c r="B633" s="2">
        <v>9</v>
      </c>
      <c r="C633" s="2" t="s">
        <v>22</v>
      </c>
      <c r="D633" s="2" t="s">
        <v>68</v>
      </c>
      <c r="E633" s="2">
        <v>1288</v>
      </c>
      <c r="F633" s="2" t="s">
        <v>59</v>
      </c>
      <c r="G633" s="2" t="s">
        <v>25</v>
      </c>
      <c r="H633" s="2">
        <v>3</v>
      </c>
      <c r="I633" s="2" t="s">
        <v>26</v>
      </c>
      <c r="J633" s="2" t="s">
        <v>42</v>
      </c>
      <c r="K633" s="2">
        <v>4</v>
      </c>
      <c r="L633" s="2" t="s">
        <v>28</v>
      </c>
      <c r="M633" s="2">
        <v>48</v>
      </c>
      <c r="N633" s="2" t="s">
        <v>27</v>
      </c>
      <c r="O633" s="2" t="s">
        <v>29</v>
      </c>
      <c r="P633" s="2">
        <v>2</v>
      </c>
      <c r="Q633" s="2" t="s">
        <v>30</v>
      </c>
      <c r="R633" s="2">
        <v>2</v>
      </c>
      <c r="S633" s="2" t="s">
        <v>27</v>
      </c>
      <c r="T633" s="2" t="s">
        <v>62</v>
      </c>
      <c r="U633" s="2">
        <v>0</v>
      </c>
      <c r="V633">
        <f>_xlfn.XLOOKUP(B633,Binning_WOE_IV!$C$2:$C$6,Binning_WOE_IV!$I$2:$I$6,"not found",-1)</f>
        <v>1.0146162505891094</v>
      </c>
      <c r="W633">
        <f>_xlfn.XLOOKUP(E633,Binning_WOE_IV!$C$7:$C$12,Binning_WOE_IV!$I$7:$I$12,"not found",-1)</f>
        <v>0.16104877718831048</v>
      </c>
      <c r="X633">
        <f>_xlfn.XLOOKUP(M633,Binning_WOE_IV!$C$13:$C$18,Binning_WOE_IV!$I$13:$I$18,"not found",-1)</f>
        <v>0.42044277372805144</v>
      </c>
      <c r="Y633">
        <f>_xlfn.XLOOKUP(A633,Binning_WOE_IV!$B$32:$B$35,Binning_WOE_IV!$G$32:$G$35,"not found",0)</f>
        <v>-0.67859154491044971</v>
      </c>
      <c r="Z633" s="23">
        <f>_xlfn.XLOOKUP(_xlfn.XLOOKUP(C633,Binning_WOE_IV!$AF$2:$AF$6,Binning_WOE_IV!$AG$2:$AG$6,"not found",0),Binning_WOE_IV!$R$36:$R$38,Binning_WOE_IV!$G$36:$G$38,"not found",0)</f>
        <v>0.68738688104907397</v>
      </c>
      <c r="AA633" cm="1">
        <f t="array" ref="AA633">_xlfn.SWITCH(D633,"radio/tv",Binning_WOE_IV!$G$39,"other",Binning_WOE_IV!$G$39,"education",Binning_WOE_IV!$G$40,"retraining",Binning_WOE_IV!$G$40,"furniture/equipment",Binning_WOE_IV!$G$41,"domestic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633">
        <f>_xlfn.LET(_xlpm.b,_xlfn.XLOOKUP(F633,Binning_WOE_IV!$AJ$2:$AJ$6,Binning_WOE_IV!$AK$2:$AK$6,"not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633">
        <f>_xlfn.LET(_xlpm.b,_xlfn.XLOOKUP(G633,Binning_WOE_IV!$AL$2:$AL$6,Binning_WOE_IV!$AM$2:$AM$6,"not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33">
        <f>_xlfn.XLOOKUP(_xlfn.XLOOKUP(I633,Binning_WOE_IV!$AN$2:$AN$5,Binning_WOE_IV!$AO$2:$AO$5,"not found",0),Binning_WOE_IV!$R$53:$R$55,Binning_WOE_IV!$G$53:$G$55,"not found",0)</f>
        <v>0.1811117123342415</v>
      </c>
      <c r="AE633">
        <f>_xlfn.LET(_xlpm.b,_xlfn.XLOOKUP(L633,Binning_WOE_IV!$AQ$2:$AQ$5,Binning_WOE_IV!$AR$2:$AR$5,"not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33">
        <f>_xlfn.XLOOKUP(_xlfn.XLOOKUP(N633,Binning_WOE_IV!$AS$2:$AS$4,Binning_WOE_IV!$AT$2:$AT$4,"not found",0),Binning_WOE_IV!$R$62:$R$63,Binning_WOE_IV!$G$62:$G$63,"not found",0)</f>
        <v>0.12957806221905885</v>
      </c>
      <c r="AG633">
        <f>_xlfn.XLOOKUP(_xlfn.XLOOKUP(O633,Binning_WOE_IV!$AU$2:$AU$4,Binning_WOE_IV!$AV$2:$AV$4,"not found",0),Binning_WOE_IV!$R$64:$R$65,Binning_WOE_IV!$G$64:$G$65,"not found",0)</f>
        <v>0.23435622685305388</v>
      </c>
      <c r="AH633">
        <f>V633*TRAIN_SUMMARY!$C$3</f>
        <v>-0.80010661528638027</v>
      </c>
      <c r="AI633">
        <f>W633*TRAIN_SUMMARY!$C$4</f>
        <v>-8.037531726833734E-2</v>
      </c>
      <c r="AJ633">
        <f>X633*TRAIN_SUMMARY!$C$5</f>
        <v>-0.26777415036949909</v>
      </c>
      <c r="AK633">
        <f>Y633*TRAIN_SUMMARY!$C$6</f>
        <v>0.53190423215968441</v>
      </c>
      <c r="AL633">
        <f>Z633*TRAIN_SUMMARY!$C$7</f>
        <v>-0.37777464997720578</v>
      </c>
      <c r="AM633">
        <f>AA633*TRAIN_SUMMARY!$C$8</f>
        <v>-0.46936907902687153</v>
      </c>
      <c r="AN633">
        <f>AB633*TRAIN_SUMMARY!$C$9</f>
        <v>0.18902110492895396</v>
      </c>
      <c r="AO633">
        <f>AC633*TRAIN_SUMMARY!$C$10</f>
        <v>-0.18469041192036334</v>
      </c>
      <c r="AP633">
        <f>AD633*TRAIN_SUMMARY!$C$11</f>
        <v>-0.21458247952085815</v>
      </c>
      <c r="AQ633">
        <f>AE633*TRAIN_SUMMARY!$C$12</f>
        <v>-0.28008206528227803</v>
      </c>
      <c r="AR633">
        <f>AF633*TRAIN_SUMMARY!$C$13</f>
        <v>-7.9424741749105313E-2</v>
      </c>
      <c r="AS633">
        <f>AG633*TRAIN_SUMMARY!$C$14</f>
        <v>-8.8614999578798745E-2</v>
      </c>
      <c r="AT633">
        <f>TRAIN_SUMMARY!$C$2+SUM(AH633:AS633)</f>
        <v>-2.9432699876531823</v>
      </c>
      <c r="AU633">
        <f t="shared" si="117"/>
        <v>5.0055556315740823E-2</v>
      </c>
      <c r="AV633">
        <f t="shared" si="118"/>
        <v>5.1351776429950542E-2</v>
      </c>
      <c r="AW633">
        <f t="shared" si="119"/>
        <v>1</v>
      </c>
      <c r="AX633">
        <f t="shared" si="120"/>
        <v>0</v>
      </c>
      <c r="AY633">
        <f t="shared" si="128"/>
        <v>418</v>
      </c>
      <c r="AZ633">
        <f t="shared" si="129"/>
        <v>214</v>
      </c>
      <c r="BA633" s="35">
        <f t="shared" si="121"/>
        <v>0.86185567010309283</v>
      </c>
      <c r="BB633" s="35">
        <f t="shared" si="122"/>
        <v>0.99534883720930234</v>
      </c>
      <c r="BC633" s="35">
        <f t="shared" si="123"/>
        <v>0.13349316710620951</v>
      </c>
      <c r="BD633" s="35">
        <f t="shared" si="124"/>
        <v>0.99534883720930234</v>
      </c>
      <c r="BE633" s="35">
        <f t="shared" si="125"/>
        <v>0.86185567010309283</v>
      </c>
      <c r="BF633" s="23">
        <f>VLOOKUP(AH633,POINTS_TABLE!$D$2:$E$6,2,FALSE)</f>
        <v>-34.629295381683434</v>
      </c>
      <c r="BG633" s="23">
        <f>VLOOKUP(AI633,POINTS_TABLE!$D$7:$E$12,2,FALSE)</f>
        <v>-3.4787121489872201</v>
      </c>
      <c r="BH633" s="23">
        <f>VLOOKUP(AJ633,POINTS_TABLE!$D$13:$E$18,2,FALSE)</f>
        <v>-11.589493164489957</v>
      </c>
      <c r="BI633" s="23">
        <f>VLOOKUP(AK633,POINTS_TABLE!$D$21:$E$24,2,FALSE)</f>
        <v>23.021267938938855</v>
      </c>
      <c r="BJ633" s="23">
        <f>VLOOKUP(AL633,POINTS_TABLE!$D$25:$E$27,2,FALSE)</f>
        <v>-16.350408422870363</v>
      </c>
      <c r="BK633" s="23">
        <f>VLOOKUP(AM633,POINTS_TABLE!$D$28:$E$33,2,FALSE)</f>
        <v>-20.314693279760625</v>
      </c>
      <c r="BL633" s="23">
        <f>VLOOKUP(AN633,POINTS_TABLE!$D$34:$E$37,2,FALSE)</f>
        <v>8.180994321130628</v>
      </c>
      <c r="BM633" s="23">
        <f>VLOOKUP(AO633,POINTS_TABLE!$D$38:$E$41,2,FALSE)</f>
        <v>-7.9935582413174426</v>
      </c>
      <c r="BN633" s="23">
        <f>VLOOKUP(AP633,POINTS_TABLE!$D$42:$E$44,2,FALSE)</f>
        <v>-9.2873123719919874</v>
      </c>
      <c r="BO633" s="23">
        <f>VLOOKUP(AQ633,POINTS_TABLE!$D$45:$E$48,2,FALSE)</f>
        <v>-12.122190198740443</v>
      </c>
      <c r="BP633" s="23">
        <f>VLOOKUP(AR633,POINTS_TABLE!$D$49:$E$50,2,FALSE)</f>
        <v>-3.4375704313596254</v>
      </c>
      <c r="BQ633" s="23">
        <f>VLOOKUP(AS633,POINTS_TABLE!$D$51:$E$52,2,FALSE)</f>
        <v>-3.8353326132213157</v>
      </c>
      <c r="BR633" s="39">
        <f>ROUND(SCORECARD_SCALLING!$C$6-SUM(BF633:BQ633)-TRAIN_SUMMARY!$C$2*SCORECARD_SCALLING!$C$5,0)</f>
        <v>598</v>
      </c>
      <c r="BS633" t="str">
        <f t="shared" si="126"/>
        <v>Accept</v>
      </c>
      <c r="BT633">
        <f t="shared" si="127"/>
        <v>3</v>
      </c>
    </row>
    <row r="634" spans="1:72">
      <c r="A634" s="2" t="s">
        <v>37</v>
      </c>
      <c r="B634" s="2">
        <v>24</v>
      </c>
      <c r="C634" s="2" t="s">
        <v>33</v>
      </c>
      <c r="D634" s="2" t="s">
        <v>23</v>
      </c>
      <c r="E634" s="2">
        <v>1278</v>
      </c>
      <c r="F634" s="2" t="s">
        <v>34</v>
      </c>
      <c r="G634" s="2" t="s">
        <v>25</v>
      </c>
      <c r="H634" s="2">
        <v>4</v>
      </c>
      <c r="I634" s="2" t="s">
        <v>26</v>
      </c>
      <c r="J634" s="2" t="s">
        <v>27</v>
      </c>
      <c r="K634" s="2">
        <v>1</v>
      </c>
      <c r="L634" s="2" t="s">
        <v>28</v>
      </c>
      <c r="M634" s="2">
        <v>36</v>
      </c>
      <c r="N634" s="2" t="s">
        <v>27</v>
      </c>
      <c r="O634" s="2" t="s">
        <v>29</v>
      </c>
      <c r="P634" s="2">
        <v>1</v>
      </c>
      <c r="Q634" s="2" t="s">
        <v>52</v>
      </c>
      <c r="R634" s="2">
        <v>1</v>
      </c>
      <c r="S634" s="2" t="s">
        <v>31</v>
      </c>
      <c r="T634" s="2" t="s">
        <v>31</v>
      </c>
      <c r="U634" s="2">
        <v>0</v>
      </c>
      <c r="V634">
        <f>_xlfn.XLOOKUP(B634,Binning_WOE_IV!$C$2:$C$6,Binning_WOE_IV!$I$2:$I$6,"not found",-1)</f>
        <v>-0.12917431193202994</v>
      </c>
      <c r="W634">
        <f>_xlfn.XLOOKUP(E634,Binning_WOE_IV!$C$7:$C$12,Binning_WOE_IV!$I$7:$I$12,"not found",-1)</f>
        <v>0.16104877718831048</v>
      </c>
      <c r="X634">
        <f>_xlfn.XLOOKUP(M634,Binning_WOE_IV!$C$13:$C$18,Binning_WOE_IV!$I$13:$I$18,"not found",-1)</f>
        <v>0.27579903319597576</v>
      </c>
      <c r="Y634">
        <f>_xlfn.XLOOKUP(A634,Binning_WOE_IV!$B$32:$B$35,Binning_WOE_IV!$G$32:$G$35,"not found",0)</f>
        <v>1.1281887537091495</v>
      </c>
      <c r="Z634" s="23">
        <f>_xlfn.XLOOKUP(_xlfn.XLOOKUP(C634,Binning_WOE_IV!$AF$2:$AF$6,Binning_WOE_IV!$AG$2:$AG$6,"not found",0),Binning_WOE_IV!$R$36:$R$38,Binning_WOE_IV!$G$36:$G$38,"not found",0)</f>
        <v>-4.4726268044255127E-2</v>
      </c>
      <c r="AA634" cm="1">
        <f t="array" ref="AA634">_xlfn.SWITCH(D634,"radio/tv",Binning_WOE_IV!$G$39,"other",Binning_WOE_IV!$G$39,"education",Binning_WOE_IV!$G$40,"retraining",Binning_WOE_IV!$G$40,"furniture/equipment",Binning_WOE_IV!$G$41,"domestic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34">
        <f>_xlfn.LET(_xlpm.b,_xlfn.XLOOKUP(F634,Binning_WOE_IV!$AJ$2:$AJ$6,Binning_WOE_IV!$AK$2:$AK$6,"not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34">
        <f>_xlfn.LET(_xlpm.b,_xlfn.XLOOKUP(G634,Binning_WOE_IV!$AL$2:$AL$6,Binning_WOE_IV!$AM$2:$AM$6,"not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34">
        <f>_xlfn.XLOOKUP(_xlfn.XLOOKUP(I634,Binning_WOE_IV!$AN$2:$AN$5,Binning_WOE_IV!$AO$2:$AO$5,"not found",0),Binning_WOE_IV!$R$53:$R$55,Binning_WOE_IV!$G$53:$G$55,"not found",0)</f>
        <v>0.1811117123342415</v>
      </c>
      <c r="AE634">
        <f>_xlfn.LET(_xlpm.b,_xlfn.XLOOKUP(L634,Binning_WOE_IV!$AQ$2:$AQ$5,Binning_WOE_IV!$AR$2:$AR$5,"not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34">
        <f>_xlfn.XLOOKUP(_xlfn.XLOOKUP(N634,Binning_WOE_IV!$AS$2:$AS$4,Binning_WOE_IV!$AT$2:$AT$4,"not found",0),Binning_WOE_IV!$R$62:$R$63,Binning_WOE_IV!$G$62:$G$63,"not found",0)</f>
        <v>0.12957806221905885</v>
      </c>
      <c r="AG634">
        <f>_xlfn.XLOOKUP(_xlfn.XLOOKUP(O634,Binning_WOE_IV!$AU$2:$AU$4,Binning_WOE_IV!$AV$2:$AV$4,"not found",0),Binning_WOE_IV!$R$64:$R$65,Binning_WOE_IV!$G$64:$G$65,"not found",0)</f>
        <v>0.23435622685305388</v>
      </c>
      <c r="AH634">
        <f>V634*TRAIN_SUMMARY!$C$3</f>
        <v>0.10186434668464488</v>
      </c>
      <c r="AI634">
        <f>W634*TRAIN_SUMMARY!$C$4</f>
        <v>-8.037531726833734E-2</v>
      </c>
      <c r="AJ634">
        <f>X634*TRAIN_SUMMARY!$C$5</f>
        <v>-0.1756525653466223</v>
      </c>
      <c r="AK634">
        <f>Y634*TRAIN_SUMMARY!$C$6</f>
        <v>-0.88431454425511169</v>
      </c>
      <c r="AL634">
        <f>Z634*TRAIN_SUMMARY!$C$7</f>
        <v>2.4580699342731407E-2</v>
      </c>
      <c r="AM634">
        <f>AA634*TRAIN_SUMMARY!$C$8</f>
        <v>-0.43521580803835686</v>
      </c>
      <c r="AN634">
        <f>AB634*TRAIN_SUMMARY!$C$9</f>
        <v>0.17108448609736249</v>
      </c>
      <c r="AO634">
        <f>AC634*TRAIN_SUMMARY!$C$10</f>
        <v>-0.18469041192036334</v>
      </c>
      <c r="AP634">
        <f>AD634*TRAIN_SUMMARY!$C$11</f>
        <v>-0.21458247952085815</v>
      </c>
      <c r="AQ634">
        <f>AE634*TRAIN_SUMMARY!$C$12</f>
        <v>-0.28008206528227803</v>
      </c>
      <c r="AR634">
        <f>AF634*TRAIN_SUMMARY!$C$13</f>
        <v>-7.9424741749105313E-2</v>
      </c>
      <c r="AS634">
        <f>AG634*TRAIN_SUMMARY!$C$14</f>
        <v>-8.8614999578798745E-2</v>
      </c>
      <c r="AT634">
        <f>TRAIN_SUMMARY!$C$2+SUM(AH634:AS634)</f>
        <v>-2.946824215597216</v>
      </c>
      <c r="AU634">
        <f t="shared" si="117"/>
        <v>4.9886822802665307E-2</v>
      </c>
      <c r="AV634">
        <f t="shared" si="118"/>
        <v>5.1174167591497829E-2</v>
      </c>
      <c r="AW634">
        <f t="shared" si="119"/>
        <v>1</v>
      </c>
      <c r="AX634">
        <f t="shared" si="120"/>
        <v>0</v>
      </c>
      <c r="AY634">
        <f t="shared" si="128"/>
        <v>419</v>
      </c>
      <c r="AZ634">
        <f t="shared" si="129"/>
        <v>214</v>
      </c>
      <c r="BA634" s="35">
        <f t="shared" si="121"/>
        <v>0.86391752577319592</v>
      </c>
      <c r="BB634" s="35">
        <f t="shared" si="122"/>
        <v>0.99534883720930234</v>
      </c>
      <c r="BC634" s="35">
        <f t="shared" si="123"/>
        <v>0.13143131143610642</v>
      </c>
      <c r="BD634" s="35">
        <f t="shared" si="124"/>
        <v>0.99534883720930234</v>
      </c>
      <c r="BE634" s="35">
        <f t="shared" si="125"/>
        <v>0.86391752577319592</v>
      </c>
      <c r="BF634" s="23">
        <f>VLOOKUP(AH634,POINTS_TABLE!$D$2:$E$6,2,FALSE)</f>
        <v>4.4087756341599382</v>
      </c>
      <c r="BG634" s="23">
        <f>VLOOKUP(AI634,POINTS_TABLE!$D$7:$E$12,2,FALSE)</f>
        <v>-3.4787121489872201</v>
      </c>
      <c r="BH634" s="23">
        <f>VLOOKUP(AJ634,POINTS_TABLE!$D$13:$E$18,2,FALSE)</f>
        <v>-7.6023925483498971</v>
      </c>
      <c r="BI634" s="23">
        <f>VLOOKUP(AK634,POINTS_TABLE!$D$21:$E$24,2,FALSE)</f>
        <v>-38.273886227485001</v>
      </c>
      <c r="BJ634" s="23">
        <f>VLOOKUP(AL634,POINTS_TABLE!$D$25:$E$27,2,FALSE)</f>
        <v>1.063873591300236</v>
      </c>
      <c r="BK634" s="23">
        <f>VLOOKUP(AM634,POINTS_TABLE!$D$28:$E$33,2,FALSE)</f>
        <v>-18.836510639202615</v>
      </c>
      <c r="BL634" s="23">
        <f>VLOOKUP(AN634,POINTS_TABLE!$D$34:$E$37,2,FALSE)</f>
        <v>7.4046821899710498</v>
      </c>
      <c r="BM634" s="23">
        <f>VLOOKUP(AO634,POINTS_TABLE!$D$38:$E$41,2,FALSE)</f>
        <v>-7.9935582413174426</v>
      </c>
      <c r="BN634" s="23">
        <f>VLOOKUP(AP634,POINTS_TABLE!$D$42:$E$44,2,FALSE)</f>
        <v>-9.2873123719919874</v>
      </c>
      <c r="BO634" s="23">
        <f>VLOOKUP(AQ634,POINTS_TABLE!$D$45:$E$48,2,FALSE)</f>
        <v>-12.122190198740443</v>
      </c>
      <c r="BP634" s="23">
        <f>VLOOKUP(AR634,POINTS_TABLE!$D$49:$E$50,2,FALSE)</f>
        <v>-3.4375704313596254</v>
      </c>
      <c r="BQ634" s="23">
        <f>VLOOKUP(AS634,POINTS_TABLE!$D$51:$E$52,2,FALSE)</f>
        <v>-3.8353326132213157</v>
      </c>
      <c r="BR634" s="39">
        <f>ROUND(SCORECARD_SCALLING!$C$6-SUM(BF634:BQ634)-TRAIN_SUMMARY!$C$2*SCORECARD_SCALLING!$C$5,0)</f>
        <v>598</v>
      </c>
      <c r="BS634" t="str">
        <f t="shared" si="126"/>
        <v>Accept</v>
      </c>
      <c r="BT634">
        <f t="shared" si="127"/>
        <v>3</v>
      </c>
    </row>
    <row r="635" spans="1:72">
      <c r="A635" s="2" t="s">
        <v>32</v>
      </c>
      <c r="B635" s="2">
        <v>6</v>
      </c>
      <c r="C635" s="2" t="s">
        <v>33</v>
      </c>
      <c r="D635" s="2" t="s">
        <v>23</v>
      </c>
      <c r="E635" s="2">
        <v>368</v>
      </c>
      <c r="F635" s="2" t="s">
        <v>24</v>
      </c>
      <c r="G635" s="2" t="s">
        <v>25</v>
      </c>
      <c r="H635" s="2">
        <v>4</v>
      </c>
      <c r="I635" s="2" t="s">
        <v>26</v>
      </c>
      <c r="J635" s="2" t="s">
        <v>27</v>
      </c>
      <c r="K635" s="2">
        <v>4</v>
      </c>
      <c r="L635" s="2" t="s">
        <v>43</v>
      </c>
      <c r="M635" s="2">
        <v>38</v>
      </c>
      <c r="N635" s="2" t="s">
        <v>27</v>
      </c>
      <c r="O635" s="2" t="s">
        <v>29</v>
      </c>
      <c r="P635" s="2">
        <v>1</v>
      </c>
      <c r="Q635" s="2" t="s">
        <v>30</v>
      </c>
      <c r="R635" s="2">
        <v>1</v>
      </c>
      <c r="S635" s="2" t="s">
        <v>27</v>
      </c>
      <c r="T635" s="2" t="s">
        <v>31</v>
      </c>
      <c r="U635" s="2">
        <v>0</v>
      </c>
      <c r="V635">
        <f>_xlfn.XLOOKUP(B635,Binning_WOE_IV!$C$2:$C$6,Binning_WOE_IV!$I$2:$I$6,"not found",-1)</f>
        <v>1.0146162505891094</v>
      </c>
      <c r="W635">
        <f>_xlfn.XLOOKUP(E635,Binning_WOE_IV!$C$7:$C$12,Binning_WOE_IV!$I$7:$I$12,"not found",-1)</f>
        <v>3.9978967825304385E-2</v>
      </c>
      <c r="X635">
        <f>_xlfn.XLOOKUP(M635,Binning_WOE_IV!$C$13:$C$18,Binning_WOE_IV!$I$13:$I$18,"not found",-1)</f>
        <v>0.27579903319597576</v>
      </c>
      <c r="Y635">
        <f>_xlfn.XLOOKUP(A635,Binning_WOE_IV!$B$32:$B$35,Binning_WOE_IV!$G$32:$G$35,"not found",0)</f>
        <v>-0.45557089656450134</v>
      </c>
      <c r="Z635" s="23">
        <f>_xlfn.XLOOKUP(_xlfn.XLOOKUP(C635,Binning_WOE_IV!$AF$2:$AF$6,Binning_WOE_IV!$AG$2:$AG$6,"not found",0),Binning_WOE_IV!$R$36:$R$38,Binning_WOE_IV!$G$36:$G$38,"not found",0)</f>
        <v>-4.4726268044255127E-2</v>
      </c>
      <c r="AA635" cm="1">
        <f t="array" ref="AA635">_xlfn.SWITCH(D635,"radio/tv",Binning_WOE_IV!$G$39,"other",Binning_WOE_IV!$G$39,"education",Binning_WOE_IV!$G$40,"retraining",Binning_WOE_IV!$G$40,"furniture/equipment",Binning_WOE_IV!$G$41,"domestic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35">
        <f>_xlfn.LET(_xlpm.b,_xlfn.XLOOKUP(F635,Binning_WOE_IV!$AJ$2:$AJ$6,Binning_WOE_IV!$AK$2:$AK$6,"not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35">
        <f>_xlfn.LET(_xlpm.b,_xlfn.XLOOKUP(G635,Binning_WOE_IV!$AL$2:$AL$6,Binning_WOE_IV!$AM$2:$AM$6,"not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35">
        <f>_xlfn.XLOOKUP(_xlfn.XLOOKUP(I635,Binning_WOE_IV!$AN$2:$AN$5,Binning_WOE_IV!$AO$2:$AO$5,"not found",0),Binning_WOE_IV!$R$53:$R$55,Binning_WOE_IV!$G$53:$G$55,"not found",0)</f>
        <v>0.1811117123342415</v>
      </c>
      <c r="AE635">
        <f>_xlfn.LET(_xlpm.b,_xlfn.XLOOKUP(L635,Binning_WOE_IV!$AQ$2:$AQ$5,Binning_WOE_IV!$AR$2:$AR$5,"not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35">
        <f>_xlfn.XLOOKUP(_xlfn.XLOOKUP(N635,Binning_WOE_IV!$AS$2:$AS$4,Binning_WOE_IV!$AT$2:$AT$4,"not found",0),Binning_WOE_IV!$R$62:$R$63,Binning_WOE_IV!$G$62:$G$63,"not found",0)</f>
        <v>0.12957806221905885</v>
      </c>
      <c r="AG635">
        <f>_xlfn.XLOOKUP(_xlfn.XLOOKUP(O635,Binning_WOE_IV!$AU$2:$AU$4,Binning_WOE_IV!$AV$2:$AV$4,"not found",0),Binning_WOE_IV!$R$64:$R$65,Binning_WOE_IV!$G$64:$G$65,"not found",0)</f>
        <v>0.23435622685305388</v>
      </c>
      <c r="AH635">
        <f>V635*TRAIN_SUMMARY!$C$3</f>
        <v>-0.80010661528638027</v>
      </c>
      <c r="AI635">
        <f>W635*TRAIN_SUMMARY!$C$4</f>
        <v>-1.9952478243670423E-2</v>
      </c>
      <c r="AJ635">
        <f>X635*TRAIN_SUMMARY!$C$5</f>
        <v>-0.1756525653466223</v>
      </c>
      <c r="AK635">
        <f>Y635*TRAIN_SUMMARY!$C$6</f>
        <v>0.35709270141793154</v>
      </c>
      <c r="AL635">
        <f>Z635*TRAIN_SUMMARY!$C$7</f>
        <v>2.4580699342731407E-2</v>
      </c>
      <c r="AM635">
        <f>AA635*TRAIN_SUMMARY!$C$8</f>
        <v>-0.43521580803835686</v>
      </c>
      <c r="AN635">
        <f>AB635*TRAIN_SUMMARY!$C$9</f>
        <v>-0.49611293003523665</v>
      </c>
      <c r="AO635">
        <f>AC635*TRAIN_SUMMARY!$C$10</f>
        <v>-0.18469041192036334</v>
      </c>
      <c r="AP635">
        <f>AD635*TRAIN_SUMMARY!$C$11</f>
        <v>-0.21458247952085815</v>
      </c>
      <c r="AQ635">
        <f>AE635*TRAIN_SUMMARY!$C$12</f>
        <v>-1.8327249432625072E-2</v>
      </c>
      <c r="AR635">
        <f>AF635*TRAIN_SUMMARY!$C$13</f>
        <v>-7.9424741749105313E-2</v>
      </c>
      <c r="AS635">
        <f>AG635*TRAIN_SUMMARY!$C$14</f>
        <v>-8.8614999578798745E-2</v>
      </c>
      <c r="AT635">
        <f>TRAIN_SUMMARY!$C$2+SUM(AH635:AS635)</f>
        <v>-2.9524076931534773</v>
      </c>
      <c r="AU635">
        <f t="shared" si="117"/>
        <v>4.9622840545547421E-2</v>
      </c>
      <c r="AV635">
        <f t="shared" si="118"/>
        <v>5.0896363223093939E-2</v>
      </c>
      <c r="AW635">
        <f t="shared" si="119"/>
        <v>1</v>
      </c>
      <c r="AX635">
        <f t="shared" si="120"/>
        <v>0</v>
      </c>
      <c r="AY635">
        <f t="shared" si="128"/>
        <v>420</v>
      </c>
      <c r="AZ635">
        <f t="shared" si="129"/>
        <v>214</v>
      </c>
      <c r="BA635" s="35">
        <f t="shared" si="121"/>
        <v>0.865979381443299</v>
      </c>
      <c r="BB635" s="35">
        <f t="shared" si="122"/>
        <v>0.99534883720930234</v>
      </c>
      <c r="BC635" s="35">
        <f t="shared" si="123"/>
        <v>0.12936945576600334</v>
      </c>
      <c r="BD635" s="35">
        <f t="shared" si="124"/>
        <v>0.99534883720930234</v>
      </c>
      <c r="BE635" s="35">
        <f t="shared" si="125"/>
        <v>0.865979381443299</v>
      </c>
      <c r="BF635" s="23">
        <f>VLOOKUP(AH635,POINTS_TABLE!$D$2:$E$6,2,FALSE)</f>
        <v>-34.629295381683434</v>
      </c>
      <c r="BG635" s="23">
        <f>VLOOKUP(AI635,POINTS_TABLE!$D$7:$E$12,2,FALSE)</f>
        <v>-0.86356024246764762</v>
      </c>
      <c r="BH635" s="23">
        <f>VLOOKUP(AJ635,POINTS_TABLE!$D$13:$E$18,2,FALSE)</f>
        <v>-7.6023925483498971</v>
      </c>
      <c r="BI635" s="23">
        <f>VLOOKUP(AK635,POINTS_TABLE!$D$21:$E$24,2,FALSE)</f>
        <v>15.455276084198793</v>
      </c>
      <c r="BJ635" s="23">
        <f>VLOOKUP(AL635,POINTS_TABLE!$D$25:$E$27,2,FALSE)</f>
        <v>1.063873591300236</v>
      </c>
      <c r="BK635" s="23">
        <f>VLOOKUP(AM635,POINTS_TABLE!$D$28:$E$33,2,FALSE)</f>
        <v>-18.836510639202615</v>
      </c>
      <c r="BL635" s="23">
        <f>VLOOKUP(AN635,POINTS_TABLE!$D$34:$E$37,2,FALSE)</f>
        <v>-21.472189916481874</v>
      </c>
      <c r="BM635" s="23">
        <f>VLOOKUP(AO635,POINTS_TABLE!$D$38:$E$41,2,FALSE)</f>
        <v>-7.9935582413174426</v>
      </c>
      <c r="BN635" s="23">
        <f>VLOOKUP(AP635,POINTS_TABLE!$D$42:$E$44,2,FALSE)</f>
        <v>-9.2873123719919874</v>
      </c>
      <c r="BO635" s="23">
        <f>VLOOKUP(AQ635,POINTS_TABLE!$D$45:$E$48,2,FALSE)</f>
        <v>-0.79321895608749771</v>
      </c>
      <c r="BP635" s="23">
        <f>VLOOKUP(AR635,POINTS_TABLE!$D$49:$E$50,2,FALSE)</f>
        <v>-3.4375704313596254</v>
      </c>
      <c r="BQ635" s="23">
        <f>VLOOKUP(AS635,POINTS_TABLE!$D$51:$E$52,2,FALSE)</f>
        <v>-3.8353326132213157</v>
      </c>
      <c r="BR635" s="39">
        <f>ROUND(SCORECARD_SCALLING!$C$6-SUM(BF635:BQ635)-TRAIN_SUMMARY!$C$2*SCORECARD_SCALLING!$C$5,0)</f>
        <v>598</v>
      </c>
      <c r="BS635" t="str">
        <f t="shared" si="126"/>
        <v>Accept</v>
      </c>
      <c r="BT635">
        <f t="shared" si="127"/>
        <v>3</v>
      </c>
    </row>
    <row r="636" spans="1:72">
      <c r="A636" s="2" t="s">
        <v>37</v>
      </c>
      <c r="B636" s="2">
        <v>6</v>
      </c>
      <c r="C636" s="2" t="s">
        <v>22</v>
      </c>
      <c r="D636" s="2" t="s">
        <v>23</v>
      </c>
      <c r="E636" s="2">
        <v>1382</v>
      </c>
      <c r="F636" s="2" t="s">
        <v>34</v>
      </c>
      <c r="G636" s="2" t="s">
        <v>35</v>
      </c>
      <c r="H636" s="2">
        <v>1</v>
      </c>
      <c r="I636" s="2" t="s">
        <v>36</v>
      </c>
      <c r="J636" s="2" t="s">
        <v>27</v>
      </c>
      <c r="K636" s="2">
        <v>1</v>
      </c>
      <c r="L636" s="2" t="s">
        <v>50</v>
      </c>
      <c r="M636" s="2">
        <v>28</v>
      </c>
      <c r="N636" s="2" t="s">
        <v>27</v>
      </c>
      <c r="O636" s="2" t="s">
        <v>29</v>
      </c>
      <c r="P636" s="2">
        <v>2</v>
      </c>
      <c r="Q636" s="2" t="s">
        <v>30</v>
      </c>
      <c r="R636" s="2">
        <v>1</v>
      </c>
      <c r="S636" s="2" t="s">
        <v>31</v>
      </c>
      <c r="T636" s="2" t="s">
        <v>31</v>
      </c>
      <c r="U636" s="2">
        <v>0</v>
      </c>
      <c r="V636">
        <f>_xlfn.XLOOKUP(B636,Binning_WOE_IV!$C$2:$C$6,Binning_WOE_IV!$I$2:$I$6,"not found",-1)</f>
        <v>1.0146162505891094</v>
      </c>
      <c r="W636">
        <f>_xlfn.XLOOKUP(E636,Binning_WOE_IV!$C$7:$C$12,Binning_WOE_IV!$I$7:$I$12,"not found",-1)</f>
        <v>0.16104877718831048</v>
      </c>
      <c r="X636">
        <f>_xlfn.XLOOKUP(M636,Binning_WOE_IV!$C$13:$C$18,Binning_WOE_IV!$I$13:$I$18,"not found",-1)</f>
        <v>-0.13233987329659078</v>
      </c>
      <c r="Y636">
        <f>_xlfn.XLOOKUP(A636,Binning_WOE_IV!$B$32:$B$35,Binning_WOE_IV!$G$32:$G$35,"not found",0)</f>
        <v>1.1281887537091495</v>
      </c>
      <c r="Z636" s="23">
        <f>_xlfn.XLOOKUP(_xlfn.XLOOKUP(C636,Binning_WOE_IV!$AF$2:$AF$6,Binning_WOE_IV!$AG$2:$AG$6,"not found",0),Binning_WOE_IV!$R$36:$R$38,Binning_WOE_IV!$G$36:$G$38,"not found",0)</f>
        <v>0.68738688104907397</v>
      </c>
      <c r="AA636" cm="1">
        <f t="array" ref="AA636">_xlfn.SWITCH(D636,"radio/tv",Binning_WOE_IV!$G$39,"other",Binning_WOE_IV!$G$39,"education",Binning_WOE_IV!$G$40,"retraining",Binning_WOE_IV!$G$40,"furniture/equipment",Binning_WOE_IV!$G$41,"domestic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36">
        <f>_xlfn.LET(_xlpm.b,_xlfn.XLOOKUP(F636,Binning_WOE_IV!$AJ$2:$AJ$6,Binning_WOE_IV!$AK$2:$AK$6,"not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36">
        <f>_xlfn.LET(_xlpm.b,_xlfn.XLOOKUP(G636,Binning_WOE_IV!$AL$2:$AL$6,Binning_WOE_IV!$AM$2:$AM$6,"not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36">
        <f>_xlfn.XLOOKUP(_xlfn.XLOOKUP(I636,Binning_WOE_IV!$AN$2:$AN$5,Binning_WOE_IV!$AO$2:$AO$5,"not found",0),Binning_WOE_IV!$R$53:$R$55,Binning_WOE_IV!$G$53:$G$55,"not found",0)</f>
        <v>-0.20099341664998441</v>
      </c>
      <c r="AE636">
        <f>_xlfn.LET(_xlpm.b,_xlfn.XLOOKUP(L636,Binning_WOE_IV!$AQ$2:$AQ$5,Binning_WOE_IV!$AR$2:$AR$5,"not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36">
        <f>_xlfn.XLOOKUP(_xlfn.XLOOKUP(N636,Binning_WOE_IV!$AS$2:$AS$4,Binning_WOE_IV!$AT$2:$AT$4,"not found",0),Binning_WOE_IV!$R$62:$R$63,Binning_WOE_IV!$G$62:$G$63,"not found",0)</f>
        <v>0.12957806221905885</v>
      </c>
      <c r="AG636">
        <f>_xlfn.XLOOKUP(_xlfn.XLOOKUP(O636,Binning_WOE_IV!$AU$2:$AU$4,Binning_WOE_IV!$AV$2:$AV$4,"not found",0),Binning_WOE_IV!$R$64:$R$65,Binning_WOE_IV!$G$64:$G$65,"not found",0)</f>
        <v>0.23435622685305388</v>
      </c>
      <c r="AH636">
        <f>V636*TRAIN_SUMMARY!$C$3</f>
        <v>-0.80010661528638027</v>
      </c>
      <c r="AI636">
        <f>W636*TRAIN_SUMMARY!$C$4</f>
        <v>-8.037531726833734E-2</v>
      </c>
      <c r="AJ636">
        <f>X636*TRAIN_SUMMARY!$C$5</f>
        <v>8.428542324031725E-2</v>
      </c>
      <c r="AK636">
        <f>Y636*TRAIN_SUMMARY!$C$6</f>
        <v>-0.88431454425511169</v>
      </c>
      <c r="AL636">
        <f>Z636*TRAIN_SUMMARY!$C$7</f>
        <v>-0.37777464997720578</v>
      </c>
      <c r="AM636">
        <f>AA636*TRAIN_SUMMARY!$C$8</f>
        <v>-0.43521580803835686</v>
      </c>
      <c r="AN636">
        <f>AB636*TRAIN_SUMMARY!$C$9</f>
        <v>0.17108448609736249</v>
      </c>
      <c r="AO636">
        <f>AC636*TRAIN_SUMMARY!$C$10</f>
        <v>4.7923621110280083E-2</v>
      </c>
      <c r="AP636">
        <f>AD636*TRAIN_SUMMARY!$C$11</f>
        <v>0.23813846799994265</v>
      </c>
      <c r="AQ636">
        <f>AE636*TRAIN_SUMMARY!$C$12</f>
        <v>6.1778553558697331E-2</v>
      </c>
      <c r="AR636">
        <f>AF636*TRAIN_SUMMARY!$C$13</f>
        <v>-7.9424741749105313E-2</v>
      </c>
      <c r="AS636">
        <f>AG636*TRAIN_SUMMARY!$C$14</f>
        <v>-8.8614999578798745E-2</v>
      </c>
      <c r="AT636">
        <f>TRAIN_SUMMARY!$C$2+SUM(AH636:AS636)</f>
        <v>-2.9640169389088196</v>
      </c>
      <c r="AU636">
        <f t="shared" si="117"/>
        <v>4.9078197511096641E-2</v>
      </c>
      <c r="AV636">
        <f t="shared" si="118"/>
        <v>5.0323446432783796E-2</v>
      </c>
      <c r="AW636">
        <f t="shared" si="119"/>
        <v>1</v>
      </c>
      <c r="AX636">
        <f t="shared" si="120"/>
        <v>0</v>
      </c>
      <c r="AY636">
        <f t="shared" si="128"/>
        <v>421</v>
      </c>
      <c r="AZ636">
        <f t="shared" si="129"/>
        <v>214</v>
      </c>
      <c r="BA636" s="35">
        <f t="shared" si="121"/>
        <v>0.86804123711340209</v>
      </c>
      <c r="BB636" s="35">
        <f t="shared" si="122"/>
        <v>0.99534883720930234</v>
      </c>
      <c r="BC636" s="35">
        <f t="shared" si="123"/>
        <v>0.12730760009590025</v>
      </c>
      <c r="BD636" s="35">
        <f t="shared" si="124"/>
        <v>0.99534883720930234</v>
      </c>
      <c r="BE636" s="35">
        <f t="shared" si="125"/>
        <v>0.86804123711340209</v>
      </c>
      <c r="BF636" s="23">
        <f>VLOOKUP(AH636,POINTS_TABLE!$D$2:$E$6,2,FALSE)</f>
        <v>-34.629295381683434</v>
      </c>
      <c r="BG636" s="23">
        <f>VLOOKUP(AI636,POINTS_TABLE!$D$7:$E$12,2,FALSE)</f>
        <v>-3.4787121489872201</v>
      </c>
      <c r="BH636" s="23">
        <f>VLOOKUP(AJ636,POINTS_TABLE!$D$13:$E$18,2,FALSE)</f>
        <v>3.6479448638409924</v>
      </c>
      <c r="BI636" s="23">
        <f>VLOOKUP(AK636,POINTS_TABLE!$D$21:$E$24,2,FALSE)</f>
        <v>-38.273886227485001</v>
      </c>
      <c r="BJ636" s="23">
        <f>VLOOKUP(AL636,POINTS_TABLE!$D$25:$E$27,2,FALSE)</f>
        <v>-16.350408422870363</v>
      </c>
      <c r="BK636" s="23">
        <f>VLOOKUP(AM636,POINTS_TABLE!$D$28:$E$33,2,FALSE)</f>
        <v>-18.836510639202615</v>
      </c>
      <c r="BL636" s="23">
        <f>VLOOKUP(AN636,POINTS_TABLE!$D$34:$E$37,2,FALSE)</f>
        <v>7.4046821899710498</v>
      </c>
      <c r="BM636" s="23">
        <f>VLOOKUP(AO636,POINTS_TABLE!$D$38:$E$41,2,FALSE)</f>
        <v>2.0741751155172814</v>
      </c>
      <c r="BN636" s="23">
        <f>VLOOKUP(AP636,POINTS_TABLE!$D$42:$E$44,2,FALSE)</f>
        <v>10.30683560485237</v>
      </c>
      <c r="BO636" s="23">
        <f>VLOOKUP(AQ636,POINTS_TABLE!$D$45:$E$48,2,FALSE)</f>
        <v>2.6738283855727758</v>
      </c>
      <c r="BP636" s="23">
        <f>VLOOKUP(AR636,POINTS_TABLE!$D$49:$E$50,2,FALSE)</f>
        <v>-3.4375704313596254</v>
      </c>
      <c r="BQ636" s="23">
        <f>VLOOKUP(AS636,POINTS_TABLE!$D$51:$E$52,2,FALSE)</f>
        <v>-3.8353326132213157</v>
      </c>
      <c r="BR636" s="39">
        <f>ROUND(SCORECARD_SCALLING!$C$6-SUM(BF636:BQ636)-TRAIN_SUMMARY!$C$2*SCORECARD_SCALLING!$C$5,0)</f>
        <v>599</v>
      </c>
      <c r="BS636" t="str">
        <f t="shared" si="126"/>
        <v>Accept</v>
      </c>
      <c r="BT636">
        <f t="shared" si="127"/>
        <v>3</v>
      </c>
    </row>
    <row r="637" spans="1:72">
      <c r="A637" s="2" t="s">
        <v>37</v>
      </c>
      <c r="B637" s="2">
        <v>24</v>
      </c>
      <c r="C637" s="2" t="s">
        <v>33</v>
      </c>
      <c r="D637" s="2" t="s">
        <v>23</v>
      </c>
      <c r="E637" s="2">
        <v>3430</v>
      </c>
      <c r="F637" s="2" t="s">
        <v>48</v>
      </c>
      <c r="G637" s="2" t="s">
        <v>25</v>
      </c>
      <c r="H637" s="2">
        <v>3</v>
      </c>
      <c r="I637" s="2" t="s">
        <v>26</v>
      </c>
      <c r="J637" s="2" t="s">
        <v>27</v>
      </c>
      <c r="K637" s="2">
        <v>2</v>
      </c>
      <c r="L637" s="2" t="s">
        <v>50</v>
      </c>
      <c r="M637" s="2">
        <v>31</v>
      </c>
      <c r="N637" s="2" t="s">
        <v>27</v>
      </c>
      <c r="O637" s="2" t="s">
        <v>29</v>
      </c>
      <c r="P637" s="2">
        <v>1</v>
      </c>
      <c r="Q637" s="2" t="s">
        <v>30</v>
      </c>
      <c r="R637" s="2">
        <v>2</v>
      </c>
      <c r="S637" s="2" t="s">
        <v>31</v>
      </c>
      <c r="T637" s="2" t="s">
        <v>31</v>
      </c>
      <c r="U637" s="2">
        <v>0</v>
      </c>
      <c r="V637">
        <f>_xlfn.XLOOKUP(B637,Binning_WOE_IV!$C$2:$C$6,Binning_WOE_IV!$I$2:$I$6,"not found",-1)</f>
        <v>-0.12917431193202994</v>
      </c>
      <c r="W637">
        <f>_xlfn.XLOOKUP(E637,Binning_WOE_IV!$C$7:$C$12,Binning_WOE_IV!$I$7:$I$12,"not found",-1)</f>
        <v>4.3939369041401284E-2</v>
      </c>
      <c r="X637">
        <f>_xlfn.XLOOKUP(M637,Binning_WOE_IV!$C$13:$C$18,Binning_WOE_IV!$I$13:$I$18,"not found",-1)</f>
        <v>-9.0210644079187538E-2</v>
      </c>
      <c r="Y637">
        <f>_xlfn.XLOOKUP(A637,Binning_WOE_IV!$B$32:$B$35,Binning_WOE_IV!$G$32:$G$35,"not found",0)</f>
        <v>1.1281887537091495</v>
      </c>
      <c r="Z637" s="23">
        <f>_xlfn.XLOOKUP(_xlfn.XLOOKUP(C637,Binning_WOE_IV!$AF$2:$AF$6,Binning_WOE_IV!$AG$2:$AG$6,"not found",0),Binning_WOE_IV!$R$36:$R$38,Binning_WOE_IV!$G$36:$G$38,"not found",0)</f>
        <v>-4.4726268044255127E-2</v>
      </c>
      <c r="AA637" cm="1">
        <f t="array" ref="AA637">_xlfn.SWITCH(D637,"radio/tv",Binning_WOE_IV!$G$39,"other",Binning_WOE_IV!$G$39,"education",Binning_WOE_IV!$G$40,"retraining",Binning_WOE_IV!$G$40,"furniture/equipment",Binning_WOE_IV!$G$41,"domestic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37">
        <f>_xlfn.LET(_xlpm.b,_xlfn.XLOOKUP(F637,Binning_WOE_IV!$AJ$2:$AJ$6,Binning_WOE_IV!$AK$2:$AK$6,"not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37">
        <f>_xlfn.LET(_xlpm.b,_xlfn.XLOOKUP(G637,Binning_WOE_IV!$AL$2:$AL$6,Binning_WOE_IV!$AM$2:$AM$6,"not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37">
        <f>_xlfn.XLOOKUP(_xlfn.XLOOKUP(I637,Binning_WOE_IV!$AN$2:$AN$5,Binning_WOE_IV!$AO$2:$AO$5,"not found",0),Binning_WOE_IV!$R$53:$R$55,Binning_WOE_IV!$G$53:$G$55,"not found",0)</f>
        <v>0.1811117123342415</v>
      </c>
      <c r="AE637">
        <f>_xlfn.LET(_xlpm.b,_xlfn.XLOOKUP(L637,Binning_WOE_IV!$AQ$2:$AQ$5,Binning_WOE_IV!$AR$2:$AR$5,"not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37">
        <f>_xlfn.XLOOKUP(_xlfn.XLOOKUP(N637,Binning_WOE_IV!$AS$2:$AS$4,Binning_WOE_IV!$AT$2:$AT$4,"not found",0),Binning_WOE_IV!$R$62:$R$63,Binning_WOE_IV!$G$62:$G$63,"not found",0)</f>
        <v>0.12957806221905885</v>
      </c>
      <c r="AG637">
        <f>_xlfn.XLOOKUP(_xlfn.XLOOKUP(O637,Binning_WOE_IV!$AU$2:$AU$4,Binning_WOE_IV!$AV$2:$AV$4,"not found",0),Binning_WOE_IV!$R$64:$R$65,Binning_WOE_IV!$G$64:$G$65,"not found",0)</f>
        <v>0.23435622685305388</v>
      </c>
      <c r="AH637">
        <f>V637*TRAIN_SUMMARY!$C$3</f>
        <v>0.10186434668464488</v>
      </c>
      <c r="AI637">
        <f>W637*TRAIN_SUMMARY!$C$4</f>
        <v>-2.1929012991782761E-2</v>
      </c>
      <c r="AJ637">
        <f>X637*TRAIN_SUMMARY!$C$5</f>
        <v>5.7453903556002682E-2</v>
      </c>
      <c r="AK637">
        <f>Y637*TRAIN_SUMMARY!$C$6</f>
        <v>-0.88431454425511169</v>
      </c>
      <c r="AL637">
        <f>Z637*TRAIN_SUMMARY!$C$7</f>
        <v>2.4580699342731407E-2</v>
      </c>
      <c r="AM637">
        <f>AA637*TRAIN_SUMMARY!$C$8</f>
        <v>-0.43521580803835686</v>
      </c>
      <c r="AN637">
        <f>AB637*TRAIN_SUMMARY!$C$9</f>
        <v>-0.49793991054548797</v>
      </c>
      <c r="AO637">
        <f>AC637*TRAIN_SUMMARY!$C$10</f>
        <v>-0.18469041192036334</v>
      </c>
      <c r="AP637">
        <f>AD637*TRAIN_SUMMARY!$C$11</f>
        <v>-0.21458247952085815</v>
      </c>
      <c r="AQ637">
        <f>AE637*TRAIN_SUMMARY!$C$12</f>
        <v>6.1778553558697331E-2</v>
      </c>
      <c r="AR637">
        <f>AF637*TRAIN_SUMMARY!$C$13</f>
        <v>-7.9424741749105313E-2</v>
      </c>
      <c r="AS637">
        <f>AG637*TRAIN_SUMMARY!$C$14</f>
        <v>-8.8614999578798745E-2</v>
      </c>
      <c r="AT637">
        <f>TRAIN_SUMMARY!$C$2+SUM(AH637:AS637)</f>
        <v>-2.9824352202199114</v>
      </c>
      <c r="AU637">
        <f t="shared" si="117"/>
        <v>4.8225729038737876E-2</v>
      </c>
      <c r="AV637">
        <f t="shared" si="118"/>
        <v>4.942738264068023E-2</v>
      </c>
      <c r="AW637">
        <f t="shared" si="119"/>
        <v>1</v>
      </c>
      <c r="AX637">
        <f t="shared" si="120"/>
        <v>0</v>
      </c>
      <c r="AY637">
        <f t="shared" si="128"/>
        <v>422</v>
      </c>
      <c r="AZ637">
        <f t="shared" si="129"/>
        <v>214</v>
      </c>
      <c r="BA637" s="35">
        <f t="shared" si="121"/>
        <v>0.87010309278350517</v>
      </c>
      <c r="BB637" s="35">
        <f t="shared" si="122"/>
        <v>0.99534883720930234</v>
      </c>
      <c r="BC637" s="35">
        <f t="shared" si="123"/>
        <v>0.12524574442579717</v>
      </c>
      <c r="BD637" s="35">
        <f t="shared" si="124"/>
        <v>0.99534883720930234</v>
      </c>
      <c r="BE637" s="35">
        <f t="shared" si="125"/>
        <v>0.87010309278350517</v>
      </c>
      <c r="BF637" s="23">
        <f>VLOOKUP(AH637,POINTS_TABLE!$D$2:$E$6,2,FALSE)</f>
        <v>4.4087756341599382</v>
      </c>
      <c r="BG637" s="23">
        <f>VLOOKUP(AI637,POINTS_TABLE!$D$7:$E$12,2,FALSE)</f>
        <v>-0.94910634884503919</v>
      </c>
      <c r="BH637" s="23">
        <f>VLOOKUP(AJ637,POINTS_TABLE!$D$13:$E$18,2,FALSE)</f>
        <v>2.4866538521987356</v>
      </c>
      <c r="BI637" s="23">
        <f>VLOOKUP(AK637,POINTS_TABLE!$D$21:$E$24,2,FALSE)</f>
        <v>-38.273886227485001</v>
      </c>
      <c r="BJ637" s="23">
        <f>VLOOKUP(AL637,POINTS_TABLE!$D$25:$E$27,2,FALSE)</f>
        <v>1.063873591300236</v>
      </c>
      <c r="BK637" s="23">
        <f>VLOOKUP(AM637,POINTS_TABLE!$D$28:$E$33,2,FALSE)</f>
        <v>-18.836510639202615</v>
      </c>
      <c r="BL637" s="23">
        <f>VLOOKUP(AN637,POINTS_TABLE!$D$34:$E$37,2,FALSE)</f>
        <v>-21.551263188140087</v>
      </c>
      <c r="BM637" s="23">
        <f>VLOOKUP(AO637,POINTS_TABLE!$D$38:$E$41,2,FALSE)</f>
        <v>-7.9935582413174426</v>
      </c>
      <c r="BN637" s="23">
        <f>VLOOKUP(AP637,POINTS_TABLE!$D$42:$E$44,2,FALSE)</f>
        <v>-9.2873123719919874</v>
      </c>
      <c r="BO637" s="23">
        <f>VLOOKUP(AQ637,POINTS_TABLE!$D$45:$E$48,2,FALSE)</f>
        <v>2.6738283855727758</v>
      </c>
      <c r="BP637" s="23">
        <f>VLOOKUP(AR637,POINTS_TABLE!$D$49:$E$50,2,FALSE)</f>
        <v>-3.4375704313596254</v>
      </c>
      <c r="BQ637" s="23">
        <f>VLOOKUP(AS637,POINTS_TABLE!$D$51:$E$52,2,FALSE)</f>
        <v>-3.8353326132213157</v>
      </c>
      <c r="BR637" s="39">
        <f>ROUND(SCORECARD_SCALLING!$C$6-SUM(BF637:BQ637)-TRAIN_SUMMARY!$C$2*SCORECARD_SCALLING!$C$5,0)</f>
        <v>599</v>
      </c>
      <c r="BS637" t="str">
        <f t="shared" si="126"/>
        <v>Accept</v>
      </c>
      <c r="BT637">
        <f t="shared" si="127"/>
        <v>3</v>
      </c>
    </row>
    <row r="638" spans="1:72">
      <c r="A638" s="2" t="s">
        <v>37</v>
      </c>
      <c r="B638" s="2">
        <v>10</v>
      </c>
      <c r="C638" s="2" t="s">
        <v>33</v>
      </c>
      <c r="D638" s="2" t="s">
        <v>71</v>
      </c>
      <c r="E638" s="2">
        <v>894</v>
      </c>
      <c r="F638" s="2" t="s">
        <v>24</v>
      </c>
      <c r="G638" s="2" t="s">
        <v>39</v>
      </c>
      <c r="H638" s="2">
        <v>4</v>
      </c>
      <c r="I638" s="2" t="s">
        <v>36</v>
      </c>
      <c r="J638" s="2" t="s">
        <v>27</v>
      </c>
      <c r="K638" s="2">
        <v>3</v>
      </c>
      <c r="L638" s="2" t="s">
        <v>43</v>
      </c>
      <c r="M638" s="2">
        <v>40</v>
      </c>
      <c r="N638" s="2" t="s">
        <v>27</v>
      </c>
      <c r="O638" s="2" t="s">
        <v>29</v>
      </c>
      <c r="P638" s="2">
        <v>1</v>
      </c>
      <c r="Q638" s="2" t="s">
        <v>30</v>
      </c>
      <c r="R638" s="2">
        <v>1</v>
      </c>
      <c r="S638" s="2" t="s">
        <v>31</v>
      </c>
      <c r="T638" s="2" t="s">
        <v>31</v>
      </c>
      <c r="U638" s="2">
        <v>0</v>
      </c>
      <c r="V638">
        <f>_xlfn.XLOOKUP(B638,Binning_WOE_IV!$C$2:$C$6,Binning_WOE_IV!$I$2:$I$6,"not found",-1)</f>
        <v>1.0146162505891094</v>
      </c>
      <c r="W638">
        <f>_xlfn.XLOOKUP(E638,Binning_WOE_IV!$C$7:$C$12,Binning_WOE_IV!$I$7:$I$12,"not found",-1)</f>
        <v>3.9978967825304385E-2</v>
      </c>
      <c r="X638">
        <f>_xlfn.XLOOKUP(M638,Binning_WOE_IV!$C$13:$C$18,Binning_WOE_IV!$I$13:$I$18,"not found",-1)</f>
        <v>0.27579903319597576</v>
      </c>
      <c r="Y638">
        <f>_xlfn.XLOOKUP(A638,Binning_WOE_IV!$B$32:$B$35,Binning_WOE_IV!$G$32:$G$35,"not found",0)</f>
        <v>1.1281887537091495</v>
      </c>
      <c r="Z638" s="23">
        <f>_xlfn.XLOOKUP(_xlfn.XLOOKUP(C638,Binning_WOE_IV!$AF$2:$AF$6,Binning_WOE_IV!$AG$2:$AG$6,"not found",0),Binning_WOE_IV!$R$36:$R$38,Binning_WOE_IV!$G$36:$G$38,"not found",0)</f>
        <v>-4.4726268044255127E-2</v>
      </c>
      <c r="AA638" cm="1">
        <f t="array" ref="AA638">_xlfn.SWITCH(D638,"radio/tv",Binning_WOE_IV!$G$39,"other",Binning_WOE_IV!$G$39,"education",Binning_WOE_IV!$G$40,"retraining",Binning_WOE_IV!$G$40,"furniture/equipment",Binning_WOE_IV!$G$41,"domestic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638">
        <f>_xlfn.LET(_xlpm.b,_xlfn.XLOOKUP(F638,Binning_WOE_IV!$AJ$2:$AJ$6,Binning_WOE_IV!$AK$2:$AK$6,"not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38">
        <f>_xlfn.LET(_xlpm.b,_xlfn.XLOOKUP(G638,Binning_WOE_IV!$AL$2:$AL$6,Binning_WOE_IV!$AM$2:$AM$6,"not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38">
        <f>_xlfn.XLOOKUP(_xlfn.XLOOKUP(I638,Binning_WOE_IV!$AN$2:$AN$5,Binning_WOE_IV!$AO$2:$AO$5,"not found",0),Binning_WOE_IV!$R$53:$R$55,Binning_WOE_IV!$G$53:$G$55,"not found",0)</f>
        <v>-0.20099341664998441</v>
      </c>
      <c r="AE638">
        <f>_xlfn.LET(_xlpm.b,_xlfn.XLOOKUP(L638,Binning_WOE_IV!$AQ$2:$AQ$5,Binning_WOE_IV!$AR$2:$AR$5,"not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38">
        <f>_xlfn.XLOOKUP(_xlfn.XLOOKUP(N638,Binning_WOE_IV!$AS$2:$AS$4,Binning_WOE_IV!$AT$2:$AT$4,"not found",0),Binning_WOE_IV!$R$62:$R$63,Binning_WOE_IV!$G$62:$G$63,"not found",0)</f>
        <v>0.12957806221905885</v>
      </c>
      <c r="AG638">
        <f>_xlfn.XLOOKUP(_xlfn.XLOOKUP(O638,Binning_WOE_IV!$AU$2:$AU$4,Binning_WOE_IV!$AV$2:$AV$4,"not found",0),Binning_WOE_IV!$R$64:$R$65,Binning_WOE_IV!$G$64:$G$65,"not found",0)</f>
        <v>0.23435622685305388</v>
      </c>
      <c r="AH638">
        <f>V638*TRAIN_SUMMARY!$C$3</f>
        <v>-0.80010661528638027</v>
      </c>
      <c r="AI638">
        <f>W638*TRAIN_SUMMARY!$C$4</f>
        <v>-1.9952478243670423E-2</v>
      </c>
      <c r="AJ638">
        <f>X638*TRAIN_SUMMARY!$C$5</f>
        <v>-0.1756525653466223</v>
      </c>
      <c r="AK638">
        <f>Y638*TRAIN_SUMMARY!$C$6</f>
        <v>-0.88431454425511169</v>
      </c>
      <c r="AL638">
        <f>Z638*TRAIN_SUMMARY!$C$7</f>
        <v>2.4580699342731407E-2</v>
      </c>
      <c r="AM638">
        <f>AA638*TRAIN_SUMMARY!$C$8</f>
        <v>0.31332064462344805</v>
      </c>
      <c r="AN638">
        <f>AB638*TRAIN_SUMMARY!$C$9</f>
        <v>-0.49611293003523665</v>
      </c>
      <c r="AO638">
        <f>AC638*TRAIN_SUMMARY!$C$10</f>
        <v>-0.18469041192036334</v>
      </c>
      <c r="AP638">
        <f>AD638*TRAIN_SUMMARY!$C$11</f>
        <v>0.23813846799994265</v>
      </c>
      <c r="AQ638">
        <f>AE638*TRAIN_SUMMARY!$C$12</f>
        <v>-1.8327249432625072E-2</v>
      </c>
      <c r="AR638">
        <f>AF638*TRAIN_SUMMARY!$C$13</f>
        <v>-7.9424741749105313E-2</v>
      </c>
      <c r="AS638">
        <f>AG638*TRAIN_SUMMARY!$C$14</f>
        <v>-8.8614999578798745E-2</v>
      </c>
      <c r="AT638">
        <f>TRAIN_SUMMARY!$C$2+SUM(AH638:AS638)</f>
        <v>-2.9925575386439149</v>
      </c>
      <c r="AU638">
        <f t="shared" si="117"/>
        <v>4.7763233483670224E-2</v>
      </c>
      <c r="AV638">
        <f t="shared" si="118"/>
        <v>4.8941570788689416E-2</v>
      </c>
      <c r="AW638">
        <f t="shared" si="119"/>
        <v>1</v>
      </c>
      <c r="AX638">
        <f t="shared" si="120"/>
        <v>0</v>
      </c>
      <c r="AY638">
        <f t="shared" si="128"/>
        <v>423</v>
      </c>
      <c r="AZ638">
        <f t="shared" si="129"/>
        <v>214</v>
      </c>
      <c r="BA638" s="35">
        <f t="shared" si="121"/>
        <v>0.87216494845360826</v>
      </c>
      <c r="BB638" s="35">
        <f t="shared" si="122"/>
        <v>0.99534883720930234</v>
      </c>
      <c r="BC638" s="35">
        <f t="shared" si="123"/>
        <v>0.12318388875569408</v>
      </c>
      <c r="BD638" s="35">
        <f t="shared" si="124"/>
        <v>0.99534883720930234</v>
      </c>
      <c r="BE638" s="35">
        <f t="shared" si="125"/>
        <v>0.87216494845360826</v>
      </c>
      <c r="BF638" s="23">
        <f>VLOOKUP(AH638,POINTS_TABLE!$D$2:$E$6,2,FALSE)</f>
        <v>-34.629295381683434</v>
      </c>
      <c r="BG638" s="23">
        <f>VLOOKUP(AI638,POINTS_TABLE!$D$7:$E$12,2,FALSE)</f>
        <v>-0.86356024246764762</v>
      </c>
      <c r="BH638" s="23">
        <f>VLOOKUP(AJ638,POINTS_TABLE!$D$13:$E$18,2,FALSE)</f>
        <v>-7.6023925483498971</v>
      </c>
      <c r="BI638" s="23">
        <f>VLOOKUP(AK638,POINTS_TABLE!$D$21:$E$24,2,FALSE)</f>
        <v>-38.273886227485001</v>
      </c>
      <c r="BJ638" s="23">
        <f>VLOOKUP(AL638,POINTS_TABLE!$D$25:$E$27,2,FALSE)</f>
        <v>1.063873591300236</v>
      </c>
      <c r="BK638" s="23">
        <f>VLOOKUP(AM638,POINTS_TABLE!$D$28:$E$33,2,FALSE)</f>
        <v>13.560784206191453</v>
      </c>
      <c r="BL638" s="23">
        <f>VLOOKUP(AN638,POINTS_TABLE!$D$34:$E$37,2,FALSE)</f>
        <v>-21.472189916481874</v>
      </c>
      <c r="BM638" s="23">
        <f>VLOOKUP(AO638,POINTS_TABLE!$D$38:$E$41,2,FALSE)</f>
        <v>-7.9935582413174426</v>
      </c>
      <c r="BN638" s="23">
        <f>VLOOKUP(AP638,POINTS_TABLE!$D$42:$E$44,2,FALSE)</f>
        <v>10.30683560485237</v>
      </c>
      <c r="BO638" s="23">
        <f>VLOOKUP(AQ638,POINTS_TABLE!$D$45:$E$48,2,FALSE)</f>
        <v>-0.79321895608749771</v>
      </c>
      <c r="BP638" s="23">
        <f>VLOOKUP(AR638,POINTS_TABLE!$D$49:$E$50,2,FALSE)</f>
        <v>-3.4375704313596254</v>
      </c>
      <c r="BQ638" s="23">
        <f>VLOOKUP(AS638,POINTS_TABLE!$D$51:$E$52,2,FALSE)</f>
        <v>-3.8353326132213157</v>
      </c>
      <c r="BR638" s="39">
        <f>ROUND(SCORECARD_SCALLING!$C$6-SUM(BF638:BQ638)-TRAIN_SUMMARY!$C$2*SCORECARD_SCALLING!$C$5,0)</f>
        <v>600</v>
      </c>
      <c r="BS638" t="str">
        <f t="shared" si="126"/>
        <v>Accept</v>
      </c>
      <c r="BT638">
        <f t="shared" si="127"/>
        <v>3</v>
      </c>
    </row>
    <row r="639" spans="1:72">
      <c r="A639" s="2" t="s">
        <v>37</v>
      </c>
      <c r="B639" s="2">
        <v>12</v>
      </c>
      <c r="C639" s="2" t="s">
        <v>22</v>
      </c>
      <c r="D639" s="2" t="s">
        <v>41</v>
      </c>
      <c r="E639" s="2">
        <v>1935</v>
      </c>
      <c r="F639" s="2" t="s">
        <v>34</v>
      </c>
      <c r="G639" s="2" t="s">
        <v>25</v>
      </c>
      <c r="H639" s="2">
        <v>4</v>
      </c>
      <c r="I639" s="2" t="s">
        <v>26</v>
      </c>
      <c r="J639" s="2" t="s">
        <v>27</v>
      </c>
      <c r="K639" s="2">
        <v>4</v>
      </c>
      <c r="L639" s="2" t="s">
        <v>28</v>
      </c>
      <c r="M639" s="2">
        <v>43</v>
      </c>
      <c r="N639" s="2" t="s">
        <v>27</v>
      </c>
      <c r="O639" s="2" t="s">
        <v>29</v>
      </c>
      <c r="P639" s="2">
        <v>3</v>
      </c>
      <c r="Q639" s="2" t="s">
        <v>30</v>
      </c>
      <c r="R639" s="2">
        <v>1</v>
      </c>
      <c r="S639" s="2" t="s">
        <v>31</v>
      </c>
      <c r="T639" s="2" t="s">
        <v>31</v>
      </c>
      <c r="U639" s="2">
        <v>0</v>
      </c>
      <c r="V639">
        <f>_xlfn.XLOOKUP(B639,Binning_WOE_IV!$C$2:$C$6,Binning_WOE_IV!$I$2:$I$6,"not found",-1)</f>
        <v>7.0953437452657447E-2</v>
      </c>
      <c r="W639">
        <f>_xlfn.XLOOKUP(E639,Binning_WOE_IV!$C$7:$C$12,Binning_WOE_IV!$I$7:$I$12,"not found",-1)</f>
        <v>0.16104877718831048</v>
      </c>
      <c r="X639">
        <f>_xlfn.XLOOKUP(M639,Binning_WOE_IV!$C$13:$C$18,Binning_WOE_IV!$I$13:$I$18,"not found",-1)</f>
        <v>0.27579903319597576</v>
      </c>
      <c r="Y639">
        <f>_xlfn.XLOOKUP(A639,Binning_WOE_IV!$B$32:$B$35,Binning_WOE_IV!$G$32:$G$35,"not found",0)</f>
        <v>1.1281887537091495</v>
      </c>
      <c r="Z639" s="23">
        <f>_xlfn.XLOOKUP(_xlfn.XLOOKUP(C639,Binning_WOE_IV!$AF$2:$AF$6,Binning_WOE_IV!$AG$2:$AG$6,"not found",0),Binning_WOE_IV!$R$36:$R$38,Binning_WOE_IV!$G$36:$G$38,"not found",0)</f>
        <v>0.68738688104907397</v>
      </c>
      <c r="AA639" cm="1">
        <f t="array" ref="AA639">_xlfn.SWITCH(D639,"radio/tv",Binning_WOE_IV!$G$39,"other",Binning_WOE_IV!$G$39,"education",Binning_WOE_IV!$G$40,"retraining",Binning_WOE_IV!$G$40,"furniture/equipment",Binning_WOE_IV!$G$41,"domestic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639">
        <f>_xlfn.LET(_xlpm.b,_xlfn.XLOOKUP(F639,Binning_WOE_IV!$AJ$2:$AJ$6,Binning_WOE_IV!$AK$2:$AK$6,"not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39">
        <f>_xlfn.LET(_xlpm.b,_xlfn.XLOOKUP(G639,Binning_WOE_IV!$AL$2:$AL$6,Binning_WOE_IV!$AM$2:$AM$6,"not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39">
        <f>_xlfn.XLOOKUP(_xlfn.XLOOKUP(I639,Binning_WOE_IV!$AN$2:$AN$5,Binning_WOE_IV!$AO$2:$AO$5,"not found",0),Binning_WOE_IV!$R$53:$R$55,Binning_WOE_IV!$G$53:$G$55,"not found",0)</f>
        <v>0.1811117123342415</v>
      </c>
      <c r="AE639">
        <f>_xlfn.LET(_xlpm.b,_xlfn.XLOOKUP(L639,Binning_WOE_IV!$AQ$2:$AQ$5,Binning_WOE_IV!$AR$2:$AR$5,"not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39">
        <f>_xlfn.XLOOKUP(_xlfn.XLOOKUP(N639,Binning_WOE_IV!$AS$2:$AS$4,Binning_WOE_IV!$AT$2:$AT$4,"not found",0),Binning_WOE_IV!$R$62:$R$63,Binning_WOE_IV!$G$62:$G$63,"not found",0)</f>
        <v>0.12957806221905885</v>
      </c>
      <c r="AG639">
        <f>_xlfn.XLOOKUP(_xlfn.XLOOKUP(O639,Binning_WOE_IV!$AU$2:$AU$4,Binning_WOE_IV!$AV$2:$AV$4,"not found",0),Binning_WOE_IV!$R$64:$R$65,Binning_WOE_IV!$G$64:$G$65,"not found",0)</f>
        <v>0.23435622685305388</v>
      </c>
      <c r="AH639">
        <f>V639*TRAIN_SUMMARY!$C$3</f>
        <v>-5.5952498937620498E-2</v>
      </c>
      <c r="AI639">
        <f>W639*TRAIN_SUMMARY!$C$4</f>
        <v>-8.037531726833734E-2</v>
      </c>
      <c r="AJ639">
        <f>X639*TRAIN_SUMMARY!$C$5</f>
        <v>-0.1756525653466223</v>
      </c>
      <c r="AK639">
        <f>Y639*TRAIN_SUMMARY!$C$6</f>
        <v>-0.88431454425511169</v>
      </c>
      <c r="AL639">
        <f>Z639*TRAIN_SUMMARY!$C$7</f>
        <v>-0.37777464997720578</v>
      </c>
      <c r="AM639">
        <f>AA639*TRAIN_SUMMARY!$C$8</f>
        <v>5.9194073638088991E-2</v>
      </c>
      <c r="AN639">
        <f>AB639*TRAIN_SUMMARY!$C$9</f>
        <v>0.17108448609736249</v>
      </c>
      <c r="AO639">
        <f>AC639*TRAIN_SUMMARY!$C$10</f>
        <v>-0.18469041192036334</v>
      </c>
      <c r="AP639">
        <f>AD639*TRAIN_SUMMARY!$C$11</f>
        <v>-0.21458247952085815</v>
      </c>
      <c r="AQ639">
        <f>AE639*TRAIN_SUMMARY!$C$12</f>
        <v>-0.28008206528227803</v>
      </c>
      <c r="AR639">
        <f>AF639*TRAIN_SUMMARY!$C$13</f>
        <v>-7.9424741749105313E-2</v>
      </c>
      <c r="AS639">
        <f>AG639*TRAIN_SUMMARY!$C$14</f>
        <v>-8.8614999578798745E-2</v>
      </c>
      <c r="AT639">
        <f>TRAIN_SUMMARY!$C$2+SUM(AH639:AS639)</f>
        <v>-3.0125865288629727</v>
      </c>
      <c r="AU639">
        <f t="shared" si="117"/>
        <v>4.6860483957732207E-2</v>
      </c>
      <c r="AV639">
        <f t="shared" si="118"/>
        <v>4.7993989356349208E-2</v>
      </c>
      <c r="AW639">
        <f t="shared" si="119"/>
        <v>1</v>
      </c>
      <c r="AX639">
        <f t="shared" si="120"/>
        <v>0</v>
      </c>
      <c r="AY639">
        <f t="shared" si="128"/>
        <v>424</v>
      </c>
      <c r="AZ639">
        <f t="shared" si="129"/>
        <v>214</v>
      </c>
      <c r="BA639" s="35">
        <f t="shared" si="121"/>
        <v>0.87422680412371134</v>
      </c>
      <c r="BB639" s="35">
        <f t="shared" si="122"/>
        <v>0.99534883720930234</v>
      </c>
      <c r="BC639" s="35">
        <f t="shared" si="123"/>
        <v>0.121122033085591</v>
      </c>
      <c r="BD639" s="35">
        <f t="shared" si="124"/>
        <v>0.99534883720930234</v>
      </c>
      <c r="BE639" s="35">
        <f t="shared" si="125"/>
        <v>0.87422680412371134</v>
      </c>
      <c r="BF639" s="23">
        <f>VLOOKUP(AH639,POINTS_TABLE!$D$2:$E$6,2,FALSE)</f>
        <v>-2.4216717822795024</v>
      </c>
      <c r="BG639" s="23">
        <f>VLOOKUP(AI639,POINTS_TABLE!$D$7:$E$12,2,FALSE)</f>
        <v>-3.4787121489872201</v>
      </c>
      <c r="BH639" s="23">
        <f>VLOOKUP(AJ639,POINTS_TABLE!$D$13:$E$18,2,FALSE)</f>
        <v>-7.6023925483498971</v>
      </c>
      <c r="BI639" s="23">
        <f>VLOOKUP(AK639,POINTS_TABLE!$D$21:$E$24,2,FALSE)</f>
        <v>-38.273886227485001</v>
      </c>
      <c r="BJ639" s="23">
        <f>VLOOKUP(AL639,POINTS_TABLE!$D$25:$E$27,2,FALSE)</f>
        <v>-16.350408422870363</v>
      </c>
      <c r="BK639" s="23">
        <f>VLOOKUP(AM639,POINTS_TABLE!$D$28:$E$33,2,FALSE)</f>
        <v>2.5619698946306131</v>
      </c>
      <c r="BL639" s="23">
        <f>VLOOKUP(AN639,POINTS_TABLE!$D$34:$E$37,2,FALSE)</f>
        <v>7.4046821899710498</v>
      </c>
      <c r="BM639" s="23">
        <f>VLOOKUP(AO639,POINTS_TABLE!$D$38:$E$41,2,FALSE)</f>
        <v>-7.9935582413174426</v>
      </c>
      <c r="BN639" s="23">
        <f>VLOOKUP(AP639,POINTS_TABLE!$D$42:$E$44,2,FALSE)</f>
        <v>-9.2873123719919874</v>
      </c>
      <c r="BO639" s="23">
        <f>VLOOKUP(AQ639,POINTS_TABLE!$D$45:$E$48,2,FALSE)</f>
        <v>-12.122190198740443</v>
      </c>
      <c r="BP639" s="23">
        <f>VLOOKUP(AR639,POINTS_TABLE!$D$49:$E$50,2,FALSE)</f>
        <v>-3.4375704313596254</v>
      </c>
      <c r="BQ639" s="23">
        <f>VLOOKUP(AS639,POINTS_TABLE!$D$51:$E$52,2,FALSE)</f>
        <v>-3.8353326132213157</v>
      </c>
      <c r="BR639" s="39">
        <f>ROUND(SCORECARD_SCALLING!$C$6-SUM(BF639:BQ639)-TRAIN_SUMMARY!$C$2*SCORECARD_SCALLING!$C$5,0)</f>
        <v>601</v>
      </c>
      <c r="BS639" t="str">
        <f t="shared" si="126"/>
        <v>Accept</v>
      </c>
      <c r="BT639">
        <f t="shared" si="127"/>
        <v>3</v>
      </c>
    </row>
    <row r="640" spans="1:72">
      <c r="A640" s="2" t="s">
        <v>37</v>
      </c>
      <c r="B640" s="2">
        <v>18</v>
      </c>
      <c r="C640" s="2" t="s">
        <v>33</v>
      </c>
      <c r="D640" s="2" t="s">
        <v>49</v>
      </c>
      <c r="E640" s="2">
        <v>3378</v>
      </c>
      <c r="F640" s="2" t="s">
        <v>24</v>
      </c>
      <c r="G640" s="2" t="s">
        <v>35</v>
      </c>
      <c r="H640" s="2">
        <v>2</v>
      </c>
      <c r="I640" s="2" t="s">
        <v>26</v>
      </c>
      <c r="J640" s="2" t="s">
        <v>27</v>
      </c>
      <c r="K640" s="2">
        <v>1</v>
      </c>
      <c r="L640" s="2" t="s">
        <v>43</v>
      </c>
      <c r="M640" s="2">
        <v>31</v>
      </c>
      <c r="N640" s="2" t="s">
        <v>27</v>
      </c>
      <c r="O640" s="2" t="s">
        <v>29</v>
      </c>
      <c r="P640" s="2">
        <v>1</v>
      </c>
      <c r="Q640" s="2" t="s">
        <v>30</v>
      </c>
      <c r="R640" s="2">
        <v>1</v>
      </c>
      <c r="S640" s="2" t="s">
        <v>31</v>
      </c>
      <c r="T640" s="2" t="s">
        <v>31</v>
      </c>
      <c r="U640" s="2">
        <v>0</v>
      </c>
      <c r="V640">
        <f>_xlfn.XLOOKUP(B640,Binning_WOE_IV!$C$2:$C$6,Binning_WOE_IV!$I$2:$I$6,"not found",-1)</f>
        <v>7.0953437452657447E-2</v>
      </c>
      <c r="W640">
        <f>_xlfn.XLOOKUP(E640,Binning_WOE_IV!$C$7:$C$12,Binning_WOE_IV!$I$7:$I$12,"not found",-1)</f>
        <v>4.3939369041401284E-2</v>
      </c>
      <c r="X640">
        <f>_xlfn.XLOOKUP(M640,Binning_WOE_IV!$C$13:$C$18,Binning_WOE_IV!$I$13:$I$18,"not found",-1)</f>
        <v>-9.0210644079187538E-2</v>
      </c>
      <c r="Y640">
        <f>_xlfn.XLOOKUP(A640,Binning_WOE_IV!$B$32:$B$35,Binning_WOE_IV!$G$32:$G$35,"not found",0)</f>
        <v>1.1281887537091495</v>
      </c>
      <c r="Z640" s="23">
        <f>_xlfn.XLOOKUP(_xlfn.XLOOKUP(C640,Binning_WOE_IV!$AF$2:$AF$6,Binning_WOE_IV!$AG$2:$AG$6,"not found",0),Binning_WOE_IV!$R$36:$R$38,Binning_WOE_IV!$G$36:$G$38,"not found",0)</f>
        <v>-4.4726268044255127E-2</v>
      </c>
      <c r="AA640" cm="1">
        <f t="array" ref="AA640">_xlfn.SWITCH(D640,"radio/tv",Binning_WOE_IV!$G$39,"other",Binning_WOE_IV!$G$39,"education",Binning_WOE_IV!$G$40,"retraining",Binning_WOE_IV!$G$40,"furniture/equipment",Binning_WOE_IV!$G$41,"domestic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640">
        <f>_xlfn.LET(_xlpm.b,_xlfn.XLOOKUP(F640,Binning_WOE_IV!$AJ$2:$AJ$6,Binning_WOE_IV!$AK$2:$AK$6,"not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40">
        <f>_xlfn.LET(_xlpm.b,_xlfn.XLOOKUP(G640,Binning_WOE_IV!$AL$2:$AL$6,Binning_WOE_IV!$AM$2:$AM$6,"not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40">
        <f>_xlfn.XLOOKUP(_xlfn.XLOOKUP(I640,Binning_WOE_IV!$AN$2:$AN$5,Binning_WOE_IV!$AO$2:$AO$5,"not found",0),Binning_WOE_IV!$R$53:$R$55,Binning_WOE_IV!$G$53:$G$55,"not found",0)</f>
        <v>0.1811117123342415</v>
      </c>
      <c r="AE640">
        <f>_xlfn.LET(_xlpm.b,_xlfn.XLOOKUP(L640,Binning_WOE_IV!$AQ$2:$AQ$5,Binning_WOE_IV!$AR$2:$AR$5,"not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40">
        <f>_xlfn.XLOOKUP(_xlfn.XLOOKUP(N640,Binning_WOE_IV!$AS$2:$AS$4,Binning_WOE_IV!$AT$2:$AT$4,"not found",0),Binning_WOE_IV!$R$62:$R$63,Binning_WOE_IV!$G$62:$G$63,"not found",0)</f>
        <v>0.12957806221905885</v>
      </c>
      <c r="AG640">
        <f>_xlfn.XLOOKUP(_xlfn.XLOOKUP(O640,Binning_WOE_IV!$AU$2:$AU$4,Binning_WOE_IV!$AV$2:$AV$4,"not found",0),Binning_WOE_IV!$R$64:$R$65,Binning_WOE_IV!$G$64:$G$65,"not found",0)</f>
        <v>0.23435622685305388</v>
      </c>
      <c r="AH640">
        <f>V640*TRAIN_SUMMARY!$C$3</f>
        <v>-5.5952498937620498E-2</v>
      </c>
      <c r="AI640">
        <f>W640*TRAIN_SUMMARY!$C$4</f>
        <v>-2.1929012991782761E-2</v>
      </c>
      <c r="AJ640">
        <f>X640*TRAIN_SUMMARY!$C$5</f>
        <v>5.7453903556002682E-2</v>
      </c>
      <c r="AK640">
        <f>Y640*TRAIN_SUMMARY!$C$6</f>
        <v>-0.88431454425511169</v>
      </c>
      <c r="AL640">
        <f>Z640*TRAIN_SUMMARY!$C$7</f>
        <v>2.4580699342731407E-2</v>
      </c>
      <c r="AM640">
        <f>AA640*TRAIN_SUMMARY!$C$8</f>
        <v>-0.46936907902687153</v>
      </c>
      <c r="AN640">
        <f>AB640*TRAIN_SUMMARY!$C$9</f>
        <v>-0.49611293003523665</v>
      </c>
      <c r="AO640">
        <f>AC640*TRAIN_SUMMARY!$C$10</f>
        <v>4.7923621110280083E-2</v>
      </c>
      <c r="AP640">
        <f>AD640*TRAIN_SUMMARY!$C$11</f>
        <v>-0.21458247952085815</v>
      </c>
      <c r="AQ640">
        <f>AE640*TRAIN_SUMMARY!$C$12</f>
        <v>-1.8327249432625072E-2</v>
      </c>
      <c r="AR640">
        <f>AF640*TRAIN_SUMMARY!$C$13</f>
        <v>-7.9424741749105313E-2</v>
      </c>
      <c r="AS640">
        <f>AG640*TRAIN_SUMMARY!$C$14</f>
        <v>-8.8614999578798745E-2</v>
      </c>
      <c r="AT640">
        <f>TRAIN_SUMMARY!$C$2+SUM(AH640:AS640)</f>
        <v>-3.0200701262811189</v>
      </c>
      <c r="AU640">
        <f t="shared" si="117"/>
        <v>4.6527363433892577E-2</v>
      </c>
      <c r="AV640">
        <f t="shared" si="118"/>
        <v>4.764455223902709E-2</v>
      </c>
      <c r="AW640">
        <f t="shared" si="119"/>
        <v>1</v>
      </c>
      <c r="AX640">
        <f t="shared" si="120"/>
        <v>0</v>
      </c>
      <c r="AY640">
        <f t="shared" si="128"/>
        <v>425</v>
      </c>
      <c r="AZ640">
        <f t="shared" si="129"/>
        <v>214</v>
      </c>
      <c r="BA640" s="35">
        <f t="shared" si="121"/>
        <v>0.87628865979381443</v>
      </c>
      <c r="BB640" s="35">
        <f t="shared" si="122"/>
        <v>0.99534883720930234</v>
      </c>
      <c r="BC640" s="35">
        <f t="shared" si="123"/>
        <v>0.11906017741548791</v>
      </c>
      <c r="BD640" s="35">
        <f t="shared" si="124"/>
        <v>0.99534883720930234</v>
      </c>
      <c r="BE640" s="35">
        <f t="shared" si="125"/>
        <v>0.87628865979381443</v>
      </c>
      <c r="BF640" s="23">
        <f>VLOOKUP(AH640,POINTS_TABLE!$D$2:$E$6,2,FALSE)</f>
        <v>-2.4216717822795024</v>
      </c>
      <c r="BG640" s="23">
        <f>VLOOKUP(AI640,POINTS_TABLE!$D$7:$E$12,2,FALSE)</f>
        <v>-0.94910634884503919</v>
      </c>
      <c r="BH640" s="23">
        <f>VLOOKUP(AJ640,POINTS_TABLE!$D$13:$E$18,2,FALSE)</f>
        <v>2.4866538521987356</v>
      </c>
      <c r="BI640" s="23">
        <f>VLOOKUP(AK640,POINTS_TABLE!$D$21:$E$24,2,FALSE)</f>
        <v>-38.273886227485001</v>
      </c>
      <c r="BJ640" s="23">
        <f>VLOOKUP(AL640,POINTS_TABLE!$D$25:$E$27,2,FALSE)</f>
        <v>1.063873591300236</v>
      </c>
      <c r="BK640" s="23">
        <f>VLOOKUP(AM640,POINTS_TABLE!$D$28:$E$33,2,FALSE)</f>
        <v>-20.314693279760625</v>
      </c>
      <c r="BL640" s="23">
        <f>VLOOKUP(AN640,POINTS_TABLE!$D$34:$E$37,2,FALSE)</f>
        <v>-21.472189916481874</v>
      </c>
      <c r="BM640" s="23">
        <f>VLOOKUP(AO640,POINTS_TABLE!$D$38:$E$41,2,FALSE)</f>
        <v>2.0741751155172814</v>
      </c>
      <c r="BN640" s="23">
        <f>VLOOKUP(AP640,POINTS_TABLE!$D$42:$E$44,2,FALSE)</f>
        <v>-9.2873123719919874</v>
      </c>
      <c r="BO640" s="23">
        <f>VLOOKUP(AQ640,POINTS_TABLE!$D$45:$E$48,2,FALSE)</f>
        <v>-0.79321895608749771</v>
      </c>
      <c r="BP640" s="23">
        <f>VLOOKUP(AR640,POINTS_TABLE!$D$49:$E$50,2,FALSE)</f>
        <v>-3.4375704313596254</v>
      </c>
      <c r="BQ640" s="23">
        <f>VLOOKUP(AS640,POINTS_TABLE!$D$51:$E$52,2,FALSE)</f>
        <v>-3.8353326132213157</v>
      </c>
      <c r="BR640" s="39">
        <f>ROUND(SCORECARD_SCALLING!$C$6-SUM(BF640:BQ640)-TRAIN_SUMMARY!$C$2*SCORECARD_SCALLING!$C$5,0)</f>
        <v>601</v>
      </c>
      <c r="BS640" t="str">
        <f t="shared" si="126"/>
        <v>Accept</v>
      </c>
      <c r="BT640">
        <f t="shared" si="127"/>
        <v>3</v>
      </c>
    </row>
    <row r="641" spans="1:72">
      <c r="A641" s="2" t="s">
        <v>37</v>
      </c>
      <c r="B641" s="2">
        <v>6</v>
      </c>
      <c r="C641" s="2" t="s">
        <v>33</v>
      </c>
      <c r="D641" s="2" t="s">
        <v>41</v>
      </c>
      <c r="E641" s="2">
        <v>1543</v>
      </c>
      <c r="F641" s="2" t="s">
        <v>53</v>
      </c>
      <c r="G641" s="2" t="s">
        <v>35</v>
      </c>
      <c r="H641" s="2">
        <v>4</v>
      </c>
      <c r="I641" s="2" t="s">
        <v>54</v>
      </c>
      <c r="J641" s="2" t="s">
        <v>27</v>
      </c>
      <c r="K641" s="2">
        <v>2</v>
      </c>
      <c r="L641" s="2" t="s">
        <v>28</v>
      </c>
      <c r="M641" s="2">
        <v>33</v>
      </c>
      <c r="N641" s="2" t="s">
        <v>27</v>
      </c>
      <c r="O641" s="2" t="s">
        <v>29</v>
      </c>
      <c r="P641" s="2">
        <v>1</v>
      </c>
      <c r="Q641" s="2" t="s">
        <v>30</v>
      </c>
      <c r="R641" s="2">
        <v>1</v>
      </c>
      <c r="S641" s="2" t="s">
        <v>27</v>
      </c>
      <c r="T641" s="2" t="s">
        <v>31</v>
      </c>
      <c r="U641" s="2">
        <v>0</v>
      </c>
      <c r="V641">
        <f>_xlfn.XLOOKUP(B641,Binning_WOE_IV!$C$2:$C$6,Binning_WOE_IV!$I$2:$I$6,"not found",-1)</f>
        <v>1.0146162505891094</v>
      </c>
      <c r="W641">
        <f>_xlfn.XLOOKUP(E641,Binning_WOE_IV!$C$7:$C$12,Binning_WOE_IV!$I$7:$I$12,"not found",-1)</f>
        <v>0.16104877718831048</v>
      </c>
      <c r="X641">
        <f>_xlfn.XLOOKUP(M641,Binning_WOE_IV!$C$13:$C$18,Binning_WOE_IV!$I$13:$I$18,"not found",-1)</f>
        <v>-9.0210644079187538E-2</v>
      </c>
      <c r="Y641">
        <f>_xlfn.XLOOKUP(A641,Binning_WOE_IV!$B$32:$B$35,Binning_WOE_IV!$G$32:$G$35,"not found",0)</f>
        <v>1.1281887537091495</v>
      </c>
      <c r="Z641" s="23">
        <f>_xlfn.XLOOKUP(_xlfn.XLOOKUP(C641,Binning_WOE_IV!$AF$2:$AF$6,Binning_WOE_IV!$AG$2:$AG$6,"not found",0),Binning_WOE_IV!$R$36:$R$38,Binning_WOE_IV!$G$36:$G$38,"not found",0)</f>
        <v>-4.4726268044255127E-2</v>
      </c>
      <c r="AA641" cm="1">
        <f t="array" ref="AA641">_xlfn.SWITCH(D641,"radio/tv",Binning_WOE_IV!$G$39,"other",Binning_WOE_IV!$G$39,"education",Binning_WOE_IV!$G$40,"retraining",Binning_WOE_IV!$G$40,"furniture/equipment",Binning_WOE_IV!$G$41,"domestic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641">
        <f>_xlfn.LET(_xlpm.b,_xlfn.XLOOKUP(F641,Binning_WOE_IV!$AJ$2:$AJ$6,Binning_WOE_IV!$AK$2:$AK$6,"not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41">
        <f>_xlfn.LET(_xlpm.b,_xlfn.XLOOKUP(G641,Binning_WOE_IV!$AL$2:$AL$6,Binning_WOE_IV!$AM$2:$AM$6,"not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41">
        <f>_xlfn.XLOOKUP(_xlfn.XLOOKUP(I641,Binning_WOE_IV!$AN$2:$AN$5,Binning_WOE_IV!$AO$2:$AO$5,"not found",0),Binning_WOE_IV!$R$53:$R$55,Binning_WOE_IV!$G$53:$G$55,"not found",0)</f>
        <v>-0.2698954162208389</v>
      </c>
      <c r="AE641">
        <f>_xlfn.LET(_xlpm.b,_xlfn.XLOOKUP(L641,Binning_WOE_IV!$AQ$2:$AQ$5,Binning_WOE_IV!$AR$2:$AR$5,"not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41">
        <f>_xlfn.XLOOKUP(_xlfn.XLOOKUP(N641,Binning_WOE_IV!$AS$2:$AS$4,Binning_WOE_IV!$AT$2:$AT$4,"not found",0),Binning_WOE_IV!$R$62:$R$63,Binning_WOE_IV!$G$62:$G$63,"not found",0)</f>
        <v>0.12957806221905885</v>
      </c>
      <c r="AG641">
        <f>_xlfn.XLOOKUP(_xlfn.XLOOKUP(O641,Binning_WOE_IV!$AU$2:$AU$4,Binning_WOE_IV!$AV$2:$AV$4,"not found",0),Binning_WOE_IV!$R$64:$R$65,Binning_WOE_IV!$G$64:$G$65,"not found",0)</f>
        <v>0.23435622685305388</v>
      </c>
      <c r="AH641">
        <f>V641*TRAIN_SUMMARY!$C$3</f>
        <v>-0.80010661528638027</v>
      </c>
      <c r="AI641">
        <f>W641*TRAIN_SUMMARY!$C$4</f>
        <v>-8.037531726833734E-2</v>
      </c>
      <c r="AJ641">
        <f>X641*TRAIN_SUMMARY!$C$5</f>
        <v>5.7453903556002682E-2</v>
      </c>
      <c r="AK641">
        <f>Y641*TRAIN_SUMMARY!$C$6</f>
        <v>-0.88431454425511169</v>
      </c>
      <c r="AL641">
        <f>Z641*TRAIN_SUMMARY!$C$7</f>
        <v>2.4580699342731407E-2</v>
      </c>
      <c r="AM641">
        <f>AA641*TRAIN_SUMMARY!$C$8</f>
        <v>5.9194073638088991E-2</v>
      </c>
      <c r="AN641">
        <f>AB641*TRAIN_SUMMARY!$C$9</f>
        <v>-0.49793991054548797</v>
      </c>
      <c r="AO641">
        <f>AC641*TRAIN_SUMMARY!$C$10</f>
        <v>4.7923621110280083E-2</v>
      </c>
      <c r="AP641">
        <f>AD641*TRAIN_SUMMARY!$C$11</f>
        <v>0.31977406031642996</v>
      </c>
      <c r="AQ641">
        <f>AE641*TRAIN_SUMMARY!$C$12</f>
        <v>-0.28008206528227803</v>
      </c>
      <c r="AR641">
        <f>AF641*TRAIN_SUMMARY!$C$13</f>
        <v>-7.9424741749105313E-2</v>
      </c>
      <c r="AS641">
        <f>AG641*TRAIN_SUMMARY!$C$14</f>
        <v>-8.8614999578798745E-2</v>
      </c>
      <c r="AT641">
        <f>TRAIN_SUMMARY!$C$2+SUM(AH641:AS641)</f>
        <v>-3.0233326507640896</v>
      </c>
      <c r="AU641">
        <f t="shared" si="117"/>
        <v>4.6382843410627705E-2</v>
      </c>
      <c r="AV641">
        <f t="shared" si="118"/>
        <v>4.7492991443032963E-2</v>
      </c>
      <c r="AW641">
        <f t="shared" si="119"/>
        <v>1</v>
      </c>
      <c r="AX641">
        <f t="shared" si="120"/>
        <v>0</v>
      </c>
      <c r="AY641">
        <f t="shared" si="128"/>
        <v>426</v>
      </c>
      <c r="AZ641">
        <f t="shared" si="129"/>
        <v>214</v>
      </c>
      <c r="BA641" s="35">
        <f t="shared" si="121"/>
        <v>0.87835051546391751</v>
      </c>
      <c r="BB641" s="35">
        <f t="shared" si="122"/>
        <v>0.99534883720930234</v>
      </c>
      <c r="BC641" s="35">
        <f t="shared" si="123"/>
        <v>0.11699832174538483</v>
      </c>
      <c r="BD641" s="35">
        <f t="shared" si="124"/>
        <v>0.99534883720930234</v>
      </c>
      <c r="BE641" s="35">
        <f t="shared" si="125"/>
        <v>0.87835051546391751</v>
      </c>
      <c r="BF641" s="23">
        <f>VLOOKUP(AH641,POINTS_TABLE!$D$2:$E$6,2,FALSE)</f>
        <v>-34.629295381683434</v>
      </c>
      <c r="BG641" s="23">
        <f>VLOOKUP(AI641,POINTS_TABLE!$D$7:$E$12,2,FALSE)</f>
        <v>-3.4787121489872201</v>
      </c>
      <c r="BH641" s="23">
        <f>VLOOKUP(AJ641,POINTS_TABLE!$D$13:$E$18,2,FALSE)</f>
        <v>2.4866538521987356</v>
      </c>
      <c r="BI641" s="23">
        <f>VLOOKUP(AK641,POINTS_TABLE!$D$21:$E$24,2,FALSE)</f>
        <v>-38.273886227485001</v>
      </c>
      <c r="BJ641" s="23">
        <f>VLOOKUP(AL641,POINTS_TABLE!$D$25:$E$27,2,FALSE)</f>
        <v>1.063873591300236</v>
      </c>
      <c r="BK641" s="23">
        <f>VLOOKUP(AM641,POINTS_TABLE!$D$28:$E$33,2,FALSE)</f>
        <v>2.5619698946306131</v>
      </c>
      <c r="BL641" s="23">
        <f>VLOOKUP(AN641,POINTS_TABLE!$D$34:$E$37,2,FALSE)</f>
        <v>-21.551263188140087</v>
      </c>
      <c r="BM641" s="23">
        <f>VLOOKUP(AO641,POINTS_TABLE!$D$38:$E$41,2,FALSE)</f>
        <v>2.0741751155172814</v>
      </c>
      <c r="BN641" s="23">
        <f>VLOOKUP(AP641,POINTS_TABLE!$D$42:$E$44,2,FALSE)</f>
        <v>13.840093530703253</v>
      </c>
      <c r="BO641" s="23">
        <f>VLOOKUP(AQ641,POINTS_TABLE!$D$45:$E$48,2,FALSE)</f>
        <v>-12.122190198740443</v>
      </c>
      <c r="BP641" s="23">
        <f>VLOOKUP(AR641,POINTS_TABLE!$D$49:$E$50,2,FALSE)</f>
        <v>-3.4375704313596254</v>
      </c>
      <c r="BQ641" s="23">
        <f>VLOOKUP(AS641,POINTS_TABLE!$D$51:$E$52,2,FALSE)</f>
        <v>-3.8353326132213157</v>
      </c>
      <c r="BR641" s="39">
        <f>ROUND(SCORECARD_SCALLING!$C$6-SUM(BF641:BQ641)-TRAIN_SUMMARY!$C$2*SCORECARD_SCALLING!$C$5,0)</f>
        <v>601</v>
      </c>
      <c r="BS641" t="str">
        <f t="shared" si="126"/>
        <v>Accept</v>
      </c>
      <c r="BT641">
        <f t="shared" si="127"/>
        <v>3</v>
      </c>
    </row>
    <row r="642" spans="1:72">
      <c r="A642" s="2" t="s">
        <v>32</v>
      </c>
      <c r="B642" s="2">
        <v>15</v>
      </c>
      <c r="C642" s="2" t="s">
        <v>22</v>
      </c>
      <c r="D642" s="2" t="s">
        <v>23</v>
      </c>
      <c r="E642" s="2">
        <v>1537</v>
      </c>
      <c r="F642" s="2" t="s">
        <v>24</v>
      </c>
      <c r="G642" s="2" t="s">
        <v>25</v>
      </c>
      <c r="H642" s="2">
        <v>4</v>
      </c>
      <c r="I642" s="2" t="s">
        <v>26</v>
      </c>
      <c r="J642" s="2" t="s">
        <v>42</v>
      </c>
      <c r="K642" s="2">
        <v>4</v>
      </c>
      <c r="L642" s="2" t="s">
        <v>28</v>
      </c>
      <c r="M642" s="2">
        <v>50</v>
      </c>
      <c r="N642" s="2" t="s">
        <v>27</v>
      </c>
      <c r="O642" s="2" t="s">
        <v>29</v>
      </c>
      <c r="P642" s="2">
        <v>2</v>
      </c>
      <c r="Q642" s="2" t="s">
        <v>30</v>
      </c>
      <c r="R642" s="2">
        <v>1</v>
      </c>
      <c r="S642" s="2" t="s">
        <v>31</v>
      </c>
      <c r="T642" s="2" t="s">
        <v>31</v>
      </c>
      <c r="U642" s="2">
        <v>0</v>
      </c>
      <c r="V642">
        <f>_xlfn.XLOOKUP(B642,Binning_WOE_IV!$C$2:$C$6,Binning_WOE_IV!$I$2:$I$6,"not found",-1)</f>
        <v>7.0953437452657447E-2</v>
      </c>
      <c r="W642">
        <f>_xlfn.XLOOKUP(E642,Binning_WOE_IV!$C$7:$C$12,Binning_WOE_IV!$I$7:$I$12,"not found",-1)</f>
        <v>0.16104877718831048</v>
      </c>
      <c r="X642">
        <f>_xlfn.XLOOKUP(M642,Binning_WOE_IV!$C$13:$C$18,Binning_WOE_IV!$I$13:$I$18,"not found",-1)</f>
        <v>0.42044277372805144</v>
      </c>
      <c r="Y642">
        <f>_xlfn.XLOOKUP(A642,Binning_WOE_IV!$B$32:$B$35,Binning_WOE_IV!$G$32:$G$35,"not found",0)</f>
        <v>-0.45557089656450134</v>
      </c>
      <c r="Z642" s="23">
        <f>_xlfn.XLOOKUP(_xlfn.XLOOKUP(C642,Binning_WOE_IV!$AF$2:$AF$6,Binning_WOE_IV!$AG$2:$AG$6,"not found",0),Binning_WOE_IV!$R$36:$R$38,Binning_WOE_IV!$G$36:$G$38,"not found",0)</f>
        <v>0.68738688104907397</v>
      </c>
      <c r="AA642" cm="1">
        <f t="array" ref="AA642">_xlfn.SWITCH(D642,"radio/tv",Binning_WOE_IV!$G$39,"other",Binning_WOE_IV!$G$39,"education",Binning_WOE_IV!$G$40,"retraining",Binning_WOE_IV!$G$40,"furniture/equipment",Binning_WOE_IV!$G$41,"domestic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42">
        <f>_xlfn.LET(_xlpm.b,_xlfn.XLOOKUP(F642,Binning_WOE_IV!$AJ$2:$AJ$6,Binning_WOE_IV!$AK$2:$AK$6,"not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42">
        <f>_xlfn.LET(_xlpm.b,_xlfn.XLOOKUP(G642,Binning_WOE_IV!$AL$2:$AL$6,Binning_WOE_IV!$AM$2:$AM$6,"not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42">
        <f>_xlfn.XLOOKUP(_xlfn.XLOOKUP(I642,Binning_WOE_IV!$AN$2:$AN$5,Binning_WOE_IV!$AO$2:$AO$5,"not found",0),Binning_WOE_IV!$R$53:$R$55,Binning_WOE_IV!$G$53:$G$55,"not found",0)</f>
        <v>0.1811117123342415</v>
      </c>
      <c r="AE642">
        <f>_xlfn.LET(_xlpm.b,_xlfn.XLOOKUP(L642,Binning_WOE_IV!$AQ$2:$AQ$5,Binning_WOE_IV!$AR$2:$AR$5,"not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42">
        <f>_xlfn.XLOOKUP(_xlfn.XLOOKUP(N642,Binning_WOE_IV!$AS$2:$AS$4,Binning_WOE_IV!$AT$2:$AT$4,"not found",0),Binning_WOE_IV!$R$62:$R$63,Binning_WOE_IV!$G$62:$G$63,"not found",0)</f>
        <v>0.12957806221905885</v>
      </c>
      <c r="AG642">
        <f>_xlfn.XLOOKUP(_xlfn.XLOOKUP(O642,Binning_WOE_IV!$AU$2:$AU$4,Binning_WOE_IV!$AV$2:$AV$4,"not found",0),Binning_WOE_IV!$R$64:$R$65,Binning_WOE_IV!$G$64:$G$65,"not found",0)</f>
        <v>0.23435622685305388</v>
      </c>
      <c r="AH642">
        <f>V642*TRAIN_SUMMARY!$C$3</f>
        <v>-5.5952498937620498E-2</v>
      </c>
      <c r="AI642">
        <f>W642*TRAIN_SUMMARY!$C$4</f>
        <v>-8.037531726833734E-2</v>
      </c>
      <c r="AJ642">
        <f>X642*TRAIN_SUMMARY!$C$5</f>
        <v>-0.26777415036949909</v>
      </c>
      <c r="AK642">
        <f>Y642*TRAIN_SUMMARY!$C$6</f>
        <v>0.35709270141793154</v>
      </c>
      <c r="AL642">
        <f>Z642*TRAIN_SUMMARY!$C$7</f>
        <v>-0.37777464997720578</v>
      </c>
      <c r="AM642">
        <f>AA642*TRAIN_SUMMARY!$C$8</f>
        <v>-0.43521580803835686</v>
      </c>
      <c r="AN642">
        <f>AB642*TRAIN_SUMMARY!$C$9</f>
        <v>-0.49611293003523665</v>
      </c>
      <c r="AO642">
        <f>AC642*TRAIN_SUMMARY!$C$10</f>
        <v>-0.18469041192036334</v>
      </c>
      <c r="AP642">
        <f>AD642*TRAIN_SUMMARY!$C$11</f>
        <v>-0.21458247952085815</v>
      </c>
      <c r="AQ642">
        <f>AE642*TRAIN_SUMMARY!$C$12</f>
        <v>-0.28008206528227803</v>
      </c>
      <c r="AR642">
        <f>AF642*TRAIN_SUMMARY!$C$13</f>
        <v>-7.9424741749105313E-2</v>
      </c>
      <c r="AS642">
        <f>AG642*TRAIN_SUMMARY!$C$14</f>
        <v>-8.8614999578798745E-2</v>
      </c>
      <c r="AT642">
        <f>TRAIN_SUMMARY!$C$2+SUM(AH642:AS642)</f>
        <v>-3.0249081660218513</v>
      </c>
      <c r="AU642">
        <f t="shared" ref="AU642:AU701" si="130">1/(1+EXP(-AT642))</f>
        <v>4.6313205829545116E-2</v>
      </c>
      <c r="AV642">
        <f t="shared" ref="AV642:AV701" si="131">-((U642*LN(AU642))+(1-U642)*LN(1-AU642))</f>
        <v>4.7419969436146459E-2</v>
      </c>
      <c r="AW642">
        <f t="shared" ref="AW642:AW701" si="132">IF(U642=0,1,0)</f>
        <v>1</v>
      </c>
      <c r="AX642">
        <f t="shared" ref="AX642:AX701" si="133">IF(U642=1,1,0)</f>
        <v>0</v>
      </c>
      <c r="AY642">
        <f t="shared" si="128"/>
        <v>427</v>
      </c>
      <c r="AZ642">
        <f t="shared" si="129"/>
        <v>214</v>
      </c>
      <c r="BA642" s="35">
        <f t="shared" ref="BA642:BA701" si="134">AY642/SUM($AW$2:$AW$701)</f>
        <v>0.8804123711340206</v>
      </c>
      <c r="BB642" s="35">
        <f t="shared" ref="BB642:BB701" si="135">AZ642/SUM($AX$2:$AX$701)</f>
        <v>0.99534883720930234</v>
      </c>
      <c r="BC642" s="35">
        <f t="shared" ref="BC642:BC701" si="136">ABS(BA642-BB642)</f>
        <v>0.11493646607528174</v>
      </c>
      <c r="BD642" s="35">
        <f t="shared" ref="BD642:BD701" si="137">BB642</f>
        <v>0.99534883720930234</v>
      </c>
      <c r="BE642" s="35">
        <f t="shared" ref="BE642:BE701" si="138">BA642</f>
        <v>0.8804123711340206</v>
      </c>
      <c r="BF642" s="23">
        <f>VLOOKUP(AH642,POINTS_TABLE!$D$2:$E$6,2,FALSE)</f>
        <v>-2.4216717822795024</v>
      </c>
      <c r="BG642" s="23">
        <f>VLOOKUP(AI642,POINTS_TABLE!$D$7:$E$12,2,FALSE)</f>
        <v>-3.4787121489872201</v>
      </c>
      <c r="BH642" s="23">
        <f>VLOOKUP(AJ642,POINTS_TABLE!$D$13:$E$18,2,FALSE)</f>
        <v>-11.589493164489957</v>
      </c>
      <c r="BI642" s="23">
        <f>VLOOKUP(AK642,POINTS_TABLE!$D$21:$E$24,2,FALSE)</f>
        <v>15.455276084198793</v>
      </c>
      <c r="BJ642" s="23">
        <f>VLOOKUP(AL642,POINTS_TABLE!$D$25:$E$27,2,FALSE)</f>
        <v>-16.350408422870363</v>
      </c>
      <c r="BK642" s="23">
        <f>VLOOKUP(AM642,POINTS_TABLE!$D$28:$E$33,2,FALSE)</f>
        <v>-18.836510639202615</v>
      </c>
      <c r="BL642" s="23">
        <f>VLOOKUP(AN642,POINTS_TABLE!$D$34:$E$37,2,FALSE)</f>
        <v>-21.472189916481874</v>
      </c>
      <c r="BM642" s="23">
        <f>VLOOKUP(AO642,POINTS_TABLE!$D$38:$E$41,2,FALSE)</f>
        <v>-7.9935582413174426</v>
      </c>
      <c r="BN642" s="23">
        <f>VLOOKUP(AP642,POINTS_TABLE!$D$42:$E$44,2,FALSE)</f>
        <v>-9.2873123719919874</v>
      </c>
      <c r="BO642" s="23">
        <f>VLOOKUP(AQ642,POINTS_TABLE!$D$45:$E$48,2,FALSE)</f>
        <v>-12.122190198740443</v>
      </c>
      <c r="BP642" s="23">
        <f>VLOOKUP(AR642,POINTS_TABLE!$D$49:$E$50,2,FALSE)</f>
        <v>-3.4375704313596254</v>
      </c>
      <c r="BQ642" s="23">
        <f>VLOOKUP(AS642,POINTS_TABLE!$D$51:$E$52,2,FALSE)</f>
        <v>-3.8353326132213157</v>
      </c>
      <c r="BR642" s="39">
        <f>ROUND(SCORECARD_SCALLING!$C$6-SUM(BF642:BQ642)-TRAIN_SUMMARY!$C$2*SCORECARD_SCALLING!$C$5,0)</f>
        <v>601</v>
      </c>
      <c r="BS642" t="str">
        <f t="shared" si="126"/>
        <v>Accept</v>
      </c>
      <c r="BT642">
        <f t="shared" si="127"/>
        <v>3</v>
      </c>
    </row>
    <row r="643" spans="1:72">
      <c r="A643" s="2" t="s">
        <v>37</v>
      </c>
      <c r="B643" s="2">
        <v>10</v>
      </c>
      <c r="C643" s="2" t="s">
        <v>22</v>
      </c>
      <c r="D643" s="2" t="s">
        <v>41</v>
      </c>
      <c r="E643" s="2">
        <v>2069</v>
      </c>
      <c r="F643" s="2" t="s">
        <v>24</v>
      </c>
      <c r="G643" s="2" t="s">
        <v>35</v>
      </c>
      <c r="H643" s="2">
        <v>2</v>
      </c>
      <c r="I643" s="2" t="s">
        <v>56</v>
      </c>
      <c r="J643" s="2" t="s">
        <v>27</v>
      </c>
      <c r="K643" s="2">
        <v>1</v>
      </c>
      <c r="L643" s="2" t="s">
        <v>50</v>
      </c>
      <c r="M643" s="2">
        <v>26</v>
      </c>
      <c r="N643" s="2" t="s">
        <v>27</v>
      </c>
      <c r="O643" s="2" t="s">
        <v>29</v>
      </c>
      <c r="P643" s="2">
        <v>2</v>
      </c>
      <c r="Q643" s="2" t="s">
        <v>30</v>
      </c>
      <c r="R643" s="2">
        <v>1</v>
      </c>
      <c r="S643" s="2" t="s">
        <v>27</v>
      </c>
      <c r="T643" s="2" t="s">
        <v>62</v>
      </c>
      <c r="U643" s="2">
        <v>0</v>
      </c>
      <c r="V643">
        <f>_xlfn.XLOOKUP(B643,Binning_WOE_IV!$C$2:$C$6,Binning_WOE_IV!$I$2:$I$6,"not found",-1)</f>
        <v>1.0146162505891094</v>
      </c>
      <c r="W643">
        <f>_xlfn.XLOOKUP(E643,Binning_WOE_IV!$C$7:$C$12,Binning_WOE_IV!$I$7:$I$12,"not found",-1)</f>
        <v>0.12361395596717682</v>
      </c>
      <c r="X643">
        <f>_xlfn.XLOOKUP(M643,Binning_WOE_IV!$C$13:$C$18,Binning_WOE_IV!$I$13:$I$18,"not found",-1)</f>
        <v>-0.13233987329659078</v>
      </c>
      <c r="Y643">
        <f>_xlfn.XLOOKUP(A643,Binning_WOE_IV!$B$32:$B$35,Binning_WOE_IV!$G$32:$G$35,"not found",0)</f>
        <v>1.1281887537091495</v>
      </c>
      <c r="Z643" s="23">
        <f>_xlfn.XLOOKUP(_xlfn.XLOOKUP(C643,Binning_WOE_IV!$AF$2:$AF$6,Binning_WOE_IV!$AG$2:$AG$6,"not found",0),Binning_WOE_IV!$R$36:$R$38,Binning_WOE_IV!$G$36:$G$38,"not found",0)</f>
        <v>0.68738688104907397</v>
      </c>
      <c r="AA643" cm="1">
        <f t="array" ref="AA643">_xlfn.SWITCH(D643,"radio/tv",Binning_WOE_IV!$G$39,"other",Binning_WOE_IV!$G$39,"education",Binning_WOE_IV!$G$40,"retraining",Binning_WOE_IV!$G$40,"furniture/equipment",Binning_WOE_IV!$G$41,"domestic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643">
        <f>_xlfn.LET(_xlpm.b,_xlfn.XLOOKUP(F643,Binning_WOE_IV!$AJ$2:$AJ$6,Binning_WOE_IV!$AK$2:$AK$6,"not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43">
        <f>_xlfn.LET(_xlpm.b,_xlfn.XLOOKUP(G643,Binning_WOE_IV!$AL$2:$AL$6,Binning_WOE_IV!$AM$2:$AM$6,"not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43">
        <f>_xlfn.XLOOKUP(_xlfn.XLOOKUP(I643,Binning_WOE_IV!$AN$2:$AN$5,Binning_WOE_IV!$AO$2:$AO$5,"not found",0),Binning_WOE_IV!$R$53:$R$55,Binning_WOE_IV!$G$53:$G$55,"not found",0)</f>
        <v>-0.2698954162208389</v>
      </c>
      <c r="AE643">
        <f>_xlfn.LET(_xlpm.b,_xlfn.XLOOKUP(L643,Binning_WOE_IV!$AQ$2:$AQ$5,Binning_WOE_IV!$AR$2:$AR$5,"not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43">
        <f>_xlfn.XLOOKUP(_xlfn.XLOOKUP(N643,Binning_WOE_IV!$AS$2:$AS$4,Binning_WOE_IV!$AT$2:$AT$4,"not found",0),Binning_WOE_IV!$R$62:$R$63,Binning_WOE_IV!$G$62:$G$63,"not found",0)</f>
        <v>0.12957806221905885</v>
      </c>
      <c r="AG643">
        <f>_xlfn.XLOOKUP(_xlfn.XLOOKUP(O643,Binning_WOE_IV!$AU$2:$AU$4,Binning_WOE_IV!$AV$2:$AV$4,"not found",0),Binning_WOE_IV!$R$64:$R$65,Binning_WOE_IV!$G$64:$G$65,"not found",0)</f>
        <v>0.23435622685305388</v>
      </c>
      <c r="AH643">
        <f>V643*TRAIN_SUMMARY!$C$3</f>
        <v>-0.80010661528638027</v>
      </c>
      <c r="AI643">
        <f>W643*TRAIN_SUMMARY!$C$4</f>
        <v>-6.1692557392340606E-2</v>
      </c>
      <c r="AJ643">
        <f>X643*TRAIN_SUMMARY!$C$5</f>
        <v>8.428542324031725E-2</v>
      </c>
      <c r="AK643">
        <f>Y643*TRAIN_SUMMARY!$C$6</f>
        <v>-0.88431454425511169</v>
      </c>
      <c r="AL643">
        <f>Z643*TRAIN_SUMMARY!$C$7</f>
        <v>-0.37777464997720578</v>
      </c>
      <c r="AM643">
        <f>AA643*TRAIN_SUMMARY!$C$8</f>
        <v>5.9194073638088991E-2</v>
      </c>
      <c r="AN643">
        <f>AB643*TRAIN_SUMMARY!$C$9</f>
        <v>-0.49611293003523665</v>
      </c>
      <c r="AO643">
        <f>AC643*TRAIN_SUMMARY!$C$10</f>
        <v>4.7923621110280083E-2</v>
      </c>
      <c r="AP643">
        <f>AD643*TRAIN_SUMMARY!$C$11</f>
        <v>0.31977406031642996</v>
      </c>
      <c r="AQ643">
        <f>AE643*TRAIN_SUMMARY!$C$12</f>
        <v>6.1778553558697331E-2</v>
      </c>
      <c r="AR643">
        <f>AF643*TRAIN_SUMMARY!$C$13</f>
        <v>-7.9424741749105313E-2</v>
      </c>
      <c r="AS643">
        <f>AG643*TRAIN_SUMMARY!$C$14</f>
        <v>-8.8614999578798745E-2</v>
      </c>
      <c r="AT643">
        <f>TRAIN_SUMMARY!$C$2+SUM(AH643:AS643)</f>
        <v>-3.0364861211724885</v>
      </c>
      <c r="AU643">
        <f t="shared" si="130"/>
        <v>4.5804505084687419E-2</v>
      </c>
      <c r="AV643">
        <f t="shared" si="131"/>
        <v>4.6886707232474137E-2</v>
      </c>
      <c r="AW643">
        <f t="shared" si="132"/>
        <v>1</v>
      </c>
      <c r="AX643">
        <f t="shared" si="133"/>
        <v>0</v>
      </c>
      <c r="AY643">
        <f t="shared" si="128"/>
        <v>428</v>
      </c>
      <c r="AZ643">
        <f t="shared" si="129"/>
        <v>214</v>
      </c>
      <c r="BA643" s="35">
        <f t="shared" si="134"/>
        <v>0.88247422680412368</v>
      </c>
      <c r="BB643" s="35">
        <f t="shared" si="135"/>
        <v>0.99534883720930234</v>
      </c>
      <c r="BC643" s="35">
        <f t="shared" si="136"/>
        <v>0.11287461040517865</v>
      </c>
      <c r="BD643" s="35">
        <f t="shared" si="137"/>
        <v>0.99534883720930234</v>
      </c>
      <c r="BE643" s="35">
        <f t="shared" si="138"/>
        <v>0.88247422680412368</v>
      </c>
      <c r="BF643" s="23">
        <f>VLOOKUP(AH643,POINTS_TABLE!$D$2:$E$6,2,FALSE)</f>
        <v>-34.629295381683434</v>
      </c>
      <c r="BG643" s="23">
        <f>VLOOKUP(AI643,POINTS_TABLE!$D$7:$E$12,2,FALSE)</f>
        <v>-2.6701063982906263</v>
      </c>
      <c r="BH643" s="23">
        <f>VLOOKUP(AJ643,POINTS_TABLE!$D$13:$E$18,2,FALSE)</f>
        <v>3.6479448638409924</v>
      </c>
      <c r="BI643" s="23">
        <f>VLOOKUP(AK643,POINTS_TABLE!$D$21:$E$24,2,FALSE)</f>
        <v>-38.273886227485001</v>
      </c>
      <c r="BJ643" s="23">
        <f>VLOOKUP(AL643,POINTS_TABLE!$D$25:$E$27,2,FALSE)</f>
        <v>-16.350408422870363</v>
      </c>
      <c r="BK643" s="23">
        <f>VLOOKUP(AM643,POINTS_TABLE!$D$28:$E$33,2,FALSE)</f>
        <v>2.5619698946306131</v>
      </c>
      <c r="BL643" s="23">
        <f>VLOOKUP(AN643,POINTS_TABLE!$D$34:$E$37,2,FALSE)</f>
        <v>-21.472189916481874</v>
      </c>
      <c r="BM643" s="23">
        <f>VLOOKUP(AO643,POINTS_TABLE!$D$38:$E$41,2,FALSE)</f>
        <v>2.0741751155172814</v>
      </c>
      <c r="BN643" s="23">
        <f>VLOOKUP(AP643,POINTS_TABLE!$D$42:$E$44,2,FALSE)</f>
        <v>13.840093530703253</v>
      </c>
      <c r="BO643" s="23">
        <f>VLOOKUP(AQ643,POINTS_TABLE!$D$45:$E$48,2,FALSE)</f>
        <v>2.6738283855727758</v>
      </c>
      <c r="BP643" s="23">
        <f>VLOOKUP(AR643,POINTS_TABLE!$D$49:$E$50,2,FALSE)</f>
        <v>-3.4375704313596254</v>
      </c>
      <c r="BQ643" s="23">
        <f>VLOOKUP(AS643,POINTS_TABLE!$D$51:$E$52,2,FALSE)</f>
        <v>-3.8353326132213157</v>
      </c>
      <c r="BR643" s="39">
        <f>ROUND(SCORECARD_SCALLING!$C$6-SUM(BF643:BQ643)-TRAIN_SUMMARY!$C$2*SCORECARD_SCALLING!$C$5,0)</f>
        <v>602</v>
      </c>
      <c r="BS643" t="str">
        <f t="shared" ref="BS643:BS701" si="139">IF(BR643&gt;=580,"Accept",IF(AND(BR643&gt;=500,BR643&lt;580),"Manual review","Reject"))</f>
        <v>Accept</v>
      </c>
      <c r="BT643">
        <f t="shared" ref="BT643:BT701" si="140">IF(BS643="Reject",1,IF(BS643="Manual review",2,3))</f>
        <v>3</v>
      </c>
    </row>
    <row r="644" spans="1:72">
      <c r="A644" s="2" t="s">
        <v>37</v>
      </c>
      <c r="B644" s="2">
        <v>12</v>
      </c>
      <c r="C644" s="2" t="s">
        <v>45</v>
      </c>
      <c r="D644" s="2" t="s">
        <v>68</v>
      </c>
      <c r="E644" s="2">
        <v>1555</v>
      </c>
      <c r="F644" s="2" t="s">
        <v>53</v>
      </c>
      <c r="G644" s="2" t="s">
        <v>25</v>
      </c>
      <c r="H644" s="2">
        <v>4</v>
      </c>
      <c r="I644" s="2" t="s">
        <v>26</v>
      </c>
      <c r="J644" s="2" t="s">
        <v>27</v>
      </c>
      <c r="K644" s="2">
        <v>4</v>
      </c>
      <c r="L644" s="2" t="s">
        <v>47</v>
      </c>
      <c r="M644" s="2">
        <v>55</v>
      </c>
      <c r="N644" s="2" t="s">
        <v>27</v>
      </c>
      <c r="O644" s="2" t="s">
        <v>44</v>
      </c>
      <c r="P644" s="2">
        <v>2</v>
      </c>
      <c r="Q644" s="2" t="s">
        <v>30</v>
      </c>
      <c r="R644" s="2">
        <v>2</v>
      </c>
      <c r="S644" s="2" t="s">
        <v>27</v>
      </c>
      <c r="T644" s="2" t="s">
        <v>31</v>
      </c>
      <c r="U644" s="2">
        <v>1</v>
      </c>
      <c r="V644">
        <f>_xlfn.XLOOKUP(B644,Binning_WOE_IV!$C$2:$C$6,Binning_WOE_IV!$I$2:$I$6,"not found",-1)</f>
        <v>7.0953437452657447E-2</v>
      </c>
      <c r="W644">
        <f>_xlfn.XLOOKUP(E644,Binning_WOE_IV!$C$7:$C$12,Binning_WOE_IV!$I$7:$I$12,"not found",-1)</f>
        <v>0.16104877718831048</v>
      </c>
      <c r="X644">
        <f>_xlfn.XLOOKUP(M644,Binning_WOE_IV!$C$13:$C$18,Binning_WOE_IV!$I$13:$I$18,"not found",-1)</f>
        <v>0.42044277372805144</v>
      </c>
      <c r="Y644">
        <f>_xlfn.XLOOKUP(A644,Binning_WOE_IV!$B$32:$B$35,Binning_WOE_IV!$G$32:$G$35,"not found",0)</f>
        <v>1.1281887537091495</v>
      </c>
      <c r="Z644" s="23">
        <f>_xlfn.XLOOKUP(_xlfn.XLOOKUP(C644,Binning_WOE_IV!$AF$2:$AF$6,Binning_WOE_IV!$AG$2:$AG$6,"not found",0),Binning_WOE_IV!$R$36:$R$38,Binning_WOE_IV!$G$36:$G$38,"not found",0)</f>
        <v>-4.4726268044255127E-2</v>
      </c>
      <c r="AA644" cm="1">
        <f t="array" ref="AA644">_xlfn.SWITCH(D644,"radio/tv",Binning_WOE_IV!$G$39,"other",Binning_WOE_IV!$G$39,"education",Binning_WOE_IV!$G$40,"retraining",Binning_WOE_IV!$G$40,"furniture/equipment",Binning_WOE_IV!$G$41,"domestic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644">
        <f>_xlfn.LET(_xlpm.b,_xlfn.XLOOKUP(F644,Binning_WOE_IV!$AJ$2:$AJ$6,Binning_WOE_IV!$AK$2:$AK$6,"not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44">
        <f>_xlfn.LET(_xlpm.b,_xlfn.XLOOKUP(G644,Binning_WOE_IV!$AL$2:$AL$6,Binning_WOE_IV!$AM$2:$AM$6,"not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44">
        <f>_xlfn.XLOOKUP(_xlfn.XLOOKUP(I644,Binning_WOE_IV!$AN$2:$AN$5,Binning_WOE_IV!$AO$2:$AO$5,"not found",0),Binning_WOE_IV!$R$53:$R$55,Binning_WOE_IV!$G$53:$G$55,"not found",0)</f>
        <v>0.1811117123342415</v>
      </c>
      <c r="AE644">
        <f>_xlfn.LET(_xlpm.b,_xlfn.XLOOKUP(L644,Binning_WOE_IV!$AQ$2:$AQ$5,Binning_WOE_IV!$AR$2:$AR$5,"not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644">
        <f>_xlfn.XLOOKUP(_xlfn.XLOOKUP(N644,Binning_WOE_IV!$AS$2:$AS$4,Binning_WOE_IV!$AT$2:$AT$4,"not found",0),Binning_WOE_IV!$R$62:$R$63,Binning_WOE_IV!$G$62:$G$63,"not found",0)</f>
        <v>0.12957806221905885</v>
      </c>
      <c r="AG644">
        <f>_xlfn.XLOOKUP(_xlfn.XLOOKUP(O644,Binning_WOE_IV!$AU$2:$AU$4,Binning_WOE_IV!$AV$2:$AV$4,"not found",0),Binning_WOE_IV!$R$64:$R$65,Binning_WOE_IV!$G$64:$G$65,"not found",0)</f>
        <v>-0.4919272386823581</v>
      </c>
      <c r="AH644">
        <f>V644*TRAIN_SUMMARY!$C$3</f>
        <v>-5.5952498937620498E-2</v>
      </c>
      <c r="AI644">
        <f>W644*TRAIN_SUMMARY!$C$4</f>
        <v>-8.037531726833734E-2</v>
      </c>
      <c r="AJ644">
        <f>X644*TRAIN_SUMMARY!$C$5</f>
        <v>-0.26777415036949909</v>
      </c>
      <c r="AK644">
        <f>Y644*TRAIN_SUMMARY!$C$6</f>
        <v>-0.88431454425511169</v>
      </c>
      <c r="AL644">
        <f>Z644*TRAIN_SUMMARY!$C$7</f>
        <v>2.4580699342731407E-2</v>
      </c>
      <c r="AM644">
        <f>AA644*TRAIN_SUMMARY!$C$8</f>
        <v>-0.46936907902687153</v>
      </c>
      <c r="AN644">
        <f>AB644*TRAIN_SUMMARY!$C$9</f>
        <v>-0.49793991054548797</v>
      </c>
      <c r="AO644">
        <f>AC644*TRAIN_SUMMARY!$C$10</f>
        <v>-0.18469041192036334</v>
      </c>
      <c r="AP644">
        <f>AD644*TRAIN_SUMMARY!$C$11</f>
        <v>-0.21458247952085815</v>
      </c>
      <c r="AQ644">
        <f>AE644*TRAIN_SUMMARY!$C$12</f>
        <v>0.30495501300893796</v>
      </c>
      <c r="AR644">
        <f>AF644*TRAIN_SUMMARY!$C$13</f>
        <v>-7.9424741749105313E-2</v>
      </c>
      <c r="AS644">
        <f>AG644*TRAIN_SUMMARY!$C$14</f>
        <v>0.18600799575071647</v>
      </c>
      <c r="AT644">
        <f>TRAIN_SUMMARY!$C$2+SUM(AH644:AS644)</f>
        <v>-3.0402802402529923</v>
      </c>
      <c r="AU644">
        <f t="shared" si="130"/>
        <v>4.5638963072167527E-2</v>
      </c>
      <c r="AV644">
        <f t="shared" si="131"/>
        <v>3.0869934739622327</v>
      </c>
      <c r="AW644">
        <f t="shared" si="132"/>
        <v>0</v>
      </c>
      <c r="AX644">
        <f t="shared" si="133"/>
        <v>1</v>
      </c>
      <c r="AY644">
        <f t="shared" ref="AY644:AY701" si="141">AY643+AW644</f>
        <v>428</v>
      </c>
      <c r="AZ644">
        <f t="shared" ref="AZ644:AZ701" si="142">AZ643+AX644</f>
        <v>215</v>
      </c>
      <c r="BA644" s="35">
        <f t="shared" si="134"/>
        <v>0.88247422680412368</v>
      </c>
      <c r="BB644" s="35">
        <f t="shared" si="135"/>
        <v>1</v>
      </c>
      <c r="BC644" s="35">
        <f t="shared" si="136"/>
        <v>0.11752577319587632</v>
      </c>
      <c r="BD644" s="35">
        <f t="shared" si="137"/>
        <v>1</v>
      </c>
      <c r="BE644" s="35">
        <f t="shared" si="138"/>
        <v>0.88247422680412368</v>
      </c>
      <c r="BF644" s="23">
        <f>VLOOKUP(AH644,POINTS_TABLE!$D$2:$E$6,2,FALSE)</f>
        <v>-2.4216717822795024</v>
      </c>
      <c r="BG644" s="23">
        <f>VLOOKUP(AI644,POINTS_TABLE!$D$7:$E$12,2,FALSE)</f>
        <v>-3.4787121489872201</v>
      </c>
      <c r="BH644" s="23">
        <f>VLOOKUP(AJ644,POINTS_TABLE!$D$13:$E$18,2,FALSE)</f>
        <v>-11.589493164489957</v>
      </c>
      <c r="BI644" s="23">
        <f>VLOOKUP(AK644,POINTS_TABLE!$D$21:$E$24,2,FALSE)</f>
        <v>-38.273886227485001</v>
      </c>
      <c r="BJ644" s="23">
        <f>VLOOKUP(AL644,POINTS_TABLE!$D$25:$E$27,2,FALSE)</f>
        <v>1.063873591300236</v>
      </c>
      <c r="BK644" s="23">
        <f>VLOOKUP(AM644,POINTS_TABLE!$D$28:$E$33,2,FALSE)</f>
        <v>-20.314693279760625</v>
      </c>
      <c r="BL644" s="23">
        <f>VLOOKUP(AN644,POINTS_TABLE!$D$34:$E$37,2,FALSE)</f>
        <v>-21.551263188140087</v>
      </c>
      <c r="BM644" s="23">
        <f>VLOOKUP(AO644,POINTS_TABLE!$D$38:$E$41,2,FALSE)</f>
        <v>-7.9935582413174426</v>
      </c>
      <c r="BN644" s="23">
        <f>VLOOKUP(AP644,POINTS_TABLE!$D$42:$E$44,2,FALSE)</f>
        <v>-9.2873123719919874</v>
      </c>
      <c r="BO644" s="23">
        <f>VLOOKUP(AQ644,POINTS_TABLE!$D$45:$E$48,2,FALSE)</f>
        <v>13.198712548866723</v>
      </c>
      <c r="BP644" s="23">
        <f>VLOOKUP(AR644,POINTS_TABLE!$D$49:$E$50,2,FALSE)</f>
        <v>-3.4375704313596254</v>
      </c>
      <c r="BQ644" s="23">
        <f>VLOOKUP(AS644,POINTS_TABLE!$D$51:$E$52,2,FALSE)</f>
        <v>8.0505843910576207</v>
      </c>
      <c r="BR644" s="39">
        <f>ROUND(SCORECARD_SCALLING!$C$6-SUM(BF644:BQ644)-TRAIN_SUMMARY!$C$2*SCORECARD_SCALLING!$C$5,0)</f>
        <v>602</v>
      </c>
      <c r="BS644" t="str">
        <f t="shared" si="139"/>
        <v>Accept</v>
      </c>
      <c r="BT644">
        <f t="shared" si="140"/>
        <v>3</v>
      </c>
    </row>
    <row r="645" spans="1:72">
      <c r="A645" s="2" t="s">
        <v>37</v>
      </c>
      <c r="B645" s="2">
        <v>10</v>
      </c>
      <c r="C645" s="2" t="s">
        <v>33</v>
      </c>
      <c r="D645" s="2" t="s">
        <v>49</v>
      </c>
      <c r="E645" s="2">
        <v>2901</v>
      </c>
      <c r="F645" s="2" t="s">
        <v>24</v>
      </c>
      <c r="G645" s="2" t="s">
        <v>57</v>
      </c>
      <c r="H645" s="2">
        <v>1</v>
      </c>
      <c r="I645" s="2" t="s">
        <v>36</v>
      </c>
      <c r="J645" s="2" t="s">
        <v>27</v>
      </c>
      <c r="K645" s="2">
        <v>4</v>
      </c>
      <c r="L645" s="2" t="s">
        <v>28</v>
      </c>
      <c r="M645" s="2">
        <v>31</v>
      </c>
      <c r="N645" s="2" t="s">
        <v>27</v>
      </c>
      <c r="O645" s="2" t="s">
        <v>51</v>
      </c>
      <c r="P645" s="2">
        <v>1</v>
      </c>
      <c r="Q645" s="2" t="s">
        <v>30</v>
      </c>
      <c r="R645" s="2">
        <v>1</v>
      </c>
      <c r="S645" s="2" t="s">
        <v>27</v>
      </c>
      <c r="T645" s="2" t="s">
        <v>31</v>
      </c>
      <c r="U645" s="2">
        <v>0</v>
      </c>
      <c r="V645">
        <f>_xlfn.XLOOKUP(B645,Binning_WOE_IV!$C$2:$C$6,Binning_WOE_IV!$I$2:$I$6,"not found",-1)</f>
        <v>1.0146162505891094</v>
      </c>
      <c r="W645">
        <f>_xlfn.XLOOKUP(E645,Binning_WOE_IV!$C$7:$C$12,Binning_WOE_IV!$I$7:$I$12,"not found",-1)</f>
        <v>0.12361395596717682</v>
      </c>
      <c r="X645">
        <f>_xlfn.XLOOKUP(M645,Binning_WOE_IV!$C$13:$C$18,Binning_WOE_IV!$I$13:$I$18,"not found",-1)</f>
        <v>-9.0210644079187538E-2</v>
      </c>
      <c r="Y645">
        <f>_xlfn.XLOOKUP(A645,Binning_WOE_IV!$B$32:$B$35,Binning_WOE_IV!$G$32:$G$35,"not found",0)</f>
        <v>1.1281887537091495</v>
      </c>
      <c r="Z645" s="23">
        <f>_xlfn.XLOOKUP(_xlfn.XLOOKUP(C645,Binning_WOE_IV!$AF$2:$AF$6,Binning_WOE_IV!$AG$2:$AG$6,"not found",0),Binning_WOE_IV!$R$36:$R$38,Binning_WOE_IV!$G$36:$G$38,"not found",0)</f>
        <v>-4.4726268044255127E-2</v>
      </c>
      <c r="AA645" cm="1">
        <f t="array" ref="AA645">_xlfn.SWITCH(D645,"radio/tv",Binning_WOE_IV!$G$39,"other",Binning_WOE_IV!$G$39,"education",Binning_WOE_IV!$G$40,"retraining",Binning_WOE_IV!$G$40,"furniture/equipment",Binning_WOE_IV!$G$41,"domestic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645">
        <f>_xlfn.LET(_xlpm.b,_xlfn.XLOOKUP(F645,Binning_WOE_IV!$AJ$2:$AJ$6,Binning_WOE_IV!$AK$2:$AK$6,"not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45">
        <f>_xlfn.LET(_xlpm.b,_xlfn.XLOOKUP(G645,Binning_WOE_IV!$AL$2:$AL$6,Binning_WOE_IV!$AM$2:$AM$6,"not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645">
        <f>_xlfn.XLOOKUP(_xlfn.XLOOKUP(I645,Binning_WOE_IV!$AN$2:$AN$5,Binning_WOE_IV!$AO$2:$AO$5,"not found",0),Binning_WOE_IV!$R$53:$R$55,Binning_WOE_IV!$G$53:$G$55,"not found",0)</f>
        <v>-0.20099341664998441</v>
      </c>
      <c r="AE645">
        <f>_xlfn.LET(_xlpm.b,_xlfn.XLOOKUP(L645,Binning_WOE_IV!$AQ$2:$AQ$5,Binning_WOE_IV!$AR$2:$AR$5,"not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45">
        <f>_xlfn.XLOOKUP(_xlfn.XLOOKUP(N645,Binning_WOE_IV!$AS$2:$AS$4,Binning_WOE_IV!$AT$2:$AT$4,"not found",0),Binning_WOE_IV!$R$62:$R$63,Binning_WOE_IV!$G$62:$G$63,"not found",0)</f>
        <v>0.12957806221905885</v>
      </c>
      <c r="AG645">
        <f>_xlfn.XLOOKUP(_xlfn.XLOOKUP(O645,Binning_WOE_IV!$AU$2:$AU$4,Binning_WOE_IV!$AV$2:$AV$4,"not found",0),Binning_WOE_IV!$R$64:$R$65,Binning_WOE_IV!$G$64:$G$65,"not found",0)</f>
        <v>-0.4919272386823581</v>
      </c>
      <c r="AH645">
        <f>V645*TRAIN_SUMMARY!$C$3</f>
        <v>-0.80010661528638027</v>
      </c>
      <c r="AI645">
        <f>W645*TRAIN_SUMMARY!$C$4</f>
        <v>-6.1692557392340606E-2</v>
      </c>
      <c r="AJ645">
        <f>X645*TRAIN_SUMMARY!$C$5</f>
        <v>5.7453903556002682E-2</v>
      </c>
      <c r="AK645">
        <f>Y645*TRAIN_SUMMARY!$C$6</f>
        <v>-0.88431454425511169</v>
      </c>
      <c r="AL645">
        <f>Z645*TRAIN_SUMMARY!$C$7</f>
        <v>2.4580699342731407E-2</v>
      </c>
      <c r="AM645">
        <f>AA645*TRAIN_SUMMARY!$C$8</f>
        <v>-0.46936907902687153</v>
      </c>
      <c r="AN645">
        <f>AB645*TRAIN_SUMMARY!$C$9</f>
        <v>-0.49611293003523665</v>
      </c>
      <c r="AO645">
        <f>AC645*TRAIN_SUMMARY!$C$10</f>
        <v>0.2867089209985732</v>
      </c>
      <c r="AP645">
        <f>AD645*TRAIN_SUMMARY!$C$11</f>
        <v>0.23813846799994265</v>
      </c>
      <c r="AQ645">
        <f>AE645*TRAIN_SUMMARY!$C$12</f>
        <v>-0.28008206528227803</v>
      </c>
      <c r="AR645">
        <f>AF645*TRAIN_SUMMARY!$C$13</f>
        <v>-7.9424741749105313E-2</v>
      </c>
      <c r="AS645">
        <f>AG645*TRAIN_SUMMARY!$C$14</f>
        <v>0.18600799575071647</v>
      </c>
      <c r="AT645">
        <f>TRAIN_SUMMARY!$C$2+SUM(AH645:AS645)</f>
        <v>-3.0996133601414804</v>
      </c>
      <c r="AU645">
        <f t="shared" si="130"/>
        <v>4.3123206273805725E-2</v>
      </c>
      <c r="AV645">
        <f t="shared" si="131"/>
        <v>4.4080638005054379E-2</v>
      </c>
      <c r="AW645">
        <f t="shared" si="132"/>
        <v>1</v>
      </c>
      <c r="AX645">
        <f t="shared" si="133"/>
        <v>0</v>
      </c>
      <c r="AY645">
        <f t="shared" si="141"/>
        <v>429</v>
      </c>
      <c r="AZ645">
        <f t="shared" si="142"/>
        <v>215</v>
      </c>
      <c r="BA645" s="35">
        <f t="shared" si="134"/>
        <v>0.88453608247422677</v>
      </c>
      <c r="BB645" s="35">
        <f t="shared" si="135"/>
        <v>1</v>
      </c>
      <c r="BC645" s="35">
        <f t="shared" si="136"/>
        <v>0.11546391752577323</v>
      </c>
      <c r="BD645" s="35">
        <f t="shared" si="137"/>
        <v>1</v>
      </c>
      <c r="BE645" s="35">
        <f t="shared" si="138"/>
        <v>0.88453608247422677</v>
      </c>
      <c r="BF645" s="23">
        <f>VLOOKUP(AH645,POINTS_TABLE!$D$2:$E$6,2,FALSE)</f>
        <v>-34.629295381683434</v>
      </c>
      <c r="BG645" s="23">
        <f>VLOOKUP(AI645,POINTS_TABLE!$D$7:$E$12,2,FALSE)</f>
        <v>-2.6701063982906263</v>
      </c>
      <c r="BH645" s="23">
        <f>VLOOKUP(AJ645,POINTS_TABLE!$D$13:$E$18,2,FALSE)</f>
        <v>2.4866538521987356</v>
      </c>
      <c r="BI645" s="23">
        <f>VLOOKUP(AK645,POINTS_TABLE!$D$21:$E$24,2,FALSE)</f>
        <v>-38.273886227485001</v>
      </c>
      <c r="BJ645" s="23">
        <f>VLOOKUP(AL645,POINTS_TABLE!$D$25:$E$27,2,FALSE)</f>
        <v>1.063873591300236</v>
      </c>
      <c r="BK645" s="23">
        <f>VLOOKUP(AM645,POINTS_TABLE!$D$28:$E$33,2,FALSE)</f>
        <v>-20.314693279760625</v>
      </c>
      <c r="BL645" s="23">
        <f>VLOOKUP(AN645,POINTS_TABLE!$D$34:$E$37,2,FALSE)</f>
        <v>-21.472189916481874</v>
      </c>
      <c r="BM645" s="23">
        <f>VLOOKUP(AO645,POINTS_TABLE!$D$38:$E$41,2,FALSE)</f>
        <v>12.409006155098014</v>
      </c>
      <c r="BN645" s="23">
        <f>VLOOKUP(AP645,POINTS_TABLE!$D$42:$E$44,2,FALSE)</f>
        <v>10.30683560485237</v>
      </c>
      <c r="BO645" s="23">
        <f>VLOOKUP(AQ645,POINTS_TABLE!$D$45:$E$48,2,FALSE)</f>
        <v>-12.122190198740443</v>
      </c>
      <c r="BP645" s="23">
        <f>VLOOKUP(AR645,POINTS_TABLE!$D$49:$E$50,2,FALSE)</f>
        <v>-3.4375704313596254</v>
      </c>
      <c r="BQ645" s="23">
        <f>VLOOKUP(AS645,POINTS_TABLE!$D$51:$E$52,2,FALSE)</f>
        <v>8.0505843910576207</v>
      </c>
      <c r="BR645" s="39">
        <f>ROUND(SCORECARD_SCALLING!$C$6-SUM(BF645:BQ645)-TRAIN_SUMMARY!$C$2*SCORECARD_SCALLING!$C$5,0)</f>
        <v>604</v>
      </c>
      <c r="BS645" t="str">
        <f t="shared" si="139"/>
        <v>Accept</v>
      </c>
      <c r="BT645">
        <f t="shared" si="140"/>
        <v>3</v>
      </c>
    </row>
    <row r="646" spans="1:72">
      <c r="A646" s="2" t="s">
        <v>37</v>
      </c>
      <c r="B646" s="2">
        <v>12</v>
      </c>
      <c r="C646" s="2" t="s">
        <v>22</v>
      </c>
      <c r="D646" s="2" t="s">
        <v>41</v>
      </c>
      <c r="E646" s="2">
        <v>5801</v>
      </c>
      <c r="F646" s="2" t="s">
        <v>24</v>
      </c>
      <c r="G646" s="2" t="s">
        <v>25</v>
      </c>
      <c r="H646" s="2">
        <v>2</v>
      </c>
      <c r="I646" s="2" t="s">
        <v>26</v>
      </c>
      <c r="J646" s="2" t="s">
        <v>27</v>
      </c>
      <c r="K646" s="2">
        <v>4</v>
      </c>
      <c r="L646" s="2" t="s">
        <v>43</v>
      </c>
      <c r="M646" s="2">
        <v>49</v>
      </c>
      <c r="N646" s="2" t="s">
        <v>27</v>
      </c>
      <c r="O646" s="2" t="s">
        <v>51</v>
      </c>
      <c r="P646" s="2">
        <v>1</v>
      </c>
      <c r="Q646" s="2" t="s">
        <v>30</v>
      </c>
      <c r="R646" s="2">
        <v>1</v>
      </c>
      <c r="S646" s="2" t="s">
        <v>31</v>
      </c>
      <c r="T646" s="2" t="s">
        <v>31</v>
      </c>
      <c r="U646" s="2">
        <v>0</v>
      </c>
      <c r="V646">
        <f>_xlfn.XLOOKUP(B646,Binning_WOE_IV!$C$2:$C$6,Binning_WOE_IV!$I$2:$I$6,"not found",-1)</f>
        <v>7.0953437452657447E-2</v>
      </c>
      <c r="W646">
        <f>_xlfn.XLOOKUP(E646,Binning_WOE_IV!$C$7:$C$12,Binning_WOE_IV!$I$7:$I$12,"not found",-1)</f>
        <v>-0.1020145435816787</v>
      </c>
      <c r="X646">
        <f>_xlfn.XLOOKUP(M646,Binning_WOE_IV!$C$13:$C$18,Binning_WOE_IV!$I$13:$I$18,"not found",-1)</f>
        <v>0.42044277372805144</v>
      </c>
      <c r="Y646">
        <f>_xlfn.XLOOKUP(A646,Binning_WOE_IV!$B$32:$B$35,Binning_WOE_IV!$G$32:$G$35,"not found",0)</f>
        <v>1.1281887537091495</v>
      </c>
      <c r="Z646" s="23">
        <f>_xlfn.XLOOKUP(_xlfn.XLOOKUP(C646,Binning_WOE_IV!$AF$2:$AF$6,Binning_WOE_IV!$AG$2:$AG$6,"not found",0),Binning_WOE_IV!$R$36:$R$38,Binning_WOE_IV!$G$36:$G$38,"not found",0)</f>
        <v>0.68738688104907397</v>
      </c>
      <c r="AA646" cm="1">
        <f t="array" ref="AA646">_xlfn.SWITCH(D646,"radio/tv",Binning_WOE_IV!$G$39,"other",Binning_WOE_IV!$G$39,"education",Binning_WOE_IV!$G$40,"retraining",Binning_WOE_IV!$G$40,"furniture/equipment",Binning_WOE_IV!$G$41,"domestic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646">
        <f>_xlfn.LET(_xlpm.b,_xlfn.XLOOKUP(F646,Binning_WOE_IV!$AJ$2:$AJ$6,Binning_WOE_IV!$AK$2:$AK$6,"not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46">
        <f>_xlfn.LET(_xlpm.b,_xlfn.XLOOKUP(G646,Binning_WOE_IV!$AL$2:$AL$6,Binning_WOE_IV!$AM$2:$AM$6,"not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46">
        <f>_xlfn.XLOOKUP(_xlfn.XLOOKUP(I646,Binning_WOE_IV!$AN$2:$AN$5,Binning_WOE_IV!$AO$2:$AO$5,"not found",0),Binning_WOE_IV!$R$53:$R$55,Binning_WOE_IV!$G$53:$G$55,"not found",0)</f>
        <v>0.1811117123342415</v>
      </c>
      <c r="AE646">
        <f>_xlfn.LET(_xlpm.b,_xlfn.XLOOKUP(L646,Binning_WOE_IV!$AQ$2:$AQ$5,Binning_WOE_IV!$AR$2:$AR$5,"not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46">
        <f>_xlfn.XLOOKUP(_xlfn.XLOOKUP(N646,Binning_WOE_IV!$AS$2:$AS$4,Binning_WOE_IV!$AT$2:$AT$4,"not found",0),Binning_WOE_IV!$R$62:$R$63,Binning_WOE_IV!$G$62:$G$63,"not found",0)</f>
        <v>0.12957806221905885</v>
      </c>
      <c r="AG646">
        <f>_xlfn.XLOOKUP(_xlfn.XLOOKUP(O646,Binning_WOE_IV!$AU$2:$AU$4,Binning_WOE_IV!$AV$2:$AV$4,"not found",0),Binning_WOE_IV!$R$64:$R$65,Binning_WOE_IV!$G$64:$G$65,"not found",0)</f>
        <v>-0.4919272386823581</v>
      </c>
      <c r="AH646">
        <f>V646*TRAIN_SUMMARY!$C$3</f>
        <v>-5.5952498937620498E-2</v>
      </c>
      <c r="AI646">
        <f>W646*TRAIN_SUMMARY!$C$4</f>
        <v>5.0912844229637523E-2</v>
      </c>
      <c r="AJ646">
        <f>X646*TRAIN_SUMMARY!$C$5</f>
        <v>-0.26777415036949909</v>
      </c>
      <c r="AK646">
        <f>Y646*TRAIN_SUMMARY!$C$6</f>
        <v>-0.88431454425511169</v>
      </c>
      <c r="AL646">
        <f>Z646*TRAIN_SUMMARY!$C$7</f>
        <v>-0.37777464997720578</v>
      </c>
      <c r="AM646">
        <f>AA646*TRAIN_SUMMARY!$C$8</f>
        <v>5.9194073638088991E-2</v>
      </c>
      <c r="AN646">
        <f>AB646*TRAIN_SUMMARY!$C$9</f>
        <v>-0.49611293003523665</v>
      </c>
      <c r="AO646">
        <f>AC646*TRAIN_SUMMARY!$C$10</f>
        <v>-0.18469041192036334</v>
      </c>
      <c r="AP646">
        <f>AD646*TRAIN_SUMMARY!$C$11</f>
        <v>-0.21458247952085815</v>
      </c>
      <c r="AQ646">
        <f>AE646*TRAIN_SUMMARY!$C$12</f>
        <v>-1.8327249432625072E-2</v>
      </c>
      <c r="AR646">
        <f>AF646*TRAIN_SUMMARY!$C$13</f>
        <v>-7.9424741749105313E-2</v>
      </c>
      <c r="AS646">
        <f>AG646*TRAIN_SUMMARY!$C$14</f>
        <v>0.18600799575071647</v>
      </c>
      <c r="AT646">
        <f>TRAIN_SUMMARY!$C$2+SUM(AH646:AS646)</f>
        <v>-3.1042395573413057</v>
      </c>
      <c r="AU646">
        <f t="shared" si="130"/>
        <v>4.2932715705530679E-2</v>
      </c>
      <c r="AV646">
        <f t="shared" si="131"/>
        <v>4.3881582482908708E-2</v>
      </c>
      <c r="AW646">
        <f t="shared" si="132"/>
        <v>1</v>
      </c>
      <c r="AX646">
        <f t="shared" si="133"/>
        <v>0</v>
      </c>
      <c r="AY646">
        <f t="shared" si="141"/>
        <v>430</v>
      </c>
      <c r="AZ646">
        <f t="shared" si="142"/>
        <v>215</v>
      </c>
      <c r="BA646" s="35">
        <f t="shared" si="134"/>
        <v>0.88659793814432986</v>
      </c>
      <c r="BB646" s="35">
        <f t="shared" si="135"/>
        <v>1</v>
      </c>
      <c r="BC646" s="35">
        <f t="shared" si="136"/>
        <v>0.11340206185567014</v>
      </c>
      <c r="BD646" s="35">
        <f t="shared" si="137"/>
        <v>1</v>
      </c>
      <c r="BE646" s="35">
        <f t="shared" si="138"/>
        <v>0.88659793814432986</v>
      </c>
      <c r="BF646" s="23">
        <f>VLOOKUP(AH646,POINTS_TABLE!$D$2:$E$6,2,FALSE)</f>
        <v>-2.4216717822795024</v>
      </c>
      <c r="BG646" s="23">
        <f>VLOOKUP(AI646,POINTS_TABLE!$D$7:$E$12,2,FALSE)</f>
        <v>2.2035512366295098</v>
      </c>
      <c r="BH646" s="23">
        <f>VLOOKUP(AJ646,POINTS_TABLE!$D$13:$E$18,2,FALSE)</f>
        <v>-11.589493164489957</v>
      </c>
      <c r="BI646" s="23">
        <f>VLOOKUP(AK646,POINTS_TABLE!$D$21:$E$24,2,FALSE)</f>
        <v>-38.273886227485001</v>
      </c>
      <c r="BJ646" s="23">
        <f>VLOOKUP(AL646,POINTS_TABLE!$D$25:$E$27,2,FALSE)</f>
        <v>-16.350408422870363</v>
      </c>
      <c r="BK646" s="23">
        <f>VLOOKUP(AM646,POINTS_TABLE!$D$28:$E$33,2,FALSE)</f>
        <v>2.5619698946306131</v>
      </c>
      <c r="BL646" s="23">
        <f>VLOOKUP(AN646,POINTS_TABLE!$D$34:$E$37,2,FALSE)</f>
        <v>-21.472189916481874</v>
      </c>
      <c r="BM646" s="23">
        <f>VLOOKUP(AO646,POINTS_TABLE!$D$38:$E$41,2,FALSE)</f>
        <v>-7.9935582413174426</v>
      </c>
      <c r="BN646" s="23">
        <f>VLOOKUP(AP646,POINTS_TABLE!$D$42:$E$44,2,FALSE)</f>
        <v>-9.2873123719919874</v>
      </c>
      <c r="BO646" s="23">
        <f>VLOOKUP(AQ646,POINTS_TABLE!$D$45:$E$48,2,FALSE)</f>
        <v>-0.79321895608749771</v>
      </c>
      <c r="BP646" s="23">
        <f>VLOOKUP(AR646,POINTS_TABLE!$D$49:$E$50,2,FALSE)</f>
        <v>-3.4375704313596254</v>
      </c>
      <c r="BQ646" s="23">
        <f>VLOOKUP(AS646,POINTS_TABLE!$D$51:$E$52,2,FALSE)</f>
        <v>8.0505843910576207</v>
      </c>
      <c r="BR646" s="39">
        <f>ROUND(SCORECARD_SCALLING!$C$6-SUM(BF646:BQ646)-TRAIN_SUMMARY!$C$2*SCORECARD_SCALLING!$C$5,0)</f>
        <v>605</v>
      </c>
      <c r="BS646" t="str">
        <f t="shared" si="139"/>
        <v>Accept</v>
      </c>
      <c r="BT646">
        <f t="shared" si="140"/>
        <v>3</v>
      </c>
    </row>
    <row r="647" spans="1:72">
      <c r="A647" s="2" t="s">
        <v>37</v>
      </c>
      <c r="B647" s="2">
        <v>12</v>
      </c>
      <c r="C647" s="2" t="s">
        <v>22</v>
      </c>
      <c r="D647" s="2" t="s">
        <v>46</v>
      </c>
      <c r="E647" s="2">
        <v>1163</v>
      </c>
      <c r="F647" s="2" t="s">
        <v>48</v>
      </c>
      <c r="G647" s="2" t="s">
        <v>35</v>
      </c>
      <c r="H647" s="2">
        <v>4</v>
      </c>
      <c r="I647" s="2" t="s">
        <v>26</v>
      </c>
      <c r="J647" s="2" t="s">
        <v>27</v>
      </c>
      <c r="K647" s="2">
        <v>4</v>
      </c>
      <c r="L647" s="2" t="s">
        <v>28</v>
      </c>
      <c r="M647" s="2">
        <v>44</v>
      </c>
      <c r="N647" s="2" t="s">
        <v>27</v>
      </c>
      <c r="O647" s="2" t="s">
        <v>29</v>
      </c>
      <c r="P647" s="2">
        <v>1</v>
      </c>
      <c r="Q647" s="2" t="s">
        <v>30</v>
      </c>
      <c r="R647" s="2">
        <v>1</v>
      </c>
      <c r="S647" s="2" t="s">
        <v>31</v>
      </c>
      <c r="T647" s="2" t="s">
        <v>31</v>
      </c>
      <c r="U647" s="2">
        <v>0</v>
      </c>
      <c r="V647">
        <f>_xlfn.XLOOKUP(B647,Binning_WOE_IV!$C$2:$C$6,Binning_WOE_IV!$I$2:$I$6,"not found",-1)</f>
        <v>7.0953437452657447E-2</v>
      </c>
      <c r="W647">
        <f>_xlfn.XLOOKUP(E647,Binning_WOE_IV!$C$7:$C$12,Binning_WOE_IV!$I$7:$I$12,"not found",-1)</f>
        <v>0.16104877718831048</v>
      </c>
      <c r="X647">
        <f>_xlfn.XLOOKUP(M647,Binning_WOE_IV!$C$13:$C$18,Binning_WOE_IV!$I$13:$I$18,"not found",-1)</f>
        <v>0.27579903319597576</v>
      </c>
      <c r="Y647">
        <f>_xlfn.XLOOKUP(A647,Binning_WOE_IV!$B$32:$B$35,Binning_WOE_IV!$G$32:$G$35,"not found",0)</f>
        <v>1.1281887537091495</v>
      </c>
      <c r="Z647" s="23">
        <f>_xlfn.XLOOKUP(_xlfn.XLOOKUP(C647,Binning_WOE_IV!$AF$2:$AF$6,Binning_WOE_IV!$AG$2:$AG$6,"not found",0),Binning_WOE_IV!$R$36:$R$38,Binning_WOE_IV!$G$36:$G$38,"not found",0)</f>
        <v>0.68738688104907397</v>
      </c>
      <c r="AA647" cm="1">
        <f t="array" ref="AA647">_xlfn.SWITCH(D647,"radio/tv",Binning_WOE_IV!$G$39,"other",Binning_WOE_IV!$G$39,"education",Binning_WOE_IV!$G$40,"retraining",Binning_WOE_IV!$G$40,"furniture/equipment",Binning_WOE_IV!$G$41,"domestic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647">
        <f>_xlfn.LET(_xlpm.b,_xlfn.XLOOKUP(F647,Binning_WOE_IV!$AJ$2:$AJ$6,Binning_WOE_IV!$AK$2:$AK$6,"not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47">
        <f>_xlfn.LET(_xlpm.b,_xlfn.XLOOKUP(G647,Binning_WOE_IV!$AL$2:$AL$6,Binning_WOE_IV!$AM$2:$AM$6,"not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47">
        <f>_xlfn.XLOOKUP(_xlfn.XLOOKUP(I647,Binning_WOE_IV!$AN$2:$AN$5,Binning_WOE_IV!$AO$2:$AO$5,"not found",0),Binning_WOE_IV!$R$53:$R$55,Binning_WOE_IV!$G$53:$G$55,"not found",0)</f>
        <v>0.1811117123342415</v>
      </c>
      <c r="AE647">
        <f>_xlfn.LET(_xlpm.b,_xlfn.XLOOKUP(L647,Binning_WOE_IV!$AQ$2:$AQ$5,Binning_WOE_IV!$AR$2:$AR$5,"not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47">
        <f>_xlfn.XLOOKUP(_xlfn.XLOOKUP(N647,Binning_WOE_IV!$AS$2:$AS$4,Binning_WOE_IV!$AT$2:$AT$4,"not found",0),Binning_WOE_IV!$R$62:$R$63,Binning_WOE_IV!$G$62:$G$63,"not found",0)</f>
        <v>0.12957806221905885</v>
      </c>
      <c r="AG647">
        <f>_xlfn.XLOOKUP(_xlfn.XLOOKUP(O647,Binning_WOE_IV!$AU$2:$AU$4,Binning_WOE_IV!$AV$2:$AV$4,"not found",0),Binning_WOE_IV!$R$64:$R$65,Binning_WOE_IV!$G$64:$G$65,"not found",0)</f>
        <v>0.23435622685305388</v>
      </c>
      <c r="AH647">
        <f>V647*TRAIN_SUMMARY!$C$3</f>
        <v>-5.5952498937620498E-2</v>
      </c>
      <c r="AI647">
        <f>W647*TRAIN_SUMMARY!$C$4</f>
        <v>-8.037531726833734E-2</v>
      </c>
      <c r="AJ647">
        <f>X647*TRAIN_SUMMARY!$C$5</f>
        <v>-0.1756525653466223</v>
      </c>
      <c r="AK647">
        <f>Y647*TRAIN_SUMMARY!$C$6</f>
        <v>-0.88431454425511169</v>
      </c>
      <c r="AL647">
        <f>Z647*TRAIN_SUMMARY!$C$7</f>
        <v>-0.37777464997720578</v>
      </c>
      <c r="AM647">
        <f>AA647*TRAIN_SUMMARY!$C$8</f>
        <v>0.38352631329769549</v>
      </c>
      <c r="AN647">
        <f>AB647*TRAIN_SUMMARY!$C$9</f>
        <v>-0.49793991054548797</v>
      </c>
      <c r="AO647">
        <f>AC647*TRAIN_SUMMARY!$C$10</f>
        <v>4.7923621110280083E-2</v>
      </c>
      <c r="AP647">
        <f>AD647*TRAIN_SUMMARY!$C$11</f>
        <v>-0.21458247952085815</v>
      </c>
      <c r="AQ647">
        <f>AE647*TRAIN_SUMMARY!$C$12</f>
        <v>-0.28008206528227803</v>
      </c>
      <c r="AR647">
        <f>AF647*TRAIN_SUMMARY!$C$13</f>
        <v>-7.9424741749105313E-2</v>
      </c>
      <c r="AS647">
        <f>AG647*TRAIN_SUMMARY!$C$14</f>
        <v>-8.8614999578798745E-2</v>
      </c>
      <c r="AT647">
        <f>TRAIN_SUMMARY!$C$2+SUM(AH647:AS647)</f>
        <v>-3.1246646528155733</v>
      </c>
      <c r="AU647">
        <f t="shared" si="130"/>
        <v>4.2101249966751964E-2</v>
      </c>
      <c r="AV647">
        <f t="shared" si="131"/>
        <v>4.3013195497318017E-2</v>
      </c>
      <c r="AW647">
        <f t="shared" si="132"/>
        <v>1</v>
      </c>
      <c r="AX647">
        <f t="shared" si="133"/>
        <v>0</v>
      </c>
      <c r="AY647">
        <f t="shared" si="141"/>
        <v>431</v>
      </c>
      <c r="AZ647">
        <f t="shared" si="142"/>
        <v>215</v>
      </c>
      <c r="BA647" s="35">
        <f t="shared" si="134"/>
        <v>0.88865979381443294</v>
      </c>
      <c r="BB647" s="35">
        <f t="shared" si="135"/>
        <v>1</v>
      </c>
      <c r="BC647" s="35">
        <f t="shared" si="136"/>
        <v>0.11134020618556706</v>
      </c>
      <c r="BD647" s="35">
        <f t="shared" si="137"/>
        <v>1</v>
      </c>
      <c r="BE647" s="35">
        <f t="shared" si="138"/>
        <v>0.88865979381443294</v>
      </c>
      <c r="BF647" s="23">
        <f>VLOOKUP(AH647,POINTS_TABLE!$D$2:$E$6,2,FALSE)</f>
        <v>-2.4216717822795024</v>
      </c>
      <c r="BG647" s="23">
        <f>VLOOKUP(AI647,POINTS_TABLE!$D$7:$E$12,2,FALSE)</f>
        <v>-3.4787121489872201</v>
      </c>
      <c r="BH647" s="23">
        <f>VLOOKUP(AJ647,POINTS_TABLE!$D$13:$E$18,2,FALSE)</f>
        <v>-7.6023925483498971</v>
      </c>
      <c r="BI647" s="23">
        <f>VLOOKUP(AK647,POINTS_TABLE!$D$21:$E$24,2,FALSE)</f>
        <v>-38.273886227485001</v>
      </c>
      <c r="BJ647" s="23">
        <f>VLOOKUP(AL647,POINTS_TABLE!$D$25:$E$27,2,FALSE)</f>
        <v>-16.350408422870363</v>
      </c>
      <c r="BK647" s="23">
        <f>VLOOKUP(AM647,POINTS_TABLE!$D$28:$E$33,2,FALSE)</f>
        <v>16.599345307350365</v>
      </c>
      <c r="BL647" s="23">
        <f>VLOOKUP(AN647,POINTS_TABLE!$D$34:$E$37,2,FALSE)</f>
        <v>-21.551263188140087</v>
      </c>
      <c r="BM647" s="23">
        <f>VLOOKUP(AO647,POINTS_TABLE!$D$38:$E$41,2,FALSE)</f>
        <v>2.0741751155172814</v>
      </c>
      <c r="BN647" s="23">
        <f>VLOOKUP(AP647,POINTS_TABLE!$D$42:$E$44,2,FALSE)</f>
        <v>-9.2873123719919874</v>
      </c>
      <c r="BO647" s="23">
        <f>VLOOKUP(AQ647,POINTS_TABLE!$D$45:$E$48,2,FALSE)</f>
        <v>-12.122190198740443</v>
      </c>
      <c r="BP647" s="23">
        <f>VLOOKUP(AR647,POINTS_TABLE!$D$49:$E$50,2,FALSE)</f>
        <v>-3.4375704313596254</v>
      </c>
      <c r="BQ647" s="23">
        <f>VLOOKUP(AS647,POINTS_TABLE!$D$51:$E$52,2,FALSE)</f>
        <v>-3.8353326132213157</v>
      </c>
      <c r="BR647" s="39">
        <f>ROUND(SCORECARD_SCALLING!$C$6-SUM(BF647:BQ647)-TRAIN_SUMMARY!$C$2*SCORECARD_SCALLING!$C$5,0)</f>
        <v>606</v>
      </c>
      <c r="BS647" t="str">
        <f t="shared" si="139"/>
        <v>Accept</v>
      </c>
      <c r="BT647">
        <f t="shared" si="140"/>
        <v>3</v>
      </c>
    </row>
    <row r="648" spans="1:72">
      <c r="A648" s="2" t="s">
        <v>37</v>
      </c>
      <c r="B648" s="2">
        <v>6</v>
      </c>
      <c r="C648" s="2" t="s">
        <v>22</v>
      </c>
      <c r="D648" s="2" t="s">
        <v>41</v>
      </c>
      <c r="E648" s="2">
        <v>1221</v>
      </c>
      <c r="F648" s="2" t="s">
        <v>24</v>
      </c>
      <c r="G648" s="2" t="s">
        <v>35</v>
      </c>
      <c r="H648" s="2">
        <v>1</v>
      </c>
      <c r="I648" s="2" t="s">
        <v>56</v>
      </c>
      <c r="J648" s="2" t="s">
        <v>27</v>
      </c>
      <c r="K648" s="2">
        <v>2</v>
      </c>
      <c r="L648" s="2" t="s">
        <v>43</v>
      </c>
      <c r="M648" s="2">
        <v>27</v>
      </c>
      <c r="N648" s="2" t="s">
        <v>27</v>
      </c>
      <c r="O648" s="2" t="s">
        <v>29</v>
      </c>
      <c r="P648" s="2">
        <v>2</v>
      </c>
      <c r="Q648" s="2" t="s">
        <v>30</v>
      </c>
      <c r="R648" s="2">
        <v>1</v>
      </c>
      <c r="S648" s="2" t="s">
        <v>27</v>
      </c>
      <c r="T648" s="2" t="s">
        <v>31</v>
      </c>
      <c r="U648" s="2">
        <v>0</v>
      </c>
      <c r="V648">
        <f>_xlfn.XLOOKUP(B648,Binning_WOE_IV!$C$2:$C$6,Binning_WOE_IV!$I$2:$I$6,"not found",-1)</f>
        <v>1.0146162505891094</v>
      </c>
      <c r="W648">
        <f>_xlfn.XLOOKUP(E648,Binning_WOE_IV!$C$7:$C$12,Binning_WOE_IV!$I$7:$I$12,"not found",-1)</f>
        <v>0.16104877718831048</v>
      </c>
      <c r="X648">
        <f>_xlfn.XLOOKUP(M648,Binning_WOE_IV!$C$13:$C$18,Binning_WOE_IV!$I$13:$I$18,"not found",-1)</f>
        <v>-0.13233987329659078</v>
      </c>
      <c r="Y648">
        <f>_xlfn.XLOOKUP(A648,Binning_WOE_IV!$B$32:$B$35,Binning_WOE_IV!$G$32:$G$35,"not found",0)</f>
        <v>1.1281887537091495</v>
      </c>
      <c r="Z648" s="23">
        <f>_xlfn.XLOOKUP(_xlfn.XLOOKUP(C648,Binning_WOE_IV!$AF$2:$AF$6,Binning_WOE_IV!$AG$2:$AG$6,"not found",0),Binning_WOE_IV!$R$36:$R$38,Binning_WOE_IV!$G$36:$G$38,"not found",0)</f>
        <v>0.68738688104907397</v>
      </c>
      <c r="AA648" cm="1">
        <f t="array" ref="AA648">_xlfn.SWITCH(D648,"radio/tv",Binning_WOE_IV!$G$39,"other",Binning_WOE_IV!$G$39,"education",Binning_WOE_IV!$G$40,"retraining",Binning_WOE_IV!$G$40,"furniture/equipment",Binning_WOE_IV!$G$41,"domestic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648">
        <f>_xlfn.LET(_xlpm.b,_xlfn.XLOOKUP(F648,Binning_WOE_IV!$AJ$2:$AJ$6,Binning_WOE_IV!$AK$2:$AK$6,"not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48">
        <f>_xlfn.LET(_xlpm.b,_xlfn.XLOOKUP(G648,Binning_WOE_IV!$AL$2:$AL$6,Binning_WOE_IV!$AM$2:$AM$6,"not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48">
        <f>_xlfn.XLOOKUP(_xlfn.XLOOKUP(I648,Binning_WOE_IV!$AN$2:$AN$5,Binning_WOE_IV!$AO$2:$AO$5,"not found",0),Binning_WOE_IV!$R$53:$R$55,Binning_WOE_IV!$G$53:$G$55,"not found",0)</f>
        <v>-0.2698954162208389</v>
      </c>
      <c r="AE648">
        <f>_xlfn.LET(_xlpm.b,_xlfn.XLOOKUP(L648,Binning_WOE_IV!$AQ$2:$AQ$5,Binning_WOE_IV!$AR$2:$AR$5,"not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48">
        <f>_xlfn.XLOOKUP(_xlfn.XLOOKUP(N648,Binning_WOE_IV!$AS$2:$AS$4,Binning_WOE_IV!$AT$2:$AT$4,"not found",0),Binning_WOE_IV!$R$62:$R$63,Binning_WOE_IV!$G$62:$G$63,"not found",0)</f>
        <v>0.12957806221905885</v>
      </c>
      <c r="AG648">
        <f>_xlfn.XLOOKUP(_xlfn.XLOOKUP(O648,Binning_WOE_IV!$AU$2:$AU$4,Binning_WOE_IV!$AV$2:$AV$4,"not found",0),Binning_WOE_IV!$R$64:$R$65,Binning_WOE_IV!$G$64:$G$65,"not found",0)</f>
        <v>0.23435622685305388</v>
      </c>
      <c r="AH648">
        <f>V648*TRAIN_SUMMARY!$C$3</f>
        <v>-0.80010661528638027</v>
      </c>
      <c r="AI648">
        <f>W648*TRAIN_SUMMARY!$C$4</f>
        <v>-8.037531726833734E-2</v>
      </c>
      <c r="AJ648">
        <f>X648*TRAIN_SUMMARY!$C$5</f>
        <v>8.428542324031725E-2</v>
      </c>
      <c r="AK648">
        <f>Y648*TRAIN_SUMMARY!$C$6</f>
        <v>-0.88431454425511169</v>
      </c>
      <c r="AL648">
        <f>Z648*TRAIN_SUMMARY!$C$7</f>
        <v>-0.37777464997720578</v>
      </c>
      <c r="AM648">
        <f>AA648*TRAIN_SUMMARY!$C$8</f>
        <v>5.9194073638088991E-2</v>
      </c>
      <c r="AN648">
        <f>AB648*TRAIN_SUMMARY!$C$9</f>
        <v>-0.49611293003523665</v>
      </c>
      <c r="AO648">
        <f>AC648*TRAIN_SUMMARY!$C$10</f>
        <v>4.7923621110280083E-2</v>
      </c>
      <c r="AP648">
        <f>AD648*TRAIN_SUMMARY!$C$11</f>
        <v>0.31977406031642996</v>
      </c>
      <c r="AQ648">
        <f>AE648*TRAIN_SUMMARY!$C$12</f>
        <v>-1.8327249432625072E-2</v>
      </c>
      <c r="AR648">
        <f>AF648*TRAIN_SUMMARY!$C$13</f>
        <v>-7.9424741749105313E-2</v>
      </c>
      <c r="AS648">
        <f>AG648*TRAIN_SUMMARY!$C$14</f>
        <v>-8.8614999578798745E-2</v>
      </c>
      <c r="AT648">
        <f>TRAIN_SUMMARY!$C$2+SUM(AH648:AS648)</f>
        <v>-3.1352746840398078</v>
      </c>
      <c r="AU648">
        <f t="shared" si="130"/>
        <v>4.167543357905109E-2</v>
      </c>
      <c r="AV648">
        <f t="shared" si="131"/>
        <v>4.2568762543128018E-2</v>
      </c>
      <c r="AW648">
        <f t="shared" si="132"/>
        <v>1</v>
      </c>
      <c r="AX648">
        <f t="shared" si="133"/>
        <v>0</v>
      </c>
      <c r="AY648">
        <f t="shared" si="141"/>
        <v>432</v>
      </c>
      <c r="AZ648">
        <f t="shared" si="142"/>
        <v>215</v>
      </c>
      <c r="BA648" s="35">
        <f t="shared" si="134"/>
        <v>0.89072164948453614</v>
      </c>
      <c r="BB648" s="35">
        <f t="shared" si="135"/>
        <v>1</v>
      </c>
      <c r="BC648" s="35">
        <f t="shared" si="136"/>
        <v>0.10927835051546386</v>
      </c>
      <c r="BD648" s="35">
        <f t="shared" si="137"/>
        <v>1</v>
      </c>
      <c r="BE648" s="35">
        <f t="shared" si="138"/>
        <v>0.89072164948453614</v>
      </c>
      <c r="BF648" s="23">
        <f>VLOOKUP(AH648,POINTS_TABLE!$D$2:$E$6,2,FALSE)</f>
        <v>-34.629295381683434</v>
      </c>
      <c r="BG648" s="23">
        <f>VLOOKUP(AI648,POINTS_TABLE!$D$7:$E$12,2,FALSE)</f>
        <v>-3.4787121489872201</v>
      </c>
      <c r="BH648" s="23">
        <f>VLOOKUP(AJ648,POINTS_TABLE!$D$13:$E$18,2,FALSE)</f>
        <v>3.6479448638409924</v>
      </c>
      <c r="BI648" s="23">
        <f>VLOOKUP(AK648,POINTS_TABLE!$D$21:$E$24,2,FALSE)</f>
        <v>-38.273886227485001</v>
      </c>
      <c r="BJ648" s="23">
        <f>VLOOKUP(AL648,POINTS_TABLE!$D$25:$E$27,2,FALSE)</f>
        <v>-16.350408422870363</v>
      </c>
      <c r="BK648" s="23">
        <f>VLOOKUP(AM648,POINTS_TABLE!$D$28:$E$33,2,FALSE)</f>
        <v>2.5619698946306131</v>
      </c>
      <c r="BL648" s="23">
        <f>VLOOKUP(AN648,POINTS_TABLE!$D$34:$E$37,2,FALSE)</f>
        <v>-21.472189916481874</v>
      </c>
      <c r="BM648" s="23">
        <f>VLOOKUP(AO648,POINTS_TABLE!$D$38:$E$41,2,FALSE)</f>
        <v>2.0741751155172814</v>
      </c>
      <c r="BN648" s="23">
        <f>VLOOKUP(AP648,POINTS_TABLE!$D$42:$E$44,2,FALSE)</f>
        <v>13.840093530703253</v>
      </c>
      <c r="BO648" s="23">
        <f>VLOOKUP(AQ648,POINTS_TABLE!$D$45:$E$48,2,FALSE)</f>
        <v>-0.79321895608749771</v>
      </c>
      <c r="BP648" s="23">
        <f>VLOOKUP(AR648,POINTS_TABLE!$D$49:$E$50,2,FALSE)</f>
        <v>-3.4375704313596254</v>
      </c>
      <c r="BQ648" s="23">
        <f>VLOOKUP(AS648,POINTS_TABLE!$D$51:$E$52,2,FALSE)</f>
        <v>-3.8353326132213157</v>
      </c>
      <c r="BR648" s="39">
        <f>ROUND(SCORECARD_SCALLING!$C$6-SUM(BF648:BQ648)-TRAIN_SUMMARY!$C$2*SCORECARD_SCALLING!$C$5,0)</f>
        <v>606</v>
      </c>
      <c r="BS648" t="str">
        <f t="shared" si="139"/>
        <v>Accept</v>
      </c>
      <c r="BT648">
        <f t="shared" si="140"/>
        <v>3</v>
      </c>
    </row>
    <row r="649" spans="1:72">
      <c r="A649" s="2" t="s">
        <v>37</v>
      </c>
      <c r="B649" s="2">
        <v>21</v>
      </c>
      <c r="C649" s="2" t="s">
        <v>22</v>
      </c>
      <c r="D649" s="2" t="s">
        <v>49</v>
      </c>
      <c r="E649" s="2">
        <v>3275</v>
      </c>
      <c r="F649" s="2" t="s">
        <v>34</v>
      </c>
      <c r="G649" s="2" t="s">
        <v>25</v>
      </c>
      <c r="H649" s="2">
        <v>1</v>
      </c>
      <c r="I649" s="2" t="s">
        <v>26</v>
      </c>
      <c r="J649" s="2" t="s">
        <v>27</v>
      </c>
      <c r="K649" s="2">
        <v>4</v>
      </c>
      <c r="L649" s="2" t="s">
        <v>50</v>
      </c>
      <c r="M649" s="2">
        <v>36</v>
      </c>
      <c r="N649" s="2" t="s">
        <v>27</v>
      </c>
      <c r="O649" s="2" t="s">
        <v>29</v>
      </c>
      <c r="P649" s="2">
        <v>1</v>
      </c>
      <c r="Q649" s="2" t="s">
        <v>52</v>
      </c>
      <c r="R649" s="2">
        <v>1</v>
      </c>
      <c r="S649" s="2" t="s">
        <v>31</v>
      </c>
      <c r="T649" s="2" t="s">
        <v>31</v>
      </c>
      <c r="U649" s="2">
        <v>0</v>
      </c>
      <c r="V649">
        <f>_xlfn.XLOOKUP(B649,Binning_WOE_IV!$C$2:$C$6,Binning_WOE_IV!$I$2:$I$6,"not found",-1)</f>
        <v>7.0953437452657447E-2</v>
      </c>
      <c r="W649">
        <f>_xlfn.XLOOKUP(E649,Binning_WOE_IV!$C$7:$C$12,Binning_WOE_IV!$I$7:$I$12,"not found",-1)</f>
        <v>4.3939369041401284E-2</v>
      </c>
      <c r="X649">
        <f>_xlfn.XLOOKUP(M649,Binning_WOE_IV!$C$13:$C$18,Binning_WOE_IV!$I$13:$I$18,"not found",-1)</f>
        <v>0.27579903319597576</v>
      </c>
      <c r="Y649">
        <f>_xlfn.XLOOKUP(A649,Binning_WOE_IV!$B$32:$B$35,Binning_WOE_IV!$G$32:$G$35,"not found",0)</f>
        <v>1.1281887537091495</v>
      </c>
      <c r="Z649" s="23">
        <f>_xlfn.XLOOKUP(_xlfn.XLOOKUP(C649,Binning_WOE_IV!$AF$2:$AF$6,Binning_WOE_IV!$AG$2:$AG$6,"not found",0),Binning_WOE_IV!$R$36:$R$38,Binning_WOE_IV!$G$36:$G$38,"not found",0)</f>
        <v>0.68738688104907397</v>
      </c>
      <c r="AA649" cm="1">
        <f t="array" ref="AA649">_xlfn.SWITCH(D649,"radio/tv",Binning_WOE_IV!$G$39,"other",Binning_WOE_IV!$G$39,"education",Binning_WOE_IV!$G$40,"retraining",Binning_WOE_IV!$G$40,"furniture/equipment",Binning_WOE_IV!$G$41,"domestic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649">
        <f>_xlfn.LET(_xlpm.b,_xlfn.XLOOKUP(F649,Binning_WOE_IV!$AJ$2:$AJ$6,Binning_WOE_IV!$AK$2:$AK$6,"not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49">
        <f>_xlfn.LET(_xlpm.b,_xlfn.XLOOKUP(G649,Binning_WOE_IV!$AL$2:$AL$6,Binning_WOE_IV!$AM$2:$AM$6,"not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49">
        <f>_xlfn.XLOOKUP(_xlfn.XLOOKUP(I649,Binning_WOE_IV!$AN$2:$AN$5,Binning_WOE_IV!$AO$2:$AO$5,"not found",0),Binning_WOE_IV!$R$53:$R$55,Binning_WOE_IV!$G$53:$G$55,"not found",0)</f>
        <v>0.1811117123342415</v>
      </c>
      <c r="AE649">
        <f>_xlfn.LET(_xlpm.b,_xlfn.XLOOKUP(L649,Binning_WOE_IV!$AQ$2:$AQ$5,Binning_WOE_IV!$AR$2:$AR$5,"not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49">
        <f>_xlfn.XLOOKUP(_xlfn.XLOOKUP(N649,Binning_WOE_IV!$AS$2:$AS$4,Binning_WOE_IV!$AT$2:$AT$4,"not found",0),Binning_WOE_IV!$R$62:$R$63,Binning_WOE_IV!$G$62:$G$63,"not found",0)</f>
        <v>0.12957806221905885</v>
      </c>
      <c r="AG649">
        <f>_xlfn.XLOOKUP(_xlfn.XLOOKUP(O649,Binning_WOE_IV!$AU$2:$AU$4,Binning_WOE_IV!$AV$2:$AV$4,"not found",0),Binning_WOE_IV!$R$64:$R$65,Binning_WOE_IV!$G$64:$G$65,"not found",0)</f>
        <v>0.23435622685305388</v>
      </c>
      <c r="AH649">
        <f>V649*TRAIN_SUMMARY!$C$3</f>
        <v>-5.5952498937620498E-2</v>
      </c>
      <c r="AI649">
        <f>W649*TRAIN_SUMMARY!$C$4</f>
        <v>-2.1929012991782761E-2</v>
      </c>
      <c r="AJ649">
        <f>X649*TRAIN_SUMMARY!$C$5</f>
        <v>-0.1756525653466223</v>
      </c>
      <c r="AK649">
        <f>Y649*TRAIN_SUMMARY!$C$6</f>
        <v>-0.88431454425511169</v>
      </c>
      <c r="AL649">
        <f>Z649*TRAIN_SUMMARY!$C$7</f>
        <v>-0.37777464997720578</v>
      </c>
      <c r="AM649">
        <f>AA649*TRAIN_SUMMARY!$C$8</f>
        <v>-0.46936907902687153</v>
      </c>
      <c r="AN649">
        <f>AB649*TRAIN_SUMMARY!$C$9</f>
        <v>0.17108448609736249</v>
      </c>
      <c r="AO649">
        <f>AC649*TRAIN_SUMMARY!$C$10</f>
        <v>-0.18469041192036334</v>
      </c>
      <c r="AP649">
        <f>AD649*TRAIN_SUMMARY!$C$11</f>
        <v>-0.21458247952085815</v>
      </c>
      <c r="AQ649">
        <f>AE649*TRAIN_SUMMARY!$C$12</f>
        <v>6.1778553558697331E-2</v>
      </c>
      <c r="AR649">
        <f>AF649*TRAIN_SUMMARY!$C$13</f>
        <v>-7.9424741749105313E-2</v>
      </c>
      <c r="AS649">
        <f>AG649*TRAIN_SUMMARY!$C$14</f>
        <v>-8.8614999578798745E-2</v>
      </c>
      <c r="AT649">
        <f>TRAIN_SUMMARY!$C$2+SUM(AH649:AS649)</f>
        <v>-3.1408427584104035</v>
      </c>
      <c r="AU649">
        <f t="shared" si="130"/>
        <v>4.145361916975767E-2</v>
      </c>
      <c r="AV649">
        <f t="shared" si="131"/>
        <v>4.233732869454096E-2</v>
      </c>
      <c r="AW649">
        <f t="shared" si="132"/>
        <v>1</v>
      </c>
      <c r="AX649">
        <f t="shared" si="133"/>
        <v>0</v>
      </c>
      <c r="AY649">
        <f t="shared" si="141"/>
        <v>433</v>
      </c>
      <c r="AZ649">
        <f t="shared" si="142"/>
        <v>215</v>
      </c>
      <c r="BA649" s="35">
        <f t="shared" si="134"/>
        <v>0.89278350515463922</v>
      </c>
      <c r="BB649" s="35">
        <f t="shared" si="135"/>
        <v>1</v>
      </c>
      <c r="BC649" s="35">
        <f t="shared" si="136"/>
        <v>0.10721649484536078</v>
      </c>
      <c r="BD649" s="35">
        <f t="shared" si="137"/>
        <v>1</v>
      </c>
      <c r="BE649" s="35">
        <f t="shared" si="138"/>
        <v>0.89278350515463922</v>
      </c>
      <c r="BF649" s="23">
        <f>VLOOKUP(AH649,POINTS_TABLE!$D$2:$E$6,2,FALSE)</f>
        <v>-2.4216717822795024</v>
      </c>
      <c r="BG649" s="23">
        <f>VLOOKUP(AI649,POINTS_TABLE!$D$7:$E$12,2,FALSE)</f>
        <v>-0.94910634884503919</v>
      </c>
      <c r="BH649" s="23">
        <f>VLOOKUP(AJ649,POINTS_TABLE!$D$13:$E$18,2,FALSE)</f>
        <v>-7.6023925483498971</v>
      </c>
      <c r="BI649" s="23">
        <f>VLOOKUP(AK649,POINTS_TABLE!$D$21:$E$24,2,FALSE)</f>
        <v>-38.273886227485001</v>
      </c>
      <c r="BJ649" s="23">
        <f>VLOOKUP(AL649,POINTS_TABLE!$D$25:$E$27,2,FALSE)</f>
        <v>-16.350408422870363</v>
      </c>
      <c r="BK649" s="23">
        <f>VLOOKUP(AM649,POINTS_TABLE!$D$28:$E$33,2,FALSE)</f>
        <v>-20.314693279760625</v>
      </c>
      <c r="BL649" s="23">
        <f>VLOOKUP(AN649,POINTS_TABLE!$D$34:$E$37,2,FALSE)</f>
        <v>7.4046821899710498</v>
      </c>
      <c r="BM649" s="23">
        <f>VLOOKUP(AO649,POINTS_TABLE!$D$38:$E$41,2,FALSE)</f>
        <v>-7.9935582413174426</v>
      </c>
      <c r="BN649" s="23">
        <f>VLOOKUP(AP649,POINTS_TABLE!$D$42:$E$44,2,FALSE)</f>
        <v>-9.2873123719919874</v>
      </c>
      <c r="BO649" s="23">
        <f>VLOOKUP(AQ649,POINTS_TABLE!$D$45:$E$48,2,FALSE)</f>
        <v>2.6738283855727758</v>
      </c>
      <c r="BP649" s="23">
        <f>VLOOKUP(AR649,POINTS_TABLE!$D$49:$E$50,2,FALSE)</f>
        <v>-3.4375704313596254</v>
      </c>
      <c r="BQ649" s="23">
        <f>VLOOKUP(AS649,POINTS_TABLE!$D$51:$E$52,2,FALSE)</f>
        <v>-3.8353326132213157</v>
      </c>
      <c r="BR649" s="39">
        <f>ROUND(SCORECARD_SCALLING!$C$6-SUM(BF649:BQ649)-TRAIN_SUMMARY!$C$2*SCORECARD_SCALLING!$C$5,0)</f>
        <v>606</v>
      </c>
      <c r="BS649" t="str">
        <f t="shared" si="139"/>
        <v>Accept</v>
      </c>
      <c r="BT649">
        <f t="shared" si="140"/>
        <v>3</v>
      </c>
    </row>
    <row r="650" spans="1:72">
      <c r="A650" s="2" t="s">
        <v>37</v>
      </c>
      <c r="B650" s="2">
        <v>36</v>
      </c>
      <c r="C650" s="2" t="s">
        <v>22</v>
      </c>
      <c r="D650" s="2" t="s">
        <v>49</v>
      </c>
      <c r="E650" s="2">
        <v>5711</v>
      </c>
      <c r="F650" s="2" t="s">
        <v>53</v>
      </c>
      <c r="G650" s="2" t="s">
        <v>25</v>
      </c>
      <c r="H650" s="2">
        <v>4</v>
      </c>
      <c r="I650" s="2" t="s">
        <v>26</v>
      </c>
      <c r="J650" s="2" t="s">
        <v>27</v>
      </c>
      <c r="K650" s="2">
        <v>2</v>
      </c>
      <c r="L650" s="2" t="s">
        <v>50</v>
      </c>
      <c r="M650" s="2">
        <v>38</v>
      </c>
      <c r="N650" s="2" t="s">
        <v>27</v>
      </c>
      <c r="O650" s="2" t="s">
        <v>29</v>
      </c>
      <c r="P650" s="2">
        <v>2</v>
      </c>
      <c r="Q650" s="2" t="s">
        <v>52</v>
      </c>
      <c r="R650" s="2">
        <v>1</v>
      </c>
      <c r="S650" s="2" t="s">
        <v>31</v>
      </c>
      <c r="T650" s="2" t="s">
        <v>31</v>
      </c>
      <c r="U650" s="2">
        <v>0</v>
      </c>
      <c r="V650">
        <f>_xlfn.XLOOKUP(B650,Binning_WOE_IV!$C$2:$C$6,Binning_WOE_IV!$I$2:$I$6,"not found",-1)</f>
        <v>-0.672432264549915</v>
      </c>
      <c r="W650">
        <f>_xlfn.XLOOKUP(E650,Binning_WOE_IV!$C$7:$C$12,Binning_WOE_IV!$I$7:$I$12,"not found",-1)</f>
        <v>-0.1020145435816787</v>
      </c>
      <c r="X650">
        <f>_xlfn.XLOOKUP(M650,Binning_WOE_IV!$C$13:$C$18,Binning_WOE_IV!$I$13:$I$18,"not found",-1)</f>
        <v>0.27579903319597576</v>
      </c>
      <c r="Y650">
        <f>_xlfn.XLOOKUP(A650,Binning_WOE_IV!$B$32:$B$35,Binning_WOE_IV!$G$32:$G$35,"not found",0)</f>
        <v>1.1281887537091495</v>
      </c>
      <c r="Z650" s="23">
        <f>_xlfn.XLOOKUP(_xlfn.XLOOKUP(C650,Binning_WOE_IV!$AF$2:$AF$6,Binning_WOE_IV!$AG$2:$AG$6,"not found",0),Binning_WOE_IV!$R$36:$R$38,Binning_WOE_IV!$G$36:$G$38,"not found",0)</f>
        <v>0.68738688104907397</v>
      </c>
      <c r="AA650" cm="1">
        <f t="array" ref="AA650">_xlfn.SWITCH(D650,"radio/tv",Binning_WOE_IV!$G$39,"other",Binning_WOE_IV!$G$39,"education",Binning_WOE_IV!$G$40,"retraining",Binning_WOE_IV!$G$40,"furniture/equipment",Binning_WOE_IV!$G$41,"domestic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650">
        <f>_xlfn.LET(_xlpm.b,_xlfn.XLOOKUP(F650,Binning_WOE_IV!$AJ$2:$AJ$6,Binning_WOE_IV!$AK$2:$AK$6,"not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50">
        <f>_xlfn.LET(_xlpm.b,_xlfn.XLOOKUP(G650,Binning_WOE_IV!$AL$2:$AL$6,Binning_WOE_IV!$AM$2:$AM$6,"not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50">
        <f>_xlfn.XLOOKUP(_xlfn.XLOOKUP(I650,Binning_WOE_IV!$AN$2:$AN$5,Binning_WOE_IV!$AO$2:$AO$5,"not found",0),Binning_WOE_IV!$R$53:$R$55,Binning_WOE_IV!$G$53:$G$55,"not found",0)</f>
        <v>0.1811117123342415</v>
      </c>
      <c r="AE650">
        <f>_xlfn.LET(_xlpm.b,_xlfn.XLOOKUP(L650,Binning_WOE_IV!$AQ$2:$AQ$5,Binning_WOE_IV!$AR$2:$AR$5,"not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50">
        <f>_xlfn.XLOOKUP(_xlfn.XLOOKUP(N650,Binning_WOE_IV!$AS$2:$AS$4,Binning_WOE_IV!$AT$2:$AT$4,"not found",0),Binning_WOE_IV!$R$62:$R$63,Binning_WOE_IV!$G$62:$G$63,"not found",0)</f>
        <v>0.12957806221905885</v>
      </c>
      <c r="AG650">
        <f>_xlfn.XLOOKUP(_xlfn.XLOOKUP(O650,Binning_WOE_IV!$AU$2:$AU$4,Binning_WOE_IV!$AV$2:$AV$4,"not found",0),Binning_WOE_IV!$R$64:$R$65,Binning_WOE_IV!$G$64:$G$65,"not found",0)</f>
        <v>0.23435622685305388</v>
      </c>
      <c r="AH650">
        <f>V650*TRAIN_SUMMARY!$C$3</f>
        <v>0.53026698802232175</v>
      </c>
      <c r="AI650">
        <f>W650*TRAIN_SUMMARY!$C$4</f>
        <v>5.0912844229637523E-2</v>
      </c>
      <c r="AJ650">
        <f>X650*TRAIN_SUMMARY!$C$5</f>
        <v>-0.1756525653466223</v>
      </c>
      <c r="AK650">
        <f>Y650*TRAIN_SUMMARY!$C$6</f>
        <v>-0.88431454425511169</v>
      </c>
      <c r="AL650">
        <f>Z650*TRAIN_SUMMARY!$C$7</f>
        <v>-0.37777464997720578</v>
      </c>
      <c r="AM650">
        <f>AA650*TRAIN_SUMMARY!$C$8</f>
        <v>-0.46936907902687153</v>
      </c>
      <c r="AN650">
        <f>AB650*TRAIN_SUMMARY!$C$9</f>
        <v>-0.49793991054548797</v>
      </c>
      <c r="AO650">
        <f>AC650*TRAIN_SUMMARY!$C$10</f>
        <v>-0.18469041192036334</v>
      </c>
      <c r="AP650">
        <f>AD650*TRAIN_SUMMARY!$C$11</f>
        <v>-0.21458247952085815</v>
      </c>
      <c r="AQ650">
        <f>AE650*TRAIN_SUMMARY!$C$12</f>
        <v>6.1778553558697331E-2</v>
      </c>
      <c r="AR650">
        <f>AF650*TRAIN_SUMMARY!$C$13</f>
        <v>-7.9424741749105313E-2</v>
      </c>
      <c r="AS650">
        <f>AG650*TRAIN_SUMMARY!$C$14</f>
        <v>-8.8614999578798745E-2</v>
      </c>
      <c r="AT650">
        <f>TRAIN_SUMMARY!$C$2+SUM(AH650:AS650)</f>
        <v>-3.150805810871891</v>
      </c>
      <c r="AU650">
        <f t="shared" si="130"/>
        <v>4.1059538746649367E-2</v>
      </c>
      <c r="AV650">
        <f t="shared" si="131"/>
        <v>4.192629022480264E-2</v>
      </c>
      <c r="AW650">
        <f t="shared" si="132"/>
        <v>1</v>
      </c>
      <c r="AX650">
        <f t="shared" si="133"/>
        <v>0</v>
      </c>
      <c r="AY650">
        <f t="shared" si="141"/>
        <v>434</v>
      </c>
      <c r="AZ650">
        <f t="shared" si="142"/>
        <v>215</v>
      </c>
      <c r="BA650" s="35">
        <f t="shared" si="134"/>
        <v>0.89484536082474231</v>
      </c>
      <c r="BB650" s="35">
        <f t="shared" si="135"/>
        <v>1</v>
      </c>
      <c r="BC650" s="35">
        <f t="shared" si="136"/>
        <v>0.10515463917525769</v>
      </c>
      <c r="BD650" s="35">
        <f t="shared" si="137"/>
        <v>1</v>
      </c>
      <c r="BE650" s="35">
        <f t="shared" si="138"/>
        <v>0.89484536082474231</v>
      </c>
      <c r="BF650" s="23">
        <f>VLOOKUP(AH650,POINTS_TABLE!$D$2:$E$6,2,FALSE)</f>
        <v>22.950406619007929</v>
      </c>
      <c r="BG650" s="23">
        <f>VLOOKUP(AI650,POINTS_TABLE!$D$7:$E$12,2,FALSE)</f>
        <v>2.2035512366295098</v>
      </c>
      <c r="BH650" s="23">
        <f>VLOOKUP(AJ650,POINTS_TABLE!$D$13:$E$18,2,FALSE)</f>
        <v>-7.6023925483498971</v>
      </c>
      <c r="BI650" s="23">
        <f>VLOOKUP(AK650,POINTS_TABLE!$D$21:$E$24,2,FALSE)</f>
        <v>-38.273886227485001</v>
      </c>
      <c r="BJ650" s="23">
        <f>VLOOKUP(AL650,POINTS_TABLE!$D$25:$E$27,2,FALSE)</f>
        <v>-16.350408422870363</v>
      </c>
      <c r="BK650" s="23">
        <f>VLOOKUP(AM650,POINTS_TABLE!$D$28:$E$33,2,FALSE)</f>
        <v>-20.314693279760625</v>
      </c>
      <c r="BL650" s="23">
        <f>VLOOKUP(AN650,POINTS_TABLE!$D$34:$E$37,2,FALSE)</f>
        <v>-21.551263188140087</v>
      </c>
      <c r="BM650" s="23">
        <f>VLOOKUP(AO650,POINTS_TABLE!$D$38:$E$41,2,FALSE)</f>
        <v>-7.9935582413174426</v>
      </c>
      <c r="BN650" s="23">
        <f>VLOOKUP(AP650,POINTS_TABLE!$D$42:$E$44,2,FALSE)</f>
        <v>-9.2873123719919874</v>
      </c>
      <c r="BO650" s="23">
        <f>VLOOKUP(AQ650,POINTS_TABLE!$D$45:$E$48,2,FALSE)</f>
        <v>2.6738283855727758</v>
      </c>
      <c r="BP650" s="23">
        <f>VLOOKUP(AR650,POINTS_TABLE!$D$49:$E$50,2,FALSE)</f>
        <v>-3.4375704313596254</v>
      </c>
      <c r="BQ650" s="23">
        <f>VLOOKUP(AS650,POINTS_TABLE!$D$51:$E$52,2,FALSE)</f>
        <v>-3.8353326132213157</v>
      </c>
      <c r="BR650" s="39">
        <f>ROUND(SCORECARD_SCALLING!$C$6-SUM(BF650:BQ650)-TRAIN_SUMMARY!$C$2*SCORECARD_SCALLING!$C$5,0)</f>
        <v>607</v>
      </c>
      <c r="BS650" t="str">
        <f t="shared" si="139"/>
        <v>Accept</v>
      </c>
      <c r="BT650">
        <f t="shared" si="140"/>
        <v>3</v>
      </c>
    </row>
    <row r="651" spans="1:72">
      <c r="A651" s="2" t="s">
        <v>37</v>
      </c>
      <c r="B651" s="2">
        <v>9</v>
      </c>
      <c r="C651" s="2" t="s">
        <v>22</v>
      </c>
      <c r="D651" s="2" t="s">
        <v>38</v>
      </c>
      <c r="E651" s="2">
        <v>1244</v>
      </c>
      <c r="F651" s="2" t="s">
        <v>24</v>
      </c>
      <c r="G651" s="2" t="s">
        <v>25</v>
      </c>
      <c r="H651" s="2">
        <v>4</v>
      </c>
      <c r="I651" s="2" t="s">
        <v>36</v>
      </c>
      <c r="J651" s="2" t="s">
        <v>27</v>
      </c>
      <c r="K651" s="2">
        <v>4</v>
      </c>
      <c r="L651" s="2" t="s">
        <v>43</v>
      </c>
      <c r="M651" s="2">
        <v>41</v>
      </c>
      <c r="N651" s="2" t="s">
        <v>27</v>
      </c>
      <c r="O651" s="2" t="s">
        <v>51</v>
      </c>
      <c r="P651" s="2">
        <v>2</v>
      </c>
      <c r="Q651" s="2" t="s">
        <v>40</v>
      </c>
      <c r="R651" s="2">
        <v>1</v>
      </c>
      <c r="S651" s="2" t="s">
        <v>27</v>
      </c>
      <c r="T651" s="2" t="s">
        <v>31</v>
      </c>
      <c r="U651" s="2">
        <v>0</v>
      </c>
      <c r="V651">
        <f>_xlfn.XLOOKUP(B651,Binning_WOE_IV!$C$2:$C$6,Binning_WOE_IV!$I$2:$I$6,"not found",-1)</f>
        <v>1.0146162505891094</v>
      </c>
      <c r="W651">
        <f>_xlfn.XLOOKUP(E651,Binning_WOE_IV!$C$7:$C$12,Binning_WOE_IV!$I$7:$I$12,"not found",-1)</f>
        <v>0.16104877718831048</v>
      </c>
      <c r="X651">
        <f>_xlfn.XLOOKUP(M651,Binning_WOE_IV!$C$13:$C$18,Binning_WOE_IV!$I$13:$I$18,"not found",-1)</f>
        <v>0.27579903319597576</v>
      </c>
      <c r="Y651">
        <f>_xlfn.XLOOKUP(A651,Binning_WOE_IV!$B$32:$B$35,Binning_WOE_IV!$G$32:$G$35,"not found",0)</f>
        <v>1.1281887537091495</v>
      </c>
      <c r="Z651" s="23">
        <f>_xlfn.XLOOKUP(_xlfn.XLOOKUP(C651,Binning_WOE_IV!$AF$2:$AF$6,Binning_WOE_IV!$AG$2:$AG$6,"not found",0),Binning_WOE_IV!$R$36:$R$38,Binning_WOE_IV!$G$36:$G$38,"not found",0)</f>
        <v>0.68738688104907397</v>
      </c>
      <c r="AA651" cm="1">
        <f t="array" ref="AA651">_xlfn.SWITCH(D651,"radio/tv",Binning_WOE_IV!$G$39,"other",Binning_WOE_IV!$G$39,"education",Binning_WOE_IV!$G$40,"retraining",Binning_WOE_IV!$G$40,"furniture/equipment",Binning_WOE_IV!$G$41,"domestic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651">
        <f>_xlfn.LET(_xlpm.b,_xlfn.XLOOKUP(F651,Binning_WOE_IV!$AJ$2:$AJ$6,Binning_WOE_IV!$AK$2:$AK$6,"not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51">
        <f>_xlfn.LET(_xlpm.b,_xlfn.XLOOKUP(G651,Binning_WOE_IV!$AL$2:$AL$6,Binning_WOE_IV!$AM$2:$AM$6,"not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51">
        <f>_xlfn.XLOOKUP(_xlfn.XLOOKUP(I651,Binning_WOE_IV!$AN$2:$AN$5,Binning_WOE_IV!$AO$2:$AO$5,"not found",0),Binning_WOE_IV!$R$53:$R$55,Binning_WOE_IV!$G$53:$G$55,"not found",0)</f>
        <v>-0.20099341664998441</v>
      </c>
      <c r="AE651">
        <f>_xlfn.LET(_xlpm.b,_xlfn.XLOOKUP(L651,Binning_WOE_IV!$AQ$2:$AQ$5,Binning_WOE_IV!$AR$2:$AR$5,"not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51">
        <f>_xlfn.XLOOKUP(_xlfn.XLOOKUP(N651,Binning_WOE_IV!$AS$2:$AS$4,Binning_WOE_IV!$AT$2:$AT$4,"not found",0),Binning_WOE_IV!$R$62:$R$63,Binning_WOE_IV!$G$62:$G$63,"not found",0)</f>
        <v>0.12957806221905885</v>
      </c>
      <c r="AG651">
        <f>_xlfn.XLOOKUP(_xlfn.XLOOKUP(O651,Binning_WOE_IV!$AU$2:$AU$4,Binning_WOE_IV!$AV$2:$AV$4,"not found",0),Binning_WOE_IV!$R$64:$R$65,Binning_WOE_IV!$G$64:$G$65,"not found",0)</f>
        <v>-0.4919272386823581</v>
      </c>
      <c r="AH651">
        <f>V651*TRAIN_SUMMARY!$C$3</f>
        <v>-0.80010661528638027</v>
      </c>
      <c r="AI651">
        <f>W651*TRAIN_SUMMARY!$C$4</f>
        <v>-8.037531726833734E-2</v>
      </c>
      <c r="AJ651">
        <f>X651*TRAIN_SUMMARY!$C$5</f>
        <v>-0.1756525653466223</v>
      </c>
      <c r="AK651">
        <f>Y651*TRAIN_SUMMARY!$C$6</f>
        <v>-0.88431454425511169</v>
      </c>
      <c r="AL651">
        <f>Z651*TRAIN_SUMMARY!$C$7</f>
        <v>-0.37777464997720578</v>
      </c>
      <c r="AM651">
        <f>AA651*TRAIN_SUMMARY!$C$8</f>
        <v>0.31332064462344805</v>
      </c>
      <c r="AN651">
        <f>AB651*TRAIN_SUMMARY!$C$9</f>
        <v>-0.49611293003523665</v>
      </c>
      <c r="AO651">
        <f>AC651*TRAIN_SUMMARY!$C$10</f>
        <v>-0.18469041192036334</v>
      </c>
      <c r="AP651">
        <f>AD651*TRAIN_SUMMARY!$C$11</f>
        <v>0.23813846799994265</v>
      </c>
      <c r="AQ651">
        <f>AE651*TRAIN_SUMMARY!$C$12</f>
        <v>-1.8327249432625072E-2</v>
      </c>
      <c r="AR651">
        <f>AF651*TRAIN_SUMMARY!$C$13</f>
        <v>-7.9424741749105313E-2</v>
      </c>
      <c r="AS651">
        <f>AG651*TRAIN_SUMMARY!$C$14</f>
        <v>0.18600799575071647</v>
      </c>
      <c r="AT651">
        <f>TRAIN_SUMMARY!$C$2+SUM(AH651:AS651)</f>
        <v>-3.1807127316590034</v>
      </c>
      <c r="AU651">
        <f t="shared" si="130"/>
        <v>3.9898022977280893E-2</v>
      </c>
      <c r="AV651">
        <f t="shared" si="131"/>
        <v>4.0715774096511635E-2</v>
      </c>
      <c r="AW651">
        <f t="shared" si="132"/>
        <v>1</v>
      </c>
      <c r="AX651">
        <f t="shared" si="133"/>
        <v>0</v>
      </c>
      <c r="AY651">
        <f t="shared" si="141"/>
        <v>435</v>
      </c>
      <c r="AZ651">
        <f t="shared" si="142"/>
        <v>215</v>
      </c>
      <c r="BA651" s="35">
        <f t="shared" si="134"/>
        <v>0.89690721649484539</v>
      </c>
      <c r="BB651" s="35">
        <f t="shared" si="135"/>
        <v>1</v>
      </c>
      <c r="BC651" s="35">
        <f t="shared" si="136"/>
        <v>0.10309278350515461</v>
      </c>
      <c r="BD651" s="35">
        <f t="shared" si="137"/>
        <v>1</v>
      </c>
      <c r="BE651" s="35">
        <f t="shared" si="138"/>
        <v>0.89690721649484539</v>
      </c>
      <c r="BF651" s="23">
        <f>VLOOKUP(AH651,POINTS_TABLE!$D$2:$E$6,2,FALSE)</f>
        <v>-34.629295381683434</v>
      </c>
      <c r="BG651" s="23">
        <f>VLOOKUP(AI651,POINTS_TABLE!$D$7:$E$12,2,FALSE)</f>
        <v>-3.4787121489872201</v>
      </c>
      <c r="BH651" s="23">
        <f>VLOOKUP(AJ651,POINTS_TABLE!$D$13:$E$18,2,FALSE)</f>
        <v>-7.6023925483498971</v>
      </c>
      <c r="BI651" s="23">
        <f>VLOOKUP(AK651,POINTS_TABLE!$D$21:$E$24,2,FALSE)</f>
        <v>-38.273886227485001</v>
      </c>
      <c r="BJ651" s="23">
        <f>VLOOKUP(AL651,POINTS_TABLE!$D$25:$E$27,2,FALSE)</f>
        <v>-16.350408422870363</v>
      </c>
      <c r="BK651" s="23">
        <f>VLOOKUP(AM651,POINTS_TABLE!$D$28:$E$33,2,FALSE)</f>
        <v>13.560784206191453</v>
      </c>
      <c r="BL651" s="23">
        <f>VLOOKUP(AN651,POINTS_TABLE!$D$34:$E$37,2,FALSE)</f>
        <v>-21.472189916481874</v>
      </c>
      <c r="BM651" s="23">
        <f>VLOOKUP(AO651,POINTS_TABLE!$D$38:$E$41,2,FALSE)</f>
        <v>-7.9935582413174426</v>
      </c>
      <c r="BN651" s="23">
        <f>VLOOKUP(AP651,POINTS_TABLE!$D$42:$E$44,2,FALSE)</f>
        <v>10.30683560485237</v>
      </c>
      <c r="BO651" s="23">
        <f>VLOOKUP(AQ651,POINTS_TABLE!$D$45:$E$48,2,FALSE)</f>
        <v>-0.79321895608749771</v>
      </c>
      <c r="BP651" s="23">
        <f>VLOOKUP(AR651,POINTS_TABLE!$D$49:$E$50,2,FALSE)</f>
        <v>-3.4375704313596254</v>
      </c>
      <c r="BQ651" s="23">
        <f>VLOOKUP(AS651,POINTS_TABLE!$D$51:$E$52,2,FALSE)</f>
        <v>8.0505843910576207</v>
      </c>
      <c r="BR651" s="39">
        <f>ROUND(SCORECARD_SCALLING!$C$6-SUM(BF651:BQ651)-TRAIN_SUMMARY!$C$2*SCORECARD_SCALLING!$C$5,0)</f>
        <v>608</v>
      </c>
      <c r="BS651" t="str">
        <f t="shared" si="139"/>
        <v>Accept</v>
      </c>
      <c r="BT651">
        <f t="shared" si="140"/>
        <v>3</v>
      </c>
    </row>
    <row r="652" spans="1:72">
      <c r="A652" s="2" t="s">
        <v>21</v>
      </c>
      <c r="B652" s="2">
        <v>6</v>
      </c>
      <c r="C652" s="2" t="s">
        <v>22</v>
      </c>
      <c r="D652" s="2" t="s">
        <v>23</v>
      </c>
      <c r="E652" s="2">
        <v>338</v>
      </c>
      <c r="F652" s="2" t="s">
        <v>48</v>
      </c>
      <c r="G652" s="2" t="s">
        <v>25</v>
      </c>
      <c r="H652" s="2">
        <v>4</v>
      </c>
      <c r="I652" s="2" t="s">
        <v>26</v>
      </c>
      <c r="J652" s="2" t="s">
        <v>27</v>
      </c>
      <c r="K652" s="2">
        <v>4</v>
      </c>
      <c r="L652" s="2" t="s">
        <v>50</v>
      </c>
      <c r="M652" s="2">
        <v>52</v>
      </c>
      <c r="N652" s="2" t="s">
        <v>27</v>
      </c>
      <c r="O652" s="2" t="s">
        <v>29</v>
      </c>
      <c r="P652" s="2">
        <v>2</v>
      </c>
      <c r="Q652" s="2" t="s">
        <v>30</v>
      </c>
      <c r="R652" s="2">
        <v>1</v>
      </c>
      <c r="S652" s="2" t="s">
        <v>27</v>
      </c>
      <c r="T652" s="2" t="s">
        <v>31</v>
      </c>
      <c r="U652" s="2">
        <v>0</v>
      </c>
      <c r="V652">
        <f>_xlfn.XLOOKUP(B652,Binning_WOE_IV!$C$2:$C$6,Binning_WOE_IV!$I$2:$I$6,"not found",-1)</f>
        <v>1.0146162505891094</v>
      </c>
      <c r="W652">
        <f>_xlfn.XLOOKUP(E652,Binning_WOE_IV!$C$7:$C$12,Binning_WOE_IV!$I$7:$I$12,"not found",-1)</f>
        <v>3.9978967825304385E-2</v>
      </c>
      <c r="X652">
        <f>_xlfn.XLOOKUP(M652,Binning_WOE_IV!$C$13:$C$18,Binning_WOE_IV!$I$13:$I$18,"not found",-1)</f>
        <v>0.42044277372805144</v>
      </c>
      <c r="Y652">
        <f>_xlfn.XLOOKUP(A652,Binning_WOE_IV!$B$32:$B$35,Binning_WOE_IV!$G$32:$G$35,"not found",0)</f>
        <v>-0.67859154491044971</v>
      </c>
      <c r="Z652" s="23">
        <f>_xlfn.XLOOKUP(_xlfn.XLOOKUP(C652,Binning_WOE_IV!$AF$2:$AF$6,Binning_WOE_IV!$AG$2:$AG$6,"not found",0),Binning_WOE_IV!$R$36:$R$38,Binning_WOE_IV!$G$36:$G$38,"not found",0)</f>
        <v>0.68738688104907397</v>
      </c>
      <c r="AA652" cm="1">
        <f t="array" ref="AA652">_xlfn.SWITCH(D652,"radio/tv",Binning_WOE_IV!$G$39,"other",Binning_WOE_IV!$G$39,"education",Binning_WOE_IV!$G$40,"retraining",Binning_WOE_IV!$G$40,"furniture/equipment",Binning_WOE_IV!$G$41,"domestic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52">
        <f>_xlfn.LET(_xlpm.b,_xlfn.XLOOKUP(F652,Binning_WOE_IV!$AJ$2:$AJ$6,Binning_WOE_IV!$AK$2:$AK$6,"not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52">
        <f>_xlfn.LET(_xlpm.b,_xlfn.XLOOKUP(G652,Binning_WOE_IV!$AL$2:$AL$6,Binning_WOE_IV!$AM$2:$AM$6,"not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52">
        <f>_xlfn.XLOOKUP(_xlfn.XLOOKUP(I652,Binning_WOE_IV!$AN$2:$AN$5,Binning_WOE_IV!$AO$2:$AO$5,"not found",0),Binning_WOE_IV!$R$53:$R$55,Binning_WOE_IV!$G$53:$G$55,"not found",0)</f>
        <v>0.1811117123342415</v>
      </c>
      <c r="AE652">
        <f>_xlfn.LET(_xlpm.b,_xlfn.XLOOKUP(L652,Binning_WOE_IV!$AQ$2:$AQ$5,Binning_WOE_IV!$AR$2:$AR$5,"not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52">
        <f>_xlfn.XLOOKUP(_xlfn.XLOOKUP(N652,Binning_WOE_IV!$AS$2:$AS$4,Binning_WOE_IV!$AT$2:$AT$4,"not found",0),Binning_WOE_IV!$R$62:$R$63,Binning_WOE_IV!$G$62:$G$63,"not found",0)</f>
        <v>0.12957806221905885</v>
      </c>
      <c r="AG652">
        <f>_xlfn.XLOOKUP(_xlfn.XLOOKUP(O652,Binning_WOE_IV!$AU$2:$AU$4,Binning_WOE_IV!$AV$2:$AV$4,"not found",0),Binning_WOE_IV!$R$64:$R$65,Binning_WOE_IV!$G$64:$G$65,"not found",0)</f>
        <v>0.23435622685305388</v>
      </c>
      <c r="AH652">
        <f>V652*TRAIN_SUMMARY!$C$3</f>
        <v>-0.80010661528638027</v>
      </c>
      <c r="AI652">
        <f>W652*TRAIN_SUMMARY!$C$4</f>
        <v>-1.9952478243670423E-2</v>
      </c>
      <c r="AJ652">
        <f>X652*TRAIN_SUMMARY!$C$5</f>
        <v>-0.26777415036949909</v>
      </c>
      <c r="AK652">
        <f>Y652*TRAIN_SUMMARY!$C$6</f>
        <v>0.53190423215968441</v>
      </c>
      <c r="AL652">
        <f>Z652*TRAIN_SUMMARY!$C$7</f>
        <v>-0.37777464997720578</v>
      </c>
      <c r="AM652">
        <f>AA652*TRAIN_SUMMARY!$C$8</f>
        <v>-0.43521580803835686</v>
      </c>
      <c r="AN652">
        <f>AB652*TRAIN_SUMMARY!$C$9</f>
        <v>-0.49793991054548797</v>
      </c>
      <c r="AO652">
        <f>AC652*TRAIN_SUMMARY!$C$10</f>
        <v>-0.18469041192036334</v>
      </c>
      <c r="AP652">
        <f>AD652*TRAIN_SUMMARY!$C$11</f>
        <v>-0.21458247952085815</v>
      </c>
      <c r="AQ652">
        <f>AE652*TRAIN_SUMMARY!$C$12</f>
        <v>6.1778553558697331E-2</v>
      </c>
      <c r="AR652">
        <f>AF652*TRAIN_SUMMARY!$C$13</f>
        <v>-7.9424741749105313E-2</v>
      </c>
      <c r="AS652">
        <f>AG652*TRAIN_SUMMARY!$C$14</f>
        <v>-8.8614999578798745E-2</v>
      </c>
      <c r="AT652">
        <f>TRAIN_SUMMARY!$C$2+SUM(AH652:AS652)</f>
        <v>-3.1937942742734671</v>
      </c>
      <c r="AU652">
        <f t="shared" si="130"/>
        <v>3.9399924253823007E-2</v>
      </c>
      <c r="AV652">
        <f t="shared" si="131"/>
        <v>4.0197110898431559E-2</v>
      </c>
      <c r="AW652">
        <f t="shared" si="132"/>
        <v>1</v>
      </c>
      <c r="AX652">
        <f t="shared" si="133"/>
        <v>0</v>
      </c>
      <c r="AY652">
        <f t="shared" si="141"/>
        <v>436</v>
      </c>
      <c r="AZ652">
        <f t="shared" si="142"/>
        <v>215</v>
      </c>
      <c r="BA652" s="35">
        <f t="shared" si="134"/>
        <v>0.89896907216494848</v>
      </c>
      <c r="BB652" s="35">
        <f t="shared" si="135"/>
        <v>1</v>
      </c>
      <c r="BC652" s="35">
        <f t="shared" si="136"/>
        <v>0.10103092783505152</v>
      </c>
      <c r="BD652" s="35">
        <f t="shared" si="137"/>
        <v>1</v>
      </c>
      <c r="BE652" s="35">
        <f t="shared" si="138"/>
        <v>0.89896907216494848</v>
      </c>
      <c r="BF652" s="23">
        <f>VLOOKUP(AH652,POINTS_TABLE!$D$2:$E$6,2,FALSE)</f>
        <v>-34.629295381683434</v>
      </c>
      <c r="BG652" s="23">
        <f>VLOOKUP(AI652,POINTS_TABLE!$D$7:$E$12,2,FALSE)</f>
        <v>-0.86356024246764762</v>
      </c>
      <c r="BH652" s="23">
        <f>VLOOKUP(AJ652,POINTS_TABLE!$D$13:$E$18,2,FALSE)</f>
        <v>-11.589493164489957</v>
      </c>
      <c r="BI652" s="23">
        <f>VLOOKUP(AK652,POINTS_TABLE!$D$21:$E$24,2,FALSE)</f>
        <v>23.021267938938855</v>
      </c>
      <c r="BJ652" s="23">
        <f>VLOOKUP(AL652,POINTS_TABLE!$D$25:$E$27,2,FALSE)</f>
        <v>-16.350408422870363</v>
      </c>
      <c r="BK652" s="23">
        <f>VLOOKUP(AM652,POINTS_TABLE!$D$28:$E$33,2,FALSE)</f>
        <v>-18.836510639202615</v>
      </c>
      <c r="BL652" s="23">
        <f>VLOOKUP(AN652,POINTS_TABLE!$D$34:$E$37,2,FALSE)</f>
        <v>-21.551263188140087</v>
      </c>
      <c r="BM652" s="23">
        <f>VLOOKUP(AO652,POINTS_TABLE!$D$38:$E$41,2,FALSE)</f>
        <v>-7.9935582413174426</v>
      </c>
      <c r="BN652" s="23">
        <f>VLOOKUP(AP652,POINTS_TABLE!$D$42:$E$44,2,FALSE)</f>
        <v>-9.2873123719919874</v>
      </c>
      <c r="BO652" s="23">
        <f>VLOOKUP(AQ652,POINTS_TABLE!$D$45:$E$48,2,FALSE)</f>
        <v>2.6738283855727758</v>
      </c>
      <c r="BP652" s="23">
        <f>VLOOKUP(AR652,POINTS_TABLE!$D$49:$E$50,2,FALSE)</f>
        <v>-3.4375704313596254</v>
      </c>
      <c r="BQ652" s="23">
        <f>VLOOKUP(AS652,POINTS_TABLE!$D$51:$E$52,2,FALSE)</f>
        <v>-3.8353326132213157</v>
      </c>
      <c r="BR652" s="39">
        <f>ROUND(SCORECARD_SCALLING!$C$6-SUM(BF652:BQ652)-TRAIN_SUMMARY!$C$2*SCORECARD_SCALLING!$C$5,0)</f>
        <v>609</v>
      </c>
      <c r="BS652" t="str">
        <f t="shared" si="139"/>
        <v>Accept</v>
      </c>
      <c r="BT652">
        <f t="shared" si="140"/>
        <v>3</v>
      </c>
    </row>
    <row r="653" spans="1:72">
      <c r="A653" s="2" t="s">
        <v>37</v>
      </c>
      <c r="B653" s="2">
        <v>15</v>
      </c>
      <c r="C653" s="2" t="s">
        <v>33</v>
      </c>
      <c r="D653" s="2" t="s">
        <v>23</v>
      </c>
      <c r="E653" s="2">
        <v>1979</v>
      </c>
      <c r="F653" s="2" t="s">
        <v>24</v>
      </c>
      <c r="G653" s="2" t="s">
        <v>25</v>
      </c>
      <c r="H653" s="2">
        <v>4</v>
      </c>
      <c r="I653" s="2" t="s">
        <v>26</v>
      </c>
      <c r="J653" s="2" t="s">
        <v>27</v>
      </c>
      <c r="K653" s="2">
        <v>2</v>
      </c>
      <c r="L653" s="2" t="s">
        <v>50</v>
      </c>
      <c r="M653" s="2">
        <v>35</v>
      </c>
      <c r="N653" s="2" t="s">
        <v>27</v>
      </c>
      <c r="O653" s="2" t="s">
        <v>29</v>
      </c>
      <c r="P653" s="2">
        <v>1</v>
      </c>
      <c r="Q653" s="2" t="s">
        <v>30</v>
      </c>
      <c r="R653" s="2">
        <v>1</v>
      </c>
      <c r="S653" s="2" t="s">
        <v>27</v>
      </c>
      <c r="T653" s="2" t="s">
        <v>31</v>
      </c>
      <c r="U653" s="2">
        <v>0</v>
      </c>
      <c r="V653">
        <f>_xlfn.XLOOKUP(B653,Binning_WOE_IV!$C$2:$C$6,Binning_WOE_IV!$I$2:$I$6,"not found",-1)</f>
        <v>7.0953437452657447E-2</v>
      </c>
      <c r="W653">
        <f>_xlfn.XLOOKUP(E653,Binning_WOE_IV!$C$7:$C$12,Binning_WOE_IV!$I$7:$I$12,"not found",-1)</f>
        <v>0.16104877718831048</v>
      </c>
      <c r="X653">
        <f>_xlfn.XLOOKUP(M653,Binning_WOE_IV!$C$13:$C$18,Binning_WOE_IV!$I$13:$I$18,"not found",-1)</f>
        <v>-9.0210644079187538E-2</v>
      </c>
      <c r="Y653">
        <f>_xlfn.XLOOKUP(A653,Binning_WOE_IV!$B$32:$B$35,Binning_WOE_IV!$G$32:$G$35,"not found",0)</f>
        <v>1.1281887537091495</v>
      </c>
      <c r="Z653" s="23">
        <f>_xlfn.XLOOKUP(_xlfn.XLOOKUP(C653,Binning_WOE_IV!$AF$2:$AF$6,Binning_WOE_IV!$AG$2:$AG$6,"not found",0),Binning_WOE_IV!$R$36:$R$38,Binning_WOE_IV!$G$36:$G$38,"not found",0)</f>
        <v>-4.4726268044255127E-2</v>
      </c>
      <c r="AA653" cm="1">
        <f t="array" ref="AA653">_xlfn.SWITCH(D653,"radio/tv",Binning_WOE_IV!$G$39,"other",Binning_WOE_IV!$G$39,"education",Binning_WOE_IV!$G$40,"retraining",Binning_WOE_IV!$G$40,"furniture/equipment",Binning_WOE_IV!$G$41,"domestic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53">
        <f>_xlfn.LET(_xlpm.b,_xlfn.XLOOKUP(F653,Binning_WOE_IV!$AJ$2:$AJ$6,Binning_WOE_IV!$AK$2:$AK$6,"not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53">
        <f>_xlfn.LET(_xlpm.b,_xlfn.XLOOKUP(G653,Binning_WOE_IV!$AL$2:$AL$6,Binning_WOE_IV!$AM$2:$AM$6,"not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53">
        <f>_xlfn.XLOOKUP(_xlfn.XLOOKUP(I653,Binning_WOE_IV!$AN$2:$AN$5,Binning_WOE_IV!$AO$2:$AO$5,"not found",0),Binning_WOE_IV!$R$53:$R$55,Binning_WOE_IV!$G$53:$G$55,"not found",0)</f>
        <v>0.1811117123342415</v>
      </c>
      <c r="AE653">
        <f>_xlfn.LET(_xlpm.b,_xlfn.XLOOKUP(L653,Binning_WOE_IV!$AQ$2:$AQ$5,Binning_WOE_IV!$AR$2:$AR$5,"not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53">
        <f>_xlfn.XLOOKUP(_xlfn.XLOOKUP(N653,Binning_WOE_IV!$AS$2:$AS$4,Binning_WOE_IV!$AT$2:$AT$4,"not found",0),Binning_WOE_IV!$R$62:$R$63,Binning_WOE_IV!$G$62:$G$63,"not found",0)</f>
        <v>0.12957806221905885</v>
      </c>
      <c r="AG653">
        <f>_xlfn.XLOOKUP(_xlfn.XLOOKUP(O653,Binning_WOE_IV!$AU$2:$AU$4,Binning_WOE_IV!$AV$2:$AV$4,"not found",0),Binning_WOE_IV!$R$64:$R$65,Binning_WOE_IV!$G$64:$G$65,"not found",0)</f>
        <v>0.23435622685305388</v>
      </c>
      <c r="AH653">
        <f>V653*TRAIN_SUMMARY!$C$3</f>
        <v>-5.5952498937620498E-2</v>
      </c>
      <c r="AI653">
        <f>W653*TRAIN_SUMMARY!$C$4</f>
        <v>-8.037531726833734E-2</v>
      </c>
      <c r="AJ653">
        <f>X653*TRAIN_SUMMARY!$C$5</f>
        <v>5.7453903556002682E-2</v>
      </c>
      <c r="AK653">
        <f>Y653*TRAIN_SUMMARY!$C$6</f>
        <v>-0.88431454425511169</v>
      </c>
      <c r="AL653">
        <f>Z653*TRAIN_SUMMARY!$C$7</f>
        <v>2.4580699342731407E-2</v>
      </c>
      <c r="AM653">
        <f>AA653*TRAIN_SUMMARY!$C$8</f>
        <v>-0.43521580803835686</v>
      </c>
      <c r="AN653">
        <f>AB653*TRAIN_SUMMARY!$C$9</f>
        <v>-0.49611293003523665</v>
      </c>
      <c r="AO653">
        <f>AC653*TRAIN_SUMMARY!$C$10</f>
        <v>-0.18469041192036334</v>
      </c>
      <c r="AP653">
        <f>AD653*TRAIN_SUMMARY!$C$11</f>
        <v>-0.21458247952085815</v>
      </c>
      <c r="AQ653">
        <f>AE653*TRAIN_SUMMARY!$C$12</f>
        <v>6.1778553558697331E-2</v>
      </c>
      <c r="AR653">
        <f>AF653*TRAIN_SUMMARY!$C$13</f>
        <v>-7.9424741749105313E-2</v>
      </c>
      <c r="AS653">
        <f>AG653*TRAIN_SUMMARY!$C$14</f>
        <v>-8.8614999578798745E-2</v>
      </c>
      <c r="AT653">
        <f>TRAIN_SUMMARY!$C$2+SUM(AH653:AS653)</f>
        <v>-3.1968713896084799</v>
      </c>
      <c r="AU653">
        <f t="shared" si="130"/>
        <v>3.9283627836049322E-2</v>
      </c>
      <c r="AV653">
        <f t="shared" si="131"/>
        <v>4.0076051800600802E-2</v>
      </c>
      <c r="AW653">
        <f t="shared" si="132"/>
        <v>1</v>
      </c>
      <c r="AX653">
        <f t="shared" si="133"/>
        <v>0</v>
      </c>
      <c r="AY653">
        <f t="shared" si="141"/>
        <v>437</v>
      </c>
      <c r="AZ653">
        <f t="shared" si="142"/>
        <v>215</v>
      </c>
      <c r="BA653" s="35">
        <f t="shared" si="134"/>
        <v>0.90103092783505156</v>
      </c>
      <c r="BB653" s="35">
        <f t="shared" si="135"/>
        <v>1</v>
      </c>
      <c r="BC653" s="35">
        <f t="shared" si="136"/>
        <v>9.8969072164948435E-2</v>
      </c>
      <c r="BD653" s="35">
        <f t="shared" si="137"/>
        <v>1</v>
      </c>
      <c r="BE653" s="35">
        <f t="shared" si="138"/>
        <v>0.90103092783505156</v>
      </c>
      <c r="BF653" s="23">
        <f>VLOOKUP(AH653,POINTS_TABLE!$D$2:$E$6,2,FALSE)</f>
        <v>-2.4216717822795024</v>
      </c>
      <c r="BG653" s="23">
        <f>VLOOKUP(AI653,POINTS_TABLE!$D$7:$E$12,2,FALSE)</f>
        <v>-3.4787121489872201</v>
      </c>
      <c r="BH653" s="23">
        <f>VLOOKUP(AJ653,POINTS_TABLE!$D$13:$E$18,2,FALSE)</f>
        <v>2.4866538521987356</v>
      </c>
      <c r="BI653" s="23">
        <f>VLOOKUP(AK653,POINTS_TABLE!$D$21:$E$24,2,FALSE)</f>
        <v>-38.273886227485001</v>
      </c>
      <c r="BJ653" s="23">
        <f>VLOOKUP(AL653,POINTS_TABLE!$D$25:$E$27,2,FALSE)</f>
        <v>1.063873591300236</v>
      </c>
      <c r="BK653" s="23">
        <f>VLOOKUP(AM653,POINTS_TABLE!$D$28:$E$33,2,FALSE)</f>
        <v>-18.836510639202615</v>
      </c>
      <c r="BL653" s="23">
        <f>VLOOKUP(AN653,POINTS_TABLE!$D$34:$E$37,2,FALSE)</f>
        <v>-21.472189916481874</v>
      </c>
      <c r="BM653" s="23">
        <f>VLOOKUP(AO653,POINTS_TABLE!$D$38:$E$41,2,FALSE)</f>
        <v>-7.9935582413174426</v>
      </c>
      <c r="BN653" s="23">
        <f>VLOOKUP(AP653,POINTS_TABLE!$D$42:$E$44,2,FALSE)</f>
        <v>-9.2873123719919874</v>
      </c>
      <c r="BO653" s="23">
        <f>VLOOKUP(AQ653,POINTS_TABLE!$D$45:$E$48,2,FALSE)</f>
        <v>2.6738283855727758</v>
      </c>
      <c r="BP653" s="23">
        <f>VLOOKUP(AR653,POINTS_TABLE!$D$49:$E$50,2,FALSE)</f>
        <v>-3.4375704313596254</v>
      </c>
      <c r="BQ653" s="23">
        <f>VLOOKUP(AS653,POINTS_TABLE!$D$51:$E$52,2,FALSE)</f>
        <v>-3.8353326132213157</v>
      </c>
      <c r="BR653" s="39">
        <f>ROUND(SCORECARD_SCALLING!$C$6-SUM(BF653:BQ653)-TRAIN_SUMMARY!$C$2*SCORECARD_SCALLING!$C$5,0)</f>
        <v>609</v>
      </c>
      <c r="BS653" t="str">
        <f t="shared" si="139"/>
        <v>Accept</v>
      </c>
      <c r="BT653">
        <f t="shared" si="140"/>
        <v>3</v>
      </c>
    </row>
    <row r="654" spans="1:72">
      <c r="A654" s="2" t="s">
        <v>37</v>
      </c>
      <c r="B654" s="2">
        <v>6</v>
      </c>
      <c r="C654" s="2" t="s">
        <v>33</v>
      </c>
      <c r="D654" s="2" t="s">
        <v>41</v>
      </c>
      <c r="E654" s="2">
        <v>2978</v>
      </c>
      <c r="F654" s="2" t="s">
        <v>48</v>
      </c>
      <c r="G654" s="2" t="s">
        <v>35</v>
      </c>
      <c r="H654" s="2">
        <v>1</v>
      </c>
      <c r="I654" s="2" t="s">
        <v>26</v>
      </c>
      <c r="J654" s="2" t="s">
        <v>27</v>
      </c>
      <c r="K654" s="2">
        <v>2</v>
      </c>
      <c r="L654" s="2" t="s">
        <v>50</v>
      </c>
      <c r="M654" s="2">
        <v>32</v>
      </c>
      <c r="N654" s="2" t="s">
        <v>27</v>
      </c>
      <c r="O654" s="2" t="s">
        <v>29</v>
      </c>
      <c r="P654" s="2">
        <v>1</v>
      </c>
      <c r="Q654" s="2" t="s">
        <v>30</v>
      </c>
      <c r="R654" s="2">
        <v>1</v>
      </c>
      <c r="S654" s="2" t="s">
        <v>31</v>
      </c>
      <c r="T654" s="2" t="s">
        <v>31</v>
      </c>
      <c r="U654" s="2">
        <v>0</v>
      </c>
      <c r="V654">
        <f>_xlfn.XLOOKUP(B654,Binning_WOE_IV!$C$2:$C$6,Binning_WOE_IV!$I$2:$I$6,"not found",-1)</f>
        <v>1.0146162505891094</v>
      </c>
      <c r="W654">
        <f>_xlfn.XLOOKUP(E654,Binning_WOE_IV!$C$7:$C$12,Binning_WOE_IV!$I$7:$I$12,"not found",-1)</f>
        <v>0.12361395596717682</v>
      </c>
      <c r="X654">
        <f>_xlfn.XLOOKUP(M654,Binning_WOE_IV!$C$13:$C$18,Binning_WOE_IV!$I$13:$I$18,"not found",-1)</f>
        <v>-9.0210644079187538E-2</v>
      </c>
      <c r="Y654">
        <f>_xlfn.XLOOKUP(A654,Binning_WOE_IV!$B$32:$B$35,Binning_WOE_IV!$G$32:$G$35,"not found",0)</f>
        <v>1.1281887537091495</v>
      </c>
      <c r="Z654" s="23">
        <f>_xlfn.XLOOKUP(_xlfn.XLOOKUP(C654,Binning_WOE_IV!$AF$2:$AF$6,Binning_WOE_IV!$AG$2:$AG$6,"not found",0),Binning_WOE_IV!$R$36:$R$38,Binning_WOE_IV!$G$36:$G$38,"not found",0)</f>
        <v>-4.4726268044255127E-2</v>
      </c>
      <c r="AA654" cm="1">
        <f t="array" ref="AA654">_xlfn.SWITCH(D654,"radio/tv",Binning_WOE_IV!$G$39,"other",Binning_WOE_IV!$G$39,"education",Binning_WOE_IV!$G$40,"retraining",Binning_WOE_IV!$G$40,"furniture/equipment",Binning_WOE_IV!$G$41,"domestic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654">
        <f>_xlfn.LET(_xlpm.b,_xlfn.XLOOKUP(F654,Binning_WOE_IV!$AJ$2:$AJ$6,Binning_WOE_IV!$AK$2:$AK$6,"not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54">
        <f>_xlfn.LET(_xlpm.b,_xlfn.XLOOKUP(G654,Binning_WOE_IV!$AL$2:$AL$6,Binning_WOE_IV!$AM$2:$AM$6,"not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54">
        <f>_xlfn.XLOOKUP(_xlfn.XLOOKUP(I654,Binning_WOE_IV!$AN$2:$AN$5,Binning_WOE_IV!$AO$2:$AO$5,"not found",0),Binning_WOE_IV!$R$53:$R$55,Binning_WOE_IV!$G$53:$G$55,"not found",0)</f>
        <v>0.1811117123342415</v>
      </c>
      <c r="AE654">
        <f>_xlfn.LET(_xlpm.b,_xlfn.XLOOKUP(L654,Binning_WOE_IV!$AQ$2:$AQ$5,Binning_WOE_IV!$AR$2:$AR$5,"not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54">
        <f>_xlfn.XLOOKUP(_xlfn.XLOOKUP(N654,Binning_WOE_IV!$AS$2:$AS$4,Binning_WOE_IV!$AT$2:$AT$4,"not found",0),Binning_WOE_IV!$R$62:$R$63,Binning_WOE_IV!$G$62:$G$63,"not found",0)</f>
        <v>0.12957806221905885</v>
      </c>
      <c r="AG654">
        <f>_xlfn.XLOOKUP(_xlfn.XLOOKUP(O654,Binning_WOE_IV!$AU$2:$AU$4,Binning_WOE_IV!$AV$2:$AV$4,"not found",0),Binning_WOE_IV!$R$64:$R$65,Binning_WOE_IV!$G$64:$G$65,"not found",0)</f>
        <v>0.23435622685305388</v>
      </c>
      <c r="AH654">
        <f>V654*TRAIN_SUMMARY!$C$3</f>
        <v>-0.80010661528638027</v>
      </c>
      <c r="AI654">
        <f>W654*TRAIN_SUMMARY!$C$4</f>
        <v>-6.1692557392340606E-2</v>
      </c>
      <c r="AJ654">
        <f>X654*TRAIN_SUMMARY!$C$5</f>
        <v>5.7453903556002682E-2</v>
      </c>
      <c r="AK654">
        <f>Y654*TRAIN_SUMMARY!$C$6</f>
        <v>-0.88431454425511169</v>
      </c>
      <c r="AL654">
        <f>Z654*TRAIN_SUMMARY!$C$7</f>
        <v>2.4580699342731407E-2</v>
      </c>
      <c r="AM654">
        <f>AA654*TRAIN_SUMMARY!$C$8</f>
        <v>5.9194073638088991E-2</v>
      </c>
      <c r="AN654">
        <f>AB654*TRAIN_SUMMARY!$C$9</f>
        <v>-0.49793991054548797</v>
      </c>
      <c r="AO654">
        <f>AC654*TRAIN_SUMMARY!$C$10</f>
        <v>4.7923621110280083E-2</v>
      </c>
      <c r="AP654">
        <f>AD654*TRAIN_SUMMARY!$C$11</f>
        <v>-0.21458247952085815</v>
      </c>
      <c r="AQ654">
        <f>AE654*TRAIN_SUMMARY!$C$12</f>
        <v>6.1778553558697331E-2</v>
      </c>
      <c r="AR654">
        <f>AF654*TRAIN_SUMMARY!$C$13</f>
        <v>-7.9424741749105313E-2</v>
      </c>
      <c r="AS654">
        <f>AG654*TRAIN_SUMMARY!$C$14</f>
        <v>-8.8614999578798745E-2</v>
      </c>
      <c r="AT654">
        <f>TRAIN_SUMMARY!$C$2+SUM(AH654:AS654)</f>
        <v>-3.1971458118844054</v>
      </c>
      <c r="AU654">
        <f t="shared" si="130"/>
        <v>3.927327233220556E-2</v>
      </c>
      <c r="AV654">
        <f t="shared" si="131"/>
        <v>4.0065272918993776E-2</v>
      </c>
      <c r="AW654">
        <f t="shared" si="132"/>
        <v>1</v>
      </c>
      <c r="AX654">
        <f t="shared" si="133"/>
        <v>0</v>
      </c>
      <c r="AY654">
        <f t="shared" si="141"/>
        <v>438</v>
      </c>
      <c r="AZ654">
        <f t="shared" si="142"/>
        <v>215</v>
      </c>
      <c r="BA654" s="35">
        <f t="shared" si="134"/>
        <v>0.90309278350515465</v>
      </c>
      <c r="BB654" s="35">
        <f t="shared" si="135"/>
        <v>1</v>
      </c>
      <c r="BC654" s="35">
        <f t="shared" si="136"/>
        <v>9.690721649484535E-2</v>
      </c>
      <c r="BD654" s="35">
        <f t="shared" si="137"/>
        <v>1</v>
      </c>
      <c r="BE654" s="35">
        <f t="shared" si="138"/>
        <v>0.90309278350515465</v>
      </c>
      <c r="BF654" s="23">
        <f>VLOOKUP(AH654,POINTS_TABLE!$D$2:$E$6,2,FALSE)</f>
        <v>-34.629295381683434</v>
      </c>
      <c r="BG654" s="23">
        <f>VLOOKUP(AI654,POINTS_TABLE!$D$7:$E$12,2,FALSE)</f>
        <v>-2.6701063982906263</v>
      </c>
      <c r="BH654" s="23">
        <f>VLOOKUP(AJ654,POINTS_TABLE!$D$13:$E$18,2,FALSE)</f>
        <v>2.4866538521987356</v>
      </c>
      <c r="BI654" s="23">
        <f>VLOOKUP(AK654,POINTS_TABLE!$D$21:$E$24,2,FALSE)</f>
        <v>-38.273886227485001</v>
      </c>
      <c r="BJ654" s="23">
        <f>VLOOKUP(AL654,POINTS_TABLE!$D$25:$E$27,2,FALSE)</f>
        <v>1.063873591300236</v>
      </c>
      <c r="BK654" s="23">
        <f>VLOOKUP(AM654,POINTS_TABLE!$D$28:$E$33,2,FALSE)</f>
        <v>2.5619698946306131</v>
      </c>
      <c r="BL654" s="23">
        <f>VLOOKUP(AN654,POINTS_TABLE!$D$34:$E$37,2,FALSE)</f>
        <v>-21.551263188140087</v>
      </c>
      <c r="BM654" s="23">
        <f>VLOOKUP(AO654,POINTS_TABLE!$D$38:$E$41,2,FALSE)</f>
        <v>2.0741751155172814</v>
      </c>
      <c r="BN654" s="23">
        <f>VLOOKUP(AP654,POINTS_TABLE!$D$42:$E$44,2,FALSE)</f>
        <v>-9.2873123719919874</v>
      </c>
      <c r="BO654" s="23">
        <f>VLOOKUP(AQ654,POINTS_TABLE!$D$45:$E$48,2,FALSE)</f>
        <v>2.6738283855727758</v>
      </c>
      <c r="BP654" s="23">
        <f>VLOOKUP(AR654,POINTS_TABLE!$D$49:$E$50,2,FALSE)</f>
        <v>-3.4375704313596254</v>
      </c>
      <c r="BQ654" s="23">
        <f>VLOOKUP(AS654,POINTS_TABLE!$D$51:$E$52,2,FALSE)</f>
        <v>-3.8353326132213157</v>
      </c>
      <c r="BR654" s="39">
        <f>ROUND(SCORECARD_SCALLING!$C$6-SUM(BF654:BQ654)-TRAIN_SUMMARY!$C$2*SCORECARD_SCALLING!$C$5,0)</f>
        <v>609</v>
      </c>
      <c r="BS654" t="str">
        <f t="shared" si="139"/>
        <v>Accept</v>
      </c>
      <c r="BT654">
        <f t="shared" si="140"/>
        <v>3</v>
      </c>
    </row>
    <row r="655" spans="1:72">
      <c r="A655" s="2" t="s">
        <v>37</v>
      </c>
      <c r="B655" s="2">
        <v>10</v>
      </c>
      <c r="C655" s="2" t="s">
        <v>22</v>
      </c>
      <c r="D655" s="2" t="s">
        <v>46</v>
      </c>
      <c r="E655" s="2">
        <v>1231</v>
      </c>
      <c r="F655" s="2" t="s">
        <v>34</v>
      </c>
      <c r="G655" s="2" t="s">
        <v>25</v>
      </c>
      <c r="H655" s="2">
        <v>3</v>
      </c>
      <c r="I655" s="2" t="s">
        <v>26</v>
      </c>
      <c r="J655" s="2" t="s">
        <v>27</v>
      </c>
      <c r="K655" s="2">
        <v>4</v>
      </c>
      <c r="L655" s="2" t="s">
        <v>28</v>
      </c>
      <c r="M655" s="2">
        <v>32</v>
      </c>
      <c r="N655" s="2" t="s">
        <v>27</v>
      </c>
      <c r="O655" s="2" t="s">
        <v>29</v>
      </c>
      <c r="P655" s="2">
        <v>2</v>
      </c>
      <c r="Q655" s="2" t="s">
        <v>40</v>
      </c>
      <c r="R655" s="2">
        <v>2</v>
      </c>
      <c r="S655" s="2" t="s">
        <v>27</v>
      </c>
      <c r="T655" s="2" t="s">
        <v>62</v>
      </c>
      <c r="U655" s="2">
        <v>0</v>
      </c>
      <c r="V655">
        <f>_xlfn.XLOOKUP(B655,Binning_WOE_IV!$C$2:$C$6,Binning_WOE_IV!$I$2:$I$6,"not found",-1)</f>
        <v>1.0146162505891094</v>
      </c>
      <c r="W655">
        <f>_xlfn.XLOOKUP(E655,Binning_WOE_IV!$C$7:$C$12,Binning_WOE_IV!$I$7:$I$12,"not found",-1)</f>
        <v>0.16104877718831048</v>
      </c>
      <c r="X655">
        <f>_xlfn.XLOOKUP(M655,Binning_WOE_IV!$C$13:$C$18,Binning_WOE_IV!$I$13:$I$18,"not found",-1)</f>
        <v>-9.0210644079187538E-2</v>
      </c>
      <c r="Y655">
        <f>_xlfn.XLOOKUP(A655,Binning_WOE_IV!$B$32:$B$35,Binning_WOE_IV!$G$32:$G$35,"not found",0)</f>
        <v>1.1281887537091495</v>
      </c>
      <c r="Z655" s="23">
        <f>_xlfn.XLOOKUP(_xlfn.XLOOKUP(C655,Binning_WOE_IV!$AF$2:$AF$6,Binning_WOE_IV!$AG$2:$AG$6,"not found",0),Binning_WOE_IV!$R$36:$R$38,Binning_WOE_IV!$G$36:$G$38,"not found",0)</f>
        <v>0.68738688104907397</v>
      </c>
      <c r="AA655" cm="1">
        <f t="array" ref="AA655">_xlfn.SWITCH(D655,"radio/tv",Binning_WOE_IV!$G$39,"other",Binning_WOE_IV!$G$39,"education",Binning_WOE_IV!$G$40,"retraining",Binning_WOE_IV!$G$40,"furniture/equipment",Binning_WOE_IV!$G$41,"domestic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655">
        <f>_xlfn.LET(_xlpm.b,_xlfn.XLOOKUP(F655,Binning_WOE_IV!$AJ$2:$AJ$6,Binning_WOE_IV!$AK$2:$AK$6,"not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55">
        <f>_xlfn.LET(_xlpm.b,_xlfn.XLOOKUP(G655,Binning_WOE_IV!$AL$2:$AL$6,Binning_WOE_IV!$AM$2:$AM$6,"not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55">
        <f>_xlfn.XLOOKUP(_xlfn.XLOOKUP(I655,Binning_WOE_IV!$AN$2:$AN$5,Binning_WOE_IV!$AO$2:$AO$5,"not found",0),Binning_WOE_IV!$R$53:$R$55,Binning_WOE_IV!$G$53:$G$55,"not found",0)</f>
        <v>0.1811117123342415</v>
      </c>
      <c r="AE655">
        <f>_xlfn.LET(_xlpm.b,_xlfn.XLOOKUP(L655,Binning_WOE_IV!$AQ$2:$AQ$5,Binning_WOE_IV!$AR$2:$AR$5,"not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55">
        <f>_xlfn.XLOOKUP(_xlfn.XLOOKUP(N655,Binning_WOE_IV!$AS$2:$AS$4,Binning_WOE_IV!$AT$2:$AT$4,"not found",0),Binning_WOE_IV!$R$62:$R$63,Binning_WOE_IV!$G$62:$G$63,"not found",0)</f>
        <v>0.12957806221905885</v>
      </c>
      <c r="AG655">
        <f>_xlfn.XLOOKUP(_xlfn.XLOOKUP(O655,Binning_WOE_IV!$AU$2:$AU$4,Binning_WOE_IV!$AV$2:$AV$4,"not found",0),Binning_WOE_IV!$R$64:$R$65,Binning_WOE_IV!$G$64:$G$65,"not found",0)</f>
        <v>0.23435622685305388</v>
      </c>
      <c r="AH655">
        <f>V655*TRAIN_SUMMARY!$C$3</f>
        <v>-0.80010661528638027</v>
      </c>
      <c r="AI655">
        <f>W655*TRAIN_SUMMARY!$C$4</f>
        <v>-8.037531726833734E-2</v>
      </c>
      <c r="AJ655">
        <f>X655*TRAIN_SUMMARY!$C$5</f>
        <v>5.7453903556002682E-2</v>
      </c>
      <c r="AK655">
        <f>Y655*TRAIN_SUMMARY!$C$6</f>
        <v>-0.88431454425511169</v>
      </c>
      <c r="AL655">
        <f>Z655*TRAIN_SUMMARY!$C$7</f>
        <v>-0.37777464997720578</v>
      </c>
      <c r="AM655">
        <f>AA655*TRAIN_SUMMARY!$C$8</f>
        <v>0.38352631329769549</v>
      </c>
      <c r="AN655">
        <f>AB655*TRAIN_SUMMARY!$C$9</f>
        <v>0.17108448609736249</v>
      </c>
      <c r="AO655">
        <f>AC655*TRAIN_SUMMARY!$C$10</f>
        <v>-0.18469041192036334</v>
      </c>
      <c r="AP655">
        <f>AD655*TRAIN_SUMMARY!$C$11</f>
        <v>-0.21458247952085815</v>
      </c>
      <c r="AQ655">
        <f>AE655*TRAIN_SUMMARY!$C$12</f>
        <v>-0.28008206528227803</v>
      </c>
      <c r="AR655">
        <f>AF655*TRAIN_SUMMARY!$C$13</f>
        <v>-7.9424741749105313E-2</v>
      </c>
      <c r="AS655">
        <f>AG655*TRAIN_SUMMARY!$C$14</f>
        <v>-8.8614999578798745E-2</v>
      </c>
      <c r="AT655">
        <f>TRAIN_SUMMARY!$C$2+SUM(AH655:AS655)</f>
        <v>-3.1993019366495012</v>
      </c>
      <c r="AU655">
        <f t="shared" si="130"/>
        <v>3.9192000607767855E-2</v>
      </c>
      <c r="AV655">
        <f t="shared" si="131"/>
        <v>3.9980682488915488E-2</v>
      </c>
      <c r="AW655">
        <f t="shared" si="132"/>
        <v>1</v>
      </c>
      <c r="AX655">
        <f t="shared" si="133"/>
        <v>0</v>
      </c>
      <c r="AY655">
        <f t="shared" si="141"/>
        <v>439</v>
      </c>
      <c r="AZ655">
        <f t="shared" si="142"/>
        <v>215</v>
      </c>
      <c r="BA655" s="35">
        <f t="shared" si="134"/>
        <v>0.90515463917525774</v>
      </c>
      <c r="BB655" s="35">
        <f t="shared" si="135"/>
        <v>1</v>
      </c>
      <c r="BC655" s="35">
        <f t="shared" si="136"/>
        <v>9.4845360824742264E-2</v>
      </c>
      <c r="BD655" s="35">
        <f t="shared" si="137"/>
        <v>1</v>
      </c>
      <c r="BE655" s="35">
        <f t="shared" si="138"/>
        <v>0.90515463917525774</v>
      </c>
      <c r="BF655" s="23">
        <f>VLOOKUP(AH655,POINTS_TABLE!$D$2:$E$6,2,FALSE)</f>
        <v>-34.629295381683434</v>
      </c>
      <c r="BG655" s="23">
        <f>VLOOKUP(AI655,POINTS_TABLE!$D$7:$E$12,2,FALSE)</f>
        <v>-3.4787121489872201</v>
      </c>
      <c r="BH655" s="23">
        <f>VLOOKUP(AJ655,POINTS_TABLE!$D$13:$E$18,2,FALSE)</f>
        <v>2.4866538521987356</v>
      </c>
      <c r="BI655" s="23">
        <f>VLOOKUP(AK655,POINTS_TABLE!$D$21:$E$24,2,FALSE)</f>
        <v>-38.273886227485001</v>
      </c>
      <c r="BJ655" s="23">
        <f>VLOOKUP(AL655,POINTS_TABLE!$D$25:$E$27,2,FALSE)</f>
        <v>-16.350408422870363</v>
      </c>
      <c r="BK655" s="23">
        <f>VLOOKUP(AM655,POINTS_TABLE!$D$28:$E$33,2,FALSE)</f>
        <v>16.599345307350365</v>
      </c>
      <c r="BL655" s="23">
        <f>VLOOKUP(AN655,POINTS_TABLE!$D$34:$E$37,2,FALSE)</f>
        <v>7.4046821899710498</v>
      </c>
      <c r="BM655" s="23">
        <f>VLOOKUP(AO655,POINTS_TABLE!$D$38:$E$41,2,FALSE)</f>
        <v>-7.9935582413174426</v>
      </c>
      <c r="BN655" s="23">
        <f>VLOOKUP(AP655,POINTS_TABLE!$D$42:$E$44,2,FALSE)</f>
        <v>-9.2873123719919874</v>
      </c>
      <c r="BO655" s="23">
        <f>VLOOKUP(AQ655,POINTS_TABLE!$D$45:$E$48,2,FALSE)</f>
        <v>-12.122190198740443</v>
      </c>
      <c r="BP655" s="23">
        <f>VLOOKUP(AR655,POINTS_TABLE!$D$49:$E$50,2,FALSE)</f>
        <v>-3.4375704313596254</v>
      </c>
      <c r="BQ655" s="23">
        <f>VLOOKUP(AS655,POINTS_TABLE!$D$51:$E$52,2,FALSE)</f>
        <v>-3.8353326132213157</v>
      </c>
      <c r="BR655" s="39">
        <f>ROUND(SCORECARD_SCALLING!$C$6-SUM(BF655:BQ655)-TRAIN_SUMMARY!$C$2*SCORECARD_SCALLING!$C$5,0)</f>
        <v>609</v>
      </c>
      <c r="BS655" t="str">
        <f t="shared" si="139"/>
        <v>Accept</v>
      </c>
      <c r="BT655">
        <f t="shared" si="140"/>
        <v>3</v>
      </c>
    </row>
    <row r="656" spans="1:72">
      <c r="A656" s="2" t="s">
        <v>37</v>
      </c>
      <c r="B656" s="2">
        <v>9</v>
      </c>
      <c r="C656" s="2" t="s">
        <v>33</v>
      </c>
      <c r="D656" s="2" t="s">
        <v>23</v>
      </c>
      <c r="E656" s="2">
        <v>2753</v>
      </c>
      <c r="F656" s="2" t="s">
        <v>59</v>
      </c>
      <c r="G656" s="2" t="s">
        <v>25</v>
      </c>
      <c r="H656" s="2">
        <v>3</v>
      </c>
      <c r="I656" s="2" t="s">
        <v>26</v>
      </c>
      <c r="J656" s="2" t="s">
        <v>66</v>
      </c>
      <c r="K656" s="2">
        <v>4</v>
      </c>
      <c r="L656" s="2" t="s">
        <v>50</v>
      </c>
      <c r="M656" s="2">
        <v>35</v>
      </c>
      <c r="N656" s="2" t="s">
        <v>27</v>
      </c>
      <c r="O656" s="2" t="s">
        <v>29</v>
      </c>
      <c r="P656" s="2">
        <v>1</v>
      </c>
      <c r="Q656" s="2" t="s">
        <v>30</v>
      </c>
      <c r="R656" s="2">
        <v>1</v>
      </c>
      <c r="S656" s="2" t="s">
        <v>31</v>
      </c>
      <c r="T656" s="2" t="s">
        <v>31</v>
      </c>
      <c r="U656" s="2">
        <v>0</v>
      </c>
      <c r="V656">
        <f>_xlfn.XLOOKUP(B656,Binning_WOE_IV!$C$2:$C$6,Binning_WOE_IV!$I$2:$I$6,"not found",-1)</f>
        <v>1.0146162505891094</v>
      </c>
      <c r="W656">
        <f>_xlfn.XLOOKUP(E656,Binning_WOE_IV!$C$7:$C$12,Binning_WOE_IV!$I$7:$I$12,"not found",-1)</f>
        <v>0.12361395596717682</v>
      </c>
      <c r="X656">
        <f>_xlfn.XLOOKUP(M656,Binning_WOE_IV!$C$13:$C$18,Binning_WOE_IV!$I$13:$I$18,"not found",-1)</f>
        <v>-9.0210644079187538E-2</v>
      </c>
      <c r="Y656">
        <f>_xlfn.XLOOKUP(A656,Binning_WOE_IV!$B$32:$B$35,Binning_WOE_IV!$G$32:$G$35,"not found",0)</f>
        <v>1.1281887537091495</v>
      </c>
      <c r="Z656" s="23">
        <f>_xlfn.XLOOKUP(_xlfn.XLOOKUP(C656,Binning_WOE_IV!$AF$2:$AF$6,Binning_WOE_IV!$AG$2:$AG$6,"not found",0),Binning_WOE_IV!$R$36:$R$38,Binning_WOE_IV!$G$36:$G$38,"not found",0)</f>
        <v>-4.4726268044255127E-2</v>
      </c>
      <c r="AA656" cm="1">
        <f t="array" ref="AA656">_xlfn.SWITCH(D656,"radio/tv",Binning_WOE_IV!$G$39,"other",Binning_WOE_IV!$G$39,"education",Binning_WOE_IV!$G$40,"retraining",Binning_WOE_IV!$G$40,"furniture/equipment",Binning_WOE_IV!$G$41,"domestic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56">
        <f>_xlfn.LET(_xlpm.b,_xlfn.XLOOKUP(F656,Binning_WOE_IV!$AJ$2:$AJ$6,Binning_WOE_IV!$AK$2:$AK$6,"not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656">
        <f>_xlfn.LET(_xlpm.b,_xlfn.XLOOKUP(G656,Binning_WOE_IV!$AL$2:$AL$6,Binning_WOE_IV!$AM$2:$AM$6,"not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56">
        <f>_xlfn.XLOOKUP(_xlfn.XLOOKUP(I656,Binning_WOE_IV!$AN$2:$AN$5,Binning_WOE_IV!$AO$2:$AO$5,"not found",0),Binning_WOE_IV!$R$53:$R$55,Binning_WOE_IV!$G$53:$G$55,"not found",0)</f>
        <v>0.1811117123342415</v>
      </c>
      <c r="AE656">
        <f>_xlfn.LET(_xlpm.b,_xlfn.XLOOKUP(L656,Binning_WOE_IV!$AQ$2:$AQ$5,Binning_WOE_IV!$AR$2:$AR$5,"not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56">
        <f>_xlfn.XLOOKUP(_xlfn.XLOOKUP(N656,Binning_WOE_IV!$AS$2:$AS$4,Binning_WOE_IV!$AT$2:$AT$4,"not found",0),Binning_WOE_IV!$R$62:$R$63,Binning_WOE_IV!$G$62:$G$63,"not found",0)</f>
        <v>0.12957806221905885</v>
      </c>
      <c r="AG656">
        <f>_xlfn.XLOOKUP(_xlfn.XLOOKUP(O656,Binning_WOE_IV!$AU$2:$AU$4,Binning_WOE_IV!$AV$2:$AV$4,"not found",0),Binning_WOE_IV!$R$64:$R$65,Binning_WOE_IV!$G$64:$G$65,"not found",0)</f>
        <v>0.23435622685305388</v>
      </c>
      <c r="AH656">
        <f>V656*TRAIN_SUMMARY!$C$3</f>
        <v>-0.80010661528638027</v>
      </c>
      <c r="AI656">
        <f>W656*TRAIN_SUMMARY!$C$4</f>
        <v>-6.1692557392340606E-2</v>
      </c>
      <c r="AJ656">
        <f>X656*TRAIN_SUMMARY!$C$5</f>
        <v>5.7453903556002682E-2</v>
      </c>
      <c r="AK656">
        <f>Y656*TRAIN_SUMMARY!$C$6</f>
        <v>-0.88431454425511169</v>
      </c>
      <c r="AL656">
        <f>Z656*TRAIN_SUMMARY!$C$7</f>
        <v>2.4580699342731407E-2</v>
      </c>
      <c r="AM656">
        <f>AA656*TRAIN_SUMMARY!$C$8</f>
        <v>-0.43521580803835686</v>
      </c>
      <c r="AN656">
        <f>AB656*TRAIN_SUMMARY!$C$9</f>
        <v>0.18902110492895396</v>
      </c>
      <c r="AO656">
        <f>AC656*TRAIN_SUMMARY!$C$10</f>
        <v>-0.18469041192036334</v>
      </c>
      <c r="AP656">
        <f>AD656*TRAIN_SUMMARY!$C$11</f>
        <v>-0.21458247952085815</v>
      </c>
      <c r="AQ656">
        <f>AE656*TRAIN_SUMMARY!$C$12</f>
        <v>6.1778553558697331E-2</v>
      </c>
      <c r="AR656">
        <f>AF656*TRAIN_SUMMARY!$C$13</f>
        <v>-7.9424741749105313E-2</v>
      </c>
      <c r="AS656">
        <f>AG656*TRAIN_SUMMARY!$C$14</f>
        <v>-8.8614999578798745E-2</v>
      </c>
      <c r="AT656">
        <f>TRAIN_SUMMARY!$C$2+SUM(AH656:AS656)</f>
        <v>-3.2372087111170527</v>
      </c>
      <c r="AU656">
        <f t="shared" si="130"/>
        <v>3.7789254354443171E-2</v>
      </c>
      <c r="AV656">
        <f t="shared" si="131"/>
        <v>3.8521781991201966E-2</v>
      </c>
      <c r="AW656">
        <f t="shared" si="132"/>
        <v>1</v>
      </c>
      <c r="AX656">
        <f t="shared" si="133"/>
        <v>0</v>
      </c>
      <c r="AY656">
        <f t="shared" si="141"/>
        <v>440</v>
      </c>
      <c r="AZ656">
        <f t="shared" si="142"/>
        <v>215</v>
      </c>
      <c r="BA656" s="35">
        <f t="shared" si="134"/>
        <v>0.90721649484536082</v>
      </c>
      <c r="BB656" s="35">
        <f t="shared" si="135"/>
        <v>1</v>
      </c>
      <c r="BC656" s="35">
        <f t="shared" si="136"/>
        <v>9.2783505154639179E-2</v>
      </c>
      <c r="BD656" s="35">
        <f t="shared" si="137"/>
        <v>1</v>
      </c>
      <c r="BE656" s="35">
        <f t="shared" si="138"/>
        <v>0.90721649484536082</v>
      </c>
      <c r="BF656" s="23">
        <f>VLOOKUP(AH656,POINTS_TABLE!$D$2:$E$6,2,FALSE)</f>
        <v>-34.629295381683434</v>
      </c>
      <c r="BG656" s="23">
        <f>VLOOKUP(AI656,POINTS_TABLE!$D$7:$E$12,2,FALSE)</f>
        <v>-2.6701063982906263</v>
      </c>
      <c r="BH656" s="23">
        <f>VLOOKUP(AJ656,POINTS_TABLE!$D$13:$E$18,2,FALSE)</f>
        <v>2.4866538521987356</v>
      </c>
      <c r="BI656" s="23">
        <f>VLOOKUP(AK656,POINTS_TABLE!$D$21:$E$24,2,FALSE)</f>
        <v>-38.273886227485001</v>
      </c>
      <c r="BJ656" s="23">
        <f>VLOOKUP(AL656,POINTS_TABLE!$D$25:$E$27,2,FALSE)</f>
        <v>1.063873591300236</v>
      </c>
      <c r="BK656" s="23">
        <f>VLOOKUP(AM656,POINTS_TABLE!$D$28:$E$33,2,FALSE)</f>
        <v>-18.836510639202615</v>
      </c>
      <c r="BL656" s="23">
        <f>VLOOKUP(AN656,POINTS_TABLE!$D$34:$E$37,2,FALSE)</f>
        <v>8.180994321130628</v>
      </c>
      <c r="BM656" s="23">
        <f>VLOOKUP(AO656,POINTS_TABLE!$D$38:$E$41,2,FALSE)</f>
        <v>-7.9935582413174426</v>
      </c>
      <c r="BN656" s="23">
        <f>VLOOKUP(AP656,POINTS_TABLE!$D$42:$E$44,2,FALSE)</f>
        <v>-9.2873123719919874</v>
      </c>
      <c r="BO656" s="23">
        <f>VLOOKUP(AQ656,POINTS_TABLE!$D$45:$E$48,2,FALSE)</f>
        <v>2.6738283855727758</v>
      </c>
      <c r="BP656" s="23">
        <f>VLOOKUP(AR656,POINTS_TABLE!$D$49:$E$50,2,FALSE)</f>
        <v>-3.4375704313596254</v>
      </c>
      <c r="BQ656" s="23">
        <f>VLOOKUP(AS656,POINTS_TABLE!$D$51:$E$52,2,FALSE)</f>
        <v>-3.8353326132213157</v>
      </c>
      <c r="BR656" s="39">
        <f>ROUND(SCORECARD_SCALLING!$C$6-SUM(BF656:BQ656)-TRAIN_SUMMARY!$C$2*SCORECARD_SCALLING!$C$5,0)</f>
        <v>610</v>
      </c>
      <c r="BS656" t="str">
        <f t="shared" si="139"/>
        <v>Accept</v>
      </c>
      <c r="BT656">
        <f t="shared" si="140"/>
        <v>3</v>
      </c>
    </row>
    <row r="657" spans="1:72">
      <c r="A657" s="2" t="s">
        <v>37</v>
      </c>
      <c r="B657" s="2">
        <v>6</v>
      </c>
      <c r="C657" s="2" t="s">
        <v>33</v>
      </c>
      <c r="D657" s="2" t="s">
        <v>68</v>
      </c>
      <c r="E657" s="2">
        <v>660</v>
      </c>
      <c r="F657" s="2" t="s">
        <v>48</v>
      </c>
      <c r="G657" s="2" t="s">
        <v>39</v>
      </c>
      <c r="H657" s="2">
        <v>2</v>
      </c>
      <c r="I657" s="2" t="s">
        <v>56</v>
      </c>
      <c r="J657" s="2" t="s">
        <v>27</v>
      </c>
      <c r="K657" s="2">
        <v>4</v>
      </c>
      <c r="L657" s="2" t="s">
        <v>28</v>
      </c>
      <c r="M657" s="2">
        <v>23</v>
      </c>
      <c r="N657" s="2" t="s">
        <v>27</v>
      </c>
      <c r="O657" s="2" t="s">
        <v>51</v>
      </c>
      <c r="P657" s="2">
        <v>1</v>
      </c>
      <c r="Q657" s="2" t="s">
        <v>40</v>
      </c>
      <c r="R657" s="2">
        <v>1</v>
      </c>
      <c r="S657" s="2" t="s">
        <v>27</v>
      </c>
      <c r="T657" s="2" t="s">
        <v>31</v>
      </c>
      <c r="U657" s="2">
        <v>0</v>
      </c>
      <c r="V657">
        <f>_xlfn.XLOOKUP(B657,Binning_WOE_IV!$C$2:$C$6,Binning_WOE_IV!$I$2:$I$6,"not found",-1)</f>
        <v>1.0146162505891094</v>
      </c>
      <c r="W657">
        <f>_xlfn.XLOOKUP(E657,Binning_WOE_IV!$C$7:$C$12,Binning_WOE_IV!$I$7:$I$12,"not found",-1)</f>
        <v>3.9978967825304385E-2</v>
      </c>
      <c r="X657">
        <f>_xlfn.XLOOKUP(M657,Binning_WOE_IV!$C$13:$C$18,Binning_WOE_IV!$I$13:$I$18,"not found",-1)</f>
        <v>-0.40221483439086264</v>
      </c>
      <c r="Y657">
        <f>_xlfn.XLOOKUP(A657,Binning_WOE_IV!$B$32:$B$35,Binning_WOE_IV!$G$32:$G$35,"not found",0)</f>
        <v>1.1281887537091495</v>
      </c>
      <c r="Z657" s="23">
        <f>_xlfn.XLOOKUP(_xlfn.XLOOKUP(C657,Binning_WOE_IV!$AF$2:$AF$6,Binning_WOE_IV!$AG$2:$AG$6,"not found",0),Binning_WOE_IV!$R$36:$R$38,Binning_WOE_IV!$G$36:$G$38,"not found",0)</f>
        <v>-4.4726268044255127E-2</v>
      </c>
      <c r="AA657" cm="1">
        <f t="array" ref="AA657">_xlfn.SWITCH(D657,"radio/tv",Binning_WOE_IV!$G$39,"other",Binning_WOE_IV!$G$39,"education",Binning_WOE_IV!$G$40,"retraining",Binning_WOE_IV!$G$40,"furniture/equipment",Binning_WOE_IV!$G$41,"domestic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657">
        <f>_xlfn.LET(_xlpm.b,_xlfn.XLOOKUP(F657,Binning_WOE_IV!$AJ$2:$AJ$6,Binning_WOE_IV!$AK$2:$AK$6,"not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57">
        <f>_xlfn.LET(_xlpm.b,_xlfn.XLOOKUP(G657,Binning_WOE_IV!$AL$2:$AL$6,Binning_WOE_IV!$AM$2:$AM$6,"not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57">
        <f>_xlfn.XLOOKUP(_xlfn.XLOOKUP(I657,Binning_WOE_IV!$AN$2:$AN$5,Binning_WOE_IV!$AO$2:$AO$5,"not found",0),Binning_WOE_IV!$R$53:$R$55,Binning_WOE_IV!$G$53:$G$55,"not found",0)</f>
        <v>-0.2698954162208389</v>
      </c>
      <c r="AE657">
        <f>_xlfn.LET(_xlpm.b,_xlfn.XLOOKUP(L657,Binning_WOE_IV!$AQ$2:$AQ$5,Binning_WOE_IV!$AR$2:$AR$5,"not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57">
        <f>_xlfn.XLOOKUP(_xlfn.XLOOKUP(N657,Binning_WOE_IV!$AS$2:$AS$4,Binning_WOE_IV!$AT$2:$AT$4,"not found",0),Binning_WOE_IV!$R$62:$R$63,Binning_WOE_IV!$G$62:$G$63,"not found",0)</f>
        <v>0.12957806221905885</v>
      </c>
      <c r="AG657">
        <f>_xlfn.XLOOKUP(_xlfn.XLOOKUP(O657,Binning_WOE_IV!$AU$2:$AU$4,Binning_WOE_IV!$AV$2:$AV$4,"not found",0),Binning_WOE_IV!$R$64:$R$65,Binning_WOE_IV!$G$64:$G$65,"not found",0)</f>
        <v>-0.4919272386823581</v>
      </c>
      <c r="AH657">
        <f>V657*TRAIN_SUMMARY!$C$3</f>
        <v>-0.80010661528638027</v>
      </c>
      <c r="AI657">
        <f>W657*TRAIN_SUMMARY!$C$4</f>
        <v>-1.9952478243670423E-2</v>
      </c>
      <c r="AJ657">
        <f>X657*TRAIN_SUMMARY!$C$5</f>
        <v>0.25616502952357967</v>
      </c>
      <c r="AK657">
        <f>Y657*TRAIN_SUMMARY!$C$6</f>
        <v>-0.88431454425511169</v>
      </c>
      <c r="AL657">
        <f>Z657*TRAIN_SUMMARY!$C$7</f>
        <v>2.4580699342731407E-2</v>
      </c>
      <c r="AM657">
        <f>AA657*TRAIN_SUMMARY!$C$8</f>
        <v>-0.46936907902687153</v>
      </c>
      <c r="AN657">
        <f>AB657*TRAIN_SUMMARY!$C$9</f>
        <v>-0.49793991054548797</v>
      </c>
      <c r="AO657">
        <f>AC657*TRAIN_SUMMARY!$C$10</f>
        <v>-0.18469041192036334</v>
      </c>
      <c r="AP657">
        <f>AD657*TRAIN_SUMMARY!$C$11</f>
        <v>0.31977406031642996</v>
      </c>
      <c r="AQ657">
        <f>AE657*TRAIN_SUMMARY!$C$12</f>
        <v>-0.28008206528227803</v>
      </c>
      <c r="AR657">
        <f>AF657*TRAIN_SUMMARY!$C$13</f>
        <v>-7.9424741749105313E-2</v>
      </c>
      <c r="AS657">
        <f>AG657*TRAIN_SUMMARY!$C$14</f>
        <v>0.18600799575071647</v>
      </c>
      <c r="AT657">
        <f>TRAIN_SUMMARY!$C$2+SUM(AH657:AS657)</f>
        <v>-3.2507528761379341</v>
      </c>
      <c r="AU657">
        <f t="shared" si="130"/>
        <v>3.729984322275301E-2</v>
      </c>
      <c r="AV657">
        <f t="shared" si="131"/>
        <v>3.8013279346617343E-2</v>
      </c>
      <c r="AW657">
        <f t="shared" si="132"/>
        <v>1</v>
      </c>
      <c r="AX657">
        <f t="shared" si="133"/>
        <v>0</v>
      </c>
      <c r="AY657">
        <f t="shared" si="141"/>
        <v>441</v>
      </c>
      <c r="AZ657">
        <f t="shared" si="142"/>
        <v>215</v>
      </c>
      <c r="BA657" s="35">
        <f t="shared" si="134"/>
        <v>0.90927835051546391</v>
      </c>
      <c r="BB657" s="35">
        <f t="shared" si="135"/>
        <v>1</v>
      </c>
      <c r="BC657" s="35">
        <f t="shared" si="136"/>
        <v>9.0721649484536093E-2</v>
      </c>
      <c r="BD657" s="35">
        <f t="shared" si="137"/>
        <v>1</v>
      </c>
      <c r="BE657" s="35">
        <f t="shared" si="138"/>
        <v>0.90927835051546391</v>
      </c>
      <c r="BF657" s="23">
        <f>VLOOKUP(AH657,POINTS_TABLE!$D$2:$E$6,2,FALSE)</f>
        <v>-34.629295381683434</v>
      </c>
      <c r="BG657" s="23">
        <f>VLOOKUP(AI657,POINTS_TABLE!$D$7:$E$12,2,FALSE)</f>
        <v>-0.86356024246764762</v>
      </c>
      <c r="BH657" s="23">
        <f>VLOOKUP(AJ657,POINTS_TABLE!$D$13:$E$18,2,FALSE)</f>
        <v>11.087040532285299</v>
      </c>
      <c r="BI657" s="23">
        <f>VLOOKUP(AK657,POINTS_TABLE!$D$21:$E$24,2,FALSE)</f>
        <v>-38.273886227485001</v>
      </c>
      <c r="BJ657" s="23">
        <f>VLOOKUP(AL657,POINTS_TABLE!$D$25:$E$27,2,FALSE)</f>
        <v>1.063873591300236</v>
      </c>
      <c r="BK657" s="23">
        <f>VLOOKUP(AM657,POINTS_TABLE!$D$28:$E$33,2,FALSE)</f>
        <v>-20.314693279760625</v>
      </c>
      <c r="BL657" s="23">
        <f>VLOOKUP(AN657,POINTS_TABLE!$D$34:$E$37,2,FALSE)</f>
        <v>-21.551263188140087</v>
      </c>
      <c r="BM657" s="23">
        <f>VLOOKUP(AO657,POINTS_TABLE!$D$38:$E$41,2,FALSE)</f>
        <v>-7.9935582413174426</v>
      </c>
      <c r="BN657" s="23">
        <f>VLOOKUP(AP657,POINTS_TABLE!$D$42:$E$44,2,FALSE)</f>
        <v>13.840093530703253</v>
      </c>
      <c r="BO657" s="23">
        <f>VLOOKUP(AQ657,POINTS_TABLE!$D$45:$E$48,2,FALSE)</f>
        <v>-12.122190198740443</v>
      </c>
      <c r="BP657" s="23">
        <f>VLOOKUP(AR657,POINTS_TABLE!$D$49:$E$50,2,FALSE)</f>
        <v>-3.4375704313596254</v>
      </c>
      <c r="BQ657" s="23">
        <f>VLOOKUP(AS657,POINTS_TABLE!$D$51:$E$52,2,FALSE)</f>
        <v>8.0505843910576207</v>
      </c>
      <c r="BR657" s="39">
        <f>ROUND(SCORECARD_SCALLING!$C$6-SUM(BF657:BQ657)-TRAIN_SUMMARY!$C$2*SCORECARD_SCALLING!$C$5,0)</f>
        <v>611</v>
      </c>
      <c r="BS657" t="str">
        <f t="shared" si="139"/>
        <v>Accept</v>
      </c>
      <c r="BT657">
        <f t="shared" si="140"/>
        <v>3</v>
      </c>
    </row>
    <row r="658" spans="1:72">
      <c r="A658" s="2" t="s">
        <v>37</v>
      </c>
      <c r="B658" s="2">
        <v>6</v>
      </c>
      <c r="C658" s="2" t="s">
        <v>33</v>
      </c>
      <c r="D658" s="2" t="s">
        <v>71</v>
      </c>
      <c r="E658" s="2">
        <v>1238</v>
      </c>
      <c r="F658" s="2" t="s">
        <v>24</v>
      </c>
      <c r="G658" s="2" t="s">
        <v>55</v>
      </c>
      <c r="H658" s="2">
        <v>4</v>
      </c>
      <c r="I658" s="2" t="s">
        <v>26</v>
      </c>
      <c r="J658" s="2" t="s">
        <v>27</v>
      </c>
      <c r="K658" s="2">
        <v>4</v>
      </c>
      <c r="L658" s="2" t="s">
        <v>43</v>
      </c>
      <c r="M658" s="2">
        <v>36</v>
      </c>
      <c r="N658" s="2" t="s">
        <v>27</v>
      </c>
      <c r="O658" s="2" t="s">
        <v>29</v>
      </c>
      <c r="P658" s="2">
        <v>1</v>
      </c>
      <c r="Q658" s="2" t="s">
        <v>52</v>
      </c>
      <c r="R658" s="2">
        <v>2</v>
      </c>
      <c r="S658" s="2" t="s">
        <v>31</v>
      </c>
      <c r="T658" s="2" t="s">
        <v>31</v>
      </c>
      <c r="U658" s="2">
        <v>0</v>
      </c>
      <c r="V658">
        <f>_xlfn.XLOOKUP(B658,Binning_WOE_IV!$C$2:$C$6,Binning_WOE_IV!$I$2:$I$6,"not found",-1)</f>
        <v>1.0146162505891094</v>
      </c>
      <c r="W658">
        <f>_xlfn.XLOOKUP(E658,Binning_WOE_IV!$C$7:$C$12,Binning_WOE_IV!$I$7:$I$12,"not found",-1)</f>
        <v>0.16104877718831048</v>
      </c>
      <c r="X658">
        <f>_xlfn.XLOOKUP(M658,Binning_WOE_IV!$C$13:$C$18,Binning_WOE_IV!$I$13:$I$18,"not found",-1)</f>
        <v>0.27579903319597576</v>
      </c>
      <c r="Y658">
        <f>_xlfn.XLOOKUP(A658,Binning_WOE_IV!$B$32:$B$35,Binning_WOE_IV!$G$32:$G$35,"not found",0)</f>
        <v>1.1281887537091495</v>
      </c>
      <c r="Z658" s="23">
        <f>_xlfn.XLOOKUP(_xlfn.XLOOKUP(C658,Binning_WOE_IV!$AF$2:$AF$6,Binning_WOE_IV!$AG$2:$AG$6,"not found",0),Binning_WOE_IV!$R$36:$R$38,Binning_WOE_IV!$G$36:$G$38,"not found",0)</f>
        <v>-4.4726268044255127E-2</v>
      </c>
      <c r="AA658" cm="1">
        <f t="array" ref="AA658">_xlfn.SWITCH(D658,"radio/tv",Binning_WOE_IV!$G$39,"other",Binning_WOE_IV!$G$39,"education",Binning_WOE_IV!$G$40,"retraining",Binning_WOE_IV!$G$40,"furniture/equipment",Binning_WOE_IV!$G$41,"domestic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658">
        <f>_xlfn.LET(_xlpm.b,_xlfn.XLOOKUP(F658,Binning_WOE_IV!$AJ$2:$AJ$6,Binning_WOE_IV!$AK$2:$AK$6,"not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58">
        <f>_xlfn.LET(_xlpm.b,_xlfn.XLOOKUP(G658,Binning_WOE_IV!$AL$2:$AL$6,Binning_WOE_IV!$AM$2:$AM$6,"not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658">
        <f>_xlfn.XLOOKUP(_xlfn.XLOOKUP(I658,Binning_WOE_IV!$AN$2:$AN$5,Binning_WOE_IV!$AO$2:$AO$5,"not found",0),Binning_WOE_IV!$R$53:$R$55,Binning_WOE_IV!$G$53:$G$55,"not found",0)</f>
        <v>0.1811117123342415</v>
      </c>
      <c r="AE658">
        <f>_xlfn.LET(_xlpm.b,_xlfn.XLOOKUP(L658,Binning_WOE_IV!$AQ$2:$AQ$5,Binning_WOE_IV!$AR$2:$AR$5,"not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58">
        <f>_xlfn.XLOOKUP(_xlfn.XLOOKUP(N658,Binning_WOE_IV!$AS$2:$AS$4,Binning_WOE_IV!$AT$2:$AT$4,"not found",0),Binning_WOE_IV!$R$62:$R$63,Binning_WOE_IV!$G$62:$G$63,"not found",0)</f>
        <v>0.12957806221905885</v>
      </c>
      <c r="AG658">
        <f>_xlfn.XLOOKUP(_xlfn.XLOOKUP(O658,Binning_WOE_IV!$AU$2:$AU$4,Binning_WOE_IV!$AV$2:$AV$4,"not found",0),Binning_WOE_IV!$R$64:$R$65,Binning_WOE_IV!$G$64:$G$65,"not found",0)</f>
        <v>0.23435622685305388</v>
      </c>
      <c r="AH658">
        <f>V658*TRAIN_SUMMARY!$C$3</f>
        <v>-0.80010661528638027</v>
      </c>
      <c r="AI658">
        <f>W658*TRAIN_SUMMARY!$C$4</f>
        <v>-8.037531726833734E-2</v>
      </c>
      <c r="AJ658">
        <f>X658*TRAIN_SUMMARY!$C$5</f>
        <v>-0.1756525653466223</v>
      </c>
      <c r="AK658">
        <f>Y658*TRAIN_SUMMARY!$C$6</f>
        <v>-0.88431454425511169</v>
      </c>
      <c r="AL658">
        <f>Z658*TRAIN_SUMMARY!$C$7</f>
        <v>2.4580699342731407E-2</v>
      </c>
      <c r="AM658">
        <f>AA658*TRAIN_SUMMARY!$C$8</f>
        <v>0.31332064462344805</v>
      </c>
      <c r="AN658">
        <f>AB658*TRAIN_SUMMARY!$C$9</f>
        <v>-0.49611293003523665</v>
      </c>
      <c r="AO658">
        <f>AC658*TRAIN_SUMMARY!$C$10</f>
        <v>7.0222669754522044E-2</v>
      </c>
      <c r="AP658">
        <f>AD658*TRAIN_SUMMARY!$C$11</f>
        <v>-0.21458247952085815</v>
      </c>
      <c r="AQ658">
        <f>AE658*TRAIN_SUMMARY!$C$12</f>
        <v>-1.8327249432625072E-2</v>
      </c>
      <c r="AR658">
        <f>AF658*TRAIN_SUMMARY!$C$13</f>
        <v>-7.9424741749105313E-2</v>
      </c>
      <c r="AS658">
        <f>AG658*TRAIN_SUMMARY!$C$14</f>
        <v>-8.8614999578798745E-2</v>
      </c>
      <c r="AT658">
        <f>TRAIN_SUMMARY!$C$2+SUM(AH658:AS658)</f>
        <v>-3.250788243514497</v>
      </c>
      <c r="AU658">
        <f t="shared" si="130"/>
        <v>3.7298573251798264E-2</v>
      </c>
      <c r="AV658">
        <f t="shared" si="131"/>
        <v>3.8011960171474249E-2</v>
      </c>
      <c r="AW658">
        <f t="shared" si="132"/>
        <v>1</v>
      </c>
      <c r="AX658">
        <f t="shared" si="133"/>
        <v>0</v>
      </c>
      <c r="AY658">
        <f t="shared" si="141"/>
        <v>442</v>
      </c>
      <c r="AZ658">
        <f t="shared" si="142"/>
        <v>215</v>
      </c>
      <c r="BA658" s="35">
        <f t="shared" si="134"/>
        <v>0.91134020618556699</v>
      </c>
      <c r="BB658" s="35">
        <f t="shared" si="135"/>
        <v>1</v>
      </c>
      <c r="BC658" s="35">
        <f t="shared" si="136"/>
        <v>8.8659793814433008E-2</v>
      </c>
      <c r="BD658" s="35">
        <f t="shared" si="137"/>
        <v>1</v>
      </c>
      <c r="BE658" s="35">
        <f t="shared" si="138"/>
        <v>0.91134020618556699</v>
      </c>
      <c r="BF658" s="23">
        <f>VLOOKUP(AH658,POINTS_TABLE!$D$2:$E$6,2,FALSE)</f>
        <v>-34.629295381683434</v>
      </c>
      <c r="BG658" s="23">
        <f>VLOOKUP(AI658,POINTS_TABLE!$D$7:$E$12,2,FALSE)</f>
        <v>-3.4787121489872201</v>
      </c>
      <c r="BH658" s="23">
        <f>VLOOKUP(AJ658,POINTS_TABLE!$D$13:$E$18,2,FALSE)</f>
        <v>-7.6023925483498971</v>
      </c>
      <c r="BI658" s="23">
        <f>VLOOKUP(AK658,POINTS_TABLE!$D$21:$E$24,2,FALSE)</f>
        <v>-38.273886227485001</v>
      </c>
      <c r="BJ658" s="23">
        <f>VLOOKUP(AL658,POINTS_TABLE!$D$25:$E$27,2,FALSE)</f>
        <v>1.063873591300236</v>
      </c>
      <c r="BK658" s="23">
        <f>VLOOKUP(AM658,POINTS_TABLE!$D$28:$E$33,2,FALSE)</f>
        <v>13.560784206191453</v>
      </c>
      <c r="BL658" s="23">
        <f>VLOOKUP(AN658,POINTS_TABLE!$D$34:$E$37,2,FALSE)</f>
        <v>-21.472189916481874</v>
      </c>
      <c r="BM658" s="23">
        <f>VLOOKUP(AO658,POINTS_TABLE!$D$38:$E$41,2,FALSE)</f>
        <v>3.0392969223849704</v>
      </c>
      <c r="BN658" s="23">
        <f>VLOOKUP(AP658,POINTS_TABLE!$D$42:$E$44,2,FALSE)</f>
        <v>-9.2873123719919874</v>
      </c>
      <c r="BO658" s="23">
        <f>VLOOKUP(AQ658,POINTS_TABLE!$D$45:$E$48,2,FALSE)</f>
        <v>-0.79321895608749771</v>
      </c>
      <c r="BP658" s="23">
        <f>VLOOKUP(AR658,POINTS_TABLE!$D$49:$E$50,2,FALSE)</f>
        <v>-3.4375704313596254</v>
      </c>
      <c r="BQ658" s="23">
        <f>VLOOKUP(AS658,POINTS_TABLE!$D$51:$E$52,2,FALSE)</f>
        <v>-3.8353326132213157</v>
      </c>
      <c r="BR658" s="39">
        <f>ROUND(SCORECARD_SCALLING!$C$6-SUM(BF658:BQ658)-TRAIN_SUMMARY!$C$2*SCORECARD_SCALLING!$C$5,0)</f>
        <v>611</v>
      </c>
      <c r="BS658" t="str">
        <f t="shared" si="139"/>
        <v>Accept</v>
      </c>
      <c r="BT658">
        <f t="shared" si="140"/>
        <v>3</v>
      </c>
    </row>
    <row r="659" spans="1:72">
      <c r="A659" s="2" t="s">
        <v>37</v>
      </c>
      <c r="B659" s="2">
        <v>12</v>
      </c>
      <c r="C659" s="2" t="s">
        <v>22</v>
      </c>
      <c r="D659" s="2" t="s">
        <v>68</v>
      </c>
      <c r="E659" s="2">
        <v>996</v>
      </c>
      <c r="F659" s="2" t="s">
        <v>24</v>
      </c>
      <c r="G659" s="2" t="s">
        <v>39</v>
      </c>
      <c r="H659" s="2">
        <v>4</v>
      </c>
      <c r="I659" s="2" t="s">
        <v>36</v>
      </c>
      <c r="J659" s="2" t="s">
        <v>27</v>
      </c>
      <c r="K659" s="2">
        <v>4</v>
      </c>
      <c r="L659" s="2" t="s">
        <v>28</v>
      </c>
      <c r="M659" s="2">
        <v>23</v>
      </c>
      <c r="N659" s="2" t="s">
        <v>27</v>
      </c>
      <c r="O659" s="2" t="s">
        <v>29</v>
      </c>
      <c r="P659" s="2">
        <v>2</v>
      </c>
      <c r="Q659" s="2" t="s">
        <v>30</v>
      </c>
      <c r="R659" s="2">
        <v>1</v>
      </c>
      <c r="S659" s="2" t="s">
        <v>27</v>
      </c>
      <c r="T659" s="2" t="s">
        <v>31</v>
      </c>
      <c r="U659" s="2">
        <v>0</v>
      </c>
      <c r="V659">
        <f>_xlfn.XLOOKUP(B659,Binning_WOE_IV!$C$2:$C$6,Binning_WOE_IV!$I$2:$I$6,"not found",-1)</f>
        <v>7.0953437452657447E-2</v>
      </c>
      <c r="W659">
        <f>_xlfn.XLOOKUP(E659,Binning_WOE_IV!$C$7:$C$12,Binning_WOE_IV!$I$7:$I$12,"not found",-1)</f>
        <v>3.9978967825304385E-2</v>
      </c>
      <c r="X659">
        <f>_xlfn.XLOOKUP(M659,Binning_WOE_IV!$C$13:$C$18,Binning_WOE_IV!$I$13:$I$18,"not found",-1)</f>
        <v>-0.40221483439086264</v>
      </c>
      <c r="Y659">
        <f>_xlfn.XLOOKUP(A659,Binning_WOE_IV!$B$32:$B$35,Binning_WOE_IV!$G$32:$G$35,"not found",0)</f>
        <v>1.1281887537091495</v>
      </c>
      <c r="Z659" s="23">
        <f>_xlfn.XLOOKUP(_xlfn.XLOOKUP(C659,Binning_WOE_IV!$AF$2:$AF$6,Binning_WOE_IV!$AG$2:$AG$6,"not found",0),Binning_WOE_IV!$R$36:$R$38,Binning_WOE_IV!$G$36:$G$38,"not found",0)</f>
        <v>0.68738688104907397</v>
      </c>
      <c r="AA659" cm="1">
        <f t="array" ref="AA659">_xlfn.SWITCH(D659,"radio/tv",Binning_WOE_IV!$G$39,"other",Binning_WOE_IV!$G$39,"education",Binning_WOE_IV!$G$40,"retraining",Binning_WOE_IV!$G$40,"furniture/equipment",Binning_WOE_IV!$G$41,"domestic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659">
        <f>_xlfn.LET(_xlpm.b,_xlfn.XLOOKUP(F659,Binning_WOE_IV!$AJ$2:$AJ$6,Binning_WOE_IV!$AK$2:$AK$6,"not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59">
        <f>_xlfn.LET(_xlpm.b,_xlfn.XLOOKUP(G659,Binning_WOE_IV!$AL$2:$AL$6,Binning_WOE_IV!$AM$2:$AM$6,"not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59">
        <f>_xlfn.XLOOKUP(_xlfn.XLOOKUP(I659,Binning_WOE_IV!$AN$2:$AN$5,Binning_WOE_IV!$AO$2:$AO$5,"not found",0),Binning_WOE_IV!$R$53:$R$55,Binning_WOE_IV!$G$53:$G$55,"not found",0)</f>
        <v>-0.20099341664998441</v>
      </c>
      <c r="AE659">
        <f>_xlfn.LET(_xlpm.b,_xlfn.XLOOKUP(L659,Binning_WOE_IV!$AQ$2:$AQ$5,Binning_WOE_IV!$AR$2:$AR$5,"not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59">
        <f>_xlfn.XLOOKUP(_xlfn.XLOOKUP(N659,Binning_WOE_IV!$AS$2:$AS$4,Binning_WOE_IV!$AT$2:$AT$4,"not found",0),Binning_WOE_IV!$R$62:$R$63,Binning_WOE_IV!$G$62:$G$63,"not found",0)</f>
        <v>0.12957806221905885</v>
      </c>
      <c r="AG659">
        <f>_xlfn.XLOOKUP(_xlfn.XLOOKUP(O659,Binning_WOE_IV!$AU$2:$AU$4,Binning_WOE_IV!$AV$2:$AV$4,"not found",0),Binning_WOE_IV!$R$64:$R$65,Binning_WOE_IV!$G$64:$G$65,"not found",0)</f>
        <v>0.23435622685305388</v>
      </c>
      <c r="AH659">
        <f>V659*TRAIN_SUMMARY!$C$3</f>
        <v>-5.5952498937620498E-2</v>
      </c>
      <c r="AI659">
        <f>W659*TRAIN_SUMMARY!$C$4</f>
        <v>-1.9952478243670423E-2</v>
      </c>
      <c r="AJ659">
        <f>X659*TRAIN_SUMMARY!$C$5</f>
        <v>0.25616502952357967</v>
      </c>
      <c r="AK659">
        <f>Y659*TRAIN_SUMMARY!$C$6</f>
        <v>-0.88431454425511169</v>
      </c>
      <c r="AL659">
        <f>Z659*TRAIN_SUMMARY!$C$7</f>
        <v>-0.37777464997720578</v>
      </c>
      <c r="AM659">
        <f>AA659*TRAIN_SUMMARY!$C$8</f>
        <v>-0.46936907902687153</v>
      </c>
      <c r="AN659">
        <f>AB659*TRAIN_SUMMARY!$C$9</f>
        <v>-0.49611293003523665</v>
      </c>
      <c r="AO659">
        <f>AC659*TRAIN_SUMMARY!$C$10</f>
        <v>-0.18469041192036334</v>
      </c>
      <c r="AP659">
        <f>AD659*TRAIN_SUMMARY!$C$11</f>
        <v>0.23813846799994265</v>
      </c>
      <c r="AQ659">
        <f>AE659*TRAIN_SUMMARY!$C$12</f>
        <v>-0.28008206528227803</v>
      </c>
      <c r="AR659">
        <f>AF659*TRAIN_SUMMARY!$C$13</f>
        <v>-7.9424741749105313E-2</v>
      </c>
      <c r="AS659">
        <f>AG659*TRAIN_SUMMARY!$C$14</f>
        <v>-8.8614999578798745E-2</v>
      </c>
      <c r="AT659">
        <f>TRAIN_SUMMARY!$C$2+SUM(AH659:AS659)</f>
        <v>-3.2633857162448625</v>
      </c>
      <c r="AU659">
        <f t="shared" si="130"/>
        <v>3.6848858166888911E-2</v>
      </c>
      <c r="AV659">
        <f t="shared" si="131"/>
        <v>3.7544930555167833E-2</v>
      </c>
      <c r="AW659">
        <f t="shared" si="132"/>
        <v>1</v>
      </c>
      <c r="AX659">
        <f t="shared" si="133"/>
        <v>0</v>
      </c>
      <c r="AY659">
        <f t="shared" si="141"/>
        <v>443</v>
      </c>
      <c r="AZ659">
        <f t="shared" si="142"/>
        <v>215</v>
      </c>
      <c r="BA659" s="35">
        <f t="shared" si="134"/>
        <v>0.91340206185567008</v>
      </c>
      <c r="BB659" s="35">
        <f t="shared" si="135"/>
        <v>1</v>
      </c>
      <c r="BC659" s="35">
        <f t="shared" si="136"/>
        <v>8.6597938144329922E-2</v>
      </c>
      <c r="BD659" s="35">
        <f t="shared" si="137"/>
        <v>1</v>
      </c>
      <c r="BE659" s="35">
        <f t="shared" si="138"/>
        <v>0.91340206185567008</v>
      </c>
      <c r="BF659" s="23">
        <f>VLOOKUP(AH659,POINTS_TABLE!$D$2:$E$6,2,FALSE)</f>
        <v>-2.4216717822795024</v>
      </c>
      <c r="BG659" s="23">
        <f>VLOOKUP(AI659,POINTS_TABLE!$D$7:$E$12,2,FALSE)</f>
        <v>-0.86356024246764762</v>
      </c>
      <c r="BH659" s="23">
        <f>VLOOKUP(AJ659,POINTS_TABLE!$D$13:$E$18,2,FALSE)</f>
        <v>11.087040532285299</v>
      </c>
      <c r="BI659" s="23">
        <f>VLOOKUP(AK659,POINTS_TABLE!$D$21:$E$24,2,FALSE)</f>
        <v>-38.273886227485001</v>
      </c>
      <c r="BJ659" s="23">
        <f>VLOOKUP(AL659,POINTS_TABLE!$D$25:$E$27,2,FALSE)</f>
        <v>-16.350408422870363</v>
      </c>
      <c r="BK659" s="23">
        <f>VLOOKUP(AM659,POINTS_TABLE!$D$28:$E$33,2,FALSE)</f>
        <v>-20.314693279760625</v>
      </c>
      <c r="BL659" s="23">
        <f>VLOOKUP(AN659,POINTS_TABLE!$D$34:$E$37,2,FALSE)</f>
        <v>-21.472189916481874</v>
      </c>
      <c r="BM659" s="23">
        <f>VLOOKUP(AO659,POINTS_TABLE!$D$38:$E$41,2,FALSE)</f>
        <v>-7.9935582413174426</v>
      </c>
      <c r="BN659" s="23">
        <f>VLOOKUP(AP659,POINTS_TABLE!$D$42:$E$44,2,FALSE)</f>
        <v>10.30683560485237</v>
      </c>
      <c r="BO659" s="23">
        <f>VLOOKUP(AQ659,POINTS_TABLE!$D$45:$E$48,2,FALSE)</f>
        <v>-12.122190198740443</v>
      </c>
      <c r="BP659" s="23">
        <f>VLOOKUP(AR659,POINTS_TABLE!$D$49:$E$50,2,FALSE)</f>
        <v>-3.4375704313596254</v>
      </c>
      <c r="BQ659" s="23">
        <f>VLOOKUP(AS659,POINTS_TABLE!$D$51:$E$52,2,FALSE)</f>
        <v>-3.8353326132213157</v>
      </c>
      <c r="BR659" s="39">
        <f>ROUND(SCORECARD_SCALLING!$C$6-SUM(BF659:BQ659)-TRAIN_SUMMARY!$C$2*SCORECARD_SCALLING!$C$5,0)</f>
        <v>612</v>
      </c>
      <c r="BS659" t="str">
        <f t="shared" si="139"/>
        <v>Accept</v>
      </c>
      <c r="BT659">
        <f t="shared" si="140"/>
        <v>3</v>
      </c>
    </row>
    <row r="660" spans="1:72">
      <c r="A660" s="2" t="s">
        <v>37</v>
      </c>
      <c r="B660" s="2">
        <v>6</v>
      </c>
      <c r="C660" s="2" t="s">
        <v>64</v>
      </c>
      <c r="D660" s="2" t="s">
        <v>23</v>
      </c>
      <c r="E660" s="2">
        <v>1750</v>
      </c>
      <c r="F660" s="2" t="s">
        <v>48</v>
      </c>
      <c r="G660" s="2" t="s">
        <v>25</v>
      </c>
      <c r="H660" s="2">
        <v>2</v>
      </c>
      <c r="I660" s="2" t="s">
        <v>26</v>
      </c>
      <c r="J660" s="2" t="s">
        <v>27</v>
      </c>
      <c r="K660" s="2">
        <v>4</v>
      </c>
      <c r="L660" s="2" t="s">
        <v>43</v>
      </c>
      <c r="M660" s="2">
        <v>45</v>
      </c>
      <c r="N660" s="2" t="s">
        <v>61</v>
      </c>
      <c r="O660" s="2" t="s">
        <v>29</v>
      </c>
      <c r="P660" s="2">
        <v>1</v>
      </c>
      <c r="Q660" s="2" t="s">
        <v>40</v>
      </c>
      <c r="R660" s="2">
        <v>2</v>
      </c>
      <c r="S660" s="2" t="s">
        <v>27</v>
      </c>
      <c r="T660" s="2" t="s">
        <v>31</v>
      </c>
      <c r="U660" s="2">
        <v>0</v>
      </c>
      <c r="V660">
        <f>_xlfn.XLOOKUP(B660,Binning_WOE_IV!$C$2:$C$6,Binning_WOE_IV!$I$2:$I$6,"not found",-1)</f>
        <v>1.0146162505891094</v>
      </c>
      <c r="W660">
        <f>_xlfn.XLOOKUP(E660,Binning_WOE_IV!$C$7:$C$12,Binning_WOE_IV!$I$7:$I$12,"not found",-1)</f>
        <v>0.16104877718831048</v>
      </c>
      <c r="X660">
        <f>_xlfn.XLOOKUP(M660,Binning_WOE_IV!$C$13:$C$18,Binning_WOE_IV!$I$13:$I$18,"not found",-1)</f>
        <v>0.42044277372805144</v>
      </c>
      <c r="Y660">
        <f>_xlfn.XLOOKUP(A660,Binning_WOE_IV!$B$32:$B$35,Binning_WOE_IV!$G$32:$G$35,"not found",0)</f>
        <v>1.1281887537091495</v>
      </c>
      <c r="Z660" s="23">
        <f>_xlfn.XLOOKUP(_xlfn.XLOOKUP(C660,Binning_WOE_IV!$AF$2:$AF$6,Binning_WOE_IV!$AG$2:$AG$6,"not found",0),Binning_WOE_IV!$R$36:$R$38,Binning_WOE_IV!$G$36:$G$38,"not found",0)</f>
        <v>-1.2442937789022748</v>
      </c>
      <c r="AA660" cm="1">
        <f t="array" ref="AA660">_xlfn.SWITCH(D660,"radio/tv",Binning_WOE_IV!$G$39,"other",Binning_WOE_IV!$G$39,"education",Binning_WOE_IV!$G$40,"retraining",Binning_WOE_IV!$G$40,"furniture/equipment",Binning_WOE_IV!$G$41,"domestic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60">
        <f>_xlfn.LET(_xlpm.b,_xlfn.XLOOKUP(F660,Binning_WOE_IV!$AJ$2:$AJ$6,Binning_WOE_IV!$AK$2:$AK$6,"not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60">
        <f>_xlfn.LET(_xlpm.b,_xlfn.XLOOKUP(G660,Binning_WOE_IV!$AL$2:$AL$6,Binning_WOE_IV!$AM$2:$AM$6,"not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60">
        <f>_xlfn.XLOOKUP(_xlfn.XLOOKUP(I660,Binning_WOE_IV!$AN$2:$AN$5,Binning_WOE_IV!$AO$2:$AO$5,"not found",0),Binning_WOE_IV!$R$53:$R$55,Binning_WOE_IV!$G$53:$G$55,"not found",0)</f>
        <v>0.1811117123342415</v>
      </c>
      <c r="AE660">
        <f>_xlfn.LET(_xlpm.b,_xlfn.XLOOKUP(L660,Binning_WOE_IV!$AQ$2:$AQ$5,Binning_WOE_IV!$AR$2:$AR$5,"not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60">
        <f>_xlfn.XLOOKUP(_xlfn.XLOOKUP(N660,Binning_WOE_IV!$AS$2:$AS$4,Binning_WOE_IV!$AT$2:$AT$4,"not found",0),Binning_WOE_IV!$R$62:$R$63,Binning_WOE_IV!$G$62:$G$63,"not found",0)</f>
        <v>-0.54969627176468283</v>
      </c>
      <c r="AG660">
        <f>_xlfn.XLOOKUP(_xlfn.XLOOKUP(O660,Binning_WOE_IV!$AU$2:$AU$4,Binning_WOE_IV!$AV$2:$AV$4,"not found",0),Binning_WOE_IV!$R$64:$R$65,Binning_WOE_IV!$G$64:$G$65,"not found",0)</f>
        <v>0.23435622685305388</v>
      </c>
      <c r="AH660">
        <f>V660*TRAIN_SUMMARY!$C$3</f>
        <v>-0.80010661528638027</v>
      </c>
      <c r="AI660">
        <f>W660*TRAIN_SUMMARY!$C$4</f>
        <v>-8.037531726833734E-2</v>
      </c>
      <c r="AJ660">
        <f>X660*TRAIN_SUMMARY!$C$5</f>
        <v>-0.26777415036949909</v>
      </c>
      <c r="AK660">
        <f>Y660*TRAIN_SUMMARY!$C$6</f>
        <v>-0.88431454425511169</v>
      </c>
      <c r="AL660">
        <f>Z660*TRAIN_SUMMARY!$C$7</f>
        <v>0.68384000299252556</v>
      </c>
      <c r="AM660">
        <f>AA660*TRAIN_SUMMARY!$C$8</f>
        <v>-0.43521580803835686</v>
      </c>
      <c r="AN660">
        <f>AB660*TRAIN_SUMMARY!$C$9</f>
        <v>-0.49793991054548797</v>
      </c>
      <c r="AO660">
        <f>AC660*TRAIN_SUMMARY!$C$10</f>
        <v>-0.18469041192036334</v>
      </c>
      <c r="AP660">
        <f>AD660*TRAIN_SUMMARY!$C$11</f>
        <v>-0.21458247952085815</v>
      </c>
      <c r="AQ660">
        <f>AE660*TRAIN_SUMMARY!$C$12</f>
        <v>-1.8327249432625072E-2</v>
      </c>
      <c r="AR660">
        <f>AF660*TRAIN_SUMMARY!$C$13</f>
        <v>0.33693577197926589</v>
      </c>
      <c r="AS660">
        <f>AG660*TRAIN_SUMMARY!$C$14</f>
        <v>-8.8614999578798745E-2</v>
      </c>
      <c r="AT660">
        <f>TRAIN_SUMMARY!$C$2+SUM(AH660:AS660)</f>
        <v>-3.2725665260061505</v>
      </c>
      <c r="AU660">
        <f t="shared" si="130"/>
        <v>3.6524403758054928E-2</v>
      </c>
      <c r="AV660">
        <f t="shared" si="131"/>
        <v>3.7208119687251212E-2</v>
      </c>
      <c r="AW660">
        <f t="shared" si="132"/>
        <v>1</v>
      </c>
      <c r="AX660">
        <f t="shared" si="133"/>
        <v>0</v>
      </c>
      <c r="AY660">
        <f t="shared" si="141"/>
        <v>444</v>
      </c>
      <c r="AZ660">
        <f t="shared" si="142"/>
        <v>215</v>
      </c>
      <c r="BA660" s="35">
        <f t="shared" si="134"/>
        <v>0.91546391752577316</v>
      </c>
      <c r="BB660" s="35">
        <f t="shared" si="135"/>
        <v>1</v>
      </c>
      <c r="BC660" s="35">
        <f t="shared" si="136"/>
        <v>8.4536082474226837E-2</v>
      </c>
      <c r="BD660" s="35">
        <f t="shared" si="137"/>
        <v>1</v>
      </c>
      <c r="BE660" s="35">
        <f t="shared" si="138"/>
        <v>0.91546391752577316</v>
      </c>
      <c r="BF660" s="23">
        <f>VLOOKUP(AH660,POINTS_TABLE!$D$2:$E$6,2,FALSE)</f>
        <v>-34.629295381683434</v>
      </c>
      <c r="BG660" s="23">
        <f>VLOOKUP(AI660,POINTS_TABLE!$D$7:$E$12,2,FALSE)</f>
        <v>-3.4787121489872201</v>
      </c>
      <c r="BH660" s="23">
        <f>VLOOKUP(AJ660,POINTS_TABLE!$D$13:$E$18,2,FALSE)</f>
        <v>-11.589493164489957</v>
      </c>
      <c r="BI660" s="23">
        <f>VLOOKUP(AK660,POINTS_TABLE!$D$21:$E$24,2,FALSE)</f>
        <v>-38.273886227485001</v>
      </c>
      <c r="BJ660" s="23">
        <f>VLOOKUP(AL660,POINTS_TABLE!$D$25:$E$27,2,FALSE)</f>
        <v>29.597177432364315</v>
      </c>
      <c r="BK660" s="23">
        <f>VLOOKUP(AM660,POINTS_TABLE!$D$28:$E$33,2,FALSE)</f>
        <v>-18.836510639202615</v>
      </c>
      <c r="BL660" s="23">
        <f>VLOOKUP(AN660,POINTS_TABLE!$D$34:$E$37,2,FALSE)</f>
        <v>-21.551263188140087</v>
      </c>
      <c r="BM660" s="23">
        <f>VLOOKUP(AO660,POINTS_TABLE!$D$38:$E$41,2,FALSE)</f>
        <v>-7.9935582413174426</v>
      </c>
      <c r="BN660" s="23">
        <f>VLOOKUP(AP660,POINTS_TABLE!$D$42:$E$44,2,FALSE)</f>
        <v>-9.2873123719919874</v>
      </c>
      <c r="BO660" s="23">
        <f>VLOOKUP(AQ660,POINTS_TABLE!$D$45:$E$48,2,FALSE)</f>
        <v>-0.79321895608749771</v>
      </c>
      <c r="BP660" s="23">
        <f>VLOOKUP(AR660,POINTS_TABLE!$D$49:$E$50,2,FALSE)</f>
        <v>14.582867019977442</v>
      </c>
      <c r="BQ660" s="23">
        <f>VLOOKUP(AS660,POINTS_TABLE!$D$51:$E$52,2,FALSE)</f>
        <v>-3.8353326132213157</v>
      </c>
      <c r="BR660" s="39">
        <f>ROUND(SCORECARD_SCALLING!$C$6-SUM(BF660:BQ660)-TRAIN_SUMMARY!$C$2*SCORECARD_SCALLING!$C$5,0)</f>
        <v>612</v>
      </c>
      <c r="BS660" t="str">
        <f t="shared" si="139"/>
        <v>Accept</v>
      </c>
      <c r="BT660">
        <f t="shared" si="140"/>
        <v>3</v>
      </c>
    </row>
    <row r="661" spans="1:72">
      <c r="A661" s="2" t="s">
        <v>37</v>
      </c>
      <c r="B661" s="2">
        <v>36</v>
      </c>
      <c r="C661" s="2" t="s">
        <v>22</v>
      </c>
      <c r="D661" s="2" t="s">
        <v>23</v>
      </c>
      <c r="E661" s="2">
        <v>3342</v>
      </c>
      <c r="F661" s="2" t="s">
        <v>24</v>
      </c>
      <c r="G661" s="2" t="s">
        <v>25</v>
      </c>
      <c r="H661" s="2">
        <v>4</v>
      </c>
      <c r="I661" s="2" t="s">
        <v>26</v>
      </c>
      <c r="J661" s="2" t="s">
        <v>27</v>
      </c>
      <c r="K661" s="2">
        <v>2</v>
      </c>
      <c r="L661" s="2" t="s">
        <v>50</v>
      </c>
      <c r="M661" s="2">
        <v>51</v>
      </c>
      <c r="N661" s="2" t="s">
        <v>27</v>
      </c>
      <c r="O661" s="2" t="s">
        <v>29</v>
      </c>
      <c r="P661" s="2">
        <v>1</v>
      </c>
      <c r="Q661" s="2" t="s">
        <v>30</v>
      </c>
      <c r="R661" s="2">
        <v>1</v>
      </c>
      <c r="S661" s="2" t="s">
        <v>31</v>
      </c>
      <c r="T661" s="2" t="s">
        <v>31</v>
      </c>
      <c r="U661" s="2">
        <v>0</v>
      </c>
      <c r="V661">
        <f>_xlfn.XLOOKUP(B661,Binning_WOE_IV!$C$2:$C$6,Binning_WOE_IV!$I$2:$I$6,"not found",-1)</f>
        <v>-0.672432264549915</v>
      </c>
      <c r="W661">
        <f>_xlfn.XLOOKUP(E661,Binning_WOE_IV!$C$7:$C$12,Binning_WOE_IV!$I$7:$I$12,"not found",-1)</f>
        <v>4.3939369041401284E-2</v>
      </c>
      <c r="X661">
        <f>_xlfn.XLOOKUP(M661,Binning_WOE_IV!$C$13:$C$18,Binning_WOE_IV!$I$13:$I$18,"not found",-1)</f>
        <v>0.42044277372805144</v>
      </c>
      <c r="Y661">
        <f>_xlfn.XLOOKUP(A661,Binning_WOE_IV!$B$32:$B$35,Binning_WOE_IV!$G$32:$G$35,"not found",0)</f>
        <v>1.1281887537091495</v>
      </c>
      <c r="Z661" s="23">
        <f>_xlfn.XLOOKUP(_xlfn.XLOOKUP(C661,Binning_WOE_IV!$AF$2:$AF$6,Binning_WOE_IV!$AG$2:$AG$6,"not found",0),Binning_WOE_IV!$R$36:$R$38,Binning_WOE_IV!$G$36:$G$38,"not found",0)</f>
        <v>0.68738688104907397</v>
      </c>
      <c r="AA661" cm="1">
        <f t="array" ref="AA661">_xlfn.SWITCH(D661,"radio/tv",Binning_WOE_IV!$G$39,"other",Binning_WOE_IV!$G$39,"education",Binning_WOE_IV!$G$40,"retraining",Binning_WOE_IV!$G$40,"furniture/equipment",Binning_WOE_IV!$G$41,"domestic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61">
        <f>_xlfn.LET(_xlpm.b,_xlfn.XLOOKUP(F661,Binning_WOE_IV!$AJ$2:$AJ$6,Binning_WOE_IV!$AK$2:$AK$6,"not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61">
        <f>_xlfn.LET(_xlpm.b,_xlfn.XLOOKUP(G661,Binning_WOE_IV!$AL$2:$AL$6,Binning_WOE_IV!$AM$2:$AM$6,"not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61">
        <f>_xlfn.XLOOKUP(_xlfn.XLOOKUP(I661,Binning_WOE_IV!$AN$2:$AN$5,Binning_WOE_IV!$AO$2:$AO$5,"not found",0),Binning_WOE_IV!$R$53:$R$55,Binning_WOE_IV!$G$53:$G$55,"not found",0)</f>
        <v>0.1811117123342415</v>
      </c>
      <c r="AE661">
        <f>_xlfn.LET(_xlpm.b,_xlfn.XLOOKUP(L661,Binning_WOE_IV!$AQ$2:$AQ$5,Binning_WOE_IV!$AR$2:$AR$5,"not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61">
        <f>_xlfn.XLOOKUP(_xlfn.XLOOKUP(N661,Binning_WOE_IV!$AS$2:$AS$4,Binning_WOE_IV!$AT$2:$AT$4,"not found",0),Binning_WOE_IV!$R$62:$R$63,Binning_WOE_IV!$G$62:$G$63,"not found",0)</f>
        <v>0.12957806221905885</v>
      </c>
      <c r="AG661">
        <f>_xlfn.XLOOKUP(_xlfn.XLOOKUP(O661,Binning_WOE_IV!$AU$2:$AU$4,Binning_WOE_IV!$AV$2:$AV$4,"not found",0),Binning_WOE_IV!$R$64:$R$65,Binning_WOE_IV!$G$64:$G$65,"not found",0)</f>
        <v>0.23435622685305388</v>
      </c>
      <c r="AH661">
        <f>V661*TRAIN_SUMMARY!$C$3</f>
        <v>0.53026698802232175</v>
      </c>
      <c r="AI661">
        <f>W661*TRAIN_SUMMARY!$C$4</f>
        <v>-2.1929012991782761E-2</v>
      </c>
      <c r="AJ661">
        <f>X661*TRAIN_SUMMARY!$C$5</f>
        <v>-0.26777415036949909</v>
      </c>
      <c r="AK661">
        <f>Y661*TRAIN_SUMMARY!$C$6</f>
        <v>-0.88431454425511169</v>
      </c>
      <c r="AL661">
        <f>Z661*TRAIN_SUMMARY!$C$7</f>
        <v>-0.37777464997720578</v>
      </c>
      <c r="AM661">
        <f>AA661*TRAIN_SUMMARY!$C$8</f>
        <v>-0.43521580803835686</v>
      </c>
      <c r="AN661">
        <f>AB661*TRAIN_SUMMARY!$C$9</f>
        <v>-0.49611293003523665</v>
      </c>
      <c r="AO661">
        <f>AC661*TRAIN_SUMMARY!$C$10</f>
        <v>-0.18469041192036334</v>
      </c>
      <c r="AP661">
        <f>AD661*TRAIN_SUMMARY!$C$11</f>
        <v>-0.21458247952085815</v>
      </c>
      <c r="AQ661">
        <f>AE661*TRAIN_SUMMARY!$C$12</f>
        <v>6.1778553558697331E-2</v>
      </c>
      <c r="AR661">
        <f>AF661*TRAIN_SUMMARY!$C$13</f>
        <v>-7.9424741749105313E-2</v>
      </c>
      <c r="AS661">
        <f>AG661*TRAIN_SUMMARY!$C$14</f>
        <v>-8.8614999578798745E-2</v>
      </c>
      <c r="AT661">
        <f>TRAIN_SUMMARY!$C$2+SUM(AH661:AS661)</f>
        <v>-3.2797890016174223</v>
      </c>
      <c r="AU661">
        <f t="shared" si="130"/>
        <v>3.6271091206805522E-2</v>
      </c>
      <c r="AV661">
        <f t="shared" si="131"/>
        <v>3.694523886474757E-2</v>
      </c>
      <c r="AW661">
        <f t="shared" si="132"/>
        <v>1</v>
      </c>
      <c r="AX661">
        <f t="shared" si="133"/>
        <v>0</v>
      </c>
      <c r="AY661">
        <f t="shared" si="141"/>
        <v>445</v>
      </c>
      <c r="AZ661">
        <f t="shared" si="142"/>
        <v>215</v>
      </c>
      <c r="BA661" s="35">
        <f t="shared" si="134"/>
        <v>0.91752577319587625</v>
      </c>
      <c r="BB661" s="35">
        <f t="shared" si="135"/>
        <v>1</v>
      </c>
      <c r="BC661" s="35">
        <f t="shared" si="136"/>
        <v>8.2474226804123751E-2</v>
      </c>
      <c r="BD661" s="35">
        <f t="shared" si="137"/>
        <v>1</v>
      </c>
      <c r="BE661" s="35">
        <f t="shared" si="138"/>
        <v>0.91752577319587625</v>
      </c>
      <c r="BF661" s="23">
        <f>VLOOKUP(AH661,POINTS_TABLE!$D$2:$E$6,2,FALSE)</f>
        <v>22.950406619007929</v>
      </c>
      <c r="BG661" s="23">
        <f>VLOOKUP(AI661,POINTS_TABLE!$D$7:$E$12,2,FALSE)</f>
        <v>-0.94910634884503919</v>
      </c>
      <c r="BH661" s="23">
        <f>VLOOKUP(AJ661,POINTS_TABLE!$D$13:$E$18,2,FALSE)</f>
        <v>-11.589493164489957</v>
      </c>
      <c r="BI661" s="23">
        <f>VLOOKUP(AK661,POINTS_TABLE!$D$21:$E$24,2,FALSE)</f>
        <v>-38.273886227485001</v>
      </c>
      <c r="BJ661" s="23">
        <f>VLOOKUP(AL661,POINTS_TABLE!$D$25:$E$27,2,FALSE)</f>
        <v>-16.350408422870363</v>
      </c>
      <c r="BK661" s="23">
        <f>VLOOKUP(AM661,POINTS_TABLE!$D$28:$E$33,2,FALSE)</f>
        <v>-18.836510639202615</v>
      </c>
      <c r="BL661" s="23">
        <f>VLOOKUP(AN661,POINTS_TABLE!$D$34:$E$37,2,FALSE)</f>
        <v>-21.472189916481874</v>
      </c>
      <c r="BM661" s="23">
        <f>VLOOKUP(AO661,POINTS_TABLE!$D$38:$E$41,2,FALSE)</f>
        <v>-7.9935582413174426</v>
      </c>
      <c r="BN661" s="23">
        <f>VLOOKUP(AP661,POINTS_TABLE!$D$42:$E$44,2,FALSE)</f>
        <v>-9.2873123719919874</v>
      </c>
      <c r="BO661" s="23">
        <f>VLOOKUP(AQ661,POINTS_TABLE!$D$45:$E$48,2,FALSE)</f>
        <v>2.6738283855727758</v>
      </c>
      <c r="BP661" s="23">
        <f>VLOOKUP(AR661,POINTS_TABLE!$D$49:$E$50,2,FALSE)</f>
        <v>-3.4375704313596254</v>
      </c>
      <c r="BQ661" s="23">
        <f>VLOOKUP(AS661,POINTS_TABLE!$D$51:$E$52,2,FALSE)</f>
        <v>-3.8353326132213157</v>
      </c>
      <c r="BR661" s="39">
        <f>ROUND(SCORECARD_SCALLING!$C$6-SUM(BF661:BQ661)-TRAIN_SUMMARY!$C$2*SCORECARD_SCALLING!$C$5,0)</f>
        <v>612</v>
      </c>
      <c r="BS661" t="str">
        <f t="shared" si="139"/>
        <v>Accept</v>
      </c>
      <c r="BT661">
        <f t="shared" si="140"/>
        <v>3</v>
      </c>
    </row>
    <row r="662" spans="1:72">
      <c r="A662" s="2" t="s">
        <v>37</v>
      </c>
      <c r="B662" s="2">
        <v>12</v>
      </c>
      <c r="C662" s="2" t="s">
        <v>33</v>
      </c>
      <c r="D662" s="2" t="s">
        <v>23</v>
      </c>
      <c r="E662" s="2">
        <v>3059</v>
      </c>
      <c r="F662" s="2" t="s">
        <v>53</v>
      </c>
      <c r="G662" s="2" t="s">
        <v>39</v>
      </c>
      <c r="H662" s="2">
        <v>2</v>
      </c>
      <c r="I662" s="2" t="s">
        <v>54</v>
      </c>
      <c r="J662" s="2" t="s">
        <v>27</v>
      </c>
      <c r="K662" s="2">
        <v>4</v>
      </c>
      <c r="L662" s="2" t="s">
        <v>28</v>
      </c>
      <c r="M662" s="2">
        <v>61</v>
      </c>
      <c r="N662" s="2" t="s">
        <v>27</v>
      </c>
      <c r="O662" s="2" t="s">
        <v>29</v>
      </c>
      <c r="P662" s="2">
        <v>1</v>
      </c>
      <c r="Q662" s="2" t="s">
        <v>40</v>
      </c>
      <c r="R662" s="2">
        <v>1</v>
      </c>
      <c r="S662" s="2" t="s">
        <v>27</v>
      </c>
      <c r="T662" s="2" t="s">
        <v>31</v>
      </c>
      <c r="U662" s="2">
        <v>0</v>
      </c>
      <c r="V662">
        <f>_xlfn.XLOOKUP(B662,Binning_WOE_IV!$C$2:$C$6,Binning_WOE_IV!$I$2:$I$6,"not found",-1)</f>
        <v>7.0953437452657447E-2</v>
      </c>
      <c r="W662">
        <f>_xlfn.XLOOKUP(E662,Binning_WOE_IV!$C$7:$C$12,Binning_WOE_IV!$I$7:$I$12,"not found",-1)</f>
        <v>4.3939369041401284E-2</v>
      </c>
      <c r="X662">
        <f>_xlfn.XLOOKUP(M662,Binning_WOE_IV!$C$13:$C$18,Binning_WOE_IV!$I$13:$I$18,"not found",-1)</f>
        <v>0.47434342549681774</v>
      </c>
      <c r="Y662">
        <f>_xlfn.XLOOKUP(A662,Binning_WOE_IV!$B$32:$B$35,Binning_WOE_IV!$G$32:$G$35,"not found",0)</f>
        <v>1.1281887537091495</v>
      </c>
      <c r="Z662" s="23">
        <f>_xlfn.XLOOKUP(_xlfn.XLOOKUP(C662,Binning_WOE_IV!$AF$2:$AF$6,Binning_WOE_IV!$AG$2:$AG$6,"not found",0),Binning_WOE_IV!$R$36:$R$38,Binning_WOE_IV!$G$36:$G$38,"not found",0)</f>
        <v>-4.4726268044255127E-2</v>
      </c>
      <c r="AA662" cm="1">
        <f t="array" ref="AA662">_xlfn.SWITCH(D662,"radio/tv",Binning_WOE_IV!$G$39,"other",Binning_WOE_IV!$G$39,"education",Binning_WOE_IV!$G$40,"retraining",Binning_WOE_IV!$G$40,"furniture/equipment",Binning_WOE_IV!$G$41,"domestic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62">
        <f>_xlfn.LET(_xlpm.b,_xlfn.XLOOKUP(F662,Binning_WOE_IV!$AJ$2:$AJ$6,Binning_WOE_IV!$AK$2:$AK$6,"not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62">
        <f>_xlfn.LET(_xlpm.b,_xlfn.XLOOKUP(G662,Binning_WOE_IV!$AL$2:$AL$6,Binning_WOE_IV!$AM$2:$AM$6,"not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62">
        <f>_xlfn.XLOOKUP(_xlfn.XLOOKUP(I662,Binning_WOE_IV!$AN$2:$AN$5,Binning_WOE_IV!$AO$2:$AO$5,"not found",0),Binning_WOE_IV!$R$53:$R$55,Binning_WOE_IV!$G$53:$G$55,"not found",0)</f>
        <v>-0.2698954162208389</v>
      </c>
      <c r="AE662">
        <f>_xlfn.LET(_xlpm.b,_xlfn.XLOOKUP(L662,Binning_WOE_IV!$AQ$2:$AQ$5,Binning_WOE_IV!$AR$2:$AR$5,"not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62">
        <f>_xlfn.XLOOKUP(_xlfn.XLOOKUP(N662,Binning_WOE_IV!$AS$2:$AS$4,Binning_WOE_IV!$AT$2:$AT$4,"not found",0),Binning_WOE_IV!$R$62:$R$63,Binning_WOE_IV!$G$62:$G$63,"not found",0)</f>
        <v>0.12957806221905885</v>
      </c>
      <c r="AG662">
        <f>_xlfn.XLOOKUP(_xlfn.XLOOKUP(O662,Binning_WOE_IV!$AU$2:$AU$4,Binning_WOE_IV!$AV$2:$AV$4,"not found",0),Binning_WOE_IV!$R$64:$R$65,Binning_WOE_IV!$G$64:$G$65,"not found",0)</f>
        <v>0.23435622685305388</v>
      </c>
      <c r="AH662">
        <f>V662*TRAIN_SUMMARY!$C$3</f>
        <v>-5.5952498937620498E-2</v>
      </c>
      <c r="AI662">
        <f>W662*TRAIN_SUMMARY!$C$4</f>
        <v>-2.1929012991782761E-2</v>
      </c>
      <c r="AJ662">
        <f>X662*TRAIN_SUMMARY!$C$5</f>
        <v>-0.30210272522824844</v>
      </c>
      <c r="AK662">
        <f>Y662*TRAIN_SUMMARY!$C$6</f>
        <v>-0.88431454425511169</v>
      </c>
      <c r="AL662">
        <f>Z662*TRAIN_SUMMARY!$C$7</f>
        <v>2.4580699342731407E-2</v>
      </c>
      <c r="AM662">
        <f>AA662*TRAIN_SUMMARY!$C$8</f>
        <v>-0.43521580803835686</v>
      </c>
      <c r="AN662">
        <f>AB662*TRAIN_SUMMARY!$C$9</f>
        <v>-0.49793991054548797</v>
      </c>
      <c r="AO662">
        <f>AC662*TRAIN_SUMMARY!$C$10</f>
        <v>-0.18469041192036334</v>
      </c>
      <c r="AP662">
        <f>AD662*TRAIN_SUMMARY!$C$11</f>
        <v>0.31977406031642996</v>
      </c>
      <c r="AQ662">
        <f>AE662*TRAIN_SUMMARY!$C$12</f>
        <v>-0.28008206528227803</v>
      </c>
      <c r="AR662">
        <f>AF662*TRAIN_SUMMARY!$C$13</f>
        <v>-7.9424741749105313E-2</v>
      </c>
      <c r="AS662">
        <f>AG662*TRAIN_SUMMARY!$C$14</f>
        <v>-8.8614999578798745E-2</v>
      </c>
      <c r="AT662">
        <f>TRAIN_SUMMARY!$C$2+SUM(AH662:AS662)</f>
        <v>-3.3073127736301156</v>
      </c>
      <c r="AU662">
        <f t="shared" si="130"/>
        <v>3.5321168390523065E-2</v>
      </c>
      <c r="AV662">
        <f t="shared" si="131"/>
        <v>3.5960050024013285E-2</v>
      </c>
      <c r="AW662">
        <f t="shared" si="132"/>
        <v>1</v>
      </c>
      <c r="AX662">
        <f t="shared" si="133"/>
        <v>0</v>
      </c>
      <c r="AY662">
        <f t="shared" si="141"/>
        <v>446</v>
      </c>
      <c r="AZ662">
        <f t="shared" si="142"/>
        <v>215</v>
      </c>
      <c r="BA662" s="35">
        <f t="shared" si="134"/>
        <v>0.91958762886597933</v>
      </c>
      <c r="BB662" s="35">
        <f t="shared" si="135"/>
        <v>1</v>
      </c>
      <c r="BC662" s="35">
        <f t="shared" si="136"/>
        <v>8.0412371134020666E-2</v>
      </c>
      <c r="BD662" s="35">
        <f t="shared" si="137"/>
        <v>1</v>
      </c>
      <c r="BE662" s="35">
        <f t="shared" si="138"/>
        <v>0.91958762886597933</v>
      </c>
      <c r="BF662" s="23">
        <f>VLOOKUP(AH662,POINTS_TABLE!$D$2:$E$6,2,FALSE)</f>
        <v>-2.4216717822795024</v>
      </c>
      <c r="BG662" s="23">
        <f>VLOOKUP(AI662,POINTS_TABLE!$D$7:$E$12,2,FALSE)</f>
        <v>-0.94910634884503919</v>
      </c>
      <c r="BH662" s="23">
        <f>VLOOKUP(AJ662,POINTS_TABLE!$D$13:$E$18,2,FALSE)</f>
        <v>-13.075263105775054</v>
      </c>
      <c r="BI662" s="23">
        <f>VLOOKUP(AK662,POINTS_TABLE!$D$21:$E$24,2,FALSE)</f>
        <v>-38.273886227485001</v>
      </c>
      <c r="BJ662" s="23">
        <f>VLOOKUP(AL662,POINTS_TABLE!$D$25:$E$27,2,FALSE)</f>
        <v>1.063873591300236</v>
      </c>
      <c r="BK662" s="23">
        <f>VLOOKUP(AM662,POINTS_TABLE!$D$28:$E$33,2,FALSE)</f>
        <v>-18.836510639202615</v>
      </c>
      <c r="BL662" s="23">
        <f>VLOOKUP(AN662,POINTS_TABLE!$D$34:$E$37,2,FALSE)</f>
        <v>-21.551263188140087</v>
      </c>
      <c r="BM662" s="23">
        <f>VLOOKUP(AO662,POINTS_TABLE!$D$38:$E$41,2,FALSE)</f>
        <v>-7.9935582413174426</v>
      </c>
      <c r="BN662" s="23">
        <f>VLOOKUP(AP662,POINTS_TABLE!$D$42:$E$44,2,FALSE)</f>
        <v>13.840093530703253</v>
      </c>
      <c r="BO662" s="23">
        <f>VLOOKUP(AQ662,POINTS_TABLE!$D$45:$E$48,2,FALSE)</f>
        <v>-12.122190198740443</v>
      </c>
      <c r="BP662" s="23">
        <f>VLOOKUP(AR662,POINTS_TABLE!$D$49:$E$50,2,FALSE)</f>
        <v>-3.4375704313596254</v>
      </c>
      <c r="BQ662" s="23">
        <f>VLOOKUP(AS662,POINTS_TABLE!$D$51:$E$52,2,FALSE)</f>
        <v>-3.8353326132213157</v>
      </c>
      <c r="BR662" s="39">
        <f>ROUND(SCORECARD_SCALLING!$C$6-SUM(BF662:BQ662)-TRAIN_SUMMARY!$C$2*SCORECARD_SCALLING!$C$5,0)</f>
        <v>613</v>
      </c>
      <c r="BS662" t="str">
        <f t="shared" si="139"/>
        <v>Accept</v>
      </c>
      <c r="BT662">
        <f t="shared" si="140"/>
        <v>3</v>
      </c>
    </row>
    <row r="663" spans="1:72">
      <c r="A663" s="2" t="s">
        <v>37</v>
      </c>
      <c r="B663" s="2">
        <v>18</v>
      </c>
      <c r="C663" s="2" t="s">
        <v>22</v>
      </c>
      <c r="D663" s="2" t="s">
        <v>49</v>
      </c>
      <c r="E663" s="2">
        <v>3229</v>
      </c>
      <c r="F663" s="2" t="s">
        <v>24</v>
      </c>
      <c r="G663" s="2" t="s">
        <v>55</v>
      </c>
      <c r="H663" s="2">
        <v>2</v>
      </c>
      <c r="I663" s="2" t="s">
        <v>26</v>
      </c>
      <c r="J663" s="2" t="s">
        <v>27</v>
      </c>
      <c r="K663" s="2">
        <v>4</v>
      </c>
      <c r="L663" s="2" t="s">
        <v>47</v>
      </c>
      <c r="M663" s="2">
        <v>38</v>
      </c>
      <c r="N663" s="2" t="s">
        <v>27</v>
      </c>
      <c r="O663" s="2" t="s">
        <v>29</v>
      </c>
      <c r="P663" s="2">
        <v>1</v>
      </c>
      <c r="Q663" s="2" t="s">
        <v>52</v>
      </c>
      <c r="R663" s="2">
        <v>1</v>
      </c>
      <c r="S663" s="2" t="s">
        <v>31</v>
      </c>
      <c r="T663" s="2" t="s">
        <v>31</v>
      </c>
      <c r="U663" s="2">
        <v>0</v>
      </c>
      <c r="V663">
        <f>_xlfn.XLOOKUP(B663,Binning_WOE_IV!$C$2:$C$6,Binning_WOE_IV!$I$2:$I$6,"not found",-1)</f>
        <v>7.0953437452657447E-2</v>
      </c>
      <c r="W663">
        <f>_xlfn.XLOOKUP(E663,Binning_WOE_IV!$C$7:$C$12,Binning_WOE_IV!$I$7:$I$12,"not found",-1)</f>
        <v>4.3939369041401284E-2</v>
      </c>
      <c r="X663">
        <f>_xlfn.XLOOKUP(M663,Binning_WOE_IV!$C$13:$C$18,Binning_WOE_IV!$I$13:$I$18,"not found",-1)</f>
        <v>0.27579903319597576</v>
      </c>
      <c r="Y663">
        <f>_xlfn.XLOOKUP(A663,Binning_WOE_IV!$B$32:$B$35,Binning_WOE_IV!$G$32:$G$35,"not found",0)</f>
        <v>1.1281887537091495</v>
      </c>
      <c r="Z663" s="23">
        <f>_xlfn.XLOOKUP(_xlfn.XLOOKUP(C663,Binning_WOE_IV!$AF$2:$AF$6,Binning_WOE_IV!$AG$2:$AG$6,"not found",0),Binning_WOE_IV!$R$36:$R$38,Binning_WOE_IV!$G$36:$G$38,"not found",0)</f>
        <v>0.68738688104907397</v>
      </c>
      <c r="AA663" cm="1">
        <f t="array" ref="AA663">_xlfn.SWITCH(D663,"radio/tv",Binning_WOE_IV!$G$39,"other",Binning_WOE_IV!$G$39,"education",Binning_WOE_IV!$G$40,"retraining",Binning_WOE_IV!$G$40,"furniture/equipment",Binning_WOE_IV!$G$41,"domestic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663">
        <f>_xlfn.LET(_xlpm.b,_xlfn.XLOOKUP(F663,Binning_WOE_IV!$AJ$2:$AJ$6,Binning_WOE_IV!$AK$2:$AK$6,"not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63">
        <f>_xlfn.LET(_xlpm.b,_xlfn.XLOOKUP(G663,Binning_WOE_IV!$AL$2:$AL$6,Binning_WOE_IV!$AM$2:$AM$6,"not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663">
        <f>_xlfn.XLOOKUP(_xlfn.XLOOKUP(I663,Binning_WOE_IV!$AN$2:$AN$5,Binning_WOE_IV!$AO$2:$AO$5,"not found",0),Binning_WOE_IV!$R$53:$R$55,Binning_WOE_IV!$G$53:$G$55,"not found",0)</f>
        <v>0.1811117123342415</v>
      </c>
      <c r="AE663">
        <f>_xlfn.LET(_xlpm.b,_xlfn.XLOOKUP(L663,Binning_WOE_IV!$AQ$2:$AQ$5,Binning_WOE_IV!$AR$2:$AR$5,"not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663">
        <f>_xlfn.XLOOKUP(_xlfn.XLOOKUP(N663,Binning_WOE_IV!$AS$2:$AS$4,Binning_WOE_IV!$AT$2:$AT$4,"not found",0),Binning_WOE_IV!$R$62:$R$63,Binning_WOE_IV!$G$62:$G$63,"not found",0)</f>
        <v>0.12957806221905885</v>
      </c>
      <c r="AG663">
        <f>_xlfn.XLOOKUP(_xlfn.XLOOKUP(O663,Binning_WOE_IV!$AU$2:$AU$4,Binning_WOE_IV!$AV$2:$AV$4,"not found",0),Binning_WOE_IV!$R$64:$R$65,Binning_WOE_IV!$G$64:$G$65,"not found",0)</f>
        <v>0.23435622685305388</v>
      </c>
      <c r="AH663">
        <f>V663*TRAIN_SUMMARY!$C$3</f>
        <v>-5.5952498937620498E-2</v>
      </c>
      <c r="AI663">
        <f>W663*TRAIN_SUMMARY!$C$4</f>
        <v>-2.1929012991782761E-2</v>
      </c>
      <c r="AJ663">
        <f>X663*TRAIN_SUMMARY!$C$5</f>
        <v>-0.1756525653466223</v>
      </c>
      <c r="AK663">
        <f>Y663*TRAIN_SUMMARY!$C$6</f>
        <v>-0.88431454425511169</v>
      </c>
      <c r="AL663">
        <f>Z663*TRAIN_SUMMARY!$C$7</f>
        <v>-0.37777464997720578</v>
      </c>
      <c r="AM663">
        <f>AA663*TRAIN_SUMMARY!$C$8</f>
        <v>-0.46936907902687153</v>
      </c>
      <c r="AN663">
        <f>AB663*TRAIN_SUMMARY!$C$9</f>
        <v>-0.49611293003523665</v>
      </c>
      <c r="AO663">
        <f>AC663*TRAIN_SUMMARY!$C$10</f>
        <v>7.0222669754522044E-2</v>
      </c>
      <c r="AP663">
        <f>AD663*TRAIN_SUMMARY!$C$11</f>
        <v>-0.21458247952085815</v>
      </c>
      <c r="AQ663">
        <f>AE663*TRAIN_SUMMARY!$C$12</f>
        <v>0.30495501300893796</v>
      </c>
      <c r="AR663">
        <f>AF663*TRAIN_SUMMARY!$C$13</f>
        <v>-7.9424741749105313E-2</v>
      </c>
      <c r="AS663">
        <f>AG663*TRAIN_SUMMARY!$C$14</f>
        <v>-8.8614999578798745E-2</v>
      </c>
      <c r="AT663">
        <f>TRAIN_SUMMARY!$C$2+SUM(AH663:AS663)</f>
        <v>-3.3099506334178765</v>
      </c>
      <c r="AU663">
        <f t="shared" si="130"/>
        <v>3.5231397144746476E-2</v>
      </c>
      <c r="AV663">
        <f t="shared" si="131"/>
        <v>3.5866996184620907E-2</v>
      </c>
      <c r="AW663">
        <f t="shared" si="132"/>
        <v>1</v>
      </c>
      <c r="AX663">
        <f t="shared" si="133"/>
        <v>0</v>
      </c>
      <c r="AY663">
        <f t="shared" si="141"/>
        <v>447</v>
      </c>
      <c r="AZ663">
        <f t="shared" si="142"/>
        <v>215</v>
      </c>
      <c r="BA663" s="35">
        <f t="shared" si="134"/>
        <v>0.92164948453608242</v>
      </c>
      <c r="BB663" s="35">
        <f t="shared" si="135"/>
        <v>1</v>
      </c>
      <c r="BC663" s="35">
        <f t="shared" si="136"/>
        <v>7.835051546391758E-2</v>
      </c>
      <c r="BD663" s="35">
        <f t="shared" si="137"/>
        <v>1</v>
      </c>
      <c r="BE663" s="35">
        <f t="shared" si="138"/>
        <v>0.92164948453608242</v>
      </c>
      <c r="BF663" s="23">
        <f>VLOOKUP(AH663,POINTS_TABLE!$D$2:$E$6,2,FALSE)</f>
        <v>-2.4216717822795024</v>
      </c>
      <c r="BG663" s="23">
        <f>VLOOKUP(AI663,POINTS_TABLE!$D$7:$E$12,2,FALSE)</f>
        <v>-0.94910634884503919</v>
      </c>
      <c r="BH663" s="23">
        <f>VLOOKUP(AJ663,POINTS_TABLE!$D$13:$E$18,2,FALSE)</f>
        <v>-7.6023925483498971</v>
      </c>
      <c r="BI663" s="23">
        <f>VLOOKUP(AK663,POINTS_TABLE!$D$21:$E$24,2,FALSE)</f>
        <v>-38.273886227485001</v>
      </c>
      <c r="BJ663" s="23">
        <f>VLOOKUP(AL663,POINTS_TABLE!$D$25:$E$27,2,FALSE)</f>
        <v>-16.350408422870363</v>
      </c>
      <c r="BK663" s="23">
        <f>VLOOKUP(AM663,POINTS_TABLE!$D$28:$E$33,2,FALSE)</f>
        <v>-20.314693279760625</v>
      </c>
      <c r="BL663" s="23">
        <f>VLOOKUP(AN663,POINTS_TABLE!$D$34:$E$37,2,FALSE)</f>
        <v>-21.472189916481874</v>
      </c>
      <c r="BM663" s="23">
        <f>VLOOKUP(AO663,POINTS_TABLE!$D$38:$E$41,2,FALSE)</f>
        <v>3.0392969223849704</v>
      </c>
      <c r="BN663" s="23">
        <f>VLOOKUP(AP663,POINTS_TABLE!$D$42:$E$44,2,FALSE)</f>
        <v>-9.2873123719919874</v>
      </c>
      <c r="BO663" s="23">
        <f>VLOOKUP(AQ663,POINTS_TABLE!$D$45:$E$48,2,FALSE)</f>
        <v>13.198712548866723</v>
      </c>
      <c r="BP663" s="23">
        <f>VLOOKUP(AR663,POINTS_TABLE!$D$49:$E$50,2,FALSE)</f>
        <v>-3.4375704313596254</v>
      </c>
      <c r="BQ663" s="23">
        <f>VLOOKUP(AS663,POINTS_TABLE!$D$51:$E$52,2,FALSE)</f>
        <v>-3.8353326132213157</v>
      </c>
      <c r="BR663" s="39">
        <f>ROUND(SCORECARD_SCALLING!$C$6-SUM(BF663:BQ663)-TRAIN_SUMMARY!$C$2*SCORECARD_SCALLING!$C$5,0)</f>
        <v>614</v>
      </c>
      <c r="BS663" t="str">
        <f t="shared" si="139"/>
        <v>Accept</v>
      </c>
      <c r="BT663">
        <f t="shared" si="140"/>
        <v>3</v>
      </c>
    </row>
    <row r="664" spans="1:72">
      <c r="A664" s="2" t="s">
        <v>37</v>
      </c>
      <c r="B664" s="2">
        <v>24</v>
      </c>
      <c r="C664" s="2" t="s">
        <v>22</v>
      </c>
      <c r="D664" s="2" t="s">
        <v>23</v>
      </c>
      <c r="E664" s="2">
        <v>2872</v>
      </c>
      <c r="F664" s="2" t="s">
        <v>59</v>
      </c>
      <c r="G664" s="2" t="s">
        <v>25</v>
      </c>
      <c r="H664" s="2">
        <v>3</v>
      </c>
      <c r="I664" s="2" t="s">
        <v>26</v>
      </c>
      <c r="J664" s="2" t="s">
        <v>27</v>
      </c>
      <c r="K664" s="2">
        <v>4</v>
      </c>
      <c r="L664" s="2" t="s">
        <v>28</v>
      </c>
      <c r="M664" s="2">
        <v>36</v>
      </c>
      <c r="N664" s="2" t="s">
        <v>27</v>
      </c>
      <c r="O664" s="2" t="s">
        <v>29</v>
      </c>
      <c r="P664" s="2">
        <v>1</v>
      </c>
      <c r="Q664" s="2" t="s">
        <v>30</v>
      </c>
      <c r="R664" s="2">
        <v>2</v>
      </c>
      <c r="S664" s="2" t="s">
        <v>31</v>
      </c>
      <c r="T664" s="2" t="s">
        <v>31</v>
      </c>
      <c r="U664" s="2">
        <v>0</v>
      </c>
      <c r="V664">
        <f>_xlfn.XLOOKUP(B664,Binning_WOE_IV!$C$2:$C$6,Binning_WOE_IV!$I$2:$I$6,"not found",-1)</f>
        <v>-0.12917431193202994</v>
      </c>
      <c r="W664">
        <f>_xlfn.XLOOKUP(E664,Binning_WOE_IV!$C$7:$C$12,Binning_WOE_IV!$I$7:$I$12,"not found",-1)</f>
        <v>0.12361395596717682</v>
      </c>
      <c r="X664">
        <f>_xlfn.XLOOKUP(M664,Binning_WOE_IV!$C$13:$C$18,Binning_WOE_IV!$I$13:$I$18,"not found",-1)</f>
        <v>0.27579903319597576</v>
      </c>
      <c r="Y664">
        <f>_xlfn.XLOOKUP(A664,Binning_WOE_IV!$B$32:$B$35,Binning_WOE_IV!$G$32:$G$35,"not found",0)</f>
        <v>1.1281887537091495</v>
      </c>
      <c r="Z664" s="23">
        <f>_xlfn.XLOOKUP(_xlfn.XLOOKUP(C664,Binning_WOE_IV!$AF$2:$AF$6,Binning_WOE_IV!$AG$2:$AG$6,"not found",0),Binning_WOE_IV!$R$36:$R$38,Binning_WOE_IV!$G$36:$G$38,"not found",0)</f>
        <v>0.68738688104907397</v>
      </c>
      <c r="AA664" cm="1">
        <f t="array" ref="AA664">_xlfn.SWITCH(D664,"radio/tv",Binning_WOE_IV!$G$39,"other",Binning_WOE_IV!$G$39,"education",Binning_WOE_IV!$G$40,"retraining",Binning_WOE_IV!$G$40,"furniture/equipment",Binning_WOE_IV!$G$41,"domestic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64">
        <f>_xlfn.LET(_xlpm.b,_xlfn.XLOOKUP(F664,Binning_WOE_IV!$AJ$2:$AJ$6,Binning_WOE_IV!$AK$2:$AK$6,"not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664">
        <f>_xlfn.LET(_xlpm.b,_xlfn.XLOOKUP(G664,Binning_WOE_IV!$AL$2:$AL$6,Binning_WOE_IV!$AM$2:$AM$6,"not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64">
        <f>_xlfn.XLOOKUP(_xlfn.XLOOKUP(I664,Binning_WOE_IV!$AN$2:$AN$5,Binning_WOE_IV!$AO$2:$AO$5,"not found",0),Binning_WOE_IV!$R$53:$R$55,Binning_WOE_IV!$G$53:$G$55,"not found",0)</f>
        <v>0.1811117123342415</v>
      </c>
      <c r="AE664">
        <f>_xlfn.LET(_xlpm.b,_xlfn.XLOOKUP(L664,Binning_WOE_IV!$AQ$2:$AQ$5,Binning_WOE_IV!$AR$2:$AR$5,"not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64">
        <f>_xlfn.XLOOKUP(_xlfn.XLOOKUP(N664,Binning_WOE_IV!$AS$2:$AS$4,Binning_WOE_IV!$AT$2:$AT$4,"not found",0),Binning_WOE_IV!$R$62:$R$63,Binning_WOE_IV!$G$62:$G$63,"not found",0)</f>
        <v>0.12957806221905885</v>
      </c>
      <c r="AG664">
        <f>_xlfn.XLOOKUP(_xlfn.XLOOKUP(O664,Binning_WOE_IV!$AU$2:$AU$4,Binning_WOE_IV!$AV$2:$AV$4,"not found",0),Binning_WOE_IV!$R$64:$R$65,Binning_WOE_IV!$G$64:$G$65,"not found",0)</f>
        <v>0.23435622685305388</v>
      </c>
      <c r="AH664">
        <f>V664*TRAIN_SUMMARY!$C$3</f>
        <v>0.10186434668464488</v>
      </c>
      <c r="AI664">
        <f>W664*TRAIN_SUMMARY!$C$4</f>
        <v>-6.1692557392340606E-2</v>
      </c>
      <c r="AJ664">
        <f>X664*TRAIN_SUMMARY!$C$5</f>
        <v>-0.1756525653466223</v>
      </c>
      <c r="AK664">
        <f>Y664*TRAIN_SUMMARY!$C$6</f>
        <v>-0.88431454425511169</v>
      </c>
      <c r="AL664">
        <f>Z664*TRAIN_SUMMARY!$C$7</f>
        <v>-0.37777464997720578</v>
      </c>
      <c r="AM664">
        <f>AA664*TRAIN_SUMMARY!$C$8</f>
        <v>-0.43521580803835686</v>
      </c>
      <c r="AN664">
        <f>AB664*TRAIN_SUMMARY!$C$9</f>
        <v>0.18902110492895396</v>
      </c>
      <c r="AO664">
        <f>AC664*TRAIN_SUMMARY!$C$10</f>
        <v>-0.18469041192036334</v>
      </c>
      <c r="AP664">
        <f>AD664*TRAIN_SUMMARY!$C$11</f>
        <v>-0.21458247952085815</v>
      </c>
      <c r="AQ664">
        <f>AE664*TRAIN_SUMMARY!$C$12</f>
        <v>-0.28008206528227803</v>
      </c>
      <c r="AR664">
        <f>AF664*TRAIN_SUMMARY!$C$13</f>
        <v>-7.9424741749105313E-2</v>
      </c>
      <c r="AS664">
        <f>AG664*TRAIN_SUMMARY!$C$14</f>
        <v>-8.8614999578798745E-2</v>
      </c>
      <c r="AT664">
        <f>TRAIN_SUMMARY!$C$2+SUM(AH664:AS664)</f>
        <v>-3.3125601862095646</v>
      </c>
      <c r="AU664">
        <f t="shared" si="130"/>
        <v>3.5142805562413955E-2</v>
      </c>
      <c r="AV664">
        <f t="shared" si="131"/>
        <v>3.577517363278835E-2</v>
      </c>
      <c r="AW664">
        <f t="shared" si="132"/>
        <v>1</v>
      </c>
      <c r="AX664">
        <f t="shared" si="133"/>
        <v>0</v>
      </c>
      <c r="AY664">
        <f t="shared" si="141"/>
        <v>448</v>
      </c>
      <c r="AZ664">
        <f t="shared" si="142"/>
        <v>215</v>
      </c>
      <c r="BA664" s="35">
        <f t="shared" si="134"/>
        <v>0.92371134020618562</v>
      </c>
      <c r="BB664" s="35">
        <f t="shared" si="135"/>
        <v>1</v>
      </c>
      <c r="BC664" s="35">
        <f t="shared" si="136"/>
        <v>7.6288659793814384E-2</v>
      </c>
      <c r="BD664" s="35">
        <f t="shared" si="137"/>
        <v>1</v>
      </c>
      <c r="BE664" s="35">
        <f t="shared" si="138"/>
        <v>0.92371134020618562</v>
      </c>
      <c r="BF664" s="23">
        <f>VLOOKUP(AH664,POINTS_TABLE!$D$2:$E$6,2,FALSE)</f>
        <v>4.4087756341599382</v>
      </c>
      <c r="BG664" s="23">
        <f>VLOOKUP(AI664,POINTS_TABLE!$D$7:$E$12,2,FALSE)</f>
        <v>-2.6701063982906263</v>
      </c>
      <c r="BH664" s="23">
        <f>VLOOKUP(AJ664,POINTS_TABLE!$D$13:$E$18,2,FALSE)</f>
        <v>-7.6023925483498971</v>
      </c>
      <c r="BI664" s="23">
        <f>VLOOKUP(AK664,POINTS_TABLE!$D$21:$E$24,2,FALSE)</f>
        <v>-38.273886227485001</v>
      </c>
      <c r="BJ664" s="23">
        <f>VLOOKUP(AL664,POINTS_TABLE!$D$25:$E$27,2,FALSE)</f>
        <v>-16.350408422870363</v>
      </c>
      <c r="BK664" s="23">
        <f>VLOOKUP(AM664,POINTS_TABLE!$D$28:$E$33,2,FALSE)</f>
        <v>-18.836510639202615</v>
      </c>
      <c r="BL664" s="23">
        <f>VLOOKUP(AN664,POINTS_TABLE!$D$34:$E$37,2,FALSE)</f>
        <v>8.180994321130628</v>
      </c>
      <c r="BM664" s="23">
        <f>VLOOKUP(AO664,POINTS_TABLE!$D$38:$E$41,2,FALSE)</f>
        <v>-7.9935582413174426</v>
      </c>
      <c r="BN664" s="23">
        <f>VLOOKUP(AP664,POINTS_TABLE!$D$42:$E$44,2,FALSE)</f>
        <v>-9.2873123719919874</v>
      </c>
      <c r="BO664" s="23">
        <f>VLOOKUP(AQ664,POINTS_TABLE!$D$45:$E$48,2,FALSE)</f>
        <v>-12.122190198740443</v>
      </c>
      <c r="BP664" s="23">
        <f>VLOOKUP(AR664,POINTS_TABLE!$D$49:$E$50,2,FALSE)</f>
        <v>-3.4375704313596254</v>
      </c>
      <c r="BQ664" s="23">
        <f>VLOOKUP(AS664,POINTS_TABLE!$D$51:$E$52,2,FALSE)</f>
        <v>-3.8353326132213157</v>
      </c>
      <c r="BR664" s="39">
        <f>ROUND(SCORECARD_SCALLING!$C$6-SUM(BF664:BQ664)-TRAIN_SUMMARY!$C$2*SCORECARD_SCALLING!$C$5,0)</f>
        <v>614</v>
      </c>
      <c r="BS664" t="str">
        <f t="shared" si="139"/>
        <v>Accept</v>
      </c>
      <c r="BT664">
        <f t="shared" si="140"/>
        <v>3</v>
      </c>
    </row>
    <row r="665" spans="1:72">
      <c r="A665" s="2" t="s">
        <v>37</v>
      </c>
      <c r="B665" s="2">
        <v>24</v>
      </c>
      <c r="C665" s="2" t="s">
        <v>22</v>
      </c>
      <c r="D665" s="2" t="s">
        <v>41</v>
      </c>
      <c r="E665" s="2">
        <v>3777</v>
      </c>
      <c r="F665" s="2" t="s">
        <v>53</v>
      </c>
      <c r="G665" s="2" t="s">
        <v>35</v>
      </c>
      <c r="H665" s="2">
        <v>4</v>
      </c>
      <c r="I665" s="2" t="s">
        <v>26</v>
      </c>
      <c r="J665" s="2" t="s">
        <v>27</v>
      </c>
      <c r="K665" s="2">
        <v>4</v>
      </c>
      <c r="L665" s="2" t="s">
        <v>28</v>
      </c>
      <c r="M665" s="2">
        <v>50</v>
      </c>
      <c r="N665" s="2" t="s">
        <v>27</v>
      </c>
      <c r="O665" s="2" t="s">
        <v>29</v>
      </c>
      <c r="P665" s="2">
        <v>1</v>
      </c>
      <c r="Q665" s="2" t="s">
        <v>30</v>
      </c>
      <c r="R665" s="2">
        <v>1</v>
      </c>
      <c r="S665" s="2" t="s">
        <v>31</v>
      </c>
      <c r="T665" s="2" t="s">
        <v>31</v>
      </c>
      <c r="U665" s="2">
        <v>0</v>
      </c>
      <c r="V665">
        <f>_xlfn.XLOOKUP(B665,Binning_WOE_IV!$C$2:$C$6,Binning_WOE_IV!$I$2:$I$6,"not found",-1)</f>
        <v>-0.12917431193202994</v>
      </c>
      <c r="W665">
        <f>_xlfn.XLOOKUP(E665,Binning_WOE_IV!$C$7:$C$12,Binning_WOE_IV!$I$7:$I$12,"not found",-1)</f>
        <v>4.3939369041401284E-2</v>
      </c>
      <c r="X665">
        <f>_xlfn.XLOOKUP(M665,Binning_WOE_IV!$C$13:$C$18,Binning_WOE_IV!$I$13:$I$18,"not found",-1)</f>
        <v>0.42044277372805144</v>
      </c>
      <c r="Y665">
        <f>_xlfn.XLOOKUP(A665,Binning_WOE_IV!$B$32:$B$35,Binning_WOE_IV!$G$32:$G$35,"not found",0)</f>
        <v>1.1281887537091495</v>
      </c>
      <c r="Z665" s="23">
        <f>_xlfn.XLOOKUP(_xlfn.XLOOKUP(C665,Binning_WOE_IV!$AF$2:$AF$6,Binning_WOE_IV!$AG$2:$AG$6,"not found",0),Binning_WOE_IV!$R$36:$R$38,Binning_WOE_IV!$G$36:$G$38,"not found",0)</f>
        <v>0.68738688104907397</v>
      </c>
      <c r="AA665" cm="1">
        <f t="array" ref="AA665">_xlfn.SWITCH(D665,"radio/tv",Binning_WOE_IV!$G$39,"other",Binning_WOE_IV!$G$39,"education",Binning_WOE_IV!$G$40,"retraining",Binning_WOE_IV!$G$40,"furniture/equipment",Binning_WOE_IV!$G$41,"domestic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665">
        <f>_xlfn.LET(_xlpm.b,_xlfn.XLOOKUP(F665,Binning_WOE_IV!$AJ$2:$AJ$6,Binning_WOE_IV!$AK$2:$AK$6,"not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65">
        <f>_xlfn.LET(_xlpm.b,_xlfn.XLOOKUP(G665,Binning_WOE_IV!$AL$2:$AL$6,Binning_WOE_IV!$AM$2:$AM$6,"not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65">
        <f>_xlfn.XLOOKUP(_xlfn.XLOOKUP(I665,Binning_WOE_IV!$AN$2:$AN$5,Binning_WOE_IV!$AO$2:$AO$5,"not found",0),Binning_WOE_IV!$R$53:$R$55,Binning_WOE_IV!$G$53:$G$55,"not found",0)</f>
        <v>0.1811117123342415</v>
      </c>
      <c r="AE665">
        <f>_xlfn.LET(_xlpm.b,_xlfn.XLOOKUP(L665,Binning_WOE_IV!$AQ$2:$AQ$5,Binning_WOE_IV!$AR$2:$AR$5,"not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65">
        <f>_xlfn.XLOOKUP(_xlfn.XLOOKUP(N665,Binning_WOE_IV!$AS$2:$AS$4,Binning_WOE_IV!$AT$2:$AT$4,"not found",0),Binning_WOE_IV!$R$62:$R$63,Binning_WOE_IV!$G$62:$G$63,"not found",0)</f>
        <v>0.12957806221905885</v>
      </c>
      <c r="AG665">
        <f>_xlfn.XLOOKUP(_xlfn.XLOOKUP(O665,Binning_WOE_IV!$AU$2:$AU$4,Binning_WOE_IV!$AV$2:$AV$4,"not found",0),Binning_WOE_IV!$R$64:$R$65,Binning_WOE_IV!$G$64:$G$65,"not found",0)</f>
        <v>0.23435622685305388</v>
      </c>
      <c r="AH665">
        <f>V665*TRAIN_SUMMARY!$C$3</f>
        <v>0.10186434668464488</v>
      </c>
      <c r="AI665">
        <f>W665*TRAIN_SUMMARY!$C$4</f>
        <v>-2.1929012991782761E-2</v>
      </c>
      <c r="AJ665">
        <f>X665*TRAIN_SUMMARY!$C$5</f>
        <v>-0.26777415036949909</v>
      </c>
      <c r="AK665">
        <f>Y665*TRAIN_SUMMARY!$C$6</f>
        <v>-0.88431454425511169</v>
      </c>
      <c r="AL665">
        <f>Z665*TRAIN_SUMMARY!$C$7</f>
        <v>-0.37777464997720578</v>
      </c>
      <c r="AM665">
        <f>AA665*TRAIN_SUMMARY!$C$8</f>
        <v>5.9194073638088991E-2</v>
      </c>
      <c r="AN665">
        <f>AB665*TRAIN_SUMMARY!$C$9</f>
        <v>-0.49793991054548797</v>
      </c>
      <c r="AO665">
        <f>AC665*TRAIN_SUMMARY!$C$10</f>
        <v>4.7923621110280083E-2</v>
      </c>
      <c r="AP665">
        <f>AD665*TRAIN_SUMMARY!$C$11</f>
        <v>-0.21458247952085815</v>
      </c>
      <c r="AQ665">
        <f>AE665*TRAIN_SUMMARY!$C$12</f>
        <v>-0.28008206528227803</v>
      </c>
      <c r="AR665">
        <f>AF665*TRAIN_SUMMARY!$C$13</f>
        <v>-7.9424741749105313E-2</v>
      </c>
      <c r="AS665">
        <f>AG665*TRAIN_SUMMARY!$C$14</f>
        <v>-8.8614999578798745E-2</v>
      </c>
      <c r="AT665">
        <f>TRAIN_SUMMARY!$C$2+SUM(AH665:AS665)</f>
        <v>-3.3248553275992365</v>
      </c>
      <c r="AU665">
        <f t="shared" si="130"/>
        <v>3.4728278947780335E-2</v>
      </c>
      <c r="AV665">
        <f t="shared" si="131"/>
        <v>3.5345641058378112E-2</v>
      </c>
      <c r="AW665">
        <f t="shared" si="132"/>
        <v>1</v>
      </c>
      <c r="AX665">
        <f t="shared" si="133"/>
        <v>0</v>
      </c>
      <c r="AY665">
        <f t="shared" si="141"/>
        <v>449</v>
      </c>
      <c r="AZ665">
        <f t="shared" si="142"/>
        <v>215</v>
      </c>
      <c r="BA665" s="35">
        <f t="shared" si="134"/>
        <v>0.9257731958762887</v>
      </c>
      <c r="BB665" s="35">
        <f t="shared" si="135"/>
        <v>1</v>
      </c>
      <c r="BC665" s="35">
        <f t="shared" si="136"/>
        <v>7.4226804123711299E-2</v>
      </c>
      <c r="BD665" s="35">
        <f t="shared" si="137"/>
        <v>1</v>
      </c>
      <c r="BE665" s="35">
        <f t="shared" si="138"/>
        <v>0.9257731958762887</v>
      </c>
      <c r="BF665" s="23">
        <f>VLOOKUP(AH665,POINTS_TABLE!$D$2:$E$6,2,FALSE)</f>
        <v>4.4087756341599382</v>
      </c>
      <c r="BG665" s="23">
        <f>VLOOKUP(AI665,POINTS_TABLE!$D$7:$E$12,2,FALSE)</f>
        <v>-0.94910634884503919</v>
      </c>
      <c r="BH665" s="23">
        <f>VLOOKUP(AJ665,POINTS_TABLE!$D$13:$E$18,2,FALSE)</f>
        <v>-11.589493164489957</v>
      </c>
      <c r="BI665" s="23">
        <f>VLOOKUP(AK665,POINTS_TABLE!$D$21:$E$24,2,FALSE)</f>
        <v>-38.273886227485001</v>
      </c>
      <c r="BJ665" s="23">
        <f>VLOOKUP(AL665,POINTS_TABLE!$D$25:$E$27,2,FALSE)</f>
        <v>-16.350408422870363</v>
      </c>
      <c r="BK665" s="23">
        <f>VLOOKUP(AM665,POINTS_TABLE!$D$28:$E$33,2,FALSE)</f>
        <v>2.5619698946306131</v>
      </c>
      <c r="BL665" s="23">
        <f>VLOOKUP(AN665,POINTS_TABLE!$D$34:$E$37,2,FALSE)</f>
        <v>-21.551263188140087</v>
      </c>
      <c r="BM665" s="23">
        <f>VLOOKUP(AO665,POINTS_TABLE!$D$38:$E$41,2,FALSE)</f>
        <v>2.0741751155172814</v>
      </c>
      <c r="BN665" s="23">
        <f>VLOOKUP(AP665,POINTS_TABLE!$D$42:$E$44,2,FALSE)</f>
        <v>-9.2873123719919874</v>
      </c>
      <c r="BO665" s="23">
        <f>VLOOKUP(AQ665,POINTS_TABLE!$D$45:$E$48,2,FALSE)</f>
        <v>-12.122190198740443</v>
      </c>
      <c r="BP665" s="23">
        <f>VLOOKUP(AR665,POINTS_TABLE!$D$49:$E$50,2,FALSE)</f>
        <v>-3.4375704313596254</v>
      </c>
      <c r="BQ665" s="23">
        <f>VLOOKUP(AS665,POINTS_TABLE!$D$51:$E$52,2,FALSE)</f>
        <v>-3.8353326132213157</v>
      </c>
      <c r="BR665" s="39">
        <f>ROUND(SCORECARD_SCALLING!$C$6-SUM(BF665:BQ665)-TRAIN_SUMMARY!$C$2*SCORECARD_SCALLING!$C$5,0)</f>
        <v>614</v>
      </c>
      <c r="BS665" t="str">
        <f t="shared" si="139"/>
        <v>Accept</v>
      </c>
      <c r="BT665">
        <f t="shared" si="140"/>
        <v>3</v>
      </c>
    </row>
    <row r="666" spans="1:72">
      <c r="A666" s="2" t="s">
        <v>37</v>
      </c>
      <c r="B666" s="2">
        <v>24</v>
      </c>
      <c r="C666" s="2" t="s">
        <v>22</v>
      </c>
      <c r="D666" s="2" t="s">
        <v>46</v>
      </c>
      <c r="E666" s="2">
        <v>1940</v>
      </c>
      <c r="F666" s="2" t="s">
        <v>53</v>
      </c>
      <c r="G666" s="2" t="s">
        <v>25</v>
      </c>
      <c r="H666" s="2">
        <v>4</v>
      </c>
      <c r="I666" s="2" t="s">
        <v>26</v>
      </c>
      <c r="J666" s="2" t="s">
        <v>27</v>
      </c>
      <c r="K666" s="2">
        <v>4</v>
      </c>
      <c r="L666" s="2" t="s">
        <v>28</v>
      </c>
      <c r="M666" s="2">
        <v>60</v>
      </c>
      <c r="N666" s="2" t="s">
        <v>27</v>
      </c>
      <c r="O666" s="2" t="s">
        <v>29</v>
      </c>
      <c r="P666" s="2">
        <v>1</v>
      </c>
      <c r="Q666" s="2" t="s">
        <v>30</v>
      </c>
      <c r="R666" s="2">
        <v>1</v>
      </c>
      <c r="S666" s="2" t="s">
        <v>31</v>
      </c>
      <c r="T666" s="2" t="s">
        <v>31</v>
      </c>
      <c r="U666" s="2">
        <v>0</v>
      </c>
      <c r="V666">
        <f>_xlfn.XLOOKUP(B666,Binning_WOE_IV!$C$2:$C$6,Binning_WOE_IV!$I$2:$I$6,"not found",-1)</f>
        <v>-0.12917431193202994</v>
      </c>
      <c r="W666">
        <f>_xlfn.XLOOKUP(E666,Binning_WOE_IV!$C$7:$C$12,Binning_WOE_IV!$I$7:$I$12,"not found",-1)</f>
        <v>0.16104877718831048</v>
      </c>
      <c r="X666">
        <f>_xlfn.XLOOKUP(M666,Binning_WOE_IV!$C$13:$C$18,Binning_WOE_IV!$I$13:$I$18,"not found",-1)</f>
        <v>0.47434342549681774</v>
      </c>
      <c r="Y666">
        <f>_xlfn.XLOOKUP(A666,Binning_WOE_IV!$B$32:$B$35,Binning_WOE_IV!$G$32:$G$35,"not found",0)</f>
        <v>1.1281887537091495</v>
      </c>
      <c r="Z666" s="23">
        <f>_xlfn.XLOOKUP(_xlfn.XLOOKUP(C666,Binning_WOE_IV!$AF$2:$AF$6,Binning_WOE_IV!$AG$2:$AG$6,"not found",0),Binning_WOE_IV!$R$36:$R$38,Binning_WOE_IV!$G$36:$G$38,"not found",0)</f>
        <v>0.68738688104907397</v>
      </c>
      <c r="AA666" cm="1">
        <f t="array" ref="AA666">_xlfn.SWITCH(D666,"radio/tv",Binning_WOE_IV!$G$39,"other",Binning_WOE_IV!$G$39,"education",Binning_WOE_IV!$G$40,"retraining",Binning_WOE_IV!$G$40,"furniture/equipment",Binning_WOE_IV!$G$41,"domestic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666">
        <f>_xlfn.LET(_xlpm.b,_xlfn.XLOOKUP(F666,Binning_WOE_IV!$AJ$2:$AJ$6,Binning_WOE_IV!$AK$2:$AK$6,"not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66">
        <f>_xlfn.LET(_xlpm.b,_xlfn.XLOOKUP(G666,Binning_WOE_IV!$AL$2:$AL$6,Binning_WOE_IV!$AM$2:$AM$6,"not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66">
        <f>_xlfn.XLOOKUP(_xlfn.XLOOKUP(I666,Binning_WOE_IV!$AN$2:$AN$5,Binning_WOE_IV!$AO$2:$AO$5,"not found",0),Binning_WOE_IV!$R$53:$R$55,Binning_WOE_IV!$G$53:$G$55,"not found",0)</f>
        <v>0.1811117123342415</v>
      </c>
      <c r="AE666">
        <f>_xlfn.LET(_xlpm.b,_xlfn.XLOOKUP(L666,Binning_WOE_IV!$AQ$2:$AQ$5,Binning_WOE_IV!$AR$2:$AR$5,"not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66">
        <f>_xlfn.XLOOKUP(_xlfn.XLOOKUP(N666,Binning_WOE_IV!$AS$2:$AS$4,Binning_WOE_IV!$AT$2:$AT$4,"not found",0),Binning_WOE_IV!$R$62:$R$63,Binning_WOE_IV!$G$62:$G$63,"not found",0)</f>
        <v>0.12957806221905885</v>
      </c>
      <c r="AG666">
        <f>_xlfn.XLOOKUP(_xlfn.XLOOKUP(O666,Binning_WOE_IV!$AU$2:$AU$4,Binning_WOE_IV!$AV$2:$AV$4,"not found",0),Binning_WOE_IV!$R$64:$R$65,Binning_WOE_IV!$G$64:$G$65,"not found",0)</f>
        <v>0.23435622685305388</v>
      </c>
      <c r="AH666">
        <f>V666*TRAIN_SUMMARY!$C$3</f>
        <v>0.10186434668464488</v>
      </c>
      <c r="AI666">
        <f>W666*TRAIN_SUMMARY!$C$4</f>
        <v>-8.037531726833734E-2</v>
      </c>
      <c r="AJ666">
        <f>X666*TRAIN_SUMMARY!$C$5</f>
        <v>-0.30210272522824844</v>
      </c>
      <c r="AK666">
        <f>Y666*TRAIN_SUMMARY!$C$6</f>
        <v>-0.88431454425511169</v>
      </c>
      <c r="AL666">
        <f>Z666*TRAIN_SUMMARY!$C$7</f>
        <v>-0.37777464997720578</v>
      </c>
      <c r="AM666">
        <f>AA666*TRAIN_SUMMARY!$C$8</f>
        <v>0.38352631329769549</v>
      </c>
      <c r="AN666">
        <f>AB666*TRAIN_SUMMARY!$C$9</f>
        <v>-0.49793991054548797</v>
      </c>
      <c r="AO666">
        <f>AC666*TRAIN_SUMMARY!$C$10</f>
        <v>-0.18469041192036334</v>
      </c>
      <c r="AP666">
        <f>AD666*TRAIN_SUMMARY!$C$11</f>
        <v>-0.21458247952085815</v>
      </c>
      <c r="AQ666">
        <f>AE666*TRAIN_SUMMARY!$C$12</f>
        <v>-0.28008206528227803</v>
      </c>
      <c r="AR666">
        <f>AF666*TRAIN_SUMMARY!$C$13</f>
        <v>-7.9424741749105313E-2</v>
      </c>
      <c r="AS666">
        <f>AG666*TRAIN_SUMMARY!$C$14</f>
        <v>-8.8614999578798745E-2</v>
      </c>
      <c r="AT666">
        <f>TRAIN_SUMMARY!$C$2+SUM(AH666:AS666)</f>
        <v>-3.3259120001055775</v>
      </c>
      <c r="AU666">
        <f t="shared" si="130"/>
        <v>3.4692874343257192E-2</v>
      </c>
      <c r="AV666">
        <f t="shared" si="131"/>
        <v>3.530896334942317E-2</v>
      </c>
      <c r="AW666">
        <f t="shared" si="132"/>
        <v>1</v>
      </c>
      <c r="AX666">
        <f t="shared" si="133"/>
        <v>0</v>
      </c>
      <c r="AY666">
        <f t="shared" si="141"/>
        <v>450</v>
      </c>
      <c r="AZ666">
        <f t="shared" si="142"/>
        <v>215</v>
      </c>
      <c r="BA666" s="35">
        <f t="shared" si="134"/>
        <v>0.92783505154639179</v>
      </c>
      <c r="BB666" s="35">
        <f t="shared" si="135"/>
        <v>1</v>
      </c>
      <c r="BC666" s="35">
        <f t="shared" si="136"/>
        <v>7.2164948453608213E-2</v>
      </c>
      <c r="BD666" s="35">
        <f t="shared" si="137"/>
        <v>1</v>
      </c>
      <c r="BE666" s="35">
        <f t="shared" si="138"/>
        <v>0.92783505154639179</v>
      </c>
      <c r="BF666" s="23">
        <f>VLOOKUP(AH666,POINTS_TABLE!$D$2:$E$6,2,FALSE)</f>
        <v>4.4087756341599382</v>
      </c>
      <c r="BG666" s="23">
        <f>VLOOKUP(AI666,POINTS_TABLE!$D$7:$E$12,2,FALSE)</f>
        <v>-3.4787121489872201</v>
      </c>
      <c r="BH666" s="23">
        <f>VLOOKUP(AJ666,POINTS_TABLE!$D$13:$E$18,2,FALSE)</f>
        <v>-13.075263105775054</v>
      </c>
      <c r="BI666" s="23">
        <f>VLOOKUP(AK666,POINTS_TABLE!$D$21:$E$24,2,FALSE)</f>
        <v>-38.273886227485001</v>
      </c>
      <c r="BJ666" s="23">
        <f>VLOOKUP(AL666,POINTS_TABLE!$D$25:$E$27,2,FALSE)</f>
        <v>-16.350408422870363</v>
      </c>
      <c r="BK666" s="23">
        <f>VLOOKUP(AM666,POINTS_TABLE!$D$28:$E$33,2,FALSE)</f>
        <v>16.599345307350365</v>
      </c>
      <c r="BL666" s="23">
        <f>VLOOKUP(AN666,POINTS_TABLE!$D$34:$E$37,2,FALSE)</f>
        <v>-21.551263188140087</v>
      </c>
      <c r="BM666" s="23">
        <f>VLOOKUP(AO666,POINTS_TABLE!$D$38:$E$41,2,FALSE)</f>
        <v>-7.9935582413174426</v>
      </c>
      <c r="BN666" s="23">
        <f>VLOOKUP(AP666,POINTS_TABLE!$D$42:$E$44,2,FALSE)</f>
        <v>-9.2873123719919874</v>
      </c>
      <c r="BO666" s="23">
        <f>VLOOKUP(AQ666,POINTS_TABLE!$D$45:$E$48,2,FALSE)</f>
        <v>-12.122190198740443</v>
      </c>
      <c r="BP666" s="23">
        <f>VLOOKUP(AR666,POINTS_TABLE!$D$49:$E$50,2,FALSE)</f>
        <v>-3.4375704313596254</v>
      </c>
      <c r="BQ666" s="23">
        <f>VLOOKUP(AS666,POINTS_TABLE!$D$51:$E$52,2,FALSE)</f>
        <v>-3.8353326132213157</v>
      </c>
      <c r="BR666" s="39">
        <f>ROUND(SCORECARD_SCALLING!$C$6-SUM(BF666:BQ666)-TRAIN_SUMMARY!$C$2*SCORECARD_SCALLING!$C$5,0)</f>
        <v>614</v>
      </c>
      <c r="BS666" t="str">
        <f t="shared" si="139"/>
        <v>Accept</v>
      </c>
      <c r="BT666">
        <f t="shared" si="140"/>
        <v>3</v>
      </c>
    </row>
    <row r="667" spans="1:72">
      <c r="A667" s="2" t="s">
        <v>37</v>
      </c>
      <c r="B667" s="2">
        <v>24</v>
      </c>
      <c r="C667" s="2" t="s">
        <v>22</v>
      </c>
      <c r="D667" s="2" t="s">
        <v>23</v>
      </c>
      <c r="E667" s="2">
        <v>1516</v>
      </c>
      <c r="F667" s="2" t="s">
        <v>53</v>
      </c>
      <c r="G667" s="2" t="s">
        <v>35</v>
      </c>
      <c r="H667" s="2">
        <v>4</v>
      </c>
      <c r="I667" s="2" t="s">
        <v>36</v>
      </c>
      <c r="J667" s="2" t="s">
        <v>27</v>
      </c>
      <c r="K667" s="2">
        <v>1</v>
      </c>
      <c r="L667" s="2" t="s">
        <v>28</v>
      </c>
      <c r="M667" s="2">
        <v>43</v>
      </c>
      <c r="N667" s="2" t="s">
        <v>27</v>
      </c>
      <c r="O667" s="2" t="s">
        <v>29</v>
      </c>
      <c r="P667" s="2">
        <v>2</v>
      </c>
      <c r="Q667" s="2" t="s">
        <v>40</v>
      </c>
      <c r="R667" s="2">
        <v>1</v>
      </c>
      <c r="S667" s="2" t="s">
        <v>27</v>
      </c>
      <c r="T667" s="2" t="s">
        <v>31</v>
      </c>
      <c r="U667" s="2">
        <v>0</v>
      </c>
      <c r="V667">
        <f>_xlfn.XLOOKUP(B667,Binning_WOE_IV!$C$2:$C$6,Binning_WOE_IV!$I$2:$I$6,"not found",-1)</f>
        <v>-0.12917431193202994</v>
      </c>
      <c r="W667">
        <f>_xlfn.XLOOKUP(E667,Binning_WOE_IV!$C$7:$C$12,Binning_WOE_IV!$I$7:$I$12,"not found",-1)</f>
        <v>0.16104877718831048</v>
      </c>
      <c r="X667">
        <f>_xlfn.XLOOKUP(M667,Binning_WOE_IV!$C$13:$C$18,Binning_WOE_IV!$I$13:$I$18,"not found",-1)</f>
        <v>0.27579903319597576</v>
      </c>
      <c r="Y667">
        <f>_xlfn.XLOOKUP(A667,Binning_WOE_IV!$B$32:$B$35,Binning_WOE_IV!$G$32:$G$35,"not found",0)</f>
        <v>1.1281887537091495</v>
      </c>
      <c r="Z667" s="23">
        <f>_xlfn.XLOOKUP(_xlfn.XLOOKUP(C667,Binning_WOE_IV!$AF$2:$AF$6,Binning_WOE_IV!$AG$2:$AG$6,"not found",0),Binning_WOE_IV!$R$36:$R$38,Binning_WOE_IV!$G$36:$G$38,"not found",0)</f>
        <v>0.68738688104907397</v>
      </c>
      <c r="AA667" cm="1">
        <f t="array" ref="AA667">_xlfn.SWITCH(D667,"radio/tv",Binning_WOE_IV!$G$39,"other",Binning_WOE_IV!$G$39,"education",Binning_WOE_IV!$G$40,"retraining",Binning_WOE_IV!$G$40,"furniture/equipment",Binning_WOE_IV!$G$41,"domestic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67">
        <f>_xlfn.LET(_xlpm.b,_xlfn.XLOOKUP(F667,Binning_WOE_IV!$AJ$2:$AJ$6,Binning_WOE_IV!$AK$2:$AK$6,"not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67">
        <f>_xlfn.LET(_xlpm.b,_xlfn.XLOOKUP(G667,Binning_WOE_IV!$AL$2:$AL$6,Binning_WOE_IV!$AM$2:$AM$6,"not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67">
        <f>_xlfn.XLOOKUP(_xlfn.XLOOKUP(I667,Binning_WOE_IV!$AN$2:$AN$5,Binning_WOE_IV!$AO$2:$AO$5,"not found",0),Binning_WOE_IV!$R$53:$R$55,Binning_WOE_IV!$G$53:$G$55,"not found",0)</f>
        <v>-0.20099341664998441</v>
      </c>
      <c r="AE667">
        <f>_xlfn.LET(_xlpm.b,_xlfn.XLOOKUP(L667,Binning_WOE_IV!$AQ$2:$AQ$5,Binning_WOE_IV!$AR$2:$AR$5,"not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67">
        <f>_xlfn.XLOOKUP(_xlfn.XLOOKUP(N667,Binning_WOE_IV!$AS$2:$AS$4,Binning_WOE_IV!$AT$2:$AT$4,"not found",0),Binning_WOE_IV!$R$62:$R$63,Binning_WOE_IV!$G$62:$G$63,"not found",0)</f>
        <v>0.12957806221905885</v>
      </c>
      <c r="AG667">
        <f>_xlfn.XLOOKUP(_xlfn.XLOOKUP(O667,Binning_WOE_IV!$AU$2:$AU$4,Binning_WOE_IV!$AV$2:$AV$4,"not found",0),Binning_WOE_IV!$R$64:$R$65,Binning_WOE_IV!$G$64:$G$65,"not found",0)</f>
        <v>0.23435622685305388</v>
      </c>
      <c r="AH667">
        <f>V667*TRAIN_SUMMARY!$C$3</f>
        <v>0.10186434668464488</v>
      </c>
      <c r="AI667">
        <f>W667*TRAIN_SUMMARY!$C$4</f>
        <v>-8.037531726833734E-2</v>
      </c>
      <c r="AJ667">
        <f>X667*TRAIN_SUMMARY!$C$5</f>
        <v>-0.1756525653466223</v>
      </c>
      <c r="AK667">
        <f>Y667*TRAIN_SUMMARY!$C$6</f>
        <v>-0.88431454425511169</v>
      </c>
      <c r="AL667">
        <f>Z667*TRAIN_SUMMARY!$C$7</f>
        <v>-0.37777464997720578</v>
      </c>
      <c r="AM667">
        <f>AA667*TRAIN_SUMMARY!$C$8</f>
        <v>-0.43521580803835686</v>
      </c>
      <c r="AN667">
        <f>AB667*TRAIN_SUMMARY!$C$9</f>
        <v>-0.49793991054548797</v>
      </c>
      <c r="AO667">
        <f>AC667*TRAIN_SUMMARY!$C$10</f>
        <v>4.7923621110280083E-2</v>
      </c>
      <c r="AP667">
        <f>AD667*TRAIN_SUMMARY!$C$11</f>
        <v>0.23813846799994265</v>
      </c>
      <c r="AQ667">
        <f>AE667*TRAIN_SUMMARY!$C$12</f>
        <v>-0.28008206528227803</v>
      </c>
      <c r="AR667">
        <f>AF667*TRAIN_SUMMARY!$C$13</f>
        <v>-7.9424741749105313E-2</v>
      </c>
      <c r="AS667">
        <f>AG667*TRAIN_SUMMARY!$C$14</f>
        <v>-8.8614999578798745E-2</v>
      </c>
      <c r="AT667">
        <f>TRAIN_SUMMARY!$C$2+SUM(AH667:AS667)</f>
        <v>-3.3328689810085592</v>
      </c>
      <c r="AU667">
        <f t="shared" si="130"/>
        <v>3.4460642771194767E-2</v>
      </c>
      <c r="AV667">
        <f t="shared" si="131"/>
        <v>3.5068414372339103E-2</v>
      </c>
      <c r="AW667">
        <f t="shared" si="132"/>
        <v>1</v>
      </c>
      <c r="AX667">
        <f t="shared" si="133"/>
        <v>0</v>
      </c>
      <c r="AY667">
        <f t="shared" si="141"/>
        <v>451</v>
      </c>
      <c r="AZ667">
        <f t="shared" si="142"/>
        <v>215</v>
      </c>
      <c r="BA667" s="35">
        <f t="shared" si="134"/>
        <v>0.92989690721649487</v>
      </c>
      <c r="BB667" s="35">
        <f t="shared" si="135"/>
        <v>1</v>
      </c>
      <c r="BC667" s="35">
        <f t="shared" si="136"/>
        <v>7.0103092783505128E-2</v>
      </c>
      <c r="BD667" s="35">
        <f t="shared" si="137"/>
        <v>1</v>
      </c>
      <c r="BE667" s="35">
        <f t="shared" si="138"/>
        <v>0.92989690721649487</v>
      </c>
      <c r="BF667" s="23">
        <f>VLOOKUP(AH667,POINTS_TABLE!$D$2:$E$6,2,FALSE)</f>
        <v>4.4087756341599382</v>
      </c>
      <c r="BG667" s="23">
        <f>VLOOKUP(AI667,POINTS_TABLE!$D$7:$E$12,2,FALSE)</f>
        <v>-3.4787121489872201</v>
      </c>
      <c r="BH667" s="23">
        <f>VLOOKUP(AJ667,POINTS_TABLE!$D$13:$E$18,2,FALSE)</f>
        <v>-7.6023925483498971</v>
      </c>
      <c r="BI667" s="23">
        <f>VLOOKUP(AK667,POINTS_TABLE!$D$21:$E$24,2,FALSE)</f>
        <v>-38.273886227485001</v>
      </c>
      <c r="BJ667" s="23">
        <f>VLOOKUP(AL667,POINTS_TABLE!$D$25:$E$27,2,FALSE)</f>
        <v>-16.350408422870363</v>
      </c>
      <c r="BK667" s="23">
        <f>VLOOKUP(AM667,POINTS_TABLE!$D$28:$E$33,2,FALSE)</f>
        <v>-18.836510639202615</v>
      </c>
      <c r="BL667" s="23">
        <f>VLOOKUP(AN667,POINTS_TABLE!$D$34:$E$37,2,FALSE)</f>
        <v>-21.551263188140087</v>
      </c>
      <c r="BM667" s="23">
        <f>VLOOKUP(AO667,POINTS_TABLE!$D$38:$E$41,2,FALSE)</f>
        <v>2.0741751155172814</v>
      </c>
      <c r="BN667" s="23">
        <f>VLOOKUP(AP667,POINTS_TABLE!$D$42:$E$44,2,FALSE)</f>
        <v>10.30683560485237</v>
      </c>
      <c r="BO667" s="23">
        <f>VLOOKUP(AQ667,POINTS_TABLE!$D$45:$E$48,2,FALSE)</f>
        <v>-12.122190198740443</v>
      </c>
      <c r="BP667" s="23">
        <f>VLOOKUP(AR667,POINTS_TABLE!$D$49:$E$50,2,FALSE)</f>
        <v>-3.4375704313596254</v>
      </c>
      <c r="BQ667" s="23">
        <f>VLOOKUP(AS667,POINTS_TABLE!$D$51:$E$52,2,FALSE)</f>
        <v>-3.8353326132213157</v>
      </c>
      <c r="BR667" s="39">
        <f>ROUND(SCORECARD_SCALLING!$C$6-SUM(BF667:BQ667)-TRAIN_SUMMARY!$C$2*SCORECARD_SCALLING!$C$5,0)</f>
        <v>615</v>
      </c>
      <c r="BS667" t="str">
        <f t="shared" si="139"/>
        <v>Accept</v>
      </c>
      <c r="BT667">
        <f t="shared" si="140"/>
        <v>3</v>
      </c>
    </row>
    <row r="668" spans="1:72">
      <c r="A668" s="2" t="s">
        <v>37</v>
      </c>
      <c r="B668" s="2">
        <v>10</v>
      </c>
      <c r="C668" s="2" t="s">
        <v>33</v>
      </c>
      <c r="D668" s="2" t="s">
        <v>23</v>
      </c>
      <c r="E668" s="2">
        <v>1924</v>
      </c>
      <c r="F668" s="2" t="s">
        <v>34</v>
      </c>
      <c r="G668" s="2" t="s">
        <v>35</v>
      </c>
      <c r="H668" s="2">
        <v>1</v>
      </c>
      <c r="I668" s="2" t="s">
        <v>26</v>
      </c>
      <c r="J668" s="2" t="s">
        <v>27</v>
      </c>
      <c r="K668" s="2">
        <v>4</v>
      </c>
      <c r="L668" s="2" t="s">
        <v>43</v>
      </c>
      <c r="M668" s="2">
        <v>38</v>
      </c>
      <c r="N668" s="2" t="s">
        <v>27</v>
      </c>
      <c r="O668" s="2" t="s">
        <v>29</v>
      </c>
      <c r="P668" s="2">
        <v>1</v>
      </c>
      <c r="Q668" s="2" t="s">
        <v>30</v>
      </c>
      <c r="R668" s="2">
        <v>1</v>
      </c>
      <c r="S668" s="2" t="s">
        <v>31</v>
      </c>
      <c r="T668" s="2" t="s">
        <v>62</v>
      </c>
      <c r="U668" s="2">
        <v>0</v>
      </c>
      <c r="V668">
        <f>_xlfn.XLOOKUP(B668,Binning_WOE_IV!$C$2:$C$6,Binning_WOE_IV!$I$2:$I$6,"not found",-1)</f>
        <v>1.0146162505891094</v>
      </c>
      <c r="W668">
        <f>_xlfn.XLOOKUP(E668,Binning_WOE_IV!$C$7:$C$12,Binning_WOE_IV!$I$7:$I$12,"not found",-1)</f>
        <v>0.16104877718831048</v>
      </c>
      <c r="X668">
        <f>_xlfn.XLOOKUP(M668,Binning_WOE_IV!$C$13:$C$18,Binning_WOE_IV!$I$13:$I$18,"not found",-1)</f>
        <v>0.27579903319597576</v>
      </c>
      <c r="Y668">
        <f>_xlfn.XLOOKUP(A668,Binning_WOE_IV!$B$32:$B$35,Binning_WOE_IV!$G$32:$G$35,"not found",0)</f>
        <v>1.1281887537091495</v>
      </c>
      <c r="Z668" s="23">
        <f>_xlfn.XLOOKUP(_xlfn.XLOOKUP(C668,Binning_WOE_IV!$AF$2:$AF$6,Binning_WOE_IV!$AG$2:$AG$6,"not found",0),Binning_WOE_IV!$R$36:$R$38,Binning_WOE_IV!$G$36:$G$38,"not found",0)</f>
        <v>-4.4726268044255127E-2</v>
      </c>
      <c r="AA668" cm="1">
        <f t="array" ref="AA668">_xlfn.SWITCH(D668,"radio/tv",Binning_WOE_IV!$G$39,"other",Binning_WOE_IV!$G$39,"education",Binning_WOE_IV!$G$40,"retraining",Binning_WOE_IV!$G$40,"furniture/equipment",Binning_WOE_IV!$G$41,"domestic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68">
        <f>_xlfn.LET(_xlpm.b,_xlfn.XLOOKUP(F668,Binning_WOE_IV!$AJ$2:$AJ$6,Binning_WOE_IV!$AK$2:$AK$6,"not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68">
        <f>_xlfn.LET(_xlpm.b,_xlfn.XLOOKUP(G668,Binning_WOE_IV!$AL$2:$AL$6,Binning_WOE_IV!$AM$2:$AM$6,"not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68">
        <f>_xlfn.XLOOKUP(_xlfn.XLOOKUP(I668,Binning_WOE_IV!$AN$2:$AN$5,Binning_WOE_IV!$AO$2:$AO$5,"not found",0),Binning_WOE_IV!$R$53:$R$55,Binning_WOE_IV!$G$53:$G$55,"not found",0)</f>
        <v>0.1811117123342415</v>
      </c>
      <c r="AE668">
        <f>_xlfn.LET(_xlpm.b,_xlfn.XLOOKUP(L668,Binning_WOE_IV!$AQ$2:$AQ$5,Binning_WOE_IV!$AR$2:$AR$5,"not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68">
        <f>_xlfn.XLOOKUP(_xlfn.XLOOKUP(N668,Binning_WOE_IV!$AS$2:$AS$4,Binning_WOE_IV!$AT$2:$AT$4,"not found",0),Binning_WOE_IV!$R$62:$R$63,Binning_WOE_IV!$G$62:$G$63,"not found",0)</f>
        <v>0.12957806221905885</v>
      </c>
      <c r="AG668">
        <f>_xlfn.XLOOKUP(_xlfn.XLOOKUP(O668,Binning_WOE_IV!$AU$2:$AU$4,Binning_WOE_IV!$AV$2:$AV$4,"not found",0),Binning_WOE_IV!$R$64:$R$65,Binning_WOE_IV!$G$64:$G$65,"not found",0)</f>
        <v>0.23435622685305388</v>
      </c>
      <c r="AH668">
        <f>V668*TRAIN_SUMMARY!$C$3</f>
        <v>-0.80010661528638027</v>
      </c>
      <c r="AI668">
        <f>W668*TRAIN_SUMMARY!$C$4</f>
        <v>-8.037531726833734E-2</v>
      </c>
      <c r="AJ668">
        <f>X668*TRAIN_SUMMARY!$C$5</f>
        <v>-0.1756525653466223</v>
      </c>
      <c r="AK668">
        <f>Y668*TRAIN_SUMMARY!$C$6</f>
        <v>-0.88431454425511169</v>
      </c>
      <c r="AL668">
        <f>Z668*TRAIN_SUMMARY!$C$7</f>
        <v>2.4580699342731407E-2</v>
      </c>
      <c r="AM668">
        <f>AA668*TRAIN_SUMMARY!$C$8</f>
        <v>-0.43521580803835686</v>
      </c>
      <c r="AN668">
        <f>AB668*TRAIN_SUMMARY!$C$9</f>
        <v>0.17108448609736249</v>
      </c>
      <c r="AO668">
        <f>AC668*TRAIN_SUMMARY!$C$10</f>
        <v>4.7923621110280083E-2</v>
      </c>
      <c r="AP668">
        <f>AD668*TRAIN_SUMMARY!$C$11</f>
        <v>-0.21458247952085815</v>
      </c>
      <c r="AQ668">
        <f>AE668*TRAIN_SUMMARY!$C$12</f>
        <v>-1.8327249432625072E-2</v>
      </c>
      <c r="AR668">
        <f>AF668*TRAIN_SUMMARY!$C$13</f>
        <v>-7.9424741749105313E-2</v>
      </c>
      <c r="AS668">
        <f>AG668*TRAIN_SUMMARY!$C$14</f>
        <v>-8.8614999578798745E-2</v>
      </c>
      <c r="AT668">
        <f>TRAIN_SUMMARY!$C$2+SUM(AH668:AS668)</f>
        <v>-3.354426328687945</v>
      </c>
      <c r="AU668">
        <f t="shared" si="130"/>
        <v>3.3750517014205492E-2</v>
      </c>
      <c r="AV668">
        <f t="shared" si="131"/>
        <v>3.4333214153564919E-2</v>
      </c>
      <c r="AW668">
        <f t="shared" si="132"/>
        <v>1</v>
      </c>
      <c r="AX668">
        <f t="shared" si="133"/>
        <v>0</v>
      </c>
      <c r="AY668">
        <f t="shared" si="141"/>
        <v>452</v>
      </c>
      <c r="AZ668">
        <f t="shared" si="142"/>
        <v>215</v>
      </c>
      <c r="BA668" s="35">
        <f t="shared" si="134"/>
        <v>0.93195876288659796</v>
      </c>
      <c r="BB668" s="35">
        <f t="shared" si="135"/>
        <v>1</v>
      </c>
      <c r="BC668" s="35">
        <f t="shared" si="136"/>
        <v>6.8041237113402042E-2</v>
      </c>
      <c r="BD668" s="35">
        <f t="shared" si="137"/>
        <v>1</v>
      </c>
      <c r="BE668" s="35">
        <f t="shared" si="138"/>
        <v>0.93195876288659796</v>
      </c>
      <c r="BF668" s="23">
        <f>VLOOKUP(AH668,POINTS_TABLE!$D$2:$E$6,2,FALSE)</f>
        <v>-34.629295381683434</v>
      </c>
      <c r="BG668" s="23">
        <f>VLOOKUP(AI668,POINTS_TABLE!$D$7:$E$12,2,FALSE)</f>
        <v>-3.4787121489872201</v>
      </c>
      <c r="BH668" s="23">
        <f>VLOOKUP(AJ668,POINTS_TABLE!$D$13:$E$18,2,FALSE)</f>
        <v>-7.6023925483498971</v>
      </c>
      <c r="BI668" s="23">
        <f>VLOOKUP(AK668,POINTS_TABLE!$D$21:$E$24,2,FALSE)</f>
        <v>-38.273886227485001</v>
      </c>
      <c r="BJ668" s="23">
        <f>VLOOKUP(AL668,POINTS_TABLE!$D$25:$E$27,2,FALSE)</f>
        <v>1.063873591300236</v>
      </c>
      <c r="BK668" s="23">
        <f>VLOOKUP(AM668,POINTS_TABLE!$D$28:$E$33,2,FALSE)</f>
        <v>-18.836510639202615</v>
      </c>
      <c r="BL668" s="23">
        <f>VLOOKUP(AN668,POINTS_TABLE!$D$34:$E$37,2,FALSE)</f>
        <v>7.4046821899710498</v>
      </c>
      <c r="BM668" s="23">
        <f>VLOOKUP(AO668,POINTS_TABLE!$D$38:$E$41,2,FALSE)</f>
        <v>2.0741751155172814</v>
      </c>
      <c r="BN668" s="23">
        <f>VLOOKUP(AP668,POINTS_TABLE!$D$42:$E$44,2,FALSE)</f>
        <v>-9.2873123719919874</v>
      </c>
      <c r="BO668" s="23">
        <f>VLOOKUP(AQ668,POINTS_TABLE!$D$45:$E$48,2,FALSE)</f>
        <v>-0.79321895608749771</v>
      </c>
      <c r="BP668" s="23">
        <f>VLOOKUP(AR668,POINTS_TABLE!$D$49:$E$50,2,FALSE)</f>
        <v>-3.4375704313596254</v>
      </c>
      <c r="BQ668" s="23">
        <f>VLOOKUP(AS668,POINTS_TABLE!$D$51:$E$52,2,FALSE)</f>
        <v>-3.8353326132213157</v>
      </c>
      <c r="BR668" s="39">
        <f>ROUND(SCORECARD_SCALLING!$C$6-SUM(BF668:BQ668)-TRAIN_SUMMARY!$C$2*SCORECARD_SCALLING!$C$5,0)</f>
        <v>616</v>
      </c>
      <c r="BS668" t="str">
        <f t="shared" si="139"/>
        <v>Accept</v>
      </c>
      <c r="BT668">
        <f t="shared" si="140"/>
        <v>3</v>
      </c>
    </row>
    <row r="669" spans="1:72">
      <c r="A669" s="2" t="s">
        <v>37</v>
      </c>
      <c r="B669" s="2">
        <v>30</v>
      </c>
      <c r="C669" s="2" t="s">
        <v>33</v>
      </c>
      <c r="D669" s="2" t="s">
        <v>23</v>
      </c>
      <c r="E669" s="2">
        <v>1867</v>
      </c>
      <c r="F669" s="2" t="s">
        <v>24</v>
      </c>
      <c r="G669" s="2" t="s">
        <v>25</v>
      </c>
      <c r="H669" s="2">
        <v>4</v>
      </c>
      <c r="I669" s="2" t="s">
        <v>26</v>
      </c>
      <c r="J669" s="2" t="s">
        <v>27</v>
      </c>
      <c r="K669" s="2">
        <v>4</v>
      </c>
      <c r="L669" s="2" t="s">
        <v>50</v>
      </c>
      <c r="M669" s="2">
        <v>58</v>
      </c>
      <c r="N669" s="2" t="s">
        <v>27</v>
      </c>
      <c r="O669" s="2" t="s">
        <v>29</v>
      </c>
      <c r="P669" s="2">
        <v>1</v>
      </c>
      <c r="Q669" s="2" t="s">
        <v>30</v>
      </c>
      <c r="R669" s="2">
        <v>1</v>
      </c>
      <c r="S669" s="2" t="s">
        <v>31</v>
      </c>
      <c r="T669" s="2" t="s">
        <v>31</v>
      </c>
      <c r="U669" s="2">
        <v>0</v>
      </c>
      <c r="V669">
        <f>_xlfn.XLOOKUP(B669,Binning_WOE_IV!$C$2:$C$6,Binning_WOE_IV!$I$2:$I$6,"not found",-1)</f>
        <v>-0.12917431193202994</v>
      </c>
      <c r="W669">
        <f>_xlfn.XLOOKUP(E669,Binning_WOE_IV!$C$7:$C$12,Binning_WOE_IV!$I$7:$I$12,"not found",-1)</f>
        <v>0.16104877718831048</v>
      </c>
      <c r="X669">
        <f>_xlfn.XLOOKUP(M669,Binning_WOE_IV!$C$13:$C$18,Binning_WOE_IV!$I$13:$I$18,"not found",-1)</f>
        <v>0.42044277372805144</v>
      </c>
      <c r="Y669">
        <f>_xlfn.XLOOKUP(A669,Binning_WOE_IV!$B$32:$B$35,Binning_WOE_IV!$G$32:$G$35,"not found",0)</f>
        <v>1.1281887537091495</v>
      </c>
      <c r="Z669" s="23">
        <f>_xlfn.XLOOKUP(_xlfn.XLOOKUP(C669,Binning_WOE_IV!$AF$2:$AF$6,Binning_WOE_IV!$AG$2:$AG$6,"not found",0),Binning_WOE_IV!$R$36:$R$38,Binning_WOE_IV!$G$36:$G$38,"not found",0)</f>
        <v>-4.4726268044255127E-2</v>
      </c>
      <c r="AA669" cm="1">
        <f t="array" ref="AA669">_xlfn.SWITCH(D669,"radio/tv",Binning_WOE_IV!$G$39,"other",Binning_WOE_IV!$G$39,"education",Binning_WOE_IV!$G$40,"retraining",Binning_WOE_IV!$G$40,"furniture/equipment",Binning_WOE_IV!$G$41,"domestic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69">
        <f>_xlfn.LET(_xlpm.b,_xlfn.XLOOKUP(F669,Binning_WOE_IV!$AJ$2:$AJ$6,Binning_WOE_IV!$AK$2:$AK$6,"not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69">
        <f>_xlfn.LET(_xlpm.b,_xlfn.XLOOKUP(G669,Binning_WOE_IV!$AL$2:$AL$6,Binning_WOE_IV!$AM$2:$AM$6,"not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69">
        <f>_xlfn.XLOOKUP(_xlfn.XLOOKUP(I669,Binning_WOE_IV!$AN$2:$AN$5,Binning_WOE_IV!$AO$2:$AO$5,"not found",0),Binning_WOE_IV!$R$53:$R$55,Binning_WOE_IV!$G$53:$G$55,"not found",0)</f>
        <v>0.1811117123342415</v>
      </c>
      <c r="AE669">
        <f>_xlfn.LET(_xlpm.b,_xlfn.XLOOKUP(L669,Binning_WOE_IV!$AQ$2:$AQ$5,Binning_WOE_IV!$AR$2:$AR$5,"not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69">
        <f>_xlfn.XLOOKUP(_xlfn.XLOOKUP(N669,Binning_WOE_IV!$AS$2:$AS$4,Binning_WOE_IV!$AT$2:$AT$4,"not found",0),Binning_WOE_IV!$R$62:$R$63,Binning_WOE_IV!$G$62:$G$63,"not found",0)</f>
        <v>0.12957806221905885</v>
      </c>
      <c r="AG669">
        <f>_xlfn.XLOOKUP(_xlfn.XLOOKUP(O669,Binning_WOE_IV!$AU$2:$AU$4,Binning_WOE_IV!$AV$2:$AV$4,"not found",0),Binning_WOE_IV!$R$64:$R$65,Binning_WOE_IV!$G$64:$G$65,"not found",0)</f>
        <v>0.23435622685305388</v>
      </c>
      <c r="AH669">
        <f>V669*TRAIN_SUMMARY!$C$3</f>
        <v>0.10186434668464488</v>
      </c>
      <c r="AI669">
        <f>W669*TRAIN_SUMMARY!$C$4</f>
        <v>-8.037531726833734E-2</v>
      </c>
      <c r="AJ669">
        <f>X669*TRAIN_SUMMARY!$C$5</f>
        <v>-0.26777415036949909</v>
      </c>
      <c r="AK669">
        <f>Y669*TRAIN_SUMMARY!$C$6</f>
        <v>-0.88431454425511169</v>
      </c>
      <c r="AL669">
        <f>Z669*TRAIN_SUMMARY!$C$7</f>
        <v>2.4580699342731407E-2</v>
      </c>
      <c r="AM669">
        <f>AA669*TRAIN_SUMMARY!$C$8</f>
        <v>-0.43521580803835686</v>
      </c>
      <c r="AN669">
        <f>AB669*TRAIN_SUMMARY!$C$9</f>
        <v>-0.49611293003523665</v>
      </c>
      <c r="AO669">
        <f>AC669*TRAIN_SUMMARY!$C$10</f>
        <v>-0.18469041192036334</v>
      </c>
      <c r="AP669">
        <f>AD669*TRAIN_SUMMARY!$C$11</f>
        <v>-0.21458247952085815</v>
      </c>
      <c r="AQ669">
        <f>AE669*TRAIN_SUMMARY!$C$12</f>
        <v>6.1778553558697331E-2</v>
      </c>
      <c r="AR669">
        <f>AF669*TRAIN_SUMMARY!$C$13</f>
        <v>-7.9424741749105313E-2</v>
      </c>
      <c r="AS669">
        <f>AG669*TRAIN_SUMMARY!$C$14</f>
        <v>-8.8614999578798745E-2</v>
      </c>
      <c r="AT669">
        <f>TRAIN_SUMMARY!$C$2+SUM(AH669:AS669)</f>
        <v>-3.3642825979117164</v>
      </c>
      <c r="AU669">
        <f t="shared" si="130"/>
        <v>3.3430563015231216E-2</v>
      </c>
      <c r="AV669">
        <f t="shared" si="131"/>
        <v>3.400213916398262E-2</v>
      </c>
      <c r="AW669">
        <f t="shared" si="132"/>
        <v>1</v>
      </c>
      <c r="AX669">
        <f t="shared" si="133"/>
        <v>0</v>
      </c>
      <c r="AY669">
        <f t="shared" si="141"/>
        <v>453</v>
      </c>
      <c r="AZ669">
        <f t="shared" si="142"/>
        <v>215</v>
      </c>
      <c r="BA669" s="35">
        <f t="shared" si="134"/>
        <v>0.93402061855670104</v>
      </c>
      <c r="BB669" s="35">
        <f t="shared" si="135"/>
        <v>1</v>
      </c>
      <c r="BC669" s="35">
        <f t="shared" si="136"/>
        <v>6.5979381443298957E-2</v>
      </c>
      <c r="BD669" s="35">
        <f t="shared" si="137"/>
        <v>1</v>
      </c>
      <c r="BE669" s="35">
        <f t="shared" si="138"/>
        <v>0.93402061855670104</v>
      </c>
      <c r="BF669" s="23">
        <f>VLOOKUP(AH669,POINTS_TABLE!$D$2:$E$6,2,FALSE)</f>
        <v>4.4087756341599382</v>
      </c>
      <c r="BG669" s="23">
        <f>VLOOKUP(AI669,POINTS_TABLE!$D$7:$E$12,2,FALSE)</f>
        <v>-3.4787121489872201</v>
      </c>
      <c r="BH669" s="23">
        <f>VLOOKUP(AJ669,POINTS_TABLE!$D$13:$E$18,2,FALSE)</f>
        <v>-11.589493164489957</v>
      </c>
      <c r="BI669" s="23">
        <f>VLOOKUP(AK669,POINTS_TABLE!$D$21:$E$24,2,FALSE)</f>
        <v>-38.273886227485001</v>
      </c>
      <c r="BJ669" s="23">
        <f>VLOOKUP(AL669,POINTS_TABLE!$D$25:$E$27,2,FALSE)</f>
        <v>1.063873591300236</v>
      </c>
      <c r="BK669" s="23">
        <f>VLOOKUP(AM669,POINTS_TABLE!$D$28:$E$33,2,FALSE)</f>
        <v>-18.836510639202615</v>
      </c>
      <c r="BL669" s="23">
        <f>VLOOKUP(AN669,POINTS_TABLE!$D$34:$E$37,2,FALSE)</f>
        <v>-21.472189916481874</v>
      </c>
      <c r="BM669" s="23">
        <f>VLOOKUP(AO669,POINTS_TABLE!$D$38:$E$41,2,FALSE)</f>
        <v>-7.9935582413174426</v>
      </c>
      <c r="BN669" s="23">
        <f>VLOOKUP(AP669,POINTS_TABLE!$D$42:$E$44,2,FALSE)</f>
        <v>-9.2873123719919874</v>
      </c>
      <c r="BO669" s="23">
        <f>VLOOKUP(AQ669,POINTS_TABLE!$D$45:$E$48,2,FALSE)</f>
        <v>2.6738283855727758</v>
      </c>
      <c r="BP669" s="23">
        <f>VLOOKUP(AR669,POINTS_TABLE!$D$49:$E$50,2,FALSE)</f>
        <v>-3.4375704313596254</v>
      </c>
      <c r="BQ669" s="23">
        <f>VLOOKUP(AS669,POINTS_TABLE!$D$51:$E$52,2,FALSE)</f>
        <v>-3.8353326132213157</v>
      </c>
      <c r="BR669" s="39">
        <f>ROUND(SCORECARD_SCALLING!$C$6-SUM(BF669:BQ669)-TRAIN_SUMMARY!$C$2*SCORECARD_SCALLING!$C$5,0)</f>
        <v>616</v>
      </c>
      <c r="BS669" t="str">
        <f t="shared" si="139"/>
        <v>Accept</v>
      </c>
      <c r="BT669">
        <f t="shared" si="140"/>
        <v>3</v>
      </c>
    </row>
    <row r="670" spans="1:72">
      <c r="A670" s="2" t="s">
        <v>37</v>
      </c>
      <c r="B670" s="2">
        <v>9</v>
      </c>
      <c r="C670" s="2" t="s">
        <v>33</v>
      </c>
      <c r="D670" s="2" t="s">
        <v>23</v>
      </c>
      <c r="E670" s="2">
        <v>2697</v>
      </c>
      <c r="F670" s="2" t="s">
        <v>34</v>
      </c>
      <c r="G670" s="2" t="s">
        <v>35</v>
      </c>
      <c r="H670" s="2">
        <v>1</v>
      </c>
      <c r="I670" s="2" t="s">
        <v>26</v>
      </c>
      <c r="J670" s="2" t="s">
        <v>27</v>
      </c>
      <c r="K670" s="2">
        <v>2</v>
      </c>
      <c r="L670" s="2" t="s">
        <v>28</v>
      </c>
      <c r="M670" s="2">
        <v>32</v>
      </c>
      <c r="N670" s="2" t="s">
        <v>27</v>
      </c>
      <c r="O670" s="2" t="s">
        <v>29</v>
      </c>
      <c r="P670" s="2">
        <v>1</v>
      </c>
      <c r="Q670" s="2" t="s">
        <v>30</v>
      </c>
      <c r="R670" s="2">
        <v>2</v>
      </c>
      <c r="S670" s="2" t="s">
        <v>27</v>
      </c>
      <c r="T670" s="2" t="s">
        <v>31</v>
      </c>
      <c r="U670" s="2">
        <v>0</v>
      </c>
      <c r="V670">
        <f>_xlfn.XLOOKUP(B670,Binning_WOE_IV!$C$2:$C$6,Binning_WOE_IV!$I$2:$I$6,"not found",-1)</f>
        <v>1.0146162505891094</v>
      </c>
      <c r="W670">
        <f>_xlfn.XLOOKUP(E670,Binning_WOE_IV!$C$7:$C$12,Binning_WOE_IV!$I$7:$I$12,"not found",-1)</f>
        <v>0.12361395596717682</v>
      </c>
      <c r="X670">
        <f>_xlfn.XLOOKUP(M670,Binning_WOE_IV!$C$13:$C$18,Binning_WOE_IV!$I$13:$I$18,"not found",-1)</f>
        <v>-9.0210644079187538E-2</v>
      </c>
      <c r="Y670">
        <f>_xlfn.XLOOKUP(A670,Binning_WOE_IV!$B$32:$B$35,Binning_WOE_IV!$G$32:$G$35,"not found",0)</f>
        <v>1.1281887537091495</v>
      </c>
      <c r="Z670" s="23">
        <f>_xlfn.XLOOKUP(_xlfn.XLOOKUP(C670,Binning_WOE_IV!$AF$2:$AF$6,Binning_WOE_IV!$AG$2:$AG$6,"not found",0),Binning_WOE_IV!$R$36:$R$38,Binning_WOE_IV!$G$36:$G$38,"not found",0)</f>
        <v>-4.4726268044255127E-2</v>
      </c>
      <c r="AA670" cm="1">
        <f t="array" ref="AA670">_xlfn.SWITCH(D670,"radio/tv",Binning_WOE_IV!$G$39,"other",Binning_WOE_IV!$G$39,"education",Binning_WOE_IV!$G$40,"retraining",Binning_WOE_IV!$G$40,"furniture/equipment",Binning_WOE_IV!$G$41,"domestic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70">
        <f>_xlfn.LET(_xlpm.b,_xlfn.XLOOKUP(F670,Binning_WOE_IV!$AJ$2:$AJ$6,Binning_WOE_IV!$AK$2:$AK$6,"not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70">
        <f>_xlfn.LET(_xlpm.b,_xlfn.XLOOKUP(G670,Binning_WOE_IV!$AL$2:$AL$6,Binning_WOE_IV!$AM$2:$AM$6,"not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70">
        <f>_xlfn.XLOOKUP(_xlfn.XLOOKUP(I670,Binning_WOE_IV!$AN$2:$AN$5,Binning_WOE_IV!$AO$2:$AO$5,"not found",0),Binning_WOE_IV!$R$53:$R$55,Binning_WOE_IV!$G$53:$G$55,"not found",0)</f>
        <v>0.1811117123342415</v>
      </c>
      <c r="AE670">
        <f>_xlfn.LET(_xlpm.b,_xlfn.XLOOKUP(L670,Binning_WOE_IV!$AQ$2:$AQ$5,Binning_WOE_IV!$AR$2:$AR$5,"not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70">
        <f>_xlfn.XLOOKUP(_xlfn.XLOOKUP(N670,Binning_WOE_IV!$AS$2:$AS$4,Binning_WOE_IV!$AT$2:$AT$4,"not found",0),Binning_WOE_IV!$R$62:$R$63,Binning_WOE_IV!$G$62:$G$63,"not found",0)</f>
        <v>0.12957806221905885</v>
      </c>
      <c r="AG670">
        <f>_xlfn.XLOOKUP(_xlfn.XLOOKUP(O670,Binning_WOE_IV!$AU$2:$AU$4,Binning_WOE_IV!$AV$2:$AV$4,"not found",0),Binning_WOE_IV!$R$64:$R$65,Binning_WOE_IV!$G$64:$G$65,"not found",0)</f>
        <v>0.23435622685305388</v>
      </c>
      <c r="AH670">
        <f>V670*TRAIN_SUMMARY!$C$3</f>
        <v>-0.80010661528638027</v>
      </c>
      <c r="AI670">
        <f>W670*TRAIN_SUMMARY!$C$4</f>
        <v>-6.1692557392340606E-2</v>
      </c>
      <c r="AJ670">
        <f>X670*TRAIN_SUMMARY!$C$5</f>
        <v>5.7453903556002682E-2</v>
      </c>
      <c r="AK670">
        <f>Y670*TRAIN_SUMMARY!$C$6</f>
        <v>-0.88431454425511169</v>
      </c>
      <c r="AL670">
        <f>Z670*TRAIN_SUMMARY!$C$7</f>
        <v>2.4580699342731407E-2</v>
      </c>
      <c r="AM670">
        <f>AA670*TRAIN_SUMMARY!$C$8</f>
        <v>-0.43521580803835686</v>
      </c>
      <c r="AN670">
        <f>AB670*TRAIN_SUMMARY!$C$9</f>
        <v>0.17108448609736249</v>
      </c>
      <c r="AO670">
        <f>AC670*TRAIN_SUMMARY!$C$10</f>
        <v>4.7923621110280083E-2</v>
      </c>
      <c r="AP670">
        <f>AD670*TRAIN_SUMMARY!$C$11</f>
        <v>-0.21458247952085815</v>
      </c>
      <c r="AQ670">
        <f>AE670*TRAIN_SUMMARY!$C$12</f>
        <v>-0.28008206528227803</v>
      </c>
      <c r="AR670">
        <f>AF670*TRAIN_SUMMARY!$C$13</f>
        <v>-7.9424741749105313E-2</v>
      </c>
      <c r="AS670">
        <f>AG670*TRAIN_SUMMARY!$C$14</f>
        <v>-8.8614999578798745E-2</v>
      </c>
      <c r="AT670">
        <f>TRAIN_SUMMARY!$C$2+SUM(AH670:AS670)</f>
        <v>-3.3643919157589761</v>
      </c>
      <c r="AU670">
        <f t="shared" si="130"/>
        <v>3.3427030812115156E-2</v>
      </c>
      <c r="AV670">
        <f t="shared" si="131"/>
        <v>3.399848479987088E-2</v>
      </c>
      <c r="AW670">
        <f t="shared" si="132"/>
        <v>1</v>
      </c>
      <c r="AX670">
        <f t="shared" si="133"/>
        <v>0</v>
      </c>
      <c r="AY670">
        <f t="shared" si="141"/>
        <v>454</v>
      </c>
      <c r="AZ670">
        <f t="shared" si="142"/>
        <v>215</v>
      </c>
      <c r="BA670" s="35">
        <f t="shared" si="134"/>
        <v>0.93608247422680413</v>
      </c>
      <c r="BB670" s="35">
        <f t="shared" si="135"/>
        <v>1</v>
      </c>
      <c r="BC670" s="35">
        <f t="shared" si="136"/>
        <v>6.3917525773195871E-2</v>
      </c>
      <c r="BD670" s="35">
        <f t="shared" si="137"/>
        <v>1</v>
      </c>
      <c r="BE670" s="35">
        <f t="shared" si="138"/>
        <v>0.93608247422680413</v>
      </c>
      <c r="BF670" s="23">
        <f>VLOOKUP(AH670,POINTS_TABLE!$D$2:$E$6,2,FALSE)</f>
        <v>-34.629295381683434</v>
      </c>
      <c r="BG670" s="23">
        <f>VLOOKUP(AI670,POINTS_TABLE!$D$7:$E$12,2,FALSE)</f>
        <v>-2.6701063982906263</v>
      </c>
      <c r="BH670" s="23">
        <f>VLOOKUP(AJ670,POINTS_TABLE!$D$13:$E$18,2,FALSE)</f>
        <v>2.4866538521987356</v>
      </c>
      <c r="BI670" s="23">
        <f>VLOOKUP(AK670,POINTS_TABLE!$D$21:$E$24,2,FALSE)</f>
        <v>-38.273886227485001</v>
      </c>
      <c r="BJ670" s="23">
        <f>VLOOKUP(AL670,POINTS_TABLE!$D$25:$E$27,2,FALSE)</f>
        <v>1.063873591300236</v>
      </c>
      <c r="BK670" s="23">
        <f>VLOOKUP(AM670,POINTS_TABLE!$D$28:$E$33,2,FALSE)</f>
        <v>-18.836510639202615</v>
      </c>
      <c r="BL670" s="23">
        <f>VLOOKUP(AN670,POINTS_TABLE!$D$34:$E$37,2,FALSE)</f>
        <v>7.4046821899710498</v>
      </c>
      <c r="BM670" s="23">
        <f>VLOOKUP(AO670,POINTS_TABLE!$D$38:$E$41,2,FALSE)</f>
        <v>2.0741751155172814</v>
      </c>
      <c r="BN670" s="23">
        <f>VLOOKUP(AP670,POINTS_TABLE!$D$42:$E$44,2,FALSE)</f>
        <v>-9.2873123719919874</v>
      </c>
      <c r="BO670" s="23">
        <f>VLOOKUP(AQ670,POINTS_TABLE!$D$45:$E$48,2,FALSE)</f>
        <v>-12.122190198740443</v>
      </c>
      <c r="BP670" s="23">
        <f>VLOOKUP(AR670,POINTS_TABLE!$D$49:$E$50,2,FALSE)</f>
        <v>-3.4375704313596254</v>
      </c>
      <c r="BQ670" s="23">
        <f>VLOOKUP(AS670,POINTS_TABLE!$D$51:$E$52,2,FALSE)</f>
        <v>-3.8353326132213157</v>
      </c>
      <c r="BR670" s="39">
        <f>ROUND(SCORECARD_SCALLING!$C$6-SUM(BF670:BQ670)-TRAIN_SUMMARY!$C$2*SCORECARD_SCALLING!$C$5,0)</f>
        <v>616</v>
      </c>
      <c r="BS670" t="str">
        <f t="shared" si="139"/>
        <v>Accept</v>
      </c>
      <c r="BT670">
        <f t="shared" si="140"/>
        <v>3</v>
      </c>
    </row>
    <row r="671" spans="1:72">
      <c r="A671" s="2" t="s">
        <v>37</v>
      </c>
      <c r="B671" s="2">
        <v>10</v>
      </c>
      <c r="C671" s="2" t="s">
        <v>33</v>
      </c>
      <c r="D671" s="2" t="s">
        <v>49</v>
      </c>
      <c r="E671" s="2">
        <v>2848</v>
      </c>
      <c r="F671" s="2" t="s">
        <v>59</v>
      </c>
      <c r="G671" s="2" t="s">
        <v>35</v>
      </c>
      <c r="H671" s="2">
        <v>1</v>
      </c>
      <c r="I671" s="2" t="s">
        <v>26</v>
      </c>
      <c r="J671" s="2" t="s">
        <v>66</v>
      </c>
      <c r="K671" s="2">
        <v>2</v>
      </c>
      <c r="L671" s="2" t="s">
        <v>28</v>
      </c>
      <c r="M671" s="2">
        <v>32</v>
      </c>
      <c r="N671" s="2" t="s">
        <v>27</v>
      </c>
      <c r="O671" s="2" t="s">
        <v>29</v>
      </c>
      <c r="P671" s="2">
        <v>1</v>
      </c>
      <c r="Q671" s="2" t="s">
        <v>30</v>
      </c>
      <c r="R671" s="2">
        <v>2</v>
      </c>
      <c r="S671" s="2" t="s">
        <v>27</v>
      </c>
      <c r="T671" s="2" t="s">
        <v>31</v>
      </c>
      <c r="U671" s="2">
        <v>0</v>
      </c>
      <c r="V671">
        <f>_xlfn.XLOOKUP(B671,Binning_WOE_IV!$C$2:$C$6,Binning_WOE_IV!$I$2:$I$6,"not found",-1)</f>
        <v>1.0146162505891094</v>
      </c>
      <c r="W671">
        <f>_xlfn.XLOOKUP(E671,Binning_WOE_IV!$C$7:$C$12,Binning_WOE_IV!$I$7:$I$12,"not found",-1)</f>
        <v>0.12361395596717682</v>
      </c>
      <c r="X671">
        <f>_xlfn.XLOOKUP(M671,Binning_WOE_IV!$C$13:$C$18,Binning_WOE_IV!$I$13:$I$18,"not found",-1)</f>
        <v>-9.0210644079187538E-2</v>
      </c>
      <c r="Y671">
        <f>_xlfn.XLOOKUP(A671,Binning_WOE_IV!$B$32:$B$35,Binning_WOE_IV!$G$32:$G$35,"not found",0)</f>
        <v>1.1281887537091495</v>
      </c>
      <c r="Z671" s="23">
        <f>_xlfn.XLOOKUP(_xlfn.XLOOKUP(C671,Binning_WOE_IV!$AF$2:$AF$6,Binning_WOE_IV!$AG$2:$AG$6,"not found",0),Binning_WOE_IV!$R$36:$R$38,Binning_WOE_IV!$G$36:$G$38,"not found",0)</f>
        <v>-4.4726268044255127E-2</v>
      </c>
      <c r="AA671" cm="1">
        <f t="array" ref="AA671">_xlfn.SWITCH(D671,"radio/tv",Binning_WOE_IV!$G$39,"other",Binning_WOE_IV!$G$39,"education",Binning_WOE_IV!$G$40,"retraining",Binning_WOE_IV!$G$40,"furniture/equipment",Binning_WOE_IV!$G$41,"domestic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671">
        <f>_xlfn.LET(_xlpm.b,_xlfn.XLOOKUP(F671,Binning_WOE_IV!$AJ$2:$AJ$6,Binning_WOE_IV!$AK$2:$AK$6,"not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671">
        <f>_xlfn.LET(_xlpm.b,_xlfn.XLOOKUP(G671,Binning_WOE_IV!$AL$2:$AL$6,Binning_WOE_IV!$AM$2:$AM$6,"not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71">
        <f>_xlfn.XLOOKUP(_xlfn.XLOOKUP(I671,Binning_WOE_IV!$AN$2:$AN$5,Binning_WOE_IV!$AO$2:$AO$5,"not found",0),Binning_WOE_IV!$R$53:$R$55,Binning_WOE_IV!$G$53:$G$55,"not found",0)</f>
        <v>0.1811117123342415</v>
      </c>
      <c r="AE671">
        <f>_xlfn.LET(_xlpm.b,_xlfn.XLOOKUP(L671,Binning_WOE_IV!$AQ$2:$AQ$5,Binning_WOE_IV!$AR$2:$AR$5,"not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71">
        <f>_xlfn.XLOOKUP(_xlfn.XLOOKUP(N671,Binning_WOE_IV!$AS$2:$AS$4,Binning_WOE_IV!$AT$2:$AT$4,"not found",0),Binning_WOE_IV!$R$62:$R$63,Binning_WOE_IV!$G$62:$G$63,"not found",0)</f>
        <v>0.12957806221905885</v>
      </c>
      <c r="AG671">
        <f>_xlfn.XLOOKUP(_xlfn.XLOOKUP(O671,Binning_WOE_IV!$AU$2:$AU$4,Binning_WOE_IV!$AV$2:$AV$4,"not found",0),Binning_WOE_IV!$R$64:$R$65,Binning_WOE_IV!$G$64:$G$65,"not found",0)</f>
        <v>0.23435622685305388</v>
      </c>
      <c r="AH671">
        <f>V671*TRAIN_SUMMARY!$C$3</f>
        <v>-0.80010661528638027</v>
      </c>
      <c r="AI671">
        <f>W671*TRAIN_SUMMARY!$C$4</f>
        <v>-6.1692557392340606E-2</v>
      </c>
      <c r="AJ671">
        <f>X671*TRAIN_SUMMARY!$C$5</f>
        <v>5.7453903556002682E-2</v>
      </c>
      <c r="AK671">
        <f>Y671*TRAIN_SUMMARY!$C$6</f>
        <v>-0.88431454425511169</v>
      </c>
      <c r="AL671">
        <f>Z671*TRAIN_SUMMARY!$C$7</f>
        <v>2.4580699342731407E-2</v>
      </c>
      <c r="AM671">
        <f>AA671*TRAIN_SUMMARY!$C$8</f>
        <v>-0.46936907902687153</v>
      </c>
      <c r="AN671">
        <f>AB671*TRAIN_SUMMARY!$C$9</f>
        <v>0.18902110492895396</v>
      </c>
      <c r="AO671">
        <f>AC671*TRAIN_SUMMARY!$C$10</f>
        <v>4.7923621110280083E-2</v>
      </c>
      <c r="AP671">
        <f>AD671*TRAIN_SUMMARY!$C$11</f>
        <v>-0.21458247952085815</v>
      </c>
      <c r="AQ671">
        <f>AE671*TRAIN_SUMMARY!$C$12</f>
        <v>-0.28008206528227803</v>
      </c>
      <c r="AR671">
        <f>AF671*TRAIN_SUMMARY!$C$13</f>
        <v>-7.9424741749105313E-2</v>
      </c>
      <c r="AS671">
        <f>AG671*TRAIN_SUMMARY!$C$14</f>
        <v>-8.8614999578798745E-2</v>
      </c>
      <c r="AT671">
        <f>TRAIN_SUMMARY!$C$2+SUM(AH671:AS671)</f>
        <v>-3.3806085679158993</v>
      </c>
      <c r="AU671">
        <f t="shared" si="130"/>
        <v>3.2907022135244934E-2</v>
      </c>
      <c r="AV671">
        <f t="shared" si="131"/>
        <v>3.346063730847923E-2</v>
      </c>
      <c r="AW671">
        <f t="shared" si="132"/>
        <v>1</v>
      </c>
      <c r="AX671">
        <f t="shared" si="133"/>
        <v>0</v>
      </c>
      <c r="AY671">
        <f t="shared" si="141"/>
        <v>455</v>
      </c>
      <c r="AZ671">
        <f t="shared" si="142"/>
        <v>215</v>
      </c>
      <c r="BA671" s="35">
        <f t="shared" si="134"/>
        <v>0.93814432989690721</v>
      </c>
      <c r="BB671" s="35">
        <f t="shared" si="135"/>
        <v>1</v>
      </c>
      <c r="BC671" s="35">
        <f t="shared" si="136"/>
        <v>6.1855670103092786E-2</v>
      </c>
      <c r="BD671" s="35">
        <f t="shared" si="137"/>
        <v>1</v>
      </c>
      <c r="BE671" s="35">
        <f t="shared" si="138"/>
        <v>0.93814432989690721</v>
      </c>
      <c r="BF671" s="23">
        <f>VLOOKUP(AH671,POINTS_TABLE!$D$2:$E$6,2,FALSE)</f>
        <v>-34.629295381683434</v>
      </c>
      <c r="BG671" s="23">
        <f>VLOOKUP(AI671,POINTS_TABLE!$D$7:$E$12,2,FALSE)</f>
        <v>-2.6701063982906263</v>
      </c>
      <c r="BH671" s="23">
        <f>VLOOKUP(AJ671,POINTS_TABLE!$D$13:$E$18,2,FALSE)</f>
        <v>2.4866538521987356</v>
      </c>
      <c r="BI671" s="23">
        <f>VLOOKUP(AK671,POINTS_TABLE!$D$21:$E$24,2,FALSE)</f>
        <v>-38.273886227485001</v>
      </c>
      <c r="BJ671" s="23">
        <f>VLOOKUP(AL671,POINTS_TABLE!$D$25:$E$27,2,FALSE)</f>
        <v>1.063873591300236</v>
      </c>
      <c r="BK671" s="23">
        <f>VLOOKUP(AM671,POINTS_TABLE!$D$28:$E$33,2,FALSE)</f>
        <v>-20.314693279760625</v>
      </c>
      <c r="BL671" s="23">
        <f>VLOOKUP(AN671,POINTS_TABLE!$D$34:$E$37,2,FALSE)</f>
        <v>8.180994321130628</v>
      </c>
      <c r="BM671" s="23">
        <f>VLOOKUP(AO671,POINTS_TABLE!$D$38:$E$41,2,FALSE)</f>
        <v>2.0741751155172814</v>
      </c>
      <c r="BN671" s="23">
        <f>VLOOKUP(AP671,POINTS_TABLE!$D$42:$E$44,2,FALSE)</f>
        <v>-9.2873123719919874</v>
      </c>
      <c r="BO671" s="23">
        <f>VLOOKUP(AQ671,POINTS_TABLE!$D$45:$E$48,2,FALSE)</f>
        <v>-12.122190198740443</v>
      </c>
      <c r="BP671" s="23">
        <f>VLOOKUP(AR671,POINTS_TABLE!$D$49:$E$50,2,FALSE)</f>
        <v>-3.4375704313596254</v>
      </c>
      <c r="BQ671" s="23">
        <f>VLOOKUP(AS671,POINTS_TABLE!$D$51:$E$52,2,FALSE)</f>
        <v>-3.8353326132213157</v>
      </c>
      <c r="BR671" s="39">
        <f>ROUND(SCORECARD_SCALLING!$C$6-SUM(BF671:BQ671)-TRAIN_SUMMARY!$C$2*SCORECARD_SCALLING!$C$5,0)</f>
        <v>617</v>
      </c>
      <c r="BS671" t="str">
        <f t="shared" si="139"/>
        <v>Accept</v>
      </c>
      <c r="BT671">
        <f t="shared" si="140"/>
        <v>3</v>
      </c>
    </row>
    <row r="672" spans="1:72">
      <c r="A672" s="2" t="s">
        <v>37</v>
      </c>
      <c r="B672" s="2">
        <v>6</v>
      </c>
      <c r="C672" s="2" t="s">
        <v>33</v>
      </c>
      <c r="D672" s="2" t="s">
        <v>67</v>
      </c>
      <c r="E672" s="2">
        <v>1338</v>
      </c>
      <c r="F672" s="2" t="s">
        <v>48</v>
      </c>
      <c r="G672" s="2" t="s">
        <v>35</v>
      </c>
      <c r="H672" s="2">
        <v>1</v>
      </c>
      <c r="I672" s="2" t="s">
        <v>54</v>
      </c>
      <c r="J672" s="2" t="s">
        <v>27</v>
      </c>
      <c r="K672" s="2">
        <v>4</v>
      </c>
      <c r="L672" s="2" t="s">
        <v>28</v>
      </c>
      <c r="M672" s="2">
        <v>62</v>
      </c>
      <c r="N672" s="2" t="s">
        <v>27</v>
      </c>
      <c r="O672" s="2" t="s">
        <v>29</v>
      </c>
      <c r="P672" s="2">
        <v>1</v>
      </c>
      <c r="Q672" s="2" t="s">
        <v>30</v>
      </c>
      <c r="R672" s="2">
        <v>1</v>
      </c>
      <c r="S672" s="2" t="s">
        <v>27</v>
      </c>
      <c r="T672" s="2" t="s">
        <v>31</v>
      </c>
      <c r="U672" s="2">
        <v>0</v>
      </c>
      <c r="V672">
        <f>_xlfn.XLOOKUP(B672,Binning_WOE_IV!$C$2:$C$6,Binning_WOE_IV!$I$2:$I$6,"not found",-1)</f>
        <v>1.0146162505891094</v>
      </c>
      <c r="W672">
        <f>_xlfn.XLOOKUP(E672,Binning_WOE_IV!$C$7:$C$12,Binning_WOE_IV!$I$7:$I$12,"not found",-1)</f>
        <v>0.16104877718831048</v>
      </c>
      <c r="X672">
        <f>_xlfn.XLOOKUP(M672,Binning_WOE_IV!$C$13:$C$18,Binning_WOE_IV!$I$13:$I$18,"not found",-1)</f>
        <v>0.47434342549681774</v>
      </c>
      <c r="Y672">
        <f>_xlfn.XLOOKUP(A672,Binning_WOE_IV!$B$32:$B$35,Binning_WOE_IV!$G$32:$G$35,"not found",0)</f>
        <v>1.1281887537091495</v>
      </c>
      <c r="Z672" s="23">
        <f>_xlfn.XLOOKUP(_xlfn.XLOOKUP(C672,Binning_WOE_IV!$AF$2:$AF$6,Binning_WOE_IV!$AG$2:$AG$6,"not found",0),Binning_WOE_IV!$R$36:$R$38,Binning_WOE_IV!$G$36:$G$38,"not found",0)</f>
        <v>-4.4726268044255127E-2</v>
      </c>
      <c r="AA672" cm="1">
        <f t="array" ref="AA672">_xlfn.SWITCH(D672,"radio/tv",Binning_WOE_IV!$G$39,"other",Binning_WOE_IV!$G$39,"education",Binning_WOE_IV!$G$40,"retraining",Binning_WOE_IV!$G$40,"furniture/equipment",Binning_WOE_IV!$G$41,"domestic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672">
        <f>_xlfn.LET(_xlpm.b,_xlfn.XLOOKUP(F672,Binning_WOE_IV!$AJ$2:$AJ$6,Binning_WOE_IV!$AK$2:$AK$6,"not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72">
        <f>_xlfn.LET(_xlpm.b,_xlfn.XLOOKUP(G672,Binning_WOE_IV!$AL$2:$AL$6,Binning_WOE_IV!$AM$2:$AM$6,"not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72">
        <f>_xlfn.XLOOKUP(_xlfn.XLOOKUP(I672,Binning_WOE_IV!$AN$2:$AN$5,Binning_WOE_IV!$AO$2:$AO$5,"not found",0),Binning_WOE_IV!$R$53:$R$55,Binning_WOE_IV!$G$53:$G$55,"not found",0)</f>
        <v>-0.2698954162208389</v>
      </c>
      <c r="AE672">
        <f>_xlfn.LET(_xlpm.b,_xlfn.XLOOKUP(L672,Binning_WOE_IV!$AQ$2:$AQ$5,Binning_WOE_IV!$AR$2:$AR$5,"not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72">
        <f>_xlfn.XLOOKUP(_xlfn.XLOOKUP(N672,Binning_WOE_IV!$AS$2:$AS$4,Binning_WOE_IV!$AT$2:$AT$4,"not found",0),Binning_WOE_IV!$R$62:$R$63,Binning_WOE_IV!$G$62:$G$63,"not found",0)</f>
        <v>0.12957806221905885</v>
      </c>
      <c r="AG672">
        <f>_xlfn.XLOOKUP(_xlfn.XLOOKUP(O672,Binning_WOE_IV!$AU$2:$AU$4,Binning_WOE_IV!$AV$2:$AV$4,"not found",0),Binning_WOE_IV!$R$64:$R$65,Binning_WOE_IV!$G$64:$G$65,"not found",0)</f>
        <v>0.23435622685305388</v>
      </c>
      <c r="AH672">
        <f>V672*TRAIN_SUMMARY!$C$3</f>
        <v>-0.80010661528638027</v>
      </c>
      <c r="AI672">
        <f>W672*TRAIN_SUMMARY!$C$4</f>
        <v>-8.037531726833734E-2</v>
      </c>
      <c r="AJ672">
        <f>X672*TRAIN_SUMMARY!$C$5</f>
        <v>-0.30210272522824844</v>
      </c>
      <c r="AK672">
        <f>Y672*TRAIN_SUMMARY!$C$6</f>
        <v>-0.88431454425511169</v>
      </c>
      <c r="AL672">
        <f>Z672*TRAIN_SUMMARY!$C$7</f>
        <v>2.4580699342731407E-2</v>
      </c>
      <c r="AM672">
        <f>AA672*TRAIN_SUMMARY!$C$8</f>
        <v>5.9194073638088991E-2</v>
      </c>
      <c r="AN672">
        <f>AB672*TRAIN_SUMMARY!$C$9</f>
        <v>-0.49793991054548797</v>
      </c>
      <c r="AO672">
        <f>AC672*TRAIN_SUMMARY!$C$10</f>
        <v>4.7923621110280083E-2</v>
      </c>
      <c r="AP672">
        <f>AD672*TRAIN_SUMMARY!$C$11</f>
        <v>0.31977406031642996</v>
      </c>
      <c r="AQ672">
        <f>AE672*TRAIN_SUMMARY!$C$12</f>
        <v>-0.28008206528227803</v>
      </c>
      <c r="AR672">
        <f>AF672*TRAIN_SUMMARY!$C$13</f>
        <v>-7.9424741749105313E-2</v>
      </c>
      <c r="AS672">
        <f>AG672*TRAIN_SUMMARY!$C$14</f>
        <v>-8.8614999578798745E-2</v>
      </c>
      <c r="AT672">
        <f>TRAIN_SUMMARY!$C$2+SUM(AH672:AS672)</f>
        <v>-3.3828892795483405</v>
      </c>
      <c r="AU672">
        <f t="shared" si="130"/>
        <v>3.2834517696805197E-2</v>
      </c>
      <c r="AV672">
        <f t="shared" si="131"/>
        <v>3.3385668590526801E-2</v>
      </c>
      <c r="AW672">
        <f t="shared" si="132"/>
        <v>1</v>
      </c>
      <c r="AX672">
        <f t="shared" si="133"/>
        <v>0</v>
      </c>
      <c r="AY672">
        <f t="shared" si="141"/>
        <v>456</v>
      </c>
      <c r="AZ672">
        <f t="shared" si="142"/>
        <v>215</v>
      </c>
      <c r="BA672" s="35">
        <f t="shared" si="134"/>
        <v>0.9402061855670103</v>
      </c>
      <c r="BB672" s="35">
        <f t="shared" si="135"/>
        <v>1</v>
      </c>
      <c r="BC672" s="35">
        <f t="shared" si="136"/>
        <v>5.97938144329897E-2</v>
      </c>
      <c r="BD672" s="35">
        <f t="shared" si="137"/>
        <v>1</v>
      </c>
      <c r="BE672" s="35">
        <f t="shared" si="138"/>
        <v>0.9402061855670103</v>
      </c>
      <c r="BF672" s="23">
        <f>VLOOKUP(AH672,POINTS_TABLE!$D$2:$E$6,2,FALSE)</f>
        <v>-34.629295381683434</v>
      </c>
      <c r="BG672" s="23">
        <f>VLOOKUP(AI672,POINTS_TABLE!$D$7:$E$12,2,FALSE)</f>
        <v>-3.4787121489872201</v>
      </c>
      <c r="BH672" s="23">
        <f>VLOOKUP(AJ672,POINTS_TABLE!$D$13:$E$18,2,FALSE)</f>
        <v>-13.075263105775054</v>
      </c>
      <c r="BI672" s="23">
        <f>VLOOKUP(AK672,POINTS_TABLE!$D$21:$E$24,2,FALSE)</f>
        <v>-38.273886227485001</v>
      </c>
      <c r="BJ672" s="23">
        <f>VLOOKUP(AL672,POINTS_TABLE!$D$25:$E$27,2,FALSE)</f>
        <v>1.063873591300236</v>
      </c>
      <c r="BK672" s="23">
        <f>VLOOKUP(AM672,POINTS_TABLE!$D$28:$E$33,2,FALSE)</f>
        <v>2.5619698946306131</v>
      </c>
      <c r="BL672" s="23">
        <f>VLOOKUP(AN672,POINTS_TABLE!$D$34:$E$37,2,FALSE)</f>
        <v>-21.551263188140087</v>
      </c>
      <c r="BM672" s="23">
        <f>VLOOKUP(AO672,POINTS_TABLE!$D$38:$E$41,2,FALSE)</f>
        <v>2.0741751155172814</v>
      </c>
      <c r="BN672" s="23">
        <f>VLOOKUP(AP672,POINTS_TABLE!$D$42:$E$44,2,FALSE)</f>
        <v>13.840093530703253</v>
      </c>
      <c r="BO672" s="23">
        <f>VLOOKUP(AQ672,POINTS_TABLE!$D$45:$E$48,2,FALSE)</f>
        <v>-12.122190198740443</v>
      </c>
      <c r="BP672" s="23">
        <f>VLOOKUP(AR672,POINTS_TABLE!$D$49:$E$50,2,FALSE)</f>
        <v>-3.4375704313596254</v>
      </c>
      <c r="BQ672" s="23">
        <f>VLOOKUP(AS672,POINTS_TABLE!$D$51:$E$52,2,FALSE)</f>
        <v>-3.8353326132213157</v>
      </c>
      <c r="BR672" s="39">
        <f>ROUND(SCORECARD_SCALLING!$C$6-SUM(BF672:BQ672)-TRAIN_SUMMARY!$C$2*SCORECARD_SCALLING!$C$5,0)</f>
        <v>617</v>
      </c>
      <c r="BS672" t="str">
        <f t="shared" si="139"/>
        <v>Accept</v>
      </c>
      <c r="BT672">
        <f t="shared" si="140"/>
        <v>3</v>
      </c>
    </row>
    <row r="673" spans="1:72">
      <c r="A673" s="2" t="s">
        <v>37</v>
      </c>
      <c r="B673" s="2">
        <v>22</v>
      </c>
      <c r="C673" s="2" t="s">
        <v>33</v>
      </c>
      <c r="D673" s="2" t="s">
        <v>23</v>
      </c>
      <c r="E673" s="2">
        <v>2675</v>
      </c>
      <c r="F673" s="2" t="s">
        <v>48</v>
      </c>
      <c r="G673" s="2" t="s">
        <v>25</v>
      </c>
      <c r="H673" s="2">
        <v>3</v>
      </c>
      <c r="I673" s="2" t="s">
        <v>26</v>
      </c>
      <c r="J673" s="2" t="s">
        <v>27</v>
      </c>
      <c r="K673" s="2">
        <v>4</v>
      </c>
      <c r="L673" s="2" t="s">
        <v>50</v>
      </c>
      <c r="M673" s="2">
        <v>40</v>
      </c>
      <c r="N673" s="2" t="s">
        <v>27</v>
      </c>
      <c r="O673" s="2" t="s">
        <v>29</v>
      </c>
      <c r="P673" s="2">
        <v>1</v>
      </c>
      <c r="Q673" s="2" t="s">
        <v>30</v>
      </c>
      <c r="R673" s="2">
        <v>1</v>
      </c>
      <c r="S673" s="2" t="s">
        <v>27</v>
      </c>
      <c r="T673" s="2" t="s">
        <v>31</v>
      </c>
      <c r="U673" s="2">
        <v>0</v>
      </c>
      <c r="V673">
        <f>_xlfn.XLOOKUP(B673,Binning_WOE_IV!$C$2:$C$6,Binning_WOE_IV!$I$2:$I$6,"not found",-1)</f>
        <v>7.0953437452657447E-2</v>
      </c>
      <c r="W673">
        <f>_xlfn.XLOOKUP(E673,Binning_WOE_IV!$C$7:$C$12,Binning_WOE_IV!$I$7:$I$12,"not found",-1)</f>
        <v>0.12361395596717682</v>
      </c>
      <c r="X673">
        <f>_xlfn.XLOOKUP(M673,Binning_WOE_IV!$C$13:$C$18,Binning_WOE_IV!$I$13:$I$18,"not found",-1)</f>
        <v>0.27579903319597576</v>
      </c>
      <c r="Y673">
        <f>_xlfn.XLOOKUP(A673,Binning_WOE_IV!$B$32:$B$35,Binning_WOE_IV!$G$32:$G$35,"not found",0)</f>
        <v>1.1281887537091495</v>
      </c>
      <c r="Z673" s="23">
        <f>_xlfn.XLOOKUP(_xlfn.XLOOKUP(C673,Binning_WOE_IV!$AF$2:$AF$6,Binning_WOE_IV!$AG$2:$AG$6,"not found",0),Binning_WOE_IV!$R$36:$R$38,Binning_WOE_IV!$G$36:$G$38,"not found",0)</f>
        <v>-4.4726268044255127E-2</v>
      </c>
      <c r="AA673" cm="1">
        <f t="array" ref="AA673">_xlfn.SWITCH(D673,"radio/tv",Binning_WOE_IV!$G$39,"other",Binning_WOE_IV!$G$39,"education",Binning_WOE_IV!$G$40,"retraining",Binning_WOE_IV!$G$40,"furniture/equipment",Binning_WOE_IV!$G$41,"domestic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73">
        <f>_xlfn.LET(_xlpm.b,_xlfn.XLOOKUP(F673,Binning_WOE_IV!$AJ$2:$AJ$6,Binning_WOE_IV!$AK$2:$AK$6,"not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73">
        <f>_xlfn.LET(_xlpm.b,_xlfn.XLOOKUP(G673,Binning_WOE_IV!$AL$2:$AL$6,Binning_WOE_IV!$AM$2:$AM$6,"not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73">
        <f>_xlfn.XLOOKUP(_xlfn.XLOOKUP(I673,Binning_WOE_IV!$AN$2:$AN$5,Binning_WOE_IV!$AO$2:$AO$5,"not found",0),Binning_WOE_IV!$R$53:$R$55,Binning_WOE_IV!$G$53:$G$55,"not found",0)</f>
        <v>0.1811117123342415</v>
      </c>
      <c r="AE673">
        <f>_xlfn.LET(_xlpm.b,_xlfn.XLOOKUP(L673,Binning_WOE_IV!$AQ$2:$AQ$5,Binning_WOE_IV!$AR$2:$AR$5,"not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73">
        <f>_xlfn.XLOOKUP(_xlfn.XLOOKUP(N673,Binning_WOE_IV!$AS$2:$AS$4,Binning_WOE_IV!$AT$2:$AT$4,"not found",0),Binning_WOE_IV!$R$62:$R$63,Binning_WOE_IV!$G$62:$G$63,"not found",0)</f>
        <v>0.12957806221905885</v>
      </c>
      <c r="AG673">
        <f>_xlfn.XLOOKUP(_xlfn.XLOOKUP(O673,Binning_WOE_IV!$AU$2:$AU$4,Binning_WOE_IV!$AV$2:$AV$4,"not found",0),Binning_WOE_IV!$R$64:$R$65,Binning_WOE_IV!$G$64:$G$65,"not found",0)</f>
        <v>0.23435622685305388</v>
      </c>
      <c r="AH673">
        <f>V673*TRAIN_SUMMARY!$C$3</f>
        <v>-5.5952498937620498E-2</v>
      </c>
      <c r="AI673">
        <f>W673*TRAIN_SUMMARY!$C$4</f>
        <v>-6.1692557392340606E-2</v>
      </c>
      <c r="AJ673">
        <f>X673*TRAIN_SUMMARY!$C$5</f>
        <v>-0.1756525653466223</v>
      </c>
      <c r="AK673">
        <f>Y673*TRAIN_SUMMARY!$C$6</f>
        <v>-0.88431454425511169</v>
      </c>
      <c r="AL673">
        <f>Z673*TRAIN_SUMMARY!$C$7</f>
        <v>2.4580699342731407E-2</v>
      </c>
      <c r="AM673">
        <f>AA673*TRAIN_SUMMARY!$C$8</f>
        <v>-0.43521580803835686</v>
      </c>
      <c r="AN673">
        <f>AB673*TRAIN_SUMMARY!$C$9</f>
        <v>-0.49793991054548797</v>
      </c>
      <c r="AO673">
        <f>AC673*TRAIN_SUMMARY!$C$10</f>
        <v>-0.18469041192036334</v>
      </c>
      <c r="AP673">
        <f>AD673*TRAIN_SUMMARY!$C$11</f>
        <v>-0.21458247952085815</v>
      </c>
      <c r="AQ673">
        <f>AE673*TRAIN_SUMMARY!$C$12</f>
        <v>6.1778553558697331E-2</v>
      </c>
      <c r="AR673">
        <f>AF673*TRAIN_SUMMARY!$C$13</f>
        <v>-7.9424741749105313E-2</v>
      </c>
      <c r="AS673">
        <f>AG673*TRAIN_SUMMARY!$C$14</f>
        <v>-8.8614999578798745E-2</v>
      </c>
      <c r="AT673">
        <f>TRAIN_SUMMARY!$C$2+SUM(AH673:AS673)</f>
        <v>-3.4131220791453596</v>
      </c>
      <c r="AU673">
        <f t="shared" si="130"/>
        <v>3.1887874677149555E-2</v>
      </c>
      <c r="AV673">
        <f t="shared" si="131"/>
        <v>3.2407366468468403E-2</v>
      </c>
      <c r="AW673">
        <f t="shared" si="132"/>
        <v>1</v>
      </c>
      <c r="AX673">
        <f t="shared" si="133"/>
        <v>0</v>
      </c>
      <c r="AY673">
        <f t="shared" si="141"/>
        <v>457</v>
      </c>
      <c r="AZ673">
        <f t="shared" si="142"/>
        <v>215</v>
      </c>
      <c r="BA673" s="35">
        <f t="shared" si="134"/>
        <v>0.94226804123711339</v>
      </c>
      <c r="BB673" s="35">
        <f t="shared" si="135"/>
        <v>1</v>
      </c>
      <c r="BC673" s="35">
        <f t="shared" si="136"/>
        <v>5.7731958762886615E-2</v>
      </c>
      <c r="BD673" s="35">
        <f t="shared" si="137"/>
        <v>1</v>
      </c>
      <c r="BE673" s="35">
        <f t="shared" si="138"/>
        <v>0.94226804123711339</v>
      </c>
      <c r="BF673" s="23">
        <f>VLOOKUP(AH673,POINTS_TABLE!$D$2:$E$6,2,FALSE)</f>
        <v>-2.4216717822795024</v>
      </c>
      <c r="BG673" s="23">
        <f>VLOOKUP(AI673,POINTS_TABLE!$D$7:$E$12,2,FALSE)</f>
        <v>-2.6701063982906263</v>
      </c>
      <c r="BH673" s="23">
        <f>VLOOKUP(AJ673,POINTS_TABLE!$D$13:$E$18,2,FALSE)</f>
        <v>-7.6023925483498971</v>
      </c>
      <c r="BI673" s="23">
        <f>VLOOKUP(AK673,POINTS_TABLE!$D$21:$E$24,2,FALSE)</f>
        <v>-38.273886227485001</v>
      </c>
      <c r="BJ673" s="23">
        <f>VLOOKUP(AL673,POINTS_TABLE!$D$25:$E$27,2,FALSE)</f>
        <v>1.063873591300236</v>
      </c>
      <c r="BK673" s="23">
        <f>VLOOKUP(AM673,POINTS_TABLE!$D$28:$E$33,2,FALSE)</f>
        <v>-18.836510639202615</v>
      </c>
      <c r="BL673" s="23">
        <f>VLOOKUP(AN673,POINTS_TABLE!$D$34:$E$37,2,FALSE)</f>
        <v>-21.551263188140087</v>
      </c>
      <c r="BM673" s="23">
        <f>VLOOKUP(AO673,POINTS_TABLE!$D$38:$E$41,2,FALSE)</f>
        <v>-7.9935582413174426</v>
      </c>
      <c r="BN673" s="23">
        <f>VLOOKUP(AP673,POINTS_TABLE!$D$42:$E$44,2,FALSE)</f>
        <v>-9.2873123719919874</v>
      </c>
      <c r="BO673" s="23">
        <f>VLOOKUP(AQ673,POINTS_TABLE!$D$45:$E$48,2,FALSE)</f>
        <v>2.6738283855727758</v>
      </c>
      <c r="BP673" s="23">
        <f>VLOOKUP(AR673,POINTS_TABLE!$D$49:$E$50,2,FALSE)</f>
        <v>-3.4375704313596254</v>
      </c>
      <c r="BQ673" s="23">
        <f>VLOOKUP(AS673,POINTS_TABLE!$D$51:$E$52,2,FALSE)</f>
        <v>-3.8353326132213157</v>
      </c>
      <c r="BR673" s="39">
        <f>ROUND(SCORECARD_SCALLING!$C$6-SUM(BF673:BQ673)-TRAIN_SUMMARY!$C$2*SCORECARD_SCALLING!$C$5,0)</f>
        <v>618</v>
      </c>
      <c r="BS673" t="str">
        <f t="shared" si="139"/>
        <v>Accept</v>
      </c>
      <c r="BT673">
        <f t="shared" si="140"/>
        <v>3</v>
      </c>
    </row>
    <row r="674" spans="1:72">
      <c r="A674" s="2" t="s">
        <v>37</v>
      </c>
      <c r="B674" s="2">
        <v>18</v>
      </c>
      <c r="C674" s="2" t="s">
        <v>22</v>
      </c>
      <c r="D674" s="2" t="s">
        <v>23</v>
      </c>
      <c r="E674" s="2">
        <v>1169</v>
      </c>
      <c r="F674" s="2" t="s">
        <v>24</v>
      </c>
      <c r="G674" s="2" t="s">
        <v>35</v>
      </c>
      <c r="H674" s="2">
        <v>4</v>
      </c>
      <c r="I674" s="2" t="s">
        <v>26</v>
      </c>
      <c r="J674" s="2" t="s">
        <v>27</v>
      </c>
      <c r="K674" s="2">
        <v>3</v>
      </c>
      <c r="L674" s="2" t="s">
        <v>43</v>
      </c>
      <c r="M674" s="2">
        <v>29</v>
      </c>
      <c r="N674" s="2" t="s">
        <v>27</v>
      </c>
      <c r="O674" s="2" t="s">
        <v>29</v>
      </c>
      <c r="P674" s="2">
        <v>2</v>
      </c>
      <c r="Q674" s="2" t="s">
        <v>30</v>
      </c>
      <c r="R674" s="2">
        <v>1</v>
      </c>
      <c r="S674" s="2" t="s">
        <v>31</v>
      </c>
      <c r="T674" s="2" t="s">
        <v>31</v>
      </c>
      <c r="U674" s="2">
        <v>0</v>
      </c>
      <c r="V674">
        <f>_xlfn.XLOOKUP(B674,Binning_WOE_IV!$C$2:$C$6,Binning_WOE_IV!$I$2:$I$6,"not found",-1)</f>
        <v>7.0953437452657447E-2</v>
      </c>
      <c r="W674">
        <f>_xlfn.XLOOKUP(E674,Binning_WOE_IV!$C$7:$C$12,Binning_WOE_IV!$I$7:$I$12,"not found",-1)</f>
        <v>0.16104877718831048</v>
      </c>
      <c r="X674">
        <f>_xlfn.XLOOKUP(M674,Binning_WOE_IV!$C$13:$C$18,Binning_WOE_IV!$I$13:$I$18,"not found",-1)</f>
        <v>-0.13233987329659078</v>
      </c>
      <c r="Y674">
        <f>_xlfn.XLOOKUP(A674,Binning_WOE_IV!$B$32:$B$35,Binning_WOE_IV!$G$32:$G$35,"not found",0)</f>
        <v>1.1281887537091495</v>
      </c>
      <c r="Z674" s="23">
        <f>_xlfn.XLOOKUP(_xlfn.XLOOKUP(C674,Binning_WOE_IV!$AF$2:$AF$6,Binning_WOE_IV!$AG$2:$AG$6,"not found",0),Binning_WOE_IV!$R$36:$R$38,Binning_WOE_IV!$G$36:$G$38,"not found",0)</f>
        <v>0.68738688104907397</v>
      </c>
      <c r="AA674" cm="1">
        <f t="array" ref="AA674">_xlfn.SWITCH(D674,"radio/tv",Binning_WOE_IV!$G$39,"other",Binning_WOE_IV!$G$39,"education",Binning_WOE_IV!$G$40,"retraining",Binning_WOE_IV!$G$40,"furniture/equipment",Binning_WOE_IV!$G$41,"domestic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74">
        <f>_xlfn.LET(_xlpm.b,_xlfn.XLOOKUP(F674,Binning_WOE_IV!$AJ$2:$AJ$6,Binning_WOE_IV!$AK$2:$AK$6,"not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74">
        <f>_xlfn.LET(_xlpm.b,_xlfn.XLOOKUP(G674,Binning_WOE_IV!$AL$2:$AL$6,Binning_WOE_IV!$AM$2:$AM$6,"not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74">
        <f>_xlfn.XLOOKUP(_xlfn.XLOOKUP(I674,Binning_WOE_IV!$AN$2:$AN$5,Binning_WOE_IV!$AO$2:$AO$5,"not found",0),Binning_WOE_IV!$R$53:$R$55,Binning_WOE_IV!$G$53:$G$55,"not found",0)</f>
        <v>0.1811117123342415</v>
      </c>
      <c r="AE674">
        <f>_xlfn.LET(_xlpm.b,_xlfn.XLOOKUP(L674,Binning_WOE_IV!$AQ$2:$AQ$5,Binning_WOE_IV!$AR$2:$AR$5,"not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74">
        <f>_xlfn.XLOOKUP(_xlfn.XLOOKUP(N674,Binning_WOE_IV!$AS$2:$AS$4,Binning_WOE_IV!$AT$2:$AT$4,"not found",0),Binning_WOE_IV!$R$62:$R$63,Binning_WOE_IV!$G$62:$G$63,"not found",0)</f>
        <v>0.12957806221905885</v>
      </c>
      <c r="AG674">
        <f>_xlfn.XLOOKUP(_xlfn.XLOOKUP(O674,Binning_WOE_IV!$AU$2:$AU$4,Binning_WOE_IV!$AV$2:$AV$4,"not found",0),Binning_WOE_IV!$R$64:$R$65,Binning_WOE_IV!$G$64:$G$65,"not found",0)</f>
        <v>0.23435622685305388</v>
      </c>
      <c r="AH674">
        <f>V674*TRAIN_SUMMARY!$C$3</f>
        <v>-5.5952498937620498E-2</v>
      </c>
      <c r="AI674">
        <f>W674*TRAIN_SUMMARY!$C$4</f>
        <v>-8.037531726833734E-2</v>
      </c>
      <c r="AJ674">
        <f>X674*TRAIN_SUMMARY!$C$5</f>
        <v>8.428542324031725E-2</v>
      </c>
      <c r="AK674">
        <f>Y674*TRAIN_SUMMARY!$C$6</f>
        <v>-0.88431454425511169</v>
      </c>
      <c r="AL674">
        <f>Z674*TRAIN_SUMMARY!$C$7</f>
        <v>-0.37777464997720578</v>
      </c>
      <c r="AM674">
        <f>AA674*TRAIN_SUMMARY!$C$8</f>
        <v>-0.43521580803835686</v>
      </c>
      <c r="AN674">
        <f>AB674*TRAIN_SUMMARY!$C$9</f>
        <v>-0.49611293003523665</v>
      </c>
      <c r="AO674">
        <f>AC674*TRAIN_SUMMARY!$C$10</f>
        <v>4.7923621110280083E-2</v>
      </c>
      <c r="AP674">
        <f>AD674*TRAIN_SUMMARY!$C$11</f>
        <v>-0.21458247952085815</v>
      </c>
      <c r="AQ674">
        <f>AE674*TRAIN_SUMMARY!$C$12</f>
        <v>-1.8327249432625072E-2</v>
      </c>
      <c r="AR674">
        <f>AF674*TRAIN_SUMMARY!$C$13</f>
        <v>-7.9424741749105313E-2</v>
      </c>
      <c r="AS674">
        <f>AG674*TRAIN_SUMMARY!$C$14</f>
        <v>-8.8614999578798745E-2</v>
      </c>
      <c r="AT674">
        <f>TRAIN_SUMMARY!$C$2+SUM(AH674:AS674)</f>
        <v>-3.4198869892047816</v>
      </c>
      <c r="AU674">
        <f t="shared" si="130"/>
        <v>3.1679694925119566E-2</v>
      </c>
      <c r="AV674">
        <f t="shared" si="131"/>
        <v>3.2192352766400527E-2</v>
      </c>
      <c r="AW674">
        <f t="shared" si="132"/>
        <v>1</v>
      </c>
      <c r="AX674">
        <f t="shared" si="133"/>
        <v>0</v>
      </c>
      <c r="AY674">
        <f t="shared" si="141"/>
        <v>458</v>
      </c>
      <c r="AZ674">
        <f t="shared" si="142"/>
        <v>215</v>
      </c>
      <c r="BA674" s="35">
        <f t="shared" si="134"/>
        <v>0.94432989690721647</v>
      </c>
      <c r="BB674" s="35">
        <f t="shared" si="135"/>
        <v>1</v>
      </c>
      <c r="BC674" s="35">
        <f t="shared" si="136"/>
        <v>5.5670103092783529E-2</v>
      </c>
      <c r="BD674" s="35">
        <f t="shared" si="137"/>
        <v>1</v>
      </c>
      <c r="BE674" s="35">
        <f t="shared" si="138"/>
        <v>0.94432989690721647</v>
      </c>
      <c r="BF674" s="23">
        <f>VLOOKUP(AH674,POINTS_TABLE!$D$2:$E$6,2,FALSE)</f>
        <v>-2.4216717822795024</v>
      </c>
      <c r="BG674" s="23">
        <f>VLOOKUP(AI674,POINTS_TABLE!$D$7:$E$12,2,FALSE)</f>
        <v>-3.4787121489872201</v>
      </c>
      <c r="BH674" s="23">
        <f>VLOOKUP(AJ674,POINTS_TABLE!$D$13:$E$18,2,FALSE)</f>
        <v>3.6479448638409924</v>
      </c>
      <c r="BI674" s="23">
        <f>VLOOKUP(AK674,POINTS_TABLE!$D$21:$E$24,2,FALSE)</f>
        <v>-38.273886227485001</v>
      </c>
      <c r="BJ674" s="23">
        <f>VLOOKUP(AL674,POINTS_TABLE!$D$25:$E$27,2,FALSE)</f>
        <v>-16.350408422870363</v>
      </c>
      <c r="BK674" s="23">
        <f>VLOOKUP(AM674,POINTS_TABLE!$D$28:$E$33,2,FALSE)</f>
        <v>-18.836510639202615</v>
      </c>
      <c r="BL674" s="23">
        <f>VLOOKUP(AN674,POINTS_TABLE!$D$34:$E$37,2,FALSE)</f>
        <v>-21.472189916481874</v>
      </c>
      <c r="BM674" s="23">
        <f>VLOOKUP(AO674,POINTS_TABLE!$D$38:$E$41,2,FALSE)</f>
        <v>2.0741751155172814</v>
      </c>
      <c r="BN674" s="23">
        <f>VLOOKUP(AP674,POINTS_TABLE!$D$42:$E$44,2,FALSE)</f>
        <v>-9.2873123719919874</v>
      </c>
      <c r="BO674" s="23">
        <f>VLOOKUP(AQ674,POINTS_TABLE!$D$45:$E$48,2,FALSE)</f>
        <v>-0.79321895608749771</v>
      </c>
      <c r="BP674" s="23">
        <f>VLOOKUP(AR674,POINTS_TABLE!$D$49:$E$50,2,FALSE)</f>
        <v>-3.4375704313596254</v>
      </c>
      <c r="BQ674" s="23">
        <f>VLOOKUP(AS674,POINTS_TABLE!$D$51:$E$52,2,FALSE)</f>
        <v>-3.8353326132213157</v>
      </c>
      <c r="BR674" s="39">
        <f>ROUND(SCORECARD_SCALLING!$C$6-SUM(BF674:BQ674)-TRAIN_SUMMARY!$C$2*SCORECARD_SCALLING!$C$5,0)</f>
        <v>618</v>
      </c>
      <c r="BS674" t="str">
        <f t="shared" si="139"/>
        <v>Accept</v>
      </c>
      <c r="BT674">
        <f t="shared" si="140"/>
        <v>3</v>
      </c>
    </row>
    <row r="675" spans="1:72">
      <c r="A675" s="2" t="s">
        <v>37</v>
      </c>
      <c r="B675" s="2">
        <v>24</v>
      </c>
      <c r="C675" s="2" t="s">
        <v>22</v>
      </c>
      <c r="D675" s="2" t="s">
        <v>23</v>
      </c>
      <c r="E675" s="2">
        <v>2578</v>
      </c>
      <c r="F675" s="2" t="s">
        <v>53</v>
      </c>
      <c r="G675" s="2" t="s">
        <v>25</v>
      </c>
      <c r="H675" s="2">
        <v>2</v>
      </c>
      <c r="I675" s="2" t="s">
        <v>26</v>
      </c>
      <c r="J675" s="2" t="s">
        <v>27</v>
      </c>
      <c r="K675" s="2">
        <v>2</v>
      </c>
      <c r="L675" s="2" t="s">
        <v>50</v>
      </c>
      <c r="M675" s="2">
        <v>34</v>
      </c>
      <c r="N675" s="2" t="s">
        <v>27</v>
      </c>
      <c r="O675" s="2" t="s">
        <v>29</v>
      </c>
      <c r="P675" s="2">
        <v>1</v>
      </c>
      <c r="Q675" s="2" t="s">
        <v>30</v>
      </c>
      <c r="R675" s="2">
        <v>1</v>
      </c>
      <c r="S675" s="2" t="s">
        <v>27</v>
      </c>
      <c r="T675" s="2" t="s">
        <v>31</v>
      </c>
      <c r="U675" s="2">
        <v>0</v>
      </c>
      <c r="V675">
        <f>_xlfn.XLOOKUP(B675,Binning_WOE_IV!$C$2:$C$6,Binning_WOE_IV!$I$2:$I$6,"not found",-1)</f>
        <v>-0.12917431193202994</v>
      </c>
      <c r="W675">
        <f>_xlfn.XLOOKUP(E675,Binning_WOE_IV!$C$7:$C$12,Binning_WOE_IV!$I$7:$I$12,"not found",-1)</f>
        <v>0.12361395596717682</v>
      </c>
      <c r="X675">
        <f>_xlfn.XLOOKUP(M675,Binning_WOE_IV!$C$13:$C$18,Binning_WOE_IV!$I$13:$I$18,"not found",-1)</f>
        <v>-9.0210644079187538E-2</v>
      </c>
      <c r="Y675">
        <f>_xlfn.XLOOKUP(A675,Binning_WOE_IV!$B$32:$B$35,Binning_WOE_IV!$G$32:$G$35,"not found",0)</f>
        <v>1.1281887537091495</v>
      </c>
      <c r="Z675" s="23">
        <f>_xlfn.XLOOKUP(_xlfn.XLOOKUP(C675,Binning_WOE_IV!$AF$2:$AF$6,Binning_WOE_IV!$AG$2:$AG$6,"not found",0),Binning_WOE_IV!$R$36:$R$38,Binning_WOE_IV!$G$36:$G$38,"not found",0)</f>
        <v>0.68738688104907397</v>
      </c>
      <c r="AA675" cm="1">
        <f t="array" ref="AA675">_xlfn.SWITCH(D675,"radio/tv",Binning_WOE_IV!$G$39,"other",Binning_WOE_IV!$G$39,"education",Binning_WOE_IV!$G$40,"retraining",Binning_WOE_IV!$G$40,"furniture/equipment",Binning_WOE_IV!$G$41,"domestic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75">
        <f>_xlfn.LET(_xlpm.b,_xlfn.XLOOKUP(F675,Binning_WOE_IV!$AJ$2:$AJ$6,Binning_WOE_IV!$AK$2:$AK$6,"not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75">
        <f>_xlfn.LET(_xlpm.b,_xlfn.XLOOKUP(G675,Binning_WOE_IV!$AL$2:$AL$6,Binning_WOE_IV!$AM$2:$AM$6,"not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75">
        <f>_xlfn.XLOOKUP(_xlfn.XLOOKUP(I675,Binning_WOE_IV!$AN$2:$AN$5,Binning_WOE_IV!$AO$2:$AO$5,"not found",0),Binning_WOE_IV!$R$53:$R$55,Binning_WOE_IV!$G$53:$G$55,"not found",0)</f>
        <v>0.1811117123342415</v>
      </c>
      <c r="AE675">
        <f>_xlfn.LET(_xlpm.b,_xlfn.XLOOKUP(L675,Binning_WOE_IV!$AQ$2:$AQ$5,Binning_WOE_IV!$AR$2:$AR$5,"not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75">
        <f>_xlfn.XLOOKUP(_xlfn.XLOOKUP(N675,Binning_WOE_IV!$AS$2:$AS$4,Binning_WOE_IV!$AT$2:$AT$4,"not found",0),Binning_WOE_IV!$R$62:$R$63,Binning_WOE_IV!$G$62:$G$63,"not found",0)</f>
        <v>0.12957806221905885</v>
      </c>
      <c r="AG675">
        <f>_xlfn.XLOOKUP(_xlfn.XLOOKUP(O675,Binning_WOE_IV!$AU$2:$AU$4,Binning_WOE_IV!$AV$2:$AV$4,"not found",0),Binning_WOE_IV!$R$64:$R$65,Binning_WOE_IV!$G$64:$G$65,"not found",0)</f>
        <v>0.23435622685305388</v>
      </c>
      <c r="AH675">
        <f>V675*TRAIN_SUMMARY!$C$3</f>
        <v>0.10186434668464488</v>
      </c>
      <c r="AI675">
        <f>W675*TRAIN_SUMMARY!$C$4</f>
        <v>-6.1692557392340606E-2</v>
      </c>
      <c r="AJ675">
        <f>X675*TRAIN_SUMMARY!$C$5</f>
        <v>5.7453903556002682E-2</v>
      </c>
      <c r="AK675">
        <f>Y675*TRAIN_SUMMARY!$C$6</f>
        <v>-0.88431454425511169</v>
      </c>
      <c r="AL675">
        <f>Z675*TRAIN_SUMMARY!$C$7</f>
        <v>-0.37777464997720578</v>
      </c>
      <c r="AM675">
        <f>AA675*TRAIN_SUMMARY!$C$8</f>
        <v>-0.43521580803835686</v>
      </c>
      <c r="AN675">
        <f>AB675*TRAIN_SUMMARY!$C$9</f>
        <v>-0.49793991054548797</v>
      </c>
      <c r="AO675">
        <f>AC675*TRAIN_SUMMARY!$C$10</f>
        <v>-0.18469041192036334</v>
      </c>
      <c r="AP675">
        <f>AD675*TRAIN_SUMMARY!$C$11</f>
        <v>-0.21458247952085815</v>
      </c>
      <c r="AQ675">
        <f>AE675*TRAIN_SUMMARY!$C$12</f>
        <v>6.1778553558697331E-2</v>
      </c>
      <c r="AR675">
        <f>AF675*TRAIN_SUMMARY!$C$13</f>
        <v>-7.9424741749105313E-2</v>
      </c>
      <c r="AS675">
        <f>AG675*TRAIN_SUMMARY!$C$14</f>
        <v>-8.8614999578798745E-2</v>
      </c>
      <c r="AT675">
        <f>TRAIN_SUMMARY!$C$2+SUM(AH675:AS675)</f>
        <v>-3.4245541139404065</v>
      </c>
      <c r="AU675">
        <f t="shared" si="130"/>
        <v>3.1536838280435957E-2</v>
      </c>
      <c r="AV675">
        <f t="shared" si="131"/>
        <v>3.2044833286405047E-2</v>
      </c>
      <c r="AW675">
        <f t="shared" si="132"/>
        <v>1</v>
      </c>
      <c r="AX675">
        <f t="shared" si="133"/>
        <v>0</v>
      </c>
      <c r="AY675">
        <f t="shared" si="141"/>
        <v>459</v>
      </c>
      <c r="AZ675">
        <f t="shared" si="142"/>
        <v>215</v>
      </c>
      <c r="BA675" s="35">
        <f t="shared" si="134"/>
        <v>0.94639175257731956</v>
      </c>
      <c r="BB675" s="35">
        <f t="shared" si="135"/>
        <v>1</v>
      </c>
      <c r="BC675" s="35">
        <f t="shared" si="136"/>
        <v>5.3608247422680444E-2</v>
      </c>
      <c r="BD675" s="35">
        <f t="shared" si="137"/>
        <v>1</v>
      </c>
      <c r="BE675" s="35">
        <f t="shared" si="138"/>
        <v>0.94639175257731956</v>
      </c>
      <c r="BF675" s="23">
        <f>VLOOKUP(AH675,POINTS_TABLE!$D$2:$E$6,2,FALSE)</f>
        <v>4.4087756341599382</v>
      </c>
      <c r="BG675" s="23">
        <f>VLOOKUP(AI675,POINTS_TABLE!$D$7:$E$12,2,FALSE)</f>
        <v>-2.6701063982906263</v>
      </c>
      <c r="BH675" s="23">
        <f>VLOOKUP(AJ675,POINTS_TABLE!$D$13:$E$18,2,FALSE)</f>
        <v>2.4866538521987356</v>
      </c>
      <c r="BI675" s="23">
        <f>VLOOKUP(AK675,POINTS_TABLE!$D$21:$E$24,2,FALSE)</f>
        <v>-38.273886227485001</v>
      </c>
      <c r="BJ675" s="23">
        <f>VLOOKUP(AL675,POINTS_TABLE!$D$25:$E$27,2,FALSE)</f>
        <v>-16.350408422870363</v>
      </c>
      <c r="BK675" s="23">
        <f>VLOOKUP(AM675,POINTS_TABLE!$D$28:$E$33,2,FALSE)</f>
        <v>-18.836510639202615</v>
      </c>
      <c r="BL675" s="23">
        <f>VLOOKUP(AN675,POINTS_TABLE!$D$34:$E$37,2,FALSE)</f>
        <v>-21.551263188140087</v>
      </c>
      <c r="BM675" s="23">
        <f>VLOOKUP(AO675,POINTS_TABLE!$D$38:$E$41,2,FALSE)</f>
        <v>-7.9935582413174426</v>
      </c>
      <c r="BN675" s="23">
        <f>VLOOKUP(AP675,POINTS_TABLE!$D$42:$E$44,2,FALSE)</f>
        <v>-9.2873123719919874</v>
      </c>
      <c r="BO675" s="23">
        <f>VLOOKUP(AQ675,POINTS_TABLE!$D$45:$E$48,2,FALSE)</f>
        <v>2.6738283855727758</v>
      </c>
      <c r="BP675" s="23">
        <f>VLOOKUP(AR675,POINTS_TABLE!$D$49:$E$50,2,FALSE)</f>
        <v>-3.4375704313596254</v>
      </c>
      <c r="BQ675" s="23">
        <f>VLOOKUP(AS675,POINTS_TABLE!$D$51:$E$52,2,FALSE)</f>
        <v>-3.8353326132213157</v>
      </c>
      <c r="BR675" s="39">
        <f>ROUND(SCORECARD_SCALLING!$C$6-SUM(BF675:BQ675)-TRAIN_SUMMARY!$C$2*SCORECARD_SCALLING!$C$5,0)</f>
        <v>619</v>
      </c>
      <c r="BS675" t="str">
        <f t="shared" si="139"/>
        <v>Accept</v>
      </c>
      <c r="BT675">
        <f t="shared" si="140"/>
        <v>3</v>
      </c>
    </row>
    <row r="676" spans="1:72">
      <c r="A676" s="2" t="s">
        <v>37</v>
      </c>
      <c r="B676" s="2">
        <v>24</v>
      </c>
      <c r="C676" s="2" t="s">
        <v>22</v>
      </c>
      <c r="D676" s="2" t="s">
        <v>49</v>
      </c>
      <c r="E676" s="2">
        <v>5804</v>
      </c>
      <c r="F676" s="2" t="s">
        <v>53</v>
      </c>
      <c r="G676" s="2" t="s">
        <v>35</v>
      </c>
      <c r="H676" s="2">
        <v>4</v>
      </c>
      <c r="I676" s="2" t="s">
        <v>26</v>
      </c>
      <c r="J676" s="2" t="s">
        <v>27</v>
      </c>
      <c r="K676" s="2">
        <v>2</v>
      </c>
      <c r="L676" s="2" t="s">
        <v>28</v>
      </c>
      <c r="M676" s="2">
        <v>27</v>
      </c>
      <c r="N676" s="2" t="s">
        <v>27</v>
      </c>
      <c r="O676" s="2" t="s">
        <v>29</v>
      </c>
      <c r="P676" s="2">
        <v>2</v>
      </c>
      <c r="Q676" s="2" t="s">
        <v>30</v>
      </c>
      <c r="R676" s="2">
        <v>1</v>
      </c>
      <c r="S676" s="2" t="s">
        <v>27</v>
      </c>
      <c r="T676" s="2" t="s">
        <v>31</v>
      </c>
      <c r="U676" s="2">
        <v>0</v>
      </c>
      <c r="V676">
        <f>_xlfn.XLOOKUP(B676,Binning_WOE_IV!$C$2:$C$6,Binning_WOE_IV!$I$2:$I$6,"not found",-1)</f>
        <v>-0.12917431193202994</v>
      </c>
      <c r="W676">
        <f>_xlfn.XLOOKUP(E676,Binning_WOE_IV!$C$7:$C$12,Binning_WOE_IV!$I$7:$I$12,"not found",-1)</f>
        <v>-0.1020145435816787</v>
      </c>
      <c r="X676">
        <f>_xlfn.XLOOKUP(M676,Binning_WOE_IV!$C$13:$C$18,Binning_WOE_IV!$I$13:$I$18,"not found",-1)</f>
        <v>-0.13233987329659078</v>
      </c>
      <c r="Y676">
        <f>_xlfn.XLOOKUP(A676,Binning_WOE_IV!$B$32:$B$35,Binning_WOE_IV!$G$32:$G$35,"not found",0)</f>
        <v>1.1281887537091495</v>
      </c>
      <c r="Z676" s="23">
        <f>_xlfn.XLOOKUP(_xlfn.XLOOKUP(C676,Binning_WOE_IV!$AF$2:$AF$6,Binning_WOE_IV!$AG$2:$AG$6,"not found",0),Binning_WOE_IV!$R$36:$R$38,Binning_WOE_IV!$G$36:$G$38,"not found",0)</f>
        <v>0.68738688104907397</v>
      </c>
      <c r="AA676" cm="1">
        <f t="array" ref="AA676">_xlfn.SWITCH(D676,"radio/tv",Binning_WOE_IV!$G$39,"other",Binning_WOE_IV!$G$39,"education",Binning_WOE_IV!$G$40,"retraining",Binning_WOE_IV!$G$40,"furniture/equipment",Binning_WOE_IV!$G$41,"domestic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676">
        <f>_xlfn.LET(_xlpm.b,_xlfn.XLOOKUP(F676,Binning_WOE_IV!$AJ$2:$AJ$6,Binning_WOE_IV!$AK$2:$AK$6,"not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76">
        <f>_xlfn.LET(_xlpm.b,_xlfn.XLOOKUP(G676,Binning_WOE_IV!$AL$2:$AL$6,Binning_WOE_IV!$AM$2:$AM$6,"not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76">
        <f>_xlfn.XLOOKUP(_xlfn.XLOOKUP(I676,Binning_WOE_IV!$AN$2:$AN$5,Binning_WOE_IV!$AO$2:$AO$5,"not found",0),Binning_WOE_IV!$R$53:$R$55,Binning_WOE_IV!$G$53:$G$55,"not found",0)</f>
        <v>0.1811117123342415</v>
      </c>
      <c r="AE676">
        <f>_xlfn.LET(_xlpm.b,_xlfn.XLOOKUP(L676,Binning_WOE_IV!$AQ$2:$AQ$5,Binning_WOE_IV!$AR$2:$AR$5,"not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76">
        <f>_xlfn.XLOOKUP(_xlfn.XLOOKUP(N676,Binning_WOE_IV!$AS$2:$AS$4,Binning_WOE_IV!$AT$2:$AT$4,"not found",0),Binning_WOE_IV!$R$62:$R$63,Binning_WOE_IV!$G$62:$G$63,"not found",0)</f>
        <v>0.12957806221905885</v>
      </c>
      <c r="AG676">
        <f>_xlfn.XLOOKUP(_xlfn.XLOOKUP(O676,Binning_WOE_IV!$AU$2:$AU$4,Binning_WOE_IV!$AV$2:$AV$4,"not found",0),Binning_WOE_IV!$R$64:$R$65,Binning_WOE_IV!$G$64:$G$65,"not found",0)</f>
        <v>0.23435622685305388</v>
      </c>
      <c r="AH676">
        <f>V676*TRAIN_SUMMARY!$C$3</f>
        <v>0.10186434668464488</v>
      </c>
      <c r="AI676">
        <f>W676*TRAIN_SUMMARY!$C$4</f>
        <v>5.0912844229637523E-2</v>
      </c>
      <c r="AJ676">
        <f>X676*TRAIN_SUMMARY!$C$5</f>
        <v>8.428542324031725E-2</v>
      </c>
      <c r="AK676">
        <f>Y676*TRAIN_SUMMARY!$C$6</f>
        <v>-0.88431454425511169</v>
      </c>
      <c r="AL676">
        <f>Z676*TRAIN_SUMMARY!$C$7</f>
        <v>-0.37777464997720578</v>
      </c>
      <c r="AM676">
        <f>AA676*TRAIN_SUMMARY!$C$8</f>
        <v>-0.46936907902687153</v>
      </c>
      <c r="AN676">
        <f>AB676*TRAIN_SUMMARY!$C$9</f>
        <v>-0.49793991054548797</v>
      </c>
      <c r="AO676">
        <f>AC676*TRAIN_SUMMARY!$C$10</f>
        <v>4.7923621110280083E-2</v>
      </c>
      <c r="AP676">
        <f>AD676*TRAIN_SUMMARY!$C$11</f>
        <v>-0.21458247952085815</v>
      </c>
      <c r="AQ676">
        <f>AE676*TRAIN_SUMMARY!$C$12</f>
        <v>-0.28008206528227803</v>
      </c>
      <c r="AR676">
        <f>AF676*TRAIN_SUMMARY!$C$13</f>
        <v>-7.9424741749105313E-2</v>
      </c>
      <c r="AS676">
        <f>AG676*TRAIN_SUMMARY!$C$14</f>
        <v>-8.8614999578798745E-2</v>
      </c>
      <c r="AT676">
        <f>TRAIN_SUMMARY!$C$2+SUM(AH676:AS676)</f>
        <v>-3.4285170494329607</v>
      </c>
      <c r="AU676">
        <f t="shared" si="130"/>
        <v>3.1416025695421068E-2</v>
      </c>
      <c r="AV676">
        <f t="shared" si="131"/>
        <v>3.1920094365059465E-2</v>
      </c>
      <c r="AW676">
        <f t="shared" si="132"/>
        <v>1</v>
      </c>
      <c r="AX676">
        <f t="shared" si="133"/>
        <v>0</v>
      </c>
      <c r="AY676">
        <f t="shared" si="141"/>
        <v>460</v>
      </c>
      <c r="AZ676">
        <f t="shared" si="142"/>
        <v>215</v>
      </c>
      <c r="BA676" s="35">
        <f t="shared" si="134"/>
        <v>0.94845360824742264</v>
      </c>
      <c r="BB676" s="35">
        <f t="shared" si="135"/>
        <v>1</v>
      </c>
      <c r="BC676" s="35">
        <f t="shared" si="136"/>
        <v>5.1546391752577359E-2</v>
      </c>
      <c r="BD676" s="35">
        <f t="shared" si="137"/>
        <v>1</v>
      </c>
      <c r="BE676" s="35">
        <f t="shared" si="138"/>
        <v>0.94845360824742264</v>
      </c>
      <c r="BF676" s="23">
        <f>VLOOKUP(AH676,POINTS_TABLE!$D$2:$E$6,2,FALSE)</f>
        <v>4.4087756341599382</v>
      </c>
      <c r="BG676" s="23">
        <f>VLOOKUP(AI676,POINTS_TABLE!$D$7:$E$12,2,FALSE)</f>
        <v>2.2035512366295098</v>
      </c>
      <c r="BH676" s="23">
        <f>VLOOKUP(AJ676,POINTS_TABLE!$D$13:$E$18,2,FALSE)</f>
        <v>3.6479448638409924</v>
      </c>
      <c r="BI676" s="23">
        <f>VLOOKUP(AK676,POINTS_TABLE!$D$21:$E$24,2,FALSE)</f>
        <v>-38.273886227485001</v>
      </c>
      <c r="BJ676" s="23">
        <f>VLOOKUP(AL676,POINTS_TABLE!$D$25:$E$27,2,FALSE)</f>
        <v>-16.350408422870363</v>
      </c>
      <c r="BK676" s="23">
        <f>VLOOKUP(AM676,POINTS_TABLE!$D$28:$E$33,2,FALSE)</f>
        <v>-20.314693279760625</v>
      </c>
      <c r="BL676" s="23">
        <f>VLOOKUP(AN676,POINTS_TABLE!$D$34:$E$37,2,FALSE)</f>
        <v>-21.551263188140087</v>
      </c>
      <c r="BM676" s="23">
        <f>VLOOKUP(AO676,POINTS_TABLE!$D$38:$E$41,2,FALSE)</f>
        <v>2.0741751155172814</v>
      </c>
      <c r="BN676" s="23">
        <f>VLOOKUP(AP676,POINTS_TABLE!$D$42:$E$44,2,FALSE)</f>
        <v>-9.2873123719919874</v>
      </c>
      <c r="BO676" s="23">
        <f>VLOOKUP(AQ676,POINTS_TABLE!$D$45:$E$48,2,FALSE)</f>
        <v>-12.122190198740443</v>
      </c>
      <c r="BP676" s="23">
        <f>VLOOKUP(AR676,POINTS_TABLE!$D$49:$E$50,2,FALSE)</f>
        <v>-3.4375704313596254</v>
      </c>
      <c r="BQ676" s="23">
        <f>VLOOKUP(AS676,POINTS_TABLE!$D$51:$E$52,2,FALSE)</f>
        <v>-3.8353326132213157</v>
      </c>
      <c r="BR676" s="39">
        <f>ROUND(SCORECARD_SCALLING!$C$6-SUM(BF676:BQ676)-TRAIN_SUMMARY!$C$2*SCORECARD_SCALLING!$C$5,0)</f>
        <v>619</v>
      </c>
      <c r="BS676" t="str">
        <f t="shared" si="139"/>
        <v>Accept</v>
      </c>
      <c r="BT676">
        <f t="shared" si="140"/>
        <v>3</v>
      </c>
    </row>
    <row r="677" spans="1:72">
      <c r="A677" s="2" t="s">
        <v>37</v>
      </c>
      <c r="B677" s="2">
        <v>21</v>
      </c>
      <c r="C677" s="2" t="s">
        <v>33</v>
      </c>
      <c r="D677" s="2" t="s">
        <v>23</v>
      </c>
      <c r="E677" s="2">
        <v>3160</v>
      </c>
      <c r="F677" s="2" t="s">
        <v>24</v>
      </c>
      <c r="G677" s="2" t="s">
        <v>25</v>
      </c>
      <c r="H677" s="2">
        <v>4</v>
      </c>
      <c r="I677" s="2" t="s">
        <v>26</v>
      </c>
      <c r="J677" s="2" t="s">
        <v>27</v>
      </c>
      <c r="K677" s="2">
        <v>3</v>
      </c>
      <c r="L677" s="2" t="s">
        <v>43</v>
      </c>
      <c r="M677" s="2">
        <v>41</v>
      </c>
      <c r="N677" s="2" t="s">
        <v>27</v>
      </c>
      <c r="O677" s="2" t="s">
        <v>29</v>
      </c>
      <c r="P677" s="2">
        <v>1</v>
      </c>
      <c r="Q677" s="2" t="s">
        <v>30</v>
      </c>
      <c r="R677" s="2">
        <v>1</v>
      </c>
      <c r="S677" s="2" t="s">
        <v>31</v>
      </c>
      <c r="T677" s="2" t="s">
        <v>31</v>
      </c>
      <c r="U677" s="2">
        <v>0</v>
      </c>
      <c r="V677">
        <f>_xlfn.XLOOKUP(B677,Binning_WOE_IV!$C$2:$C$6,Binning_WOE_IV!$I$2:$I$6,"not found",-1)</f>
        <v>7.0953437452657447E-2</v>
      </c>
      <c r="W677">
        <f>_xlfn.XLOOKUP(E677,Binning_WOE_IV!$C$7:$C$12,Binning_WOE_IV!$I$7:$I$12,"not found",-1)</f>
        <v>4.3939369041401284E-2</v>
      </c>
      <c r="X677">
        <f>_xlfn.XLOOKUP(M677,Binning_WOE_IV!$C$13:$C$18,Binning_WOE_IV!$I$13:$I$18,"not found",-1)</f>
        <v>0.27579903319597576</v>
      </c>
      <c r="Y677">
        <f>_xlfn.XLOOKUP(A677,Binning_WOE_IV!$B$32:$B$35,Binning_WOE_IV!$G$32:$G$35,"not found",0)</f>
        <v>1.1281887537091495</v>
      </c>
      <c r="Z677" s="23">
        <f>_xlfn.XLOOKUP(_xlfn.XLOOKUP(C677,Binning_WOE_IV!$AF$2:$AF$6,Binning_WOE_IV!$AG$2:$AG$6,"not found",0),Binning_WOE_IV!$R$36:$R$38,Binning_WOE_IV!$G$36:$G$38,"not found",0)</f>
        <v>-4.4726268044255127E-2</v>
      </c>
      <c r="AA677" cm="1">
        <f t="array" ref="AA677">_xlfn.SWITCH(D677,"radio/tv",Binning_WOE_IV!$G$39,"other",Binning_WOE_IV!$G$39,"education",Binning_WOE_IV!$G$40,"retraining",Binning_WOE_IV!$G$40,"furniture/equipment",Binning_WOE_IV!$G$41,"domestic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77">
        <f>_xlfn.LET(_xlpm.b,_xlfn.XLOOKUP(F677,Binning_WOE_IV!$AJ$2:$AJ$6,Binning_WOE_IV!$AK$2:$AK$6,"not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77">
        <f>_xlfn.LET(_xlpm.b,_xlfn.XLOOKUP(G677,Binning_WOE_IV!$AL$2:$AL$6,Binning_WOE_IV!$AM$2:$AM$6,"not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77">
        <f>_xlfn.XLOOKUP(_xlfn.XLOOKUP(I677,Binning_WOE_IV!$AN$2:$AN$5,Binning_WOE_IV!$AO$2:$AO$5,"not found",0),Binning_WOE_IV!$R$53:$R$55,Binning_WOE_IV!$G$53:$G$55,"not found",0)</f>
        <v>0.1811117123342415</v>
      </c>
      <c r="AE677">
        <f>_xlfn.LET(_xlpm.b,_xlfn.XLOOKUP(L677,Binning_WOE_IV!$AQ$2:$AQ$5,Binning_WOE_IV!$AR$2:$AR$5,"not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77">
        <f>_xlfn.XLOOKUP(_xlfn.XLOOKUP(N677,Binning_WOE_IV!$AS$2:$AS$4,Binning_WOE_IV!$AT$2:$AT$4,"not found",0),Binning_WOE_IV!$R$62:$R$63,Binning_WOE_IV!$G$62:$G$63,"not found",0)</f>
        <v>0.12957806221905885</v>
      </c>
      <c r="AG677">
        <f>_xlfn.XLOOKUP(_xlfn.XLOOKUP(O677,Binning_WOE_IV!$AU$2:$AU$4,Binning_WOE_IV!$AV$2:$AV$4,"not found",0),Binning_WOE_IV!$R$64:$R$65,Binning_WOE_IV!$G$64:$G$65,"not found",0)</f>
        <v>0.23435622685305388</v>
      </c>
      <c r="AH677">
        <f>V677*TRAIN_SUMMARY!$C$3</f>
        <v>-5.5952498937620498E-2</v>
      </c>
      <c r="AI677">
        <f>W677*TRAIN_SUMMARY!$C$4</f>
        <v>-2.1929012991782761E-2</v>
      </c>
      <c r="AJ677">
        <f>X677*TRAIN_SUMMARY!$C$5</f>
        <v>-0.1756525653466223</v>
      </c>
      <c r="AK677">
        <f>Y677*TRAIN_SUMMARY!$C$6</f>
        <v>-0.88431454425511169</v>
      </c>
      <c r="AL677">
        <f>Z677*TRAIN_SUMMARY!$C$7</f>
        <v>2.4580699342731407E-2</v>
      </c>
      <c r="AM677">
        <f>AA677*TRAIN_SUMMARY!$C$8</f>
        <v>-0.43521580803835686</v>
      </c>
      <c r="AN677">
        <f>AB677*TRAIN_SUMMARY!$C$9</f>
        <v>-0.49611293003523665</v>
      </c>
      <c r="AO677">
        <f>AC677*TRAIN_SUMMARY!$C$10</f>
        <v>-0.18469041192036334</v>
      </c>
      <c r="AP677">
        <f>AD677*TRAIN_SUMMARY!$C$11</f>
        <v>-0.21458247952085815</v>
      </c>
      <c r="AQ677">
        <f>AE677*TRAIN_SUMMARY!$C$12</f>
        <v>-1.8327249432625072E-2</v>
      </c>
      <c r="AR677">
        <f>AF677*TRAIN_SUMMARY!$C$13</f>
        <v>-7.9424741749105313E-2</v>
      </c>
      <c r="AS677">
        <f>AG677*TRAIN_SUMMARY!$C$14</f>
        <v>-8.8614999578798745E-2</v>
      </c>
      <c r="AT677">
        <f>TRAIN_SUMMARY!$C$2+SUM(AH677:AS677)</f>
        <v>-3.4516373572258727</v>
      </c>
      <c r="AU677">
        <f t="shared" si="130"/>
        <v>3.0720067363951734E-2</v>
      </c>
      <c r="AV677">
        <f t="shared" si="131"/>
        <v>3.1201820642226749E-2</v>
      </c>
      <c r="AW677">
        <f t="shared" si="132"/>
        <v>1</v>
      </c>
      <c r="AX677">
        <f t="shared" si="133"/>
        <v>0</v>
      </c>
      <c r="AY677">
        <f t="shared" si="141"/>
        <v>461</v>
      </c>
      <c r="AZ677">
        <f t="shared" si="142"/>
        <v>215</v>
      </c>
      <c r="BA677" s="35">
        <f t="shared" si="134"/>
        <v>0.95051546391752573</v>
      </c>
      <c r="BB677" s="35">
        <f t="shared" si="135"/>
        <v>1</v>
      </c>
      <c r="BC677" s="35">
        <f t="shared" si="136"/>
        <v>4.9484536082474273E-2</v>
      </c>
      <c r="BD677" s="35">
        <f t="shared" si="137"/>
        <v>1</v>
      </c>
      <c r="BE677" s="35">
        <f t="shared" si="138"/>
        <v>0.95051546391752573</v>
      </c>
      <c r="BF677" s="23">
        <f>VLOOKUP(AH677,POINTS_TABLE!$D$2:$E$6,2,FALSE)</f>
        <v>-2.4216717822795024</v>
      </c>
      <c r="BG677" s="23">
        <f>VLOOKUP(AI677,POINTS_TABLE!$D$7:$E$12,2,FALSE)</f>
        <v>-0.94910634884503919</v>
      </c>
      <c r="BH677" s="23">
        <f>VLOOKUP(AJ677,POINTS_TABLE!$D$13:$E$18,2,FALSE)</f>
        <v>-7.6023925483498971</v>
      </c>
      <c r="BI677" s="23">
        <f>VLOOKUP(AK677,POINTS_TABLE!$D$21:$E$24,2,FALSE)</f>
        <v>-38.273886227485001</v>
      </c>
      <c r="BJ677" s="23">
        <f>VLOOKUP(AL677,POINTS_TABLE!$D$25:$E$27,2,FALSE)</f>
        <v>1.063873591300236</v>
      </c>
      <c r="BK677" s="23">
        <f>VLOOKUP(AM677,POINTS_TABLE!$D$28:$E$33,2,FALSE)</f>
        <v>-18.836510639202615</v>
      </c>
      <c r="BL677" s="23">
        <f>VLOOKUP(AN677,POINTS_TABLE!$D$34:$E$37,2,FALSE)</f>
        <v>-21.472189916481874</v>
      </c>
      <c r="BM677" s="23">
        <f>VLOOKUP(AO677,POINTS_TABLE!$D$38:$E$41,2,FALSE)</f>
        <v>-7.9935582413174426</v>
      </c>
      <c r="BN677" s="23">
        <f>VLOOKUP(AP677,POINTS_TABLE!$D$42:$E$44,2,FALSE)</f>
        <v>-9.2873123719919874</v>
      </c>
      <c r="BO677" s="23">
        <f>VLOOKUP(AQ677,POINTS_TABLE!$D$45:$E$48,2,FALSE)</f>
        <v>-0.79321895608749771</v>
      </c>
      <c r="BP677" s="23">
        <f>VLOOKUP(AR677,POINTS_TABLE!$D$49:$E$50,2,FALSE)</f>
        <v>-3.4375704313596254</v>
      </c>
      <c r="BQ677" s="23">
        <f>VLOOKUP(AS677,POINTS_TABLE!$D$51:$E$52,2,FALSE)</f>
        <v>-3.8353326132213157</v>
      </c>
      <c r="BR677" s="39">
        <f>ROUND(SCORECARD_SCALLING!$C$6-SUM(BF677:BQ677)-TRAIN_SUMMARY!$C$2*SCORECARD_SCALLING!$C$5,0)</f>
        <v>620</v>
      </c>
      <c r="BS677" t="str">
        <f t="shared" si="139"/>
        <v>Accept</v>
      </c>
      <c r="BT677">
        <f t="shared" si="140"/>
        <v>3</v>
      </c>
    </row>
    <row r="678" spans="1:72">
      <c r="A678" s="2" t="s">
        <v>37</v>
      </c>
      <c r="B678" s="2">
        <v>12</v>
      </c>
      <c r="C678" s="2" t="s">
        <v>22</v>
      </c>
      <c r="D678" s="2" t="s">
        <v>23</v>
      </c>
      <c r="E678" s="2">
        <v>618</v>
      </c>
      <c r="F678" s="2" t="s">
        <v>34</v>
      </c>
      <c r="G678" s="2" t="s">
        <v>25</v>
      </c>
      <c r="H678" s="2">
        <v>4</v>
      </c>
      <c r="I678" s="2" t="s">
        <v>26</v>
      </c>
      <c r="J678" s="2" t="s">
        <v>27</v>
      </c>
      <c r="K678" s="2">
        <v>4</v>
      </c>
      <c r="L678" s="2" t="s">
        <v>28</v>
      </c>
      <c r="M678" s="2">
        <v>56</v>
      </c>
      <c r="N678" s="2" t="s">
        <v>27</v>
      </c>
      <c r="O678" s="2" t="s">
        <v>29</v>
      </c>
      <c r="P678" s="2">
        <v>1</v>
      </c>
      <c r="Q678" s="2" t="s">
        <v>30</v>
      </c>
      <c r="R678" s="2">
        <v>1</v>
      </c>
      <c r="S678" s="2" t="s">
        <v>27</v>
      </c>
      <c r="T678" s="2" t="s">
        <v>31</v>
      </c>
      <c r="U678" s="2">
        <v>0</v>
      </c>
      <c r="V678">
        <f>_xlfn.XLOOKUP(B678,Binning_WOE_IV!$C$2:$C$6,Binning_WOE_IV!$I$2:$I$6,"not found",-1)</f>
        <v>7.0953437452657447E-2</v>
      </c>
      <c r="W678">
        <f>_xlfn.XLOOKUP(E678,Binning_WOE_IV!$C$7:$C$12,Binning_WOE_IV!$I$7:$I$12,"not found",-1)</f>
        <v>3.9978967825304385E-2</v>
      </c>
      <c r="X678">
        <f>_xlfn.XLOOKUP(M678,Binning_WOE_IV!$C$13:$C$18,Binning_WOE_IV!$I$13:$I$18,"not found",-1)</f>
        <v>0.42044277372805144</v>
      </c>
      <c r="Y678">
        <f>_xlfn.XLOOKUP(A678,Binning_WOE_IV!$B$32:$B$35,Binning_WOE_IV!$G$32:$G$35,"not found",0)</f>
        <v>1.1281887537091495</v>
      </c>
      <c r="Z678" s="23">
        <f>_xlfn.XLOOKUP(_xlfn.XLOOKUP(C678,Binning_WOE_IV!$AF$2:$AF$6,Binning_WOE_IV!$AG$2:$AG$6,"not found",0),Binning_WOE_IV!$R$36:$R$38,Binning_WOE_IV!$G$36:$G$38,"not found",0)</f>
        <v>0.68738688104907397</v>
      </c>
      <c r="AA678" cm="1">
        <f t="array" ref="AA678">_xlfn.SWITCH(D678,"radio/tv",Binning_WOE_IV!$G$39,"other",Binning_WOE_IV!$G$39,"education",Binning_WOE_IV!$G$40,"retraining",Binning_WOE_IV!$G$40,"furniture/equipment",Binning_WOE_IV!$G$41,"domestic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78">
        <f>_xlfn.LET(_xlpm.b,_xlfn.XLOOKUP(F678,Binning_WOE_IV!$AJ$2:$AJ$6,Binning_WOE_IV!$AK$2:$AK$6,"not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78">
        <f>_xlfn.LET(_xlpm.b,_xlfn.XLOOKUP(G678,Binning_WOE_IV!$AL$2:$AL$6,Binning_WOE_IV!$AM$2:$AM$6,"not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78">
        <f>_xlfn.XLOOKUP(_xlfn.XLOOKUP(I678,Binning_WOE_IV!$AN$2:$AN$5,Binning_WOE_IV!$AO$2:$AO$5,"not found",0),Binning_WOE_IV!$R$53:$R$55,Binning_WOE_IV!$G$53:$G$55,"not found",0)</f>
        <v>0.1811117123342415</v>
      </c>
      <c r="AE678">
        <f>_xlfn.LET(_xlpm.b,_xlfn.XLOOKUP(L678,Binning_WOE_IV!$AQ$2:$AQ$5,Binning_WOE_IV!$AR$2:$AR$5,"not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78">
        <f>_xlfn.XLOOKUP(_xlfn.XLOOKUP(N678,Binning_WOE_IV!$AS$2:$AS$4,Binning_WOE_IV!$AT$2:$AT$4,"not found",0),Binning_WOE_IV!$R$62:$R$63,Binning_WOE_IV!$G$62:$G$63,"not found",0)</f>
        <v>0.12957806221905885</v>
      </c>
      <c r="AG678">
        <f>_xlfn.XLOOKUP(_xlfn.XLOOKUP(O678,Binning_WOE_IV!$AU$2:$AU$4,Binning_WOE_IV!$AV$2:$AV$4,"not found",0),Binning_WOE_IV!$R$64:$R$65,Binning_WOE_IV!$G$64:$G$65,"not found",0)</f>
        <v>0.23435622685305388</v>
      </c>
      <c r="AH678">
        <f>V678*TRAIN_SUMMARY!$C$3</f>
        <v>-5.5952498937620498E-2</v>
      </c>
      <c r="AI678">
        <f>W678*TRAIN_SUMMARY!$C$4</f>
        <v>-1.9952478243670423E-2</v>
      </c>
      <c r="AJ678">
        <f>X678*TRAIN_SUMMARY!$C$5</f>
        <v>-0.26777415036949909</v>
      </c>
      <c r="AK678">
        <f>Y678*TRAIN_SUMMARY!$C$6</f>
        <v>-0.88431454425511169</v>
      </c>
      <c r="AL678">
        <f>Z678*TRAIN_SUMMARY!$C$7</f>
        <v>-0.37777464997720578</v>
      </c>
      <c r="AM678">
        <f>AA678*TRAIN_SUMMARY!$C$8</f>
        <v>-0.43521580803835686</v>
      </c>
      <c r="AN678">
        <f>AB678*TRAIN_SUMMARY!$C$9</f>
        <v>0.17108448609736249</v>
      </c>
      <c r="AO678">
        <f>AC678*TRAIN_SUMMARY!$C$10</f>
        <v>-0.18469041192036334</v>
      </c>
      <c r="AP678">
        <f>AD678*TRAIN_SUMMARY!$C$11</f>
        <v>-0.21458247952085815</v>
      </c>
      <c r="AQ678">
        <f>AE678*TRAIN_SUMMARY!$C$12</f>
        <v>-0.28008206528227803</v>
      </c>
      <c r="AR678">
        <f>AF678*TRAIN_SUMMARY!$C$13</f>
        <v>-7.9424741749105313E-2</v>
      </c>
      <c r="AS678">
        <f>AG678*TRAIN_SUMMARY!$C$14</f>
        <v>-8.8614999578798745E-2</v>
      </c>
      <c r="AT678">
        <f>TRAIN_SUMMARY!$C$2+SUM(AH678:AS678)</f>
        <v>-3.5386951565376288</v>
      </c>
      <c r="AU678">
        <f t="shared" si="130"/>
        <v>2.8231063109568751E-2</v>
      </c>
      <c r="AV678">
        <f t="shared" si="131"/>
        <v>2.8637222029924778E-2</v>
      </c>
      <c r="AW678">
        <f t="shared" si="132"/>
        <v>1</v>
      </c>
      <c r="AX678">
        <f t="shared" si="133"/>
        <v>0</v>
      </c>
      <c r="AY678">
        <f t="shared" si="141"/>
        <v>462</v>
      </c>
      <c r="AZ678">
        <f t="shared" si="142"/>
        <v>215</v>
      </c>
      <c r="BA678" s="35">
        <f t="shared" si="134"/>
        <v>0.95257731958762881</v>
      </c>
      <c r="BB678" s="35">
        <f t="shared" si="135"/>
        <v>1</v>
      </c>
      <c r="BC678" s="35">
        <f t="shared" si="136"/>
        <v>4.7422680412371188E-2</v>
      </c>
      <c r="BD678" s="35">
        <f t="shared" si="137"/>
        <v>1</v>
      </c>
      <c r="BE678" s="35">
        <f t="shared" si="138"/>
        <v>0.95257731958762881</v>
      </c>
      <c r="BF678" s="23">
        <f>VLOOKUP(AH678,POINTS_TABLE!$D$2:$E$6,2,FALSE)</f>
        <v>-2.4216717822795024</v>
      </c>
      <c r="BG678" s="23">
        <f>VLOOKUP(AI678,POINTS_TABLE!$D$7:$E$12,2,FALSE)</f>
        <v>-0.86356024246764762</v>
      </c>
      <c r="BH678" s="23">
        <f>VLOOKUP(AJ678,POINTS_TABLE!$D$13:$E$18,2,FALSE)</f>
        <v>-11.589493164489957</v>
      </c>
      <c r="BI678" s="23">
        <f>VLOOKUP(AK678,POINTS_TABLE!$D$21:$E$24,2,FALSE)</f>
        <v>-38.273886227485001</v>
      </c>
      <c r="BJ678" s="23">
        <f>VLOOKUP(AL678,POINTS_TABLE!$D$25:$E$27,2,FALSE)</f>
        <v>-16.350408422870363</v>
      </c>
      <c r="BK678" s="23">
        <f>VLOOKUP(AM678,POINTS_TABLE!$D$28:$E$33,2,FALSE)</f>
        <v>-18.836510639202615</v>
      </c>
      <c r="BL678" s="23">
        <f>VLOOKUP(AN678,POINTS_TABLE!$D$34:$E$37,2,FALSE)</f>
        <v>7.4046821899710498</v>
      </c>
      <c r="BM678" s="23">
        <f>VLOOKUP(AO678,POINTS_TABLE!$D$38:$E$41,2,FALSE)</f>
        <v>-7.9935582413174426</v>
      </c>
      <c r="BN678" s="23">
        <f>VLOOKUP(AP678,POINTS_TABLE!$D$42:$E$44,2,FALSE)</f>
        <v>-9.2873123719919874</v>
      </c>
      <c r="BO678" s="23">
        <f>VLOOKUP(AQ678,POINTS_TABLE!$D$45:$E$48,2,FALSE)</f>
        <v>-12.122190198740443</v>
      </c>
      <c r="BP678" s="23">
        <f>VLOOKUP(AR678,POINTS_TABLE!$D$49:$E$50,2,FALSE)</f>
        <v>-3.4375704313596254</v>
      </c>
      <c r="BQ678" s="23">
        <f>VLOOKUP(AS678,POINTS_TABLE!$D$51:$E$52,2,FALSE)</f>
        <v>-3.8353326132213157</v>
      </c>
      <c r="BR678" s="39">
        <f>ROUND(SCORECARD_SCALLING!$C$6-SUM(BF678:BQ678)-TRAIN_SUMMARY!$C$2*SCORECARD_SCALLING!$C$5,0)</f>
        <v>623</v>
      </c>
      <c r="BS678" t="str">
        <f t="shared" si="139"/>
        <v>Accept</v>
      </c>
      <c r="BT678">
        <f t="shared" si="140"/>
        <v>3</v>
      </c>
    </row>
    <row r="679" spans="1:72">
      <c r="A679" s="2" t="s">
        <v>37</v>
      </c>
      <c r="B679" s="2">
        <v>12</v>
      </c>
      <c r="C679" s="2" t="s">
        <v>22</v>
      </c>
      <c r="D679" s="2" t="s">
        <v>23</v>
      </c>
      <c r="E679" s="2">
        <v>976</v>
      </c>
      <c r="F679" s="2" t="s">
        <v>24</v>
      </c>
      <c r="G679" s="2" t="s">
        <v>25</v>
      </c>
      <c r="H679" s="2">
        <v>4</v>
      </c>
      <c r="I679" s="2" t="s">
        <v>26</v>
      </c>
      <c r="J679" s="2" t="s">
        <v>27</v>
      </c>
      <c r="K679" s="2">
        <v>4</v>
      </c>
      <c r="L679" s="2" t="s">
        <v>50</v>
      </c>
      <c r="M679" s="2">
        <v>35</v>
      </c>
      <c r="N679" s="2" t="s">
        <v>27</v>
      </c>
      <c r="O679" s="2" t="s">
        <v>29</v>
      </c>
      <c r="P679" s="2">
        <v>2</v>
      </c>
      <c r="Q679" s="2" t="s">
        <v>30</v>
      </c>
      <c r="R679" s="2">
        <v>1</v>
      </c>
      <c r="S679" s="2" t="s">
        <v>27</v>
      </c>
      <c r="T679" s="2" t="s">
        <v>31</v>
      </c>
      <c r="U679" s="2">
        <v>0</v>
      </c>
      <c r="V679">
        <f>_xlfn.XLOOKUP(B679,Binning_WOE_IV!$C$2:$C$6,Binning_WOE_IV!$I$2:$I$6,"not found",-1)</f>
        <v>7.0953437452657447E-2</v>
      </c>
      <c r="W679">
        <f>_xlfn.XLOOKUP(E679,Binning_WOE_IV!$C$7:$C$12,Binning_WOE_IV!$I$7:$I$12,"not found",-1)</f>
        <v>3.9978967825304385E-2</v>
      </c>
      <c r="X679">
        <f>_xlfn.XLOOKUP(M679,Binning_WOE_IV!$C$13:$C$18,Binning_WOE_IV!$I$13:$I$18,"not found",-1)</f>
        <v>-9.0210644079187538E-2</v>
      </c>
      <c r="Y679">
        <f>_xlfn.XLOOKUP(A679,Binning_WOE_IV!$B$32:$B$35,Binning_WOE_IV!$G$32:$G$35,"not found",0)</f>
        <v>1.1281887537091495</v>
      </c>
      <c r="Z679" s="23">
        <f>_xlfn.XLOOKUP(_xlfn.XLOOKUP(C679,Binning_WOE_IV!$AF$2:$AF$6,Binning_WOE_IV!$AG$2:$AG$6,"not found",0),Binning_WOE_IV!$R$36:$R$38,Binning_WOE_IV!$G$36:$G$38,"not found",0)</f>
        <v>0.68738688104907397</v>
      </c>
      <c r="AA679" cm="1">
        <f t="array" ref="AA679">_xlfn.SWITCH(D679,"radio/tv",Binning_WOE_IV!$G$39,"other",Binning_WOE_IV!$G$39,"education",Binning_WOE_IV!$G$40,"retraining",Binning_WOE_IV!$G$40,"furniture/equipment",Binning_WOE_IV!$G$41,"domestic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79">
        <f>_xlfn.LET(_xlpm.b,_xlfn.XLOOKUP(F679,Binning_WOE_IV!$AJ$2:$AJ$6,Binning_WOE_IV!$AK$2:$AK$6,"not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79">
        <f>_xlfn.LET(_xlpm.b,_xlfn.XLOOKUP(G679,Binning_WOE_IV!$AL$2:$AL$6,Binning_WOE_IV!$AM$2:$AM$6,"not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79">
        <f>_xlfn.XLOOKUP(_xlfn.XLOOKUP(I679,Binning_WOE_IV!$AN$2:$AN$5,Binning_WOE_IV!$AO$2:$AO$5,"not found",0),Binning_WOE_IV!$R$53:$R$55,Binning_WOE_IV!$G$53:$G$55,"not found",0)</f>
        <v>0.1811117123342415</v>
      </c>
      <c r="AE679">
        <f>_xlfn.LET(_xlpm.b,_xlfn.XLOOKUP(L679,Binning_WOE_IV!$AQ$2:$AQ$5,Binning_WOE_IV!$AR$2:$AR$5,"not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79">
        <f>_xlfn.XLOOKUP(_xlfn.XLOOKUP(N679,Binning_WOE_IV!$AS$2:$AS$4,Binning_WOE_IV!$AT$2:$AT$4,"not found",0),Binning_WOE_IV!$R$62:$R$63,Binning_WOE_IV!$G$62:$G$63,"not found",0)</f>
        <v>0.12957806221905885</v>
      </c>
      <c r="AG679">
        <f>_xlfn.XLOOKUP(_xlfn.XLOOKUP(O679,Binning_WOE_IV!$AU$2:$AU$4,Binning_WOE_IV!$AV$2:$AV$4,"not found",0),Binning_WOE_IV!$R$64:$R$65,Binning_WOE_IV!$G$64:$G$65,"not found",0)</f>
        <v>0.23435622685305388</v>
      </c>
      <c r="AH679">
        <f>V679*TRAIN_SUMMARY!$C$3</f>
        <v>-5.5952498937620498E-2</v>
      </c>
      <c r="AI679">
        <f>W679*TRAIN_SUMMARY!$C$4</f>
        <v>-1.9952478243670423E-2</v>
      </c>
      <c r="AJ679">
        <f>X679*TRAIN_SUMMARY!$C$5</f>
        <v>5.7453903556002682E-2</v>
      </c>
      <c r="AK679">
        <f>Y679*TRAIN_SUMMARY!$C$6</f>
        <v>-0.88431454425511169</v>
      </c>
      <c r="AL679">
        <f>Z679*TRAIN_SUMMARY!$C$7</f>
        <v>-0.37777464997720578</v>
      </c>
      <c r="AM679">
        <f>AA679*TRAIN_SUMMARY!$C$8</f>
        <v>-0.43521580803835686</v>
      </c>
      <c r="AN679">
        <f>AB679*TRAIN_SUMMARY!$C$9</f>
        <v>-0.49611293003523665</v>
      </c>
      <c r="AO679">
        <f>AC679*TRAIN_SUMMARY!$C$10</f>
        <v>-0.18469041192036334</v>
      </c>
      <c r="AP679">
        <f>AD679*TRAIN_SUMMARY!$C$11</f>
        <v>-0.21458247952085815</v>
      </c>
      <c r="AQ679">
        <f>AE679*TRAIN_SUMMARY!$C$12</f>
        <v>6.1778553558697331E-2</v>
      </c>
      <c r="AR679">
        <f>AF679*TRAIN_SUMMARY!$C$13</f>
        <v>-7.9424741749105313E-2</v>
      </c>
      <c r="AS679">
        <f>AG679*TRAIN_SUMMARY!$C$14</f>
        <v>-8.8614999578798745E-2</v>
      </c>
      <c r="AT679">
        <f>TRAIN_SUMMARY!$C$2+SUM(AH679:AS679)</f>
        <v>-3.5388038999037503</v>
      </c>
      <c r="AU679">
        <f t="shared" si="130"/>
        <v>2.8228079989472587E-2</v>
      </c>
      <c r="AV679">
        <f t="shared" si="131"/>
        <v>2.8634152251293087E-2</v>
      </c>
      <c r="AW679">
        <f t="shared" si="132"/>
        <v>1</v>
      </c>
      <c r="AX679">
        <f t="shared" si="133"/>
        <v>0</v>
      </c>
      <c r="AY679">
        <f t="shared" si="141"/>
        <v>463</v>
      </c>
      <c r="AZ679">
        <f t="shared" si="142"/>
        <v>215</v>
      </c>
      <c r="BA679" s="35">
        <f t="shared" si="134"/>
        <v>0.95463917525773201</v>
      </c>
      <c r="BB679" s="35">
        <f t="shared" si="135"/>
        <v>1</v>
      </c>
      <c r="BC679" s="35">
        <f t="shared" si="136"/>
        <v>4.5360824742267991E-2</v>
      </c>
      <c r="BD679" s="35">
        <f t="shared" si="137"/>
        <v>1</v>
      </c>
      <c r="BE679" s="35">
        <f t="shared" si="138"/>
        <v>0.95463917525773201</v>
      </c>
      <c r="BF679" s="23">
        <f>VLOOKUP(AH679,POINTS_TABLE!$D$2:$E$6,2,FALSE)</f>
        <v>-2.4216717822795024</v>
      </c>
      <c r="BG679" s="23">
        <f>VLOOKUP(AI679,POINTS_TABLE!$D$7:$E$12,2,FALSE)</f>
        <v>-0.86356024246764762</v>
      </c>
      <c r="BH679" s="23">
        <f>VLOOKUP(AJ679,POINTS_TABLE!$D$13:$E$18,2,FALSE)</f>
        <v>2.4866538521987356</v>
      </c>
      <c r="BI679" s="23">
        <f>VLOOKUP(AK679,POINTS_TABLE!$D$21:$E$24,2,FALSE)</f>
        <v>-38.273886227485001</v>
      </c>
      <c r="BJ679" s="23">
        <f>VLOOKUP(AL679,POINTS_TABLE!$D$25:$E$27,2,FALSE)</f>
        <v>-16.350408422870363</v>
      </c>
      <c r="BK679" s="23">
        <f>VLOOKUP(AM679,POINTS_TABLE!$D$28:$E$33,2,FALSE)</f>
        <v>-18.836510639202615</v>
      </c>
      <c r="BL679" s="23">
        <f>VLOOKUP(AN679,POINTS_TABLE!$D$34:$E$37,2,FALSE)</f>
        <v>-21.472189916481874</v>
      </c>
      <c r="BM679" s="23">
        <f>VLOOKUP(AO679,POINTS_TABLE!$D$38:$E$41,2,FALSE)</f>
        <v>-7.9935582413174426</v>
      </c>
      <c r="BN679" s="23">
        <f>VLOOKUP(AP679,POINTS_TABLE!$D$42:$E$44,2,FALSE)</f>
        <v>-9.2873123719919874</v>
      </c>
      <c r="BO679" s="23">
        <f>VLOOKUP(AQ679,POINTS_TABLE!$D$45:$E$48,2,FALSE)</f>
        <v>2.6738283855727758</v>
      </c>
      <c r="BP679" s="23">
        <f>VLOOKUP(AR679,POINTS_TABLE!$D$49:$E$50,2,FALSE)</f>
        <v>-3.4375704313596254</v>
      </c>
      <c r="BQ679" s="23">
        <f>VLOOKUP(AS679,POINTS_TABLE!$D$51:$E$52,2,FALSE)</f>
        <v>-3.8353326132213157</v>
      </c>
      <c r="BR679" s="39">
        <f>ROUND(SCORECARD_SCALLING!$C$6-SUM(BF679:BQ679)-TRAIN_SUMMARY!$C$2*SCORECARD_SCALLING!$C$5,0)</f>
        <v>624</v>
      </c>
      <c r="BS679" t="str">
        <f t="shared" si="139"/>
        <v>Accept</v>
      </c>
      <c r="BT679">
        <f t="shared" si="140"/>
        <v>3</v>
      </c>
    </row>
    <row r="680" spans="1:72">
      <c r="A680" s="2" t="s">
        <v>37</v>
      </c>
      <c r="B680" s="2">
        <v>11</v>
      </c>
      <c r="C680" s="2" t="s">
        <v>22</v>
      </c>
      <c r="D680" s="2" t="s">
        <v>23</v>
      </c>
      <c r="E680" s="2">
        <v>1154</v>
      </c>
      <c r="F680" s="2" t="s">
        <v>59</v>
      </c>
      <c r="G680" s="2" t="s">
        <v>55</v>
      </c>
      <c r="H680" s="2">
        <v>4</v>
      </c>
      <c r="I680" s="2" t="s">
        <v>36</v>
      </c>
      <c r="J680" s="2" t="s">
        <v>27</v>
      </c>
      <c r="K680" s="2">
        <v>4</v>
      </c>
      <c r="L680" s="2" t="s">
        <v>28</v>
      </c>
      <c r="M680" s="2">
        <v>57</v>
      </c>
      <c r="N680" s="2" t="s">
        <v>27</v>
      </c>
      <c r="O680" s="2" t="s">
        <v>29</v>
      </c>
      <c r="P680" s="2">
        <v>3</v>
      </c>
      <c r="Q680" s="2" t="s">
        <v>40</v>
      </c>
      <c r="R680" s="2">
        <v>1</v>
      </c>
      <c r="S680" s="2" t="s">
        <v>27</v>
      </c>
      <c r="T680" s="2" t="s">
        <v>31</v>
      </c>
      <c r="U680" s="2">
        <v>0</v>
      </c>
      <c r="V680">
        <f>_xlfn.XLOOKUP(B680,Binning_WOE_IV!$C$2:$C$6,Binning_WOE_IV!$I$2:$I$6,"not found",-1)</f>
        <v>1.0146162505891094</v>
      </c>
      <c r="W680">
        <f>_xlfn.XLOOKUP(E680,Binning_WOE_IV!$C$7:$C$12,Binning_WOE_IV!$I$7:$I$12,"not found",-1)</f>
        <v>0.16104877718831048</v>
      </c>
      <c r="X680">
        <f>_xlfn.XLOOKUP(M680,Binning_WOE_IV!$C$13:$C$18,Binning_WOE_IV!$I$13:$I$18,"not found",-1)</f>
        <v>0.42044277372805144</v>
      </c>
      <c r="Y680">
        <f>_xlfn.XLOOKUP(A680,Binning_WOE_IV!$B$32:$B$35,Binning_WOE_IV!$G$32:$G$35,"not found",0)</f>
        <v>1.1281887537091495</v>
      </c>
      <c r="Z680" s="23">
        <f>_xlfn.XLOOKUP(_xlfn.XLOOKUP(C680,Binning_WOE_IV!$AF$2:$AF$6,Binning_WOE_IV!$AG$2:$AG$6,"not found",0),Binning_WOE_IV!$R$36:$R$38,Binning_WOE_IV!$G$36:$G$38,"not found",0)</f>
        <v>0.68738688104907397</v>
      </c>
      <c r="AA680" cm="1">
        <f t="array" ref="AA680">_xlfn.SWITCH(D680,"radio/tv",Binning_WOE_IV!$G$39,"other",Binning_WOE_IV!$G$39,"education",Binning_WOE_IV!$G$40,"retraining",Binning_WOE_IV!$G$40,"furniture/equipment",Binning_WOE_IV!$G$41,"domestic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80">
        <f>_xlfn.LET(_xlpm.b,_xlfn.XLOOKUP(F680,Binning_WOE_IV!$AJ$2:$AJ$6,Binning_WOE_IV!$AK$2:$AK$6,"not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680">
        <f>_xlfn.LET(_xlpm.b,_xlfn.XLOOKUP(G680,Binning_WOE_IV!$AL$2:$AL$6,Binning_WOE_IV!$AM$2:$AM$6,"not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680">
        <f>_xlfn.XLOOKUP(_xlfn.XLOOKUP(I680,Binning_WOE_IV!$AN$2:$AN$5,Binning_WOE_IV!$AO$2:$AO$5,"not found",0),Binning_WOE_IV!$R$53:$R$55,Binning_WOE_IV!$G$53:$G$55,"not found",0)</f>
        <v>-0.20099341664998441</v>
      </c>
      <c r="AE680">
        <f>_xlfn.LET(_xlpm.b,_xlfn.XLOOKUP(L680,Binning_WOE_IV!$AQ$2:$AQ$5,Binning_WOE_IV!$AR$2:$AR$5,"not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80">
        <f>_xlfn.XLOOKUP(_xlfn.XLOOKUP(N680,Binning_WOE_IV!$AS$2:$AS$4,Binning_WOE_IV!$AT$2:$AT$4,"not found",0),Binning_WOE_IV!$R$62:$R$63,Binning_WOE_IV!$G$62:$G$63,"not found",0)</f>
        <v>0.12957806221905885</v>
      </c>
      <c r="AG680">
        <f>_xlfn.XLOOKUP(_xlfn.XLOOKUP(O680,Binning_WOE_IV!$AU$2:$AU$4,Binning_WOE_IV!$AV$2:$AV$4,"not found",0),Binning_WOE_IV!$R$64:$R$65,Binning_WOE_IV!$G$64:$G$65,"not found",0)</f>
        <v>0.23435622685305388</v>
      </c>
      <c r="AH680">
        <f>V680*TRAIN_SUMMARY!$C$3</f>
        <v>-0.80010661528638027</v>
      </c>
      <c r="AI680">
        <f>W680*TRAIN_SUMMARY!$C$4</f>
        <v>-8.037531726833734E-2</v>
      </c>
      <c r="AJ680">
        <f>X680*TRAIN_SUMMARY!$C$5</f>
        <v>-0.26777415036949909</v>
      </c>
      <c r="AK680">
        <f>Y680*TRAIN_SUMMARY!$C$6</f>
        <v>-0.88431454425511169</v>
      </c>
      <c r="AL680">
        <f>Z680*TRAIN_SUMMARY!$C$7</f>
        <v>-0.37777464997720578</v>
      </c>
      <c r="AM680">
        <f>AA680*TRAIN_SUMMARY!$C$8</f>
        <v>-0.43521580803835686</v>
      </c>
      <c r="AN680">
        <f>AB680*TRAIN_SUMMARY!$C$9</f>
        <v>0.18902110492895396</v>
      </c>
      <c r="AO680">
        <f>AC680*TRAIN_SUMMARY!$C$10</f>
        <v>7.0222669754522044E-2</v>
      </c>
      <c r="AP680">
        <f>AD680*TRAIN_SUMMARY!$C$11</f>
        <v>0.23813846799994265</v>
      </c>
      <c r="AQ680">
        <f>AE680*TRAIN_SUMMARY!$C$12</f>
        <v>-0.28008206528227803</v>
      </c>
      <c r="AR680">
        <f>AF680*TRAIN_SUMMARY!$C$13</f>
        <v>-7.9424741749105313E-2</v>
      </c>
      <c r="AS680">
        <f>AG680*TRAIN_SUMMARY!$C$14</f>
        <v>-8.8614999578798745E-2</v>
      </c>
      <c r="AT680">
        <f>TRAIN_SUMMARY!$C$2+SUM(AH680:AS680)</f>
        <v>-3.6177014638837783</v>
      </c>
      <c r="AU680">
        <f t="shared" si="130"/>
        <v>2.6142530109523054E-2</v>
      </c>
      <c r="AV680">
        <f t="shared" si="131"/>
        <v>2.649032086229099E-2</v>
      </c>
      <c r="AW680">
        <f t="shared" si="132"/>
        <v>1</v>
      </c>
      <c r="AX680">
        <f t="shared" si="133"/>
        <v>0</v>
      </c>
      <c r="AY680">
        <f t="shared" si="141"/>
        <v>464</v>
      </c>
      <c r="AZ680">
        <f t="shared" si="142"/>
        <v>215</v>
      </c>
      <c r="BA680" s="35">
        <f t="shared" si="134"/>
        <v>0.95670103092783509</v>
      </c>
      <c r="BB680" s="35">
        <f t="shared" si="135"/>
        <v>1</v>
      </c>
      <c r="BC680" s="35">
        <f t="shared" si="136"/>
        <v>4.3298969072164906E-2</v>
      </c>
      <c r="BD680" s="35">
        <f t="shared" si="137"/>
        <v>1</v>
      </c>
      <c r="BE680" s="35">
        <f t="shared" si="138"/>
        <v>0.95670103092783509</v>
      </c>
      <c r="BF680" s="23">
        <f>VLOOKUP(AH680,POINTS_TABLE!$D$2:$E$6,2,FALSE)</f>
        <v>-34.629295381683434</v>
      </c>
      <c r="BG680" s="23">
        <f>VLOOKUP(AI680,POINTS_TABLE!$D$7:$E$12,2,FALSE)</f>
        <v>-3.4787121489872201</v>
      </c>
      <c r="BH680" s="23">
        <f>VLOOKUP(AJ680,POINTS_TABLE!$D$13:$E$18,2,FALSE)</f>
        <v>-11.589493164489957</v>
      </c>
      <c r="BI680" s="23">
        <f>VLOOKUP(AK680,POINTS_TABLE!$D$21:$E$24,2,FALSE)</f>
        <v>-38.273886227485001</v>
      </c>
      <c r="BJ680" s="23">
        <f>VLOOKUP(AL680,POINTS_TABLE!$D$25:$E$27,2,FALSE)</f>
        <v>-16.350408422870363</v>
      </c>
      <c r="BK680" s="23">
        <f>VLOOKUP(AM680,POINTS_TABLE!$D$28:$E$33,2,FALSE)</f>
        <v>-18.836510639202615</v>
      </c>
      <c r="BL680" s="23">
        <f>VLOOKUP(AN680,POINTS_TABLE!$D$34:$E$37,2,FALSE)</f>
        <v>8.180994321130628</v>
      </c>
      <c r="BM680" s="23">
        <f>VLOOKUP(AO680,POINTS_TABLE!$D$38:$E$41,2,FALSE)</f>
        <v>3.0392969223849704</v>
      </c>
      <c r="BN680" s="23">
        <f>VLOOKUP(AP680,POINTS_TABLE!$D$42:$E$44,2,FALSE)</f>
        <v>10.30683560485237</v>
      </c>
      <c r="BO680" s="23">
        <f>VLOOKUP(AQ680,POINTS_TABLE!$D$45:$E$48,2,FALSE)</f>
        <v>-12.122190198740443</v>
      </c>
      <c r="BP680" s="23">
        <f>VLOOKUP(AR680,POINTS_TABLE!$D$49:$E$50,2,FALSE)</f>
        <v>-3.4375704313596254</v>
      </c>
      <c r="BQ680" s="23">
        <f>VLOOKUP(AS680,POINTS_TABLE!$D$51:$E$52,2,FALSE)</f>
        <v>-3.8353326132213157</v>
      </c>
      <c r="BR680" s="39">
        <f>ROUND(SCORECARD_SCALLING!$C$6-SUM(BF680:BQ680)-TRAIN_SUMMARY!$C$2*SCORECARD_SCALLING!$C$5,0)</f>
        <v>627</v>
      </c>
      <c r="BS680" t="str">
        <f t="shared" si="139"/>
        <v>Accept</v>
      </c>
      <c r="BT680">
        <f t="shared" si="140"/>
        <v>3</v>
      </c>
    </row>
    <row r="681" spans="1:72">
      <c r="A681" s="2" t="s">
        <v>37</v>
      </c>
      <c r="B681" s="2">
        <v>30</v>
      </c>
      <c r="C681" s="2" t="s">
        <v>22</v>
      </c>
      <c r="D681" s="2" t="s">
        <v>23</v>
      </c>
      <c r="E681" s="2">
        <v>6742</v>
      </c>
      <c r="F681" s="2" t="s">
        <v>24</v>
      </c>
      <c r="G681" s="2" t="s">
        <v>39</v>
      </c>
      <c r="H681" s="2">
        <v>2</v>
      </c>
      <c r="I681" s="2" t="s">
        <v>26</v>
      </c>
      <c r="J681" s="2" t="s">
        <v>27</v>
      </c>
      <c r="K681" s="2">
        <v>3</v>
      </c>
      <c r="L681" s="2" t="s">
        <v>43</v>
      </c>
      <c r="M681" s="2">
        <v>36</v>
      </c>
      <c r="N681" s="2" t="s">
        <v>27</v>
      </c>
      <c r="O681" s="2" t="s">
        <v>29</v>
      </c>
      <c r="P681" s="2">
        <v>2</v>
      </c>
      <c r="Q681" s="2" t="s">
        <v>30</v>
      </c>
      <c r="R681" s="2">
        <v>1</v>
      </c>
      <c r="S681" s="2" t="s">
        <v>27</v>
      </c>
      <c r="T681" s="2" t="s">
        <v>31</v>
      </c>
      <c r="U681" s="2">
        <v>0</v>
      </c>
      <c r="V681">
        <f>_xlfn.XLOOKUP(B681,Binning_WOE_IV!$C$2:$C$6,Binning_WOE_IV!$I$2:$I$6,"not found",-1)</f>
        <v>-0.12917431193202994</v>
      </c>
      <c r="W681">
        <f>_xlfn.XLOOKUP(E681,Binning_WOE_IV!$C$7:$C$12,Binning_WOE_IV!$I$7:$I$12,"not found",-1)</f>
        <v>-0.1020145435816787</v>
      </c>
      <c r="X681">
        <f>_xlfn.XLOOKUP(M681,Binning_WOE_IV!$C$13:$C$18,Binning_WOE_IV!$I$13:$I$18,"not found",-1)</f>
        <v>0.27579903319597576</v>
      </c>
      <c r="Y681">
        <f>_xlfn.XLOOKUP(A681,Binning_WOE_IV!$B$32:$B$35,Binning_WOE_IV!$G$32:$G$35,"not found",0)</f>
        <v>1.1281887537091495</v>
      </c>
      <c r="Z681" s="23">
        <f>_xlfn.XLOOKUP(_xlfn.XLOOKUP(C681,Binning_WOE_IV!$AF$2:$AF$6,Binning_WOE_IV!$AG$2:$AG$6,"not found",0),Binning_WOE_IV!$R$36:$R$38,Binning_WOE_IV!$G$36:$G$38,"not found",0)</f>
        <v>0.68738688104907397</v>
      </c>
      <c r="AA681" cm="1">
        <f t="array" ref="AA681">_xlfn.SWITCH(D681,"radio/tv",Binning_WOE_IV!$G$39,"other",Binning_WOE_IV!$G$39,"education",Binning_WOE_IV!$G$40,"retraining",Binning_WOE_IV!$G$40,"furniture/equipment",Binning_WOE_IV!$G$41,"domestic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81">
        <f>_xlfn.LET(_xlpm.b,_xlfn.XLOOKUP(F681,Binning_WOE_IV!$AJ$2:$AJ$6,Binning_WOE_IV!$AK$2:$AK$6,"not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81">
        <f>_xlfn.LET(_xlpm.b,_xlfn.XLOOKUP(G681,Binning_WOE_IV!$AL$2:$AL$6,Binning_WOE_IV!$AM$2:$AM$6,"not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81">
        <f>_xlfn.XLOOKUP(_xlfn.XLOOKUP(I681,Binning_WOE_IV!$AN$2:$AN$5,Binning_WOE_IV!$AO$2:$AO$5,"not found",0),Binning_WOE_IV!$R$53:$R$55,Binning_WOE_IV!$G$53:$G$55,"not found",0)</f>
        <v>0.1811117123342415</v>
      </c>
      <c r="AE681">
        <f>_xlfn.LET(_xlpm.b,_xlfn.XLOOKUP(L681,Binning_WOE_IV!$AQ$2:$AQ$5,Binning_WOE_IV!$AR$2:$AR$5,"not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81">
        <f>_xlfn.XLOOKUP(_xlfn.XLOOKUP(N681,Binning_WOE_IV!$AS$2:$AS$4,Binning_WOE_IV!$AT$2:$AT$4,"not found",0),Binning_WOE_IV!$R$62:$R$63,Binning_WOE_IV!$G$62:$G$63,"not found",0)</f>
        <v>0.12957806221905885</v>
      </c>
      <c r="AG681">
        <f>_xlfn.XLOOKUP(_xlfn.XLOOKUP(O681,Binning_WOE_IV!$AU$2:$AU$4,Binning_WOE_IV!$AV$2:$AV$4,"not found",0),Binning_WOE_IV!$R$64:$R$65,Binning_WOE_IV!$G$64:$G$65,"not found",0)</f>
        <v>0.23435622685305388</v>
      </c>
      <c r="AH681">
        <f>V681*TRAIN_SUMMARY!$C$3</f>
        <v>0.10186434668464488</v>
      </c>
      <c r="AI681">
        <f>W681*TRAIN_SUMMARY!$C$4</f>
        <v>5.0912844229637523E-2</v>
      </c>
      <c r="AJ681">
        <f>X681*TRAIN_SUMMARY!$C$5</f>
        <v>-0.1756525653466223</v>
      </c>
      <c r="AK681">
        <f>Y681*TRAIN_SUMMARY!$C$6</f>
        <v>-0.88431454425511169</v>
      </c>
      <c r="AL681">
        <f>Z681*TRAIN_SUMMARY!$C$7</f>
        <v>-0.37777464997720578</v>
      </c>
      <c r="AM681">
        <f>AA681*TRAIN_SUMMARY!$C$8</f>
        <v>-0.43521580803835686</v>
      </c>
      <c r="AN681">
        <f>AB681*TRAIN_SUMMARY!$C$9</f>
        <v>-0.49611293003523665</v>
      </c>
      <c r="AO681">
        <f>AC681*TRAIN_SUMMARY!$C$10</f>
        <v>-0.18469041192036334</v>
      </c>
      <c r="AP681">
        <f>AD681*TRAIN_SUMMARY!$C$11</f>
        <v>-0.21458247952085815</v>
      </c>
      <c r="AQ681">
        <f>AE681*TRAIN_SUMMARY!$C$12</f>
        <v>-1.8327249432625072E-2</v>
      </c>
      <c r="AR681">
        <f>AF681*TRAIN_SUMMARY!$C$13</f>
        <v>-7.9424741749105313E-2</v>
      </c>
      <c r="AS681">
        <f>AG681*TRAIN_SUMMARY!$C$14</f>
        <v>-8.8614999578798745E-2</v>
      </c>
      <c r="AT681">
        <f>TRAIN_SUMMARY!$C$2+SUM(AH681:AS681)</f>
        <v>-3.6233340037021242</v>
      </c>
      <c r="AU681">
        <f t="shared" si="130"/>
        <v>2.5999512819277499E-2</v>
      </c>
      <c r="AV681">
        <f t="shared" si="131"/>
        <v>2.6343475154180312E-2</v>
      </c>
      <c r="AW681">
        <f t="shared" si="132"/>
        <v>1</v>
      </c>
      <c r="AX681">
        <f t="shared" si="133"/>
        <v>0</v>
      </c>
      <c r="AY681">
        <f t="shared" si="141"/>
        <v>465</v>
      </c>
      <c r="AZ681">
        <f t="shared" si="142"/>
        <v>215</v>
      </c>
      <c r="BA681" s="35">
        <f t="shared" si="134"/>
        <v>0.95876288659793818</v>
      </c>
      <c r="BB681" s="35">
        <f t="shared" si="135"/>
        <v>1</v>
      </c>
      <c r="BC681" s="35">
        <f t="shared" si="136"/>
        <v>4.123711340206182E-2</v>
      </c>
      <c r="BD681" s="35">
        <f t="shared" si="137"/>
        <v>1</v>
      </c>
      <c r="BE681" s="35">
        <f t="shared" si="138"/>
        <v>0.95876288659793818</v>
      </c>
      <c r="BF681" s="23">
        <f>VLOOKUP(AH681,POINTS_TABLE!$D$2:$E$6,2,FALSE)</f>
        <v>4.4087756341599382</v>
      </c>
      <c r="BG681" s="23">
        <f>VLOOKUP(AI681,POINTS_TABLE!$D$7:$E$12,2,FALSE)</f>
        <v>2.2035512366295098</v>
      </c>
      <c r="BH681" s="23">
        <f>VLOOKUP(AJ681,POINTS_TABLE!$D$13:$E$18,2,FALSE)</f>
        <v>-7.6023925483498971</v>
      </c>
      <c r="BI681" s="23">
        <f>VLOOKUP(AK681,POINTS_TABLE!$D$21:$E$24,2,FALSE)</f>
        <v>-38.273886227485001</v>
      </c>
      <c r="BJ681" s="23">
        <f>VLOOKUP(AL681,POINTS_TABLE!$D$25:$E$27,2,FALSE)</f>
        <v>-16.350408422870363</v>
      </c>
      <c r="BK681" s="23">
        <f>VLOOKUP(AM681,POINTS_TABLE!$D$28:$E$33,2,FALSE)</f>
        <v>-18.836510639202615</v>
      </c>
      <c r="BL681" s="23">
        <f>VLOOKUP(AN681,POINTS_TABLE!$D$34:$E$37,2,FALSE)</f>
        <v>-21.472189916481874</v>
      </c>
      <c r="BM681" s="23">
        <f>VLOOKUP(AO681,POINTS_TABLE!$D$38:$E$41,2,FALSE)</f>
        <v>-7.9935582413174426</v>
      </c>
      <c r="BN681" s="23">
        <f>VLOOKUP(AP681,POINTS_TABLE!$D$42:$E$44,2,FALSE)</f>
        <v>-9.2873123719919874</v>
      </c>
      <c r="BO681" s="23">
        <f>VLOOKUP(AQ681,POINTS_TABLE!$D$45:$E$48,2,FALSE)</f>
        <v>-0.79321895608749771</v>
      </c>
      <c r="BP681" s="23">
        <f>VLOOKUP(AR681,POINTS_TABLE!$D$49:$E$50,2,FALSE)</f>
        <v>-3.4375704313596254</v>
      </c>
      <c r="BQ681" s="23">
        <f>VLOOKUP(AS681,POINTS_TABLE!$D$51:$E$52,2,FALSE)</f>
        <v>-3.8353326132213157</v>
      </c>
      <c r="BR681" s="39">
        <f>ROUND(SCORECARD_SCALLING!$C$6-SUM(BF681:BQ681)-TRAIN_SUMMARY!$C$2*SCORECARD_SCALLING!$C$5,0)</f>
        <v>627</v>
      </c>
      <c r="BS681" t="str">
        <f t="shared" si="139"/>
        <v>Accept</v>
      </c>
      <c r="BT681">
        <f t="shared" si="140"/>
        <v>3</v>
      </c>
    </row>
    <row r="682" spans="1:72">
      <c r="A682" s="2" t="s">
        <v>21</v>
      </c>
      <c r="B682" s="2">
        <v>6</v>
      </c>
      <c r="C682" s="2" t="s">
        <v>22</v>
      </c>
      <c r="D682" s="2" t="s">
        <v>23</v>
      </c>
      <c r="E682" s="2">
        <v>1169</v>
      </c>
      <c r="F682" s="2" t="s">
        <v>24</v>
      </c>
      <c r="G682" s="2" t="s">
        <v>25</v>
      </c>
      <c r="H682" s="2">
        <v>4</v>
      </c>
      <c r="I682" s="2" t="s">
        <v>26</v>
      </c>
      <c r="J682" s="2" t="s">
        <v>27</v>
      </c>
      <c r="K682" s="2">
        <v>4</v>
      </c>
      <c r="L682" s="2" t="s">
        <v>28</v>
      </c>
      <c r="M682" s="2">
        <v>67</v>
      </c>
      <c r="N682" s="2" t="s">
        <v>27</v>
      </c>
      <c r="O682" s="2" t="s">
        <v>29</v>
      </c>
      <c r="P682" s="2">
        <v>2</v>
      </c>
      <c r="Q682" s="2" t="s">
        <v>30</v>
      </c>
      <c r="R682" s="2">
        <v>1</v>
      </c>
      <c r="S682" s="2" t="s">
        <v>31</v>
      </c>
      <c r="T682" s="2" t="s">
        <v>31</v>
      </c>
      <c r="U682" s="2">
        <v>0</v>
      </c>
      <c r="V682">
        <f>_xlfn.XLOOKUP(B682,Binning_WOE_IV!$C$2:$C$6,Binning_WOE_IV!$I$2:$I$6,"not found",-1)</f>
        <v>1.0146162505891094</v>
      </c>
      <c r="W682">
        <f>_xlfn.XLOOKUP(E682,Binning_WOE_IV!$C$7:$C$12,Binning_WOE_IV!$I$7:$I$12,"not found",-1)</f>
        <v>0.16104877718831048</v>
      </c>
      <c r="X682">
        <f>_xlfn.XLOOKUP(M682,Binning_WOE_IV!$C$13:$C$18,Binning_WOE_IV!$I$13:$I$18,"not found",-1)</f>
        <v>0.47434342549681774</v>
      </c>
      <c r="Y682">
        <f>_xlfn.XLOOKUP(A682,Binning_WOE_IV!$B$32:$B$35,Binning_WOE_IV!$G$32:$G$35,"not found",0)</f>
        <v>-0.67859154491044971</v>
      </c>
      <c r="Z682" s="23">
        <f>_xlfn.XLOOKUP(_xlfn.XLOOKUP(C682,Binning_WOE_IV!$AF$2:$AF$6,Binning_WOE_IV!$AG$2:$AG$6,"not found",0),Binning_WOE_IV!$R$36:$R$38,Binning_WOE_IV!$G$36:$G$38,"not found",0)</f>
        <v>0.68738688104907397</v>
      </c>
      <c r="AA682" cm="1">
        <f t="array" ref="AA682">_xlfn.SWITCH(D682,"radio/tv",Binning_WOE_IV!$G$39,"other",Binning_WOE_IV!$G$39,"education",Binning_WOE_IV!$G$40,"retraining",Binning_WOE_IV!$G$40,"furniture/equipment",Binning_WOE_IV!$G$41,"domestic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82">
        <f>_xlfn.LET(_xlpm.b,_xlfn.XLOOKUP(F682,Binning_WOE_IV!$AJ$2:$AJ$6,Binning_WOE_IV!$AK$2:$AK$6,"not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82">
        <f>_xlfn.LET(_xlpm.b,_xlfn.XLOOKUP(G682,Binning_WOE_IV!$AL$2:$AL$6,Binning_WOE_IV!$AM$2:$AM$6,"not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82">
        <f>_xlfn.XLOOKUP(_xlfn.XLOOKUP(I682,Binning_WOE_IV!$AN$2:$AN$5,Binning_WOE_IV!$AO$2:$AO$5,"not found",0),Binning_WOE_IV!$R$53:$R$55,Binning_WOE_IV!$G$53:$G$55,"not found",0)</f>
        <v>0.1811117123342415</v>
      </c>
      <c r="AE682">
        <f>_xlfn.LET(_xlpm.b,_xlfn.XLOOKUP(L682,Binning_WOE_IV!$AQ$2:$AQ$5,Binning_WOE_IV!$AR$2:$AR$5,"not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82">
        <f>_xlfn.XLOOKUP(_xlfn.XLOOKUP(N682,Binning_WOE_IV!$AS$2:$AS$4,Binning_WOE_IV!$AT$2:$AT$4,"not found",0),Binning_WOE_IV!$R$62:$R$63,Binning_WOE_IV!$G$62:$G$63,"not found",0)</f>
        <v>0.12957806221905885</v>
      </c>
      <c r="AG682">
        <f>_xlfn.XLOOKUP(_xlfn.XLOOKUP(O682,Binning_WOE_IV!$AU$2:$AU$4,Binning_WOE_IV!$AV$2:$AV$4,"not found",0),Binning_WOE_IV!$R$64:$R$65,Binning_WOE_IV!$G$64:$G$65,"not found",0)</f>
        <v>0.23435622685305388</v>
      </c>
      <c r="AH682">
        <f>V682*TRAIN_SUMMARY!$C$3</f>
        <v>-0.80010661528638027</v>
      </c>
      <c r="AI682">
        <f>W682*TRAIN_SUMMARY!$C$4</f>
        <v>-8.037531726833734E-2</v>
      </c>
      <c r="AJ682">
        <f>X682*TRAIN_SUMMARY!$C$5</f>
        <v>-0.30210272522824844</v>
      </c>
      <c r="AK682">
        <f>Y682*TRAIN_SUMMARY!$C$6</f>
        <v>0.53190423215968441</v>
      </c>
      <c r="AL682">
        <f>Z682*TRAIN_SUMMARY!$C$7</f>
        <v>-0.37777464997720578</v>
      </c>
      <c r="AM682">
        <f>AA682*TRAIN_SUMMARY!$C$8</f>
        <v>-0.43521580803835686</v>
      </c>
      <c r="AN682">
        <f>AB682*TRAIN_SUMMARY!$C$9</f>
        <v>-0.49611293003523665</v>
      </c>
      <c r="AO682">
        <f>AC682*TRAIN_SUMMARY!$C$10</f>
        <v>-0.18469041192036334</v>
      </c>
      <c r="AP682">
        <f>AD682*TRAIN_SUMMARY!$C$11</f>
        <v>-0.21458247952085815</v>
      </c>
      <c r="AQ682">
        <f>AE682*TRAIN_SUMMARY!$C$12</f>
        <v>-0.28008206528227803</v>
      </c>
      <c r="AR682">
        <f>AF682*TRAIN_SUMMARY!$C$13</f>
        <v>-7.9424741749105313E-2</v>
      </c>
      <c r="AS682">
        <f>AG682*TRAIN_SUMMARY!$C$14</f>
        <v>-8.8614999578798745E-2</v>
      </c>
      <c r="AT682">
        <f>TRAIN_SUMMARY!$C$2+SUM(AH682:AS682)</f>
        <v>-3.6285793264876074</v>
      </c>
      <c r="AU682">
        <f t="shared" si="130"/>
        <v>2.5867012425208044E-2</v>
      </c>
      <c r="AV682">
        <f t="shared" si="131"/>
        <v>2.6207447108883914E-2</v>
      </c>
      <c r="AW682">
        <f t="shared" si="132"/>
        <v>1</v>
      </c>
      <c r="AX682">
        <f t="shared" si="133"/>
        <v>0</v>
      </c>
      <c r="AY682">
        <f t="shared" si="141"/>
        <v>466</v>
      </c>
      <c r="AZ682">
        <f t="shared" si="142"/>
        <v>215</v>
      </c>
      <c r="BA682" s="35">
        <f t="shared" si="134"/>
        <v>0.96082474226804127</v>
      </c>
      <c r="BB682" s="35">
        <f t="shared" si="135"/>
        <v>1</v>
      </c>
      <c r="BC682" s="35">
        <f t="shared" si="136"/>
        <v>3.9175257731958735E-2</v>
      </c>
      <c r="BD682" s="35">
        <f t="shared" si="137"/>
        <v>1</v>
      </c>
      <c r="BE682" s="35">
        <f t="shared" si="138"/>
        <v>0.96082474226804127</v>
      </c>
      <c r="BF682" s="23">
        <f>VLOOKUP(AH682,POINTS_TABLE!$D$2:$E$6,2,FALSE)</f>
        <v>-34.629295381683434</v>
      </c>
      <c r="BG682" s="23">
        <f>VLOOKUP(AI682,POINTS_TABLE!$D$7:$E$12,2,FALSE)</f>
        <v>-3.4787121489872201</v>
      </c>
      <c r="BH682" s="23">
        <f>VLOOKUP(AJ682,POINTS_TABLE!$D$13:$E$18,2,FALSE)</f>
        <v>-13.075263105775054</v>
      </c>
      <c r="BI682" s="23">
        <f>VLOOKUP(AK682,POINTS_TABLE!$D$21:$E$24,2,FALSE)</f>
        <v>23.021267938938855</v>
      </c>
      <c r="BJ682" s="23">
        <f>VLOOKUP(AL682,POINTS_TABLE!$D$25:$E$27,2,FALSE)</f>
        <v>-16.350408422870363</v>
      </c>
      <c r="BK682" s="23">
        <f>VLOOKUP(AM682,POINTS_TABLE!$D$28:$E$33,2,FALSE)</f>
        <v>-18.836510639202615</v>
      </c>
      <c r="BL682" s="23">
        <f>VLOOKUP(AN682,POINTS_TABLE!$D$34:$E$37,2,FALSE)</f>
        <v>-21.472189916481874</v>
      </c>
      <c r="BM682" s="23">
        <f>VLOOKUP(AO682,POINTS_TABLE!$D$38:$E$41,2,FALSE)</f>
        <v>-7.9935582413174426</v>
      </c>
      <c r="BN682" s="23">
        <f>VLOOKUP(AP682,POINTS_TABLE!$D$42:$E$44,2,FALSE)</f>
        <v>-9.2873123719919874</v>
      </c>
      <c r="BO682" s="23">
        <f>VLOOKUP(AQ682,POINTS_TABLE!$D$45:$E$48,2,FALSE)</f>
        <v>-12.122190198740443</v>
      </c>
      <c r="BP682" s="23">
        <f>VLOOKUP(AR682,POINTS_TABLE!$D$49:$E$50,2,FALSE)</f>
        <v>-3.4375704313596254</v>
      </c>
      <c r="BQ682" s="23">
        <f>VLOOKUP(AS682,POINTS_TABLE!$D$51:$E$52,2,FALSE)</f>
        <v>-3.8353326132213157</v>
      </c>
      <c r="BR682" s="39">
        <f>ROUND(SCORECARD_SCALLING!$C$6-SUM(BF682:BQ682)-TRAIN_SUMMARY!$C$2*SCORECARD_SCALLING!$C$5,0)</f>
        <v>627</v>
      </c>
      <c r="BS682" t="str">
        <f t="shared" si="139"/>
        <v>Accept</v>
      </c>
      <c r="BT682">
        <f t="shared" si="140"/>
        <v>3</v>
      </c>
    </row>
    <row r="683" spans="1:72">
      <c r="A683" s="2" t="s">
        <v>37</v>
      </c>
      <c r="B683" s="2">
        <v>12</v>
      </c>
      <c r="C683" s="2" t="s">
        <v>22</v>
      </c>
      <c r="D683" s="2" t="s">
        <v>23</v>
      </c>
      <c r="E683" s="2">
        <v>1655</v>
      </c>
      <c r="F683" s="2" t="s">
        <v>34</v>
      </c>
      <c r="G683" s="2" t="s">
        <v>25</v>
      </c>
      <c r="H683" s="2">
        <v>2</v>
      </c>
      <c r="I683" s="2" t="s">
        <v>26</v>
      </c>
      <c r="J683" s="2" t="s">
        <v>27</v>
      </c>
      <c r="K683" s="2">
        <v>4</v>
      </c>
      <c r="L683" s="2" t="s">
        <v>28</v>
      </c>
      <c r="M683" s="2">
        <v>63</v>
      </c>
      <c r="N683" s="2" t="s">
        <v>27</v>
      </c>
      <c r="O683" s="2" t="s">
        <v>29</v>
      </c>
      <c r="P683" s="2">
        <v>2</v>
      </c>
      <c r="Q683" s="2" t="s">
        <v>40</v>
      </c>
      <c r="R683" s="2">
        <v>1</v>
      </c>
      <c r="S683" s="2" t="s">
        <v>31</v>
      </c>
      <c r="T683" s="2" t="s">
        <v>31</v>
      </c>
      <c r="U683" s="2">
        <v>0</v>
      </c>
      <c r="V683">
        <f>_xlfn.XLOOKUP(B683,Binning_WOE_IV!$C$2:$C$6,Binning_WOE_IV!$I$2:$I$6,"not found",-1)</f>
        <v>7.0953437452657447E-2</v>
      </c>
      <c r="W683">
        <f>_xlfn.XLOOKUP(E683,Binning_WOE_IV!$C$7:$C$12,Binning_WOE_IV!$I$7:$I$12,"not found",-1)</f>
        <v>0.16104877718831048</v>
      </c>
      <c r="X683">
        <f>_xlfn.XLOOKUP(M683,Binning_WOE_IV!$C$13:$C$18,Binning_WOE_IV!$I$13:$I$18,"not found",-1)</f>
        <v>0.47434342549681774</v>
      </c>
      <c r="Y683">
        <f>_xlfn.XLOOKUP(A683,Binning_WOE_IV!$B$32:$B$35,Binning_WOE_IV!$G$32:$G$35,"not found",0)</f>
        <v>1.1281887537091495</v>
      </c>
      <c r="Z683" s="23">
        <f>_xlfn.XLOOKUP(_xlfn.XLOOKUP(C683,Binning_WOE_IV!$AF$2:$AF$6,Binning_WOE_IV!$AG$2:$AG$6,"not found",0),Binning_WOE_IV!$R$36:$R$38,Binning_WOE_IV!$G$36:$G$38,"not found",0)</f>
        <v>0.68738688104907397</v>
      </c>
      <c r="AA683" cm="1">
        <f t="array" ref="AA683">_xlfn.SWITCH(D683,"radio/tv",Binning_WOE_IV!$G$39,"other",Binning_WOE_IV!$G$39,"education",Binning_WOE_IV!$G$40,"retraining",Binning_WOE_IV!$G$40,"furniture/equipment",Binning_WOE_IV!$G$41,"domestic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83">
        <f>_xlfn.LET(_xlpm.b,_xlfn.XLOOKUP(F683,Binning_WOE_IV!$AJ$2:$AJ$6,Binning_WOE_IV!$AK$2:$AK$6,"not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83">
        <f>_xlfn.LET(_xlpm.b,_xlfn.XLOOKUP(G683,Binning_WOE_IV!$AL$2:$AL$6,Binning_WOE_IV!$AM$2:$AM$6,"not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83">
        <f>_xlfn.XLOOKUP(_xlfn.XLOOKUP(I683,Binning_WOE_IV!$AN$2:$AN$5,Binning_WOE_IV!$AO$2:$AO$5,"not found",0),Binning_WOE_IV!$R$53:$R$55,Binning_WOE_IV!$G$53:$G$55,"not found",0)</f>
        <v>0.1811117123342415</v>
      </c>
      <c r="AE683">
        <f>_xlfn.LET(_xlpm.b,_xlfn.XLOOKUP(L683,Binning_WOE_IV!$AQ$2:$AQ$5,Binning_WOE_IV!$AR$2:$AR$5,"not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83">
        <f>_xlfn.XLOOKUP(_xlfn.XLOOKUP(N683,Binning_WOE_IV!$AS$2:$AS$4,Binning_WOE_IV!$AT$2:$AT$4,"not found",0),Binning_WOE_IV!$R$62:$R$63,Binning_WOE_IV!$G$62:$G$63,"not found",0)</f>
        <v>0.12957806221905885</v>
      </c>
      <c r="AG683">
        <f>_xlfn.XLOOKUP(_xlfn.XLOOKUP(O683,Binning_WOE_IV!$AU$2:$AU$4,Binning_WOE_IV!$AV$2:$AV$4,"not found",0),Binning_WOE_IV!$R$64:$R$65,Binning_WOE_IV!$G$64:$G$65,"not found",0)</f>
        <v>0.23435622685305388</v>
      </c>
      <c r="AH683">
        <f>V683*TRAIN_SUMMARY!$C$3</f>
        <v>-5.5952498937620498E-2</v>
      </c>
      <c r="AI683">
        <f>W683*TRAIN_SUMMARY!$C$4</f>
        <v>-8.037531726833734E-2</v>
      </c>
      <c r="AJ683">
        <f>X683*TRAIN_SUMMARY!$C$5</f>
        <v>-0.30210272522824844</v>
      </c>
      <c r="AK683">
        <f>Y683*TRAIN_SUMMARY!$C$6</f>
        <v>-0.88431454425511169</v>
      </c>
      <c r="AL683">
        <f>Z683*TRAIN_SUMMARY!$C$7</f>
        <v>-0.37777464997720578</v>
      </c>
      <c r="AM683">
        <f>AA683*TRAIN_SUMMARY!$C$8</f>
        <v>-0.43521580803835686</v>
      </c>
      <c r="AN683">
        <f>AB683*TRAIN_SUMMARY!$C$9</f>
        <v>0.17108448609736249</v>
      </c>
      <c r="AO683">
        <f>AC683*TRAIN_SUMMARY!$C$10</f>
        <v>-0.18469041192036334</v>
      </c>
      <c r="AP683">
        <f>AD683*TRAIN_SUMMARY!$C$11</f>
        <v>-0.21458247952085815</v>
      </c>
      <c r="AQ683">
        <f>AE683*TRAIN_SUMMARY!$C$12</f>
        <v>-0.28008206528227803</v>
      </c>
      <c r="AR683">
        <f>AF683*TRAIN_SUMMARY!$C$13</f>
        <v>-7.9424741749105313E-2</v>
      </c>
      <c r="AS683">
        <f>AG683*TRAIN_SUMMARY!$C$14</f>
        <v>-8.8614999578798745E-2</v>
      </c>
      <c r="AT683">
        <f>TRAIN_SUMMARY!$C$2+SUM(AH683:AS683)</f>
        <v>-3.6334465704210448</v>
      </c>
      <c r="AU683">
        <f t="shared" si="130"/>
        <v>2.574465066851787E-2</v>
      </c>
      <c r="AV683">
        <f t="shared" si="131"/>
        <v>2.6081844060935697E-2</v>
      </c>
      <c r="AW683">
        <f t="shared" si="132"/>
        <v>1</v>
      </c>
      <c r="AX683">
        <f t="shared" si="133"/>
        <v>0</v>
      </c>
      <c r="AY683">
        <f t="shared" si="141"/>
        <v>467</v>
      </c>
      <c r="AZ683">
        <f t="shared" si="142"/>
        <v>215</v>
      </c>
      <c r="BA683" s="35">
        <f t="shared" si="134"/>
        <v>0.96288659793814435</v>
      </c>
      <c r="BB683" s="35">
        <f t="shared" si="135"/>
        <v>1</v>
      </c>
      <c r="BC683" s="35">
        <f t="shared" si="136"/>
        <v>3.7113402061855649E-2</v>
      </c>
      <c r="BD683" s="35">
        <f t="shared" si="137"/>
        <v>1</v>
      </c>
      <c r="BE683" s="35">
        <f t="shared" si="138"/>
        <v>0.96288659793814435</v>
      </c>
      <c r="BF683" s="23">
        <f>VLOOKUP(AH683,POINTS_TABLE!$D$2:$E$6,2,FALSE)</f>
        <v>-2.4216717822795024</v>
      </c>
      <c r="BG683" s="23">
        <f>VLOOKUP(AI683,POINTS_TABLE!$D$7:$E$12,2,FALSE)</f>
        <v>-3.4787121489872201</v>
      </c>
      <c r="BH683" s="23">
        <f>VLOOKUP(AJ683,POINTS_TABLE!$D$13:$E$18,2,FALSE)</f>
        <v>-13.075263105775054</v>
      </c>
      <c r="BI683" s="23">
        <f>VLOOKUP(AK683,POINTS_TABLE!$D$21:$E$24,2,FALSE)</f>
        <v>-38.273886227485001</v>
      </c>
      <c r="BJ683" s="23">
        <f>VLOOKUP(AL683,POINTS_TABLE!$D$25:$E$27,2,FALSE)</f>
        <v>-16.350408422870363</v>
      </c>
      <c r="BK683" s="23">
        <f>VLOOKUP(AM683,POINTS_TABLE!$D$28:$E$33,2,FALSE)</f>
        <v>-18.836510639202615</v>
      </c>
      <c r="BL683" s="23">
        <f>VLOOKUP(AN683,POINTS_TABLE!$D$34:$E$37,2,FALSE)</f>
        <v>7.4046821899710498</v>
      </c>
      <c r="BM683" s="23">
        <f>VLOOKUP(AO683,POINTS_TABLE!$D$38:$E$41,2,FALSE)</f>
        <v>-7.9935582413174426</v>
      </c>
      <c r="BN683" s="23">
        <f>VLOOKUP(AP683,POINTS_TABLE!$D$42:$E$44,2,FALSE)</f>
        <v>-9.2873123719919874</v>
      </c>
      <c r="BO683" s="23">
        <f>VLOOKUP(AQ683,POINTS_TABLE!$D$45:$E$48,2,FALSE)</f>
        <v>-12.122190198740443</v>
      </c>
      <c r="BP683" s="23">
        <f>VLOOKUP(AR683,POINTS_TABLE!$D$49:$E$50,2,FALSE)</f>
        <v>-3.4375704313596254</v>
      </c>
      <c r="BQ683" s="23">
        <f>VLOOKUP(AS683,POINTS_TABLE!$D$51:$E$52,2,FALSE)</f>
        <v>-3.8353326132213157</v>
      </c>
      <c r="BR683" s="39">
        <f>ROUND(SCORECARD_SCALLING!$C$6-SUM(BF683:BQ683)-TRAIN_SUMMARY!$C$2*SCORECARD_SCALLING!$C$5,0)</f>
        <v>628</v>
      </c>
      <c r="BS683" t="str">
        <f t="shared" si="139"/>
        <v>Accept</v>
      </c>
      <c r="BT683">
        <f t="shared" si="140"/>
        <v>3</v>
      </c>
    </row>
    <row r="684" spans="1:72">
      <c r="A684" s="2" t="s">
        <v>37</v>
      </c>
      <c r="B684" s="2">
        <v>12</v>
      </c>
      <c r="C684" s="2" t="s">
        <v>33</v>
      </c>
      <c r="D684" s="2" t="s">
        <v>49</v>
      </c>
      <c r="E684" s="2">
        <v>1413</v>
      </c>
      <c r="F684" s="2" t="s">
        <v>53</v>
      </c>
      <c r="G684" s="2" t="s">
        <v>39</v>
      </c>
      <c r="H684" s="2">
        <v>3</v>
      </c>
      <c r="I684" s="2" t="s">
        <v>26</v>
      </c>
      <c r="J684" s="2" t="s">
        <v>27</v>
      </c>
      <c r="K684" s="2">
        <v>2</v>
      </c>
      <c r="L684" s="2" t="s">
        <v>43</v>
      </c>
      <c r="M684" s="2">
        <v>55</v>
      </c>
      <c r="N684" s="2" t="s">
        <v>27</v>
      </c>
      <c r="O684" s="2" t="s">
        <v>29</v>
      </c>
      <c r="P684" s="2">
        <v>1</v>
      </c>
      <c r="Q684" s="2" t="s">
        <v>30</v>
      </c>
      <c r="R684" s="2">
        <v>1</v>
      </c>
      <c r="S684" s="2" t="s">
        <v>27</v>
      </c>
      <c r="T684" s="2" t="s">
        <v>62</v>
      </c>
      <c r="U684" s="2">
        <v>0</v>
      </c>
      <c r="V684">
        <f>_xlfn.XLOOKUP(B684,Binning_WOE_IV!$C$2:$C$6,Binning_WOE_IV!$I$2:$I$6,"not found",-1)</f>
        <v>7.0953437452657447E-2</v>
      </c>
      <c r="W684">
        <f>_xlfn.XLOOKUP(E684,Binning_WOE_IV!$C$7:$C$12,Binning_WOE_IV!$I$7:$I$12,"not found",-1)</f>
        <v>0.16104877718831048</v>
      </c>
      <c r="X684">
        <f>_xlfn.XLOOKUP(M684,Binning_WOE_IV!$C$13:$C$18,Binning_WOE_IV!$I$13:$I$18,"not found",-1)</f>
        <v>0.42044277372805144</v>
      </c>
      <c r="Y684">
        <f>_xlfn.XLOOKUP(A684,Binning_WOE_IV!$B$32:$B$35,Binning_WOE_IV!$G$32:$G$35,"not found",0)</f>
        <v>1.1281887537091495</v>
      </c>
      <c r="Z684" s="23">
        <f>_xlfn.XLOOKUP(_xlfn.XLOOKUP(C684,Binning_WOE_IV!$AF$2:$AF$6,Binning_WOE_IV!$AG$2:$AG$6,"not found",0),Binning_WOE_IV!$R$36:$R$38,Binning_WOE_IV!$G$36:$G$38,"not found",0)</f>
        <v>-4.4726268044255127E-2</v>
      </c>
      <c r="AA684" cm="1">
        <f t="array" ref="AA684">_xlfn.SWITCH(D684,"radio/tv",Binning_WOE_IV!$G$39,"other",Binning_WOE_IV!$G$39,"education",Binning_WOE_IV!$G$40,"retraining",Binning_WOE_IV!$G$40,"furniture/equipment",Binning_WOE_IV!$G$41,"domestic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684">
        <f>_xlfn.LET(_xlpm.b,_xlfn.XLOOKUP(F684,Binning_WOE_IV!$AJ$2:$AJ$6,Binning_WOE_IV!$AK$2:$AK$6,"not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84">
        <f>_xlfn.LET(_xlpm.b,_xlfn.XLOOKUP(G684,Binning_WOE_IV!$AL$2:$AL$6,Binning_WOE_IV!$AM$2:$AM$6,"not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84">
        <f>_xlfn.XLOOKUP(_xlfn.XLOOKUP(I684,Binning_WOE_IV!$AN$2:$AN$5,Binning_WOE_IV!$AO$2:$AO$5,"not found",0),Binning_WOE_IV!$R$53:$R$55,Binning_WOE_IV!$G$53:$G$55,"not found",0)</f>
        <v>0.1811117123342415</v>
      </c>
      <c r="AE684">
        <f>_xlfn.LET(_xlpm.b,_xlfn.XLOOKUP(L684,Binning_WOE_IV!$AQ$2:$AQ$5,Binning_WOE_IV!$AR$2:$AR$5,"not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84">
        <f>_xlfn.XLOOKUP(_xlfn.XLOOKUP(N684,Binning_WOE_IV!$AS$2:$AS$4,Binning_WOE_IV!$AT$2:$AT$4,"not found",0),Binning_WOE_IV!$R$62:$R$63,Binning_WOE_IV!$G$62:$G$63,"not found",0)</f>
        <v>0.12957806221905885</v>
      </c>
      <c r="AG684">
        <f>_xlfn.XLOOKUP(_xlfn.XLOOKUP(O684,Binning_WOE_IV!$AU$2:$AU$4,Binning_WOE_IV!$AV$2:$AV$4,"not found",0),Binning_WOE_IV!$R$64:$R$65,Binning_WOE_IV!$G$64:$G$65,"not found",0)</f>
        <v>0.23435622685305388</v>
      </c>
      <c r="AH684">
        <f>V684*TRAIN_SUMMARY!$C$3</f>
        <v>-5.5952498937620498E-2</v>
      </c>
      <c r="AI684">
        <f>W684*TRAIN_SUMMARY!$C$4</f>
        <v>-8.037531726833734E-2</v>
      </c>
      <c r="AJ684">
        <f>X684*TRAIN_SUMMARY!$C$5</f>
        <v>-0.26777415036949909</v>
      </c>
      <c r="AK684">
        <f>Y684*TRAIN_SUMMARY!$C$6</f>
        <v>-0.88431454425511169</v>
      </c>
      <c r="AL684">
        <f>Z684*TRAIN_SUMMARY!$C$7</f>
        <v>2.4580699342731407E-2</v>
      </c>
      <c r="AM684">
        <f>AA684*TRAIN_SUMMARY!$C$8</f>
        <v>-0.46936907902687153</v>
      </c>
      <c r="AN684">
        <f>AB684*TRAIN_SUMMARY!$C$9</f>
        <v>-0.49793991054548797</v>
      </c>
      <c r="AO684">
        <f>AC684*TRAIN_SUMMARY!$C$10</f>
        <v>-0.18469041192036334</v>
      </c>
      <c r="AP684">
        <f>AD684*TRAIN_SUMMARY!$C$11</f>
        <v>-0.21458247952085815</v>
      </c>
      <c r="AQ684">
        <f>AE684*TRAIN_SUMMARY!$C$12</f>
        <v>-1.8327249432625072E-2</v>
      </c>
      <c r="AR684">
        <f>AF684*TRAIN_SUMMARY!$C$13</f>
        <v>-7.9424741749105313E-2</v>
      </c>
      <c r="AS684">
        <f>AG684*TRAIN_SUMMARY!$C$14</f>
        <v>-8.8614999578798745E-2</v>
      </c>
      <c r="AT684">
        <f>TRAIN_SUMMARY!$C$2+SUM(AH684:AS684)</f>
        <v>-3.6381854980240704</v>
      </c>
      <c r="AU684">
        <f t="shared" si="130"/>
        <v>2.5626056290897144E-2</v>
      </c>
      <c r="AV684">
        <f t="shared" si="131"/>
        <v>2.5960123240879551E-2</v>
      </c>
      <c r="AW684">
        <f t="shared" si="132"/>
        <v>1</v>
      </c>
      <c r="AX684">
        <f t="shared" si="133"/>
        <v>0</v>
      </c>
      <c r="AY684">
        <f t="shared" si="141"/>
        <v>468</v>
      </c>
      <c r="AZ684">
        <f t="shared" si="142"/>
        <v>215</v>
      </c>
      <c r="BA684" s="35">
        <f t="shared" si="134"/>
        <v>0.96494845360824744</v>
      </c>
      <c r="BB684" s="35">
        <f t="shared" si="135"/>
        <v>1</v>
      </c>
      <c r="BC684" s="35">
        <f t="shared" si="136"/>
        <v>3.5051546391752564E-2</v>
      </c>
      <c r="BD684" s="35">
        <f t="shared" si="137"/>
        <v>1</v>
      </c>
      <c r="BE684" s="35">
        <f t="shared" si="138"/>
        <v>0.96494845360824744</v>
      </c>
      <c r="BF684" s="23">
        <f>VLOOKUP(AH684,POINTS_TABLE!$D$2:$E$6,2,FALSE)</f>
        <v>-2.4216717822795024</v>
      </c>
      <c r="BG684" s="23">
        <f>VLOOKUP(AI684,POINTS_TABLE!$D$7:$E$12,2,FALSE)</f>
        <v>-3.4787121489872201</v>
      </c>
      <c r="BH684" s="23">
        <f>VLOOKUP(AJ684,POINTS_TABLE!$D$13:$E$18,2,FALSE)</f>
        <v>-11.589493164489957</v>
      </c>
      <c r="BI684" s="23">
        <f>VLOOKUP(AK684,POINTS_TABLE!$D$21:$E$24,2,FALSE)</f>
        <v>-38.273886227485001</v>
      </c>
      <c r="BJ684" s="23">
        <f>VLOOKUP(AL684,POINTS_TABLE!$D$25:$E$27,2,FALSE)</f>
        <v>1.063873591300236</v>
      </c>
      <c r="BK684" s="23">
        <f>VLOOKUP(AM684,POINTS_TABLE!$D$28:$E$33,2,FALSE)</f>
        <v>-20.314693279760625</v>
      </c>
      <c r="BL684" s="23">
        <f>VLOOKUP(AN684,POINTS_TABLE!$D$34:$E$37,2,FALSE)</f>
        <v>-21.551263188140087</v>
      </c>
      <c r="BM684" s="23">
        <f>VLOOKUP(AO684,POINTS_TABLE!$D$38:$E$41,2,FALSE)</f>
        <v>-7.9935582413174426</v>
      </c>
      <c r="BN684" s="23">
        <f>VLOOKUP(AP684,POINTS_TABLE!$D$42:$E$44,2,FALSE)</f>
        <v>-9.2873123719919874</v>
      </c>
      <c r="BO684" s="23">
        <f>VLOOKUP(AQ684,POINTS_TABLE!$D$45:$E$48,2,FALSE)</f>
        <v>-0.79321895608749771</v>
      </c>
      <c r="BP684" s="23">
        <f>VLOOKUP(AR684,POINTS_TABLE!$D$49:$E$50,2,FALSE)</f>
        <v>-3.4375704313596254</v>
      </c>
      <c r="BQ684" s="23">
        <f>VLOOKUP(AS684,POINTS_TABLE!$D$51:$E$52,2,FALSE)</f>
        <v>-3.8353326132213157</v>
      </c>
      <c r="BR684" s="39">
        <f>ROUND(SCORECARD_SCALLING!$C$6-SUM(BF684:BQ684)-TRAIN_SUMMARY!$C$2*SCORECARD_SCALLING!$C$5,0)</f>
        <v>628</v>
      </c>
      <c r="BS684" t="str">
        <f t="shared" si="139"/>
        <v>Accept</v>
      </c>
      <c r="BT684">
        <f t="shared" si="140"/>
        <v>3</v>
      </c>
    </row>
    <row r="685" spans="1:72">
      <c r="A685" s="2" t="s">
        <v>63</v>
      </c>
      <c r="B685" s="2">
        <v>10</v>
      </c>
      <c r="C685" s="2" t="s">
        <v>22</v>
      </c>
      <c r="D685" s="2" t="s">
        <v>23</v>
      </c>
      <c r="E685" s="2">
        <v>1347</v>
      </c>
      <c r="F685" s="2" t="s">
        <v>24</v>
      </c>
      <c r="G685" s="2" t="s">
        <v>39</v>
      </c>
      <c r="H685" s="2">
        <v>4</v>
      </c>
      <c r="I685" s="2" t="s">
        <v>26</v>
      </c>
      <c r="J685" s="2" t="s">
        <v>27</v>
      </c>
      <c r="K685" s="2">
        <v>2</v>
      </c>
      <c r="L685" s="2" t="s">
        <v>43</v>
      </c>
      <c r="M685" s="2">
        <v>27</v>
      </c>
      <c r="N685" s="2" t="s">
        <v>27</v>
      </c>
      <c r="O685" s="2" t="s">
        <v>29</v>
      </c>
      <c r="P685" s="2">
        <v>2</v>
      </c>
      <c r="Q685" s="2" t="s">
        <v>30</v>
      </c>
      <c r="R685" s="2">
        <v>1</v>
      </c>
      <c r="S685" s="2" t="s">
        <v>31</v>
      </c>
      <c r="T685" s="2" t="s">
        <v>31</v>
      </c>
      <c r="U685" s="2">
        <v>0</v>
      </c>
      <c r="V685">
        <f>_xlfn.XLOOKUP(B685,Binning_WOE_IV!$C$2:$C$6,Binning_WOE_IV!$I$2:$I$6,"not found",-1)</f>
        <v>1.0146162505891094</v>
      </c>
      <c r="W685">
        <f>_xlfn.XLOOKUP(E685,Binning_WOE_IV!$C$7:$C$12,Binning_WOE_IV!$I$7:$I$12,"not found",-1)</f>
        <v>0.16104877718831048</v>
      </c>
      <c r="X685">
        <f>_xlfn.XLOOKUP(M685,Binning_WOE_IV!$C$13:$C$18,Binning_WOE_IV!$I$13:$I$18,"not found",-1)</f>
        <v>-0.13233987329659078</v>
      </c>
      <c r="Y685">
        <f>_xlfn.XLOOKUP(A685,Binning_WOE_IV!$B$32:$B$35,Binning_WOE_IV!$G$32:$G$35,"not found",0)</f>
        <v>0.16731839020190586</v>
      </c>
      <c r="Z685" s="23">
        <f>_xlfn.XLOOKUP(_xlfn.XLOOKUP(C685,Binning_WOE_IV!$AF$2:$AF$6,Binning_WOE_IV!$AG$2:$AG$6,"not found",0),Binning_WOE_IV!$R$36:$R$38,Binning_WOE_IV!$G$36:$G$38,"not found",0)</f>
        <v>0.68738688104907397</v>
      </c>
      <c r="AA685" cm="1">
        <f t="array" ref="AA685">_xlfn.SWITCH(D685,"radio/tv",Binning_WOE_IV!$G$39,"other",Binning_WOE_IV!$G$39,"education",Binning_WOE_IV!$G$40,"retraining",Binning_WOE_IV!$G$40,"furniture/equipment",Binning_WOE_IV!$G$41,"domestic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85">
        <f>_xlfn.LET(_xlpm.b,_xlfn.XLOOKUP(F685,Binning_WOE_IV!$AJ$2:$AJ$6,Binning_WOE_IV!$AK$2:$AK$6,"not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85">
        <f>_xlfn.LET(_xlpm.b,_xlfn.XLOOKUP(G685,Binning_WOE_IV!$AL$2:$AL$6,Binning_WOE_IV!$AM$2:$AM$6,"not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85">
        <f>_xlfn.XLOOKUP(_xlfn.XLOOKUP(I685,Binning_WOE_IV!$AN$2:$AN$5,Binning_WOE_IV!$AO$2:$AO$5,"not found",0),Binning_WOE_IV!$R$53:$R$55,Binning_WOE_IV!$G$53:$G$55,"not found",0)</f>
        <v>0.1811117123342415</v>
      </c>
      <c r="AE685">
        <f>_xlfn.LET(_xlpm.b,_xlfn.XLOOKUP(L685,Binning_WOE_IV!$AQ$2:$AQ$5,Binning_WOE_IV!$AR$2:$AR$5,"not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85">
        <f>_xlfn.XLOOKUP(_xlfn.XLOOKUP(N685,Binning_WOE_IV!$AS$2:$AS$4,Binning_WOE_IV!$AT$2:$AT$4,"not found",0),Binning_WOE_IV!$R$62:$R$63,Binning_WOE_IV!$G$62:$G$63,"not found",0)</f>
        <v>0.12957806221905885</v>
      </c>
      <c r="AG685">
        <f>_xlfn.XLOOKUP(_xlfn.XLOOKUP(O685,Binning_WOE_IV!$AU$2:$AU$4,Binning_WOE_IV!$AV$2:$AV$4,"not found",0),Binning_WOE_IV!$R$64:$R$65,Binning_WOE_IV!$G$64:$G$65,"not found",0)</f>
        <v>0.23435622685305388</v>
      </c>
      <c r="AH685">
        <f>V685*TRAIN_SUMMARY!$C$3</f>
        <v>-0.80010661528638027</v>
      </c>
      <c r="AI685">
        <f>W685*TRAIN_SUMMARY!$C$4</f>
        <v>-8.037531726833734E-2</v>
      </c>
      <c r="AJ685">
        <f>X685*TRAIN_SUMMARY!$C$5</f>
        <v>8.428542324031725E-2</v>
      </c>
      <c r="AK685">
        <f>Y685*TRAIN_SUMMARY!$C$6</f>
        <v>-0.13115011605145144</v>
      </c>
      <c r="AL685">
        <f>Z685*TRAIN_SUMMARY!$C$7</f>
        <v>-0.37777464997720578</v>
      </c>
      <c r="AM685">
        <f>AA685*TRAIN_SUMMARY!$C$8</f>
        <v>-0.43521580803835686</v>
      </c>
      <c r="AN685">
        <f>AB685*TRAIN_SUMMARY!$C$9</f>
        <v>-0.49611293003523665</v>
      </c>
      <c r="AO685">
        <f>AC685*TRAIN_SUMMARY!$C$10</f>
        <v>-0.18469041192036334</v>
      </c>
      <c r="AP685">
        <f>AD685*TRAIN_SUMMARY!$C$11</f>
        <v>-0.21458247952085815</v>
      </c>
      <c r="AQ685">
        <f>AE685*TRAIN_SUMMARY!$C$12</f>
        <v>-1.8327249432625072E-2</v>
      </c>
      <c r="AR685">
        <f>AF685*TRAIN_SUMMARY!$C$13</f>
        <v>-7.9424741749105313E-2</v>
      </c>
      <c r="AS685">
        <f>AG685*TRAIN_SUMMARY!$C$14</f>
        <v>-8.8614999578798745E-2</v>
      </c>
      <c r="AT685">
        <f>TRAIN_SUMMARY!$C$2+SUM(AH685:AS685)</f>
        <v>-3.6434907103805245</v>
      </c>
      <c r="AU685">
        <f t="shared" si="130"/>
        <v>2.5493921373426133E-2</v>
      </c>
      <c r="AV685">
        <f t="shared" si="131"/>
        <v>2.5824522366367939E-2</v>
      </c>
      <c r="AW685">
        <f t="shared" si="132"/>
        <v>1</v>
      </c>
      <c r="AX685">
        <f t="shared" si="133"/>
        <v>0</v>
      </c>
      <c r="AY685">
        <f t="shared" si="141"/>
        <v>469</v>
      </c>
      <c r="AZ685">
        <f t="shared" si="142"/>
        <v>215</v>
      </c>
      <c r="BA685" s="35">
        <f t="shared" si="134"/>
        <v>0.96701030927835052</v>
      </c>
      <c r="BB685" s="35">
        <f t="shared" si="135"/>
        <v>1</v>
      </c>
      <c r="BC685" s="35">
        <f t="shared" si="136"/>
        <v>3.2989690721649478E-2</v>
      </c>
      <c r="BD685" s="35">
        <f t="shared" si="137"/>
        <v>1</v>
      </c>
      <c r="BE685" s="35">
        <f t="shared" si="138"/>
        <v>0.96701030927835052</v>
      </c>
      <c r="BF685" s="23">
        <f>VLOOKUP(AH685,POINTS_TABLE!$D$2:$E$6,2,FALSE)</f>
        <v>-34.629295381683434</v>
      </c>
      <c r="BG685" s="23">
        <f>VLOOKUP(AI685,POINTS_TABLE!$D$7:$E$12,2,FALSE)</f>
        <v>-3.4787121489872201</v>
      </c>
      <c r="BH685" s="23">
        <f>VLOOKUP(AJ685,POINTS_TABLE!$D$13:$E$18,2,FALSE)</f>
        <v>3.6479448638409924</v>
      </c>
      <c r="BI685" s="23">
        <f>VLOOKUP(AK685,POINTS_TABLE!$D$21:$E$24,2,FALSE)</f>
        <v>-5.6762886611832304</v>
      </c>
      <c r="BJ685" s="23">
        <f>VLOOKUP(AL685,POINTS_TABLE!$D$25:$E$27,2,FALSE)</f>
        <v>-16.350408422870363</v>
      </c>
      <c r="BK685" s="23">
        <f>VLOOKUP(AM685,POINTS_TABLE!$D$28:$E$33,2,FALSE)</f>
        <v>-18.836510639202615</v>
      </c>
      <c r="BL685" s="23">
        <f>VLOOKUP(AN685,POINTS_TABLE!$D$34:$E$37,2,FALSE)</f>
        <v>-21.472189916481874</v>
      </c>
      <c r="BM685" s="23">
        <f>VLOOKUP(AO685,POINTS_TABLE!$D$38:$E$41,2,FALSE)</f>
        <v>-7.9935582413174426</v>
      </c>
      <c r="BN685" s="23">
        <f>VLOOKUP(AP685,POINTS_TABLE!$D$42:$E$44,2,FALSE)</f>
        <v>-9.2873123719919874</v>
      </c>
      <c r="BO685" s="23">
        <f>VLOOKUP(AQ685,POINTS_TABLE!$D$45:$E$48,2,FALSE)</f>
        <v>-0.79321895608749771</v>
      </c>
      <c r="BP685" s="23">
        <f>VLOOKUP(AR685,POINTS_TABLE!$D$49:$E$50,2,FALSE)</f>
        <v>-3.4375704313596254</v>
      </c>
      <c r="BQ685" s="23">
        <f>VLOOKUP(AS685,POINTS_TABLE!$D$51:$E$52,2,FALSE)</f>
        <v>-3.8353326132213157</v>
      </c>
      <c r="BR685" s="39">
        <f>ROUND(SCORECARD_SCALLING!$C$6-SUM(BF685:BQ685)-TRAIN_SUMMARY!$C$2*SCORECARD_SCALLING!$C$5,0)</f>
        <v>628</v>
      </c>
      <c r="BS685" t="str">
        <f t="shared" si="139"/>
        <v>Accept</v>
      </c>
      <c r="BT685">
        <f t="shared" si="140"/>
        <v>3</v>
      </c>
    </row>
    <row r="686" spans="1:72">
      <c r="A686" s="2" t="s">
        <v>37</v>
      </c>
      <c r="B686" s="2">
        <v>6</v>
      </c>
      <c r="C686" s="2" t="s">
        <v>33</v>
      </c>
      <c r="D686" s="2" t="s">
        <v>23</v>
      </c>
      <c r="E686" s="2">
        <v>1595</v>
      </c>
      <c r="F686" s="2" t="s">
        <v>34</v>
      </c>
      <c r="G686" s="2" t="s">
        <v>39</v>
      </c>
      <c r="H686" s="2">
        <v>3</v>
      </c>
      <c r="I686" s="2" t="s">
        <v>26</v>
      </c>
      <c r="J686" s="2" t="s">
        <v>27</v>
      </c>
      <c r="K686" s="2">
        <v>2</v>
      </c>
      <c r="L686" s="2" t="s">
        <v>43</v>
      </c>
      <c r="M686" s="2">
        <v>51</v>
      </c>
      <c r="N686" s="2" t="s">
        <v>27</v>
      </c>
      <c r="O686" s="2" t="s">
        <v>29</v>
      </c>
      <c r="P686" s="2">
        <v>1</v>
      </c>
      <c r="Q686" s="2" t="s">
        <v>30</v>
      </c>
      <c r="R686" s="2">
        <v>2</v>
      </c>
      <c r="S686" s="2" t="s">
        <v>27</v>
      </c>
      <c r="T686" s="2" t="s">
        <v>31</v>
      </c>
      <c r="U686" s="2">
        <v>0</v>
      </c>
      <c r="V686">
        <f>_xlfn.XLOOKUP(B686,Binning_WOE_IV!$C$2:$C$6,Binning_WOE_IV!$I$2:$I$6,"not found",-1)</f>
        <v>1.0146162505891094</v>
      </c>
      <c r="W686">
        <f>_xlfn.XLOOKUP(E686,Binning_WOE_IV!$C$7:$C$12,Binning_WOE_IV!$I$7:$I$12,"not found",-1)</f>
        <v>0.16104877718831048</v>
      </c>
      <c r="X686">
        <f>_xlfn.XLOOKUP(M686,Binning_WOE_IV!$C$13:$C$18,Binning_WOE_IV!$I$13:$I$18,"not found",-1)</f>
        <v>0.42044277372805144</v>
      </c>
      <c r="Y686">
        <f>_xlfn.XLOOKUP(A686,Binning_WOE_IV!$B$32:$B$35,Binning_WOE_IV!$G$32:$G$35,"not found",0)</f>
        <v>1.1281887537091495</v>
      </c>
      <c r="Z686" s="23">
        <f>_xlfn.XLOOKUP(_xlfn.XLOOKUP(C686,Binning_WOE_IV!$AF$2:$AF$6,Binning_WOE_IV!$AG$2:$AG$6,"not found",0),Binning_WOE_IV!$R$36:$R$38,Binning_WOE_IV!$G$36:$G$38,"not found",0)</f>
        <v>-4.4726268044255127E-2</v>
      </c>
      <c r="AA686" cm="1">
        <f t="array" ref="AA686">_xlfn.SWITCH(D686,"radio/tv",Binning_WOE_IV!$G$39,"other",Binning_WOE_IV!$G$39,"education",Binning_WOE_IV!$G$40,"retraining",Binning_WOE_IV!$G$40,"furniture/equipment",Binning_WOE_IV!$G$41,"domestic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86">
        <f>_xlfn.LET(_xlpm.b,_xlfn.XLOOKUP(F686,Binning_WOE_IV!$AJ$2:$AJ$6,Binning_WOE_IV!$AK$2:$AK$6,"not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86">
        <f>_xlfn.LET(_xlpm.b,_xlfn.XLOOKUP(G686,Binning_WOE_IV!$AL$2:$AL$6,Binning_WOE_IV!$AM$2:$AM$6,"not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86">
        <f>_xlfn.XLOOKUP(_xlfn.XLOOKUP(I686,Binning_WOE_IV!$AN$2:$AN$5,Binning_WOE_IV!$AO$2:$AO$5,"not found",0),Binning_WOE_IV!$R$53:$R$55,Binning_WOE_IV!$G$53:$G$55,"not found",0)</f>
        <v>0.1811117123342415</v>
      </c>
      <c r="AE686">
        <f>_xlfn.LET(_xlpm.b,_xlfn.XLOOKUP(L686,Binning_WOE_IV!$AQ$2:$AQ$5,Binning_WOE_IV!$AR$2:$AR$5,"not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86">
        <f>_xlfn.XLOOKUP(_xlfn.XLOOKUP(N686,Binning_WOE_IV!$AS$2:$AS$4,Binning_WOE_IV!$AT$2:$AT$4,"not found",0),Binning_WOE_IV!$R$62:$R$63,Binning_WOE_IV!$G$62:$G$63,"not found",0)</f>
        <v>0.12957806221905885</v>
      </c>
      <c r="AG686">
        <f>_xlfn.XLOOKUP(_xlfn.XLOOKUP(O686,Binning_WOE_IV!$AU$2:$AU$4,Binning_WOE_IV!$AV$2:$AV$4,"not found",0),Binning_WOE_IV!$R$64:$R$65,Binning_WOE_IV!$G$64:$G$65,"not found",0)</f>
        <v>0.23435622685305388</v>
      </c>
      <c r="AH686">
        <f>V686*TRAIN_SUMMARY!$C$3</f>
        <v>-0.80010661528638027</v>
      </c>
      <c r="AI686">
        <f>W686*TRAIN_SUMMARY!$C$4</f>
        <v>-8.037531726833734E-2</v>
      </c>
      <c r="AJ686">
        <f>X686*TRAIN_SUMMARY!$C$5</f>
        <v>-0.26777415036949909</v>
      </c>
      <c r="AK686">
        <f>Y686*TRAIN_SUMMARY!$C$6</f>
        <v>-0.88431454425511169</v>
      </c>
      <c r="AL686">
        <f>Z686*TRAIN_SUMMARY!$C$7</f>
        <v>2.4580699342731407E-2</v>
      </c>
      <c r="AM686">
        <f>AA686*TRAIN_SUMMARY!$C$8</f>
        <v>-0.43521580803835686</v>
      </c>
      <c r="AN686">
        <f>AB686*TRAIN_SUMMARY!$C$9</f>
        <v>0.17108448609736249</v>
      </c>
      <c r="AO686">
        <f>AC686*TRAIN_SUMMARY!$C$10</f>
        <v>-0.18469041192036334</v>
      </c>
      <c r="AP686">
        <f>AD686*TRAIN_SUMMARY!$C$11</f>
        <v>-0.21458247952085815</v>
      </c>
      <c r="AQ686">
        <f>AE686*TRAIN_SUMMARY!$C$12</f>
        <v>-1.8327249432625072E-2</v>
      </c>
      <c r="AR686">
        <f>AF686*TRAIN_SUMMARY!$C$13</f>
        <v>-7.9424741749105313E-2</v>
      </c>
      <c r="AS686">
        <f>AG686*TRAIN_SUMMARY!$C$14</f>
        <v>-8.8614999578798745E-2</v>
      </c>
      <c r="AT686">
        <f>TRAIN_SUMMARY!$C$2+SUM(AH686:AS686)</f>
        <v>-3.6791619467414653</v>
      </c>
      <c r="AU686">
        <f t="shared" si="130"/>
        <v>2.4622547305951117E-2</v>
      </c>
      <c r="AV686">
        <f t="shared" si="131"/>
        <v>2.4930751931893723E-2</v>
      </c>
      <c r="AW686">
        <f t="shared" si="132"/>
        <v>1</v>
      </c>
      <c r="AX686">
        <f t="shared" si="133"/>
        <v>0</v>
      </c>
      <c r="AY686">
        <f t="shared" si="141"/>
        <v>470</v>
      </c>
      <c r="AZ686">
        <f t="shared" si="142"/>
        <v>215</v>
      </c>
      <c r="BA686" s="35">
        <f t="shared" si="134"/>
        <v>0.96907216494845361</v>
      </c>
      <c r="BB686" s="35">
        <f t="shared" si="135"/>
        <v>1</v>
      </c>
      <c r="BC686" s="35">
        <f t="shared" si="136"/>
        <v>3.0927835051546393E-2</v>
      </c>
      <c r="BD686" s="35">
        <f t="shared" si="137"/>
        <v>1</v>
      </c>
      <c r="BE686" s="35">
        <f t="shared" si="138"/>
        <v>0.96907216494845361</v>
      </c>
      <c r="BF686" s="23">
        <f>VLOOKUP(AH686,POINTS_TABLE!$D$2:$E$6,2,FALSE)</f>
        <v>-34.629295381683434</v>
      </c>
      <c r="BG686" s="23">
        <f>VLOOKUP(AI686,POINTS_TABLE!$D$7:$E$12,2,FALSE)</f>
        <v>-3.4787121489872201</v>
      </c>
      <c r="BH686" s="23">
        <f>VLOOKUP(AJ686,POINTS_TABLE!$D$13:$E$18,2,FALSE)</f>
        <v>-11.589493164489957</v>
      </c>
      <c r="BI686" s="23">
        <f>VLOOKUP(AK686,POINTS_TABLE!$D$21:$E$24,2,FALSE)</f>
        <v>-38.273886227485001</v>
      </c>
      <c r="BJ686" s="23">
        <f>VLOOKUP(AL686,POINTS_TABLE!$D$25:$E$27,2,FALSE)</f>
        <v>1.063873591300236</v>
      </c>
      <c r="BK686" s="23">
        <f>VLOOKUP(AM686,POINTS_TABLE!$D$28:$E$33,2,FALSE)</f>
        <v>-18.836510639202615</v>
      </c>
      <c r="BL686" s="23">
        <f>VLOOKUP(AN686,POINTS_TABLE!$D$34:$E$37,2,FALSE)</f>
        <v>7.4046821899710498</v>
      </c>
      <c r="BM686" s="23">
        <f>VLOOKUP(AO686,POINTS_TABLE!$D$38:$E$41,2,FALSE)</f>
        <v>-7.9935582413174426</v>
      </c>
      <c r="BN686" s="23">
        <f>VLOOKUP(AP686,POINTS_TABLE!$D$42:$E$44,2,FALSE)</f>
        <v>-9.2873123719919874</v>
      </c>
      <c r="BO686" s="23">
        <f>VLOOKUP(AQ686,POINTS_TABLE!$D$45:$E$48,2,FALSE)</f>
        <v>-0.79321895608749771</v>
      </c>
      <c r="BP686" s="23">
        <f>VLOOKUP(AR686,POINTS_TABLE!$D$49:$E$50,2,FALSE)</f>
        <v>-3.4375704313596254</v>
      </c>
      <c r="BQ686" s="23">
        <f>VLOOKUP(AS686,POINTS_TABLE!$D$51:$E$52,2,FALSE)</f>
        <v>-3.8353326132213157</v>
      </c>
      <c r="BR686" s="39">
        <f>ROUND(SCORECARD_SCALLING!$C$6-SUM(BF686:BQ686)-TRAIN_SUMMARY!$C$2*SCORECARD_SCALLING!$C$5,0)</f>
        <v>630</v>
      </c>
      <c r="BS686" t="str">
        <f t="shared" si="139"/>
        <v>Accept</v>
      </c>
      <c r="BT686">
        <f t="shared" si="140"/>
        <v>3</v>
      </c>
    </row>
    <row r="687" spans="1:72">
      <c r="A687" s="2" t="s">
        <v>37</v>
      </c>
      <c r="B687" s="2">
        <v>12</v>
      </c>
      <c r="C687" s="2" t="s">
        <v>22</v>
      </c>
      <c r="D687" s="2" t="s">
        <v>23</v>
      </c>
      <c r="E687" s="2">
        <v>1240</v>
      </c>
      <c r="F687" s="2" t="s">
        <v>24</v>
      </c>
      <c r="G687" s="2" t="s">
        <v>25</v>
      </c>
      <c r="H687" s="2">
        <v>4</v>
      </c>
      <c r="I687" s="2" t="s">
        <v>36</v>
      </c>
      <c r="J687" s="2" t="s">
        <v>27</v>
      </c>
      <c r="K687" s="2">
        <v>2</v>
      </c>
      <c r="L687" s="2" t="s">
        <v>28</v>
      </c>
      <c r="M687" s="2">
        <v>38</v>
      </c>
      <c r="N687" s="2" t="s">
        <v>27</v>
      </c>
      <c r="O687" s="2" t="s">
        <v>29</v>
      </c>
      <c r="P687" s="2">
        <v>2</v>
      </c>
      <c r="Q687" s="2" t="s">
        <v>30</v>
      </c>
      <c r="R687" s="2">
        <v>1</v>
      </c>
      <c r="S687" s="2" t="s">
        <v>31</v>
      </c>
      <c r="T687" s="2" t="s">
        <v>31</v>
      </c>
      <c r="U687" s="2">
        <v>0</v>
      </c>
      <c r="V687">
        <f>_xlfn.XLOOKUP(B687,Binning_WOE_IV!$C$2:$C$6,Binning_WOE_IV!$I$2:$I$6,"not found",-1)</f>
        <v>7.0953437452657447E-2</v>
      </c>
      <c r="W687">
        <f>_xlfn.XLOOKUP(E687,Binning_WOE_IV!$C$7:$C$12,Binning_WOE_IV!$I$7:$I$12,"not found",-1)</f>
        <v>0.16104877718831048</v>
      </c>
      <c r="X687">
        <f>_xlfn.XLOOKUP(M687,Binning_WOE_IV!$C$13:$C$18,Binning_WOE_IV!$I$13:$I$18,"not found",-1)</f>
        <v>0.27579903319597576</v>
      </c>
      <c r="Y687">
        <f>_xlfn.XLOOKUP(A687,Binning_WOE_IV!$B$32:$B$35,Binning_WOE_IV!$G$32:$G$35,"not found",0)</f>
        <v>1.1281887537091495</v>
      </c>
      <c r="Z687" s="23">
        <f>_xlfn.XLOOKUP(_xlfn.XLOOKUP(C687,Binning_WOE_IV!$AF$2:$AF$6,Binning_WOE_IV!$AG$2:$AG$6,"not found",0),Binning_WOE_IV!$R$36:$R$38,Binning_WOE_IV!$G$36:$G$38,"not found",0)</f>
        <v>0.68738688104907397</v>
      </c>
      <c r="AA687" cm="1">
        <f t="array" ref="AA687">_xlfn.SWITCH(D687,"radio/tv",Binning_WOE_IV!$G$39,"other",Binning_WOE_IV!$G$39,"education",Binning_WOE_IV!$G$40,"retraining",Binning_WOE_IV!$G$40,"furniture/equipment",Binning_WOE_IV!$G$41,"domestic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87">
        <f>_xlfn.LET(_xlpm.b,_xlfn.XLOOKUP(F687,Binning_WOE_IV!$AJ$2:$AJ$6,Binning_WOE_IV!$AK$2:$AK$6,"not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87">
        <f>_xlfn.LET(_xlpm.b,_xlfn.XLOOKUP(G687,Binning_WOE_IV!$AL$2:$AL$6,Binning_WOE_IV!$AM$2:$AM$6,"not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87">
        <f>_xlfn.XLOOKUP(_xlfn.XLOOKUP(I687,Binning_WOE_IV!$AN$2:$AN$5,Binning_WOE_IV!$AO$2:$AO$5,"not found",0),Binning_WOE_IV!$R$53:$R$55,Binning_WOE_IV!$G$53:$G$55,"not found",0)</f>
        <v>-0.20099341664998441</v>
      </c>
      <c r="AE687">
        <f>_xlfn.LET(_xlpm.b,_xlfn.XLOOKUP(L687,Binning_WOE_IV!$AQ$2:$AQ$5,Binning_WOE_IV!$AR$2:$AR$5,"not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87">
        <f>_xlfn.XLOOKUP(_xlfn.XLOOKUP(N687,Binning_WOE_IV!$AS$2:$AS$4,Binning_WOE_IV!$AT$2:$AT$4,"not found",0),Binning_WOE_IV!$R$62:$R$63,Binning_WOE_IV!$G$62:$G$63,"not found",0)</f>
        <v>0.12957806221905885</v>
      </c>
      <c r="AG687">
        <f>_xlfn.XLOOKUP(_xlfn.XLOOKUP(O687,Binning_WOE_IV!$AU$2:$AU$4,Binning_WOE_IV!$AV$2:$AV$4,"not found",0),Binning_WOE_IV!$R$64:$R$65,Binning_WOE_IV!$G$64:$G$65,"not found",0)</f>
        <v>0.23435622685305388</v>
      </c>
      <c r="AH687">
        <f>V687*TRAIN_SUMMARY!$C$3</f>
        <v>-5.5952498937620498E-2</v>
      </c>
      <c r="AI687">
        <f>W687*TRAIN_SUMMARY!$C$4</f>
        <v>-8.037531726833734E-2</v>
      </c>
      <c r="AJ687">
        <f>X687*TRAIN_SUMMARY!$C$5</f>
        <v>-0.1756525653466223</v>
      </c>
      <c r="AK687">
        <f>Y687*TRAIN_SUMMARY!$C$6</f>
        <v>-0.88431454425511169</v>
      </c>
      <c r="AL687">
        <f>Z687*TRAIN_SUMMARY!$C$7</f>
        <v>-0.37777464997720578</v>
      </c>
      <c r="AM687">
        <f>AA687*TRAIN_SUMMARY!$C$8</f>
        <v>-0.43521580803835686</v>
      </c>
      <c r="AN687">
        <f>AB687*TRAIN_SUMMARY!$C$9</f>
        <v>-0.49611293003523665</v>
      </c>
      <c r="AO687">
        <f>AC687*TRAIN_SUMMARY!$C$10</f>
        <v>-0.18469041192036334</v>
      </c>
      <c r="AP687">
        <f>AD687*TRAIN_SUMMARY!$C$11</f>
        <v>0.23813846799994265</v>
      </c>
      <c r="AQ687">
        <f>AE687*TRAIN_SUMMARY!$C$12</f>
        <v>-0.28008206528227803</v>
      </c>
      <c r="AR687">
        <f>AF687*TRAIN_SUMMARY!$C$13</f>
        <v>-7.9424741749105313E-2</v>
      </c>
      <c r="AS687">
        <f>AG687*TRAIN_SUMMARY!$C$14</f>
        <v>-8.8614999578798745E-2</v>
      </c>
      <c r="AT687">
        <f>TRAIN_SUMMARY!$C$2+SUM(AH687:AS687)</f>
        <v>-3.7214728791512171</v>
      </c>
      <c r="AU687">
        <f t="shared" si="130"/>
        <v>2.3626577395508039E-2</v>
      </c>
      <c r="AV687">
        <f t="shared" si="131"/>
        <v>2.3910160616169022E-2</v>
      </c>
      <c r="AW687">
        <f t="shared" si="132"/>
        <v>1</v>
      </c>
      <c r="AX687">
        <f t="shared" si="133"/>
        <v>0</v>
      </c>
      <c r="AY687">
        <f t="shared" si="141"/>
        <v>471</v>
      </c>
      <c r="AZ687">
        <f t="shared" si="142"/>
        <v>215</v>
      </c>
      <c r="BA687" s="35">
        <f t="shared" si="134"/>
        <v>0.97113402061855669</v>
      </c>
      <c r="BB687" s="35">
        <f t="shared" si="135"/>
        <v>1</v>
      </c>
      <c r="BC687" s="35">
        <f t="shared" si="136"/>
        <v>2.8865979381443307E-2</v>
      </c>
      <c r="BD687" s="35">
        <f t="shared" si="137"/>
        <v>1</v>
      </c>
      <c r="BE687" s="35">
        <f t="shared" si="138"/>
        <v>0.97113402061855669</v>
      </c>
      <c r="BF687" s="23">
        <f>VLOOKUP(AH687,POINTS_TABLE!$D$2:$E$6,2,FALSE)</f>
        <v>-2.4216717822795024</v>
      </c>
      <c r="BG687" s="23">
        <f>VLOOKUP(AI687,POINTS_TABLE!$D$7:$E$12,2,FALSE)</f>
        <v>-3.4787121489872201</v>
      </c>
      <c r="BH687" s="23">
        <f>VLOOKUP(AJ687,POINTS_TABLE!$D$13:$E$18,2,FALSE)</f>
        <v>-7.6023925483498971</v>
      </c>
      <c r="BI687" s="23">
        <f>VLOOKUP(AK687,POINTS_TABLE!$D$21:$E$24,2,FALSE)</f>
        <v>-38.273886227485001</v>
      </c>
      <c r="BJ687" s="23">
        <f>VLOOKUP(AL687,POINTS_TABLE!$D$25:$E$27,2,FALSE)</f>
        <v>-16.350408422870363</v>
      </c>
      <c r="BK687" s="23">
        <f>VLOOKUP(AM687,POINTS_TABLE!$D$28:$E$33,2,FALSE)</f>
        <v>-18.836510639202615</v>
      </c>
      <c r="BL687" s="23">
        <f>VLOOKUP(AN687,POINTS_TABLE!$D$34:$E$37,2,FALSE)</f>
        <v>-21.472189916481874</v>
      </c>
      <c r="BM687" s="23">
        <f>VLOOKUP(AO687,POINTS_TABLE!$D$38:$E$41,2,FALSE)</f>
        <v>-7.9935582413174426</v>
      </c>
      <c r="BN687" s="23">
        <f>VLOOKUP(AP687,POINTS_TABLE!$D$42:$E$44,2,FALSE)</f>
        <v>10.30683560485237</v>
      </c>
      <c r="BO687" s="23">
        <f>VLOOKUP(AQ687,POINTS_TABLE!$D$45:$E$48,2,FALSE)</f>
        <v>-12.122190198740443</v>
      </c>
      <c r="BP687" s="23">
        <f>VLOOKUP(AR687,POINTS_TABLE!$D$49:$E$50,2,FALSE)</f>
        <v>-3.4375704313596254</v>
      </c>
      <c r="BQ687" s="23">
        <f>VLOOKUP(AS687,POINTS_TABLE!$D$51:$E$52,2,FALSE)</f>
        <v>-3.8353326132213157</v>
      </c>
      <c r="BR687" s="39">
        <f>ROUND(SCORECARD_SCALLING!$C$6-SUM(BF687:BQ687)-TRAIN_SUMMARY!$C$2*SCORECARD_SCALLING!$C$5,0)</f>
        <v>631</v>
      </c>
      <c r="BS687" t="str">
        <f t="shared" si="139"/>
        <v>Accept</v>
      </c>
      <c r="BT687">
        <f t="shared" si="140"/>
        <v>3</v>
      </c>
    </row>
    <row r="688" spans="1:72">
      <c r="A688" s="2" t="s">
        <v>37</v>
      </c>
      <c r="B688" s="2">
        <v>24</v>
      </c>
      <c r="C688" s="2" t="s">
        <v>22</v>
      </c>
      <c r="D688" s="2" t="s">
        <v>23</v>
      </c>
      <c r="E688" s="2">
        <v>2424</v>
      </c>
      <c r="F688" s="2" t="s">
        <v>24</v>
      </c>
      <c r="G688" s="2" t="s">
        <v>25</v>
      </c>
      <c r="H688" s="2">
        <v>4</v>
      </c>
      <c r="I688" s="2" t="s">
        <v>26</v>
      </c>
      <c r="J688" s="2" t="s">
        <v>27</v>
      </c>
      <c r="K688" s="2">
        <v>4</v>
      </c>
      <c r="L688" s="2" t="s">
        <v>43</v>
      </c>
      <c r="M688" s="2">
        <v>53</v>
      </c>
      <c r="N688" s="2" t="s">
        <v>27</v>
      </c>
      <c r="O688" s="2" t="s">
        <v>29</v>
      </c>
      <c r="P688" s="2">
        <v>2</v>
      </c>
      <c r="Q688" s="2" t="s">
        <v>30</v>
      </c>
      <c r="R688" s="2">
        <v>1</v>
      </c>
      <c r="S688" s="2" t="s">
        <v>27</v>
      </c>
      <c r="T688" s="2" t="s">
        <v>31</v>
      </c>
      <c r="U688" s="2">
        <v>0</v>
      </c>
      <c r="V688">
        <f>_xlfn.XLOOKUP(B688,Binning_WOE_IV!$C$2:$C$6,Binning_WOE_IV!$I$2:$I$6,"not found",-1)</f>
        <v>-0.12917431193202994</v>
      </c>
      <c r="W688">
        <f>_xlfn.XLOOKUP(E688,Binning_WOE_IV!$C$7:$C$12,Binning_WOE_IV!$I$7:$I$12,"not found",-1)</f>
        <v>0.12361395596717682</v>
      </c>
      <c r="X688">
        <f>_xlfn.XLOOKUP(M688,Binning_WOE_IV!$C$13:$C$18,Binning_WOE_IV!$I$13:$I$18,"not found",-1)</f>
        <v>0.42044277372805144</v>
      </c>
      <c r="Y688">
        <f>_xlfn.XLOOKUP(A688,Binning_WOE_IV!$B$32:$B$35,Binning_WOE_IV!$G$32:$G$35,"not found",0)</f>
        <v>1.1281887537091495</v>
      </c>
      <c r="Z688" s="23">
        <f>_xlfn.XLOOKUP(_xlfn.XLOOKUP(C688,Binning_WOE_IV!$AF$2:$AF$6,Binning_WOE_IV!$AG$2:$AG$6,"not found",0),Binning_WOE_IV!$R$36:$R$38,Binning_WOE_IV!$G$36:$G$38,"not found",0)</f>
        <v>0.68738688104907397</v>
      </c>
      <c r="AA688" cm="1">
        <f t="array" ref="AA688">_xlfn.SWITCH(D688,"radio/tv",Binning_WOE_IV!$G$39,"other",Binning_WOE_IV!$G$39,"education",Binning_WOE_IV!$G$40,"retraining",Binning_WOE_IV!$G$40,"furniture/equipment",Binning_WOE_IV!$G$41,"domestic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88">
        <f>_xlfn.LET(_xlpm.b,_xlfn.XLOOKUP(F688,Binning_WOE_IV!$AJ$2:$AJ$6,Binning_WOE_IV!$AK$2:$AK$6,"not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88">
        <f>_xlfn.LET(_xlpm.b,_xlfn.XLOOKUP(G688,Binning_WOE_IV!$AL$2:$AL$6,Binning_WOE_IV!$AM$2:$AM$6,"not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88">
        <f>_xlfn.XLOOKUP(_xlfn.XLOOKUP(I688,Binning_WOE_IV!$AN$2:$AN$5,Binning_WOE_IV!$AO$2:$AO$5,"not found",0),Binning_WOE_IV!$R$53:$R$55,Binning_WOE_IV!$G$53:$G$55,"not found",0)</f>
        <v>0.1811117123342415</v>
      </c>
      <c r="AE688">
        <f>_xlfn.LET(_xlpm.b,_xlfn.XLOOKUP(L688,Binning_WOE_IV!$AQ$2:$AQ$5,Binning_WOE_IV!$AR$2:$AR$5,"not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88">
        <f>_xlfn.XLOOKUP(_xlfn.XLOOKUP(N688,Binning_WOE_IV!$AS$2:$AS$4,Binning_WOE_IV!$AT$2:$AT$4,"not found",0),Binning_WOE_IV!$R$62:$R$63,Binning_WOE_IV!$G$62:$G$63,"not found",0)</f>
        <v>0.12957806221905885</v>
      </c>
      <c r="AG688">
        <f>_xlfn.XLOOKUP(_xlfn.XLOOKUP(O688,Binning_WOE_IV!$AU$2:$AU$4,Binning_WOE_IV!$AV$2:$AV$4,"not found",0),Binning_WOE_IV!$R$64:$R$65,Binning_WOE_IV!$G$64:$G$65,"not found",0)</f>
        <v>0.23435622685305388</v>
      </c>
      <c r="AH688">
        <f>V688*TRAIN_SUMMARY!$C$3</f>
        <v>0.10186434668464488</v>
      </c>
      <c r="AI688">
        <f>W688*TRAIN_SUMMARY!$C$4</f>
        <v>-6.1692557392340606E-2</v>
      </c>
      <c r="AJ688">
        <f>X688*TRAIN_SUMMARY!$C$5</f>
        <v>-0.26777415036949909</v>
      </c>
      <c r="AK688">
        <f>Y688*TRAIN_SUMMARY!$C$6</f>
        <v>-0.88431454425511169</v>
      </c>
      <c r="AL688">
        <f>Z688*TRAIN_SUMMARY!$C$7</f>
        <v>-0.37777464997720578</v>
      </c>
      <c r="AM688">
        <f>AA688*TRAIN_SUMMARY!$C$8</f>
        <v>-0.43521580803835686</v>
      </c>
      <c r="AN688">
        <f>AB688*TRAIN_SUMMARY!$C$9</f>
        <v>-0.49611293003523665</v>
      </c>
      <c r="AO688">
        <f>AC688*TRAIN_SUMMARY!$C$10</f>
        <v>-0.18469041192036334</v>
      </c>
      <c r="AP688">
        <f>AD688*TRAIN_SUMMARY!$C$11</f>
        <v>-0.21458247952085815</v>
      </c>
      <c r="AQ688">
        <f>AE688*TRAIN_SUMMARY!$C$12</f>
        <v>-1.8327249432625072E-2</v>
      </c>
      <c r="AR688">
        <f>AF688*TRAIN_SUMMARY!$C$13</f>
        <v>-7.9424741749105313E-2</v>
      </c>
      <c r="AS688">
        <f>AG688*TRAIN_SUMMARY!$C$14</f>
        <v>-8.8614999578798745E-2</v>
      </c>
      <c r="AT688">
        <f>TRAIN_SUMMARY!$C$2+SUM(AH688:AS688)</f>
        <v>-3.8280609903469793</v>
      </c>
      <c r="AU688">
        <f t="shared" si="130"/>
        <v>2.1288685424257599E-2</v>
      </c>
      <c r="AV688">
        <f t="shared" si="131"/>
        <v>2.1518557795954255E-2</v>
      </c>
      <c r="AW688">
        <f t="shared" si="132"/>
        <v>1</v>
      </c>
      <c r="AX688">
        <f t="shared" si="133"/>
        <v>0</v>
      </c>
      <c r="AY688">
        <f t="shared" si="141"/>
        <v>472</v>
      </c>
      <c r="AZ688">
        <f t="shared" si="142"/>
        <v>215</v>
      </c>
      <c r="BA688" s="35">
        <f t="shared" si="134"/>
        <v>0.97319587628865978</v>
      </c>
      <c r="BB688" s="35">
        <f t="shared" si="135"/>
        <v>1</v>
      </c>
      <c r="BC688" s="35">
        <f t="shared" si="136"/>
        <v>2.6804123711340222E-2</v>
      </c>
      <c r="BD688" s="35">
        <f t="shared" si="137"/>
        <v>1</v>
      </c>
      <c r="BE688" s="35">
        <f t="shared" si="138"/>
        <v>0.97319587628865978</v>
      </c>
      <c r="BF688" s="23">
        <f>VLOOKUP(AH688,POINTS_TABLE!$D$2:$E$6,2,FALSE)</f>
        <v>4.4087756341599382</v>
      </c>
      <c r="BG688" s="23">
        <f>VLOOKUP(AI688,POINTS_TABLE!$D$7:$E$12,2,FALSE)</f>
        <v>-2.6701063982906263</v>
      </c>
      <c r="BH688" s="23">
        <f>VLOOKUP(AJ688,POINTS_TABLE!$D$13:$E$18,2,FALSE)</f>
        <v>-11.589493164489957</v>
      </c>
      <c r="BI688" s="23">
        <f>VLOOKUP(AK688,POINTS_TABLE!$D$21:$E$24,2,FALSE)</f>
        <v>-38.273886227485001</v>
      </c>
      <c r="BJ688" s="23">
        <f>VLOOKUP(AL688,POINTS_TABLE!$D$25:$E$27,2,FALSE)</f>
        <v>-16.350408422870363</v>
      </c>
      <c r="BK688" s="23">
        <f>VLOOKUP(AM688,POINTS_TABLE!$D$28:$E$33,2,FALSE)</f>
        <v>-18.836510639202615</v>
      </c>
      <c r="BL688" s="23">
        <f>VLOOKUP(AN688,POINTS_TABLE!$D$34:$E$37,2,FALSE)</f>
        <v>-21.472189916481874</v>
      </c>
      <c r="BM688" s="23">
        <f>VLOOKUP(AO688,POINTS_TABLE!$D$38:$E$41,2,FALSE)</f>
        <v>-7.9935582413174426</v>
      </c>
      <c r="BN688" s="23">
        <f>VLOOKUP(AP688,POINTS_TABLE!$D$42:$E$44,2,FALSE)</f>
        <v>-9.2873123719919874</v>
      </c>
      <c r="BO688" s="23">
        <f>VLOOKUP(AQ688,POINTS_TABLE!$D$45:$E$48,2,FALSE)</f>
        <v>-0.79321895608749771</v>
      </c>
      <c r="BP688" s="23">
        <f>VLOOKUP(AR688,POINTS_TABLE!$D$49:$E$50,2,FALSE)</f>
        <v>-3.4375704313596254</v>
      </c>
      <c r="BQ688" s="23">
        <f>VLOOKUP(AS688,POINTS_TABLE!$D$51:$E$52,2,FALSE)</f>
        <v>-3.8353326132213157</v>
      </c>
      <c r="BR688" s="39">
        <f>ROUND(SCORECARD_SCALLING!$C$6-SUM(BF688:BQ688)-TRAIN_SUMMARY!$C$2*SCORECARD_SCALLING!$C$5,0)</f>
        <v>636</v>
      </c>
      <c r="BS688" t="str">
        <f t="shared" si="139"/>
        <v>Accept</v>
      </c>
      <c r="BT688">
        <f t="shared" si="140"/>
        <v>3</v>
      </c>
    </row>
    <row r="689" spans="1:72">
      <c r="A689" s="2" t="s">
        <v>37</v>
      </c>
      <c r="B689" s="2">
        <v>9</v>
      </c>
      <c r="C689" s="2" t="s">
        <v>33</v>
      </c>
      <c r="D689" s="2" t="s">
        <v>38</v>
      </c>
      <c r="E689" s="2">
        <v>3832</v>
      </c>
      <c r="F689" s="2" t="s">
        <v>24</v>
      </c>
      <c r="G689" s="2" t="s">
        <v>25</v>
      </c>
      <c r="H689" s="2">
        <v>1</v>
      </c>
      <c r="I689" s="2" t="s">
        <v>26</v>
      </c>
      <c r="J689" s="2" t="s">
        <v>27</v>
      </c>
      <c r="K689" s="2">
        <v>4</v>
      </c>
      <c r="L689" s="2" t="s">
        <v>28</v>
      </c>
      <c r="M689" s="2">
        <v>64</v>
      </c>
      <c r="N689" s="2" t="s">
        <v>27</v>
      </c>
      <c r="O689" s="2" t="s">
        <v>29</v>
      </c>
      <c r="P689" s="2">
        <v>1</v>
      </c>
      <c r="Q689" s="2" t="s">
        <v>40</v>
      </c>
      <c r="R689" s="2">
        <v>1</v>
      </c>
      <c r="S689" s="2" t="s">
        <v>27</v>
      </c>
      <c r="T689" s="2" t="s">
        <v>31</v>
      </c>
      <c r="U689" s="2">
        <v>0</v>
      </c>
      <c r="V689">
        <f>_xlfn.XLOOKUP(B689,Binning_WOE_IV!$C$2:$C$6,Binning_WOE_IV!$I$2:$I$6,"not found",-1)</f>
        <v>1.0146162505891094</v>
      </c>
      <c r="W689">
        <f>_xlfn.XLOOKUP(E689,Binning_WOE_IV!$C$7:$C$12,Binning_WOE_IV!$I$7:$I$12,"not found",-1)</f>
        <v>4.3939369041401284E-2</v>
      </c>
      <c r="X689">
        <f>_xlfn.XLOOKUP(M689,Binning_WOE_IV!$C$13:$C$18,Binning_WOE_IV!$I$13:$I$18,"not found",-1)</f>
        <v>0.47434342549681774</v>
      </c>
      <c r="Y689">
        <f>_xlfn.XLOOKUP(A689,Binning_WOE_IV!$B$32:$B$35,Binning_WOE_IV!$G$32:$G$35,"not found",0)</f>
        <v>1.1281887537091495</v>
      </c>
      <c r="Z689" s="23">
        <f>_xlfn.XLOOKUP(_xlfn.XLOOKUP(C689,Binning_WOE_IV!$AF$2:$AF$6,Binning_WOE_IV!$AG$2:$AG$6,"not found",0),Binning_WOE_IV!$R$36:$R$38,Binning_WOE_IV!$G$36:$G$38,"not found",0)</f>
        <v>-4.4726268044255127E-2</v>
      </c>
      <c r="AA689" cm="1">
        <f t="array" ref="AA689">_xlfn.SWITCH(D689,"radio/tv",Binning_WOE_IV!$G$39,"other",Binning_WOE_IV!$G$39,"education",Binning_WOE_IV!$G$40,"retraining",Binning_WOE_IV!$G$40,"furniture/equipment",Binning_WOE_IV!$G$41,"domestic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689">
        <f>_xlfn.LET(_xlpm.b,_xlfn.XLOOKUP(F689,Binning_WOE_IV!$AJ$2:$AJ$6,Binning_WOE_IV!$AK$2:$AK$6,"not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89">
        <f>_xlfn.LET(_xlpm.b,_xlfn.XLOOKUP(G689,Binning_WOE_IV!$AL$2:$AL$6,Binning_WOE_IV!$AM$2:$AM$6,"not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89">
        <f>_xlfn.XLOOKUP(_xlfn.XLOOKUP(I689,Binning_WOE_IV!$AN$2:$AN$5,Binning_WOE_IV!$AO$2:$AO$5,"not found",0),Binning_WOE_IV!$R$53:$R$55,Binning_WOE_IV!$G$53:$G$55,"not found",0)</f>
        <v>0.1811117123342415</v>
      </c>
      <c r="AE689">
        <f>_xlfn.LET(_xlpm.b,_xlfn.XLOOKUP(L689,Binning_WOE_IV!$AQ$2:$AQ$5,Binning_WOE_IV!$AR$2:$AR$5,"not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89">
        <f>_xlfn.XLOOKUP(_xlfn.XLOOKUP(N689,Binning_WOE_IV!$AS$2:$AS$4,Binning_WOE_IV!$AT$2:$AT$4,"not found",0),Binning_WOE_IV!$R$62:$R$63,Binning_WOE_IV!$G$62:$G$63,"not found",0)</f>
        <v>0.12957806221905885</v>
      </c>
      <c r="AG689">
        <f>_xlfn.XLOOKUP(_xlfn.XLOOKUP(O689,Binning_WOE_IV!$AU$2:$AU$4,Binning_WOE_IV!$AV$2:$AV$4,"not found",0),Binning_WOE_IV!$R$64:$R$65,Binning_WOE_IV!$G$64:$G$65,"not found",0)</f>
        <v>0.23435622685305388</v>
      </c>
      <c r="AH689">
        <f>V689*TRAIN_SUMMARY!$C$3</f>
        <v>-0.80010661528638027</v>
      </c>
      <c r="AI689">
        <f>W689*TRAIN_SUMMARY!$C$4</f>
        <v>-2.1929012991782761E-2</v>
      </c>
      <c r="AJ689">
        <f>X689*TRAIN_SUMMARY!$C$5</f>
        <v>-0.30210272522824844</v>
      </c>
      <c r="AK689">
        <f>Y689*TRAIN_SUMMARY!$C$6</f>
        <v>-0.88431454425511169</v>
      </c>
      <c r="AL689">
        <f>Z689*TRAIN_SUMMARY!$C$7</f>
        <v>2.4580699342731407E-2</v>
      </c>
      <c r="AM689">
        <f>AA689*TRAIN_SUMMARY!$C$8</f>
        <v>0.31332064462344805</v>
      </c>
      <c r="AN689">
        <f>AB689*TRAIN_SUMMARY!$C$9</f>
        <v>-0.49611293003523665</v>
      </c>
      <c r="AO689">
        <f>AC689*TRAIN_SUMMARY!$C$10</f>
        <v>-0.18469041192036334</v>
      </c>
      <c r="AP689">
        <f>AD689*TRAIN_SUMMARY!$C$11</f>
        <v>-0.21458247952085815</v>
      </c>
      <c r="AQ689">
        <f>AE689*TRAIN_SUMMARY!$C$12</f>
        <v>-0.28008206528227803</v>
      </c>
      <c r="AR689">
        <f>AF689*TRAIN_SUMMARY!$C$13</f>
        <v>-7.9424741749105313E-2</v>
      </c>
      <c r="AS689">
        <f>AG689*TRAIN_SUMMARY!$C$14</f>
        <v>-8.8614999578798745E-2</v>
      </c>
      <c r="AT689">
        <f>TRAIN_SUMMARY!$C$2+SUM(AH689:AS689)</f>
        <v>-3.835459996644107</v>
      </c>
      <c r="AU689">
        <f t="shared" si="130"/>
        <v>2.1135068406985525E-2</v>
      </c>
      <c r="AV689">
        <f t="shared" si="131"/>
        <v>2.1361611656167376E-2</v>
      </c>
      <c r="AW689">
        <f t="shared" si="132"/>
        <v>1</v>
      </c>
      <c r="AX689">
        <f t="shared" si="133"/>
        <v>0</v>
      </c>
      <c r="AY689">
        <f t="shared" si="141"/>
        <v>473</v>
      </c>
      <c r="AZ689">
        <f t="shared" si="142"/>
        <v>215</v>
      </c>
      <c r="BA689" s="35">
        <f t="shared" si="134"/>
        <v>0.97525773195876286</v>
      </c>
      <c r="BB689" s="35">
        <f t="shared" si="135"/>
        <v>1</v>
      </c>
      <c r="BC689" s="35">
        <f t="shared" si="136"/>
        <v>2.4742268041237137E-2</v>
      </c>
      <c r="BD689" s="35">
        <f t="shared" si="137"/>
        <v>1</v>
      </c>
      <c r="BE689" s="35">
        <f t="shared" si="138"/>
        <v>0.97525773195876286</v>
      </c>
      <c r="BF689" s="23">
        <f>VLOOKUP(AH689,POINTS_TABLE!$D$2:$E$6,2,FALSE)</f>
        <v>-34.629295381683434</v>
      </c>
      <c r="BG689" s="23">
        <f>VLOOKUP(AI689,POINTS_TABLE!$D$7:$E$12,2,FALSE)</f>
        <v>-0.94910634884503919</v>
      </c>
      <c r="BH689" s="23">
        <f>VLOOKUP(AJ689,POINTS_TABLE!$D$13:$E$18,2,FALSE)</f>
        <v>-13.075263105775054</v>
      </c>
      <c r="BI689" s="23">
        <f>VLOOKUP(AK689,POINTS_TABLE!$D$21:$E$24,2,FALSE)</f>
        <v>-38.273886227485001</v>
      </c>
      <c r="BJ689" s="23">
        <f>VLOOKUP(AL689,POINTS_TABLE!$D$25:$E$27,2,FALSE)</f>
        <v>1.063873591300236</v>
      </c>
      <c r="BK689" s="23">
        <f>VLOOKUP(AM689,POINTS_TABLE!$D$28:$E$33,2,FALSE)</f>
        <v>13.560784206191453</v>
      </c>
      <c r="BL689" s="23">
        <f>VLOOKUP(AN689,POINTS_TABLE!$D$34:$E$37,2,FALSE)</f>
        <v>-21.472189916481874</v>
      </c>
      <c r="BM689" s="23">
        <f>VLOOKUP(AO689,POINTS_TABLE!$D$38:$E$41,2,FALSE)</f>
        <v>-7.9935582413174426</v>
      </c>
      <c r="BN689" s="23">
        <f>VLOOKUP(AP689,POINTS_TABLE!$D$42:$E$44,2,FALSE)</f>
        <v>-9.2873123719919874</v>
      </c>
      <c r="BO689" s="23">
        <f>VLOOKUP(AQ689,POINTS_TABLE!$D$45:$E$48,2,FALSE)</f>
        <v>-12.122190198740443</v>
      </c>
      <c r="BP689" s="23">
        <f>VLOOKUP(AR689,POINTS_TABLE!$D$49:$E$50,2,FALSE)</f>
        <v>-3.4375704313596254</v>
      </c>
      <c r="BQ689" s="23">
        <f>VLOOKUP(AS689,POINTS_TABLE!$D$51:$E$52,2,FALSE)</f>
        <v>-3.8353326132213157</v>
      </c>
      <c r="BR689" s="39">
        <f>ROUND(SCORECARD_SCALLING!$C$6-SUM(BF689:BQ689)-TRAIN_SUMMARY!$C$2*SCORECARD_SCALLING!$C$5,0)</f>
        <v>636</v>
      </c>
      <c r="BS689" t="str">
        <f t="shared" si="139"/>
        <v>Accept</v>
      </c>
      <c r="BT689">
        <f t="shared" si="140"/>
        <v>3</v>
      </c>
    </row>
    <row r="690" spans="1:72">
      <c r="A690" s="2" t="s">
        <v>37</v>
      </c>
      <c r="B690" s="2">
        <v>12</v>
      </c>
      <c r="C690" s="2" t="s">
        <v>22</v>
      </c>
      <c r="D690" s="2" t="s">
        <v>23</v>
      </c>
      <c r="E690" s="2">
        <v>522</v>
      </c>
      <c r="F690" s="2" t="s">
        <v>48</v>
      </c>
      <c r="G690" s="2" t="s">
        <v>25</v>
      </c>
      <c r="H690" s="2">
        <v>4</v>
      </c>
      <c r="I690" s="2" t="s">
        <v>26</v>
      </c>
      <c r="J690" s="2" t="s">
        <v>27</v>
      </c>
      <c r="K690" s="2">
        <v>4</v>
      </c>
      <c r="L690" s="2" t="s">
        <v>43</v>
      </c>
      <c r="M690" s="2">
        <v>42</v>
      </c>
      <c r="N690" s="2" t="s">
        <v>27</v>
      </c>
      <c r="O690" s="2" t="s">
        <v>29</v>
      </c>
      <c r="P690" s="2">
        <v>2</v>
      </c>
      <c r="Q690" s="2" t="s">
        <v>30</v>
      </c>
      <c r="R690" s="2">
        <v>2</v>
      </c>
      <c r="S690" s="2" t="s">
        <v>31</v>
      </c>
      <c r="T690" s="2" t="s">
        <v>31</v>
      </c>
      <c r="U690" s="2">
        <v>0</v>
      </c>
      <c r="V690">
        <f>_xlfn.XLOOKUP(B690,Binning_WOE_IV!$C$2:$C$6,Binning_WOE_IV!$I$2:$I$6,"not found",-1)</f>
        <v>7.0953437452657447E-2</v>
      </c>
      <c r="W690">
        <f>_xlfn.XLOOKUP(E690,Binning_WOE_IV!$C$7:$C$12,Binning_WOE_IV!$I$7:$I$12,"not found",-1)</f>
        <v>3.9978967825304385E-2</v>
      </c>
      <c r="X690">
        <f>_xlfn.XLOOKUP(M690,Binning_WOE_IV!$C$13:$C$18,Binning_WOE_IV!$I$13:$I$18,"not found",-1)</f>
        <v>0.27579903319597576</v>
      </c>
      <c r="Y690">
        <f>_xlfn.XLOOKUP(A690,Binning_WOE_IV!$B$32:$B$35,Binning_WOE_IV!$G$32:$G$35,"not found",0)</f>
        <v>1.1281887537091495</v>
      </c>
      <c r="Z690" s="23">
        <f>_xlfn.XLOOKUP(_xlfn.XLOOKUP(C690,Binning_WOE_IV!$AF$2:$AF$6,Binning_WOE_IV!$AG$2:$AG$6,"not found",0),Binning_WOE_IV!$R$36:$R$38,Binning_WOE_IV!$G$36:$G$38,"not found",0)</f>
        <v>0.68738688104907397</v>
      </c>
      <c r="AA690" cm="1">
        <f t="array" ref="AA690">_xlfn.SWITCH(D690,"radio/tv",Binning_WOE_IV!$G$39,"other",Binning_WOE_IV!$G$39,"education",Binning_WOE_IV!$G$40,"retraining",Binning_WOE_IV!$G$40,"furniture/equipment",Binning_WOE_IV!$G$41,"domestic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90">
        <f>_xlfn.LET(_xlpm.b,_xlfn.XLOOKUP(F690,Binning_WOE_IV!$AJ$2:$AJ$6,Binning_WOE_IV!$AK$2:$AK$6,"not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90">
        <f>_xlfn.LET(_xlpm.b,_xlfn.XLOOKUP(G690,Binning_WOE_IV!$AL$2:$AL$6,Binning_WOE_IV!$AM$2:$AM$6,"not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90">
        <f>_xlfn.XLOOKUP(_xlfn.XLOOKUP(I690,Binning_WOE_IV!$AN$2:$AN$5,Binning_WOE_IV!$AO$2:$AO$5,"not found",0),Binning_WOE_IV!$R$53:$R$55,Binning_WOE_IV!$G$53:$G$55,"not found",0)</f>
        <v>0.1811117123342415</v>
      </c>
      <c r="AE690">
        <f>_xlfn.LET(_xlpm.b,_xlfn.XLOOKUP(L690,Binning_WOE_IV!$AQ$2:$AQ$5,Binning_WOE_IV!$AR$2:$AR$5,"not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90">
        <f>_xlfn.XLOOKUP(_xlfn.XLOOKUP(N690,Binning_WOE_IV!$AS$2:$AS$4,Binning_WOE_IV!$AT$2:$AT$4,"not found",0),Binning_WOE_IV!$R$62:$R$63,Binning_WOE_IV!$G$62:$G$63,"not found",0)</f>
        <v>0.12957806221905885</v>
      </c>
      <c r="AG690">
        <f>_xlfn.XLOOKUP(_xlfn.XLOOKUP(O690,Binning_WOE_IV!$AU$2:$AU$4,Binning_WOE_IV!$AV$2:$AV$4,"not found",0),Binning_WOE_IV!$R$64:$R$65,Binning_WOE_IV!$G$64:$G$65,"not found",0)</f>
        <v>0.23435622685305388</v>
      </c>
      <c r="AH690">
        <f>V690*TRAIN_SUMMARY!$C$3</f>
        <v>-5.5952498937620498E-2</v>
      </c>
      <c r="AI690">
        <f>W690*TRAIN_SUMMARY!$C$4</f>
        <v>-1.9952478243670423E-2</v>
      </c>
      <c r="AJ690">
        <f>X690*TRAIN_SUMMARY!$C$5</f>
        <v>-0.1756525653466223</v>
      </c>
      <c r="AK690">
        <f>Y690*TRAIN_SUMMARY!$C$6</f>
        <v>-0.88431454425511169</v>
      </c>
      <c r="AL690">
        <f>Z690*TRAIN_SUMMARY!$C$7</f>
        <v>-0.37777464997720578</v>
      </c>
      <c r="AM690">
        <f>AA690*TRAIN_SUMMARY!$C$8</f>
        <v>-0.43521580803835686</v>
      </c>
      <c r="AN690">
        <f>AB690*TRAIN_SUMMARY!$C$9</f>
        <v>-0.49793991054548797</v>
      </c>
      <c r="AO690">
        <f>AC690*TRAIN_SUMMARY!$C$10</f>
        <v>-0.18469041192036334</v>
      </c>
      <c r="AP690">
        <f>AD690*TRAIN_SUMMARY!$C$11</f>
        <v>-0.21458247952085815</v>
      </c>
      <c r="AQ690">
        <f>AE690*TRAIN_SUMMARY!$C$12</f>
        <v>-1.8327249432625072E-2</v>
      </c>
      <c r="AR690">
        <f>AF690*TRAIN_SUMMARY!$C$13</f>
        <v>-7.9424741749105313E-2</v>
      </c>
      <c r="AS690">
        <f>AG690*TRAIN_SUMMARY!$C$14</f>
        <v>-8.8614999578798745E-2</v>
      </c>
      <c r="AT690">
        <f>TRAIN_SUMMARY!$C$2+SUM(AH690:AS690)</f>
        <v>-3.8538431523079488</v>
      </c>
      <c r="AU690">
        <f t="shared" si="130"/>
        <v>2.0758080010565762E-2</v>
      </c>
      <c r="AV690">
        <f t="shared" si="131"/>
        <v>2.0976557693690317E-2</v>
      </c>
      <c r="AW690">
        <f t="shared" si="132"/>
        <v>1</v>
      </c>
      <c r="AX690">
        <f t="shared" si="133"/>
        <v>0</v>
      </c>
      <c r="AY690">
        <f t="shared" si="141"/>
        <v>474</v>
      </c>
      <c r="AZ690">
        <f t="shared" si="142"/>
        <v>215</v>
      </c>
      <c r="BA690" s="35">
        <f t="shared" si="134"/>
        <v>0.97731958762886595</v>
      </c>
      <c r="BB690" s="35">
        <f t="shared" si="135"/>
        <v>1</v>
      </c>
      <c r="BC690" s="35">
        <f t="shared" si="136"/>
        <v>2.2680412371134051E-2</v>
      </c>
      <c r="BD690" s="35">
        <f t="shared" si="137"/>
        <v>1</v>
      </c>
      <c r="BE690" s="35">
        <f t="shared" si="138"/>
        <v>0.97731958762886595</v>
      </c>
      <c r="BF690" s="23">
        <f>VLOOKUP(AH690,POINTS_TABLE!$D$2:$E$6,2,FALSE)</f>
        <v>-2.4216717822795024</v>
      </c>
      <c r="BG690" s="23">
        <f>VLOOKUP(AI690,POINTS_TABLE!$D$7:$E$12,2,FALSE)</f>
        <v>-0.86356024246764762</v>
      </c>
      <c r="BH690" s="23">
        <f>VLOOKUP(AJ690,POINTS_TABLE!$D$13:$E$18,2,FALSE)</f>
        <v>-7.6023925483498971</v>
      </c>
      <c r="BI690" s="23">
        <f>VLOOKUP(AK690,POINTS_TABLE!$D$21:$E$24,2,FALSE)</f>
        <v>-38.273886227485001</v>
      </c>
      <c r="BJ690" s="23">
        <f>VLOOKUP(AL690,POINTS_TABLE!$D$25:$E$27,2,FALSE)</f>
        <v>-16.350408422870363</v>
      </c>
      <c r="BK690" s="23">
        <f>VLOOKUP(AM690,POINTS_TABLE!$D$28:$E$33,2,FALSE)</f>
        <v>-18.836510639202615</v>
      </c>
      <c r="BL690" s="23">
        <f>VLOOKUP(AN690,POINTS_TABLE!$D$34:$E$37,2,FALSE)</f>
        <v>-21.551263188140087</v>
      </c>
      <c r="BM690" s="23">
        <f>VLOOKUP(AO690,POINTS_TABLE!$D$38:$E$41,2,FALSE)</f>
        <v>-7.9935582413174426</v>
      </c>
      <c r="BN690" s="23">
        <f>VLOOKUP(AP690,POINTS_TABLE!$D$42:$E$44,2,FALSE)</f>
        <v>-9.2873123719919874</v>
      </c>
      <c r="BO690" s="23">
        <f>VLOOKUP(AQ690,POINTS_TABLE!$D$45:$E$48,2,FALSE)</f>
        <v>-0.79321895608749771</v>
      </c>
      <c r="BP690" s="23">
        <f>VLOOKUP(AR690,POINTS_TABLE!$D$49:$E$50,2,FALSE)</f>
        <v>-3.4375704313596254</v>
      </c>
      <c r="BQ690" s="23">
        <f>VLOOKUP(AS690,POINTS_TABLE!$D$51:$E$52,2,FALSE)</f>
        <v>-3.8353326132213157</v>
      </c>
      <c r="BR690" s="39">
        <f>ROUND(SCORECARD_SCALLING!$C$6-SUM(BF690:BQ690)-TRAIN_SUMMARY!$C$2*SCORECARD_SCALLING!$C$5,0)</f>
        <v>637</v>
      </c>
      <c r="BS690" t="str">
        <f t="shared" si="139"/>
        <v>Accept</v>
      </c>
      <c r="BT690">
        <f t="shared" si="140"/>
        <v>3</v>
      </c>
    </row>
    <row r="691" spans="1:72">
      <c r="A691" s="2" t="s">
        <v>37</v>
      </c>
      <c r="B691" s="2">
        <v>9</v>
      </c>
      <c r="C691" s="2" t="s">
        <v>22</v>
      </c>
      <c r="D691" s="2" t="s">
        <v>38</v>
      </c>
      <c r="E691" s="2">
        <v>936</v>
      </c>
      <c r="F691" s="2" t="s">
        <v>48</v>
      </c>
      <c r="G691" s="2" t="s">
        <v>25</v>
      </c>
      <c r="H691" s="2">
        <v>4</v>
      </c>
      <c r="I691" s="2" t="s">
        <v>26</v>
      </c>
      <c r="J691" s="2" t="s">
        <v>27</v>
      </c>
      <c r="K691" s="2">
        <v>2</v>
      </c>
      <c r="L691" s="2" t="s">
        <v>50</v>
      </c>
      <c r="M691" s="2">
        <v>52</v>
      </c>
      <c r="N691" s="2" t="s">
        <v>27</v>
      </c>
      <c r="O691" s="2" t="s">
        <v>29</v>
      </c>
      <c r="P691" s="2">
        <v>2</v>
      </c>
      <c r="Q691" s="2" t="s">
        <v>30</v>
      </c>
      <c r="R691" s="2">
        <v>1</v>
      </c>
      <c r="S691" s="2" t="s">
        <v>31</v>
      </c>
      <c r="T691" s="2" t="s">
        <v>31</v>
      </c>
      <c r="U691" s="2">
        <v>0</v>
      </c>
      <c r="V691">
        <f>_xlfn.XLOOKUP(B691,Binning_WOE_IV!$C$2:$C$6,Binning_WOE_IV!$I$2:$I$6,"not found",-1)</f>
        <v>1.0146162505891094</v>
      </c>
      <c r="W691">
        <f>_xlfn.XLOOKUP(E691,Binning_WOE_IV!$C$7:$C$12,Binning_WOE_IV!$I$7:$I$12,"not found",-1)</f>
        <v>3.9978967825304385E-2</v>
      </c>
      <c r="X691">
        <f>_xlfn.XLOOKUP(M691,Binning_WOE_IV!$C$13:$C$18,Binning_WOE_IV!$I$13:$I$18,"not found",-1)</f>
        <v>0.42044277372805144</v>
      </c>
      <c r="Y691">
        <f>_xlfn.XLOOKUP(A691,Binning_WOE_IV!$B$32:$B$35,Binning_WOE_IV!$G$32:$G$35,"not found",0)</f>
        <v>1.1281887537091495</v>
      </c>
      <c r="Z691" s="23">
        <f>_xlfn.XLOOKUP(_xlfn.XLOOKUP(C691,Binning_WOE_IV!$AF$2:$AF$6,Binning_WOE_IV!$AG$2:$AG$6,"not found",0),Binning_WOE_IV!$R$36:$R$38,Binning_WOE_IV!$G$36:$G$38,"not found",0)</f>
        <v>0.68738688104907397</v>
      </c>
      <c r="AA691" cm="1">
        <f t="array" ref="AA691">_xlfn.SWITCH(D691,"radio/tv",Binning_WOE_IV!$G$39,"other",Binning_WOE_IV!$G$39,"education",Binning_WOE_IV!$G$40,"retraining",Binning_WOE_IV!$G$40,"furniture/equipment",Binning_WOE_IV!$G$41,"domestic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691">
        <f>_xlfn.LET(_xlpm.b,_xlfn.XLOOKUP(F691,Binning_WOE_IV!$AJ$2:$AJ$6,Binning_WOE_IV!$AK$2:$AK$6,"not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91">
        <f>_xlfn.LET(_xlpm.b,_xlfn.XLOOKUP(G691,Binning_WOE_IV!$AL$2:$AL$6,Binning_WOE_IV!$AM$2:$AM$6,"not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91">
        <f>_xlfn.XLOOKUP(_xlfn.XLOOKUP(I691,Binning_WOE_IV!$AN$2:$AN$5,Binning_WOE_IV!$AO$2:$AO$5,"not found",0),Binning_WOE_IV!$R$53:$R$55,Binning_WOE_IV!$G$53:$G$55,"not found",0)</f>
        <v>0.1811117123342415</v>
      </c>
      <c r="AE691">
        <f>_xlfn.LET(_xlpm.b,_xlfn.XLOOKUP(L691,Binning_WOE_IV!$AQ$2:$AQ$5,Binning_WOE_IV!$AR$2:$AR$5,"not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91">
        <f>_xlfn.XLOOKUP(_xlfn.XLOOKUP(N691,Binning_WOE_IV!$AS$2:$AS$4,Binning_WOE_IV!$AT$2:$AT$4,"not found",0),Binning_WOE_IV!$R$62:$R$63,Binning_WOE_IV!$G$62:$G$63,"not found",0)</f>
        <v>0.12957806221905885</v>
      </c>
      <c r="AG691">
        <f>_xlfn.XLOOKUP(_xlfn.XLOOKUP(O691,Binning_WOE_IV!$AU$2:$AU$4,Binning_WOE_IV!$AV$2:$AV$4,"not found",0),Binning_WOE_IV!$R$64:$R$65,Binning_WOE_IV!$G$64:$G$65,"not found",0)</f>
        <v>0.23435622685305388</v>
      </c>
      <c r="AH691">
        <f>V691*TRAIN_SUMMARY!$C$3</f>
        <v>-0.80010661528638027</v>
      </c>
      <c r="AI691">
        <f>W691*TRAIN_SUMMARY!$C$4</f>
        <v>-1.9952478243670423E-2</v>
      </c>
      <c r="AJ691">
        <f>X691*TRAIN_SUMMARY!$C$5</f>
        <v>-0.26777415036949909</v>
      </c>
      <c r="AK691">
        <f>Y691*TRAIN_SUMMARY!$C$6</f>
        <v>-0.88431454425511169</v>
      </c>
      <c r="AL691">
        <f>Z691*TRAIN_SUMMARY!$C$7</f>
        <v>-0.37777464997720578</v>
      </c>
      <c r="AM691">
        <f>AA691*TRAIN_SUMMARY!$C$8</f>
        <v>0.31332064462344805</v>
      </c>
      <c r="AN691">
        <f>AB691*TRAIN_SUMMARY!$C$9</f>
        <v>-0.49793991054548797</v>
      </c>
      <c r="AO691">
        <f>AC691*TRAIN_SUMMARY!$C$10</f>
        <v>-0.18469041192036334</v>
      </c>
      <c r="AP691">
        <f>AD691*TRAIN_SUMMARY!$C$11</f>
        <v>-0.21458247952085815</v>
      </c>
      <c r="AQ691">
        <f>AE691*TRAIN_SUMMARY!$C$12</f>
        <v>6.1778553558697331E-2</v>
      </c>
      <c r="AR691">
        <f>AF691*TRAIN_SUMMARY!$C$13</f>
        <v>-7.9424741749105313E-2</v>
      </c>
      <c r="AS691">
        <f>AG691*TRAIN_SUMMARY!$C$14</f>
        <v>-8.8614999578798745E-2</v>
      </c>
      <c r="AT691">
        <f>TRAIN_SUMMARY!$C$2+SUM(AH691:AS691)</f>
        <v>-3.8614765980264583</v>
      </c>
      <c r="AU691">
        <f t="shared" si="130"/>
        <v>2.0603479888463769E-2</v>
      </c>
      <c r="AV691">
        <f t="shared" si="131"/>
        <v>2.0818692802184256E-2</v>
      </c>
      <c r="AW691">
        <f t="shared" si="132"/>
        <v>1</v>
      </c>
      <c r="AX691">
        <f t="shared" si="133"/>
        <v>0</v>
      </c>
      <c r="AY691">
        <f t="shared" si="141"/>
        <v>475</v>
      </c>
      <c r="AZ691">
        <f t="shared" si="142"/>
        <v>215</v>
      </c>
      <c r="BA691" s="35">
        <f t="shared" si="134"/>
        <v>0.97938144329896903</v>
      </c>
      <c r="BB691" s="35">
        <f t="shared" si="135"/>
        <v>1</v>
      </c>
      <c r="BC691" s="35">
        <f t="shared" si="136"/>
        <v>2.0618556701030966E-2</v>
      </c>
      <c r="BD691" s="35">
        <f t="shared" si="137"/>
        <v>1</v>
      </c>
      <c r="BE691" s="35">
        <f t="shared" si="138"/>
        <v>0.97938144329896903</v>
      </c>
      <c r="BF691" s="23">
        <f>VLOOKUP(AH691,POINTS_TABLE!$D$2:$E$6,2,FALSE)</f>
        <v>-34.629295381683434</v>
      </c>
      <c r="BG691" s="23">
        <f>VLOOKUP(AI691,POINTS_TABLE!$D$7:$E$12,2,FALSE)</f>
        <v>-0.86356024246764762</v>
      </c>
      <c r="BH691" s="23">
        <f>VLOOKUP(AJ691,POINTS_TABLE!$D$13:$E$18,2,FALSE)</f>
        <v>-11.589493164489957</v>
      </c>
      <c r="BI691" s="23">
        <f>VLOOKUP(AK691,POINTS_TABLE!$D$21:$E$24,2,FALSE)</f>
        <v>-38.273886227485001</v>
      </c>
      <c r="BJ691" s="23">
        <f>VLOOKUP(AL691,POINTS_TABLE!$D$25:$E$27,2,FALSE)</f>
        <v>-16.350408422870363</v>
      </c>
      <c r="BK691" s="23">
        <f>VLOOKUP(AM691,POINTS_TABLE!$D$28:$E$33,2,FALSE)</f>
        <v>13.560784206191453</v>
      </c>
      <c r="BL691" s="23">
        <f>VLOOKUP(AN691,POINTS_TABLE!$D$34:$E$37,2,FALSE)</f>
        <v>-21.551263188140087</v>
      </c>
      <c r="BM691" s="23">
        <f>VLOOKUP(AO691,POINTS_TABLE!$D$38:$E$41,2,FALSE)</f>
        <v>-7.9935582413174426</v>
      </c>
      <c r="BN691" s="23">
        <f>VLOOKUP(AP691,POINTS_TABLE!$D$42:$E$44,2,FALSE)</f>
        <v>-9.2873123719919874</v>
      </c>
      <c r="BO691" s="23">
        <f>VLOOKUP(AQ691,POINTS_TABLE!$D$45:$E$48,2,FALSE)</f>
        <v>2.6738283855727758</v>
      </c>
      <c r="BP691" s="23">
        <f>VLOOKUP(AR691,POINTS_TABLE!$D$49:$E$50,2,FALSE)</f>
        <v>-3.4375704313596254</v>
      </c>
      <c r="BQ691" s="23">
        <f>VLOOKUP(AS691,POINTS_TABLE!$D$51:$E$52,2,FALSE)</f>
        <v>-3.8353326132213157</v>
      </c>
      <c r="BR691" s="39">
        <f>ROUND(SCORECARD_SCALLING!$C$6-SUM(BF691:BQ691)-TRAIN_SUMMARY!$C$2*SCORECARD_SCALLING!$C$5,0)</f>
        <v>637</v>
      </c>
      <c r="BS691" t="str">
        <f t="shared" si="139"/>
        <v>Accept</v>
      </c>
      <c r="BT691">
        <f t="shared" si="140"/>
        <v>3</v>
      </c>
    </row>
    <row r="692" spans="1:72">
      <c r="A692" s="2" t="s">
        <v>37</v>
      </c>
      <c r="B692" s="2">
        <v>6</v>
      </c>
      <c r="C692" s="2" t="s">
        <v>33</v>
      </c>
      <c r="D692" s="2" t="s">
        <v>49</v>
      </c>
      <c r="E692" s="2">
        <v>1236</v>
      </c>
      <c r="F692" s="2" t="s">
        <v>48</v>
      </c>
      <c r="G692" s="2" t="s">
        <v>35</v>
      </c>
      <c r="H692" s="2">
        <v>2</v>
      </c>
      <c r="I692" s="2" t="s">
        <v>26</v>
      </c>
      <c r="J692" s="2" t="s">
        <v>27</v>
      </c>
      <c r="K692" s="2">
        <v>4</v>
      </c>
      <c r="L692" s="2" t="s">
        <v>43</v>
      </c>
      <c r="M692" s="2">
        <v>50</v>
      </c>
      <c r="N692" s="2" t="s">
        <v>27</v>
      </c>
      <c r="O692" s="2" t="s">
        <v>51</v>
      </c>
      <c r="P692" s="2">
        <v>1</v>
      </c>
      <c r="Q692" s="2" t="s">
        <v>30</v>
      </c>
      <c r="R692" s="2">
        <v>1</v>
      </c>
      <c r="S692" s="2" t="s">
        <v>27</v>
      </c>
      <c r="T692" s="2" t="s">
        <v>31</v>
      </c>
      <c r="U692" s="2">
        <v>0</v>
      </c>
      <c r="V692">
        <f>_xlfn.XLOOKUP(B692,Binning_WOE_IV!$C$2:$C$6,Binning_WOE_IV!$I$2:$I$6,"not found",-1)</f>
        <v>1.0146162505891094</v>
      </c>
      <c r="W692">
        <f>_xlfn.XLOOKUP(E692,Binning_WOE_IV!$C$7:$C$12,Binning_WOE_IV!$I$7:$I$12,"not found",-1)</f>
        <v>0.16104877718831048</v>
      </c>
      <c r="X692">
        <f>_xlfn.XLOOKUP(M692,Binning_WOE_IV!$C$13:$C$18,Binning_WOE_IV!$I$13:$I$18,"not found",-1)</f>
        <v>0.42044277372805144</v>
      </c>
      <c r="Y692">
        <f>_xlfn.XLOOKUP(A692,Binning_WOE_IV!$B$32:$B$35,Binning_WOE_IV!$G$32:$G$35,"not found",0)</f>
        <v>1.1281887537091495</v>
      </c>
      <c r="Z692" s="23">
        <f>_xlfn.XLOOKUP(_xlfn.XLOOKUP(C692,Binning_WOE_IV!$AF$2:$AF$6,Binning_WOE_IV!$AG$2:$AG$6,"not found",0),Binning_WOE_IV!$R$36:$R$38,Binning_WOE_IV!$G$36:$G$38,"not found",0)</f>
        <v>-4.4726268044255127E-2</v>
      </c>
      <c r="AA692" cm="1">
        <f t="array" ref="AA692">_xlfn.SWITCH(D692,"radio/tv",Binning_WOE_IV!$G$39,"other",Binning_WOE_IV!$G$39,"education",Binning_WOE_IV!$G$40,"retraining",Binning_WOE_IV!$G$40,"furniture/equipment",Binning_WOE_IV!$G$41,"domestic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692">
        <f>_xlfn.LET(_xlpm.b,_xlfn.XLOOKUP(F692,Binning_WOE_IV!$AJ$2:$AJ$6,Binning_WOE_IV!$AK$2:$AK$6,"not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92">
        <f>_xlfn.LET(_xlpm.b,_xlfn.XLOOKUP(G692,Binning_WOE_IV!$AL$2:$AL$6,Binning_WOE_IV!$AM$2:$AM$6,"not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92">
        <f>_xlfn.XLOOKUP(_xlfn.XLOOKUP(I692,Binning_WOE_IV!$AN$2:$AN$5,Binning_WOE_IV!$AO$2:$AO$5,"not found",0),Binning_WOE_IV!$R$53:$R$55,Binning_WOE_IV!$G$53:$G$55,"not found",0)</f>
        <v>0.1811117123342415</v>
      </c>
      <c r="AE692">
        <f>_xlfn.LET(_xlpm.b,_xlfn.XLOOKUP(L692,Binning_WOE_IV!$AQ$2:$AQ$5,Binning_WOE_IV!$AR$2:$AR$5,"not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92">
        <f>_xlfn.XLOOKUP(_xlfn.XLOOKUP(N692,Binning_WOE_IV!$AS$2:$AS$4,Binning_WOE_IV!$AT$2:$AT$4,"not found",0),Binning_WOE_IV!$R$62:$R$63,Binning_WOE_IV!$G$62:$G$63,"not found",0)</f>
        <v>0.12957806221905885</v>
      </c>
      <c r="AG692">
        <f>_xlfn.XLOOKUP(_xlfn.XLOOKUP(O692,Binning_WOE_IV!$AU$2:$AU$4,Binning_WOE_IV!$AV$2:$AV$4,"not found",0),Binning_WOE_IV!$R$64:$R$65,Binning_WOE_IV!$G$64:$G$65,"not found",0)</f>
        <v>-0.4919272386823581</v>
      </c>
      <c r="AH692">
        <f>V692*TRAIN_SUMMARY!$C$3</f>
        <v>-0.80010661528638027</v>
      </c>
      <c r="AI692">
        <f>W692*TRAIN_SUMMARY!$C$4</f>
        <v>-8.037531726833734E-2</v>
      </c>
      <c r="AJ692">
        <f>X692*TRAIN_SUMMARY!$C$5</f>
        <v>-0.26777415036949909</v>
      </c>
      <c r="AK692">
        <f>Y692*TRAIN_SUMMARY!$C$6</f>
        <v>-0.88431454425511169</v>
      </c>
      <c r="AL692">
        <f>Z692*TRAIN_SUMMARY!$C$7</f>
        <v>2.4580699342731407E-2</v>
      </c>
      <c r="AM692">
        <f>AA692*TRAIN_SUMMARY!$C$8</f>
        <v>-0.46936907902687153</v>
      </c>
      <c r="AN692">
        <f>AB692*TRAIN_SUMMARY!$C$9</f>
        <v>-0.49793991054548797</v>
      </c>
      <c r="AO692">
        <f>AC692*TRAIN_SUMMARY!$C$10</f>
        <v>4.7923621110280083E-2</v>
      </c>
      <c r="AP692">
        <f>AD692*TRAIN_SUMMARY!$C$11</f>
        <v>-0.21458247952085815</v>
      </c>
      <c r="AQ692">
        <f>AE692*TRAIN_SUMMARY!$C$12</f>
        <v>-1.8327249432625072E-2</v>
      </c>
      <c r="AR692">
        <f>AF692*TRAIN_SUMMARY!$C$13</f>
        <v>-7.9424741749105313E-2</v>
      </c>
      <c r="AS692">
        <f>AG692*TRAIN_SUMMARY!$C$14</f>
        <v>0.18600799575071647</v>
      </c>
      <c r="AT692">
        <f>TRAIN_SUMMARY!$C$2+SUM(AH692:AS692)</f>
        <v>-3.8751025860126718</v>
      </c>
      <c r="AU692">
        <f t="shared" si="130"/>
        <v>2.0330310037676949E-2</v>
      </c>
      <c r="AV692">
        <f t="shared" si="131"/>
        <v>2.0539815190848212E-2</v>
      </c>
      <c r="AW692">
        <f t="shared" si="132"/>
        <v>1</v>
      </c>
      <c r="AX692">
        <f t="shared" si="133"/>
        <v>0</v>
      </c>
      <c r="AY692">
        <f t="shared" si="141"/>
        <v>476</v>
      </c>
      <c r="AZ692">
        <f t="shared" si="142"/>
        <v>215</v>
      </c>
      <c r="BA692" s="35">
        <f t="shared" si="134"/>
        <v>0.98144329896907212</v>
      </c>
      <c r="BB692" s="35">
        <f t="shared" si="135"/>
        <v>1</v>
      </c>
      <c r="BC692" s="35">
        <f t="shared" si="136"/>
        <v>1.855670103092788E-2</v>
      </c>
      <c r="BD692" s="35">
        <f t="shared" si="137"/>
        <v>1</v>
      </c>
      <c r="BE692" s="35">
        <f t="shared" si="138"/>
        <v>0.98144329896907212</v>
      </c>
      <c r="BF692" s="23">
        <f>VLOOKUP(AH692,POINTS_TABLE!$D$2:$E$6,2,FALSE)</f>
        <v>-34.629295381683434</v>
      </c>
      <c r="BG692" s="23">
        <f>VLOOKUP(AI692,POINTS_TABLE!$D$7:$E$12,2,FALSE)</f>
        <v>-3.4787121489872201</v>
      </c>
      <c r="BH692" s="23">
        <f>VLOOKUP(AJ692,POINTS_TABLE!$D$13:$E$18,2,FALSE)</f>
        <v>-11.589493164489957</v>
      </c>
      <c r="BI692" s="23">
        <f>VLOOKUP(AK692,POINTS_TABLE!$D$21:$E$24,2,FALSE)</f>
        <v>-38.273886227485001</v>
      </c>
      <c r="BJ692" s="23">
        <f>VLOOKUP(AL692,POINTS_TABLE!$D$25:$E$27,2,FALSE)</f>
        <v>1.063873591300236</v>
      </c>
      <c r="BK692" s="23">
        <f>VLOOKUP(AM692,POINTS_TABLE!$D$28:$E$33,2,FALSE)</f>
        <v>-20.314693279760625</v>
      </c>
      <c r="BL692" s="23">
        <f>VLOOKUP(AN692,POINTS_TABLE!$D$34:$E$37,2,FALSE)</f>
        <v>-21.551263188140087</v>
      </c>
      <c r="BM692" s="23">
        <f>VLOOKUP(AO692,POINTS_TABLE!$D$38:$E$41,2,FALSE)</f>
        <v>2.0741751155172814</v>
      </c>
      <c r="BN692" s="23">
        <f>VLOOKUP(AP692,POINTS_TABLE!$D$42:$E$44,2,FALSE)</f>
        <v>-9.2873123719919874</v>
      </c>
      <c r="BO692" s="23">
        <f>VLOOKUP(AQ692,POINTS_TABLE!$D$45:$E$48,2,FALSE)</f>
        <v>-0.79321895608749771</v>
      </c>
      <c r="BP692" s="23">
        <f>VLOOKUP(AR692,POINTS_TABLE!$D$49:$E$50,2,FALSE)</f>
        <v>-3.4375704313596254</v>
      </c>
      <c r="BQ692" s="23">
        <f>VLOOKUP(AS692,POINTS_TABLE!$D$51:$E$52,2,FALSE)</f>
        <v>8.0505843910576207</v>
      </c>
      <c r="BR692" s="39">
        <f>ROUND(SCORECARD_SCALLING!$C$6-SUM(BF692:BQ692)-TRAIN_SUMMARY!$C$2*SCORECARD_SCALLING!$C$5,0)</f>
        <v>638</v>
      </c>
      <c r="BS692" t="str">
        <f t="shared" si="139"/>
        <v>Accept</v>
      </c>
      <c r="BT692">
        <f t="shared" si="140"/>
        <v>3</v>
      </c>
    </row>
    <row r="693" spans="1:72">
      <c r="A693" s="2" t="s">
        <v>37</v>
      </c>
      <c r="B693" s="2">
        <v>21</v>
      </c>
      <c r="C693" s="2" t="s">
        <v>33</v>
      </c>
      <c r="D693" s="2" t="s">
        <v>49</v>
      </c>
      <c r="E693" s="2">
        <v>2476</v>
      </c>
      <c r="F693" s="2" t="s">
        <v>24</v>
      </c>
      <c r="G693" s="2" t="s">
        <v>25</v>
      </c>
      <c r="H693" s="2">
        <v>4</v>
      </c>
      <c r="I693" s="2" t="s">
        <v>26</v>
      </c>
      <c r="J693" s="2" t="s">
        <v>27</v>
      </c>
      <c r="K693" s="2">
        <v>4</v>
      </c>
      <c r="L693" s="2" t="s">
        <v>28</v>
      </c>
      <c r="M693" s="2">
        <v>46</v>
      </c>
      <c r="N693" s="2" t="s">
        <v>27</v>
      </c>
      <c r="O693" s="2" t="s">
        <v>29</v>
      </c>
      <c r="P693" s="2">
        <v>1</v>
      </c>
      <c r="Q693" s="2" t="s">
        <v>52</v>
      </c>
      <c r="R693" s="2">
        <v>1</v>
      </c>
      <c r="S693" s="2" t="s">
        <v>31</v>
      </c>
      <c r="T693" s="2" t="s">
        <v>31</v>
      </c>
      <c r="U693" s="2">
        <v>0</v>
      </c>
      <c r="V693">
        <f>_xlfn.XLOOKUP(B693,Binning_WOE_IV!$C$2:$C$6,Binning_WOE_IV!$I$2:$I$6,"not found",-1)</f>
        <v>7.0953437452657447E-2</v>
      </c>
      <c r="W693">
        <f>_xlfn.XLOOKUP(E693,Binning_WOE_IV!$C$7:$C$12,Binning_WOE_IV!$I$7:$I$12,"not found",-1)</f>
        <v>0.12361395596717682</v>
      </c>
      <c r="X693">
        <f>_xlfn.XLOOKUP(M693,Binning_WOE_IV!$C$13:$C$18,Binning_WOE_IV!$I$13:$I$18,"not found",-1)</f>
        <v>0.42044277372805144</v>
      </c>
      <c r="Y693">
        <f>_xlfn.XLOOKUP(A693,Binning_WOE_IV!$B$32:$B$35,Binning_WOE_IV!$G$32:$G$35,"not found",0)</f>
        <v>1.1281887537091495</v>
      </c>
      <c r="Z693" s="23">
        <f>_xlfn.XLOOKUP(_xlfn.XLOOKUP(C693,Binning_WOE_IV!$AF$2:$AF$6,Binning_WOE_IV!$AG$2:$AG$6,"not found",0),Binning_WOE_IV!$R$36:$R$38,Binning_WOE_IV!$G$36:$G$38,"not found",0)</f>
        <v>-4.4726268044255127E-2</v>
      </c>
      <c r="AA693" cm="1">
        <f t="array" ref="AA693">_xlfn.SWITCH(D693,"radio/tv",Binning_WOE_IV!$G$39,"other",Binning_WOE_IV!$G$39,"education",Binning_WOE_IV!$G$40,"retraining",Binning_WOE_IV!$G$40,"furniture/equipment",Binning_WOE_IV!$G$41,"domestic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693">
        <f>_xlfn.LET(_xlpm.b,_xlfn.XLOOKUP(F693,Binning_WOE_IV!$AJ$2:$AJ$6,Binning_WOE_IV!$AK$2:$AK$6,"not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93">
        <f>_xlfn.LET(_xlpm.b,_xlfn.XLOOKUP(G693,Binning_WOE_IV!$AL$2:$AL$6,Binning_WOE_IV!$AM$2:$AM$6,"not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93">
        <f>_xlfn.XLOOKUP(_xlfn.XLOOKUP(I693,Binning_WOE_IV!$AN$2:$AN$5,Binning_WOE_IV!$AO$2:$AO$5,"not found",0),Binning_WOE_IV!$R$53:$R$55,Binning_WOE_IV!$G$53:$G$55,"not found",0)</f>
        <v>0.1811117123342415</v>
      </c>
      <c r="AE693">
        <f>_xlfn.LET(_xlpm.b,_xlfn.XLOOKUP(L693,Binning_WOE_IV!$AQ$2:$AQ$5,Binning_WOE_IV!$AR$2:$AR$5,"not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93">
        <f>_xlfn.XLOOKUP(_xlfn.XLOOKUP(N693,Binning_WOE_IV!$AS$2:$AS$4,Binning_WOE_IV!$AT$2:$AT$4,"not found",0),Binning_WOE_IV!$R$62:$R$63,Binning_WOE_IV!$G$62:$G$63,"not found",0)</f>
        <v>0.12957806221905885</v>
      </c>
      <c r="AG693">
        <f>_xlfn.XLOOKUP(_xlfn.XLOOKUP(O693,Binning_WOE_IV!$AU$2:$AU$4,Binning_WOE_IV!$AV$2:$AV$4,"not found",0),Binning_WOE_IV!$R$64:$R$65,Binning_WOE_IV!$G$64:$G$65,"not found",0)</f>
        <v>0.23435622685305388</v>
      </c>
      <c r="AH693">
        <f>V693*TRAIN_SUMMARY!$C$3</f>
        <v>-5.5952498937620498E-2</v>
      </c>
      <c r="AI693">
        <f>W693*TRAIN_SUMMARY!$C$4</f>
        <v>-6.1692557392340606E-2</v>
      </c>
      <c r="AJ693">
        <f>X693*TRAIN_SUMMARY!$C$5</f>
        <v>-0.26777415036949909</v>
      </c>
      <c r="AK693">
        <f>Y693*TRAIN_SUMMARY!$C$6</f>
        <v>-0.88431454425511169</v>
      </c>
      <c r="AL693">
        <f>Z693*TRAIN_SUMMARY!$C$7</f>
        <v>2.4580699342731407E-2</v>
      </c>
      <c r="AM693">
        <f>AA693*TRAIN_SUMMARY!$C$8</f>
        <v>-0.46936907902687153</v>
      </c>
      <c r="AN693">
        <f>AB693*TRAIN_SUMMARY!$C$9</f>
        <v>-0.49611293003523665</v>
      </c>
      <c r="AO693">
        <f>AC693*TRAIN_SUMMARY!$C$10</f>
        <v>-0.18469041192036334</v>
      </c>
      <c r="AP693">
        <f>AD693*TRAIN_SUMMARY!$C$11</f>
        <v>-0.21458247952085815</v>
      </c>
      <c r="AQ693">
        <f>AE693*TRAIN_SUMMARY!$C$12</f>
        <v>-0.28008206528227803</v>
      </c>
      <c r="AR693">
        <f>AF693*TRAIN_SUMMARY!$C$13</f>
        <v>-7.9424741749105313E-2</v>
      </c>
      <c r="AS693">
        <f>AG693*TRAIN_SUMMARY!$C$14</f>
        <v>-8.8614999578798745E-2</v>
      </c>
      <c r="AT693">
        <f>TRAIN_SUMMARY!$C$2+SUM(AH693:AS693)</f>
        <v>-3.879430573487475</v>
      </c>
      <c r="AU693">
        <f t="shared" si="130"/>
        <v>2.0244288276608558E-2</v>
      </c>
      <c r="AV693">
        <f t="shared" si="131"/>
        <v>2.0452012143026457E-2</v>
      </c>
      <c r="AW693">
        <f t="shared" si="132"/>
        <v>1</v>
      </c>
      <c r="AX693">
        <f t="shared" si="133"/>
        <v>0</v>
      </c>
      <c r="AY693">
        <f t="shared" si="141"/>
        <v>477</v>
      </c>
      <c r="AZ693">
        <f t="shared" si="142"/>
        <v>215</v>
      </c>
      <c r="BA693" s="35">
        <f t="shared" si="134"/>
        <v>0.98350515463917521</v>
      </c>
      <c r="BB693" s="35">
        <f t="shared" si="135"/>
        <v>1</v>
      </c>
      <c r="BC693" s="35">
        <f t="shared" si="136"/>
        <v>1.6494845360824795E-2</v>
      </c>
      <c r="BD693" s="35">
        <f t="shared" si="137"/>
        <v>1</v>
      </c>
      <c r="BE693" s="35">
        <f t="shared" si="138"/>
        <v>0.98350515463917521</v>
      </c>
      <c r="BF693" s="23">
        <f>VLOOKUP(AH693,POINTS_TABLE!$D$2:$E$6,2,FALSE)</f>
        <v>-2.4216717822795024</v>
      </c>
      <c r="BG693" s="23">
        <f>VLOOKUP(AI693,POINTS_TABLE!$D$7:$E$12,2,FALSE)</f>
        <v>-2.6701063982906263</v>
      </c>
      <c r="BH693" s="23">
        <f>VLOOKUP(AJ693,POINTS_TABLE!$D$13:$E$18,2,FALSE)</f>
        <v>-11.589493164489957</v>
      </c>
      <c r="BI693" s="23">
        <f>VLOOKUP(AK693,POINTS_TABLE!$D$21:$E$24,2,FALSE)</f>
        <v>-38.273886227485001</v>
      </c>
      <c r="BJ693" s="23">
        <f>VLOOKUP(AL693,POINTS_TABLE!$D$25:$E$27,2,FALSE)</f>
        <v>1.063873591300236</v>
      </c>
      <c r="BK693" s="23">
        <f>VLOOKUP(AM693,POINTS_TABLE!$D$28:$E$33,2,FALSE)</f>
        <v>-20.314693279760625</v>
      </c>
      <c r="BL693" s="23">
        <f>VLOOKUP(AN693,POINTS_TABLE!$D$34:$E$37,2,FALSE)</f>
        <v>-21.472189916481874</v>
      </c>
      <c r="BM693" s="23">
        <f>VLOOKUP(AO693,POINTS_TABLE!$D$38:$E$41,2,FALSE)</f>
        <v>-7.9935582413174426</v>
      </c>
      <c r="BN693" s="23">
        <f>VLOOKUP(AP693,POINTS_TABLE!$D$42:$E$44,2,FALSE)</f>
        <v>-9.2873123719919874</v>
      </c>
      <c r="BO693" s="23">
        <f>VLOOKUP(AQ693,POINTS_TABLE!$D$45:$E$48,2,FALSE)</f>
        <v>-12.122190198740443</v>
      </c>
      <c r="BP693" s="23">
        <f>VLOOKUP(AR693,POINTS_TABLE!$D$49:$E$50,2,FALSE)</f>
        <v>-3.4375704313596254</v>
      </c>
      <c r="BQ693" s="23">
        <f>VLOOKUP(AS693,POINTS_TABLE!$D$51:$E$52,2,FALSE)</f>
        <v>-3.8353326132213157</v>
      </c>
      <c r="BR693" s="39">
        <f>ROUND(SCORECARD_SCALLING!$C$6-SUM(BF693:BQ693)-TRAIN_SUMMARY!$C$2*SCORECARD_SCALLING!$C$5,0)</f>
        <v>638</v>
      </c>
      <c r="BS693" t="str">
        <f t="shared" si="139"/>
        <v>Accept</v>
      </c>
      <c r="BT693">
        <f t="shared" si="140"/>
        <v>3</v>
      </c>
    </row>
    <row r="694" spans="1:72">
      <c r="A694" s="2" t="s">
        <v>37</v>
      </c>
      <c r="B694" s="2">
        <v>18</v>
      </c>
      <c r="C694" s="2" t="s">
        <v>22</v>
      </c>
      <c r="D694" s="2" t="s">
        <v>23</v>
      </c>
      <c r="E694" s="2">
        <v>1582</v>
      </c>
      <c r="F694" s="2" t="s">
        <v>53</v>
      </c>
      <c r="G694" s="2" t="s">
        <v>25</v>
      </c>
      <c r="H694" s="2">
        <v>4</v>
      </c>
      <c r="I694" s="2" t="s">
        <v>26</v>
      </c>
      <c r="J694" s="2" t="s">
        <v>27</v>
      </c>
      <c r="K694" s="2">
        <v>4</v>
      </c>
      <c r="L694" s="2" t="s">
        <v>50</v>
      </c>
      <c r="M694" s="2">
        <v>46</v>
      </c>
      <c r="N694" s="2" t="s">
        <v>27</v>
      </c>
      <c r="O694" s="2" t="s">
        <v>29</v>
      </c>
      <c r="P694" s="2">
        <v>2</v>
      </c>
      <c r="Q694" s="2" t="s">
        <v>30</v>
      </c>
      <c r="R694" s="2">
        <v>1</v>
      </c>
      <c r="S694" s="2" t="s">
        <v>27</v>
      </c>
      <c r="T694" s="2" t="s">
        <v>31</v>
      </c>
      <c r="U694" s="2">
        <v>0</v>
      </c>
      <c r="V694">
        <f>_xlfn.XLOOKUP(B694,Binning_WOE_IV!$C$2:$C$6,Binning_WOE_IV!$I$2:$I$6,"not found",-1)</f>
        <v>7.0953437452657447E-2</v>
      </c>
      <c r="W694">
        <f>_xlfn.XLOOKUP(E694,Binning_WOE_IV!$C$7:$C$12,Binning_WOE_IV!$I$7:$I$12,"not found",-1)</f>
        <v>0.16104877718831048</v>
      </c>
      <c r="X694">
        <f>_xlfn.XLOOKUP(M694,Binning_WOE_IV!$C$13:$C$18,Binning_WOE_IV!$I$13:$I$18,"not found",-1)</f>
        <v>0.42044277372805144</v>
      </c>
      <c r="Y694">
        <f>_xlfn.XLOOKUP(A694,Binning_WOE_IV!$B$32:$B$35,Binning_WOE_IV!$G$32:$G$35,"not found",0)</f>
        <v>1.1281887537091495</v>
      </c>
      <c r="Z694" s="23">
        <f>_xlfn.XLOOKUP(_xlfn.XLOOKUP(C694,Binning_WOE_IV!$AF$2:$AF$6,Binning_WOE_IV!$AG$2:$AG$6,"not found",0),Binning_WOE_IV!$R$36:$R$38,Binning_WOE_IV!$G$36:$G$38,"not found",0)</f>
        <v>0.68738688104907397</v>
      </c>
      <c r="AA694" cm="1">
        <f t="array" ref="AA694">_xlfn.SWITCH(D694,"radio/tv",Binning_WOE_IV!$G$39,"other",Binning_WOE_IV!$G$39,"education",Binning_WOE_IV!$G$40,"retraining",Binning_WOE_IV!$G$40,"furniture/equipment",Binning_WOE_IV!$G$41,"domestic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94">
        <f>_xlfn.LET(_xlpm.b,_xlfn.XLOOKUP(F694,Binning_WOE_IV!$AJ$2:$AJ$6,Binning_WOE_IV!$AK$2:$AK$6,"not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694">
        <f>_xlfn.LET(_xlpm.b,_xlfn.XLOOKUP(G694,Binning_WOE_IV!$AL$2:$AL$6,Binning_WOE_IV!$AM$2:$AM$6,"not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94">
        <f>_xlfn.XLOOKUP(_xlfn.XLOOKUP(I694,Binning_WOE_IV!$AN$2:$AN$5,Binning_WOE_IV!$AO$2:$AO$5,"not found",0),Binning_WOE_IV!$R$53:$R$55,Binning_WOE_IV!$G$53:$G$55,"not found",0)</f>
        <v>0.1811117123342415</v>
      </c>
      <c r="AE694">
        <f>_xlfn.LET(_xlpm.b,_xlfn.XLOOKUP(L694,Binning_WOE_IV!$AQ$2:$AQ$5,Binning_WOE_IV!$AR$2:$AR$5,"not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94">
        <f>_xlfn.XLOOKUP(_xlfn.XLOOKUP(N694,Binning_WOE_IV!$AS$2:$AS$4,Binning_WOE_IV!$AT$2:$AT$4,"not found",0),Binning_WOE_IV!$R$62:$R$63,Binning_WOE_IV!$G$62:$G$63,"not found",0)</f>
        <v>0.12957806221905885</v>
      </c>
      <c r="AG694">
        <f>_xlfn.XLOOKUP(_xlfn.XLOOKUP(O694,Binning_WOE_IV!$AU$2:$AU$4,Binning_WOE_IV!$AV$2:$AV$4,"not found",0),Binning_WOE_IV!$R$64:$R$65,Binning_WOE_IV!$G$64:$G$65,"not found",0)</f>
        <v>0.23435622685305388</v>
      </c>
      <c r="AH694">
        <f>V694*TRAIN_SUMMARY!$C$3</f>
        <v>-5.5952498937620498E-2</v>
      </c>
      <c r="AI694">
        <f>W694*TRAIN_SUMMARY!$C$4</f>
        <v>-8.037531726833734E-2</v>
      </c>
      <c r="AJ694">
        <f>X694*TRAIN_SUMMARY!$C$5</f>
        <v>-0.26777415036949909</v>
      </c>
      <c r="AK694">
        <f>Y694*TRAIN_SUMMARY!$C$6</f>
        <v>-0.88431454425511169</v>
      </c>
      <c r="AL694">
        <f>Z694*TRAIN_SUMMARY!$C$7</f>
        <v>-0.37777464997720578</v>
      </c>
      <c r="AM694">
        <f>AA694*TRAIN_SUMMARY!$C$8</f>
        <v>-0.43521580803835686</v>
      </c>
      <c r="AN694">
        <f>AB694*TRAIN_SUMMARY!$C$9</f>
        <v>-0.49793991054548797</v>
      </c>
      <c r="AO694">
        <f>AC694*TRAIN_SUMMARY!$C$10</f>
        <v>-0.18469041192036334</v>
      </c>
      <c r="AP694">
        <f>AD694*TRAIN_SUMMARY!$C$11</f>
        <v>-0.21458247952085815</v>
      </c>
      <c r="AQ694">
        <f>AE694*TRAIN_SUMMARY!$C$12</f>
        <v>6.1778553558697331E-2</v>
      </c>
      <c r="AR694">
        <f>AF694*TRAIN_SUMMARY!$C$13</f>
        <v>-7.9424741749105313E-2</v>
      </c>
      <c r="AS694">
        <f>AG694*TRAIN_SUMMARY!$C$14</f>
        <v>-8.8614999578798745E-2</v>
      </c>
      <c r="AT694">
        <f>TRAIN_SUMMARY!$C$2+SUM(AH694:AS694)</f>
        <v>-3.9262817733641708</v>
      </c>
      <c r="AU694">
        <f t="shared" si="130"/>
        <v>1.9335610834514804E-2</v>
      </c>
      <c r="AV694">
        <f t="shared" si="131"/>
        <v>1.9524988892493579E-2</v>
      </c>
      <c r="AW694">
        <f t="shared" si="132"/>
        <v>1</v>
      </c>
      <c r="AX694">
        <f t="shared" si="133"/>
        <v>0</v>
      </c>
      <c r="AY694">
        <f t="shared" si="141"/>
        <v>478</v>
      </c>
      <c r="AZ694">
        <f t="shared" si="142"/>
        <v>215</v>
      </c>
      <c r="BA694" s="35">
        <f t="shared" si="134"/>
        <v>0.9855670103092784</v>
      </c>
      <c r="BB694" s="35">
        <f t="shared" si="135"/>
        <v>1</v>
      </c>
      <c r="BC694" s="35">
        <f t="shared" si="136"/>
        <v>1.4432989690721598E-2</v>
      </c>
      <c r="BD694" s="35">
        <f t="shared" si="137"/>
        <v>1</v>
      </c>
      <c r="BE694" s="35">
        <f t="shared" si="138"/>
        <v>0.9855670103092784</v>
      </c>
      <c r="BF694" s="23">
        <f>VLOOKUP(AH694,POINTS_TABLE!$D$2:$E$6,2,FALSE)</f>
        <v>-2.4216717822795024</v>
      </c>
      <c r="BG694" s="23">
        <f>VLOOKUP(AI694,POINTS_TABLE!$D$7:$E$12,2,FALSE)</f>
        <v>-3.4787121489872201</v>
      </c>
      <c r="BH694" s="23">
        <f>VLOOKUP(AJ694,POINTS_TABLE!$D$13:$E$18,2,FALSE)</f>
        <v>-11.589493164489957</v>
      </c>
      <c r="BI694" s="23">
        <f>VLOOKUP(AK694,POINTS_TABLE!$D$21:$E$24,2,FALSE)</f>
        <v>-38.273886227485001</v>
      </c>
      <c r="BJ694" s="23">
        <f>VLOOKUP(AL694,POINTS_TABLE!$D$25:$E$27,2,FALSE)</f>
        <v>-16.350408422870363</v>
      </c>
      <c r="BK694" s="23">
        <f>VLOOKUP(AM694,POINTS_TABLE!$D$28:$E$33,2,FALSE)</f>
        <v>-18.836510639202615</v>
      </c>
      <c r="BL694" s="23">
        <f>VLOOKUP(AN694,POINTS_TABLE!$D$34:$E$37,2,FALSE)</f>
        <v>-21.551263188140087</v>
      </c>
      <c r="BM694" s="23">
        <f>VLOOKUP(AO694,POINTS_TABLE!$D$38:$E$41,2,FALSE)</f>
        <v>-7.9935582413174426</v>
      </c>
      <c r="BN694" s="23">
        <f>VLOOKUP(AP694,POINTS_TABLE!$D$42:$E$44,2,FALSE)</f>
        <v>-9.2873123719919874</v>
      </c>
      <c r="BO694" s="23">
        <f>VLOOKUP(AQ694,POINTS_TABLE!$D$45:$E$48,2,FALSE)</f>
        <v>2.6738283855727758</v>
      </c>
      <c r="BP694" s="23">
        <f>VLOOKUP(AR694,POINTS_TABLE!$D$49:$E$50,2,FALSE)</f>
        <v>-3.4375704313596254</v>
      </c>
      <c r="BQ694" s="23">
        <f>VLOOKUP(AS694,POINTS_TABLE!$D$51:$E$52,2,FALSE)</f>
        <v>-3.8353326132213157</v>
      </c>
      <c r="BR694" s="39">
        <f>ROUND(SCORECARD_SCALLING!$C$6-SUM(BF694:BQ694)-TRAIN_SUMMARY!$C$2*SCORECARD_SCALLING!$C$5,0)</f>
        <v>640</v>
      </c>
      <c r="BS694" t="str">
        <f t="shared" si="139"/>
        <v>Accept</v>
      </c>
      <c r="BT694">
        <f t="shared" si="140"/>
        <v>3</v>
      </c>
    </row>
    <row r="695" spans="1:72">
      <c r="A695" s="2" t="s">
        <v>37</v>
      </c>
      <c r="B695" s="2">
        <v>6</v>
      </c>
      <c r="C695" s="2" t="s">
        <v>22</v>
      </c>
      <c r="D695" s="2" t="s">
        <v>23</v>
      </c>
      <c r="E695" s="2">
        <v>700</v>
      </c>
      <c r="F695" s="2" t="s">
        <v>24</v>
      </c>
      <c r="G695" s="2" t="s">
        <v>25</v>
      </c>
      <c r="H695" s="2">
        <v>4</v>
      </c>
      <c r="I695" s="2" t="s">
        <v>26</v>
      </c>
      <c r="J695" s="2" t="s">
        <v>27</v>
      </c>
      <c r="K695" s="2">
        <v>4</v>
      </c>
      <c r="L695" s="2" t="s">
        <v>47</v>
      </c>
      <c r="M695" s="2">
        <v>36</v>
      </c>
      <c r="N695" s="2" t="s">
        <v>27</v>
      </c>
      <c r="O695" s="2" t="s">
        <v>44</v>
      </c>
      <c r="P695" s="2">
        <v>2</v>
      </c>
      <c r="Q695" s="2" t="s">
        <v>30</v>
      </c>
      <c r="R695" s="2">
        <v>1</v>
      </c>
      <c r="S695" s="2" t="s">
        <v>27</v>
      </c>
      <c r="T695" s="2" t="s">
        <v>31</v>
      </c>
      <c r="U695" s="2">
        <v>0</v>
      </c>
      <c r="V695">
        <f>_xlfn.XLOOKUP(B695,Binning_WOE_IV!$C$2:$C$6,Binning_WOE_IV!$I$2:$I$6,"not found",-1)</f>
        <v>1.0146162505891094</v>
      </c>
      <c r="W695">
        <f>_xlfn.XLOOKUP(E695,Binning_WOE_IV!$C$7:$C$12,Binning_WOE_IV!$I$7:$I$12,"not found",-1)</f>
        <v>3.9978967825304385E-2</v>
      </c>
      <c r="X695">
        <f>_xlfn.XLOOKUP(M695,Binning_WOE_IV!$C$13:$C$18,Binning_WOE_IV!$I$13:$I$18,"not found",-1)</f>
        <v>0.27579903319597576</v>
      </c>
      <c r="Y695">
        <f>_xlfn.XLOOKUP(A695,Binning_WOE_IV!$B$32:$B$35,Binning_WOE_IV!$G$32:$G$35,"not found",0)</f>
        <v>1.1281887537091495</v>
      </c>
      <c r="Z695" s="23">
        <f>_xlfn.XLOOKUP(_xlfn.XLOOKUP(C695,Binning_WOE_IV!$AF$2:$AF$6,Binning_WOE_IV!$AG$2:$AG$6,"not found",0),Binning_WOE_IV!$R$36:$R$38,Binning_WOE_IV!$G$36:$G$38,"not found",0)</f>
        <v>0.68738688104907397</v>
      </c>
      <c r="AA695" cm="1">
        <f t="array" ref="AA695">_xlfn.SWITCH(D695,"radio/tv",Binning_WOE_IV!$G$39,"other",Binning_WOE_IV!$G$39,"education",Binning_WOE_IV!$G$40,"retraining",Binning_WOE_IV!$G$40,"furniture/equipment",Binning_WOE_IV!$G$41,"domestic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95">
        <f>_xlfn.LET(_xlpm.b,_xlfn.XLOOKUP(F695,Binning_WOE_IV!$AJ$2:$AJ$6,Binning_WOE_IV!$AK$2:$AK$6,"not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95">
        <f>_xlfn.LET(_xlpm.b,_xlfn.XLOOKUP(G695,Binning_WOE_IV!$AL$2:$AL$6,Binning_WOE_IV!$AM$2:$AM$6,"not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95">
        <f>_xlfn.XLOOKUP(_xlfn.XLOOKUP(I695,Binning_WOE_IV!$AN$2:$AN$5,Binning_WOE_IV!$AO$2:$AO$5,"not found",0),Binning_WOE_IV!$R$53:$R$55,Binning_WOE_IV!$G$53:$G$55,"not found",0)</f>
        <v>0.1811117123342415</v>
      </c>
      <c r="AE695">
        <f>_xlfn.LET(_xlpm.b,_xlfn.XLOOKUP(L695,Binning_WOE_IV!$AQ$2:$AQ$5,Binning_WOE_IV!$AR$2:$AR$5,"not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695">
        <f>_xlfn.XLOOKUP(_xlfn.XLOOKUP(N695,Binning_WOE_IV!$AS$2:$AS$4,Binning_WOE_IV!$AT$2:$AT$4,"not found",0),Binning_WOE_IV!$R$62:$R$63,Binning_WOE_IV!$G$62:$G$63,"not found",0)</f>
        <v>0.12957806221905885</v>
      </c>
      <c r="AG695">
        <f>_xlfn.XLOOKUP(_xlfn.XLOOKUP(O695,Binning_WOE_IV!$AU$2:$AU$4,Binning_WOE_IV!$AV$2:$AV$4,"not found",0),Binning_WOE_IV!$R$64:$R$65,Binning_WOE_IV!$G$64:$G$65,"not found",0)</f>
        <v>-0.4919272386823581</v>
      </c>
      <c r="AH695">
        <f>V695*TRAIN_SUMMARY!$C$3</f>
        <v>-0.80010661528638027</v>
      </c>
      <c r="AI695">
        <f>W695*TRAIN_SUMMARY!$C$4</f>
        <v>-1.9952478243670423E-2</v>
      </c>
      <c r="AJ695">
        <f>X695*TRAIN_SUMMARY!$C$5</f>
        <v>-0.1756525653466223</v>
      </c>
      <c r="AK695">
        <f>Y695*TRAIN_SUMMARY!$C$6</f>
        <v>-0.88431454425511169</v>
      </c>
      <c r="AL695">
        <f>Z695*TRAIN_SUMMARY!$C$7</f>
        <v>-0.37777464997720578</v>
      </c>
      <c r="AM695">
        <f>AA695*TRAIN_SUMMARY!$C$8</f>
        <v>-0.43521580803835686</v>
      </c>
      <c r="AN695">
        <f>AB695*TRAIN_SUMMARY!$C$9</f>
        <v>-0.49611293003523665</v>
      </c>
      <c r="AO695">
        <f>AC695*TRAIN_SUMMARY!$C$10</f>
        <v>-0.18469041192036334</v>
      </c>
      <c r="AP695">
        <f>AD695*TRAIN_SUMMARY!$C$11</f>
        <v>-0.21458247952085815</v>
      </c>
      <c r="AQ695">
        <f>AE695*TRAIN_SUMMARY!$C$12</f>
        <v>0.30495501300893796</v>
      </c>
      <c r="AR695">
        <f>AF695*TRAIN_SUMMARY!$C$13</f>
        <v>-7.9424741749105313E-2</v>
      </c>
      <c r="AS695">
        <f>AG695*TRAIN_SUMMARY!$C$14</f>
        <v>0.18600799575071647</v>
      </c>
      <c r="AT695">
        <f>TRAIN_SUMMARY!$C$2+SUM(AH695:AS695)</f>
        <v>-3.9982650303753795</v>
      </c>
      <c r="AU695">
        <f t="shared" si="130"/>
        <v>1.8016879861768628E-2</v>
      </c>
      <c r="AV695">
        <f t="shared" si="131"/>
        <v>1.8181160044011782E-2</v>
      </c>
      <c r="AW695">
        <f t="shared" si="132"/>
        <v>1</v>
      </c>
      <c r="AX695">
        <f t="shared" si="133"/>
        <v>0</v>
      </c>
      <c r="AY695">
        <f t="shared" si="141"/>
        <v>479</v>
      </c>
      <c r="AZ695">
        <f t="shared" si="142"/>
        <v>215</v>
      </c>
      <c r="BA695" s="35">
        <f t="shared" si="134"/>
        <v>0.98762886597938149</v>
      </c>
      <c r="BB695" s="35">
        <f t="shared" si="135"/>
        <v>1</v>
      </c>
      <c r="BC695" s="35">
        <f t="shared" si="136"/>
        <v>1.2371134020618513E-2</v>
      </c>
      <c r="BD695" s="35">
        <f t="shared" si="137"/>
        <v>1</v>
      </c>
      <c r="BE695" s="35">
        <f t="shared" si="138"/>
        <v>0.98762886597938149</v>
      </c>
      <c r="BF695" s="23">
        <f>VLOOKUP(AH695,POINTS_TABLE!$D$2:$E$6,2,FALSE)</f>
        <v>-34.629295381683434</v>
      </c>
      <c r="BG695" s="23">
        <f>VLOOKUP(AI695,POINTS_TABLE!$D$7:$E$12,2,FALSE)</f>
        <v>-0.86356024246764762</v>
      </c>
      <c r="BH695" s="23">
        <f>VLOOKUP(AJ695,POINTS_TABLE!$D$13:$E$18,2,FALSE)</f>
        <v>-7.6023925483498971</v>
      </c>
      <c r="BI695" s="23">
        <f>VLOOKUP(AK695,POINTS_TABLE!$D$21:$E$24,2,FALSE)</f>
        <v>-38.273886227485001</v>
      </c>
      <c r="BJ695" s="23">
        <f>VLOOKUP(AL695,POINTS_TABLE!$D$25:$E$27,2,FALSE)</f>
        <v>-16.350408422870363</v>
      </c>
      <c r="BK695" s="23">
        <f>VLOOKUP(AM695,POINTS_TABLE!$D$28:$E$33,2,FALSE)</f>
        <v>-18.836510639202615</v>
      </c>
      <c r="BL695" s="23">
        <f>VLOOKUP(AN695,POINTS_TABLE!$D$34:$E$37,2,FALSE)</f>
        <v>-21.472189916481874</v>
      </c>
      <c r="BM695" s="23">
        <f>VLOOKUP(AO695,POINTS_TABLE!$D$38:$E$41,2,FALSE)</f>
        <v>-7.9935582413174426</v>
      </c>
      <c r="BN695" s="23">
        <f>VLOOKUP(AP695,POINTS_TABLE!$D$42:$E$44,2,FALSE)</f>
        <v>-9.2873123719919874</v>
      </c>
      <c r="BO695" s="23">
        <f>VLOOKUP(AQ695,POINTS_TABLE!$D$45:$E$48,2,FALSE)</f>
        <v>13.198712548866723</v>
      </c>
      <c r="BP695" s="23">
        <f>VLOOKUP(AR695,POINTS_TABLE!$D$49:$E$50,2,FALSE)</f>
        <v>-3.4375704313596254</v>
      </c>
      <c r="BQ695" s="23">
        <f>VLOOKUP(AS695,POINTS_TABLE!$D$51:$E$52,2,FALSE)</f>
        <v>8.0505843910576207</v>
      </c>
      <c r="BR695" s="39">
        <f>ROUND(SCORECARD_SCALLING!$C$6-SUM(BF695:BQ695)-TRAIN_SUMMARY!$C$2*SCORECARD_SCALLING!$C$5,0)</f>
        <v>643</v>
      </c>
      <c r="BS695" t="str">
        <f t="shared" si="139"/>
        <v>Accept</v>
      </c>
      <c r="BT695">
        <f t="shared" si="140"/>
        <v>3</v>
      </c>
    </row>
    <row r="696" spans="1:72">
      <c r="A696" s="2" t="s">
        <v>37</v>
      </c>
      <c r="B696" s="2">
        <v>12</v>
      </c>
      <c r="C696" s="2" t="s">
        <v>22</v>
      </c>
      <c r="D696" s="2" t="s">
        <v>23</v>
      </c>
      <c r="E696" s="2">
        <v>930</v>
      </c>
      <c r="F696" s="2" t="s">
        <v>24</v>
      </c>
      <c r="G696" s="2" t="s">
        <v>25</v>
      </c>
      <c r="H696" s="2">
        <v>4</v>
      </c>
      <c r="I696" s="2" t="s">
        <v>26</v>
      </c>
      <c r="J696" s="2" t="s">
        <v>27</v>
      </c>
      <c r="K696" s="2">
        <v>4</v>
      </c>
      <c r="L696" s="2" t="s">
        <v>28</v>
      </c>
      <c r="M696" s="2">
        <v>65</v>
      </c>
      <c r="N696" s="2" t="s">
        <v>27</v>
      </c>
      <c r="O696" s="2" t="s">
        <v>29</v>
      </c>
      <c r="P696" s="2">
        <v>4</v>
      </c>
      <c r="Q696" s="2" t="s">
        <v>30</v>
      </c>
      <c r="R696" s="2">
        <v>1</v>
      </c>
      <c r="S696" s="2" t="s">
        <v>27</v>
      </c>
      <c r="T696" s="2" t="s">
        <v>31</v>
      </c>
      <c r="U696" s="2">
        <v>0</v>
      </c>
      <c r="V696">
        <f>_xlfn.XLOOKUP(B696,Binning_WOE_IV!$C$2:$C$6,Binning_WOE_IV!$I$2:$I$6,"not found",-1)</f>
        <v>7.0953437452657447E-2</v>
      </c>
      <c r="W696">
        <f>_xlfn.XLOOKUP(E696,Binning_WOE_IV!$C$7:$C$12,Binning_WOE_IV!$I$7:$I$12,"not found",-1)</f>
        <v>3.9978967825304385E-2</v>
      </c>
      <c r="X696">
        <f>_xlfn.XLOOKUP(M696,Binning_WOE_IV!$C$13:$C$18,Binning_WOE_IV!$I$13:$I$18,"not found",-1)</f>
        <v>0.47434342549681774</v>
      </c>
      <c r="Y696">
        <f>_xlfn.XLOOKUP(A696,Binning_WOE_IV!$B$32:$B$35,Binning_WOE_IV!$G$32:$G$35,"not found",0)</f>
        <v>1.1281887537091495</v>
      </c>
      <c r="Z696" s="23">
        <f>_xlfn.XLOOKUP(_xlfn.XLOOKUP(C696,Binning_WOE_IV!$AF$2:$AF$6,Binning_WOE_IV!$AG$2:$AG$6,"not found",0),Binning_WOE_IV!$R$36:$R$38,Binning_WOE_IV!$G$36:$G$38,"not found",0)</f>
        <v>0.68738688104907397</v>
      </c>
      <c r="AA696" cm="1">
        <f t="array" ref="AA696">_xlfn.SWITCH(D696,"radio/tv",Binning_WOE_IV!$G$39,"other",Binning_WOE_IV!$G$39,"education",Binning_WOE_IV!$G$40,"retraining",Binning_WOE_IV!$G$40,"furniture/equipment",Binning_WOE_IV!$G$41,"domestic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96">
        <f>_xlfn.LET(_xlpm.b,_xlfn.XLOOKUP(F696,Binning_WOE_IV!$AJ$2:$AJ$6,Binning_WOE_IV!$AK$2:$AK$6,"not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96">
        <f>_xlfn.LET(_xlpm.b,_xlfn.XLOOKUP(G696,Binning_WOE_IV!$AL$2:$AL$6,Binning_WOE_IV!$AM$2:$AM$6,"not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96">
        <f>_xlfn.XLOOKUP(_xlfn.XLOOKUP(I696,Binning_WOE_IV!$AN$2:$AN$5,Binning_WOE_IV!$AO$2:$AO$5,"not found",0),Binning_WOE_IV!$R$53:$R$55,Binning_WOE_IV!$G$53:$G$55,"not found",0)</f>
        <v>0.1811117123342415</v>
      </c>
      <c r="AE696">
        <f>_xlfn.LET(_xlpm.b,_xlfn.XLOOKUP(L696,Binning_WOE_IV!$AQ$2:$AQ$5,Binning_WOE_IV!$AR$2:$AR$5,"not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96">
        <f>_xlfn.XLOOKUP(_xlfn.XLOOKUP(N696,Binning_WOE_IV!$AS$2:$AS$4,Binning_WOE_IV!$AT$2:$AT$4,"not found",0),Binning_WOE_IV!$R$62:$R$63,Binning_WOE_IV!$G$62:$G$63,"not found",0)</f>
        <v>0.12957806221905885</v>
      </c>
      <c r="AG696">
        <f>_xlfn.XLOOKUP(_xlfn.XLOOKUP(O696,Binning_WOE_IV!$AU$2:$AU$4,Binning_WOE_IV!$AV$2:$AV$4,"not found",0),Binning_WOE_IV!$R$64:$R$65,Binning_WOE_IV!$G$64:$G$65,"not found",0)</f>
        <v>0.23435622685305388</v>
      </c>
      <c r="AH696">
        <f>V696*TRAIN_SUMMARY!$C$3</f>
        <v>-5.5952498937620498E-2</v>
      </c>
      <c r="AI696">
        <f>W696*TRAIN_SUMMARY!$C$4</f>
        <v>-1.9952478243670423E-2</v>
      </c>
      <c r="AJ696">
        <f>X696*TRAIN_SUMMARY!$C$5</f>
        <v>-0.30210272522824844</v>
      </c>
      <c r="AK696">
        <f>Y696*TRAIN_SUMMARY!$C$6</f>
        <v>-0.88431454425511169</v>
      </c>
      <c r="AL696">
        <f>Z696*TRAIN_SUMMARY!$C$7</f>
        <v>-0.37777464997720578</v>
      </c>
      <c r="AM696">
        <f>AA696*TRAIN_SUMMARY!$C$8</f>
        <v>-0.43521580803835686</v>
      </c>
      <c r="AN696">
        <f>AB696*TRAIN_SUMMARY!$C$9</f>
        <v>-0.49611293003523665</v>
      </c>
      <c r="AO696">
        <f>AC696*TRAIN_SUMMARY!$C$10</f>
        <v>-0.18469041192036334</v>
      </c>
      <c r="AP696">
        <f>AD696*TRAIN_SUMMARY!$C$11</f>
        <v>-0.21458247952085815</v>
      </c>
      <c r="AQ696">
        <f>AE696*TRAIN_SUMMARY!$C$12</f>
        <v>-0.28008206528227803</v>
      </c>
      <c r="AR696">
        <f>AF696*TRAIN_SUMMARY!$C$13</f>
        <v>-7.9424741749105313E-2</v>
      </c>
      <c r="AS696">
        <f>AG696*TRAIN_SUMMARY!$C$14</f>
        <v>-8.8614999578798745E-2</v>
      </c>
      <c r="AT696">
        <f>TRAIN_SUMMARY!$C$2+SUM(AH696:AS696)</f>
        <v>-4.2402211475289766</v>
      </c>
      <c r="AU696">
        <f t="shared" si="130"/>
        <v>1.4199865366293559E-2</v>
      </c>
      <c r="AV696">
        <f t="shared" si="131"/>
        <v>1.4301648137825347E-2</v>
      </c>
      <c r="AW696">
        <f t="shared" si="132"/>
        <v>1</v>
      </c>
      <c r="AX696">
        <f t="shared" si="133"/>
        <v>0</v>
      </c>
      <c r="AY696">
        <f t="shared" si="141"/>
        <v>480</v>
      </c>
      <c r="AZ696">
        <f t="shared" si="142"/>
        <v>215</v>
      </c>
      <c r="BA696" s="35">
        <f t="shared" si="134"/>
        <v>0.98969072164948457</v>
      </c>
      <c r="BB696" s="35">
        <f t="shared" si="135"/>
        <v>1</v>
      </c>
      <c r="BC696" s="35">
        <f t="shared" si="136"/>
        <v>1.0309278350515427E-2</v>
      </c>
      <c r="BD696" s="35">
        <f t="shared" si="137"/>
        <v>1</v>
      </c>
      <c r="BE696" s="35">
        <f t="shared" si="138"/>
        <v>0.98969072164948457</v>
      </c>
      <c r="BF696" s="23">
        <f>VLOOKUP(AH696,POINTS_TABLE!$D$2:$E$6,2,FALSE)</f>
        <v>-2.4216717822795024</v>
      </c>
      <c r="BG696" s="23">
        <f>VLOOKUP(AI696,POINTS_TABLE!$D$7:$E$12,2,FALSE)</f>
        <v>-0.86356024246764762</v>
      </c>
      <c r="BH696" s="23">
        <f>VLOOKUP(AJ696,POINTS_TABLE!$D$13:$E$18,2,FALSE)</f>
        <v>-13.075263105775054</v>
      </c>
      <c r="BI696" s="23">
        <f>VLOOKUP(AK696,POINTS_TABLE!$D$21:$E$24,2,FALSE)</f>
        <v>-38.273886227485001</v>
      </c>
      <c r="BJ696" s="23">
        <f>VLOOKUP(AL696,POINTS_TABLE!$D$25:$E$27,2,FALSE)</f>
        <v>-16.350408422870363</v>
      </c>
      <c r="BK696" s="23">
        <f>VLOOKUP(AM696,POINTS_TABLE!$D$28:$E$33,2,FALSE)</f>
        <v>-18.836510639202615</v>
      </c>
      <c r="BL696" s="23">
        <f>VLOOKUP(AN696,POINTS_TABLE!$D$34:$E$37,2,FALSE)</f>
        <v>-21.472189916481874</v>
      </c>
      <c r="BM696" s="23">
        <f>VLOOKUP(AO696,POINTS_TABLE!$D$38:$E$41,2,FALSE)</f>
        <v>-7.9935582413174426</v>
      </c>
      <c r="BN696" s="23">
        <f>VLOOKUP(AP696,POINTS_TABLE!$D$42:$E$44,2,FALSE)</f>
        <v>-9.2873123719919874</v>
      </c>
      <c r="BO696" s="23">
        <f>VLOOKUP(AQ696,POINTS_TABLE!$D$45:$E$48,2,FALSE)</f>
        <v>-12.122190198740443</v>
      </c>
      <c r="BP696" s="23">
        <f>VLOOKUP(AR696,POINTS_TABLE!$D$49:$E$50,2,FALSE)</f>
        <v>-3.4375704313596254</v>
      </c>
      <c r="BQ696" s="23">
        <f>VLOOKUP(AS696,POINTS_TABLE!$D$51:$E$52,2,FALSE)</f>
        <v>-3.8353326132213157</v>
      </c>
      <c r="BR696" s="39">
        <f>ROUND(SCORECARD_SCALLING!$C$6-SUM(BF696:BQ696)-TRAIN_SUMMARY!$C$2*SCORECARD_SCALLING!$C$5,0)</f>
        <v>654</v>
      </c>
      <c r="BS696" t="str">
        <f t="shared" si="139"/>
        <v>Accept</v>
      </c>
      <c r="BT696">
        <f t="shared" si="140"/>
        <v>3</v>
      </c>
    </row>
    <row r="697" spans="1:72">
      <c r="A697" s="2" t="s">
        <v>37</v>
      </c>
      <c r="B697" s="2">
        <v>12</v>
      </c>
      <c r="C697" s="2" t="s">
        <v>22</v>
      </c>
      <c r="D697" s="2" t="s">
        <v>23</v>
      </c>
      <c r="E697" s="2">
        <v>2331</v>
      </c>
      <c r="F697" s="2" t="s">
        <v>24</v>
      </c>
      <c r="G697" s="2" t="s">
        <v>25</v>
      </c>
      <c r="H697" s="2">
        <v>1</v>
      </c>
      <c r="I697" s="2" t="s">
        <v>26</v>
      </c>
      <c r="J697" s="2" t="s">
        <v>66</v>
      </c>
      <c r="K697" s="2">
        <v>4</v>
      </c>
      <c r="L697" s="2" t="s">
        <v>28</v>
      </c>
      <c r="M697" s="2">
        <v>49</v>
      </c>
      <c r="N697" s="2" t="s">
        <v>27</v>
      </c>
      <c r="O697" s="2" t="s">
        <v>29</v>
      </c>
      <c r="P697" s="2">
        <v>1</v>
      </c>
      <c r="Q697" s="2" t="s">
        <v>30</v>
      </c>
      <c r="R697" s="2">
        <v>1</v>
      </c>
      <c r="S697" s="2" t="s">
        <v>31</v>
      </c>
      <c r="T697" s="2" t="s">
        <v>31</v>
      </c>
      <c r="U697" s="2">
        <v>0</v>
      </c>
      <c r="V697">
        <f>_xlfn.XLOOKUP(B697,Binning_WOE_IV!$C$2:$C$6,Binning_WOE_IV!$I$2:$I$6,"not found",-1)</f>
        <v>7.0953437452657447E-2</v>
      </c>
      <c r="W697">
        <f>_xlfn.XLOOKUP(E697,Binning_WOE_IV!$C$7:$C$12,Binning_WOE_IV!$I$7:$I$12,"not found",-1)</f>
        <v>0.12361395596717682</v>
      </c>
      <c r="X697">
        <f>_xlfn.XLOOKUP(M697,Binning_WOE_IV!$C$13:$C$18,Binning_WOE_IV!$I$13:$I$18,"not found",-1)</f>
        <v>0.42044277372805144</v>
      </c>
      <c r="Y697">
        <f>_xlfn.XLOOKUP(A697,Binning_WOE_IV!$B$32:$B$35,Binning_WOE_IV!$G$32:$G$35,"not found",0)</f>
        <v>1.1281887537091495</v>
      </c>
      <c r="Z697" s="23">
        <f>_xlfn.XLOOKUP(_xlfn.XLOOKUP(C697,Binning_WOE_IV!$AF$2:$AF$6,Binning_WOE_IV!$AG$2:$AG$6,"not found",0),Binning_WOE_IV!$R$36:$R$38,Binning_WOE_IV!$G$36:$G$38,"not found",0)</f>
        <v>0.68738688104907397</v>
      </c>
      <c r="AA697" cm="1">
        <f t="array" ref="AA697">_xlfn.SWITCH(D697,"radio/tv",Binning_WOE_IV!$G$39,"other",Binning_WOE_IV!$G$39,"education",Binning_WOE_IV!$G$40,"retraining",Binning_WOE_IV!$G$40,"furniture/equipment",Binning_WOE_IV!$G$41,"domestic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97">
        <f>_xlfn.LET(_xlpm.b,_xlfn.XLOOKUP(F697,Binning_WOE_IV!$AJ$2:$AJ$6,Binning_WOE_IV!$AK$2:$AK$6,"not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97">
        <f>_xlfn.LET(_xlpm.b,_xlfn.XLOOKUP(G697,Binning_WOE_IV!$AL$2:$AL$6,Binning_WOE_IV!$AM$2:$AM$6,"not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97">
        <f>_xlfn.XLOOKUP(_xlfn.XLOOKUP(I697,Binning_WOE_IV!$AN$2:$AN$5,Binning_WOE_IV!$AO$2:$AO$5,"not found",0),Binning_WOE_IV!$R$53:$R$55,Binning_WOE_IV!$G$53:$G$55,"not found",0)</f>
        <v>0.1811117123342415</v>
      </c>
      <c r="AE697">
        <f>_xlfn.LET(_xlpm.b,_xlfn.XLOOKUP(L697,Binning_WOE_IV!$AQ$2:$AQ$5,Binning_WOE_IV!$AR$2:$AR$5,"not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97">
        <f>_xlfn.XLOOKUP(_xlfn.XLOOKUP(N697,Binning_WOE_IV!$AS$2:$AS$4,Binning_WOE_IV!$AT$2:$AT$4,"not found",0),Binning_WOE_IV!$R$62:$R$63,Binning_WOE_IV!$G$62:$G$63,"not found",0)</f>
        <v>0.12957806221905885</v>
      </c>
      <c r="AG697">
        <f>_xlfn.XLOOKUP(_xlfn.XLOOKUP(O697,Binning_WOE_IV!$AU$2:$AU$4,Binning_WOE_IV!$AV$2:$AV$4,"not found",0),Binning_WOE_IV!$R$64:$R$65,Binning_WOE_IV!$G$64:$G$65,"not found",0)</f>
        <v>0.23435622685305388</v>
      </c>
      <c r="AH697">
        <f>V697*TRAIN_SUMMARY!$C$3</f>
        <v>-5.5952498937620498E-2</v>
      </c>
      <c r="AI697">
        <f>W697*TRAIN_SUMMARY!$C$4</f>
        <v>-6.1692557392340606E-2</v>
      </c>
      <c r="AJ697">
        <f>X697*TRAIN_SUMMARY!$C$5</f>
        <v>-0.26777415036949909</v>
      </c>
      <c r="AK697">
        <f>Y697*TRAIN_SUMMARY!$C$6</f>
        <v>-0.88431454425511169</v>
      </c>
      <c r="AL697">
        <f>Z697*TRAIN_SUMMARY!$C$7</f>
        <v>-0.37777464997720578</v>
      </c>
      <c r="AM697">
        <f>AA697*TRAIN_SUMMARY!$C$8</f>
        <v>-0.43521580803835686</v>
      </c>
      <c r="AN697">
        <f>AB697*TRAIN_SUMMARY!$C$9</f>
        <v>-0.49611293003523665</v>
      </c>
      <c r="AO697">
        <f>AC697*TRAIN_SUMMARY!$C$10</f>
        <v>-0.18469041192036334</v>
      </c>
      <c r="AP697">
        <f>AD697*TRAIN_SUMMARY!$C$11</f>
        <v>-0.21458247952085815</v>
      </c>
      <c r="AQ697">
        <f>AE697*TRAIN_SUMMARY!$C$12</f>
        <v>-0.28008206528227803</v>
      </c>
      <c r="AR697">
        <f>AF697*TRAIN_SUMMARY!$C$13</f>
        <v>-7.9424741749105313E-2</v>
      </c>
      <c r="AS697">
        <f>AG697*TRAIN_SUMMARY!$C$14</f>
        <v>-8.8614999578798745E-2</v>
      </c>
      <c r="AT697">
        <f>TRAIN_SUMMARY!$C$2+SUM(AH697:AS697)</f>
        <v>-4.2476326518188978</v>
      </c>
      <c r="AU697">
        <f t="shared" si="130"/>
        <v>1.4096490107435463E-2</v>
      </c>
      <c r="AV697">
        <f t="shared" si="131"/>
        <v>1.4196789317647295E-2</v>
      </c>
      <c r="AW697">
        <f t="shared" si="132"/>
        <v>1</v>
      </c>
      <c r="AX697">
        <f t="shared" si="133"/>
        <v>0</v>
      </c>
      <c r="AY697">
        <f t="shared" si="141"/>
        <v>481</v>
      </c>
      <c r="AZ697">
        <f t="shared" si="142"/>
        <v>215</v>
      </c>
      <c r="BA697" s="35">
        <f t="shared" si="134"/>
        <v>0.99175257731958766</v>
      </c>
      <c r="BB697" s="35">
        <f t="shared" si="135"/>
        <v>1</v>
      </c>
      <c r="BC697" s="35">
        <f t="shared" si="136"/>
        <v>8.2474226804123418E-3</v>
      </c>
      <c r="BD697" s="35">
        <f t="shared" si="137"/>
        <v>1</v>
      </c>
      <c r="BE697" s="35">
        <f t="shared" si="138"/>
        <v>0.99175257731958766</v>
      </c>
      <c r="BF697" s="23">
        <f>VLOOKUP(AH697,POINTS_TABLE!$D$2:$E$6,2,FALSE)</f>
        <v>-2.4216717822795024</v>
      </c>
      <c r="BG697" s="23">
        <f>VLOOKUP(AI697,POINTS_TABLE!$D$7:$E$12,2,FALSE)</f>
        <v>-2.6701063982906263</v>
      </c>
      <c r="BH697" s="23">
        <f>VLOOKUP(AJ697,POINTS_TABLE!$D$13:$E$18,2,FALSE)</f>
        <v>-11.589493164489957</v>
      </c>
      <c r="BI697" s="23">
        <f>VLOOKUP(AK697,POINTS_TABLE!$D$21:$E$24,2,FALSE)</f>
        <v>-38.273886227485001</v>
      </c>
      <c r="BJ697" s="23">
        <f>VLOOKUP(AL697,POINTS_TABLE!$D$25:$E$27,2,FALSE)</f>
        <v>-16.350408422870363</v>
      </c>
      <c r="BK697" s="23">
        <f>VLOOKUP(AM697,POINTS_TABLE!$D$28:$E$33,2,FALSE)</f>
        <v>-18.836510639202615</v>
      </c>
      <c r="BL697" s="23">
        <f>VLOOKUP(AN697,POINTS_TABLE!$D$34:$E$37,2,FALSE)</f>
        <v>-21.472189916481874</v>
      </c>
      <c r="BM697" s="23">
        <f>VLOOKUP(AO697,POINTS_TABLE!$D$38:$E$41,2,FALSE)</f>
        <v>-7.9935582413174426</v>
      </c>
      <c r="BN697" s="23">
        <f>VLOOKUP(AP697,POINTS_TABLE!$D$42:$E$44,2,FALSE)</f>
        <v>-9.2873123719919874</v>
      </c>
      <c r="BO697" s="23">
        <f>VLOOKUP(AQ697,POINTS_TABLE!$D$45:$E$48,2,FALSE)</f>
        <v>-12.122190198740443</v>
      </c>
      <c r="BP697" s="23">
        <f>VLOOKUP(AR697,POINTS_TABLE!$D$49:$E$50,2,FALSE)</f>
        <v>-3.4375704313596254</v>
      </c>
      <c r="BQ697" s="23">
        <f>VLOOKUP(AS697,POINTS_TABLE!$D$51:$E$52,2,FALSE)</f>
        <v>-3.8353326132213157</v>
      </c>
      <c r="BR697" s="39">
        <f>ROUND(SCORECARD_SCALLING!$C$6-SUM(BF697:BQ697)-TRAIN_SUMMARY!$C$2*SCORECARD_SCALLING!$C$5,0)</f>
        <v>654</v>
      </c>
      <c r="BS697" t="str">
        <f t="shared" si="139"/>
        <v>Accept</v>
      </c>
      <c r="BT697">
        <f t="shared" si="140"/>
        <v>3</v>
      </c>
    </row>
    <row r="698" spans="1:72">
      <c r="A698" s="2" t="s">
        <v>37</v>
      </c>
      <c r="B698" s="2">
        <v>4</v>
      </c>
      <c r="C698" s="2" t="s">
        <v>22</v>
      </c>
      <c r="D698" s="2" t="s">
        <v>23</v>
      </c>
      <c r="E698" s="2">
        <v>1503</v>
      </c>
      <c r="F698" s="2" t="s">
        <v>34</v>
      </c>
      <c r="G698" s="2" t="s">
        <v>39</v>
      </c>
      <c r="H698" s="2">
        <v>2</v>
      </c>
      <c r="I698" s="2" t="s">
        <v>26</v>
      </c>
      <c r="J698" s="2" t="s">
        <v>27</v>
      </c>
      <c r="K698" s="2">
        <v>1</v>
      </c>
      <c r="L698" s="2" t="s">
        <v>28</v>
      </c>
      <c r="M698" s="2">
        <v>42</v>
      </c>
      <c r="N698" s="2" t="s">
        <v>27</v>
      </c>
      <c r="O698" s="2" t="s">
        <v>29</v>
      </c>
      <c r="P698" s="2">
        <v>2</v>
      </c>
      <c r="Q698" s="2" t="s">
        <v>40</v>
      </c>
      <c r="R698" s="2">
        <v>2</v>
      </c>
      <c r="S698" s="2" t="s">
        <v>27</v>
      </c>
      <c r="T698" s="2" t="s">
        <v>31</v>
      </c>
      <c r="U698" s="2">
        <v>0</v>
      </c>
      <c r="V698">
        <f>_xlfn.XLOOKUP(B698,Binning_WOE_IV!$C$2:$C$6,Binning_WOE_IV!$I$2:$I$6,"not found",-1)</f>
        <v>1.0146162505891094</v>
      </c>
      <c r="W698">
        <f>_xlfn.XLOOKUP(E698,Binning_WOE_IV!$C$7:$C$12,Binning_WOE_IV!$I$7:$I$12,"not found",-1)</f>
        <v>0.16104877718831048</v>
      </c>
      <c r="X698">
        <f>_xlfn.XLOOKUP(M698,Binning_WOE_IV!$C$13:$C$18,Binning_WOE_IV!$I$13:$I$18,"not found",-1)</f>
        <v>0.27579903319597576</v>
      </c>
      <c r="Y698">
        <f>_xlfn.XLOOKUP(A698,Binning_WOE_IV!$B$32:$B$35,Binning_WOE_IV!$G$32:$G$35,"not found",0)</f>
        <v>1.1281887537091495</v>
      </c>
      <c r="Z698" s="23">
        <f>_xlfn.XLOOKUP(_xlfn.XLOOKUP(C698,Binning_WOE_IV!$AF$2:$AF$6,Binning_WOE_IV!$AG$2:$AG$6,"not found",0),Binning_WOE_IV!$R$36:$R$38,Binning_WOE_IV!$G$36:$G$38,"not found",0)</f>
        <v>0.68738688104907397</v>
      </c>
      <c r="AA698" cm="1">
        <f t="array" ref="AA698">_xlfn.SWITCH(D698,"radio/tv",Binning_WOE_IV!$G$39,"other",Binning_WOE_IV!$G$39,"education",Binning_WOE_IV!$G$40,"retraining",Binning_WOE_IV!$G$40,"furniture/equipment",Binning_WOE_IV!$G$41,"domestic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98">
        <f>_xlfn.LET(_xlpm.b,_xlfn.XLOOKUP(F698,Binning_WOE_IV!$AJ$2:$AJ$6,Binning_WOE_IV!$AK$2:$AK$6,"not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98">
        <f>_xlfn.LET(_xlpm.b,_xlfn.XLOOKUP(G698,Binning_WOE_IV!$AL$2:$AL$6,Binning_WOE_IV!$AM$2:$AM$6,"not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98">
        <f>_xlfn.XLOOKUP(_xlfn.XLOOKUP(I698,Binning_WOE_IV!$AN$2:$AN$5,Binning_WOE_IV!$AO$2:$AO$5,"not found",0),Binning_WOE_IV!$R$53:$R$55,Binning_WOE_IV!$G$53:$G$55,"not found",0)</f>
        <v>0.1811117123342415</v>
      </c>
      <c r="AE698">
        <f>_xlfn.LET(_xlpm.b,_xlfn.XLOOKUP(L698,Binning_WOE_IV!$AQ$2:$AQ$5,Binning_WOE_IV!$AR$2:$AR$5,"not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98">
        <f>_xlfn.XLOOKUP(_xlfn.XLOOKUP(N698,Binning_WOE_IV!$AS$2:$AS$4,Binning_WOE_IV!$AT$2:$AT$4,"not found",0),Binning_WOE_IV!$R$62:$R$63,Binning_WOE_IV!$G$62:$G$63,"not found",0)</f>
        <v>0.12957806221905885</v>
      </c>
      <c r="AG698">
        <f>_xlfn.XLOOKUP(_xlfn.XLOOKUP(O698,Binning_WOE_IV!$AU$2:$AU$4,Binning_WOE_IV!$AV$2:$AV$4,"not found",0),Binning_WOE_IV!$R$64:$R$65,Binning_WOE_IV!$G$64:$G$65,"not found",0)</f>
        <v>0.23435622685305388</v>
      </c>
      <c r="AH698">
        <f>V698*TRAIN_SUMMARY!$C$3</f>
        <v>-0.80010661528638027</v>
      </c>
      <c r="AI698">
        <f>W698*TRAIN_SUMMARY!$C$4</f>
        <v>-8.037531726833734E-2</v>
      </c>
      <c r="AJ698">
        <f>X698*TRAIN_SUMMARY!$C$5</f>
        <v>-0.1756525653466223</v>
      </c>
      <c r="AK698">
        <f>Y698*TRAIN_SUMMARY!$C$6</f>
        <v>-0.88431454425511169</v>
      </c>
      <c r="AL698">
        <f>Z698*TRAIN_SUMMARY!$C$7</f>
        <v>-0.37777464997720578</v>
      </c>
      <c r="AM698">
        <f>AA698*TRAIN_SUMMARY!$C$8</f>
        <v>-0.43521580803835686</v>
      </c>
      <c r="AN698">
        <f>AB698*TRAIN_SUMMARY!$C$9</f>
        <v>0.17108448609736249</v>
      </c>
      <c r="AO698">
        <f>AC698*TRAIN_SUMMARY!$C$10</f>
        <v>-0.18469041192036334</v>
      </c>
      <c r="AP698">
        <f>AD698*TRAIN_SUMMARY!$C$11</f>
        <v>-0.21458247952085815</v>
      </c>
      <c r="AQ698">
        <f>AE698*TRAIN_SUMMARY!$C$12</f>
        <v>-0.28008206528227803</v>
      </c>
      <c r="AR698">
        <f>AF698*TRAIN_SUMMARY!$C$13</f>
        <v>-7.9424741749105313E-2</v>
      </c>
      <c r="AS698">
        <f>AG698*TRAIN_SUMMARY!$C$14</f>
        <v>-8.8614999578798745E-2</v>
      </c>
      <c r="AT698">
        <f>TRAIN_SUMMARY!$C$2+SUM(AH698:AS698)</f>
        <v>-4.2511505268881784</v>
      </c>
      <c r="AU698">
        <f t="shared" si="130"/>
        <v>1.4047682935680348E-2</v>
      </c>
      <c r="AV698">
        <f t="shared" si="131"/>
        <v>1.4147285524218007E-2</v>
      </c>
      <c r="AW698">
        <f t="shared" si="132"/>
        <v>1</v>
      </c>
      <c r="AX698">
        <f t="shared" si="133"/>
        <v>0</v>
      </c>
      <c r="AY698">
        <f t="shared" si="141"/>
        <v>482</v>
      </c>
      <c r="AZ698">
        <f t="shared" si="142"/>
        <v>215</v>
      </c>
      <c r="BA698" s="35">
        <f t="shared" si="134"/>
        <v>0.99381443298969074</v>
      </c>
      <c r="BB698" s="35">
        <f t="shared" si="135"/>
        <v>1</v>
      </c>
      <c r="BC698" s="35">
        <f t="shared" si="136"/>
        <v>6.1855670103092564E-3</v>
      </c>
      <c r="BD698" s="35">
        <f t="shared" si="137"/>
        <v>1</v>
      </c>
      <c r="BE698" s="35">
        <f t="shared" si="138"/>
        <v>0.99381443298969074</v>
      </c>
      <c r="BF698" s="23">
        <f>VLOOKUP(AH698,POINTS_TABLE!$D$2:$E$6,2,FALSE)</f>
        <v>-34.629295381683434</v>
      </c>
      <c r="BG698" s="23">
        <f>VLOOKUP(AI698,POINTS_TABLE!$D$7:$E$12,2,FALSE)</f>
        <v>-3.4787121489872201</v>
      </c>
      <c r="BH698" s="23">
        <f>VLOOKUP(AJ698,POINTS_TABLE!$D$13:$E$18,2,FALSE)</f>
        <v>-7.6023925483498971</v>
      </c>
      <c r="BI698" s="23">
        <f>VLOOKUP(AK698,POINTS_TABLE!$D$21:$E$24,2,FALSE)</f>
        <v>-38.273886227485001</v>
      </c>
      <c r="BJ698" s="23">
        <f>VLOOKUP(AL698,POINTS_TABLE!$D$25:$E$27,2,FALSE)</f>
        <v>-16.350408422870363</v>
      </c>
      <c r="BK698" s="23">
        <f>VLOOKUP(AM698,POINTS_TABLE!$D$28:$E$33,2,FALSE)</f>
        <v>-18.836510639202615</v>
      </c>
      <c r="BL698" s="23">
        <f>VLOOKUP(AN698,POINTS_TABLE!$D$34:$E$37,2,FALSE)</f>
        <v>7.4046821899710498</v>
      </c>
      <c r="BM698" s="23">
        <f>VLOOKUP(AO698,POINTS_TABLE!$D$38:$E$41,2,FALSE)</f>
        <v>-7.9935582413174426</v>
      </c>
      <c r="BN698" s="23">
        <f>VLOOKUP(AP698,POINTS_TABLE!$D$42:$E$44,2,FALSE)</f>
        <v>-9.2873123719919874</v>
      </c>
      <c r="BO698" s="23">
        <f>VLOOKUP(AQ698,POINTS_TABLE!$D$45:$E$48,2,FALSE)</f>
        <v>-12.122190198740443</v>
      </c>
      <c r="BP698" s="23">
        <f>VLOOKUP(AR698,POINTS_TABLE!$D$49:$E$50,2,FALSE)</f>
        <v>-3.4375704313596254</v>
      </c>
      <c r="BQ698" s="23">
        <f>VLOOKUP(AS698,POINTS_TABLE!$D$51:$E$52,2,FALSE)</f>
        <v>-3.8353326132213157</v>
      </c>
      <c r="BR698" s="39">
        <f>ROUND(SCORECARD_SCALLING!$C$6-SUM(BF698:BQ698)-TRAIN_SUMMARY!$C$2*SCORECARD_SCALLING!$C$5,0)</f>
        <v>654</v>
      </c>
      <c r="BS698" t="str">
        <f t="shared" si="139"/>
        <v>Accept</v>
      </c>
      <c r="BT698">
        <f t="shared" si="140"/>
        <v>3</v>
      </c>
    </row>
    <row r="699" spans="1:72">
      <c r="A699" s="2" t="s">
        <v>37</v>
      </c>
      <c r="B699" s="2">
        <v>4</v>
      </c>
      <c r="C699" s="2" t="s">
        <v>22</v>
      </c>
      <c r="D699" s="2" t="s">
        <v>23</v>
      </c>
      <c r="E699" s="2">
        <v>1544</v>
      </c>
      <c r="F699" s="2" t="s">
        <v>34</v>
      </c>
      <c r="G699" s="2" t="s">
        <v>39</v>
      </c>
      <c r="H699" s="2">
        <v>2</v>
      </c>
      <c r="I699" s="2" t="s">
        <v>26</v>
      </c>
      <c r="J699" s="2" t="s">
        <v>27</v>
      </c>
      <c r="K699" s="2">
        <v>1</v>
      </c>
      <c r="L699" s="2" t="s">
        <v>28</v>
      </c>
      <c r="M699" s="2">
        <v>42</v>
      </c>
      <c r="N699" s="2" t="s">
        <v>27</v>
      </c>
      <c r="O699" s="2" t="s">
        <v>29</v>
      </c>
      <c r="P699" s="2">
        <v>3</v>
      </c>
      <c r="Q699" s="2" t="s">
        <v>40</v>
      </c>
      <c r="R699" s="2">
        <v>2</v>
      </c>
      <c r="S699" s="2" t="s">
        <v>27</v>
      </c>
      <c r="T699" s="2" t="s">
        <v>31</v>
      </c>
      <c r="U699" s="2">
        <v>0</v>
      </c>
      <c r="V699">
        <f>_xlfn.XLOOKUP(B699,Binning_WOE_IV!$C$2:$C$6,Binning_WOE_IV!$I$2:$I$6,"not found",-1)</f>
        <v>1.0146162505891094</v>
      </c>
      <c r="W699">
        <f>_xlfn.XLOOKUP(E699,Binning_WOE_IV!$C$7:$C$12,Binning_WOE_IV!$I$7:$I$12,"not found",-1)</f>
        <v>0.16104877718831048</v>
      </c>
      <c r="X699">
        <f>_xlfn.XLOOKUP(M699,Binning_WOE_IV!$C$13:$C$18,Binning_WOE_IV!$I$13:$I$18,"not found",-1)</f>
        <v>0.27579903319597576</v>
      </c>
      <c r="Y699">
        <f>_xlfn.XLOOKUP(A699,Binning_WOE_IV!$B$32:$B$35,Binning_WOE_IV!$G$32:$G$35,"not found",0)</f>
        <v>1.1281887537091495</v>
      </c>
      <c r="Z699" s="23">
        <f>_xlfn.XLOOKUP(_xlfn.XLOOKUP(C699,Binning_WOE_IV!$AF$2:$AF$6,Binning_WOE_IV!$AG$2:$AG$6,"not found",0),Binning_WOE_IV!$R$36:$R$38,Binning_WOE_IV!$G$36:$G$38,"not found",0)</f>
        <v>0.68738688104907397</v>
      </c>
      <c r="AA699" cm="1">
        <f t="array" ref="AA699">_xlfn.SWITCH(D699,"radio/tv",Binning_WOE_IV!$G$39,"other",Binning_WOE_IV!$G$39,"education",Binning_WOE_IV!$G$40,"retraining",Binning_WOE_IV!$G$40,"furniture/equipment",Binning_WOE_IV!$G$41,"domestic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99">
        <f>_xlfn.LET(_xlpm.b,_xlfn.XLOOKUP(F699,Binning_WOE_IV!$AJ$2:$AJ$6,Binning_WOE_IV!$AK$2:$AK$6,"not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99">
        <f>_xlfn.LET(_xlpm.b,_xlfn.XLOOKUP(G699,Binning_WOE_IV!$AL$2:$AL$6,Binning_WOE_IV!$AM$2:$AM$6,"not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99">
        <f>_xlfn.XLOOKUP(_xlfn.XLOOKUP(I699,Binning_WOE_IV!$AN$2:$AN$5,Binning_WOE_IV!$AO$2:$AO$5,"not found",0),Binning_WOE_IV!$R$53:$R$55,Binning_WOE_IV!$G$53:$G$55,"not found",0)</f>
        <v>0.1811117123342415</v>
      </c>
      <c r="AE699">
        <f>_xlfn.LET(_xlpm.b,_xlfn.XLOOKUP(L699,Binning_WOE_IV!$AQ$2:$AQ$5,Binning_WOE_IV!$AR$2:$AR$5,"not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99">
        <f>_xlfn.XLOOKUP(_xlfn.XLOOKUP(N699,Binning_WOE_IV!$AS$2:$AS$4,Binning_WOE_IV!$AT$2:$AT$4,"not found",0),Binning_WOE_IV!$R$62:$R$63,Binning_WOE_IV!$G$62:$G$63,"not found",0)</f>
        <v>0.12957806221905885</v>
      </c>
      <c r="AG699">
        <f>_xlfn.XLOOKUP(_xlfn.XLOOKUP(O699,Binning_WOE_IV!$AU$2:$AU$4,Binning_WOE_IV!$AV$2:$AV$4,"not found",0),Binning_WOE_IV!$R$64:$R$65,Binning_WOE_IV!$G$64:$G$65,"not found",0)</f>
        <v>0.23435622685305388</v>
      </c>
      <c r="AH699">
        <f>V699*TRAIN_SUMMARY!$C$3</f>
        <v>-0.80010661528638027</v>
      </c>
      <c r="AI699">
        <f>W699*TRAIN_SUMMARY!$C$4</f>
        <v>-8.037531726833734E-2</v>
      </c>
      <c r="AJ699">
        <f>X699*TRAIN_SUMMARY!$C$5</f>
        <v>-0.1756525653466223</v>
      </c>
      <c r="AK699">
        <f>Y699*TRAIN_SUMMARY!$C$6</f>
        <v>-0.88431454425511169</v>
      </c>
      <c r="AL699">
        <f>Z699*TRAIN_SUMMARY!$C$7</f>
        <v>-0.37777464997720578</v>
      </c>
      <c r="AM699">
        <f>AA699*TRAIN_SUMMARY!$C$8</f>
        <v>-0.43521580803835686</v>
      </c>
      <c r="AN699">
        <f>AB699*TRAIN_SUMMARY!$C$9</f>
        <v>0.17108448609736249</v>
      </c>
      <c r="AO699">
        <f>AC699*TRAIN_SUMMARY!$C$10</f>
        <v>-0.18469041192036334</v>
      </c>
      <c r="AP699">
        <f>AD699*TRAIN_SUMMARY!$C$11</f>
        <v>-0.21458247952085815</v>
      </c>
      <c r="AQ699">
        <f>AE699*TRAIN_SUMMARY!$C$12</f>
        <v>-0.28008206528227803</v>
      </c>
      <c r="AR699">
        <f>AF699*TRAIN_SUMMARY!$C$13</f>
        <v>-7.9424741749105313E-2</v>
      </c>
      <c r="AS699">
        <f>AG699*TRAIN_SUMMARY!$C$14</f>
        <v>-8.8614999578798745E-2</v>
      </c>
      <c r="AT699">
        <f>TRAIN_SUMMARY!$C$2+SUM(AH699:AS699)</f>
        <v>-4.2511505268881784</v>
      </c>
      <c r="AU699">
        <f t="shared" si="130"/>
        <v>1.4047682935680348E-2</v>
      </c>
      <c r="AV699">
        <f t="shared" si="131"/>
        <v>1.4147285524218007E-2</v>
      </c>
      <c r="AW699">
        <f t="shared" si="132"/>
        <v>1</v>
      </c>
      <c r="AX699">
        <f t="shared" si="133"/>
        <v>0</v>
      </c>
      <c r="AY699">
        <f t="shared" si="141"/>
        <v>483</v>
      </c>
      <c r="AZ699">
        <f t="shared" si="142"/>
        <v>215</v>
      </c>
      <c r="BA699" s="35">
        <f t="shared" si="134"/>
        <v>0.99587628865979383</v>
      </c>
      <c r="BB699" s="35">
        <f t="shared" si="135"/>
        <v>1</v>
      </c>
      <c r="BC699" s="35">
        <f t="shared" si="136"/>
        <v>4.1237113402061709E-3</v>
      </c>
      <c r="BD699" s="35">
        <f t="shared" si="137"/>
        <v>1</v>
      </c>
      <c r="BE699" s="35">
        <f t="shared" si="138"/>
        <v>0.99587628865979383</v>
      </c>
      <c r="BF699" s="23">
        <f>VLOOKUP(AH699,POINTS_TABLE!$D$2:$E$6,2,FALSE)</f>
        <v>-34.629295381683434</v>
      </c>
      <c r="BG699" s="23">
        <f>VLOOKUP(AI699,POINTS_TABLE!$D$7:$E$12,2,FALSE)</f>
        <v>-3.4787121489872201</v>
      </c>
      <c r="BH699" s="23">
        <f>VLOOKUP(AJ699,POINTS_TABLE!$D$13:$E$18,2,FALSE)</f>
        <v>-7.6023925483498971</v>
      </c>
      <c r="BI699" s="23">
        <f>VLOOKUP(AK699,POINTS_TABLE!$D$21:$E$24,2,FALSE)</f>
        <v>-38.273886227485001</v>
      </c>
      <c r="BJ699" s="23">
        <f>VLOOKUP(AL699,POINTS_TABLE!$D$25:$E$27,2,FALSE)</f>
        <v>-16.350408422870363</v>
      </c>
      <c r="BK699" s="23">
        <f>VLOOKUP(AM699,POINTS_TABLE!$D$28:$E$33,2,FALSE)</f>
        <v>-18.836510639202615</v>
      </c>
      <c r="BL699" s="23">
        <f>VLOOKUP(AN699,POINTS_TABLE!$D$34:$E$37,2,FALSE)</f>
        <v>7.4046821899710498</v>
      </c>
      <c r="BM699" s="23">
        <f>VLOOKUP(AO699,POINTS_TABLE!$D$38:$E$41,2,FALSE)</f>
        <v>-7.9935582413174426</v>
      </c>
      <c r="BN699" s="23">
        <f>VLOOKUP(AP699,POINTS_TABLE!$D$42:$E$44,2,FALSE)</f>
        <v>-9.2873123719919874</v>
      </c>
      <c r="BO699" s="23">
        <f>VLOOKUP(AQ699,POINTS_TABLE!$D$45:$E$48,2,FALSE)</f>
        <v>-12.122190198740443</v>
      </c>
      <c r="BP699" s="23">
        <f>VLOOKUP(AR699,POINTS_TABLE!$D$49:$E$50,2,FALSE)</f>
        <v>-3.4375704313596254</v>
      </c>
      <c r="BQ699" s="23">
        <f>VLOOKUP(AS699,POINTS_TABLE!$D$51:$E$52,2,FALSE)</f>
        <v>-3.8353326132213157</v>
      </c>
      <c r="BR699" s="39">
        <f>ROUND(SCORECARD_SCALLING!$C$6-SUM(BF699:BQ699)-TRAIN_SUMMARY!$C$2*SCORECARD_SCALLING!$C$5,0)</f>
        <v>654</v>
      </c>
      <c r="BS699" t="str">
        <f t="shared" si="139"/>
        <v>Accept</v>
      </c>
      <c r="BT699">
        <f t="shared" si="140"/>
        <v>3</v>
      </c>
    </row>
    <row r="700" spans="1:72">
      <c r="A700" s="2" t="s">
        <v>37</v>
      </c>
      <c r="B700" s="2">
        <v>9</v>
      </c>
      <c r="C700" s="2" t="s">
        <v>22</v>
      </c>
      <c r="D700" s="2" t="s">
        <v>23</v>
      </c>
      <c r="E700" s="2">
        <v>3074</v>
      </c>
      <c r="F700" s="2" t="s">
        <v>24</v>
      </c>
      <c r="G700" s="2" t="s">
        <v>35</v>
      </c>
      <c r="H700" s="2">
        <v>1</v>
      </c>
      <c r="I700" s="2" t="s">
        <v>26</v>
      </c>
      <c r="J700" s="2" t="s">
        <v>27</v>
      </c>
      <c r="K700" s="2">
        <v>2</v>
      </c>
      <c r="L700" s="2" t="s">
        <v>28</v>
      </c>
      <c r="M700" s="2">
        <v>33</v>
      </c>
      <c r="N700" s="2" t="s">
        <v>27</v>
      </c>
      <c r="O700" s="2" t="s">
        <v>29</v>
      </c>
      <c r="P700" s="2">
        <v>2</v>
      </c>
      <c r="Q700" s="2" t="s">
        <v>30</v>
      </c>
      <c r="R700" s="2">
        <v>2</v>
      </c>
      <c r="S700" s="2" t="s">
        <v>27</v>
      </c>
      <c r="T700" s="2" t="s">
        <v>31</v>
      </c>
      <c r="U700" s="2">
        <v>0</v>
      </c>
      <c r="V700">
        <f>_xlfn.XLOOKUP(B700,Binning_WOE_IV!$C$2:$C$6,Binning_WOE_IV!$I$2:$I$6,"not found",-1)</f>
        <v>1.0146162505891094</v>
      </c>
      <c r="W700">
        <f>_xlfn.XLOOKUP(E700,Binning_WOE_IV!$C$7:$C$12,Binning_WOE_IV!$I$7:$I$12,"not found",-1)</f>
        <v>4.3939369041401284E-2</v>
      </c>
      <c r="X700">
        <f>_xlfn.XLOOKUP(M700,Binning_WOE_IV!$C$13:$C$18,Binning_WOE_IV!$I$13:$I$18,"not found",-1)</f>
        <v>-9.0210644079187538E-2</v>
      </c>
      <c r="Y700">
        <f>_xlfn.XLOOKUP(A700,Binning_WOE_IV!$B$32:$B$35,Binning_WOE_IV!$G$32:$G$35,"not found",0)</f>
        <v>1.1281887537091495</v>
      </c>
      <c r="Z700" s="23">
        <f>_xlfn.XLOOKUP(_xlfn.XLOOKUP(C700,Binning_WOE_IV!$AF$2:$AF$6,Binning_WOE_IV!$AG$2:$AG$6,"not found",0),Binning_WOE_IV!$R$36:$R$38,Binning_WOE_IV!$G$36:$G$38,"not found",0)</f>
        <v>0.68738688104907397</v>
      </c>
      <c r="AA700" cm="1">
        <f t="array" ref="AA700">_xlfn.SWITCH(D700,"radio/tv",Binning_WOE_IV!$G$39,"other",Binning_WOE_IV!$G$39,"education",Binning_WOE_IV!$G$40,"retraining",Binning_WOE_IV!$G$40,"furniture/equipment",Binning_WOE_IV!$G$41,"domestic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700">
        <f>_xlfn.LET(_xlpm.b,_xlfn.XLOOKUP(F700,Binning_WOE_IV!$AJ$2:$AJ$6,Binning_WOE_IV!$AK$2:$AK$6,"not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700">
        <f>_xlfn.LET(_xlpm.b,_xlfn.XLOOKUP(G700,Binning_WOE_IV!$AL$2:$AL$6,Binning_WOE_IV!$AM$2:$AM$6,"not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700">
        <f>_xlfn.XLOOKUP(_xlfn.XLOOKUP(I700,Binning_WOE_IV!$AN$2:$AN$5,Binning_WOE_IV!$AO$2:$AO$5,"not found",0),Binning_WOE_IV!$R$53:$R$55,Binning_WOE_IV!$G$53:$G$55,"not found",0)</f>
        <v>0.1811117123342415</v>
      </c>
      <c r="AE700">
        <f>_xlfn.LET(_xlpm.b,_xlfn.XLOOKUP(L700,Binning_WOE_IV!$AQ$2:$AQ$5,Binning_WOE_IV!$AR$2:$AR$5,"not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700">
        <f>_xlfn.XLOOKUP(_xlfn.XLOOKUP(N700,Binning_WOE_IV!$AS$2:$AS$4,Binning_WOE_IV!$AT$2:$AT$4,"not found",0),Binning_WOE_IV!$R$62:$R$63,Binning_WOE_IV!$G$62:$G$63,"not found",0)</f>
        <v>0.12957806221905885</v>
      </c>
      <c r="AG700">
        <f>_xlfn.XLOOKUP(_xlfn.XLOOKUP(O700,Binning_WOE_IV!$AU$2:$AU$4,Binning_WOE_IV!$AV$2:$AV$4,"not found",0),Binning_WOE_IV!$R$64:$R$65,Binning_WOE_IV!$G$64:$G$65,"not found",0)</f>
        <v>0.23435622685305388</v>
      </c>
      <c r="AH700">
        <f>V700*TRAIN_SUMMARY!$C$3</f>
        <v>-0.80010661528638027</v>
      </c>
      <c r="AI700">
        <f>W700*TRAIN_SUMMARY!$C$4</f>
        <v>-2.1929012991782761E-2</v>
      </c>
      <c r="AJ700">
        <f>X700*TRAIN_SUMMARY!$C$5</f>
        <v>5.7453903556002682E-2</v>
      </c>
      <c r="AK700">
        <f>Y700*TRAIN_SUMMARY!$C$6</f>
        <v>-0.88431454425511169</v>
      </c>
      <c r="AL700">
        <f>Z700*TRAIN_SUMMARY!$C$7</f>
        <v>-0.37777464997720578</v>
      </c>
      <c r="AM700">
        <f>AA700*TRAIN_SUMMARY!$C$8</f>
        <v>-0.43521580803835686</v>
      </c>
      <c r="AN700">
        <f>AB700*TRAIN_SUMMARY!$C$9</f>
        <v>-0.49611293003523665</v>
      </c>
      <c r="AO700">
        <f>AC700*TRAIN_SUMMARY!$C$10</f>
        <v>4.7923621110280083E-2</v>
      </c>
      <c r="AP700">
        <f>AD700*TRAIN_SUMMARY!$C$11</f>
        <v>-0.21458247952085815</v>
      </c>
      <c r="AQ700">
        <f>AE700*TRAIN_SUMMARY!$C$12</f>
        <v>-0.28008206528227803</v>
      </c>
      <c r="AR700">
        <f>AF700*TRAIN_SUMMARY!$C$13</f>
        <v>-7.9424741749105313E-2</v>
      </c>
      <c r="AS700">
        <f>AG700*TRAIN_SUMMARY!$C$14</f>
        <v>-8.8614999578798745E-2</v>
      </c>
      <c r="AT700">
        <f>TRAIN_SUMMARY!$C$2+SUM(AH700:AS700)</f>
        <v>-4.3941811368109542</v>
      </c>
      <c r="AU700">
        <f t="shared" si="130"/>
        <v>1.2198351023992204E-2</v>
      </c>
      <c r="AV700">
        <f t="shared" si="131"/>
        <v>1.2273361535026034E-2</v>
      </c>
      <c r="AW700">
        <f t="shared" si="132"/>
        <v>1</v>
      </c>
      <c r="AX700">
        <f t="shared" si="133"/>
        <v>0</v>
      </c>
      <c r="AY700">
        <f t="shared" si="141"/>
        <v>484</v>
      </c>
      <c r="AZ700">
        <f t="shared" si="142"/>
        <v>215</v>
      </c>
      <c r="BA700" s="35">
        <f t="shared" si="134"/>
        <v>0.99793814432989691</v>
      </c>
      <c r="BB700" s="35">
        <f t="shared" si="135"/>
        <v>1</v>
      </c>
      <c r="BC700" s="35">
        <f t="shared" si="136"/>
        <v>2.0618556701030855E-3</v>
      </c>
      <c r="BD700" s="35">
        <f t="shared" si="137"/>
        <v>1</v>
      </c>
      <c r="BE700" s="35">
        <f t="shared" si="138"/>
        <v>0.99793814432989691</v>
      </c>
      <c r="BF700" s="23">
        <f>VLOOKUP(AH700,POINTS_TABLE!$D$2:$E$6,2,FALSE)</f>
        <v>-34.629295381683434</v>
      </c>
      <c r="BG700" s="23">
        <f>VLOOKUP(AI700,POINTS_TABLE!$D$7:$E$12,2,FALSE)</f>
        <v>-0.94910634884503919</v>
      </c>
      <c r="BH700" s="23">
        <f>VLOOKUP(AJ700,POINTS_TABLE!$D$13:$E$18,2,FALSE)</f>
        <v>2.4866538521987356</v>
      </c>
      <c r="BI700" s="23">
        <f>VLOOKUP(AK700,POINTS_TABLE!$D$21:$E$24,2,FALSE)</f>
        <v>-38.273886227485001</v>
      </c>
      <c r="BJ700" s="23">
        <f>VLOOKUP(AL700,POINTS_TABLE!$D$25:$E$27,2,FALSE)</f>
        <v>-16.350408422870363</v>
      </c>
      <c r="BK700" s="23">
        <f>VLOOKUP(AM700,POINTS_TABLE!$D$28:$E$33,2,FALSE)</f>
        <v>-18.836510639202615</v>
      </c>
      <c r="BL700" s="23">
        <f>VLOOKUP(AN700,POINTS_TABLE!$D$34:$E$37,2,FALSE)</f>
        <v>-21.472189916481874</v>
      </c>
      <c r="BM700" s="23">
        <f>VLOOKUP(AO700,POINTS_TABLE!$D$38:$E$41,2,FALSE)</f>
        <v>2.0741751155172814</v>
      </c>
      <c r="BN700" s="23">
        <f>VLOOKUP(AP700,POINTS_TABLE!$D$42:$E$44,2,FALSE)</f>
        <v>-9.2873123719919874</v>
      </c>
      <c r="BO700" s="23">
        <f>VLOOKUP(AQ700,POINTS_TABLE!$D$45:$E$48,2,FALSE)</f>
        <v>-12.122190198740443</v>
      </c>
      <c r="BP700" s="23">
        <f>VLOOKUP(AR700,POINTS_TABLE!$D$49:$E$50,2,FALSE)</f>
        <v>-3.4375704313596254</v>
      </c>
      <c r="BQ700" s="23">
        <f>VLOOKUP(AS700,POINTS_TABLE!$D$51:$E$52,2,FALSE)</f>
        <v>-3.8353326132213157</v>
      </c>
      <c r="BR700" s="39">
        <f>ROUND(SCORECARD_SCALLING!$C$6-SUM(BF700:BQ700)-TRAIN_SUMMARY!$C$2*SCORECARD_SCALLING!$C$5,0)</f>
        <v>661</v>
      </c>
      <c r="BS700" t="str">
        <f t="shared" si="139"/>
        <v>Accept</v>
      </c>
      <c r="BT700">
        <f t="shared" si="140"/>
        <v>3</v>
      </c>
    </row>
    <row r="701" spans="1:72">
      <c r="A701" s="2" t="s">
        <v>37</v>
      </c>
      <c r="B701" s="2">
        <v>7</v>
      </c>
      <c r="C701" s="2" t="s">
        <v>22</v>
      </c>
      <c r="D701" s="2" t="s">
        <v>23</v>
      </c>
      <c r="E701" s="2">
        <v>730</v>
      </c>
      <c r="F701" s="2" t="s">
        <v>24</v>
      </c>
      <c r="G701" s="2" t="s">
        <v>25</v>
      </c>
      <c r="H701" s="2">
        <v>4</v>
      </c>
      <c r="I701" s="2" t="s">
        <v>26</v>
      </c>
      <c r="J701" s="2" t="s">
        <v>27</v>
      </c>
      <c r="K701" s="2">
        <v>2</v>
      </c>
      <c r="L701" s="2" t="s">
        <v>43</v>
      </c>
      <c r="M701" s="2">
        <v>46</v>
      </c>
      <c r="N701" s="2" t="s">
        <v>27</v>
      </c>
      <c r="O701" s="2" t="s">
        <v>51</v>
      </c>
      <c r="P701" s="2">
        <v>2</v>
      </c>
      <c r="Q701" s="2" t="s">
        <v>40</v>
      </c>
      <c r="R701" s="2">
        <v>1</v>
      </c>
      <c r="S701" s="2" t="s">
        <v>31</v>
      </c>
      <c r="T701" s="2" t="s">
        <v>31</v>
      </c>
      <c r="U701" s="2">
        <v>0</v>
      </c>
      <c r="V701">
        <f>_xlfn.XLOOKUP(B701,Binning_WOE_IV!$C$2:$C$6,Binning_WOE_IV!$I$2:$I$6,"not found",-1)</f>
        <v>1.0146162505891094</v>
      </c>
      <c r="W701">
        <f>_xlfn.XLOOKUP(E701,Binning_WOE_IV!$C$7:$C$12,Binning_WOE_IV!$I$7:$I$12,"not found",-1)</f>
        <v>3.9978967825304385E-2</v>
      </c>
      <c r="X701">
        <f>_xlfn.XLOOKUP(M701,Binning_WOE_IV!$C$13:$C$18,Binning_WOE_IV!$I$13:$I$18,"not found",-1)</f>
        <v>0.42044277372805144</v>
      </c>
      <c r="Y701">
        <f>_xlfn.XLOOKUP(A701,Binning_WOE_IV!$B$32:$B$35,Binning_WOE_IV!$G$32:$G$35,"not found",0)</f>
        <v>1.1281887537091495</v>
      </c>
      <c r="Z701" s="23">
        <f>_xlfn.XLOOKUP(_xlfn.XLOOKUP(C701,Binning_WOE_IV!$AF$2:$AF$6,Binning_WOE_IV!$AG$2:$AG$6,"not found",0),Binning_WOE_IV!$R$36:$R$38,Binning_WOE_IV!$G$36:$G$38,"not found",0)</f>
        <v>0.68738688104907397</v>
      </c>
      <c r="AA701" cm="1">
        <f t="array" ref="AA701">_xlfn.SWITCH(D701,"radio/tv",Binning_WOE_IV!$G$39,"other",Binning_WOE_IV!$G$39,"education",Binning_WOE_IV!$G$40,"retraining",Binning_WOE_IV!$G$40,"furniture/equipment",Binning_WOE_IV!$G$41,"domestic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701">
        <f>_xlfn.LET(_xlpm.b,_xlfn.XLOOKUP(F701,Binning_WOE_IV!$AJ$2:$AJ$6,Binning_WOE_IV!$AK$2:$AK$6,"not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701">
        <f>_xlfn.LET(_xlpm.b,_xlfn.XLOOKUP(G701,Binning_WOE_IV!$AL$2:$AL$6,Binning_WOE_IV!$AM$2:$AM$6,"not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701">
        <f>_xlfn.XLOOKUP(_xlfn.XLOOKUP(I701,Binning_WOE_IV!$AN$2:$AN$5,Binning_WOE_IV!$AO$2:$AO$5,"not found",0),Binning_WOE_IV!$R$53:$R$55,Binning_WOE_IV!$G$53:$G$55,"not found",0)</f>
        <v>0.1811117123342415</v>
      </c>
      <c r="AE701">
        <f>_xlfn.LET(_xlpm.b,_xlfn.XLOOKUP(L701,Binning_WOE_IV!$AQ$2:$AQ$5,Binning_WOE_IV!$AR$2:$AR$5,"not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701">
        <f>_xlfn.XLOOKUP(_xlfn.XLOOKUP(N701,Binning_WOE_IV!$AS$2:$AS$4,Binning_WOE_IV!$AT$2:$AT$4,"not found",0),Binning_WOE_IV!$R$62:$R$63,Binning_WOE_IV!$G$62:$G$63,"not found",0)</f>
        <v>0.12957806221905885</v>
      </c>
      <c r="AG701">
        <f>_xlfn.XLOOKUP(_xlfn.XLOOKUP(O701,Binning_WOE_IV!$AU$2:$AU$4,Binning_WOE_IV!$AV$2:$AV$4,"not found",0),Binning_WOE_IV!$R$64:$R$65,Binning_WOE_IV!$G$64:$G$65,"not found",0)</f>
        <v>-0.4919272386823581</v>
      </c>
      <c r="AH701">
        <f>V701*TRAIN_SUMMARY!$C$3</f>
        <v>-0.80010661528638027</v>
      </c>
      <c r="AI701">
        <f>W701*TRAIN_SUMMARY!$C$4</f>
        <v>-1.9952478243670423E-2</v>
      </c>
      <c r="AJ701">
        <f>X701*TRAIN_SUMMARY!$C$5</f>
        <v>-0.26777415036949909</v>
      </c>
      <c r="AK701">
        <f>Y701*TRAIN_SUMMARY!$C$6</f>
        <v>-0.88431454425511169</v>
      </c>
      <c r="AL701">
        <f>Z701*TRAIN_SUMMARY!$C$7</f>
        <v>-0.37777464997720578</v>
      </c>
      <c r="AM701">
        <f>AA701*TRAIN_SUMMARY!$C$8</f>
        <v>-0.43521580803835686</v>
      </c>
      <c r="AN701">
        <f>AB701*TRAIN_SUMMARY!$C$9</f>
        <v>-0.49611293003523665</v>
      </c>
      <c r="AO701">
        <f>AC701*TRAIN_SUMMARY!$C$10</f>
        <v>-0.18469041192036334</v>
      </c>
      <c r="AP701">
        <f>AD701*TRAIN_SUMMARY!$C$11</f>
        <v>-0.21458247952085815</v>
      </c>
      <c r="AQ701">
        <f>AE701*TRAIN_SUMMARY!$C$12</f>
        <v>-1.8327249432625072E-2</v>
      </c>
      <c r="AR701">
        <f>AF701*TRAIN_SUMMARY!$C$13</f>
        <v>-7.9424741749105313E-2</v>
      </c>
      <c r="AS701">
        <f>AG701*TRAIN_SUMMARY!$C$14</f>
        <v>0.18600799575071647</v>
      </c>
      <c r="AT701">
        <f>TRAIN_SUMMARY!$C$2+SUM(AH701:AS701)</f>
        <v>-4.413668877839819</v>
      </c>
      <c r="AU701">
        <f t="shared" si="130"/>
        <v>1.1965750982199642E-2</v>
      </c>
      <c r="AV701">
        <f t="shared" si="131"/>
        <v>1.2037916837312757E-2</v>
      </c>
      <c r="AW701">
        <f t="shared" si="132"/>
        <v>1</v>
      </c>
      <c r="AX701">
        <f t="shared" si="133"/>
        <v>0</v>
      </c>
      <c r="AY701">
        <f t="shared" si="141"/>
        <v>485</v>
      </c>
      <c r="AZ701">
        <f t="shared" si="142"/>
        <v>215</v>
      </c>
      <c r="BA701" s="35">
        <f t="shared" si="134"/>
        <v>1</v>
      </c>
      <c r="BB701" s="35">
        <f t="shared" si="135"/>
        <v>1</v>
      </c>
      <c r="BC701" s="35">
        <f t="shared" si="136"/>
        <v>0</v>
      </c>
      <c r="BD701" s="35">
        <f t="shared" si="137"/>
        <v>1</v>
      </c>
      <c r="BE701" s="35">
        <f t="shared" si="138"/>
        <v>1</v>
      </c>
      <c r="BF701" s="23">
        <f>VLOOKUP(AH701,POINTS_TABLE!$D$2:$E$6,2,FALSE)</f>
        <v>-34.629295381683434</v>
      </c>
      <c r="BG701" s="23">
        <f>VLOOKUP(AI701,POINTS_TABLE!$D$7:$E$12,2,FALSE)</f>
        <v>-0.86356024246764762</v>
      </c>
      <c r="BH701" s="23">
        <f>VLOOKUP(AJ701,POINTS_TABLE!$D$13:$E$18,2,FALSE)</f>
        <v>-11.589493164489957</v>
      </c>
      <c r="BI701" s="23">
        <f>VLOOKUP(AK701,POINTS_TABLE!$D$21:$E$24,2,FALSE)</f>
        <v>-38.273886227485001</v>
      </c>
      <c r="BJ701" s="23">
        <f>VLOOKUP(AL701,POINTS_TABLE!$D$25:$E$27,2,FALSE)</f>
        <v>-16.350408422870363</v>
      </c>
      <c r="BK701" s="23">
        <f>VLOOKUP(AM701,POINTS_TABLE!$D$28:$E$33,2,FALSE)</f>
        <v>-18.836510639202615</v>
      </c>
      <c r="BL701" s="23">
        <f>VLOOKUP(AN701,POINTS_TABLE!$D$34:$E$37,2,FALSE)</f>
        <v>-21.472189916481874</v>
      </c>
      <c r="BM701" s="23">
        <f>VLOOKUP(AO701,POINTS_TABLE!$D$38:$E$41,2,FALSE)</f>
        <v>-7.9935582413174426</v>
      </c>
      <c r="BN701" s="23">
        <f>VLOOKUP(AP701,POINTS_TABLE!$D$42:$E$44,2,FALSE)</f>
        <v>-9.2873123719919874</v>
      </c>
      <c r="BO701" s="23">
        <f>VLOOKUP(AQ701,POINTS_TABLE!$D$45:$E$48,2,FALSE)</f>
        <v>-0.79321895608749771</v>
      </c>
      <c r="BP701" s="23">
        <f>VLOOKUP(AR701,POINTS_TABLE!$D$49:$E$50,2,FALSE)</f>
        <v>-3.4375704313596254</v>
      </c>
      <c r="BQ701" s="23">
        <f>VLOOKUP(AS701,POINTS_TABLE!$D$51:$E$52,2,FALSE)</f>
        <v>8.0505843910576207</v>
      </c>
      <c r="BR701" s="39">
        <f>ROUND(SCORECARD_SCALLING!$C$6-SUM(BF701:BQ701)-TRAIN_SUMMARY!$C$2*SCORECARD_SCALLING!$C$5,0)</f>
        <v>661</v>
      </c>
      <c r="BS701" t="str">
        <f t="shared" si="139"/>
        <v>Accept</v>
      </c>
      <c r="BT701">
        <f t="shared" si="140"/>
        <v>3</v>
      </c>
    </row>
  </sheetData>
  <autoFilter ref="A1:BE701" xr:uid="{E4F4393B-D217-44F5-963B-36BF73FC86C7}">
    <sortState xmlns:xlrd2="http://schemas.microsoft.com/office/spreadsheetml/2017/richdata2" ref="A2:BE701">
      <sortCondition descending="1" ref="AU1:AU70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CB08D-F285-4C97-A009-44504C24B843}">
  <dimension ref="A1:F1002"/>
  <sheetViews>
    <sheetView workbookViewId="0">
      <selection activeCell="F5" sqref="F5"/>
    </sheetView>
  </sheetViews>
  <sheetFormatPr defaultRowHeight="14.4"/>
  <cols>
    <col min="3" max="3" width="12.44140625" customWidth="1"/>
  </cols>
  <sheetData>
    <row r="1" spans="1:6">
      <c r="A1" s="36" t="s">
        <v>172</v>
      </c>
      <c r="B1" s="36" t="s">
        <v>173</v>
      </c>
      <c r="C1" s="36" t="s">
        <v>174</v>
      </c>
    </row>
    <row r="2" spans="1:6">
      <c r="A2">
        <v>0</v>
      </c>
      <c r="B2">
        <v>0</v>
      </c>
      <c r="C2">
        <f>(B3-B2)*((A3+A2)/2)</f>
        <v>0</v>
      </c>
      <c r="F2" t="s">
        <v>176</v>
      </c>
    </row>
    <row r="3" spans="1:6">
      <c r="A3" s="35">
        <v>4.6511627906976744E-3</v>
      </c>
      <c r="B3">
        <v>0</v>
      </c>
      <c r="C3">
        <f t="shared" ref="C3:C66" si="0">(B4-B3)*((A4+A3)/2)</f>
        <v>0</v>
      </c>
    </row>
    <row r="4" spans="1:6">
      <c r="A4" s="35">
        <v>9.3023255813953487E-3</v>
      </c>
      <c r="B4">
        <v>0</v>
      </c>
      <c r="C4">
        <f t="shared" si="0"/>
        <v>0</v>
      </c>
    </row>
    <row r="5" spans="1:6">
      <c r="A5" s="35">
        <v>1.3953488372093023E-2</v>
      </c>
      <c r="B5">
        <v>0</v>
      </c>
      <c r="C5">
        <f t="shared" si="0"/>
        <v>0</v>
      </c>
    </row>
    <row r="6" spans="1:6">
      <c r="A6" s="35">
        <v>1.8604651162790697E-2</v>
      </c>
      <c r="B6">
        <v>0</v>
      </c>
      <c r="C6">
        <f t="shared" si="0"/>
        <v>0</v>
      </c>
    </row>
    <row r="7" spans="1:6">
      <c r="A7" s="35">
        <v>2.3255813953488372E-2</v>
      </c>
      <c r="B7">
        <v>0</v>
      </c>
      <c r="C7">
        <f t="shared" si="0"/>
        <v>4.7950131862862623E-5</v>
      </c>
    </row>
    <row r="8" spans="1:6">
      <c r="A8" s="35">
        <v>2.3255813953488372E-2</v>
      </c>
      <c r="B8">
        <v>2.0618556701030928E-3</v>
      </c>
      <c r="C8">
        <f t="shared" si="0"/>
        <v>0</v>
      </c>
    </row>
    <row r="9" spans="1:6">
      <c r="A9" s="35">
        <v>2.7906976744186046E-2</v>
      </c>
      <c r="B9">
        <v>2.0618556701030928E-3</v>
      </c>
      <c r="C9">
        <f t="shared" si="0"/>
        <v>0</v>
      </c>
    </row>
    <row r="10" spans="1:6">
      <c r="A10" s="35">
        <v>3.255813953488372E-2</v>
      </c>
      <c r="B10">
        <v>2.0618556701030928E-3</v>
      </c>
      <c r="C10">
        <f t="shared" si="0"/>
        <v>0</v>
      </c>
    </row>
    <row r="11" spans="1:6">
      <c r="A11" s="35">
        <v>3.7209302325581395E-2</v>
      </c>
      <c r="B11">
        <v>2.0618556701030928E-3</v>
      </c>
      <c r="C11">
        <f t="shared" si="0"/>
        <v>0</v>
      </c>
    </row>
    <row r="12" spans="1:6">
      <c r="A12" s="35">
        <v>4.1860465116279069E-2</v>
      </c>
      <c r="B12">
        <v>2.0618556701030928E-3</v>
      </c>
      <c r="C12">
        <f t="shared" si="0"/>
        <v>8.6310237353152722E-5</v>
      </c>
    </row>
    <row r="13" spans="1:6">
      <c r="A13" s="35">
        <v>4.1860465116279069E-2</v>
      </c>
      <c r="B13">
        <v>4.1237113402061857E-3</v>
      </c>
      <c r="C13">
        <f t="shared" si="0"/>
        <v>0</v>
      </c>
    </row>
    <row r="14" spans="1:6">
      <c r="A14" s="35">
        <v>4.6511627906976744E-2</v>
      </c>
      <c r="B14">
        <v>4.1237113402061857E-3</v>
      </c>
      <c r="C14">
        <f t="shared" si="0"/>
        <v>9.5900263725725232E-5</v>
      </c>
    </row>
    <row r="15" spans="1:6">
      <c r="A15" s="35">
        <v>4.6511627906976744E-2</v>
      </c>
      <c r="B15">
        <v>6.1855670103092781E-3</v>
      </c>
      <c r="C15">
        <f t="shared" si="0"/>
        <v>9.5900263725725272E-5</v>
      </c>
    </row>
    <row r="16" spans="1:6">
      <c r="A16" s="35">
        <v>4.6511627906976744E-2</v>
      </c>
      <c r="B16">
        <v>8.2474226804123713E-3</v>
      </c>
      <c r="C16">
        <f t="shared" si="0"/>
        <v>0</v>
      </c>
    </row>
    <row r="17" spans="1:3">
      <c r="A17" s="35">
        <v>5.1162790697674418E-2</v>
      </c>
      <c r="B17">
        <v>8.2474226804123713E-3</v>
      </c>
      <c r="C17">
        <f t="shared" si="0"/>
        <v>1.0549029009829775E-4</v>
      </c>
    </row>
    <row r="18" spans="1:3">
      <c r="A18" s="35">
        <v>5.1162790697674418E-2</v>
      </c>
      <c r="B18">
        <v>1.0309278350515464E-2</v>
      </c>
      <c r="C18">
        <f t="shared" si="0"/>
        <v>0</v>
      </c>
    </row>
    <row r="19" spans="1:3">
      <c r="A19" s="35">
        <v>5.5813953488372092E-2</v>
      </c>
      <c r="B19">
        <v>1.0309278350515464E-2</v>
      </c>
      <c r="C19">
        <f t="shared" si="0"/>
        <v>0</v>
      </c>
    </row>
    <row r="20" spans="1:3">
      <c r="A20" s="35">
        <v>6.0465116279069767E-2</v>
      </c>
      <c r="B20">
        <v>1.0309278350515464E-2</v>
      </c>
      <c r="C20">
        <f t="shared" si="0"/>
        <v>0</v>
      </c>
    </row>
    <row r="21" spans="1:3">
      <c r="A21" s="35">
        <v>6.5116279069767441E-2</v>
      </c>
      <c r="B21">
        <v>1.0309278350515464E-2</v>
      </c>
      <c r="C21">
        <f t="shared" si="0"/>
        <v>0</v>
      </c>
    </row>
    <row r="22" spans="1:3">
      <c r="A22" s="35">
        <v>6.9767441860465115E-2</v>
      </c>
      <c r="B22">
        <v>1.0309278350515464E-2</v>
      </c>
      <c r="C22">
        <f t="shared" si="0"/>
        <v>1.4385039558858785E-4</v>
      </c>
    </row>
    <row r="23" spans="1:3">
      <c r="A23" s="35">
        <v>6.9767441860465115E-2</v>
      </c>
      <c r="B23">
        <v>1.2371134020618556E-2</v>
      </c>
      <c r="C23">
        <f t="shared" si="0"/>
        <v>0</v>
      </c>
    </row>
    <row r="24" spans="1:3">
      <c r="A24" s="35">
        <v>7.441860465116279E-2</v>
      </c>
      <c r="B24">
        <v>1.2371134020618556E-2</v>
      </c>
      <c r="C24">
        <f t="shared" si="0"/>
        <v>0</v>
      </c>
    </row>
    <row r="25" spans="1:3">
      <c r="A25" s="35">
        <v>7.9069767441860464E-2</v>
      </c>
      <c r="B25">
        <v>1.2371134020618556E-2</v>
      </c>
      <c r="C25">
        <f t="shared" si="0"/>
        <v>0</v>
      </c>
    </row>
    <row r="26" spans="1:3">
      <c r="A26" s="35">
        <v>8.3720930232558138E-2</v>
      </c>
      <c r="B26">
        <v>1.2371134020618556E-2</v>
      </c>
      <c r="C26">
        <f t="shared" si="0"/>
        <v>1.7262047470630555E-4</v>
      </c>
    </row>
    <row r="27" spans="1:3">
      <c r="A27" s="35">
        <v>8.3720930232558138E-2</v>
      </c>
      <c r="B27">
        <v>1.443298969072165E-2</v>
      </c>
      <c r="C27">
        <f t="shared" si="0"/>
        <v>0</v>
      </c>
    </row>
    <row r="28" spans="1:3">
      <c r="A28" s="35">
        <v>8.8372093023255813E-2</v>
      </c>
      <c r="B28">
        <v>1.443298969072165E-2</v>
      </c>
      <c r="C28">
        <f t="shared" si="0"/>
        <v>0</v>
      </c>
    </row>
    <row r="29" spans="1:3">
      <c r="A29" s="35">
        <v>9.3023255813953487E-2</v>
      </c>
      <c r="B29">
        <v>1.443298969072165E-2</v>
      </c>
      <c r="C29">
        <f t="shared" si="0"/>
        <v>1.9180052745145046E-4</v>
      </c>
    </row>
    <row r="30" spans="1:3">
      <c r="A30" s="35">
        <v>9.3023255813953487E-2</v>
      </c>
      <c r="B30">
        <v>1.6494845360824743E-2</v>
      </c>
      <c r="C30">
        <f t="shared" si="0"/>
        <v>1.9180052745145046E-4</v>
      </c>
    </row>
    <row r="31" spans="1:3">
      <c r="A31" s="35">
        <v>9.3023255813953487E-2</v>
      </c>
      <c r="B31">
        <v>1.8556701030927835E-2</v>
      </c>
      <c r="C31">
        <f t="shared" si="0"/>
        <v>0</v>
      </c>
    </row>
    <row r="32" spans="1:3">
      <c r="A32" s="35">
        <v>9.7674418604651161E-2</v>
      </c>
      <c r="B32">
        <v>1.8556701030927835E-2</v>
      </c>
      <c r="C32">
        <f t="shared" si="0"/>
        <v>0</v>
      </c>
    </row>
    <row r="33" spans="1:3">
      <c r="A33" s="35">
        <v>0.10232558139534884</v>
      </c>
      <c r="B33">
        <v>1.8556701030927835E-2</v>
      </c>
      <c r="C33">
        <f t="shared" si="0"/>
        <v>0</v>
      </c>
    </row>
    <row r="34" spans="1:3">
      <c r="A34" s="35">
        <v>0.10697674418604651</v>
      </c>
      <c r="B34">
        <v>1.8556701030927835E-2</v>
      </c>
      <c r="C34">
        <f t="shared" si="0"/>
        <v>2.2057060656916803E-4</v>
      </c>
    </row>
    <row r="35" spans="1:3">
      <c r="A35" s="35">
        <v>0.10697674418604651</v>
      </c>
      <c r="B35">
        <v>2.0618556701030927E-2</v>
      </c>
      <c r="C35">
        <f t="shared" si="0"/>
        <v>0</v>
      </c>
    </row>
    <row r="36" spans="1:3">
      <c r="A36" s="35">
        <v>0.11162790697674418</v>
      </c>
      <c r="B36">
        <v>2.0618556701030927E-2</v>
      </c>
      <c r="C36">
        <f t="shared" si="0"/>
        <v>0</v>
      </c>
    </row>
    <row r="37" spans="1:3">
      <c r="A37" s="35">
        <v>0.11627906976744186</v>
      </c>
      <c r="B37">
        <v>2.0618556701030927E-2</v>
      </c>
      <c r="C37">
        <f t="shared" si="0"/>
        <v>0</v>
      </c>
    </row>
    <row r="38" spans="1:3">
      <c r="A38" s="35">
        <v>0.12093023255813953</v>
      </c>
      <c r="B38">
        <v>2.0618556701030927E-2</v>
      </c>
      <c r="C38">
        <f t="shared" si="0"/>
        <v>0</v>
      </c>
    </row>
    <row r="39" spans="1:3">
      <c r="A39" s="35">
        <v>0.12558139534883722</v>
      </c>
      <c r="B39">
        <v>2.0618556701030927E-2</v>
      </c>
      <c r="C39">
        <f t="shared" si="0"/>
        <v>0</v>
      </c>
    </row>
    <row r="40" spans="1:3">
      <c r="A40" s="35">
        <v>0.13023255813953488</v>
      </c>
      <c r="B40">
        <v>2.0618556701030927E-2</v>
      </c>
      <c r="C40">
        <f t="shared" si="0"/>
        <v>0</v>
      </c>
    </row>
    <row r="41" spans="1:3">
      <c r="A41" s="35">
        <v>0.13488372093023257</v>
      </c>
      <c r="B41">
        <v>2.0618556701030927E-2</v>
      </c>
      <c r="C41">
        <f t="shared" si="0"/>
        <v>0</v>
      </c>
    </row>
    <row r="42" spans="1:3">
      <c r="A42" s="35">
        <v>0.13953488372093023</v>
      </c>
      <c r="B42">
        <v>2.0618556701030927E-2</v>
      </c>
      <c r="C42">
        <f t="shared" si="0"/>
        <v>0</v>
      </c>
    </row>
    <row r="43" spans="1:3">
      <c r="A43" s="35">
        <v>0.14418604651162792</v>
      </c>
      <c r="B43">
        <v>2.0618556701030927E-2</v>
      </c>
      <c r="C43">
        <f t="shared" si="0"/>
        <v>0</v>
      </c>
    </row>
    <row r="44" spans="1:3">
      <c r="A44" s="35">
        <v>0.14883720930232558</v>
      </c>
      <c r="B44">
        <v>2.0618556701030927E-2</v>
      </c>
      <c r="C44">
        <f t="shared" si="0"/>
        <v>3.0688084392232074E-4</v>
      </c>
    </row>
    <row r="45" spans="1:3">
      <c r="A45" s="35">
        <v>0.14883720930232558</v>
      </c>
      <c r="B45">
        <v>2.268041237113402E-2</v>
      </c>
      <c r="C45">
        <f t="shared" si="0"/>
        <v>0</v>
      </c>
    </row>
    <row r="46" spans="1:3">
      <c r="A46" s="35">
        <v>0.15348837209302327</v>
      </c>
      <c r="B46">
        <v>2.268041237113402E-2</v>
      </c>
      <c r="C46">
        <f t="shared" si="0"/>
        <v>3.1647087029489329E-4</v>
      </c>
    </row>
    <row r="47" spans="1:3">
      <c r="A47" s="35">
        <v>0.15348837209302327</v>
      </c>
      <c r="B47">
        <v>2.4742268041237112E-2</v>
      </c>
      <c r="C47">
        <f t="shared" si="0"/>
        <v>0</v>
      </c>
    </row>
    <row r="48" spans="1:3">
      <c r="A48" s="35">
        <v>0.15813953488372093</v>
      </c>
      <c r="B48">
        <v>2.4742268041237112E-2</v>
      </c>
      <c r="C48">
        <f t="shared" si="0"/>
        <v>3.2606089666746579E-4</v>
      </c>
    </row>
    <row r="49" spans="1:3">
      <c r="A49" s="35">
        <v>0.15813953488372093</v>
      </c>
      <c r="B49">
        <v>2.6804123711340205E-2</v>
      </c>
      <c r="C49">
        <f t="shared" si="0"/>
        <v>0</v>
      </c>
    </row>
    <row r="50" spans="1:3">
      <c r="A50" s="35">
        <v>0.16279069767441862</v>
      </c>
      <c r="B50">
        <v>2.6804123711340205E-2</v>
      </c>
      <c r="C50">
        <f t="shared" si="0"/>
        <v>0</v>
      </c>
    </row>
    <row r="51" spans="1:3">
      <c r="A51" s="35">
        <v>0.16744186046511628</v>
      </c>
      <c r="B51">
        <v>2.6804123711340205E-2</v>
      </c>
      <c r="C51">
        <f t="shared" si="0"/>
        <v>0</v>
      </c>
    </row>
    <row r="52" spans="1:3">
      <c r="A52" s="35">
        <v>0.17209302325581396</v>
      </c>
      <c r="B52">
        <v>2.6804123711340205E-2</v>
      </c>
      <c r="C52">
        <f t="shared" si="0"/>
        <v>0</v>
      </c>
    </row>
    <row r="53" spans="1:3">
      <c r="A53" s="35">
        <v>0.17674418604651163</v>
      </c>
      <c r="B53">
        <v>2.6804123711340205E-2</v>
      </c>
      <c r="C53">
        <f t="shared" si="0"/>
        <v>0</v>
      </c>
    </row>
    <row r="54" spans="1:3">
      <c r="A54" s="35">
        <v>0.18139534883720931</v>
      </c>
      <c r="B54">
        <v>2.6804123711340205E-2</v>
      </c>
      <c r="C54">
        <f t="shared" si="0"/>
        <v>0</v>
      </c>
    </row>
    <row r="55" spans="1:3">
      <c r="A55" s="35">
        <v>0.18604651162790697</v>
      </c>
      <c r="B55">
        <v>2.6804123711340205E-2</v>
      </c>
      <c r="C55">
        <f t="shared" si="0"/>
        <v>0</v>
      </c>
    </row>
    <row r="56" spans="1:3">
      <c r="A56" s="35">
        <v>0.19069767441860466</v>
      </c>
      <c r="B56">
        <v>2.6804123711340205E-2</v>
      </c>
      <c r="C56">
        <f t="shared" si="0"/>
        <v>3.9319108127547413E-4</v>
      </c>
    </row>
    <row r="57" spans="1:3">
      <c r="A57" s="35">
        <v>0.19069767441860466</v>
      </c>
      <c r="B57">
        <v>2.88659793814433E-2</v>
      </c>
      <c r="C57">
        <f t="shared" si="0"/>
        <v>3.9319108127547348E-4</v>
      </c>
    </row>
    <row r="58" spans="1:3">
      <c r="A58" s="35">
        <v>0.19069767441860466</v>
      </c>
      <c r="B58">
        <v>3.0927835051546393E-2</v>
      </c>
      <c r="C58">
        <f t="shared" si="0"/>
        <v>0</v>
      </c>
    </row>
    <row r="59" spans="1:3">
      <c r="A59" s="35">
        <v>0.19534883720930232</v>
      </c>
      <c r="B59">
        <v>3.0927835051546393E-2</v>
      </c>
      <c r="C59">
        <f t="shared" si="0"/>
        <v>0</v>
      </c>
    </row>
    <row r="60" spans="1:3">
      <c r="A60" s="35">
        <v>0.2</v>
      </c>
      <c r="B60">
        <v>3.0927835051546393E-2</v>
      </c>
      <c r="C60">
        <f t="shared" si="0"/>
        <v>4.1237113402061852E-4</v>
      </c>
    </row>
    <row r="61" spans="1:3">
      <c r="A61" s="35">
        <v>0.2</v>
      </c>
      <c r="B61">
        <v>3.2989690721649485E-2</v>
      </c>
      <c r="C61">
        <f t="shared" si="0"/>
        <v>0</v>
      </c>
    </row>
    <row r="62" spans="1:3">
      <c r="A62" s="35">
        <v>0.20465116279069767</v>
      </c>
      <c r="B62">
        <v>3.2989690721649485E-2</v>
      </c>
      <c r="C62">
        <f t="shared" si="0"/>
        <v>0</v>
      </c>
    </row>
    <row r="63" spans="1:3">
      <c r="A63" s="35">
        <v>0.20930232558139536</v>
      </c>
      <c r="B63">
        <v>3.2989690721649485E-2</v>
      </c>
      <c r="C63">
        <f t="shared" si="0"/>
        <v>4.3155118676576357E-4</v>
      </c>
    </row>
    <row r="64" spans="1:3">
      <c r="A64" s="35">
        <v>0.20930232558139536</v>
      </c>
      <c r="B64">
        <v>3.5051546391752578E-2</v>
      </c>
      <c r="C64">
        <f t="shared" si="0"/>
        <v>0</v>
      </c>
    </row>
    <row r="65" spans="1:3">
      <c r="A65" s="35">
        <v>0.21395348837209302</v>
      </c>
      <c r="B65">
        <v>3.5051546391752578E-2</v>
      </c>
      <c r="C65">
        <f t="shared" si="0"/>
        <v>4.4114121313833607E-4</v>
      </c>
    </row>
    <row r="66" spans="1:3">
      <c r="A66" s="35">
        <v>0.21395348837209302</v>
      </c>
      <c r="B66">
        <v>3.711340206185567E-2</v>
      </c>
      <c r="C66">
        <f t="shared" si="0"/>
        <v>0</v>
      </c>
    </row>
    <row r="67" spans="1:3">
      <c r="A67" s="35">
        <v>0.21860465116279071</v>
      </c>
      <c r="B67">
        <v>3.711340206185567E-2</v>
      </c>
      <c r="C67">
        <f t="shared" ref="C67:C130" si="1">(B68-B67)*((A68+A67)/2)</f>
        <v>0</v>
      </c>
    </row>
    <row r="68" spans="1:3">
      <c r="A68" s="35">
        <v>0.22325581395348837</v>
      </c>
      <c r="B68">
        <v>3.711340206185567E-2</v>
      </c>
      <c r="C68">
        <f t="shared" si="1"/>
        <v>0</v>
      </c>
    </row>
    <row r="69" spans="1:3">
      <c r="A69" s="35">
        <v>0.22790697674418606</v>
      </c>
      <c r="B69">
        <v>3.711340206185567E-2</v>
      </c>
      <c r="C69">
        <f t="shared" si="1"/>
        <v>4.6991129225605366E-4</v>
      </c>
    </row>
    <row r="70" spans="1:3">
      <c r="A70" s="35">
        <v>0.22790697674418606</v>
      </c>
      <c r="B70">
        <v>3.9175257731958762E-2</v>
      </c>
      <c r="C70">
        <f t="shared" si="1"/>
        <v>4.6991129225605366E-4</v>
      </c>
    </row>
    <row r="71" spans="1:3">
      <c r="A71" s="35">
        <v>0.22790697674418606</v>
      </c>
      <c r="B71">
        <v>4.1237113402061855E-2</v>
      </c>
      <c r="C71">
        <f t="shared" si="1"/>
        <v>4.6991129225605366E-4</v>
      </c>
    </row>
    <row r="72" spans="1:3">
      <c r="A72" s="35">
        <v>0.22790697674418606</v>
      </c>
      <c r="B72">
        <v>4.3298969072164947E-2</v>
      </c>
      <c r="C72">
        <f t="shared" si="1"/>
        <v>4.6991129225605366E-4</v>
      </c>
    </row>
    <row r="73" spans="1:3">
      <c r="A73" s="35">
        <v>0.22790697674418606</v>
      </c>
      <c r="B73">
        <v>4.536082474226804E-2</v>
      </c>
      <c r="C73">
        <f t="shared" si="1"/>
        <v>0</v>
      </c>
    </row>
    <row r="74" spans="1:3">
      <c r="A74" s="35">
        <v>0.23255813953488372</v>
      </c>
      <c r="B74">
        <v>4.536082474226804E-2</v>
      </c>
      <c r="C74">
        <f t="shared" si="1"/>
        <v>0</v>
      </c>
    </row>
    <row r="75" spans="1:3">
      <c r="A75" s="35">
        <v>0.23720930232558141</v>
      </c>
      <c r="B75">
        <v>4.536082474226804E-2</v>
      </c>
      <c r="C75">
        <f t="shared" si="1"/>
        <v>0</v>
      </c>
    </row>
    <row r="76" spans="1:3">
      <c r="A76" s="35">
        <v>0.24186046511627907</v>
      </c>
      <c r="B76">
        <v>4.536082474226804E-2</v>
      </c>
      <c r="C76">
        <f t="shared" si="1"/>
        <v>0</v>
      </c>
    </row>
    <row r="77" spans="1:3">
      <c r="A77" s="35">
        <v>0.24651162790697675</v>
      </c>
      <c r="B77">
        <v>4.536082474226804E-2</v>
      </c>
      <c r="C77">
        <f t="shared" si="1"/>
        <v>5.082713977463437E-4</v>
      </c>
    </row>
    <row r="78" spans="1:3">
      <c r="A78" s="35">
        <v>0.24651162790697675</v>
      </c>
      <c r="B78">
        <v>4.7422680412371132E-2</v>
      </c>
      <c r="C78">
        <f t="shared" si="1"/>
        <v>5.082713977463437E-4</v>
      </c>
    </row>
    <row r="79" spans="1:3">
      <c r="A79" s="35">
        <v>0.24651162790697675</v>
      </c>
      <c r="B79">
        <v>4.9484536082474224E-2</v>
      </c>
      <c r="C79">
        <f t="shared" si="1"/>
        <v>0</v>
      </c>
    </row>
    <row r="80" spans="1:3">
      <c r="A80" s="35">
        <v>0.25116279069767444</v>
      </c>
      <c r="B80">
        <v>4.9484536082474224E-2</v>
      </c>
      <c r="C80">
        <f t="shared" si="1"/>
        <v>0</v>
      </c>
    </row>
    <row r="81" spans="1:3">
      <c r="A81" s="35">
        <v>0.2558139534883721</v>
      </c>
      <c r="B81">
        <v>4.9484536082474224E-2</v>
      </c>
      <c r="C81">
        <f t="shared" si="1"/>
        <v>0</v>
      </c>
    </row>
    <row r="82" spans="1:3">
      <c r="A82" s="35">
        <v>0.26046511627906976</v>
      </c>
      <c r="B82">
        <v>4.9484536082474224E-2</v>
      </c>
      <c r="C82">
        <f t="shared" si="1"/>
        <v>0</v>
      </c>
    </row>
    <row r="83" spans="1:3">
      <c r="A83" s="35">
        <v>0.26511627906976742</v>
      </c>
      <c r="B83">
        <v>4.9484536082474224E-2</v>
      </c>
      <c r="C83">
        <f t="shared" si="1"/>
        <v>0</v>
      </c>
    </row>
    <row r="84" spans="1:3">
      <c r="A84" s="35">
        <v>0.26976744186046514</v>
      </c>
      <c r="B84">
        <v>4.9484536082474224E-2</v>
      </c>
      <c r="C84">
        <f t="shared" si="1"/>
        <v>0</v>
      </c>
    </row>
    <row r="85" spans="1:3">
      <c r="A85" s="35">
        <v>0.2744186046511628</v>
      </c>
      <c r="B85">
        <v>4.9484536082474224E-2</v>
      </c>
      <c r="C85">
        <f t="shared" si="1"/>
        <v>0</v>
      </c>
    </row>
    <row r="86" spans="1:3">
      <c r="A86" s="35">
        <v>0.27906976744186046</v>
      </c>
      <c r="B86">
        <v>4.9484536082474224E-2</v>
      </c>
      <c r="C86">
        <f t="shared" si="1"/>
        <v>0</v>
      </c>
    </row>
    <row r="87" spans="1:3">
      <c r="A87" s="35">
        <v>0.28372093023255812</v>
      </c>
      <c r="B87">
        <v>4.9484536082474224E-2</v>
      </c>
      <c r="C87">
        <f t="shared" si="1"/>
        <v>0</v>
      </c>
    </row>
    <row r="88" spans="1:3">
      <c r="A88" s="35">
        <v>0.28837209302325584</v>
      </c>
      <c r="B88">
        <v>4.9484536082474224E-2</v>
      </c>
      <c r="C88">
        <f t="shared" si="1"/>
        <v>0</v>
      </c>
    </row>
    <row r="89" spans="1:3">
      <c r="A89" s="35">
        <v>0.2930232558139535</v>
      </c>
      <c r="B89">
        <v>4.9484536082474224E-2</v>
      </c>
      <c r="C89">
        <f t="shared" si="1"/>
        <v>0</v>
      </c>
    </row>
    <row r="90" spans="1:3">
      <c r="A90" s="35">
        <v>0.29767441860465116</v>
      </c>
      <c r="B90">
        <v>4.9484536082474224E-2</v>
      </c>
      <c r="C90">
        <f t="shared" si="1"/>
        <v>0</v>
      </c>
    </row>
    <row r="91" spans="1:3">
      <c r="A91" s="35">
        <v>0.30232558139534882</v>
      </c>
      <c r="B91">
        <v>4.9484536082474224E-2</v>
      </c>
      <c r="C91">
        <f t="shared" si="1"/>
        <v>0</v>
      </c>
    </row>
    <row r="92" spans="1:3">
      <c r="A92" s="35">
        <v>0.30697674418604654</v>
      </c>
      <c r="B92">
        <v>4.9484536082474224E-2</v>
      </c>
      <c r="C92">
        <f t="shared" si="1"/>
        <v>0</v>
      </c>
    </row>
    <row r="93" spans="1:3">
      <c r="A93" s="35">
        <v>0.3116279069767442</v>
      </c>
      <c r="B93">
        <v>4.9484536082474224E-2</v>
      </c>
      <c r="C93">
        <f t="shared" si="1"/>
        <v>0</v>
      </c>
    </row>
    <row r="94" spans="1:3">
      <c r="A94" s="35">
        <v>0.31627906976744186</v>
      </c>
      <c r="B94">
        <v>4.9484536082474224E-2</v>
      </c>
      <c r="C94">
        <f t="shared" si="1"/>
        <v>6.5212179333493157E-4</v>
      </c>
    </row>
    <row r="95" spans="1:3">
      <c r="A95" s="35">
        <v>0.31627906976744186</v>
      </c>
      <c r="B95">
        <v>5.1546391752577317E-2</v>
      </c>
      <c r="C95">
        <f t="shared" si="1"/>
        <v>0</v>
      </c>
    </row>
    <row r="96" spans="1:3">
      <c r="A96" s="35">
        <v>0.32093023255813952</v>
      </c>
      <c r="B96">
        <v>5.1546391752577317E-2</v>
      </c>
      <c r="C96">
        <f t="shared" si="1"/>
        <v>0</v>
      </c>
    </row>
    <row r="97" spans="1:3">
      <c r="A97" s="35">
        <v>0.32558139534883723</v>
      </c>
      <c r="B97">
        <v>5.1546391752577317E-2</v>
      </c>
      <c r="C97">
        <f t="shared" si="1"/>
        <v>0</v>
      </c>
    </row>
    <row r="98" spans="1:3">
      <c r="A98" s="35">
        <v>0.33023255813953489</v>
      </c>
      <c r="B98">
        <v>5.1546391752577317E-2</v>
      </c>
      <c r="C98">
        <f t="shared" si="1"/>
        <v>0</v>
      </c>
    </row>
    <row r="99" spans="1:3">
      <c r="A99" s="35">
        <v>0.33488372093023255</v>
      </c>
      <c r="B99">
        <v>5.1546391752577317E-2</v>
      </c>
      <c r="C99">
        <f t="shared" si="1"/>
        <v>6.9048189882522167E-4</v>
      </c>
    </row>
    <row r="100" spans="1:3">
      <c r="A100" s="35">
        <v>0.33488372093023255</v>
      </c>
      <c r="B100">
        <v>5.3608247422680409E-2</v>
      </c>
      <c r="C100">
        <f t="shared" si="1"/>
        <v>0</v>
      </c>
    </row>
    <row r="101" spans="1:3">
      <c r="A101" s="35">
        <v>0.33953488372093021</v>
      </c>
      <c r="B101">
        <v>5.3608247422680409E-2</v>
      </c>
      <c r="C101">
        <f t="shared" si="1"/>
        <v>7.0007192519779644E-4</v>
      </c>
    </row>
    <row r="102" spans="1:3">
      <c r="A102" s="35">
        <v>0.33953488372093021</v>
      </c>
      <c r="B102">
        <v>5.5670103092783509E-2</v>
      </c>
      <c r="C102">
        <f t="shared" si="1"/>
        <v>0</v>
      </c>
    </row>
    <row r="103" spans="1:3">
      <c r="A103" s="35">
        <v>0.34418604651162793</v>
      </c>
      <c r="B103">
        <v>5.5670103092783509E-2</v>
      </c>
      <c r="C103">
        <f t="shared" si="1"/>
        <v>7.0966195157036677E-4</v>
      </c>
    </row>
    <row r="104" spans="1:3">
      <c r="A104" s="35">
        <v>0.34418604651162793</v>
      </c>
      <c r="B104">
        <v>5.7731958762886601E-2</v>
      </c>
      <c r="C104">
        <f t="shared" si="1"/>
        <v>0</v>
      </c>
    </row>
    <row r="105" spans="1:3">
      <c r="A105" s="35">
        <v>0.34883720930232559</v>
      </c>
      <c r="B105">
        <v>5.7731958762886601E-2</v>
      </c>
      <c r="C105">
        <f t="shared" si="1"/>
        <v>0</v>
      </c>
    </row>
    <row r="106" spans="1:3">
      <c r="A106" s="35">
        <v>0.35348837209302325</v>
      </c>
      <c r="B106">
        <v>5.7731958762886601E-2</v>
      </c>
      <c r="C106">
        <f t="shared" si="1"/>
        <v>0</v>
      </c>
    </row>
    <row r="107" spans="1:3">
      <c r="A107" s="35">
        <v>0.35813953488372091</v>
      </c>
      <c r="B107">
        <v>5.7731958762886601E-2</v>
      </c>
      <c r="C107">
        <f t="shared" si="1"/>
        <v>0</v>
      </c>
    </row>
    <row r="108" spans="1:3">
      <c r="A108" s="35">
        <v>0.36279069767441863</v>
      </c>
      <c r="B108">
        <v>5.7731958762886601E-2</v>
      </c>
      <c r="C108">
        <f t="shared" si="1"/>
        <v>7.4802205706065686E-4</v>
      </c>
    </row>
    <row r="109" spans="1:3">
      <c r="A109" s="35">
        <v>0.36279069767441863</v>
      </c>
      <c r="B109">
        <v>5.9793814432989693E-2</v>
      </c>
      <c r="C109">
        <f t="shared" si="1"/>
        <v>7.4802205706065686E-4</v>
      </c>
    </row>
    <row r="110" spans="1:3">
      <c r="A110" s="35">
        <v>0.36279069767441863</v>
      </c>
      <c r="B110">
        <v>6.1855670103092786E-2</v>
      </c>
      <c r="C110">
        <f t="shared" si="1"/>
        <v>7.4802205706065426E-4</v>
      </c>
    </row>
    <row r="111" spans="1:3">
      <c r="A111" s="35">
        <v>0.36279069767441863</v>
      </c>
      <c r="B111">
        <v>6.3917525773195871E-2</v>
      </c>
      <c r="C111">
        <f t="shared" si="1"/>
        <v>7.4802205706065935E-4</v>
      </c>
    </row>
    <row r="112" spans="1:3">
      <c r="A112" s="35">
        <v>0.36279069767441863</v>
      </c>
      <c r="B112">
        <v>6.5979381443298971E-2</v>
      </c>
      <c r="C112">
        <f t="shared" si="1"/>
        <v>7.4802205706065426E-4</v>
      </c>
    </row>
    <row r="113" spans="1:3">
      <c r="A113" s="35">
        <v>0.36279069767441863</v>
      </c>
      <c r="B113">
        <v>6.8041237113402056E-2</v>
      </c>
      <c r="C113">
        <f t="shared" si="1"/>
        <v>0</v>
      </c>
    </row>
    <row r="114" spans="1:3">
      <c r="A114" s="35">
        <v>0.36744186046511629</v>
      </c>
      <c r="B114">
        <v>6.8041237113402056E-2</v>
      </c>
      <c r="C114">
        <f t="shared" si="1"/>
        <v>0</v>
      </c>
    </row>
    <row r="115" spans="1:3">
      <c r="A115" s="35">
        <v>0.37209302325581395</v>
      </c>
      <c r="B115">
        <v>6.8041237113402056E-2</v>
      </c>
      <c r="C115">
        <f t="shared" si="1"/>
        <v>7.6720210980580435E-4</v>
      </c>
    </row>
    <row r="116" spans="1:3">
      <c r="A116" s="35">
        <v>0.37209302325581395</v>
      </c>
      <c r="B116">
        <v>7.0103092783505155E-2</v>
      </c>
      <c r="C116">
        <f t="shared" si="1"/>
        <v>0</v>
      </c>
    </row>
    <row r="117" spans="1:3">
      <c r="A117" s="35">
        <v>0.37674418604651161</v>
      </c>
      <c r="B117">
        <v>7.0103092783505155E-2</v>
      </c>
      <c r="C117">
        <f t="shared" si="1"/>
        <v>0</v>
      </c>
    </row>
    <row r="118" spans="1:3">
      <c r="A118" s="35">
        <v>0.38139534883720932</v>
      </c>
      <c r="B118">
        <v>7.0103092783505155E-2</v>
      </c>
      <c r="C118">
        <f t="shared" si="1"/>
        <v>0</v>
      </c>
    </row>
    <row r="119" spans="1:3">
      <c r="A119" s="35">
        <v>0.38604651162790699</v>
      </c>
      <c r="B119">
        <v>7.0103092783505155E-2</v>
      </c>
      <c r="C119">
        <f t="shared" si="1"/>
        <v>0</v>
      </c>
    </row>
    <row r="120" spans="1:3">
      <c r="A120" s="35">
        <v>0.39069767441860465</v>
      </c>
      <c r="B120">
        <v>7.0103092783505155E-2</v>
      </c>
      <c r="C120">
        <f t="shared" si="1"/>
        <v>8.0556221529608923E-4</v>
      </c>
    </row>
    <row r="121" spans="1:3">
      <c r="A121" s="35">
        <v>0.39069767441860465</v>
      </c>
      <c r="B121">
        <v>7.2164948453608241E-2</v>
      </c>
      <c r="C121">
        <f t="shared" si="1"/>
        <v>0</v>
      </c>
    </row>
    <row r="122" spans="1:3">
      <c r="A122" s="35">
        <v>0.39534883720930231</v>
      </c>
      <c r="B122">
        <v>7.2164948453608241E-2</v>
      </c>
      <c r="C122">
        <f t="shared" si="1"/>
        <v>0</v>
      </c>
    </row>
    <row r="123" spans="1:3">
      <c r="A123" s="35">
        <v>0.4</v>
      </c>
      <c r="B123">
        <v>7.2164948453608241E-2</v>
      </c>
      <c r="C123">
        <f t="shared" si="1"/>
        <v>0</v>
      </c>
    </row>
    <row r="124" spans="1:3">
      <c r="A124" s="35">
        <v>0.40465116279069768</v>
      </c>
      <c r="B124">
        <v>7.2164948453608241E-2</v>
      </c>
      <c r="C124">
        <f t="shared" si="1"/>
        <v>8.3433229441381236E-4</v>
      </c>
    </row>
    <row r="125" spans="1:3">
      <c r="A125" s="35">
        <v>0.40465116279069768</v>
      </c>
      <c r="B125">
        <v>7.422680412371134E-2</v>
      </c>
      <c r="C125">
        <f t="shared" si="1"/>
        <v>8.3433229441381236E-4</v>
      </c>
    </row>
    <row r="126" spans="1:3">
      <c r="A126" s="35">
        <v>0.40465116279069768</v>
      </c>
      <c r="B126">
        <v>7.628865979381444E-2</v>
      </c>
      <c r="C126">
        <f t="shared" si="1"/>
        <v>0</v>
      </c>
    </row>
    <row r="127" spans="1:3">
      <c r="A127" s="35">
        <v>0.40930232558139534</v>
      </c>
      <c r="B127">
        <v>7.628865979381444E-2</v>
      </c>
      <c r="C127">
        <f t="shared" si="1"/>
        <v>8.4392232078637911E-4</v>
      </c>
    </row>
    <row r="128" spans="1:3">
      <c r="A128" s="35">
        <v>0.40930232558139534</v>
      </c>
      <c r="B128">
        <v>7.8350515463917525E-2</v>
      </c>
      <c r="C128">
        <f t="shared" si="1"/>
        <v>8.4392232078638486E-4</v>
      </c>
    </row>
    <row r="129" spans="1:3">
      <c r="A129" s="35">
        <v>0.40930232558139534</v>
      </c>
      <c r="B129">
        <v>8.0412371134020624E-2</v>
      </c>
      <c r="C129">
        <f t="shared" si="1"/>
        <v>0</v>
      </c>
    </row>
    <row r="130" spans="1:3">
      <c r="A130" s="35">
        <v>0.413953488372093</v>
      </c>
      <c r="B130">
        <v>8.0412371134020624E-2</v>
      </c>
      <c r="C130">
        <f t="shared" si="1"/>
        <v>0</v>
      </c>
    </row>
    <row r="131" spans="1:3">
      <c r="A131" s="35">
        <v>0.41860465116279072</v>
      </c>
      <c r="B131">
        <v>8.0412371134020624E-2</v>
      </c>
      <c r="C131">
        <f t="shared" ref="C131:C194" si="2">(B132-B131)*((A132+A131)/2)</f>
        <v>0</v>
      </c>
    </row>
    <row r="132" spans="1:3">
      <c r="A132" s="35">
        <v>0.42325581395348838</v>
      </c>
      <c r="B132">
        <v>8.0412371134020624E-2</v>
      </c>
      <c r="C132">
        <f t="shared" si="2"/>
        <v>0</v>
      </c>
    </row>
    <row r="133" spans="1:3">
      <c r="A133" s="35">
        <v>0.42790697674418604</v>
      </c>
      <c r="B133">
        <v>8.0412371134020624E-2</v>
      </c>
      <c r="C133">
        <f t="shared" si="2"/>
        <v>0</v>
      </c>
    </row>
    <row r="134" spans="1:3">
      <c r="A134" s="35">
        <v>0.4325581395348837</v>
      </c>
      <c r="B134">
        <v>8.0412371134020624E-2</v>
      </c>
      <c r="C134">
        <f t="shared" si="2"/>
        <v>8.9187245264924159E-4</v>
      </c>
    </row>
    <row r="135" spans="1:3">
      <c r="A135" s="35">
        <v>0.4325581395348837</v>
      </c>
      <c r="B135">
        <v>8.247422680412371E-2</v>
      </c>
      <c r="C135">
        <f t="shared" si="2"/>
        <v>0</v>
      </c>
    </row>
    <row r="136" spans="1:3">
      <c r="A136" s="35">
        <v>0.43720930232558142</v>
      </c>
      <c r="B136">
        <v>8.247422680412371E-2</v>
      </c>
      <c r="C136">
        <f t="shared" si="2"/>
        <v>9.0146247902182027E-4</v>
      </c>
    </row>
    <row r="137" spans="1:3">
      <c r="A137" s="35">
        <v>0.43720930232558142</v>
      </c>
      <c r="B137">
        <v>8.4536082474226809E-2</v>
      </c>
      <c r="C137">
        <f t="shared" si="2"/>
        <v>0</v>
      </c>
    </row>
    <row r="138" spans="1:3">
      <c r="A138" s="35">
        <v>0.44186046511627908</v>
      </c>
      <c r="B138">
        <v>8.4536082474226809E-2</v>
      </c>
      <c r="C138">
        <f t="shared" si="2"/>
        <v>0</v>
      </c>
    </row>
    <row r="139" spans="1:3">
      <c r="A139" s="35">
        <v>0.44651162790697674</v>
      </c>
      <c r="B139">
        <v>8.4536082474226809E-2</v>
      </c>
      <c r="C139">
        <f t="shared" si="2"/>
        <v>0</v>
      </c>
    </row>
    <row r="140" spans="1:3">
      <c r="A140" s="35">
        <v>0.4511627906976744</v>
      </c>
      <c r="B140">
        <v>8.4536082474226809E-2</v>
      </c>
      <c r="C140">
        <f t="shared" si="2"/>
        <v>9.3023255813953157E-4</v>
      </c>
    </row>
    <row r="141" spans="1:3">
      <c r="A141" s="35">
        <v>0.4511627906976744</v>
      </c>
      <c r="B141">
        <v>8.6597938144329895E-2</v>
      </c>
      <c r="C141">
        <f t="shared" si="2"/>
        <v>0</v>
      </c>
    </row>
    <row r="142" spans="1:3">
      <c r="A142" s="35">
        <v>0.45581395348837211</v>
      </c>
      <c r="B142">
        <v>8.6597938144329895E-2</v>
      </c>
      <c r="C142">
        <f t="shared" si="2"/>
        <v>9.3982258451211047E-4</v>
      </c>
    </row>
    <row r="143" spans="1:3">
      <c r="A143" s="35">
        <v>0.45581395348837211</v>
      </c>
      <c r="B143">
        <v>8.8659793814432994E-2</v>
      </c>
      <c r="C143">
        <f t="shared" si="2"/>
        <v>9.3982258451210407E-4</v>
      </c>
    </row>
    <row r="144" spans="1:3">
      <c r="A144" s="35">
        <v>0.45581395348837211</v>
      </c>
      <c r="B144">
        <v>9.0721649484536079E-2</v>
      </c>
      <c r="C144">
        <f t="shared" si="2"/>
        <v>9.3982258451211047E-4</v>
      </c>
    </row>
    <row r="145" spans="1:3">
      <c r="A145" s="35">
        <v>0.45581395348837211</v>
      </c>
      <c r="B145">
        <v>9.2783505154639179E-2</v>
      </c>
      <c r="C145">
        <f t="shared" si="2"/>
        <v>9.3982258451210407E-4</v>
      </c>
    </row>
    <row r="146" spans="1:3">
      <c r="A146" s="35">
        <v>0.45581395348837211</v>
      </c>
      <c r="B146">
        <v>9.4845360824742264E-2</v>
      </c>
      <c r="C146">
        <f t="shared" si="2"/>
        <v>0</v>
      </c>
    </row>
    <row r="147" spans="1:3">
      <c r="A147" s="35">
        <v>0.46046511627906977</v>
      </c>
      <c r="B147">
        <v>9.4845360824742264E-2</v>
      </c>
      <c r="C147">
        <f t="shared" si="2"/>
        <v>0</v>
      </c>
    </row>
    <row r="148" spans="1:3">
      <c r="A148" s="35">
        <v>0.46511627906976744</v>
      </c>
      <c r="B148">
        <v>9.4845360824742264E-2</v>
      </c>
      <c r="C148">
        <f t="shared" si="2"/>
        <v>9.5900263725725546E-4</v>
      </c>
    </row>
    <row r="149" spans="1:3">
      <c r="A149" s="35">
        <v>0.46511627906976744</v>
      </c>
      <c r="B149">
        <v>9.6907216494845363E-2</v>
      </c>
      <c r="C149">
        <f t="shared" si="2"/>
        <v>0</v>
      </c>
    </row>
    <row r="150" spans="1:3">
      <c r="A150" s="35">
        <v>0.4697674418604651</v>
      </c>
      <c r="B150">
        <v>9.6907216494845363E-2</v>
      </c>
      <c r="C150">
        <f t="shared" si="2"/>
        <v>0</v>
      </c>
    </row>
    <row r="151" spans="1:3">
      <c r="A151" s="35">
        <v>0.47441860465116281</v>
      </c>
      <c r="B151">
        <v>9.6907216494845363E-2</v>
      </c>
      <c r="C151">
        <f t="shared" si="2"/>
        <v>9.7818269000239416E-4</v>
      </c>
    </row>
    <row r="152" spans="1:3">
      <c r="A152" s="35">
        <v>0.47441860465116281</v>
      </c>
      <c r="B152">
        <v>9.8969072164948449E-2</v>
      </c>
      <c r="C152">
        <f t="shared" si="2"/>
        <v>0</v>
      </c>
    </row>
    <row r="153" spans="1:3">
      <c r="A153" s="35">
        <v>0.47906976744186047</v>
      </c>
      <c r="B153">
        <v>9.8969072164948449E-2</v>
      </c>
      <c r="C153">
        <f t="shared" si="2"/>
        <v>0</v>
      </c>
    </row>
    <row r="154" spans="1:3">
      <c r="A154" s="35">
        <v>0.48372093023255813</v>
      </c>
      <c r="B154">
        <v>9.8969072164948449E-2</v>
      </c>
      <c r="C154">
        <f t="shared" si="2"/>
        <v>0</v>
      </c>
    </row>
    <row r="155" spans="1:3">
      <c r="A155" s="35">
        <v>0.48837209302325579</v>
      </c>
      <c r="B155">
        <v>9.8969072164948449E-2</v>
      </c>
      <c r="C155">
        <f t="shared" si="2"/>
        <v>0</v>
      </c>
    </row>
    <row r="156" spans="1:3">
      <c r="A156" s="35">
        <v>0.49302325581395351</v>
      </c>
      <c r="B156">
        <v>9.8969072164948449E-2</v>
      </c>
      <c r="C156">
        <f t="shared" si="2"/>
        <v>0</v>
      </c>
    </row>
    <row r="157" spans="1:3">
      <c r="A157" s="35">
        <v>0.49767441860465117</v>
      </c>
      <c r="B157">
        <v>9.8969072164948449E-2</v>
      </c>
      <c r="C157">
        <f t="shared" si="2"/>
        <v>1.0261328218652635E-3</v>
      </c>
    </row>
    <row r="158" spans="1:3">
      <c r="A158" s="35">
        <v>0.49767441860465117</v>
      </c>
      <c r="B158">
        <v>0.10103092783505155</v>
      </c>
      <c r="C158">
        <f t="shared" si="2"/>
        <v>1.0261328218652565E-3</v>
      </c>
    </row>
    <row r="159" spans="1:3">
      <c r="A159" s="35">
        <v>0.49767441860465117</v>
      </c>
      <c r="B159">
        <v>0.10309278350515463</v>
      </c>
      <c r="C159">
        <f t="shared" si="2"/>
        <v>1.0261328218652635E-3</v>
      </c>
    </row>
    <row r="160" spans="1:3">
      <c r="A160" s="35">
        <v>0.49767441860465117</v>
      </c>
      <c r="B160">
        <v>0.10515463917525773</v>
      </c>
      <c r="C160">
        <f t="shared" si="2"/>
        <v>0</v>
      </c>
    </row>
    <row r="161" spans="1:3">
      <c r="A161" s="35">
        <v>0.50232558139534889</v>
      </c>
      <c r="B161">
        <v>0.10515463917525773</v>
      </c>
      <c r="C161">
        <f t="shared" si="2"/>
        <v>1.0357228482378291E-3</v>
      </c>
    </row>
    <row r="162" spans="1:3">
      <c r="A162" s="35">
        <v>0.50232558139534889</v>
      </c>
      <c r="B162">
        <v>0.10721649484536082</v>
      </c>
      <c r="C162">
        <f t="shared" si="2"/>
        <v>1.0357228482378361E-3</v>
      </c>
    </row>
    <row r="163" spans="1:3">
      <c r="A163" s="35">
        <v>0.50232558139534889</v>
      </c>
      <c r="B163">
        <v>0.10927835051546392</v>
      </c>
      <c r="C163">
        <f t="shared" si="2"/>
        <v>1.0357228482378361E-3</v>
      </c>
    </row>
    <row r="164" spans="1:3">
      <c r="A164" s="35">
        <v>0.50232558139534889</v>
      </c>
      <c r="B164">
        <v>0.11134020618556702</v>
      </c>
      <c r="C164">
        <f t="shared" si="2"/>
        <v>1.0357228482378291E-3</v>
      </c>
    </row>
    <row r="165" spans="1:3">
      <c r="A165" s="35">
        <v>0.50232558139534889</v>
      </c>
      <c r="B165">
        <v>0.1134020618556701</v>
      </c>
      <c r="C165">
        <f t="shared" si="2"/>
        <v>1.0357228482378361E-3</v>
      </c>
    </row>
    <row r="166" spans="1:3">
      <c r="A166" s="35">
        <v>0.50232558139534889</v>
      </c>
      <c r="B166">
        <v>0.1154639175257732</v>
      </c>
      <c r="C166">
        <f t="shared" si="2"/>
        <v>1.0357228482378291E-3</v>
      </c>
    </row>
    <row r="167" spans="1:3">
      <c r="A167" s="35">
        <v>0.50232558139534889</v>
      </c>
      <c r="B167">
        <v>0.11752577319587629</v>
      </c>
      <c r="C167">
        <f t="shared" si="2"/>
        <v>1.0357228482378361E-3</v>
      </c>
    </row>
    <row r="168" spans="1:3">
      <c r="A168" s="35">
        <v>0.50232558139534889</v>
      </c>
      <c r="B168">
        <v>0.11958762886597939</v>
      </c>
      <c r="C168">
        <f t="shared" si="2"/>
        <v>1.0357228482378291E-3</v>
      </c>
    </row>
    <row r="169" spans="1:3">
      <c r="A169" s="35">
        <v>0.50232558139534889</v>
      </c>
      <c r="B169">
        <v>0.12164948453608247</v>
      </c>
      <c r="C169">
        <f t="shared" si="2"/>
        <v>1.0357228482378361E-3</v>
      </c>
    </row>
    <row r="170" spans="1:3">
      <c r="A170" s="35">
        <v>0.50232558139534889</v>
      </c>
      <c r="B170">
        <v>0.12371134020618557</v>
      </c>
      <c r="C170">
        <f t="shared" si="2"/>
        <v>1.0357228482378291E-3</v>
      </c>
    </row>
    <row r="171" spans="1:3">
      <c r="A171" s="35">
        <v>0.50232558139534889</v>
      </c>
      <c r="B171">
        <v>0.12577319587628866</v>
      </c>
      <c r="C171">
        <f t="shared" si="2"/>
        <v>1.0357228482378291E-3</v>
      </c>
    </row>
    <row r="172" spans="1:3">
      <c r="A172" s="35">
        <v>0.50232558139534889</v>
      </c>
      <c r="B172">
        <v>0.12783505154639174</v>
      </c>
      <c r="C172">
        <f t="shared" si="2"/>
        <v>1.035722848237843E-3</v>
      </c>
    </row>
    <row r="173" spans="1:3">
      <c r="A173" s="35">
        <v>0.50232558139534889</v>
      </c>
      <c r="B173">
        <v>0.12989690721649486</v>
      </c>
      <c r="C173">
        <f t="shared" si="2"/>
        <v>1.0357228482378291E-3</v>
      </c>
    </row>
    <row r="174" spans="1:3">
      <c r="A174" s="35">
        <v>0.50232558139534889</v>
      </c>
      <c r="B174">
        <v>0.13195876288659794</v>
      </c>
      <c r="C174">
        <f t="shared" si="2"/>
        <v>1.0357228482378291E-3</v>
      </c>
    </row>
    <row r="175" spans="1:3">
      <c r="A175" s="35">
        <v>0.50232558139534889</v>
      </c>
      <c r="B175">
        <v>0.13402061855670103</v>
      </c>
      <c r="C175">
        <f t="shared" si="2"/>
        <v>0</v>
      </c>
    </row>
    <row r="176" spans="1:3">
      <c r="A176" s="35">
        <v>0.50697674418604655</v>
      </c>
      <c r="B176">
        <v>0.13402061855670103</v>
      </c>
      <c r="C176">
        <f t="shared" si="2"/>
        <v>1.0453128746104015E-3</v>
      </c>
    </row>
    <row r="177" spans="1:3">
      <c r="A177" s="35">
        <v>0.50697674418604655</v>
      </c>
      <c r="B177">
        <v>0.13608247422680411</v>
      </c>
      <c r="C177">
        <f t="shared" si="2"/>
        <v>0</v>
      </c>
    </row>
    <row r="178" spans="1:3">
      <c r="A178" s="35">
        <v>0.51162790697674421</v>
      </c>
      <c r="B178">
        <v>0.13608247422680411</v>
      </c>
      <c r="C178">
        <f t="shared" si="2"/>
        <v>1.0549029009829882E-3</v>
      </c>
    </row>
    <row r="179" spans="1:3">
      <c r="A179" s="35">
        <v>0.51162790697674421</v>
      </c>
      <c r="B179">
        <v>0.13814432989690723</v>
      </c>
      <c r="C179">
        <f t="shared" si="2"/>
        <v>0</v>
      </c>
    </row>
    <row r="180" spans="1:3">
      <c r="A180" s="35">
        <v>0.51627906976744187</v>
      </c>
      <c r="B180">
        <v>0.13814432989690723</v>
      </c>
      <c r="C180">
        <f t="shared" si="2"/>
        <v>0</v>
      </c>
    </row>
    <row r="181" spans="1:3">
      <c r="A181" s="35">
        <v>0.52093023255813953</v>
      </c>
      <c r="B181">
        <v>0.13814432989690723</v>
      </c>
      <c r="C181">
        <f t="shared" si="2"/>
        <v>0</v>
      </c>
    </row>
    <row r="182" spans="1:3">
      <c r="A182" s="35">
        <v>0.52558139534883719</v>
      </c>
      <c r="B182">
        <v>0.13814432989690723</v>
      </c>
      <c r="C182">
        <f t="shared" si="2"/>
        <v>0</v>
      </c>
    </row>
    <row r="183" spans="1:3">
      <c r="A183" s="35">
        <v>0.53023255813953485</v>
      </c>
      <c r="B183">
        <v>0.13814432989690723</v>
      </c>
      <c r="C183">
        <f t="shared" si="2"/>
        <v>0</v>
      </c>
    </row>
    <row r="184" spans="1:3">
      <c r="A184" s="35">
        <v>0.53488372093023251</v>
      </c>
      <c r="B184">
        <v>0.13814432989690723</v>
      </c>
      <c r="C184">
        <f t="shared" si="2"/>
        <v>1.1028530328458363E-3</v>
      </c>
    </row>
    <row r="185" spans="1:3">
      <c r="A185" s="35">
        <v>0.53488372093023251</v>
      </c>
      <c r="B185">
        <v>0.14020618556701031</v>
      </c>
      <c r="C185">
        <f t="shared" si="2"/>
        <v>1.1028530328458363E-3</v>
      </c>
    </row>
    <row r="186" spans="1:3">
      <c r="A186" s="35">
        <v>0.53488372093023251</v>
      </c>
      <c r="B186">
        <v>0.1422680412371134</v>
      </c>
      <c r="C186">
        <f t="shared" si="2"/>
        <v>0</v>
      </c>
    </row>
    <row r="187" spans="1:3">
      <c r="A187" s="35">
        <v>0.53953488372093028</v>
      </c>
      <c r="B187">
        <v>0.1422680412371134</v>
      </c>
      <c r="C187">
        <f t="shared" si="2"/>
        <v>0</v>
      </c>
    </row>
    <row r="188" spans="1:3">
      <c r="A188" s="35">
        <v>0.54418604651162794</v>
      </c>
      <c r="B188">
        <v>0.1422680412371134</v>
      </c>
      <c r="C188">
        <f t="shared" si="2"/>
        <v>0</v>
      </c>
    </row>
    <row r="189" spans="1:3">
      <c r="A189" s="35">
        <v>0.5488372093023256</v>
      </c>
      <c r="B189">
        <v>0.1422680412371134</v>
      </c>
      <c r="C189">
        <f t="shared" si="2"/>
        <v>1.1316231119635539E-3</v>
      </c>
    </row>
    <row r="190" spans="1:3">
      <c r="A190" s="35">
        <v>0.5488372093023256</v>
      </c>
      <c r="B190">
        <v>0.14432989690721648</v>
      </c>
      <c r="C190">
        <f t="shared" si="2"/>
        <v>0</v>
      </c>
    </row>
    <row r="191" spans="1:3">
      <c r="A191" s="35">
        <v>0.55348837209302326</v>
      </c>
      <c r="B191">
        <v>0.14432989690721648</v>
      </c>
      <c r="C191">
        <f t="shared" si="2"/>
        <v>1.1412131383361417E-3</v>
      </c>
    </row>
    <row r="192" spans="1:3">
      <c r="A192" s="35">
        <v>0.55348837209302326</v>
      </c>
      <c r="B192">
        <v>0.14639175257731959</v>
      </c>
      <c r="C192">
        <f t="shared" si="2"/>
        <v>0</v>
      </c>
    </row>
    <row r="193" spans="1:3">
      <c r="A193" s="35">
        <v>0.55813953488372092</v>
      </c>
      <c r="B193">
        <v>0.14639175257731959</v>
      </c>
      <c r="C193">
        <f t="shared" si="2"/>
        <v>0</v>
      </c>
    </row>
    <row r="194" spans="1:3">
      <c r="A194" s="35">
        <v>0.56279069767441858</v>
      </c>
      <c r="B194">
        <v>0.14639175257731959</v>
      </c>
      <c r="C194">
        <f t="shared" si="2"/>
        <v>0</v>
      </c>
    </row>
    <row r="195" spans="1:3">
      <c r="A195" s="35">
        <v>0.56744186046511624</v>
      </c>
      <c r="B195">
        <v>0.14639175257731959</v>
      </c>
      <c r="C195">
        <f t="shared" ref="C195:C258" si="3">(B196-B195)*((A196+A195)/2)</f>
        <v>0</v>
      </c>
    </row>
    <row r="196" spans="1:3">
      <c r="A196" s="35">
        <v>0.5720930232558139</v>
      </c>
      <c r="B196">
        <v>0.14639175257731959</v>
      </c>
      <c r="C196">
        <f t="shared" si="3"/>
        <v>0</v>
      </c>
    </row>
    <row r="197" spans="1:3">
      <c r="A197" s="35">
        <v>0.57674418604651168</v>
      </c>
      <c r="B197">
        <v>0.14639175257731959</v>
      </c>
      <c r="C197">
        <f t="shared" si="3"/>
        <v>1.1891632701989889E-3</v>
      </c>
    </row>
    <row r="198" spans="1:3">
      <c r="A198" s="35">
        <v>0.57674418604651168</v>
      </c>
      <c r="B198">
        <v>0.14845360824742268</v>
      </c>
      <c r="C198">
        <f t="shared" si="3"/>
        <v>0</v>
      </c>
    </row>
    <row r="199" spans="1:3">
      <c r="A199" s="35">
        <v>0.58139534883720934</v>
      </c>
      <c r="B199">
        <v>0.14845360824742268</v>
      </c>
      <c r="C199">
        <f t="shared" si="3"/>
        <v>1.1987532965715615E-3</v>
      </c>
    </row>
    <row r="200" spans="1:3">
      <c r="A200" s="35">
        <v>0.58139534883720934</v>
      </c>
      <c r="B200">
        <v>0.15051546391752577</v>
      </c>
      <c r="C200">
        <f t="shared" si="3"/>
        <v>1.1987532965715775E-3</v>
      </c>
    </row>
    <row r="201" spans="1:3">
      <c r="A201" s="35">
        <v>0.58139534883720934</v>
      </c>
      <c r="B201">
        <v>0.15257731958762888</v>
      </c>
      <c r="C201">
        <f t="shared" si="3"/>
        <v>0</v>
      </c>
    </row>
    <row r="202" spans="1:3">
      <c r="A202" s="35">
        <v>0.586046511627907</v>
      </c>
      <c r="B202">
        <v>0.15257731958762888</v>
      </c>
      <c r="C202">
        <f t="shared" si="3"/>
        <v>0</v>
      </c>
    </row>
    <row r="203" spans="1:3">
      <c r="A203" s="35">
        <v>0.59069767441860466</v>
      </c>
      <c r="B203">
        <v>0.15257731958762888</v>
      </c>
      <c r="C203">
        <f t="shared" si="3"/>
        <v>1.2179333493167062E-3</v>
      </c>
    </row>
    <row r="204" spans="1:3">
      <c r="A204" s="35">
        <v>0.59069767441860466</v>
      </c>
      <c r="B204">
        <v>0.15463917525773196</v>
      </c>
      <c r="C204">
        <f t="shared" si="3"/>
        <v>1.2179333493167062E-3</v>
      </c>
    </row>
    <row r="205" spans="1:3">
      <c r="A205" s="35">
        <v>0.59069767441860466</v>
      </c>
      <c r="B205">
        <v>0.15670103092783505</v>
      </c>
      <c r="C205">
        <f t="shared" si="3"/>
        <v>1.2179333493167062E-3</v>
      </c>
    </row>
    <row r="206" spans="1:3">
      <c r="A206" s="35">
        <v>0.59069767441860466</v>
      </c>
      <c r="B206">
        <v>0.15876288659793814</v>
      </c>
      <c r="C206">
        <f t="shared" si="3"/>
        <v>1.2179333493167227E-3</v>
      </c>
    </row>
    <row r="207" spans="1:3">
      <c r="A207" s="35">
        <v>0.59069767441860466</v>
      </c>
      <c r="B207">
        <v>0.16082474226804125</v>
      </c>
      <c r="C207">
        <f t="shared" si="3"/>
        <v>0</v>
      </c>
    </row>
    <row r="208" spans="1:3">
      <c r="A208" s="35">
        <v>0.59534883720930232</v>
      </c>
      <c r="B208">
        <v>0.16082474226804125</v>
      </c>
      <c r="C208">
        <f t="shared" si="3"/>
        <v>0</v>
      </c>
    </row>
    <row r="209" spans="1:3">
      <c r="A209" s="35">
        <v>0.6</v>
      </c>
      <c r="B209">
        <v>0.16082474226804125</v>
      </c>
      <c r="C209">
        <f t="shared" si="3"/>
        <v>1.2371134020618512E-3</v>
      </c>
    </row>
    <row r="210" spans="1:3">
      <c r="A210" s="35">
        <v>0.6</v>
      </c>
      <c r="B210">
        <v>0.16288659793814433</v>
      </c>
      <c r="C210">
        <f t="shared" si="3"/>
        <v>1.2371134020618512E-3</v>
      </c>
    </row>
    <row r="211" spans="1:3">
      <c r="A211" s="35">
        <v>0.6</v>
      </c>
      <c r="B211">
        <v>0.16494845360824742</v>
      </c>
      <c r="C211">
        <f t="shared" si="3"/>
        <v>0</v>
      </c>
    </row>
    <row r="212" spans="1:3">
      <c r="A212" s="35">
        <v>0.60465116279069764</v>
      </c>
      <c r="B212">
        <v>0.16494845360824742</v>
      </c>
      <c r="C212">
        <f t="shared" si="3"/>
        <v>1.2467034284344236E-3</v>
      </c>
    </row>
    <row r="213" spans="1:3">
      <c r="A213" s="35">
        <v>0.60465116279069764</v>
      </c>
      <c r="B213">
        <v>0.1670103092783505</v>
      </c>
      <c r="C213">
        <f t="shared" si="3"/>
        <v>0</v>
      </c>
    </row>
    <row r="214" spans="1:3">
      <c r="A214" s="35">
        <v>0.6093023255813953</v>
      </c>
      <c r="B214">
        <v>0.1670103092783505</v>
      </c>
      <c r="C214">
        <f t="shared" si="3"/>
        <v>1.2562934548070131E-3</v>
      </c>
    </row>
    <row r="215" spans="1:3">
      <c r="A215" s="35">
        <v>0.6093023255813953</v>
      </c>
      <c r="B215">
        <v>0.16907216494845362</v>
      </c>
      <c r="C215">
        <f t="shared" si="3"/>
        <v>0</v>
      </c>
    </row>
    <row r="216" spans="1:3">
      <c r="A216" s="35">
        <v>0.61395348837209307</v>
      </c>
      <c r="B216">
        <v>0.16907216494845362</v>
      </c>
      <c r="C216">
        <f t="shared" si="3"/>
        <v>1.2658834811795688E-3</v>
      </c>
    </row>
    <row r="217" spans="1:3">
      <c r="A217" s="35">
        <v>0.61395348837209307</v>
      </c>
      <c r="B217">
        <v>0.1711340206185567</v>
      </c>
      <c r="C217">
        <f t="shared" si="3"/>
        <v>1.2658834811795688E-3</v>
      </c>
    </row>
    <row r="218" spans="1:3">
      <c r="A218" s="35">
        <v>0.61395348837209307</v>
      </c>
      <c r="B218">
        <v>0.17319587628865979</v>
      </c>
      <c r="C218">
        <f t="shared" si="3"/>
        <v>1.2658834811795688E-3</v>
      </c>
    </row>
    <row r="219" spans="1:3">
      <c r="A219" s="35">
        <v>0.61395348837209307</v>
      </c>
      <c r="B219">
        <v>0.17525773195876287</v>
      </c>
      <c r="C219">
        <f t="shared" si="3"/>
        <v>0</v>
      </c>
    </row>
    <row r="220" spans="1:3">
      <c r="A220" s="35">
        <v>0.61860465116279073</v>
      </c>
      <c r="B220">
        <v>0.17525773195876287</v>
      </c>
      <c r="C220">
        <f t="shared" si="3"/>
        <v>1.2754735075521586E-3</v>
      </c>
    </row>
    <row r="221" spans="1:3">
      <c r="A221" s="35">
        <v>0.61860465116279073</v>
      </c>
      <c r="B221">
        <v>0.17731958762886599</v>
      </c>
      <c r="C221">
        <f t="shared" si="3"/>
        <v>1.2754735075521412E-3</v>
      </c>
    </row>
    <row r="222" spans="1:3">
      <c r="A222" s="35">
        <v>0.61860465116279073</v>
      </c>
      <c r="B222">
        <v>0.17938144329896907</v>
      </c>
      <c r="C222">
        <f t="shared" si="3"/>
        <v>1.2754735075521412E-3</v>
      </c>
    </row>
    <row r="223" spans="1:3">
      <c r="A223" s="35">
        <v>0.61860465116279073</v>
      </c>
      <c r="B223">
        <v>0.18144329896907216</v>
      </c>
      <c r="C223">
        <f t="shared" si="3"/>
        <v>1.2754735075521412E-3</v>
      </c>
    </row>
    <row r="224" spans="1:3">
      <c r="A224" s="35">
        <v>0.61860465116279073</v>
      </c>
      <c r="B224">
        <v>0.18350515463917524</v>
      </c>
      <c r="C224">
        <f t="shared" si="3"/>
        <v>1.2754735075521586E-3</v>
      </c>
    </row>
    <row r="225" spans="1:3">
      <c r="A225" s="35">
        <v>0.61860465116279073</v>
      </c>
      <c r="B225">
        <v>0.18556701030927836</v>
      </c>
      <c r="C225">
        <f t="shared" si="3"/>
        <v>1.2754735075521412E-3</v>
      </c>
    </row>
    <row r="226" spans="1:3">
      <c r="A226" s="35">
        <v>0.61860465116279073</v>
      </c>
      <c r="B226">
        <v>0.18762886597938144</v>
      </c>
      <c r="C226">
        <f t="shared" si="3"/>
        <v>1.2754735075521412E-3</v>
      </c>
    </row>
    <row r="227" spans="1:3">
      <c r="A227" s="35">
        <v>0.61860465116279073</v>
      </c>
      <c r="B227">
        <v>0.18969072164948453</v>
      </c>
      <c r="C227">
        <f t="shared" si="3"/>
        <v>1.2754735075521586E-3</v>
      </c>
    </row>
    <row r="228" spans="1:3">
      <c r="A228" s="35">
        <v>0.61860465116279073</v>
      </c>
      <c r="B228">
        <v>0.19175257731958764</v>
      </c>
      <c r="C228">
        <f t="shared" si="3"/>
        <v>1.2754735075521412E-3</v>
      </c>
    </row>
    <row r="229" spans="1:3">
      <c r="A229" s="35">
        <v>0.61860465116279073</v>
      </c>
      <c r="B229">
        <v>0.19381443298969073</v>
      </c>
      <c r="C229">
        <f t="shared" si="3"/>
        <v>1.2754735075521412E-3</v>
      </c>
    </row>
    <row r="230" spans="1:3">
      <c r="A230" s="35">
        <v>0.61860465116279073</v>
      </c>
      <c r="B230">
        <v>0.19587628865979381</v>
      </c>
      <c r="C230">
        <f t="shared" si="3"/>
        <v>0</v>
      </c>
    </row>
    <row r="231" spans="1:3">
      <c r="A231" s="35">
        <v>0.62325581395348839</v>
      </c>
      <c r="B231">
        <v>0.19587628865979381</v>
      </c>
      <c r="C231">
        <f t="shared" si="3"/>
        <v>1.2850635339247138E-3</v>
      </c>
    </row>
    <row r="232" spans="1:3">
      <c r="A232" s="35">
        <v>0.62325581395348839</v>
      </c>
      <c r="B232">
        <v>0.1979381443298969</v>
      </c>
      <c r="C232">
        <f t="shared" si="3"/>
        <v>0</v>
      </c>
    </row>
    <row r="233" spans="1:3">
      <c r="A233" s="35">
        <v>0.62790697674418605</v>
      </c>
      <c r="B233">
        <v>0.1979381443298969</v>
      </c>
      <c r="C233">
        <f t="shared" si="3"/>
        <v>1.2946535602973036E-3</v>
      </c>
    </row>
    <row r="234" spans="1:3">
      <c r="A234" s="35">
        <v>0.62790697674418605</v>
      </c>
      <c r="B234">
        <v>0.2</v>
      </c>
      <c r="C234">
        <f t="shared" si="3"/>
        <v>0</v>
      </c>
    </row>
    <row r="235" spans="1:3">
      <c r="A235" s="35">
        <v>0.63255813953488371</v>
      </c>
      <c r="B235">
        <v>0.2</v>
      </c>
      <c r="C235">
        <f t="shared" si="3"/>
        <v>1.3042435866698586E-3</v>
      </c>
    </row>
    <row r="236" spans="1:3">
      <c r="A236" s="35">
        <v>0.63255813953488371</v>
      </c>
      <c r="B236">
        <v>0.2020618556701031</v>
      </c>
      <c r="C236">
        <f t="shared" si="3"/>
        <v>0</v>
      </c>
    </row>
    <row r="237" spans="1:3">
      <c r="A237" s="35">
        <v>0.63720930232558137</v>
      </c>
      <c r="B237">
        <v>0.2020618556701031</v>
      </c>
      <c r="C237">
        <f t="shared" si="3"/>
        <v>1.3138336130424312E-3</v>
      </c>
    </row>
    <row r="238" spans="1:3">
      <c r="A238" s="35">
        <v>0.63720930232558137</v>
      </c>
      <c r="B238">
        <v>0.20412371134020618</v>
      </c>
      <c r="C238">
        <f t="shared" si="3"/>
        <v>0</v>
      </c>
    </row>
    <row r="239" spans="1:3">
      <c r="A239" s="35">
        <v>0.64186046511627903</v>
      </c>
      <c r="B239">
        <v>0.20412371134020618</v>
      </c>
      <c r="C239">
        <f t="shared" si="3"/>
        <v>0</v>
      </c>
    </row>
    <row r="240" spans="1:3">
      <c r="A240" s="35">
        <v>0.64651162790697669</v>
      </c>
      <c r="B240">
        <v>0.20412371134020618</v>
      </c>
      <c r="C240">
        <f t="shared" si="3"/>
        <v>0</v>
      </c>
    </row>
    <row r="241" spans="1:3">
      <c r="A241" s="35">
        <v>0.65116279069767447</v>
      </c>
      <c r="B241">
        <v>0.20412371134020618</v>
      </c>
      <c r="C241">
        <f t="shared" si="3"/>
        <v>1.3426036921601488E-3</v>
      </c>
    </row>
    <row r="242" spans="1:3">
      <c r="A242" s="35">
        <v>0.65116279069767447</v>
      </c>
      <c r="B242">
        <v>0.20618556701030927</v>
      </c>
      <c r="C242">
        <f t="shared" si="3"/>
        <v>1.3426036921601668E-3</v>
      </c>
    </row>
    <row r="243" spans="1:3">
      <c r="A243" s="35">
        <v>0.65116279069767447</v>
      </c>
      <c r="B243">
        <v>0.20824742268041238</v>
      </c>
      <c r="C243">
        <f t="shared" si="3"/>
        <v>1.3426036921601488E-3</v>
      </c>
    </row>
    <row r="244" spans="1:3">
      <c r="A244" s="35">
        <v>0.65116279069767447</v>
      </c>
      <c r="B244">
        <v>0.21030927835051547</v>
      </c>
      <c r="C244">
        <f t="shared" si="3"/>
        <v>0</v>
      </c>
    </row>
    <row r="245" spans="1:3">
      <c r="A245" s="35">
        <v>0.65581395348837213</v>
      </c>
      <c r="B245">
        <v>0.21030927835051547</v>
      </c>
      <c r="C245">
        <f t="shared" si="3"/>
        <v>0</v>
      </c>
    </row>
    <row r="246" spans="1:3">
      <c r="A246" s="35">
        <v>0.66046511627906979</v>
      </c>
      <c r="B246">
        <v>0.21030927835051547</v>
      </c>
      <c r="C246">
        <f t="shared" si="3"/>
        <v>1.3617837449052938E-3</v>
      </c>
    </row>
    <row r="247" spans="1:3">
      <c r="A247" s="35">
        <v>0.66046511627906979</v>
      </c>
      <c r="B247">
        <v>0.21237113402061855</v>
      </c>
      <c r="C247">
        <f t="shared" si="3"/>
        <v>0</v>
      </c>
    </row>
    <row r="248" spans="1:3">
      <c r="A248" s="35">
        <v>0.66511627906976745</v>
      </c>
      <c r="B248">
        <v>0.21237113402061855</v>
      </c>
      <c r="C248">
        <f t="shared" si="3"/>
        <v>1.3713737712778662E-3</v>
      </c>
    </row>
    <row r="249" spans="1:3">
      <c r="A249" s="35">
        <v>0.66511627906976745</v>
      </c>
      <c r="B249">
        <v>0.21443298969072164</v>
      </c>
      <c r="C249">
        <f t="shared" si="3"/>
        <v>1.3713737712778846E-3</v>
      </c>
    </row>
    <row r="250" spans="1:3">
      <c r="A250" s="35">
        <v>0.66511627906976745</v>
      </c>
      <c r="B250">
        <v>0.21649484536082475</v>
      </c>
      <c r="C250">
        <f t="shared" si="3"/>
        <v>1.3713737712778662E-3</v>
      </c>
    </row>
    <row r="251" spans="1:3">
      <c r="A251" s="35">
        <v>0.66511627906976745</v>
      </c>
      <c r="B251">
        <v>0.21855670103092784</v>
      </c>
      <c r="C251">
        <f t="shared" si="3"/>
        <v>0</v>
      </c>
    </row>
    <row r="252" spans="1:3">
      <c r="A252" s="35">
        <v>0.66976744186046511</v>
      </c>
      <c r="B252">
        <v>0.21855670103092784</v>
      </c>
      <c r="C252">
        <f t="shared" si="3"/>
        <v>0</v>
      </c>
    </row>
    <row r="253" spans="1:3">
      <c r="A253" s="35">
        <v>0.67441860465116277</v>
      </c>
      <c r="B253">
        <v>0.21855670103092784</v>
      </c>
      <c r="C253">
        <f t="shared" si="3"/>
        <v>0</v>
      </c>
    </row>
    <row r="254" spans="1:3">
      <c r="A254" s="35">
        <v>0.67906976744186043</v>
      </c>
      <c r="B254">
        <v>0.21855670103092784</v>
      </c>
      <c r="C254">
        <f t="shared" si="3"/>
        <v>0</v>
      </c>
    </row>
    <row r="255" spans="1:3">
      <c r="A255" s="35">
        <v>0.68372093023255809</v>
      </c>
      <c r="B255">
        <v>0.21855670103092784</v>
      </c>
      <c r="C255">
        <f t="shared" si="3"/>
        <v>0</v>
      </c>
    </row>
    <row r="256" spans="1:3">
      <c r="A256" s="35">
        <v>0.68837209302325586</v>
      </c>
      <c r="B256">
        <v>0.21855670103092784</v>
      </c>
      <c r="C256">
        <f t="shared" si="3"/>
        <v>1.4193239031407288E-3</v>
      </c>
    </row>
    <row r="257" spans="1:3">
      <c r="A257" s="35">
        <v>0.68837209302325586</v>
      </c>
      <c r="B257">
        <v>0.22061855670103092</v>
      </c>
      <c r="C257">
        <f t="shared" si="3"/>
        <v>1.4193239031407478E-3</v>
      </c>
    </row>
    <row r="258" spans="1:3">
      <c r="A258" s="35">
        <v>0.68837209302325586</v>
      </c>
      <c r="B258">
        <v>0.22268041237113403</v>
      </c>
      <c r="C258">
        <f t="shared" si="3"/>
        <v>0</v>
      </c>
    </row>
    <row r="259" spans="1:3">
      <c r="A259" s="35">
        <v>0.69302325581395352</v>
      </c>
      <c r="B259">
        <v>0.22268041237113403</v>
      </c>
      <c r="C259">
        <f t="shared" ref="C259:C322" si="4">(B260-B259)*((A260+A259)/2)</f>
        <v>0</v>
      </c>
    </row>
    <row r="260" spans="1:3">
      <c r="A260" s="35">
        <v>0.69767441860465118</v>
      </c>
      <c r="B260">
        <v>0.22268041237113403</v>
      </c>
      <c r="C260">
        <f t="shared" si="4"/>
        <v>0</v>
      </c>
    </row>
    <row r="261" spans="1:3">
      <c r="A261" s="35">
        <v>0.70232558139534884</v>
      </c>
      <c r="B261">
        <v>0.22268041237113403</v>
      </c>
      <c r="C261">
        <f t="shared" si="4"/>
        <v>1.4480939822584461E-3</v>
      </c>
    </row>
    <row r="262" spans="1:3">
      <c r="A262" s="35">
        <v>0.70232558139534884</v>
      </c>
      <c r="B262">
        <v>0.22474226804123712</v>
      </c>
      <c r="C262">
        <f t="shared" si="4"/>
        <v>0</v>
      </c>
    </row>
    <row r="263" spans="1:3">
      <c r="A263" s="35">
        <v>0.7069767441860465</v>
      </c>
      <c r="B263">
        <v>0.22474226804123712</v>
      </c>
      <c r="C263">
        <f t="shared" si="4"/>
        <v>0</v>
      </c>
    </row>
    <row r="264" spans="1:3">
      <c r="A264" s="35">
        <v>0.71162790697674416</v>
      </c>
      <c r="B264">
        <v>0.22474226804123712</v>
      </c>
      <c r="C264">
        <f t="shared" si="4"/>
        <v>1.4672740350035909E-3</v>
      </c>
    </row>
    <row r="265" spans="1:3">
      <c r="A265" s="35">
        <v>0.71162790697674416</v>
      </c>
      <c r="B265">
        <v>0.22680412371134021</v>
      </c>
      <c r="C265">
        <f t="shared" si="4"/>
        <v>1.4672740350035909E-3</v>
      </c>
    </row>
    <row r="266" spans="1:3">
      <c r="A266" s="35">
        <v>0.71162790697674416</v>
      </c>
      <c r="B266">
        <v>0.22886597938144329</v>
      </c>
      <c r="C266">
        <f t="shared" si="4"/>
        <v>0</v>
      </c>
    </row>
    <row r="267" spans="1:3">
      <c r="A267" s="35">
        <v>0.71627906976744182</v>
      </c>
      <c r="B267">
        <v>0.22886597938144329</v>
      </c>
      <c r="C267">
        <f t="shared" si="4"/>
        <v>1.4768640613761833E-3</v>
      </c>
    </row>
    <row r="268" spans="1:3">
      <c r="A268" s="35">
        <v>0.71627906976744182</v>
      </c>
      <c r="B268">
        <v>0.2309278350515464</v>
      </c>
      <c r="C268">
        <f t="shared" si="4"/>
        <v>1.4768640613761635E-3</v>
      </c>
    </row>
    <row r="269" spans="1:3">
      <c r="A269" s="35">
        <v>0.71627906976744182</v>
      </c>
      <c r="B269">
        <v>0.23298969072164949</v>
      </c>
      <c r="C269">
        <f t="shared" si="4"/>
        <v>1.4768640613761635E-3</v>
      </c>
    </row>
    <row r="270" spans="1:3">
      <c r="A270" s="35">
        <v>0.71627906976744182</v>
      </c>
      <c r="B270">
        <v>0.23505154639175257</v>
      </c>
      <c r="C270">
        <f t="shared" si="4"/>
        <v>1.4768640613761635E-3</v>
      </c>
    </row>
    <row r="271" spans="1:3">
      <c r="A271" s="35">
        <v>0.71627906976744182</v>
      </c>
      <c r="B271">
        <v>0.23711340206185566</v>
      </c>
      <c r="C271">
        <f t="shared" si="4"/>
        <v>1.4768640613761833E-3</v>
      </c>
    </row>
    <row r="272" spans="1:3">
      <c r="A272" s="35">
        <v>0.71627906976744182</v>
      </c>
      <c r="B272">
        <v>0.23917525773195877</v>
      </c>
      <c r="C272">
        <f t="shared" si="4"/>
        <v>1.4768640613761635E-3</v>
      </c>
    </row>
    <row r="273" spans="1:3">
      <c r="A273" s="35">
        <v>0.71627906976744182</v>
      </c>
      <c r="B273">
        <v>0.24123711340206186</v>
      </c>
      <c r="C273">
        <f t="shared" si="4"/>
        <v>0</v>
      </c>
    </row>
    <row r="274" spans="1:3">
      <c r="A274" s="35">
        <v>0.72093023255813948</v>
      </c>
      <c r="B274">
        <v>0.24123711340206186</v>
      </c>
      <c r="C274">
        <f t="shared" si="4"/>
        <v>0</v>
      </c>
    </row>
    <row r="275" spans="1:3">
      <c r="A275" s="35">
        <v>0.72558139534883725</v>
      </c>
      <c r="B275">
        <v>0.24123711340206186</v>
      </c>
      <c r="C275">
        <f t="shared" si="4"/>
        <v>1.4960441141213085E-3</v>
      </c>
    </row>
    <row r="276" spans="1:3">
      <c r="A276" s="35">
        <v>0.72558139534883725</v>
      </c>
      <c r="B276">
        <v>0.24329896907216494</v>
      </c>
      <c r="C276">
        <f t="shared" si="4"/>
        <v>1.4960441141213085E-3</v>
      </c>
    </row>
    <row r="277" spans="1:3">
      <c r="A277" s="35">
        <v>0.72558139534883725</v>
      </c>
      <c r="B277">
        <v>0.24536082474226803</v>
      </c>
      <c r="C277">
        <f t="shared" si="4"/>
        <v>1.4960441141213287E-3</v>
      </c>
    </row>
    <row r="278" spans="1:3">
      <c r="A278" s="35">
        <v>0.72558139534883725</v>
      </c>
      <c r="B278">
        <v>0.24742268041237114</v>
      </c>
      <c r="C278">
        <f t="shared" si="4"/>
        <v>1.4960441141213085E-3</v>
      </c>
    </row>
    <row r="279" spans="1:3">
      <c r="A279" s="35">
        <v>0.72558139534883725</v>
      </c>
      <c r="B279">
        <v>0.24948453608247423</v>
      </c>
      <c r="C279">
        <f t="shared" si="4"/>
        <v>0</v>
      </c>
    </row>
    <row r="280" spans="1:3">
      <c r="A280" s="35">
        <v>0.73023255813953492</v>
      </c>
      <c r="B280">
        <v>0.24948453608247423</v>
      </c>
      <c r="C280">
        <f t="shared" si="4"/>
        <v>1.5056341404938811E-3</v>
      </c>
    </row>
    <row r="281" spans="1:3">
      <c r="A281" s="35">
        <v>0.73023255813953492</v>
      </c>
      <c r="B281">
        <v>0.25154639175257731</v>
      </c>
      <c r="C281">
        <f t="shared" si="4"/>
        <v>0</v>
      </c>
    </row>
    <row r="282" spans="1:3">
      <c r="A282" s="35">
        <v>0.73488372093023258</v>
      </c>
      <c r="B282">
        <v>0.25154639175257731</v>
      </c>
      <c r="C282">
        <f t="shared" si="4"/>
        <v>0</v>
      </c>
    </row>
    <row r="283" spans="1:3">
      <c r="A283" s="35">
        <v>0.73953488372093024</v>
      </c>
      <c r="B283">
        <v>0.25154639175257731</v>
      </c>
      <c r="C283">
        <f t="shared" si="4"/>
        <v>0</v>
      </c>
    </row>
    <row r="284" spans="1:3">
      <c r="A284" s="35">
        <v>0.7441860465116279</v>
      </c>
      <c r="B284">
        <v>0.25154639175257731</v>
      </c>
      <c r="C284">
        <f t="shared" si="4"/>
        <v>1.5344042196115985E-3</v>
      </c>
    </row>
    <row r="285" spans="1:3">
      <c r="A285" s="35">
        <v>0.7441860465116279</v>
      </c>
      <c r="B285">
        <v>0.2536082474226804</v>
      </c>
      <c r="C285">
        <f t="shared" si="4"/>
        <v>1.5344042196115985E-3</v>
      </c>
    </row>
    <row r="286" spans="1:3">
      <c r="A286" s="35">
        <v>0.7441860465116279</v>
      </c>
      <c r="B286">
        <v>0.25567010309278349</v>
      </c>
      <c r="C286">
        <f t="shared" si="4"/>
        <v>0</v>
      </c>
    </row>
    <row r="287" spans="1:3">
      <c r="A287" s="35">
        <v>0.74883720930232556</v>
      </c>
      <c r="B287">
        <v>0.25567010309278349</v>
      </c>
      <c r="C287">
        <f t="shared" si="4"/>
        <v>1.5439942459841709E-3</v>
      </c>
    </row>
    <row r="288" spans="1:3">
      <c r="A288" s="35">
        <v>0.74883720930232556</v>
      </c>
      <c r="B288">
        <v>0.25773195876288657</v>
      </c>
      <c r="C288">
        <f t="shared" si="4"/>
        <v>1.5439942459842125E-3</v>
      </c>
    </row>
    <row r="289" spans="1:3">
      <c r="A289" s="35">
        <v>0.74883720930232556</v>
      </c>
      <c r="B289">
        <v>0.25979381443298971</v>
      </c>
      <c r="C289">
        <f t="shared" si="4"/>
        <v>1.5439942459841709E-3</v>
      </c>
    </row>
    <row r="290" spans="1:3">
      <c r="A290" s="35">
        <v>0.74883720930232556</v>
      </c>
      <c r="B290">
        <v>0.2618556701030928</v>
      </c>
      <c r="C290">
        <f t="shared" si="4"/>
        <v>1.5439942459841709E-3</v>
      </c>
    </row>
    <row r="291" spans="1:3">
      <c r="A291" s="35">
        <v>0.74883720930232556</v>
      </c>
      <c r="B291">
        <v>0.26391752577319588</v>
      </c>
      <c r="C291">
        <f t="shared" si="4"/>
        <v>1.5439942459841709E-3</v>
      </c>
    </row>
    <row r="292" spans="1:3">
      <c r="A292" s="35">
        <v>0.74883720930232556</v>
      </c>
      <c r="B292">
        <v>0.26597938144329897</v>
      </c>
      <c r="C292">
        <f t="shared" si="4"/>
        <v>1.5439942459841709E-3</v>
      </c>
    </row>
    <row r="293" spans="1:3">
      <c r="A293" s="35">
        <v>0.74883720930232556</v>
      </c>
      <c r="B293">
        <v>0.26804123711340205</v>
      </c>
      <c r="C293">
        <f t="shared" si="4"/>
        <v>1.5439942459841709E-3</v>
      </c>
    </row>
    <row r="294" spans="1:3">
      <c r="A294" s="35">
        <v>0.74883720930232556</v>
      </c>
      <c r="B294">
        <v>0.27010309278350514</v>
      </c>
      <c r="C294">
        <f t="shared" si="4"/>
        <v>1.5439942459841709E-3</v>
      </c>
    </row>
    <row r="295" spans="1:3">
      <c r="A295" s="35">
        <v>0.74883720930232556</v>
      </c>
      <c r="B295">
        <v>0.27216494845360822</v>
      </c>
      <c r="C295">
        <f t="shared" si="4"/>
        <v>0</v>
      </c>
    </row>
    <row r="296" spans="1:3">
      <c r="A296" s="35">
        <v>0.75348837209302322</v>
      </c>
      <c r="B296">
        <v>0.27216494845360822</v>
      </c>
      <c r="C296">
        <f t="shared" si="4"/>
        <v>1.5535842723567851E-3</v>
      </c>
    </row>
    <row r="297" spans="1:3">
      <c r="A297" s="35">
        <v>0.75348837209302322</v>
      </c>
      <c r="B297">
        <v>0.27422680412371137</v>
      </c>
      <c r="C297">
        <f t="shared" si="4"/>
        <v>1.5535842723567433E-3</v>
      </c>
    </row>
    <row r="298" spans="1:3">
      <c r="A298" s="35">
        <v>0.75348837209302322</v>
      </c>
      <c r="B298">
        <v>0.27628865979381445</v>
      </c>
      <c r="C298">
        <f t="shared" si="4"/>
        <v>1.5535842723567433E-3</v>
      </c>
    </row>
    <row r="299" spans="1:3">
      <c r="A299" s="35">
        <v>0.75348837209302322</v>
      </c>
      <c r="B299">
        <v>0.27835051546391754</v>
      </c>
      <c r="C299">
        <f t="shared" si="4"/>
        <v>0</v>
      </c>
    </row>
    <row r="300" spans="1:3">
      <c r="A300" s="35">
        <v>0.75813953488372088</v>
      </c>
      <c r="B300">
        <v>0.27835051546391754</v>
      </c>
      <c r="C300">
        <f t="shared" si="4"/>
        <v>0</v>
      </c>
    </row>
    <row r="301" spans="1:3">
      <c r="A301" s="35">
        <v>0.76279069767441865</v>
      </c>
      <c r="B301">
        <v>0.27835051546391754</v>
      </c>
      <c r="C301">
        <f t="shared" si="4"/>
        <v>0</v>
      </c>
    </row>
    <row r="302" spans="1:3">
      <c r="A302" s="35">
        <v>0.76744186046511631</v>
      </c>
      <c r="B302">
        <v>0.27835051546391754</v>
      </c>
      <c r="C302">
        <f t="shared" si="4"/>
        <v>1.5823543514744611E-3</v>
      </c>
    </row>
    <row r="303" spans="1:3">
      <c r="A303" s="35">
        <v>0.76744186046511631</v>
      </c>
      <c r="B303">
        <v>0.28041237113402062</v>
      </c>
      <c r="C303">
        <f t="shared" si="4"/>
        <v>0</v>
      </c>
    </row>
    <row r="304" spans="1:3">
      <c r="A304" s="35">
        <v>0.77209302325581397</v>
      </c>
      <c r="B304">
        <v>0.28041237113402062</v>
      </c>
      <c r="C304">
        <f t="shared" si="4"/>
        <v>1.5919443778470335E-3</v>
      </c>
    </row>
    <row r="305" spans="1:3">
      <c r="A305" s="35">
        <v>0.77209302325581397</v>
      </c>
      <c r="B305">
        <v>0.28247422680412371</v>
      </c>
      <c r="C305">
        <f t="shared" si="4"/>
        <v>1.5919443778470335E-3</v>
      </c>
    </row>
    <row r="306" spans="1:3">
      <c r="A306" s="35">
        <v>0.77209302325581397</v>
      </c>
      <c r="B306">
        <v>0.28453608247422679</v>
      </c>
      <c r="C306">
        <f t="shared" si="4"/>
        <v>1.5919443778470335E-3</v>
      </c>
    </row>
    <row r="307" spans="1:3">
      <c r="A307" s="35">
        <v>0.77209302325581397</v>
      </c>
      <c r="B307">
        <v>0.28659793814432988</v>
      </c>
      <c r="C307">
        <f t="shared" si="4"/>
        <v>1.5919443778470335E-3</v>
      </c>
    </row>
    <row r="308" spans="1:3">
      <c r="A308" s="35">
        <v>0.77209302325581397</v>
      </c>
      <c r="B308">
        <v>0.28865979381443296</v>
      </c>
      <c r="C308">
        <f t="shared" si="4"/>
        <v>1.5919443778470764E-3</v>
      </c>
    </row>
    <row r="309" spans="1:3">
      <c r="A309" s="35">
        <v>0.77209302325581397</v>
      </c>
      <c r="B309">
        <v>0.2907216494845361</v>
      </c>
      <c r="C309">
        <f t="shared" si="4"/>
        <v>1.5919443778470335E-3</v>
      </c>
    </row>
    <row r="310" spans="1:3">
      <c r="A310" s="35">
        <v>0.77209302325581397</v>
      </c>
      <c r="B310">
        <v>0.29278350515463919</v>
      </c>
      <c r="C310">
        <f t="shared" si="4"/>
        <v>1.5919443778470335E-3</v>
      </c>
    </row>
    <row r="311" spans="1:3">
      <c r="A311" s="35">
        <v>0.77209302325581397</v>
      </c>
      <c r="B311">
        <v>0.29484536082474228</v>
      </c>
      <c r="C311">
        <f t="shared" si="4"/>
        <v>1.5919443778470335E-3</v>
      </c>
    </row>
    <row r="312" spans="1:3">
      <c r="A312" s="35">
        <v>0.77209302325581397</v>
      </c>
      <c r="B312">
        <v>0.29690721649484536</v>
      </c>
      <c r="C312">
        <f t="shared" si="4"/>
        <v>1.5919443778470335E-3</v>
      </c>
    </row>
    <row r="313" spans="1:3">
      <c r="A313" s="35">
        <v>0.77209302325581397</v>
      </c>
      <c r="B313">
        <v>0.29896907216494845</v>
      </c>
      <c r="C313">
        <f t="shared" si="4"/>
        <v>0</v>
      </c>
    </row>
    <row r="314" spans="1:3">
      <c r="A314" s="35">
        <v>0.77674418604651163</v>
      </c>
      <c r="B314">
        <v>0.29896907216494845</v>
      </c>
      <c r="C314">
        <f t="shared" si="4"/>
        <v>1.6015344042196059E-3</v>
      </c>
    </row>
    <row r="315" spans="1:3">
      <c r="A315" s="35">
        <v>0.77674418604651163</v>
      </c>
      <c r="B315">
        <v>0.30103092783505153</v>
      </c>
      <c r="C315">
        <f t="shared" si="4"/>
        <v>1.6015344042196059E-3</v>
      </c>
    </row>
    <row r="316" spans="1:3">
      <c r="A316" s="35">
        <v>0.77674418604651163</v>
      </c>
      <c r="B316">
        <v>0.30309278350515462</v>
      </c>
      <c r="C316">
        <f t="shared" si="4"/>
        <v>1.601534404219649E-3</v>
      </c>
    </row>
    <row r="317" spans="1:3">
      <c r="A317" s="35">
        <v>0.77674418604651163</v>
      </c>
      <c r="B317">
        <v>0.30515463917525776</v>
      </c>
      <c r="C317">
        <f t="shared" si="4"/>
        <v>1.6015344042196059E-3</v>
      </c>
    </row>
    <row r="318" spans="1:3">
      <c r="A318" s="35">
        <v>0.77674418604651163</v>
      </c>
      <c r="B318">
        <v>0.30721649484536084</v>
      </c>
      <c r="C318">
        <f t="shared" si="4"/>
        <v>1.6015344042196059E-3</v>
      </c>
    </row>
    <row r="319" spans="1:3">
      <c r="A319" s="35">
        <v>0.77674418604651163</v>
      </c>
      <c r="B319">
        <v>0.30927835051546393</v>
      </c>
      <c r="C319">
        <f t="shared" si="4"/>
        <v>1.6015344042196059E-3</v>
      </c>
    </row>
    <row r="320" spans="1:3">
      <c r="A320" s="35">
        <v>0.77674418604651163</v>
      </c>
      <c r="B320">
        <v>0.31134020618556701</v>
      </c>
      <c r="C320">
        <f t="shared" si="4"/>
        <v>1.6015344042196059E-3</v>
      </c>
    </row>
    <row r="321" spans="1:3">
      <c r="A321" s="35">
        <v>0.77674418604651163</v>
      </c>
      <c r="B321">
        <v>0.3134020618556701</v>
      </c>
      <c r="C321">
        <f t="shared" si="4"/>
        <v>0</v>
      </c>
    </row>
    <row r="322" spans="1:3">
      <c r="A322" s="35">
        <v>0.78139534883720929</v>
      </c>
      <c r="B322">
        <v>0.3134020618556701</v>
      </c>
      <c r="C322">
        <f t="shared" si="4"/>
        <v>1.6111244305921785E-3</v>
      </c>
    </row>
    <row r="323" spans="1:3">
      <c r="A323" s="35">
        <v>0.78139534883720929</v>
      </c>
      <c r="B323">
        <v>0.31546391752577319</v>
      </c>
      <c r="C323">
        <f t="shared" ref="C323:C386" si="5">(B324-B323)*((A324+A323)/2)</f>
        <v>1.6111244305921785E-3</v>
      </c>
    </row>
    <row r="324" spans="1:3">
      <c r="A324" s="35">
        <v>0.78139534883720929</v>
      </c>
      <c r="B324">
        <v>0.31752577319587627</v>
      </c>
      <c r="C324">
        <f t="shared" si="5"/>
        <v>0</v>
      </c>
    </row>
    <row r="325" spans="1:3">
      <c r="A325" s="35">
        <v>0.78604651162790695</v>
      </c>
      <c r="B325">
        <v>0.31752577319587627</v>
      </c>
      <c r="C325">
        <f t="shared" si="5"/>
        <v>1.6207144569647509E-3</v>
      </c>
    </row>
    <row r="326" spans="1:3">
      <c r="A326" s="35">
        <v>0.78604651162790695</v>
      </c>
      <c r="B326">
        <v>0.31958762886597936</v>
      </c>
      <c r="C326">
        <f t="shared" si="5"/>
        <v>1.6207144569647944E-3</v>
      </c>
    </row>
    <row r="327" spans="1:3">
      <c r="A327" s="35">
        <v>0.78604651162790695</v>
      </c>
      <c r="B327">
        <v>0.3216494845360825</v>
      </c>
      <c r="C327">
        <f t="shared" si="5"/>
        <v>1.6207144569647509E-3</v>
      </c>
    </row>
    <row r="328" spans="1:3">
      <c r="A328" s="35">
        <v>0.78604651162790695</v>
      </c>
      <c r="B328">
        <v>0.32371134020618558</v>
      </c>
      <c r="C328">
        <f t="shared" si="5"/>
        <v>0</v>
      </c>
    </row>
    <row r="329" spans="1:3">
      <c r="A329" s="35">
        <v>0.79069767441860461</v>
      </c>
      <c r="B329">
        <v>0.32371134020618558</v>
      </c>
      <c r="C329">
        <f t="shared" si="5"/>
        <v>1.6303044833373232E-3</v>
      </c>
    </row>
    <row r="330" spans="1:3">
      <c r="A330" s="35">
        <v>0.79069767441860461</v>
      </c>
      <c r="B330">
        <v>0.32577319587628867</v>
      </c>
      <c r="C330">
        <f t="shared" si="5"/>
        <v>1.6303044833373232E-3</v>
      </c>
    </row>
    <row r="331" spans="1:3">
      <c r="A331" s="35">
        <v>0.79069767441860461</v>
      </c>
      <c r="B331">
        <v>0.32783505154639175</v>
      </c>
      <c r="C331">
        <f t="shared" si="5"/>
        <v>0</v>
      </c>
    </row>
    <row r="332" spans="1:3">
      <c r="A332" s="35">
        <v>0.79534883720930227</v>
      </c>
      <c r="B332">
        <v>0.32783505154639175</v>
      </c>
      <c r="C332">
        <f t="shared" si="5"/>
        <v>1.6398945097098958E-3</v>
      </c>
    </row>
    <row r="333" spans="1:3">
      <c r="A333" s="35">
        <v>0.79534883720930227</v>
      </c>
      <c r="B333">
        <v>0.32989690721649484</v>
      </c>
      <c r="C333">
        <f t="shared" si="5"/>
        <v>1.6398945097098958E-3</v>
      </c>
    </row>
    <row r="334" spans="1:3">
      <c r="A334" s="35">
        <v>0.79534883720930227</v>
      </c>
      <c r="B334">
        <v>0.33195876288659792</v>
      </c>
      <c r="C334">
        <f t="shared" si="5"/>
        <v>1.6398945097098958E-3</v>
      </c>
    </row>
    <row r="335" spans="1:3">
      <c r="A335" s="35">
        <v>0.79534883720930227</v>
      </c>
      <c r="B335">
        <v>0.33402061855670101</v>
      </c>
      <c r="C335">
        <f t="shared" si="5"/>
        <v>1.6398945097099399E-3</v>
      </c>
    </row>
    <row r="336" spans="1:3">
      <c r="A336" s="35">
        <v>0.79534883720930227</v>
      </c>
      <c r="B336">
        <v>0.33608247422680415</v>
      </c>
      <c r="C336">
        <f t="shared" si="5"/>
        <v>0</v>
      </c>
    </row>
    <row r="337" spans="1:3">
      <c r="A337" s="35">
        <v>0.8</v>
      </c>
      <c r="B337">
        <v>0.33608247422680415</v>
      </c>
      <c r="C337">
        <f t="shared" si="5"/>
        <v>1.6494845360824685E-3</v>
      </c>
    </row>
    <row r="338" spans="1:3">
      <c r="A338" s="35">
        <v>0.8</v>
      </c>
      <c r="B338">
        <v>0.33814432989690724</v>
      </c>
      <c r="C338">
        <f t="shared" si="5"/>
        <v>0</v>
      </c>
    </row>
    <row r="339" spans="1:3">
      <c r="A339" s="35">
        <v>0.8046511627906977</v>
      </c>
      <c r="B339">
        <v>0.33814432989690724</v>
      </c>
      <c r="C339">
        <f t="shared" si="5"/>
        <v>1.6590745624550408E-3</v>
      </c>
    </row>
    <row r="340" spans="1:3">
      <c r="A340" s="35">
        <v>0.8046511627906977</v>
      </c>
      <c r="B340">
        <v>0.34020618556701032</v>
      </c>
      <c r="C340">
        <f t="shared" si="5"/>
        <v>1.6590745624550408E-3</v>
      </c>
    </row>
    <row r="341" spans="1:3">
      <c r="A341" s="35">
        <v>0.8046511627906977</v>
      </c>
      <c r="B341">
        <v>0.34226804123711341</v>
      </c>
      <c r="C341">
        <f t="shared" si="5"/>
        <v>1.6590745624550408E-3</v>
      </c>
    </row>
    <row r="342" spans="1:3">
      <c r="A342" s="35">
        <v>0.8046511627906977</v>
      </c>
      <c r="B342">
        <v>0.34432989690721649</v>
      </c>
      <c r="C342">
        <f t="shared" si="5"/>
        <v>1.6590745624550408E-3</v>
      </c>
    </row>
    <row r="343" spans="1:3">
      <c r="A343" s="35">
        <v>0.8046511627906977</v>
      </c>
      <c r="B343">
        <v>0.34639175257731958</v>
      </c>
      <c r="C343">
        <f t="shared" si="5"/>
        <v>0</v>
      </c>
    </row>
    <row r="344" spans="1:3">
      <c r="A344" s="35">
        <v>0.80930232558139537</v>
      </c>
      <c r="B344">
        <v>0.34639175257731958</v>
      </c>
      <c r="C344">
        <f t="shared" si="5"/>
        <v>0</v>
      </c>
    </row>
    <row r="345" spans="1:3">
      <c r="A345" s="35">
        <v>0.81395348837209303</v>
      </c>
      <c r="B345">
        <v>0.34639175257731958</v>
      </c>
      <c r="C345">
        <f t="shared" si="5"/>
        <v>1.6782546152001858E-3</v>
      </c>
    </row>
    <row r="346" spans="1:3">
      <c r="A346" s="35">
        <v>0.81395348837209303</v>
      </c>
      <c r="B346">
        <v>0.34845360824742266</v>
      </c>
      <c r="C346">
        <f t="shared" si="5"/>
        <v>1.6782546152001858E-3</v>
      </c>
    </row>
    <row r="347" spans="1:3">
      <c r="A347" s="35">
        <v>0.81395348837209303</v>
      </c>
      <c r="B347">
        <v>0.35051546391752575</v>
      </c>
      <c r="C347">
        <f t="shared" si="5"/>
        <v>1.6782546152002309E-3</v>
      </c>
    </row>
    <row r="348" spans="1:3">
      <c r="A348" s="35">
        <v>0.81395348837209303</v>
      </c>
      <c r="B348">
        <v>0.35257731958762889</v>
      </c>
      <c r="C348">
        <f t="shared" si="5"/>
        <v>1.6782546152001858E-3</v>
      </c>
    </row>
    <row r="349" spans="1:3">
      <c r="A349" s="35">
        <v>0.81395348837209303</v>
      </c>
      <c r="B349">
        <v>0.35463917525773198</v>
      </c>
      <c r="C349">
        <f t="shared" si="5"/>
        <v>1.6782546152001858E-3</v>
      </c>
    </row>
    <row r="350" spans="1:3">
      <c r="A350" s="35">
        <v>0.81395348837209303</v>
      </c>
      <c r="B350">
        <v>0.35670103092783506</v>
      </c>
      <c r="C350">
        <f t="shared" si="5"/>
        <v>1.6782546152001858E-3</v>
      </c>
    </row>
    <row r="351" spans="1:3">
      <c r="A351" s="35">
        <v>0.81395348837209303</v>
      </c>
      <c r="B351">
        <v>0.35876288659793815</v>
      </c>
      <c r="C351">
        <f t="shared" si="5"/>
        <v>1.6782546152001858E-3</v>
      </c>
    </row>
    <row r="352" spans="1:3">
      <c r="A352" s="35">
        <v>0.81395348837209303</v>
      </c>
      <c r="B352">
        <v>0.36082474226804123</v>
      </c>
      <c r="C352">
        <f t="shared" si="5"/>
        <v>1.6782546152001858E-3</v>
      </c>
    </row>
    <row r="353" spans="1:3">
      <c r="A353" s="35">
        <v>0.81395348837209303</v>
      </c>
      <c r="B353">
        <v>0.36288659793814432</v>
      </c>
      <c r="C353">
        <f t="shared" si="5"/>
        <v>1.6782546152001858E-3</v>
      </c>
    </row>
    <row r="354" spans="1:3">
      <c r="A354" s="35">
        <v>0.81395348837209303</v>
      </c>
      <c r="B354">
        <v>0.3649484536082474</v>
      </c>
      <c r="C354">
        <f t="shared" si="5"/>
        <v>1.6782546152001858E-3</v>
      </c>
    </row>
    <row r="355" spans="1:3">
      <c r="A355" s="35">
        <v>0.81395348837209303</v>
      </c>
      <c r="B355">
        <v>0.36701030927835049</v>
      </c>
      <c r="C355">
        <f t="shared" si="5"/>
        <v>1.6782546152002309E-3</v>
      </c>
    </row>
    <row r="356" spans="1:3">
      <c r="A356" s="35">
        <v>0.81395348837209303</v>
      </c>
      <c r="B356">
        <v>0.36907216494845363</v>
      </c>
      <c r="C356">
        <f t="shared" si="5"/>
        <v>1.6782546152001858E-3</v>
      </c>
    </row>
    <row r="357" spans="1:3">
      <c r="A357" s="35">
        <v>0.81395348837209303</v>
      </c>
      <c r="B357">
        <v>0.37113402061855671</v>
      </c>
      <c r="C357">
        <f t="shared" si="5"/>
        <v>1.6782546152001858E-3</v>
      </c>
    </row>
    <row r="358" spans="1:3">
      <c r="A358" s="35">
        <v>0.81395348837209303</v>
      </c>
      <c r="B358">
        <v>0.3731958762886598</v>
      </c>
      <c r="C358">
        <f t="shared" si="5"/>
        <v>1.6782546152001858E-3</v>
      </c>
    </row>
    <row r="359" spans="1:3">
      <c r="A359" s="35">
        <v>0.81395348837209303</v>
      </c>
      <c r="B359">
        <v>0.37525773195876289</v>
      </c>
      <c r="C359">
        <f t="shared" si="5"/>
        <v>1.6782546152001858E-3</v>
      </c>
    </row>
    <row r="360" spans="1:3">
      <c r="A360" s="35">
        <v>0.81395348837209303</v>
      </c>
      <c r="B360">
        <v>0.37731958762886597</v>
      </c>
      <c r="C360">
        <f t="shared" si="5"/>
        <v>1.6782546152001858E-3</v>
      </c>
    </row>
    <row r="361" spans="1:3">
      <c r="A361" s="35">
        <v>0.81395348837209303</v>
      </c>
      <c r="B361">
        <v>0.37938144329896906</v>
      </c>
      <c r="C361">
        <f t="shared" si="5"/>
        <v>1.6782546152001858E-3</v>
      </c>
    </row>
    <row r="362" spans="1:3">
      <c r="A362" s="35">
        <v>0.81395348837209303</v>
      </c>
      <c r="B362">
        <v>0.38144329896907214</v>
      </c>
      <c r="C362">
        <f t="shared" si="5"/>
        <v>1.6782546152002309E-3</v>
      </c>
    </row>
    <row r="363" spans="1:3">
      <c r="A363" s="35">
        <v>0.81395348837209303</v>
      </c>
      <c r="B363">
        <v>0.38350515463917528</v>
      </c>
      <c r="C363">
        <f t="shared" si="5"/>
        <v>1.6782546152001858E-3</v>
      </c>
    </row>
    <row r="364" spans="1:3">
      <c r="A364" s="35">
        <v>0.81395348837209303</v>
      </c>
      <c r="B364">
        <v>0.38556701030927837</v>
      </c>
      <c r="C364">
        <f t="shared" si="5"/>
        <v>1.6782546152001858E-3</v>
      </c>
    </row>
    <row r="365" spans="1:3">
      <c r="A365" s="35">
        <v>0.81395348837209303</v>
      </c>
      <c r="B365">
        <v>0.38762886597938145</v>
      </c>
      <c r="C365">
        <f t="shared" si="5"/>
        <v>1.6782546152001858E-3</v>
      </c>
    </row>
    <row r="366" spans="1:3">
      <c r="A366" s="35">
        <v>0.81395348837209303</v>
      </c>
      <c r="B366">
        <v>0.38969072164948454</v>
      </c>
      <c r="C366">
        <f t="shared" si="5"/>
        <v>1.6782546152001858E-3</v>
      </c>
    </row>
    <row r="367" spans="1:3">
      <c r="A367" s="35">
        <v>0.81395348837209303</v>
      </c>
      <c r="B367">
        <v>0.39175257731958762</v>
      </c>
      <c r="C367">
        <f t="shared" si="5"/>
        <v>0</v>
      </c>
    </row>
    <row r="368" spans="1:3">
      <c r="A368" s="35">
        <v>0.81860465116279069</v>
      </c>
      <c r="B368">
        <v>0.39175257731958762</v>
      </c>
      <c r="C368">
        <f t="shared" si="5"/>
        <v>0</v>
      </c>
    </row>
    <row r="369" spans="1:3">
      <c r="A369" s="35">
        <v>0.82325581395348835</v>
      </c>
      <c r="B369">
        <v>0.39175257731958762</v>
      </c>
      <c r="C369">
        <f t="shared" si="5"/>
        <v>1.6974346679453308E-3</v>
      </c>
    </row>
    <row r="370" spans="1:3">
      <c r="A370" s="35">
        <v>0.82325581395348835</v>
      </c>
      <c r="B370">
        <v>0.39381443298969071</v>
      </c>
      <c r="C370">
        <f t="shared" si="5"/>
        <v>0</v>
      </c>
    </row>
    <row r="371" spans="1:3">
      <c r="A371" s="35">
        <v>0.82790697674418601</v>
      </c>
      <c r="B371">
        <v>0.39381443298969071</v>
      </c>
      <c r="C371">
        <f t="shared" si="5"/>
        <v>1.7070246943179032E-3</v>
      </c>
    </row>
    <row r="372" spans="1:3">
      <c r="A372" s="35">
        <v>0.82790697674418601</v>
      </c>
      <c r="B372">
        <v>0.3958762886597938</v>
      </c>
      <c r="C372">
        <f t="shared" si="5"/>
        <v>1.7070246943179032E-3</v>
      </c>
    </row>
    <row r="373" spans="1:3">
      <c r="A373" s="35">
        <v>0.82790697674418601</v>
      </c>
      <c r="B373">
        <v>0.39793814432989688</v>
      </c>
      <c r="C373">
        <f t="shared" si="5"/>
        <v>1.7070246943179492E-3</v>
      </c>
    </row>
    <row r="374" spans="1:3">
      <c r="A374" s="35">
        <v>0.82790697674418601</v>
      </c>
      <c r="B374">
        <v>0.4</v>
      </c>
      <c r="C374">
        <f t="shared" si="5"/>
        <v>1.7070246943179032E-3</v>
      </c>
    </row>
    <row r="375" spans="1:3">
      <c r="A375" s="35">
        <v>0.82790697674418601</v>
      </c>
      <c r="B375">
        <v>0.40206185567010311</v>
      </c>
      <c r="C375">
        <f t="shared" si="5"/>
        <v>1.7070246943179032E-3</v>
      </c>
    </row>
    <row r="376" spans="1:3">
      <c r="A376" s="35">
        <v>0.82790697674418601</v>
      </c>
      <c r="B376">
        <v>0.40412371134020619</v>
      </c>
      <c r="C376">
        <f t="shared" si="5"/>
        <v>1.7070246943179032E-3</v>
      </c>
    </row>
    <row r="377" spans="1:3">
      <c r="A377" s="35">
        <v>0.82790697674418601</v>
      </c>
      <c r="B377">
        <v>0.40618556701030928</v>
      </c>
      <c r="C377">
        <f t="shared" si="5"/>
        <v>1.7070246943179032E-3</v>
      </c>
    </row>
    <row r="378" spans="1:3">
      <c r="A378" s="35">
        <v>0.82790697674418601</v>
      </c>
      <c r="B378">
        <v>0.40824742268041236</v>
      </c>
      <c r="C378">
        <f t="shared" si="5"/>
        <v>1.7070246943179032E-3</v>
      </c>
    </row>
    <row r="379" spans="1:3">
      <c r="A379" s="35">
        <v>0.82790697674418601</v>
      </c>
      <c r="B379">
        <v>0.41030927835051545</v>
      </c>
      <c r="C379">
        <f t="shared" si="5"/>
        <v>1.7070246943179032E-3</v>
      </c>
    </row>
    <row r="380" spans="1:3">
      <c r="A380" s="35">
        <v>0.82790697674418601</v>
      </c>
      <c r="B380">
        <v>0.41237113402061853</v>
      </c>
      <c r="C380">
        <f t="shared" si="5"/>
        <v>1.7070246943179492E-3</v>
      </c>
    </row>
    <row r="381" spans="1:3">
      <c r="A381" s="35">
        <v>0.82790697674418601</v>
      </c>
      <c r="B381">
        <v>0.41443298969072168</v>
      </c>
      <c r="C381">
        <f t="shared" si="5"/>
        <v>1.7070246943179032E-3</v>
      </c>
    </row>
    <row r="382" spans="1:3">
      <c r="A382" s="35">
        <v>0.82790697674418601</v>
      </c>
      <c r="B382">
        <v>0.41649484536082476</v>
      </c>
      <c r="C382">
        <f t="shared" si="5"/>
        <v>1.7070246943179032E-3</v>
      </c>
    </row>
    <row r="383" spans="1:3">
      <c r="A383" s="35">
        <v>0.82790697674418601</v>
      </c>
      <c r="B383">
        <v>0.41855670103092785</v>
      </c>
      <c r="C383">
        <f t="shared" si="5"/>
        <v>1.7070246943179032E-3</v>
      </c>
    </row>
    <row r="384" spans="1:3">
      <c r="A384" s="35">
        <v>0.82790697674418601</v>
      </c>
      <c r="B384">
        <v>0.42061855670103093</v>
      </c>
      <c r="C384">
        <f t="shared" si="5"/>
        <v>0</v>
      </c>
    </row>
    <row r="385" spans="1:3">
      <c r="A385" s="35">
        <v>0.83255813953488367</v>
      </c>
      <c r="B385">
        <v>0.42061855670103093</v>
      </c>
      <c r="C385">
        <f t="shared" si="5"/>
        <v>1.7166147206904756E-3</v>
      </c>
    </row>
    <row r="386" spans="1:3">
      <c r="A386" s="35">
        <v>0.83255813953488367</v>
      </c>
      <c r="B386">
        <v>0.42268041237113402</v>
      </c>
      <c r="C386">
        <f t="shared" si="5"/>
        <v>1.7166147206904756E-3</v>
      </c>
    </row>
    <row r="387" spans="1:3">
      <c r="A387" s="35">
        <v>0.83255813953488367</v>
      </c>
      <c r="B387">
        <v>0.4247422680412371</v>
      </c>
      <c r="C387">
        <f t="shared" ref="C387:C450" si="6">(B388-B387)*((A388+A387)/2)</f>
        <v>0</v>
      </c>
    </row>
    <row r="388" spans="1:3">
      <c r="A388" s="35">
        <v>0.83720930232558144</v>
      </c>
      <c r="B388">
        <v>0.4247422680412371</v>
      </c>
      <c r="C388">
        <f t="shared" si="6"/>
        <v>1.7262047470630484E-3</v>
      </c>
    </row>
    <row r="389" spans="1:3">
      <c r="A389" s="35">
        <v>0.83720930232558144</v>
      </c>
      <c r="B389">
        <v>0.42680412371134019</v>
      </c>
      <c r="C389">
        <f t="shared" si="6"/>
        <v>0</v>
      </c>
    </row>
    <row r="390" spans="1:3">
      <c r="A390" s="35">
        <v>0.8418604651162791</v>
      </c>
      <c r="B390">
        <v>0.42680412371134019</v>
      </c>
      <c r="C390">
        <f t="shared" si="6"/>
        <v>1.7357947734356208E-3</v>
      </c>
    </row>
    <row r="391" spans="1:3">
      <c r="A391" s="35">
        <v>0.8418604651162791</v>
      </c>
      <c r="B391">
        <v>0.42886597938144327</v>
      </c>
      <c r="C391">
        <f t="shared" si="6"/>
        <v>1.7357947734356676E-3</v>
      </c>
    </row>
    <row r="392" spans="1:3">
      <c r="A392" s="35">
        <v>0.8418604651162791</v>
      </c>
      <c r="B392">
        <v>0.43092783505154642</v>
      </c>
      <c r="C392">
        <f t="shared" si="6"/>
        <v>1.7357947734356208E-3</v>
      </c>
    </row>
    <row r="393" spans="1:3">
      <c r="A393" s="35">
        <v>0.8418604651162791</v>
      </c>
      <c r="B393">
        <v>0.4329896907216495</v>
      </c>
      <c r="C393">
        <f t="shared" si="6"/>
        <v>1.7357947734356208E-3</v>
      </c>
    </row>
    <row r="394" spans="1:3">
      <c r="A394" s="35">
        <v>0.8418604651162791</v>
      </c>
      <c r="B394">
        <v>0.43505154639175259</v>
      </c>
      <c r="C394">
        <f t="shared" si="6"/>
        <v>0</v>
      </c>
    </row>
    <row r="395" spans="1:3">
      <c r="A395" s="35">
        <v>0.84651162790697676</v>
      </c>
      <c r="B395">
        <v>0.43505154639175259</v>
      </c>
      <c r="C395">
        <f t="shared" si="6"/>
        <v>1.7453847998081932E-3</v>
      </c>
    </row>
    <row r="396" spans="1:3">
      <c r="A396" s="35">
        <v>0.84651162790697676</v>
      </c>
      <c r="B396">
        <v>0.43711340206185567</v>
      </c>
      <c r="C396">
        <f t="shared" si="6"/>
        <v>1.7453847998081932E-3</v>
      </c>
    </row>
    <row r="397" spans="1:3">
      <c r="A397" s="35">
        <v>0.84651162790697676</v>
      </c>
      <c r="B397">
        <v>0.43917525773195876</v>
      </c>
      <c r="C397">
        <f t="shared" si="6"/>
        <v>1.7453847998081932E-3</v>
      </c>
    </row>
    <row r="398" spans="1:3">
      <c r="A398" s="35">
        <v>0.84651162790697676</v>
      </c>
      <c r="B398">
        <v>0.44123711340206184</v>
      </c>
      <c r="C398">
        <f t="shared" si="6"/>
        <v>1.7453847998081932E-3</v>
      </c>
    </row>
    <row r="399" spans="1:3">
      <c r="A399" s="35">
        <v>0.84651162790697676</v>
      </c>
      <c r="B399">
        <v>0.44329896907216493</v>
      </c>
      <c r="C399">
        <f t="shared" si="6"/>
        <v>0</v>
      </c>
    </row>
    <row r="400" spans="1:3">
      <c r="A400" s="35">
        <v>0.85116279069767442</v>
      </c>
      <c r="B400">
        <v>0.44329896907216493</v>
      </c>
      <c r="C400">
        <f t="shared" si="6"/>
        <v>1.7549748261808131E-3</v>
      </c>
    </row>
    <row r="401" spans="1:3">
      <c r="A401" s="35">
        <v>0.85116279069767442</v>
      </c>
      <c r="B401">
        <v>0.44536082474226807</v>
      </c>
      <c r="C401">
        <f t="shared" si="6"/>
        <v>0</v>
      </c>
    </row>
    <row r="402" spans="1:3">
      <c r="A402" s="35">
        <v>0.85581395348837208</v>
      </c>
      <c r="B402">
        <v>0.44536082474226807</v>
      </c>
      <c r="C402">
        <f t="shared" si="6"/>
        <v>1.7645648525533382E-3</v>
      </c>
    </row>
    <row r="403" spans="1:3">
      <c r="A403" s="35">
        <v>0.85581395348837208</v>
      </c>
      <c r="B403">
        <v>0.44742268041237115</v>
      </c>
      <c r="C403">
        <f t="shared" si="6"/>
        <v>1.7645648525533382E-3</v>
      </c>
    </row>
    <row r="404" spans="1:3">
      <c r="A404" s="35">
        <v>0.85581395348837208</v>
      </c>
      <c r="B404">
        <v>0.44948453608247424</v>
      </c>
      <c r="C404">
        <f t="shared" si="6"/>
        <v>1.7645648525533382E-3</v>
      </c>
    </row>
    <row r="405" spans="1:3">
      <c r="A405" s="35">
        <v>0.85581395348837208</v>
      </c>
      <c r="B405">
        <v>0.45154639175257733</v>
      </c>
      <c r="C405">
        <f t="shared" si="6"/>
        <v>0</v>
      </c>
    </row>
    <row r="406" spans="1:3">
      <c r="A406" s="35">
        <v>0.86046511627906974</v>
      </c>
      <c r="B406">
        <v>0.45154639175257733</v>
      </c>
      <c r="C406">
        <f t="shared" si="6"/>
        <v>1.7741548789259108E-3</v>
      </c>
    </row>
    <row r="407" spans="1:3">
      <c r="A407" s="35">
        <v>0.86046511627906974</v>
      </c>
      <c r="B407">
        <v>0.45360824742268041</v>
      </c>
      <c r="C407">
        <f t="shared" si="6"/>
        <v>1.7741548789259108E-3</v>
      </c>
    </row>
    <row r="408" spans="1:3">
      <c r="A408" s="35">
        <v>0.86046511627906974</v>
      </c>
      <c r="B408">
        <v>0.4556701030927835</v>
      </c>
      <c r="C408">
        <f t="shared" si="6"/>
        <v>1.7741548789259108E-3</v>
      </c>
    </row>
    <row r="409" spans="1:3">
      <c r="A409" s="35">
        <v>0.86046511627906974</v>
      </c>
      <c r="B409">
        <v>0.45773195876288658</v>
      </c>
      <c r="C409">
        <f t="shared" si="6"/>
        <v>1.7741548789259108E-3</v>
      </c>
    </row>
    <row r="410" spans="1:3">
      <c r="A410" s="35">
        <v>0.86046511627906974</v>
      </c>
      <c r="B410">
        <v>0.45979381443298967</v>
      </c>
      <c r="C410">
        <f t="shared" si="6"/>
        <v>1.7741548789259585E-3</v>
      </c>
    </row>
    <row r="411" spans="1:3">
      <c r="A411" s="35">
        <v>0.86046511627906974</v>
      </c>
      <c r="B411">
        <v>0.46185567010309281</v>
      </c>
      <c r="C411">
        <f t="shared" si="6"/>
        <v>1.7741548789259108E-3</v>
      </c>
    </row>
    <row r="412" spans="1:3">
      <c r="A412" s="35">
        <v>0.86046511627906974</v>
      </c>
      <c r="B412">
        <v>0.46391752577319589</v>
      </c>
      <c r="C412">
        <f t="shared" si="6"/>
        <v>0</v>
      </c>
    </row>
    <row r="413" spans="1:3">
      <c r="A413" s="35">
        <v>0.8651162790697674</v>
      </c>
      <c r="B413">
        <v>0.46391752577319589</v>
      </c>
      <c r="C413">
        <f t="shared" si="6"/>
        <v>1.7837449052984832E-3</v>
      </c>
    </row>
    <row r="414" spans="1:3">
      <c r="A414" s="35">
        <v>0.8651162790697674</v>
      </c>
      <c r="B414">
        <v>0.46597938144329898</v>
      </c>
      <c r="C414">
        <f t="shared" si="6"/>
        <v>1.7837449052984832E-3</v>
      </c>
    </row>
    <row r="415" spans="1:3">
      <c r="A415" s="35">
        <v>0.8651162790697674</v>
      </c>
      <c r="B415">
        <v>0.46804123711340206</v>
      </c>
      <c r="C415">
        <f t="shared" si="6"/>
        <v>1.7837449052984832E-3</v>
      </c>
    </row>
    <row r="416" spans="1:3">
      <c r="A416" s="35">
        <v>0.8651162790697674</v>
      </c>
      <c r="B416">
        <v>0.47010309278350515</v>
      </c>
      <c r="C416">
        <f t="shared" si="6"/>
        <v>1.7837449052984832E-3</v>
      </c>
    </row>
    <row r="417" spans="1:3">
      <c r="A417" s="35">
        <v>0.8651162790697674</v>
      </c>
      <c r="B417">
        <v>0.47216494845360824</v>
      </c>
      <c r="C417">
        <f t="shared" si="6"/>
        <v>1.7837449052984832E-3</v>
      </c>
    </row>
    <row r="418" spans="1:3">
      <c r="A418" s="35">
        <v>0.8651162790697674</v>
      </c>
      <c r="B418">
        <v>0.47422680412371132</v>
      </c>
      <c r="C418">
        <f t="shared" si="6"/>
        <v>1.7837449052984832E-3</v>
      </c>
    </row>
    <row r="419" spans="1:3">
      <c r="A419" s="35">
        <v>0.8651162790697674</v>
      </c>
      <c r="B419">
        <v>0.47628865979381441</v>
      </c>
      <c r="C419">
        <f t="shared" si="6"/>
        <v>1.7837449052985311E-3</v>
      </c>
    </row>
    <row r="420" spans="1:3">
      <c r="A420" s="35">
        <v>0.8651162790697674</v>
      </c>
      <c r="B420">
        <v>0.47835051546391755</v>
      </c>
      <c r="C420">
        <f t="shared" si="6"/>
        <v>0</v>
      </c>
    </row>
    <row r="421" spans="1:3">
      <c r="A421" s="35">
        <v>0.86976744186046506</v>
      </c>
      <c r="B421">
        <v>0.47835051546391755</v>
      </c>
      <c r="C421">
        <f t="shared" si="6"/>
        <v>1.7933349316710556E-3</v>
      </c>
    </row>
    <row r="422" spans="1:3">
      <c r="A422" s="35">
        <v>0.86976744186046506</v>
      </c>
      <c r="B422">
        <v>0.48041237113402063</v>
      </c>
      <c r="C422">
        <f t="shared" si="6"/>
        <v>1.7933349316710556E-3</v>
      </c>
    </row>
    <row r="423" spans="1:3">
      <c r="A423" s="35">
        <v>0.86976744186046506</v>
      </c>
      <c r="B423">
        <v>0.48247422680412372</v>
      </c>
      <c r="C423">
        <f t="shared" si="6"/>
        <v>1.7933349316710556E-3</v>
      </c>
    </row>
    <row r="424" spans="1:3">
      <c r="A424" s="35">
        <v>0.86976744186046506</v>
      </c>
      <c r="B424">
        <v>0.4845360824742268</v>
      </c>
      <c r="C424">
        <f t="shared" si="6"/>
        <v>1.7933349316710556E-3</v>
      </c>
    </row>
    <row r="425" spans="1:3">
      <c r="A425" s="35">
        <v>0.86976744186046506</v>
      </c>
      <c r="B425">
        <v>0.48659793814432989</v>
      </c>
      <c r="C425">
        <f t="shared" si="6"/>
        <v>1.7933349316710556E-3</v>
      </c>
    </row>
    <row r="426" spans="1:3">
      <c r="A426" s="35">
        <v>0.86976744186046506</v>
      </c>
      <c r="B426">
        <v>0.48865979381443297</v>
      </c>
      <c r="C426">
        <f t="shared" si="6"/>
        <v>1.7933349316710556E-3</v>
      </c>
    </row>
    <row r="427" spans="1:3">
      <c r="A427" s="35">
        <v>0.86976744186046506</v>
      </c>
      <c r="B427">
        <v>0.49072164948453606</v>
      </c>
      <c r="C427">
        <f t="shared" si="6"/>
        <v>1.7933349316711039E-3</v>
      </c>
    </row>
    <row r="428" spans="1:3">
      <c r="A428" s="35">
        <v>0.86976744186046506</v>
      </c>
      <c r="B428">
        <v>0.4927835051546392</v>
      </c>
      <c r="C428">
        <f t="shared" si="6"/>
        <v>1.7933349316710556E-3</v>
      </c>
    </row>
    <row r="429" spans="1:3">
      <c r="A429" s="35">
        <v>0.86976744186046506</v>
      </c>
      <c r="B429">
        <v>0.49484536082474229</v>
      </c>
      <c r="C429">
        <f t="shared" si="6"/>
        <v>1.7933349316710556E-3</v>
      </c>
    </row>
    <row r="430" spans="1:3">
      <c r="A430" s="35">
        <v>0.86976744186046506</v>
      </c>
      <c r="B430">
        <v>0.49690721649484537</v>
      </c>
      <c r="C430">
        <f t="shared" si="6"/>
        <v>1.7933349316710556E-3</v>
      </c>
    </row>
    <row r="431" spans="1:3">
      <c r="A431" s="35">
        <v>0.86976744186046506</v>
      </c>
      <c r="B431">
        <v>0.49896907216494846</v>
      </c>
      <c r="C431">
        <f t="shared" si="6"/>
        <v>1.7933349316710556E-3</v>
      </c>
    </row>
    <row r="432" spans="1:3">
      <c r="A432" s="35">
        <v>0.86976744186046506</v>
      </c>
      <c r="B432">
        <v>0.50103092783505154</v>
      </c>
      <c r="C432">
        <f t="shared" si="6"/>
        <v>1.7933349316710556E-3</v>
      </c>
    </row>
    <row r="433" spans="1:3">
      <c r="A433" s="35">
        <v>0.86976744186046506</v>
      </c>
      <c r="B433">
        <v>0.50309278350515463</v>
      </c>
      <c r="C433">
        <f t="shared" si="6"/>
        <v>1.7933349316710556E-3</v>
      </c>
    </row>
    <row r="434" spans="1:3">
      <c r="A434" s="35">
        <v>0.86976744186046506</v>
      </c>
      <c r="B434">
        <v>0.50515463917525771</v>
      </c>
      <c r="C434">
        <f t="shared" si="6"/>
        <v>1.7933349316710556E-3</v>
      </c>
    </row>
    <row r="435" spans="1:3">
      <c r="A435" s="35">
        <v>0.86976744186046506</v>
      </c>
      <c r="B435">
        <v>0.5072164948453608</v>
      </c>
      <c r="C435">
        <f t="shared" si="6"/>
        <v>1.7933349316710556E-3</v>
      </c>
    </row>
    <row r="436" spans="1:3">
      <c r="A436" s="35">
        <v>0.86976744186046506</v>
      </c>
      <c r="B436">
        <v>0.50927835051546388</v>
      </c>
      <c r="C436">
        <f t="shared" si="6"/>
        <v>1.7933349316710556E-3</v>
      </c>
    </row>
    <row r="437" spans="1:3">
      <c r="A437" s="35">
        <v>0.86976744186046506</v>
      </c>
      <c r="B437">
        <v>0.51134020618556697</v>
      </c>
      <c r="C437">
        <f t="shared" si="6"/>
        <v>1.7933349316710556E-3</v>
      </c>
    </row>
    <row r="438" spans="1:3">
      <c r="A438" s="35">
        <v>0.86976744186046506</v>
      </c>
      <c r="B438">
        <v>0.51340206185567006</v>
      </c>
      <c r="C438">
        <f t="shared" si="6"/>
        <v>1.7933349316710556E-3</v>
      </c>
    </row>
    <row r="439" spans="1:3">
      <c r="A439" s="35">
        <v>0.86976744186046506</v>
      </c>
      <c r="B439">
        <v>0.51546391752577314</v>
      </c>
      <c r="C439">
        <f t="shared" si="6"/>
        <v>1.7933349316711523E-3</v>
      </c>
    </row>
    <row r="440" spans="1:3">
      <c r="A440" s="35">
        <v>0.86976744186046506</v>
      </c>
      <c r="B440">
        <v>0.51752577319587634</v>
      </c>
      <c r="C440">
        <f t="shared" si="6"/>
        <v>1.7933349316710556E-3</v>
      </c>
    </row>
    <row r="441" spans="1:3">
      <c r="A441" s="35">
        <v>0.86976744186046506</v>
      </c>
      <c r="B441">
        <v>0.51958762886597942</v>
      </c>
      <c r="C441">
        <f t="shared" si="6"/>
        <v>1.7933349316710556E-3</v>
      </c>
    </row>
    <row r="442" spans="1:3">
      <c r="A442" s="35">
        <v>0.86976744186046506</v>
      </c>
      <c r="B442">
        <v>0.52164948453608251</v>
      </c>
      <c r="C442">
        <f t="shared" si="6"/>
        <v>1.7933349316710556E-3</v>
      </c>
    </row>
    <row r="443" spans="1:3">
      <c r="A443" s="35">
        <v>0.86976744186046506</v>
      </c>
      <c r="B443">
        <v>0.52371134020618559</v>
      </c>
      <c r="C443">
        <f t="shared" si="6"/>
        <v>0</v>
      </c>
    </row>
    <row r="444" spans="1:3">
      <c r="A444" s="35">
        <v>0.87441860465116283</v>
      </c>
      <c r="B444">
        <v>0.52371134020618559</v>
      </c>
      <c r="C444">
        <f t="shared" si="6"/>
        <v>1.8029249580436284E-3</v>
      </c>
    </row>
    <row r="445" spans="1:3">
      <c r="A445" s="35">
        <v>0.87441860465116283</v>
      </c>
      <c r="B445">
        <v>0.52577319587628868</v>
      </c>
      <c r="C445">
        <f t="shared" si="6"/>
        <v>1.8029249580436284E-3</v>
      </c>
    </row>
    <row r="446" spans="1:3">
      <c r="A446" s="35">
        <v>0.87441860465116283</v>
      </c>
      <c r="B446">
        <v>0.52783505154639176</v>
      </c>
      <c r="C446">
        <f t="shared" si="6"/>
        <v>1.8029249580436284E-3</v>
      </c>
    </row>
    <row r="447" spans="1:3">
      <c r="A447" s="35">
        <v>0.87441860465116283</v>
      </c>
      <c r="B447">
        <v>0.52989690721649485</v>
      </c>
      <c r="C447">
        <f t="shared" si="6"/>
        <v>1.8029249580436284E-3</v>
      </c>
    </row>
    <row r="448" spans="1:3">
      <c r="A448" s="35">
        <v>0.87441860465116283</v>
      </c>
      <c r="B448">
        <v>0.53195876288659794</v>
      </c>
      <c r="C448">
        <f t="shared" si="6"/>
        <v>0</v>
      </c>
    </row>
    <row r="449" spans="1:3">
      <c r="A449" s="35">
        <v>0.87906976744186049</v>
      </c>
      <c r="B449">
        <v>0.53195876288659794</v>
      </c>
      <c r="C449">
        <f t="shared" si="6"/>
        <v>1.8125149844162008E-3</v>
      </c>
    </row>
    <row r="450" spans="1:3">
      <c r="A450" s="35">
        <v>0.87906976744186049</v>
      </c>
      <c r="B450">
        <v>0.53402061855670102</v>
      </c>
      <c r="C450">
        <f t="shared" si="6"/>
        <v>1.8125149844162008E-3</v>
      </c>
    </row>
    <row r="451" spans="1:3">
      <c r="A451" s="35">
        <v>0.87906976744186049</v>
      </c>
      <c r="B451">
        <v>0.53608247422680411</v>
      </c>
      <c r="C451">
        <f t="shared" ref="C451:C514" si="7">(B452-B451)*((A452+A451)/2)</f>
        <v>1.8125149844162008E-3</v>
      </c>
    </row>
    <row r="452" spans="1:3">
      <c r="A452" s="35">
        <v>0.87906976744186049</v>
      </c>
      <c r="B452">
        <v>0.53814432989690719</v>
      </c>
      <c r="C452">
        <f t="shared" si="7"/>
        <v>1.8125149844162008E-3</v>
      </c>
    </row>
    <row r="453" spans="1:3">
      <c r="A453" s="35">
        <v>0.87906976744186049</v>
      </c>
      <c r="B453">
        <v>0.54020618556701028</v>
      </c>
      <c r="C453">
        <f t="shared" si="7"/>
        <v>1.8125149844162008E-3</v>
      </c>
    </row>
    <row r="454" spans="1:3">
      <c r="A454" s="35">
        <v>0.87906976744186049</v>
      </c>
      <c r="B454">
        <v>0.54226804123711336</v>
      </c>
      <c r="C454">
        <f t="shared" si="7"/>
        <v>1.8125149844162008E-3</v>
      </c>
    </row>
    <row r="455" spans="1:3">
      <c r="A455" s="35">
        <v>0.87906976744186049</v>
      </c>
      <c r="B455">
        <v>0.54432989690721645</v>
      </c>
      <c r="C455">
        <f t="shared" si="7"/>
        <v>1.8125149844162008E-3</v>
      </c>
    </row>
    <row r="456" spans="1:3">
      <c r="A456" s="35">
        <v>0.87906976744186049</v>
      </c>
      <c r="B456">
        <v>0.54639175257731953</v>
      </c>
      <c r="C456">
        <f t="shared" si="7"/>
        <v>1.8125149844162984E-3</v>
      </c>
    </row>
    <row r="457" spans="1:3">
      <c r="A457" s="35">
        <v>0.87906976744186049</v>
      </c>
      <c r="B457">
        <v>0.54845360824742273</v>
      </c>
      <c r="C457">
        <f t="shared" si="7"/>
        <v>0</v>
      </c>
    </row>
    <row r="458" spans="1:3">
      <c r="A458" s="35">
        <v>0.88372093023255816</v>
      </c>
      <c r="B458">
        <v>0.54845360824742273</v>
      </c>
      <c r="C458">
        <f t="shared" si="7"/>
        <v>1.8221050107887732E-3</v>
      </c>
    </row>
    <row r="459" spans="1:3">
      <c r="A459" s="35">
        <v>0.88372093023255816</v>
      </c>
      <c r="B459">
        <v>0.55051546391752582</v>
      </c>
      <c r="C459">
        <f t="shared" si="7"/>
        <v>0</v>
      </c>
    </row>
    <row r="460" spans="1:3">
      <c r="A460" s="35">
        <v>0.88837209302325582</v>
      </c>
      <c r="B460">
        <v>0.55051546391752582</v>
      </c>
      <c r="C460">
        <f t="shared" si="7"/>
        <v>1.8316950371613458E-3</v>
      </c>
    </row>
    <row r="461" spans="1:3">
      <c r="A461" s="35">
        <v>0.88837209302325582</v>
      </c>
      <c r="B461">
        <v>0.5525773195876289</v>
      </c>
      <c r="C461">
        <f t="shared" si="7"/>
        <v>1.8316950371613458E-3</v>
      </c>
    </row>
    <row r="462" spans="1:3">
      <c r="A462" s="35">
        <v>0.88837209302325582</v>
      </c>
      <c r="B462">
        <v>0.55463917525773199</v>
      </c>
      <c r="C462">
        <f t="shared" si="7"/>
        <v>1.8316950371613458E-3</v>
      </c>
    </row>
    <row r="463" spans="1:3">
      <c r="A463" s="35">
        <v>0.88837209302325582</v>
      </c>
      <c r="B463">
        <v>0.55670103092783507</v>
      </c>
      <c r="C463">
        <f t="shared" si="7"/>
        <v>1.8316950371613458E-3</v>
      </c>
    </row>
    <row r="464" spans="1:3">
      <c r="A464" s="35">
        <v>0.88837209302325582</v>
      </c>
      <c r="B464">
        <v>0.55876288659793816</v>
      </c>
      <c r="C464">
        <f t="shared" si="7"/>
        <v>1.8316950371613458E-3</v>
      </c>
    </row>
    <row r="465" spans="1:3">
      <c r="A465" s="35">
        <v>0.88837209302325582</v>
      </c>
      <c r="B465">
        <v>0.56082474226804124</v>
      </c>
      <c r="C465">
        <f t="shared" si="7"/>
        <v>0</v>
      </c>
    </row>
    <row r="466" spans="1:3">
      <c r="A466" s="35">
        <v>0.89302325581395348</v>
      </c>
      <c r="B466">
        <v>0.56082474226804124</v>
      </c>
      <c r="C466">
        <f t="shared" si="7"/>
        <v>1.8412850635339182E-3</v>
      </c>
    </row>
    <row r="467" spans="1:3">
      <c r="A467" s="35">
        <v>0.89302325581395348</v>
      </c>
      <c r="B467">
        <v>0.56288659793814433</v>
      </c>
      <c r="C467">
        <f t="shared" si="7"/>
        <v>1.8412850635339182E-3</v>
      </c>
    </row>
    <row r="468" spans="1:3">
      <c r="A468" s="35">
        <v>0.89302325581395348</v>
      </c>
      <c r="B468">
        <v>0.56494845360824741</v>
      </c>
      <c r="C468">
        <f t="shared" si="7"/>
        <v>1.8412850635339182E-3</v>
      </c>
    </row>
    <row r="469" spans="1:3">
      <c r="A469" s="35">
        <v>0.89302325581395348</v>
      </c>
      <c r="B469">
        <v>0.5670103092783505</v>
      </c>
      <c r="C469">
        <f t="shared" si="7"/>
        <v>0</v>
      </c>
    </row>
    <row r="470" spans="1:3">
      <c r="A470" s="35">
        <v>0.89767441860465114</v>
      </c>
      <c r="B470">
        <v>0.5670103092783505</v>
      </c>
      <c r="C470">
        <f t="shared" si="7"/>
        <v>0</v>
      </c>
    </row>
    <row r="471" spans="1:3">
      <c r="A471" s="35">
        <v>0.9023255813953488</v>
      </c>
      <c r="B471">
        <v>0.5670103092783505</v>
      </c>
      <c r="C471">
        <f t="shared" si="7"/>
        <v>1.8604651162790631E-3</v>
      </c>
    </row>
    <row r="472" spans="1:3">
      <c r="A472" s="35">
        <v>0.9023255813953488</v>
      </c>
      <c r="B472">
        <v>0.56907216494845358</v>
      </c>
      <c r="C472">
        <f t="shared" si="7"/>
        <v>0</v>
      </c>
    </row>
    <row r="473" spans="1:3">
      <c r="A473" s="35">
        <v>0.90697674418604646</v>
      </c>
      <c r="B473">
        <v>0.56907216494845358</v>
      </c>
      <c r="C473">
        <f t="shared" si="7"/>
        <v>1.8700551426516355E-3</v>
      </c>
    </row>
    <row r="474" spans="1:3">
      <c r="A474" s="35">
        <v>0.90697674418604646</v>
      </c>
      <c r="B474">
        <v>0.57113402061855667</v>
      </c>
      <c r="C474">
        <f t="shared" si="7"/>
        <v>1.8700551426516355E-3</v>
      </c>
    </row>
    <row r="475" spans="1:3">
      <c r="A475" s="35">
        <v>0.90697674418604646</v>
      </c>
      <c r="B475">
        <v>0.57319587628865976</v>
      </c>
      <c r="C475">
        <f t="shared" si="7"/>
        <v>1.8700551426516355E-3</v>
      </c>
    </row>
    <row r="476" spans="1:3">
      <c r="A476" s="35">
        <v>0.90697674418604646</v>
      </c>
      <c r="B476">
        <v>0.57525773195876284</v>
      </c>
      <c r="C476">
        <f t="shared" si="7"/>
        <v>1.8700551426516355E-3</v>
      </c>
    </row>
    <row r="477" spans="1:3">
      <c r="A477" s="35">
        <v>0.90697674418604646</v>
      </c>
      <c r="B477">
        <v>0.57731958762886593</v>
      </c>
      <c r="C477">
        <f t="shared" si="7"/>
        <v>1.8700551426517362E-3</v>
      </c>
    </row>
    <row r="478" spans="1:3">
      <c r="A478" s="35">
        <v>0.90697674418604646</v>
      </c>
      <c r="B478">
        <v>0.57938144329896912</v>
      </c>
      <c r="C478">
        <f t="shared" si="7"/>
        <v>0</v>
      </c>
    </row>
    <row r="479" spans="1:3">
      <c r="A479" s="35">
        <v>0.91162790697674423</v>
      </c>
      <c r="B479">
        <v>0.57938144329896912</v>
      </c>
      <c r="C479">
        <f t="shared" si="7"/>
        <v>1.8796451690242081E-3</v>
      </c>
    </row>
    <row r="480" spans="1:3">
      <c r="A480" s="35">
        <v>0.91162790697674423</v>
      </c>
      <c r="B480">
        <v>0.58144329896907221</v>
      </c>
      <c r="C480">
        <f t="shared" si="7"/>
        <v>0</v>
      </c>
    </row>
    <row r="481" spans="1:3">
      <c r="A481" s="35">
        <v>0.91627906976744189</v>
      </c>
      <c r="B481">
        <v>0.58144329896907221</v>
      </c>
      <c r="C481">
        <f t="shared" si="7"/>
        <v>1.8892351953967807E-3</v>
      </c>
    </row>
    <row r="482" spans="1:3">
      <c r="A482" s="35">
        <v>0.91627906976744189</v>
      </c>
      <c r="B482">
        <v>0.58350515463917529</v>
      </c>
      <c r="C482">
        <f t="shared" si="7"/>
        <v>0</v>
      </c>
    </row>
    <row r="483" spans="1:3">
      <c r="A483" s="35">
        <v>0.92093023255813955</v>
      </c>
      <c r="B483">
        <v>0.58350515463917529</v>
      </c>
      <c r="C483">
        <f t="shared" si="7"/>
        <v>0</v>
      </c>
    </row>
    <row r="484" spans="1:3">
      <c r="A484" s="35">
        <v>0.92558139534883721</v>
      </c>
      <c r="B484">
        <v>0.58350515463917529</v>
      </c>
      <c r="C484">
        <f t="shared" si="7"/>
        <v>0</v>
      </c>
    </row>
    <row r="485" spans="1:3">
      <c r="A485" s="35">
        <v>0.93023255813953487</v>
      </c>
      <c r="B485">
        <v>0.58350515463917529</v>
      </c>
      <c r="C485">
        <f t="shared" si="7"/>
        <v>1.9180052745144981E-3</v>
      </c>
    </row>
    <row r="486" spans="1:3">
      <c r="A486" s="35">
        <v>0.93023255813953487</v>
      </c>
      <c r="B486">
        <v>0.58556701030927838</v>
      </c>
      <c r="C486">
        <f t="shared" si="7"/>
        <v>0</v>
      </c>
    </row>
    <row r="487" spans="1:3">
      <c r="A487" s="35">
        <v>0.93488372093023253</v>
      </c>
      <c r="B487">
        <v>0.58556701030927838</v>
      </c>
      <c r="C487">
        <f t="shared" si="7"/>
        <v>1.9275953008870705E-3</v>
      </c>
    </row>
    <row r="488" spans="1:3">
      <c r="A488" s="35">
        <v>0.93488372093023253</v>
      </c>
      <c r="B488">
        <v>0.58762886597938147</v>
      </c>
      <c r="C488">
        <f t="shared" si="7"/>
        <v>1.9275953008870705E-3</v>
      </c>
    </row>
    <row r="489" spans="1:3">
      <c r="A489" s="35">
        <v>0.93488372093023253</v>
      </c>
      <c r="B489">
        <v>0.58969072164948455</v>
      </c>
      <c r="C489">
        <f t="shared" si="7"/>
        <v>1.9275953008870705E-3</v>
      </c>
    </row>
    <row r="490" spans="1:3">
      <c r="A490" s="35">
        <v>0.93488372093023253</v>
      </c>
      <c r="B490">
        <v>0.59175257731958764</v>
      </c>
      <c r="C490">
        <f t="shared" si="7"/>
        <v>0</v>
      </c>
    </row>
    <row r="491" spans="1:3">
      <c r="A491" s="35">
        <v>0.93953488372093019</v>
      </c>
      <c r="B491">
        <v>0.59175257731958764</v>
      </c>
      <c r="C491">
        <f t="shared" si="7"/>
        <v>1.9371853272596429E-3</v>
      </c>
    </row>
    <row r="492" spans="1:3">
      <c r="A492" s="35">
        <v>0.93953488372093019</v>
      </c>
      <c r="B492">
        <v>0.59381443298969072</v>
      </c>
      <c r="C492">
        <f t="shared" si="7"/>
        <v>1.9371853272596429E-3</v>
      </c>
    </row>
    <row r="493" spans="1:3">
      <c r="A493" s="35">
        <v>0.93953488372093019</v>
      </c>
      <c r="B493">
        <v>0.59587628865979381</v>
      </c>
      <c r="C493">
        <f t="shared" si="7"/>
        <v>1.9371853272596429E-3</v>
      </c>
    </row>
    <row r="494" spans="1:3">
      <c r="A494" s="35">
        <v>0.93953488372093019</v>
      </c>
      <c r="B494">
        <v>0.59793814432989689</v>
      </c>
      <c r="C494">
        <f t="shared" si="7"/>
        <v>1.9371853272596429E-3</v>
      </c>
    </row>
    <row r="495" spans="1:3">
      <c r="A495" s="35">
        <v>0.93953488372093019</v>
      </c>
      <c r="B495">
        <v>0.6</v>
      </c>
      <c r="C495">
        <f t="shared" si="7"/>
        <v>0</v>
      </c>
    </row>
    <row r="496" spans="1:3">
      <c r="A496" s="35">
        <v>0.94418604651162785</v>
      </c>
      <c r="B496">
        <v>0.6</v>
      </c>
      <c r="C496">
        <f t="shared" si="7"/>
        <v>1.9467753536322155E-3</v>
      </c>
    </row>
    <row r="497" spans="1:3">
      <c r="A497" s="35">
        <v>0.94418604651162785</v>
      </c>
      <c r="B497">
        <v>0.60206185567010306</v>
      </c>
      <c r="C497">
        <f t="shared" si="7"/>
        <v>1.9467753536322155E-3</v>
      </c>
    </row>
    <row r="498" spans="1:3">
      <c r="A498" s="35">
        <v>0.94418604651162785</v>
      </c>
      <c r="B498">
        <v>0.60412371134020615</v>
      </c>
      <c r="C498">
        <f t="shared" si="7"/>
        <v>1.9467753536322155E-3</v>
      </c>
    </row>
    <row r="499" spans="1:3">
      <c r="A499" s="35">
        <v>0.94418604651162785</v>
      </c>
      <c r="B499">
        <v>0.60618556701030923</v>
      </c>
      <c r="C499">
        <f t="shared" si="7"/>
        <v>1.9467753536322155E-3</v>
      </c>
    </row>
    <row r="500" spans="1:3">
      <c r="A500" s="35">
        <v>0.94418604651162785</v>
      </c>
      <c r="B500">
        <v>0.60824742268041232</v>
      </c>
      <c r="C500">
        <f t="shared" si="7"/>
        <v>1.9467753536323202E-3</v>
      </c>
    </row>
    <row r="501" spans="1:3">
      <c r="A501" s="35">
        <v>0.94418604651162785</v>
      </c>
      <c r="B501">
        <v>0.61030927835051552</v>
      </c>
      <c r="C501">
        <f t="shared" si="7"/>
        <v>1.9467753536322155E-3</v>
      </c>
    </row>
    <row r="502" spans="1:3">
      <c r="A502" s="35">
        <v>0.94418604651162785</v>
      </c>
      <c r="B502">
        <v>0.6123711340206186</v>
      </c>
      <c r="C502">
        <f t="shared" si="7"/>
        <v>0</v>
      </c>
    </row>
    <row r="503" spans="1:3">
      <c r="A503" s="35">
        <v>0.94883720930232562</v>
      </c>
      <c r="B503">
        <v>0.6123711340206186</v>
      </c>
      <c r="C503">
        <f t="shared" si="7"/>
        <v>1.9563653800047883E-3</v>
      </c>
    </row>
    <row r="504" spans="1:3">
      <c r="A504" s="35">
        <v>0.94883720930232562</v>
      </c>
      <c r="B504">
        <v>0.61443298969072169</v>
      </c>
      <c r="C504">
        <f t="shared" si="7"/>
        <v>1.9563653800047883E-3</v>
      </c>
    </row>
    <row r="505" spans="1:3">
      <c r="A505" s="35">
        <v>0.94883720930232562</v>
      </c>
      <c r="B505">
        <v>0.61649484536082477</v>
      </c>
      <c r="C505">
        <f t="shared" si="7"/>
        <v>1.9563653800047883E-3</v>
      </c>
    </row>
    <row r="506" spans="1:3">
      <c r="A506" s="35">
        <v>0.94883720930232562</v>
      </c>
      <c r="B506">
        <v>0.61855670103092786</v>
      </c>
      <c r="C506">
        <f t="shared" si="7"/>
        <v>1.9563653800047883E-3</v>
      </c>
    </row>
    <row r="507" spans="1:3">
      <c r="A507" s="35">
        <v>0.94883720930232562</v>
      </c>
      <c r="B507">
        <v>0.62061855670103094</v>
      </c>
      <c r="C507">
        <f t="shared" si="7"/>
        <v>1.9563653800047883E-3</v>
      </c>
    </row>
    <row r="508" spans="1:3">
      <c r="A508" s="35">
        <v>0.94883720930232562</v>
      </c>
      <c r="B508">
        <v>0.62268041237113403</v>
      </c>
      <c r="C508">
        <f t="shared" si="7"/>
        <v>1.9563653800047883E-3</v>
      </c>
    </row>
    <row r="509" spans="1:3">
      <c r="A509" s="35">
        <v>0.94883720930232562</v>
      </c>
      <c r="B509">
        <v>0.62474226804123711</v>
      </c>
      <c r="C509">
        <f t="shared" si="7"/>
        <v>1.9563653800047883E-3</v>
      </c>
    </row>
    <row r="510" spans="1:3">
      <c r="A510" s="35">
        <v>0.94883720930232562</v>
      </c>
      <c r="B510">
        <v>0.6268041237113402</v>
      </c>
      <c r="C510">
        <f t="shared" si="7"/>
        <v>1.9563653800047883E-3</v>
      </c>
    </row>
    <row r="511" spans="1:3">
      <c r="A511" s="35">
        <v>0.94883720930232562</v>
      </c>
      <c r="B511">
        <v>0.62886597938144329</v>
      </c>
      <c r="C511">
        <f t="shared" si="7"/>
        <v>1.9563653800047883E-3</v>
      </c>
    </row>
    <row r="512" spans="1:3">
      <c r="A512" s="35">
        <v>0.94883720930232562</v>
      </c>
      <c r="B512">
        <v>0.63092783505154637</v>
      </c>
      <c r="C512">
        <f t="shared" si="7"/>
        <v>1.9563653800047883E-3</v>
      </c>
    </row>
    <row r="513" spans="1:3">
      <c r="A513" s="35">
        <v>0.94883720930232562</v>
      </c>
      <c r="B513">
        <v>0.63298969072164946</v>
      </c>
      <c r="C513">
        <f t="shared" si="7"/>
        <v>1.9563653800047883E-3</v>
      </c>
    </row>
    <row r="514" spans="1:3">
      <c r="A514" s="35">
        <v>0.94883720930232562</v>
      </c>
      <c r="B514">
        <v>0.63505154639175254</v>
      </c>
      <c r="C514">
        <f t="shared" si="7"/>
        <v>1.9563653800047883E-3</v>
      </c>
    </row>
    <row r="515" spans="1:3">
      <c r="A515" s="35">
        <v>0.94883720930232562</v>
      </c>
      <c r="B515">
        <v>0.63711340206185563</v>
      </c>
      <c r="C515">
        <f t="shared" ref="C515:C578" si="8">(B516-B515)*((A516+A515)/2)</f>
        <v>1.9563653800047883E-3</v>
      </c>
    </row>
    <row r="516" spans="1:3">
      <c r="A516" s="35">
        <v>0.94883720930232562</v>
      </c>
      <c r="B516">
        <v>0.63917525773195871</v>
      </c>
      <c r="C516">
        <f t="shared" si="8"/>
        <v>0</v>
      </c>
    </row>
    <row r="517" spans="1:3">
      <c r="A517" s="35">
        <v>0.95348837209302328</v>
      </c>
      <c r="B517">
        <v>0.63917525773195871</v>
      </c>
      <c r="C517">
        <f t="shared" si="8"/>
        <v>1.9659554063774665E-3</v>
      </c>
    </row>
    <row r="518" spans="1:3">
      <c r="A518" s="35">
        <v>0.95348837209302328</v>
      </c>
      <c r="B518">
        <v>0.64123711340206191</v>
      </c>
      <c r="C518">
        <f t="shared" si="8"/>
        <v>1.9659554063773607E-3</v>
      </c>
    </row>
    <row r="519" spans="1:3">
      <c r="A519" s="35">
        <v>0.95348837209302328</v>
      </c>
      <c r="B519">
        <v>0.64329896907216499</v>
      </c>
      <c r="C519">
        <f t="shared" si="8"/>
        <v>1.9659554063773607E-3</v>
      </c>
    </row>
    <row r="520" spans="1:3">
      <c r="A520" s="35">
        <v>0.95348837209302328</v>
      </c>
      <c r="B520">
        <v>0.64536082474226808</v>
      </c>
      <c r="C520">
        <f t="shared" si="8"/>
        <v>1.9659554063773607E-3</v>
      </c>
    </row>
    <row r="521" spans="1:3">
      <c r="A521" s="35">
        <v>0.95348837209302328</v>
      </c>
      <c r="B521">
        <v>0.64742268041237117</v>
      </c>
      <c r="C521">
        <f t="shared" si="8"/>
        <v>1.9659554063773607E-3</v>
      </c>
    </row>
    <row r="522" spans="1:3">
      <c r="A522" s="35">
        <v>0.95348837209302328</v>
      </c>
      <c r="B522">
        <v>0.64948453608247425</v>
      </c>
      <c r="C522">
        <f t="shared" si="8"/>
        <v>1.9659554063773607E-3</v>
      </c>
    </row>
    <row r="523" spans="1:3">
      <c r="A523" s="35">
        <v>0.95348837209302328</v>
      </c>
      <c r="B523">
        <v>0.65154639175257734</v>
      </c>
      <c r="C523">
        <f t="shared" si="8"/>
        <v>0</v>
      </c>
    </row>
    <row r="524" spans="1:3">
      <c r="A524" s="35">
        <v>0.95813953488372094</v>
      </c>
      <c r="B524">
        <v>0.65154639175257734</v>
      </c>
      <c r="C524">
        <f t="shared" si="8"/>
        <v>1.9755454327499331E-3</v>
      </c>
    </row>
    <row r="525" spans="1:3">
      <c r="A525" s="35">
        <v>0.95813953488372094</v>
      </c>
      <c r="B525">
        <v>0.65360824742268042</v>
      </c>
      <c r="C525">
        <f t="shared" si="8"/>
        <v>1.9755454327499331E-3</v>
      </c>
    </row>
    <row r="526" spans="1:3">
      <c r="A526" s="35">
        <v>0.95813953488372094</v>
      </c>
      <c r="B526">
        <v>0.65567010309278351</v>
      </c>
      <c r="C526">
        <f t="shared" si="8"/>
        <v>0</v>
      </c>
    </row>
    <row r="527" spans="1:3">
      <c r="A527" s="35">
        <v>0.96279069767441861</v>
      </c>
      <c r="B527">
        <v>0.65567010309278351</v>
      </c>
      <c r="C527">
        <f t="shared" si="8"/>
        <v>1.9851354591225055E-3</v>
      </c>
    </row>
    <row r="528" spans="1:3">
      <c r="A528" s="35">
        <v>0.96279069767441861</v>
      </c>
      <c r="B528">
        <v>0.65773195876288659</v>
      </c>
      <c r="C528">
        <f t="shared" si="8"/>
        <v>1.9851354591225055E-3</v>
      </c>
    </row>
    <row r="529" spans="1:3">
      <c r="A529" s="35">
        <v>0.96279069767441861</v>
      </c>
      <c r="B529">
        <v>0.65979381443298968</v>
      </c>
      <c r="C529">
        <f t="shared" si="8"/>
        <v>1.9851354591225055E-3</v>
      </c>
    </row>
    <row r="530" spans="1:3">
      <c r="A530" s="35">
        <v>0.96279069767441861</v>
      </c>
      <c r="B530">
        <v>0.66185567010309276</v>
      </c>
      <c r="C530">
        <f t="shared" si="8"/>
        <v>1.9851354591225055E-3</v>
      </c>
    </row>
    <row r="531" spans="1:3">
      <c r="A531" s="35">
        <v>0.96279069767441861</v>
      </c>
      <c r="B531">
        <v>0.66391752577319585</v>
      </c>
      <c r="C531">
        <f t="shared" si="8"/>
        <v>1.9851354591225055E-3</v>
      </c>
    </row>
    <row r="532" spans="1:3">
      <c r="A532" s="35">
        <v>0.96279069767441861</v>
      </c>
      <c r="B532">
        <v>0.66597938144329893</v>
      </c>
      <c r="C532">
        <f t="shared" si="8"/>
        <v>1.9851354591225055E-3</v>
      </c>
    </row>
    <row r="533" spans="1:3">
      <c r="A533" s="35">
        <v>0.96279069767441861</v>
      </c>
      <c r="B533">
        <v>0.66804123711340202</v>
      </c>
      <c r="C533">
        <f t="shared" si="8"/>
        <v>1.9851354591225055E-3</v>
      </c>
    </row>
    <row r="534" spans="1:3">
      <c r="A534" s="35">
        <v>0.96279069767441861</v>
      </c>
      <c r="B534">
        <v>0.67010309278350511</v>
      </c>
      <c r="C534">
        <f t="shared" si="8"/>
        <v>1.9851354591226126E-3</v>
      </c>
    </row>
    <row r="535" spans="1:3">
      <c r="A535" s="35">
        <v>0.96279069767441861</v>
      </c>
      <c r="B535">
        <v>0.6721649484536083</v>
      </c>
      <c r="C535">
        <f t="shared" si="8"/>
        <v>1.9851354591225055E-3</v>
      </c>
    </row>
    <row r="536" spans="1:3">
      <c r="A536" s="35">
        <v>0.96279069767441861</v>
      </c>
      <c r="B536">
        <v>0.67422680412371139</v>
      </c>
      <c r="C536">
        <f t="shared" si="8"/>
        <v>1.9851354591225055E-3</v>
      </c>
    </row>
    <row r="537" spans="1:3">
      <c r="A537" s="35">
        <v>0.96279069767441861</v>
      </c>
      <c r="B537">
        <v>0.67628865979381447</v>
      </c>
      <c r="C537">
        <f t="shared" si="8"/>
        <v>1.9851354591225055E-3</v>
      </c>
    </row>
    <row r="538" spans="1:3">
      <c r="A538" s="35">
        <v>0.96279069767441861</v>
      </c>
      <c r="B538">
        <v>0.67835051546391756</v>
      </c>
      <c r="C538">
        <f t="shared" si="8"/>
        <v>1.9851354591225055E-3</v>
      </c>
    </row>
    <row r="539" spans="1:3">
      <c r="A539" s="35">
        <v>0.96279069767441861</v>
      </c>
      <c r="B539">
        <v>0.68041237113402064</v>
      </c>
      <c r="C539">
        <f t="shared" si="8"/>
        <v>1.9851354591225055E-3</v>
      </c>
    </row>
    <row r="540" spans="1:3">
      <c r="A540" s="35">
        <v>0.96279069767441861</v>
      </c>
      <c r="B540">
        <v>0.68247422680412373</v>
      </c>
      <c r="C540">
        <f t="shared" si="8"/>
        <v>1.9851354591225055E-3</v>
      </c>
    </row>
    <row r="541" spans="1:3">
      <c r="A541" s="35">
        <v>0.96279069767441861</v>
      </c>
      <c r="B541">
        <v>0.68453608247422681</v>
      </c>
      <c r="C541">
        <f t="shared" si="8"/>
        <v>1.9851354591225055E-3</v>
      </c>
    </row>
    <row r="542" spans="1:3">
      <c r="A542" s="35">
        <v>0.96279069767441861</v>
      </c>
      <c r="B542">
        <v>0.6865979381443299</v>
      </c>
      <c r="C542">
        <f t="shared" si="8"/>
        <v>0</v>
      </c>
    </row>
    <row r="543" spans="1:3">
      <c r="A543" s="35">
        <v>0.96744186046511627</v>
      </c>
      <c r="B543">
        <v>0.6865979381443299</v>
      </c>
      <c r="C543">
        <f t="shared" si="8"/>
        <v>1.9947254854950779E-3</v>
      </c>
    </row>
    <row r="544" spans="1:3">
      <c r="A544" s="35">
        <v>0.96744186046511627</v>
      </c>
      <c r="B544">
        <v>0.68865979381443299</v>
      </c>
      <c r="C544">
        <f t="shared" si="8"/>
        <v>0</v>
      </c>
    </row>
    <row r="545" spans="1:3">
      <c r="A545" s="35">
        <v>0.97209302325581393</v>
      </c>
      <c r="B545">
        <v>0.68865979381443299</v>
      </c>
      <c r="C545">
        <f t="shared" si="8"/>
        <v>2.0043155118676503E-3</v>
      </c>
    </row>
    <row r="546" spans="1:3">
      <c r="A546" s="35">
        <v>0.97209302325581393</v>
      </c>
      <c r="B546">
        <v>0.69072164948453607</v>
      </c>
      <c r="C546">
        <f t="shared" si="8"/>
        <v>2.0043155118676503E-3</v>
      </c>
    </row>
    <row r="547" spans="1:3">
      <c r="A547" s="35">
        <v>0.97209302325581393</v>
      </c>
      <c r="B547">
        <v>0.69278350515463916</v>
      </c>
      <c r="C547">
        <f t="shared" si="8"/>
        <v>2.0043155118676503E-3</v>
      </c>
    </row>
    <row r="548" spans="1:3">
      <c r="A548" s="35">
        <v>0.97209302325581393</v>
      </c>
      <c r="B548">
        <v>0.69484536082474224</v>
      </c>
      <c r="C548">
        <f t="shared" si="8"/>
        <v>2.0043155118676503E-3</v>
      </c>
    </row>
    <row r="549" spans="1:3">
      <c r="A549" s="35">
        <v>0.97209302325581393</v>
      </c>
      <c r="B549">
        <v>0.69690721649484533</v>
      </c>
      <c r="C549">
        <f t="shared" si="8"/>
        <v>2.0043155118676503E-3</v>
      </c>
    </row>
    <row r="550" spans="1:3">
      <c r="A550" s="35">
        <v>0.97209302325581393</v>
      </c>
      <c r="B550">
        <v>0.69896907216494841</v>
      </c>
      <c r="C550">
        <f t="shared" si="8"/>
        <v>2.0043155118676503E-3</v>
      </c>
    </row>
    <row r="551" spans="1:3">
      <c r="A551" s="35">
        <v>0.97209302325581393</v>
      </c>
      <c r="B551">
        <v>0.7010309278350515</v>
      </c>
      <c r="C551">
        <f t="shared" si="8"/>
        <v>2.0043155118676503E-3</v>
      </c>
    </row>
    <row r="552" spans="1:3">
      <c r="A552" s="35">
        <v>0.97209302325581393</v>
      </c>
      <c r="B552">
        <v>0.70309278350515458</v>
      </c>
      <c r="C552">
        <f t="shared" si="8"/>
        <v>2.0043155118677583E-3</v>
      </c>
    </row>
    <row r="553" spans="1:3">
      <c r="A553" s="35">
        <v>0.97209302325581393</v>
      </c>
      <c r="B553">
        <v>0.70515463917525778</v>
      </c>
      <c r="C553">
        <f t="shared" si="8"/>
        <v>2.0043155118676503E-3</v>
      </c>
    </row>
    <row r="554" spans="1:3">
      <c r="A554" s="35">
        <v>0.97209302325581393</v>
      </c>
      <c r="B554">
        <v>0.70721649484536087</v>
      </c>
      <c r="C554">
        <f t="shared" si="8"/>
        <v>2.0043155118676503E-3</v>
      </c>
    </row>
    <row r="555" spans="1:3">
      <c r="A555" s="35">
        <v>0.97209302325581393</v>
      </c>
      <c r="B555">
        <v>0.70927835051546395</v>
      </c>
      <c r="C555">
        <f t="shared" si="8"/>
        <v>2.0043155118676503E-3</v>
      </c>
    </row>
    <row r="556" spans="1:3">
      <c r="A556" s="35">
        <v>0.97209302325581393</v>
      </c>
      <c r="B556">
        <v>0.71134020618556704</v>
      </c>
      <c r="C556">
        <f t="shared" si="8"/>
        <v>2.0043155118676503E-3</v>
      </c>
    </row>
    <row r="557" spans="1:3">
      <c r="A557" s="35">
        <v>0.97209302325581393</v>
      </c>
      <c r="B557">
        <v>0.71340206185567012</v>
      </c>
      <c r="C557">
        <f t="shared" si="8"/>
        <v>0</v>
      </c>
    </row>
    <row r="558" spans="1:3">
      <c r="A558" s="35">
        <v>0.97674418604651159</v>
      </c>
      <c r="B558">
        <v>0.71340206185567012</v>
      </c>
      <c r="C558">
        <f t="shared" si="8"/>
        <v>2.0139055382402231E-3</v>
      </c>
    </row>
    <row r="559" spans="1:3">
      <c r="A559" s="35">
        <v>0.97674418604651159</v>
      </c>
      <c r="B559">
        <v>0.71546391752577321</v>
      </c>
      <c r="C559">
        <f t="shared" si="8"/>
        <v>2.0139055382402231E-3</v>
      </c>
    </row>
    <row r="560" spans="1:3">
      <c r="A560" s="35">
        <v>0.97674418604651159</v>
      </c>
      <c r="B560">
        <v>0.71752577319587629</v>
      </c>
      <c r="C560">
        <f t="shared" si="8"/>
        <v>0</v>
      </c>
    </row>
    <row r="561" spans="1:3">
      <c r="A561" s="35">
        <v>0.98139534883720925</v>
      </c>
      <c r="B561">
        <v>0.71752577319587629</v>
      </c>
      <c r="C561">
        <f t="shared" si="8"/>
        <v>2.0234955646127955E-3</v>
      </c>
    </row>
    <row r="562" spans="1:3">
      <c r="A562" s="35">
        <v>0.98139534883720925</v>
      </c>
      <c r="B562">
        <v>0.71958762886597938</v>
      </c>
      <c r="C562">
        <f t="shared" si="8"/>
        <v>2.0234955646127955E-3</v>
      </c>
    </row>
    <row r="563" spans="1:3">
      <c r="A563" s="35">
        <v>0.98139534883720925</v>
      </c>
      <c r="B563">
        <v>0.72164948453608246</v>
      </c>
      <c r="C563">
        <f t="shared" si="8"/>
        <v>2.0234955646127955E-3</v>
      </c>
    </row>
    <row r="564" spans="1:3">
      <c r="A564" s="35">
        <v>0.98139534883720925</v>
      </c>
      <c r="B564">
        <v>0.72371134020618555</v>
      </c>
      <c r="C564">
        <f t="shared" si="8"/>
        <v>2.0234955646127955E-3</v>
      </c>
    </row>
    <row r="565" spans="1:3">
      <c r="A565" s="35">
        <v>0.98139534883720925</v>
      </c>
      <c r="B565">
        <v>0.72577319587628863</v>
      </c>
      <c r="C565">
        <f t="shared" si="8"/>
        <v>2.0234955646127955E-3</v>
      </c>
    </row>
    <row r="566" spans="1:3">
      <c r="A566" s="35">
        <v>0.98139534883720925</v>
      </c>
      <c r="B566">
        <v>0.72783505154639172</v>
      </c>
      <c r="C566">
        <f t="shared" si="8"/>
        <v>2.0234955646127955E-3</v>
      </c>
    </row>
    <row r="567" spans="1:3">
      <c r="A567" s="35">
        <v>0.98139534883720925</v>
      </c>
      <c r="B567">
        <v>0.72989690721649481</v>
      </c>
      <c r="C567">
        <f t="shared" si="8"/>
        <v>2.0234955646127955E-3</v>
      </c>
    </row>
    <row r="568" spans="1:3">
      <c r="A568" s="35">
        <v>0.98139534883720925</v>
      </c>
      <c r="B568">
        <v>0.73195876288659789</v>
      </c>
      <c r="C568">
        <f t="shared" si="8"/>
        <v>2.0234955646127955E-3</v>
      </c>
    </row>
    <row r="569" spans="1:3">
      <c r="A569" s="35">
        <v>0.98139534883720925</v>
      </c>
      <c r="B569">
        <v>0.73402061855670098</v>
      </c>
      <c r="C569">
        <f t="shared" si="8"/>
        <v>2.0234955646129043E-3</v>
      </c>
    </row>
    <row r="570" spans="1:3">
      <c r="A570" s="35">
        <v>0.98139534883720925</v>
      </c>
      <c r="B570">
        <v>0.73608247422680417</v>
      </c>
      <c r="C570">
        <f t="shared" si="8"/>
        <v>2.0234955646127955E-3</v>
      </c>
    </row>
    <row r="571" spans="1:3">
      <c r="A571" s="35">
        <v>0.98139534883720925</v>
      </c>
      <c r="B571">
        <v>0.73814432989690726</v>
      </c>
      <c r="C571">
        <f t="shared" si="8"/>
        <v>2.0234955646127955E-3</v>
      </c>
    </row>
    <row r="572" spans="1:3">
      <c r="A572" s="35">
        <v>0.98139534883720925</v>
      </c>
      <c r="B572">
        <v>0.74020618556701034</v>
      </c>
      <c r="C572">
        <f t="shared" si="8"/>
        <v>2.0234955646127955E-3</v>
      </c>
    </row>
    <row r="573" spans="1:3">
      <c r="A573" s="35">
        <v>0.98139534883720925</v>
      </c>
      <c r="B573">
        <v>0.74226804123711343</v>
      </c>
      <c r="C573">
        <f t="shared" si="8"/>
        <v>2.0234955646127955E-3</v>
      </c>
    </row>
    <row r="574" spans="1:3">
      <c r="A574" s="35">
        <v>0.98139534883720925</v>
      </c>
      <c r="B574">
        <v>0.74432989690721651</v>
      </c>
      <c r="C574">
        <f t="shared" si="8"/>
        <v>2.0234955646127955E-3</v>
      </c>
    </row>
    <row r="575" spans="1:3">
      <c r="A575" s="35">
        <v>0.98139534883720925</v>
      </c>
      <c r="B575">
        <v>0.7463917525773196</v>
      </c>
      <c r="C575">
        <f t="shared" si="8"/>
        <v>2.0234955646127955E-3</v>
      </c>
    </row>
    <row r="576" spans="1:3">
      <c r="A576" s="35">
        <v>0.98139534883720925</v>
      </c>
      <c r="B576">
        <v>0.74845360824742269</v>
      </c>
      <c r="C576">
        <f t="shared" si="8"/>
        <v>2.0234955646127955E-3</v>
      </c>
    </row>
    <row r="577" spans="1:3">
      <c r="A577" s="35">
        <v>0.98139534883720925</v>
      </c>
      <c r="B577">
        <v>0.75051546391752577</v>
      </c>
      <c r="C577">
        <f t="shared" si="8"/>
        <v>2.0234955646127955E-3</v>
      </c>
    </row>
    <row r="578" spans="1:3">
      <c r="A578" s="35">
        <v>0.98139534883720925</v>
      </c>
      <c r="B578">
        <v>0.75257731958762886</v>
      </c>
      <c r="C578">
        <f t="shared" si="8"/>
        <v>2.0234955646127955E-3</v>
      </c>
    </row>
    <row r="579" spans="1:3">
      <c r="A579" s="35">
        <v>0.98139534883720925</v>
      </c>
      <c r="B579">
        <v>0.75463917525773194</v>
      </c>
      <c r="C579">
        <f t="shared" ref="C579:C642" si="9">(B580-B579)*((A580+A579)/2)</f>
        <v>2.0234955646127955E-3</v>
      </c>
    </row>
    <row r="580" spans="1:3">
      <c r="A580" s="35">
        <v>0.98139534883720925</v>
      </c>
      <c r="B580">
        <v>0.75670103092783503</v>
      </c>
      <c r="C580">
        <f t="shared" si="9"/>
        <v>2.0234955646127955E-3</v>
      </c>
    </row>
    <row r="581" spans="1:3">
      <c r="A581" s="35">
        <v>0.98139534883720925</v>
      </c>
      <c r="B581">
        <v>0.75876288659793811</v>
      </c>
      <c r="C581">
        <f t="shared" si="9"/>
        <v>2.0234955646127955E-3</v>
      </c>
    </row>
    <row r="582" spans="1:3">
      <c r="A582" s="35">
        <v>0.98139534883720925</v>
      </c>
      <c r="B582">
        <v>0.7608247422680412</v>
      </c>
      <c r="C582">
        <f t="shared" si="9"/>
        <v>2.0234955646127955E-3</v>
      </c>
    </row>
    <row r="583" spans="1:3">
      <c r="A583" s="35">
        <v>0.98139534883720925</v>
      </c>
      <c r="B583">
        <v>0.76288659793814428</v>
      </c>
      <c r="C583">
        <f t="shared" si="9"/>
        <v>2.0234955646127955E-3</v>
      </c>
    </row>
    <row r="584" spans="1:3">
      <c r="A584" s="35">
        <v>0.98139534883720925</v>
      </c>
      <c r="B584">
        <v>0.76494845360824737</v>
      </c>
      <c r="C584">
        <f t="shared" si="9"/>
        <v>2.0234955646129043E-3</v>
      </c>
    </row>
    <row r="585" spans="1:3">
      <c r="A585" s="35">
        <v>0.98139534883720925</v>
      </c>
      <c r="B585">
        <v>0.76701030927835057</v>
      </c>
      <c r="C585">
        <f t="shared" si="9"/>
        <v>2.0234955646127955E-3</v>
      </c>
    </row>
    <row r="586" spans="1:3">
      <c r="A586" s="35">
        <v>0.98139534883720925</v>
      </c>
      <c r="B586">
        <v>0.76907216494845365</v>
      </c>
      <c r="C586">
        <f t="shared" si="9"/>
        <v>2.0234955646127955E-3</v>
      </c>
    </row>
    <row r="587" spans="1:3">
      <c r="A587" s="35">
        <v>0.98139534883720925</v>
      </c>
      <c r="B587">
        <v>0.77113402061855674</v>
      </c>
      <c r="C587">
        <f t="shared" si="9"/>
        <v>2.0234955646127955E-3</v>
      </c>
    </row>
    <row r="588" spans="1:3">
      <c r="A588" s="35">
        <v>0.98139534883720925</v>
      </c>
      <c r="B588">
        <v>0.77319587628865982</v>
      </c>
      <c r="C588">
        <f t="shared" si="9"/>
        <v>0</v>
      </c>
    </row>
    <row r="589" spans="1:3">
      <c r="A589" s="35">
        <v>0.98604651162790702</v>
      </c>
      <c r="B589">
        <v>0.77319587628865982</v>
      </c>
      <c r="C589">
        <f t="shared" si="9"/>
        <v>2.0330855909853679E-3</v>
      </c>
    </row>
    <row r="590" spans="1:3">
      <c r="A590" s="35">
        <v>0.98604651162790702</v>
      </c>
      <c r="B590">
        <v>0.77525773195876291</v>
      </c>
      <c r="C590">
        <f t="shared" si="9"/>
        <v>2.0330855909853679E-3</v>
      </c>
    </row>
    <row r="591" spans="1:3">
      <c r="A591" s="35">
        <v>0.98604651162790702</v>
      </c>
      <c r="B591">
        <v>0.77731958762886599</v>
      </c>
      <c r="C591">
        <f t="shared" si="9"/>
        <v>2.0330855909853679E-3</v>
      </c>
    </row>
    <row r="592" spans="1:3">
      <c r="A592" s="35">
        <v>0.98604651162790702</v>
      </c>
      <c r="B592">
        <v>0.77938144329896908</v>
      </c>
      <c r="C592">
        <f t="shared" si="9"/>
        <v>2.0330855909853679E-3</v>
      </c>
    </row>
    <row r="593" spans="1:3">
      <c r="A593" s="35">
        <v>0.98604651162790702</v>
      </c>
      <c r="B593">
        <v>0.78144329896907216</v>
      </c>
      <c r="C593">
        <f t="shared" si="9"/>
        <v>2.0330855909853679E-3</v>
      </c>
    </row>
    <row r="594" spans="1:3">
      <c r="A594" s="35">
        <v>0.98604651162790702</v>
      </c>
      <c r="B594">
        <v>0.78350515463917525</v>
      </c>
      <c r="C594">
        <f t="shared" si="9"/>
        <v>2.0330855909853679E-3</v>
      </c>
    </row>
    <row r="595" spans="1:3">
      <c r="A595" s="35">
        <v>0.98604651162790702</v>
      </c>
      <c r="B595">
        <v>0.78556701030927834</v>
      </c>
      <c r="C595">
        <f t="shared" si="9"/>
        <v>2.0330855909853679E-3</v>
      </c>
    </row>
    <row r="596" spans="1:3">
      <c r="A596" s="35">
        <v>0.98604651162790702</v>
      </c>
      <c r="B596">
        <v>0.78762886597938142</v>
      </c>
      <c r="C596">
        <f t="shared" si="9"/>
        <v>2.0330855909853679E-3</v>
      </c>
    </row>
    <row r="597" spans="1:3">
      <c r="A597" s="35">
        <v>0.98604651162790702</v>
      </c>
      <c r="B597">
        <v>0.78969072164948451</v>
      </c>
      <c r="C597">
        <f t="shared" si="9"/>
        <v>2.0330855909853679E-3</v>
      </c>
    </row>
    <row r="598" spans="1:3">
      <c r="A598" s="35">
        <v>0.98604651162790702</v>
      </c>
      <c r="B598">
        <v>0.79175257731958759</v>
      </c>
      <c r="C598">
        <f t="shared" si="9"/>
        <v>2.0330855909853679E-3</v>
      </c>
    </row>
    <row r="599" spans="1:3">
      <c r="A599" s="35">
        <v>0.98604651162790702</v>
      </c>
      <c r="B599">
        <v>0.79381443298969068</v>
      </c>
      <c r="C599">
        <f t="shared" si="9"/>
        <v>2.0330855909853679E-3</v>
      </c>
    </row>
    <row r="600" spans="1:3">
      <c r="A600" s="35">
        <v>0.98604651162790702</v>
      </c>
      <c r="B600">
        <v>0.79587628865979376</v>
      </c>
      <c r="C600">
        <f t="shared" si="9"/>
        <v>2.0330855909854776E-3</v>
      </c>
    </row>
    <row r="601" spans="1:3">
      <c r="A601" s="35">
        <v>0.98604651162790702</v>
      </c>
      <c r="B601">
        <v>0.79793814432989696</v>
      </c>
      <c r="C601">
        <f t="shared" si="9"/>
        <v>2.0330855909853679E-3</v>
      </c>
    </row>
    <row r="602" spans="1:3">
      <c r="A602" s="35">
        <v>0.98604651162790702</v>
      </c>
      <c r="B602">
        <v>0.8</v>
      </c>
      <c r="C602">
        <f t="shared" si="9"/>
        <v>2.0330855909853679E-3</v>
      </c>
    </row>
    <row r="603" spans="1:3">
      <c r="A603" s="35">
        <v>0.98604651162790702</v>
      </c>
      <c r="B603">
        <v>0.80206185567010313</v>
      </c>
      <c r="C603">
        <f t="shared" si="9"/>
        <v>2.0330855909853679E-3</v>
      </c>
    </row>
    <row r="604" spans="1:3">
      <c r="A604" s="35">
        <v>0.98604651162790702</v>
      </c>
      <c r="B604">
        <v>0.80412371134020622</v>
      </c>
      <c r="C604">
        <f t="shared" si="9"/>
        <v>2.0330855909853679E-3</v>
      </c>
    </row>
    <row r="605" spans="1:3">
      <c r="A605" s="35">
        <v>0.98604651162790702</v>
      </c>
      <c r="B605">
        <v>0.8061855670103093</v>
      </c>
      <c r="C605">
        <f t="shared" si="9"/>
        <v>2.0330855909853679E-3</v>
      </c>
    </row>
    <row r="606" spans="1:3">
      <c r="A606" s="35">
        <v>0.98604651162790702</v>
      </c>
      <c r="B606">
        <v>0.80824742268041239</v>
      </c>
      <c r="C606">
        <f t="shared" si="9"/>
        <v>2.0330855909853679E-3</v>
      </c>
    </row>
    <row r="607" spans="1:3">
      <c r="A607" s="35">
        <v>0.98604651162790702</v>
      </c>
      <c r="B607">
        <v>0.81030927835051547</v>
      </c>
      <c r="C607">
        <f t="shared" si="9"/>
        <v>2.0330855909853679E-3</v>
      </c>
    </row>
    <row r="608" spans="1:3">
      <c r="A608" s="35">
        <v>0.98604651162790702</v>
      </c>
      <c r="B608">
        <v>0.81237113402061856</v>
      </c>
      <c r="C608">
        <f t="shared" si="9"/>
        <v>0</v>
      </c>
    </row>
    <row r="609" spans="1:3">
      <c r="A609" s="35">
        <v>0.99069767441860468</v>
      </c>
      <c r="B609">
        <v>0.81237113402061856</v>
      </c>
      <c r="C609">
        <f t="shared" si="9"/>
        <v>2.0426756173579407E-3</v>
      </c>
    </row>
    <row r="610" spans="1:3">
      <c r="A610" s="35">
        <v>0.99069767441860468</v>
      </c>
      <c r="B610">
        <v>0.81443298969072164</v>
      </c>
      <c r="C610">
        <f t="shared" si="9"/>
        <v>2.0426756173579407E-3</v>
      </c>
    </row>
    <row r="611" spans="1:3">
      <c r="A611" s="35">
        <v>0.99069767441860468</v>
      </c>
      <c r="B611">
        <v>0.81649484536082473</v>
      </c>
      <c r="C611">
        <f t="shared" si="9"/>
        <v>2.0426756173579407E-3</v>
      </c>
    </row>
    <row r="612" spans="1:3">
      <c r="A612" s="35">
        <v>0.99069767441860468</v>
      </c>
      <c r="B612">
        <v>0.81855670103092781</v>
      </c>
      <c r="C612">
        <f t="shared" si="9"/>
        <v>2.0426756173579407E-3</v>
      </c>
    </row>
    <row r="613" spans="1:3">
      <c r="A613" s="35">
        <v>0.99069767441860468</v>
      </c>
      <c r="B613">
        <v>0.8206185567010309</v>
      </c>
      <c r="C613">
        <f t="shared" si="9"/>
        <v>2.0426756173579407E-3</v>
      </c>
    </row>
    <row r="614" spans="1:3">
      <c r="A614" s="35">
        <v>0.99069767441860468</v>
      </c>
      <c r="B614">
        <v>0.82268041237113398</v>
      </c>
      <c r="C614">
        <f t="shared" si="9"/>
        <v>2.0426756173579407E-3</v>
      </c>
    </row>
    <row r="615" spans="1:3">
      <c r="A615" s="35">
        <v>0.99069767441860468</v>
      </c>
      <c r="B615">
        <v>0.82474226804123707</v>
      </c>
      <c r="C615">
        <f t="shared" si="9"/>
        <v>2.0426756173579407E-3</v>
      </c>
    </row>
    <row r="616" spans="1:3">
      <c r="A616" s="35">
        <v>0.99069767441860468</v>
      </c>
      <c r="B616">
        <v>0.82680412371134016</v>
      </c>
      <c r="C616">
        <f t="shared" si="9"/>
        <v>2.0426756173580504E-3</v>
      </c>
    </row>
    <row r="617" spans="1:3">
      <c r="A617" s="35">
        <v>0.99069767441860468</v>
      </c>
      <c r="B617">
        <v>0.82886597938144335</v>
      </c>
      <c r="C617">
        <f t="shared" si="9"/>
        <v>2.0426756173579407E-3</v>
      </c>
    </row>
    <row r="618" spans="1:3">
      <c r="A618" s="35">
        <v>0.99069767441860468</v>
      </c>
      <c r="B618">
        <v>0.83092783505154644</v>
      </c>
      <c r="C618">
        <f t="shared" si="9"/>
        <v>2.0426756173579407E-3</v>
      </c>
    </row>
    <row r="619" spans="1:3">
      <c r="A619" s="35">
        <v>0.99069767441860468</v>
      </c>
      <c r="B619">
        <v>0.83298969072164952</v>
      </c>
      <c r="C619">
        <f t="shared" si="9"/>
        <v>2.0426756173579407E-3</v>
      </c>
    </row>
    <row r="620" spans="1:3">
      <c r="A620" s="35">
        <v>0.99069767441860468</v>
      </c>
      <c r="B620">
        <v>0.83505154639175261</v>
      </c>
      <c r="C620">
        <f t="shared" si="9"/>
        <v>2.0426756173579407E-3</v>
      </c>
    </row>
    <row r="621" spans="1:3">
      <c r="A621" s="35">
        <v>0.99069767441860468</v>
      </c>
      <c r="B621">
        <v>0.83711340206185569</v>
      </c>
      <c r="C621">
        <f t="shared" si="9"/>
        <v>2.0426756173579407E-3</v>
      </c>
    </row>
    <row r="622" spans="1:3">
      <c r="A622" s="35">
        <v>0.99069767441860468</v>
      </c>
      <c r="B622">
        <v>0.83917525773195878</v>
      </c>
      <c r="C622">
        <f t="shared" si="9"/>
        <v>2.0426756173579407E-3</v>
      </c>
    </row>
    <row r="623" spans="1:3">
      <c r="A623" s="35">
        <v>0.99069767441860468</v>
      </c>
      <c r="B623">
        <v>0.84123711340206186</v>
      </c>
      <c r="C623">
        <f t="shared" si="9"/>
        <v>2.0426756173579407E-3</v>
      </c>
    </row>
    <row r="624" spans="1:3">
      <c r="A624" s="35">
        <v>0.99069767441860468</v>
      </c>
      <c r="B624">
        <v>0.84329896907216495</v>
      </c>
      <c r="C624">
        <f t="shared" si="9"/>
        <v>2.0426756173579407E-3</v>
      </c>
    </row>
    <row r="625" spans="1:3">
      <c r="A625" s="35">
        <v>0.99069767441860468</v>
      </c>
      <c r="B625">
        <v>0.84536082474226804</v>
      </c>
      <c r="C625">
        <f t="shared" si="9"/>
        <v>2.0426756173579407E-3</v>
      </c>
    </row>
    <row r="626" spans="1:3">
      <c r="A626" s="35">
        <v>0.99069767441860468</v>
      </c>
      <c r="B626">
        <v>0.84742268041237112</v>
      </c>
      <c r="C626">
        <f t="shared" si="9"/>
        <v>2.0426756173579407E-3</v>
      </c>
    </row>
    <row r="627" spans="1:3">
      <c r="A627" s="35">
        <v>0.99069767441860468</v>
      </c>
      <c r="B627">
        <v>0.84948453608247421</v>
      </c>
      <c r="C627">
        <f t="shared" si="9"/>
        <v>2.0426756173579407E-3</v>
      </c>
    </row>
    <row r="628" spans="1:3">
      <c r="A628" s="35">
        <v>0.99069767441860468</v>
      </c>
      <c r="B628">
        <v>0.85154639175257729</v>
      </c>
      <c r="C628">
        <f t="shared" si="9"/>
        <v>2.0426756173579407E-3</v>
      </c>
    </row>
    <row r="629" spans="1:3">
      <c r="A629" s="35">
        <v>0.99069767441860468</v>
      </c>
      <c r="B629">
        <v>0.85360824742268038</v>
      </c>
      <c r="C629">
        <f t="shared" si="9"/>
        <v>2.0426756173579407E-3</v>
      </c>
    </row>
    <row r="630" spans="1:3">
      <c r="A630" s="35">
        <v>0.99069767441860468</v>
      </c>
      <c r="B630">
        <v>0.85567010309278346</v>
      </c>
      <c r="C630">
        <f t="shared" si="9"/>
        <v>2.0426756173579407E-3</v>
      </c>
    </row>
    <row r="631" spans="1:3">
      <c r="A631" s="35">
        <v>0.99069767441860468</v>
      </c>
      <c r="B631">
        <v>0.85773195876288655</v>
      </c>
      <c r="C631">
        <f t="shared" si="9"/>
        <v>2.0426756173580504E-3</v>
      </c>
    </row>
    <row r="632" spans="1:3">
      <c r="A632" s="35">
        <v>0.99069767441860468</v>
      </c>
      <c r="B632">
        <v>0.85979381443298974</v>
      </c>
      <c r="C632">
        <f t="shared" si="9"/>
        <v>0</v>
      </c>
    </row>
    <row r="633" spans="1:3">
      <c r="A633" s="35">
        <v>0.99534883720930234</v>
      </c>
      <c r="B633">
        <v>0.85979381443298974</v>
      </c>
      <c r="C633">
        <f t="shared" si="9"/>
        <v>2.0522656437305131E-3</v>
      </c>
    </row>
    <row r="634" spans="1:3">
      <c r="A634" s="35">
        <v>0.99534883720930234</v>
      </c>
      <c r="B634">
        <v>0.86185567010309283</v>
      </c>
      <c r="C634">
        <f t="shared" si="9"/>
        <v>2.0522656437305131E-3</v>
      </c>
    </row>
    <row r="635" spans="1:3">
      <c r="A635" s="35">
        <v>0.99534883720930234</v>
      </c>
      <c r="B635">
        <v>0.86391752577319592</v>
      </c>
      <c r="C635">
        <f t="shared" si="9"/>
        <v>2.0522656437305131E-3</v>
      </c>
    </row>
    <row r="636" spans="1:3">
      <c r="A636" s="35">
        <v>0.99534883720930234</v>
      </c>
      <c r="B636">
        <v>0.865979381443299</v>
      </c>
      <c r="C636">
        <f t="shared" si="9"/>
        <v>2.0522656437305131E-3</v>
      </c>
    </row>
    <row r="637" spans="1:3">
      <c r="A637" s="35">
        <v>0.99534883720930234</v>
      </c>
      <c r="B637">
        <v>0.86804123711340209</v>
      </c>
      <c r="C637">
        <f t="shared" si="9"/>
        <v>2.0522656437305131E-3</v>
      </c>
    </row>
    <row r="638" spans="1:3">
      <c r="A638" s="35">
        <v>0.99534883720930234</v>
      </c>
      <c r="B638">
        <v>0.87010309278350517</v>
      </c>
      <c r="C638">
        <f t="shared" si="9"/>
        <v>2.0522656437305131E-3</v>
      </c>
    </row>
    <row r="639" spans="1:3">
      <c r="A639" s="35">
        <v>0.99534883720930234</v>
      </c>
      <c r="B639">
        <v>0.87216494845360826</v>
      </c>
      <c r="C639">
        <f t="shared" si="9"/>
        <v>2.0522656437305131E-3</v>
      </c>
    </row>
    <row r="640" spans="1:3">
      <c r="A640" s="35">
        <v>0.99534883720930234</v>
      </c>
      <c r="B640">
        <v>0.87422680412371134</v>
      </c>
      <c r="C640">
        <f t="shared" si="9"/>
        <v>2.0522656437305131E-3</v>
      </c>
    </row>
    <row r="641" spans="1:3">
      <c r="A641" s="35">
        <v>0.99534883720930234</v>
      </c>
      <c r="B641">
        <v>0.87628865979381443</v>
      </c>
      <c r="C641">
        <f t="shared" si="9"/>
        <v>2.0522656437305131E-3</v>
      </c>
    </row>
    <row r="642" spans="1:3">
      <c r="A642" s="35">
        <v>0.99534883720930234</v>
      </c>
      <c r="B642">
        <v>0.87835051546391751</v>
      </c>
      <c r="C642">
        <f t="shared" si="9"/>
        <v>2.0522656437305131E-3</v>
      </c>
    </row>
    <row r="643" spans="1:3">
      <c r="A643" s="35">
        <v>0.99534883720930234</v>
      </c>
      <c r="B643">
        <v>0.8804123711340206</v>
      </c>
      <c r="C643">
        <f t="shared" ref="C643:C702" si="10">(B644-B643)*((A644+A643)/2)</f>
        <v>2.0522656437305131E-3</v>
      </c>
    </row>
    <row r="644" spans="1:3">
      <c r="A644" s="35">
        <v>0.99534883720930234</v>
      </c>
      <c r="B644">
        <v>0.88247422680412368</v>
      </c>
      <c r="C644">
        <f t="shared" si="10"/>
        <v>0</v>
      </c>
    </row>
    <row r="645" spans="1:3">
      <c r="A645" s="35">
        <v>1</v>
      </c>
      <c r="B645">
        <v>0.88247422680412368</v>
      </c>
      <c r="C645">
        <f t="shared" si="10"/>
        <v>2.0618556701030855E-3</v>
      </c>
    </row>
    <row r="646" spans="1:3">
      <c r="A646" s="35">
        <v>1</v>
      </c>
      <c r="B646">
        <v>0.88453608247422677</v>
      </c>
      <c r="C646">
        <f t="shared" si="10"/>
        <v>2.0618556701030855E-3</v>
      </c>
    </row>
    <row r="647" spans="1:3">
      <c r="A647" s="35">
        <v>1</v>
      </c>
      <c r="B647">
        <v>0.88659793814432986</v>
      </c>
      <c r="C647">
        <f t="shared" si="10"/>
        <v>2.0618556701030855E-3</v>
      </c>
    </row>
    <row r="648" spans="1:3">
      <c r="A648" s="35">
        <v>1</v>
      </c>
      <c r="B648">
        <v>0.88865979381443294</v>
      </c>
      <c r="C648">
        <f t="shared" si="10"/>
        <v>2.0618556701031965E-3</v>
      </c>
    </row>
    <row r="649" spans="1:3">
      <c r="A649" s="35">
        <v>1</v>
      </c>
      <c r="B649">
        <v>0.89072164948453614</v>
      </c>
      <c r="C649">
        <f t="shared" si="10"/>
        <v>2.0618556701030855E-3</v>
      </c>
    </row>
    <row r="650" spans="1:3">
      <c r="A650" s="35">
        <v>1</v>
      </c>
      <c r="B650">
        <v>0.89278350515463922</v>
      </c>
      <c r="C650">
        <f t="shared" si="10"/>
        <v>2.0618556701030855E-3</v>
      </c>
    </row>
    <row r="651" spans="1:3">
      <c r="A651" s="35">
        <v>1</v>
      </c>
      <c r="B651">
        <v>0.89484536082474231</v>
      </c>
      <c r="C651">
        <f t="shared" si="10"/>
        <v>2.0618556701030855E-3</v>
      </c>
    </row>
    <row r="652" spans="1:3">
      <c r="A652" s="35">
        <v>1</v>
      </c>
      <c r="B652">
        <v>0.89690721649484539</v>
      </c>
      <c r="C652">
        <f t="shared" si="10"/>
        <v>2.0618556701030855E-3</v>
      </c>
    </row>
    <row r="653" spans="1:3">
      <c r="A653" s="35">
        <v>1</v>
      </c>
      <c r="B653">
        <v>0.89896907216494848</v>
      </c>
      <c r="C653">
        <f t="shared" si="10"/>
        <v>2.0618556701030855E-3</v>
      </c>
    </row>
    <row r="654" spans="1:3">
      <c r="A654" s="35">
        <v>1</v>
      </c>
      <c r="B654">
        <v>0.90103092783505156</v>
      </c>
      <c r="C654">
        <f t="shared" si="10"/>
        <v>2.0618556701030855E-3</v>
      </c>
    </row>
    <row r="655" spans="1:3">
      <c r="A655" s="35">
        <v>1</v>
      </c>
      <c r="B655">
        <v>0.90309278350515465</v>
      </c>
      <c r="C655">
        <f t="shared" si="10"/>
        <v>2.0618556701030855E-3</v>
      </c>
    </row>
    <row r="656" spans="1:3">
      <c r="A656" s="35">
        <v>1</v>
      </c>
      <c r="B656">
        <v>0.90515463917525774</v>
      </c>
      <c r="C656">
        <f t="shared" si="10"/>
        <v>2.0618556701030855E-3</v>
      </c>
    </row>
    <row r="657" spans="1:3">
      <c r="A657" s="35">
        <v>1</v>
      </c>
      <c r="B657">
        <v>0.90721649484536082</v>
      </c>
      <c r="C657">
        <f t="shared" si="10"/>
        <v>2.0618556701030855E-3</v>
      </c>
    </row>
    <row r="658" spans="1:3">
      <c r="A658" s="35">
        <v>1</v>
      </c>
      <c r="B658">
        <v>0.90927835051546391</v>
      </c>
      <c r="C658">
        <f t="shared" si="10"/>
        <v>2.0618556701030855E-3</v>
      </c>
    </row>
    <row r="659" spans="1:3">
      <c r="A659" s="35">
        <v>1</v>
      </c>
      <c r="B659">
        <v>0.91134020618556699</v>
      </c>
      <c r="C659">
        <f t="shared" si="10"/>
        <v>2.0618556701030855E-3</v>
      </c>
    </row>
    <row r="660" spans="1:3">
      <c r="A660" s="35">
        <v>1</v>
      </c>
      <c r="B660">
        <v>0.91340206185567008</v>
      </c>
      <c r="C660">
        <f t="shared" si="10"/>
        <v>2.0618556701030855E-3</v>
      </c>
    </row>
    <row r="661" spans="1:3">
      <c r="A661" s="35">
        <v>1</v>
      </c>
      <c r="B661">
        <v>0.91546391752577316</v>
      </c>
      <c r="C661">
        <f t="shared" si="10"/>
        <v>2.0618556701030855E-3</v>
      </c>
    </row>
    <row r="662" spans="1:3">
      <c r="A662" s="35">
        <v>1</v>
      </c>
      <c r="B662">
        <v>0.91752577319587625</v>
      </c>
      <c r="C662">
        <f t="shared" si="10"/>
        <v>2.0618556701030855E-3</v>
      </c>
    </row>
    <row r="663" spans="1:3">
      <c r="A663" s="35">
        <v>1</v>
      </c>
      <c r="B663">
        <v>0.91958762886597933</v>
      </c>
      <c r="C663">
        <f t="shared" si="10"/>
        <v>2.0618556701030855E-3</v>
      </c>
    </row>
    <row r="664" spans="1:3">
      <c r="A664" s="35">
        <v>1</v>
      </c>
      <c r="B664">
        <v>0.92164948453608242</v>
      </c>
      <c r="C664">
        <f t="shared" si="10"/>
        <v>2.0618556701031965E-3</v>
      </c>
    </row>
    <row r="665" spans="1:3">
      <c r="A665" s="35">
        <v>1</v>
      </c>
      <c r="B665">
        <v>0.92371134020618562</v>
      </c>
      <c r="C665">
        <f t="shared" si="10"/>
        <v>2.0618556701030855E-3</v>
      </c>
    </row>
    <row r="666" spans="1:3">
      <c r="A666" s="35">
        <v>1</v>
      </c>
      <c r="B666">
        <v>0.9257731958762887</v>
      </c>
      <c r="C666">
        <f t="shared" si="10"/>
        <v>2.0618556701030855E-3</v>
      </c>
    </row>
    <row r="667" spans="1:3">
      <c r="A667" s="35">
        <v>1</v>
      </c>
      <c r="B667">
        <v>0.92783505154639179</v>
      </c>
      <c r="C667">
        <f t="shared" si="10"/>
        <v>2.0618556701030855E-3</v>
      </c>
    </row>
    <row r="668" spans="1:3">
      <c r="A668" s="35">
        <v>1</v>
      </c>
      <c r="B668">
        <v>0.92989690721649487</v>
      </c>
      <c r="C668">
        <f t="shared" si="10"/>
        <v>2.0618556701030855E-3</v>
      </c>
    </row>
    <row r="669" spans="1:3">
      <c r="A669" s="35">
        <v>1</v>
      </c>
      <c r="B669">
        <v>0.93195876288659796</v>
      </c>
      <c r="C669">
        <f t="shared" si="10"/>
        <v>2.0618556701030855E-3</v>
      </c>
    </row>
    <row r="670" spans="1:3">
      <c r="A670" s="35">
        <v>1</v>
      </c>
      <c r="B670">
        <v>0.93402061855670104</v>
      </c>
      <c r="C670">
        <f t="shared" si="10"/>
        <v>2.0618556701030855E-3</v>
      </c>
    </row>
    <row r="671" spans="1:3">
      <c r="A671" s="35">
        <v>1</v>
      </c>
      <c r="B671">
        <v>0.93608247422680413</v>
      </c>
      <c r="C671">
        <f t="shared" si="10"/>
        <v>2.0618556701030855E-3</v>
      </c>
    </row>
    <row r="672" spans="1:3">
      <c r="A672" s="35">
        <v>1</v>
      </c>
      <c r="B672">
        <v>0.93814432989690721</v>
      </c>
      <c r="C672">
        <f t="shared" si="10"/>
        <v>2.0618556701030855E-3</v>
      </c>
    </row>
    <row r="673" spans="1:3">
      <c r="A673" s="35">
        <v>1</v>
      </c>
      <c r="B673">
        <v>0.9402061855670103</v>
      </c>
      <c r="C673">
        <f t="shared" si="10"/>
        <v>2.0618556701030855E-3</v>
      </c>
    </row>
    <row r="674" spans="1:3">
      <c r="A674" s="35">
        <v>1</v>
      </c>
      <c r="B674">
        <v>0.94226804123711339</v>
      </c>
      <c r="C674">
        <f t="shared" si="10"/>
        <v>2.0618556701030855E-3</v>
      </c>
    </row>
    <row r="675" spans="1:3">
      <c r="A675" s="35">
        <v>1</v>
      </c>
      <c r="B675">
        <v>0.94432989690721647</v>
      </c>
      <c r="C675">
        <f t="shared" si="10"/>
        <v>2.0618556701030855E-3</v>
      </c>
    </row>
    <row r="676" spans="1:3">
      <c r="A676" s="35">
        <v>1</v>
      </c>
      <c r="B676">
        <v>0.94639175257731956</v>
      </c>
      <c r="C676">
        <f t="shared" si="10"/>
        <v>2.0618556701030855E-3</v>
      </c>
    </row>
    <row r="677" spans="1:3">
      <c r="A677" s="35">
        <v>1</v>
      </c>
      <c r="B677">
        <v>0.94845360824742264</v>
      </c>
      <c r="C677">
        <f t="shared" si="10"/>
        <v>2.0618556701030855E-3</v>
      </c>
    </row>
    <row r="678" spans="1:3">
      <c r="A678" s="35">
        <v>1</v>
      </c>
      <c r="B678">
        <v>0.95051546391752573</v>
      </c>
      <c r="C678">
        <f t="shared" si="10"/>
        <v>2.0618556701030855E-3</v>
      </c>
    </row>
    <row r="679" spans="1:3">
      <c r="A679" s="35">
        <v>1</v>
      </c>
      <c r="B679">
        <v>0.95257731958762881</v>
      </c>
      <c r="C679">
        <f t="shared" si="10"/>
        <v>2.0618556701031965E-3</v>
      </c>
    </row>
    <row r="680" spans="1:3">
      <c r="A680" s="35">
        <v>1</v>
      </c>
      <c r="B680">
        <v>0.95463917525773201</v>
      </c>
      <c r="C680">
        <f t="shared" si="10"/>
        <v>2.0618556701030855E-3</v>
      </c>
    </row>
    <row r="681" spans="1:3">
      <c r="A681" s="35">
        <v>1</v>
      </c>
      <c r="B681">
        <v>0.95670103092783509</v>
      </c>
      <c r="C681">
        <f t="shared" si="10"/>
        <v>2.0618556701030855E-3</v>
      </c>
    </row>
    <row r="682" spans="1:3">
      <c r="A682" s="35">
        <v>1</v>
      </c>
      <c r="B682">
        <v>0.95876288659793818</v>
      </c>
      <c r="C682">
        <f t="shared" si="10"/>
        <v>2.0618556701030855E-3</v>
      </c>
    </row>
    <row r="683" spans="1:3">
      <c r="A683" s="35">
        <v>1</v>
      </c>
      <c r="B683">
        <v>0.96082474226804127</v>
      </c>
      <c r="C683">
        <f t="shared" si="10"/>
        <v>2.0618556701030855E-3</v>
      </c>
    </row>
    <row r="684" spans="1:3">
      <c r="A684" s="35">
        <v>1</v>
      </c>
      <c r="B684">
        <v>0.96288659793814435</v>
      </c>
      <c r="C684">
        <f t="shared" si="10"/>
        <v>2.0618556701030855E-3</v>
      </c>
    </row>
    <row r="685" spans="1:3">
      <c r="A685" s="35">
        <v>1</v>
      </c>
      <c r="B685">
        <v>0.96494845360824744</v>
      </c>
      <c r="C685">
        <f t="shared" si="10"/>
        <v>2.0618556701030855E-3</v>
      </c>
    </row>
    <row r="686" spans="1:3">
      <c r="A686" s="35">
        <v>1</v>
      </c>
      <c r="B686">
        <v>0.96701030927835052</v>
      </c>
      <c r="C686">
        <f t="shared" si="10"/>
        <v>2.0618556701030855E-3</v>
      </c>
    </row>
    <row r="687" spans="1:3">
      <c r="A687" s="35">
        <v>1</v>
      </c>
      <c r="B687">
        <v>0.96907216494845361</v>
      </c>
      <c r="C687">
        <f t="shared" si="10"/>
        <v>2.0618556701030855E-3</v>
      </c>
    </row>
    <row r="688" spans="1:3">
      <c r="A688" s="35">
        <v>1</v>
      </c>
      <c r="B688">
        <v>0.97113402061855669</v>
      </c>
      <c r="C688">
        <f t="shared" si="10"/>
        <v>2.0618556701030855E-3</v>
      </c>
    </row>
    <row r="689" spans="1:3">
      <c r="A689" s="35">
        <v>1</v>
      </c>
      <c r="B689">
        <v>0.97319587628865978</v>
      </c>
      <c r="C689">
        <f t="shared" si="10"/>
        <v>2.0618556701030855E-3</v>
      </c>
    </row>
    <row r="690" spans="1:3">
      <c r="A690" s="35">
        <v>1</v>
      </c>
      <c r="B690">
        <v>0.97525773195876286</v>
      </c>
      <c r="C690">
        <f t="shared" si="10"/>
        <v>2.0618556701030855E-3</v>
      </c>
    </row>
    <row r="691" spans="1:3">
      <c r="A691" s="35">
        <v>1</v>
      </c>
      <c r="B691">
        <v>0.97731958762886595</v>
      </c>
      <c r="C691">
        <f t="shared" si="10"/>
        <v>2.0618556701030855E-3</v>
      </c>
    </row>
    <row r="692" spans="1:3">
      <c r="A692" s="35">
        <v>1</v>
      </c>
      <c r="B692">
        <v>0.97938144329896903</v>
      </c>
      <c r="C692">
        <f t="shared" si="10"/>
        <v>2.0618556701030855E-3</v>
      </c>
    </row>
    <row r="693" spans="1:3">
      <c r="A693" s="35">
        <v>1</v>
      </c>
      <c r="B693">
        <v>0.98144329896907212</v>
      </c>
      <c r="C693">
        <f t="shared" si="10"/>
        <v>2.0618556701030855E-3</v>
      </c>
    </row>
    <row r="694" spans="1:3">
      <c r="A694" s="35">
        <v>1</v>
      </c>
      <c r="B694">
        <v>0.98350515463917521</v>
      </c>
      <c r="C694">
        <f t="shared" si="10"/>
        <v>2.0618556701031965E-3</v>
      </c>
    </row>
    <row r="695" spans="1:3">
      <c r="A695" s="35">
        <v>1</v>
      </c>
      <c r="B695">
        <v>0.9855670103092784</v>
      </c>
      <c r="C695">
        <f t="shared" si="10"/>
        <v>2.0618556701030855E-3</v>
      </c>
    </row>
    <row r="696" spans="1:3">
      <c r="A696" s="35">
        <v>1</v>
      </c>
      <c r="B696">
        <v>0.98762886597938149</v>
      </c>
      <c r="C696">
        <f t="shared" si="10"/>
        <v>2.0618556701030855E-3</v>
      </c>
    </row>
    <row r="697" spans="1:3">
      <c r="A697" s="35">
        <v>1</v>
      </c>
      <c r="B697">
        <v>0.98969072164948457</v>
      </c>
      <c r="C697">
        <f t="shared" si="10"/>
        <v>2.0618556701030855E-3</v>
      </c>
    </row>
    <row r="698" spans="1:3">
      <c r="A698" s="35">
        <v>1</v>
      </c>
      <c r="B698">
        <v>0.99175257731958766</v>
      </c>
      <c r="C698">
        <f t="shared" si="10"/>
        <v>2.0618556701030855E-3</v>
      </c>
    </row>
    <row r="699" spans="1:3">
      <c r="A699" s="35">
        <v>1</v>
      </c>
      <c r="B699">
        <v>0.99381443298969074</v>
      </c>
      <c r="C699">
        <f t="shared" si="10"/>
        <v>2.0618556701030855E-3</v>
      </c>
    </row>
    <row r="700" spans="1:3">
      <c r="A700" s="35">
        <v>1</v>
      </c>
      <c r="B700">
        <v>0.99587628865979383</v>
      </c>
      <c r="C700">
        <f t="shared" si="10"/>
        <v>2.0618556701030855E-3</v>
      </c>
    </row>
    <row r="701" spans="1:3">
      <c r="A701" s="35">
        <v>1</v>
      </c>
      <c r="B701">
        <v>0.99793814432989691</v>
      </c>
      <c r="C701">
        <f t="shared" si="10"/>
        <v>2.0618556701030855E-3</v>
      </c>
    </row>
    <row r="702" spans="1:3">
      <c r="A702" s="35">
        <v>1</v>
      </c>
      <c r="B702">
        <v>1</v>
      </c>
      <c r="C702">
        <f t="shared" si="10"/>
        <v>0</v>
      </c>
    </row>
    <row r="703" spans="1:3">
      <c r="A703" s="35">
        <v>1</v>
      </c>
      <c r="B703">
        <v>1</v>
      </c>
    </row>
    <row r="704" spans="1:3">
      <c r="A704" s="35"/>
    </row>
    <row r="705" spans="1:1">
      <c r="A705" s="35"/>
    </row>
    <row r="706" spans="1:1">
      <c r="A706" s="35"/>
    </row>
    <row r="707" spans="1:1">
      <c r="A707" s="35"/>
    </row>
    <row r="708" spans="1:1">
      <c r="A708" s="35"/>
    </row>
    <row r="709" spans="1:1">
      <c r="A709" s="35"/>
    </row>
    <row r="710" spans="1:1">
      <c r="A710" s="35"/>
    </row>
    <row r="711" spans="1:1">
      <c r="A711" s="35"/>
    </row>
    <row r="712" spans="1:1">
      <c r="A712" s="35"/>
    </row>
    <row r="713" spans="1:1">
      <c r="A713" s="35"/>
    </row>
    <row r="714" spans="1:1">
      <c r="A714" s="35"/>
    </row>
    <row r="715" spans="1:1">
      <c r="A715" s="35"/>
    </row>
    <row r="716" spans="1:1">
      <c r="A716" s="35"/>
    </row>
    <row r="717" spans="1:1">
      <c r="A717" s="35"/>
    </row>
    <row r="718" spans="1:1">
      <c r="A718" s="35"/>
    </row>
    <row r="719" spans="1:1">
      <c r="A719" s="35"/>
    </row>
    <row r="720" spans="1:1">
      <c r="A720" s="35"/>
    </row>
    <row r="721" spans="1:1">
      <c r="A721" s="35"/>
    </row>
    <row r="722" spans="1:1">
      <c r="A722" s="35"/>
    </row>
    <row r="723" spans="1:1">
      <c r="A723" s="35"/>
    </row>
    <row r="724" spans="1:1">
      <c r="A724" s="35"/>
    </row>
    <row r="725" spans="1:1">
      <c r="A725" s="35"/>
    </row>
    <row r="726" spans="1:1">
      <c r="A726" s="35"/>
    </row>
    <row r="727" spans="1:1">
      <c r="A727" s="35"/>
    </row>
    <row r="728" spans="1:1">
      <c r="A728" s="35"/>
    </row>
    <row r="729" spans="1:1">
      <c r="A729" s="35"/>
    </row>
    <row r="730" spans="1:1">
      <c r="A730" s="35"/>
    </row>
    <row r="731" spans="1:1">
      <c r="A731" s="35"/>
    </row>
    <row r="732" spans="1:1">
      <c r="A732" s="35"/>
    </row>
    <row r="733" spans="1:1">
      <c r="A733" s="35"/>
    </row>
    <row r="734" spans="1:1">
      <c r="A734" s="35"/>
    </row>
    <row r="735" spans="1:1">
      <c r="A735" s="35"/>
    </row>
    <row r="736" spans="1:1">
      <c r="A736" s="35"/>
    </row>
    <row r="737" spans="1:1">
      <c r="A737" s="35"/>
    </row>
    <row r="738" spans="1:1">
      <c r="A738" s="35"/>
    </row>
    <row r="739" spans="1:1">
      <c r="A739" s="35"/>
    </row>
    <row r="740" spans="1:1">
      <c r="A740" s="35"/>
    </row>
    <row r="741" spans="1:1">
      <c r="A741" s="35"/>
    </row>
    <row r="742" spans="1:1">
      <c r="A742" s="35"/>
    </row>
    <row r="743" spans="1:1">
      <c r="A743" s="35"/>
    </row>
    <row r="744" spans="1:1">
      <c r="A744" s="35"/>
    </row>
    <row r="745" spans="1:1">
      <c r="A745" s="35"/>
    </row>
    <row r="746" spans="1:1">
      <c r="A746" s="35"/>
    </row>
    <row r="747" spans="1:1">
      <c r="A747" s="35"/>
    </row>
    <row r="748" spans="1:1">
      <c r="A748" s="35"/>
    </row>
    <row r="749" spans="1:1">
      <c r="A749" s="35"/>
    </row>
    <row r="750" spans="1:1">
      <c r="A750" s="35"/>
    </row>
    <row r="751" spans="1:1">
      <c r="A751" s="35"/>
    </row>
    <row r="752" spans="1:1">
      <c r="A752" s="35"/>
    </row>
    <row r="753" spans="1:1">
      <c r="A753" s="35"/>
    </row>
    <row r="754" spans="1:1">
      <c r="A754" s="35"/>
    </row>
    <row r="755" spans="1:1">
      <c r="A755" s="35"/>
    </row>
    <row r="756" spans="1:1">
      <c r="A756" s="35"/>
    </row>
    <row r="757" spans="1:1">
      <c r="A757" s="35"/>
    </row>
    <row r="758" spans="1:1">
      <c r="A758" s="35"/>
    </row>
    <row r="759" spans="1:1">
      <c r="A759" s="35"/>
    </row>
    <row r="760" spans="1:1">
      <c r="A760" s="35"/>
    </row>
    <row r="761" spans="1:1">
      <c r="A761" s="35"/>
    </row>
    <row r="762" spans="1:1">
      <c r="A762" s="35"/>
    </row>
    <row r="763" spans="1:1">
      <c r="A763" s="35"/>
    </row>
    <row r="764" spans="1:1">
      <c r="A764" s="35"/>
    </row>
    <row r="765" spans="1:1">
      <c r="A765" s="35"/>
    </row>
    <row r="766" spans="1:1">
      <c r="A766" s="35"/>
    </row>
    <row r="767" spans="1:1">
      <c r="A767" s="35"/>
    </row>
    <row r="768" spans="1:1">
      <c r="A768" s="35"/>
    </row>
    <row r="769" spans="1:1">
      <c r="A769" s="35"/>
    </row>
    <row r="770" spans="1:1">
      <c r="A770" s="35"/>
    </row>
    <row r="771" spans="1:1">
      <c r="A771" s="35"/>
    </row>
    <row r="772" spans="1:1">
      <c r="A772" s="35"/>
    </row>
    <row r="773" spans="1:1">
      <c r="A773" s="35"/>
    </row>
    <row r="774" spans="1:1">
      <c r="A774" s="35"/>
    </row>
    <row r="775" spans="1:1">
      <c r="A775" s="35"/>
    </row>
    <row r="776" spans="1:1">
      <c r="A776" s="35"/>
    </row>
    <row r="777" spans="1:1">
      <c r="A777" s="35"/>
    </row>
    <row r="778" spans="1:1">
      <c r="A778" s="35"/>
    </row>
    <row r="779" spans="1:1">
      <c r="A779" s="35"/>
    </row>
    <row r="780" spans="1:1">
      <c r="A780" s="35"/>
    </row>
    <row r="781" spans="1:1">
      <c r="A781" s="35"/>
    </row>
    <row r="782" spans="1:1">
      <c r="A782" s="35"/>
    </row>
    <row r="783" spans="1:1">
      <c r="A783" s="35"/>
    </row>
    <row r="784" spans="1:1">
      <c r="A784" s="35"/>
    </row>
    <row r="785" spans="1:1">
      <c r="A785" s="35"/>
    </row>
    <row r="786" spans="1:1">
      <c r="A786" s="35"/>
    </row>
    <row r="787" spans="1:1">
      <c r="A787" s="35"/>
    </row>
    <row r="788" spans="1:1">
      <c r="A788" s="35"/>
    </row>
    <row r="789" spans="1:1">
      <c r="A789" s="35"/>
    </row>
    <row r="790" spans="1:1">
      <c r="A790" s="35"/>
    </row>
    <row r="791" spans="1:1">
      <c r="A791" s="35"/>
    </row>
    <row r="792" spans="1:1">
      <c r="A792" s="35"/>
    </row>
    <row r="793" spans="1:1">
      <c r="A793" s="35"/>
    </row>
    <row r="794" spans="1:1">
      <c r="A794" s="35"/>
    </row>
    <row r="795" spans="1:1">
      <c r="A795" s="35"/>
    </row>
    <row r="796" spans="1:1">
      <c r="A796" s="35"/>
    </row>
    <row r="797" spans="1:1">
      <c r="A797" s="35"/>
    </row>
    <row r="798" spans="1:1">
      <c r="A798" s="35"/>
    </row>
    <row r="799" spans="1:1">
      <c r="A799" s="35"/>
    </row>
    <row r="800" spans="1:1">
      <c r="A800" s="35"/>
    </row>
    <row r="801" spans="1:1">
      <c r="A801" s="35"/>
    </row>
    <row r="802" spans="1:1">
      <c r="A802" s="35"/>
    </row>
    <row r="803" spans="1:1">
      <c r="A803" s="35"/>
    </row>
    <row r="804" spans="1:1">
      <c r="A804" s="35"/>
    </row>
    <row r="805" spans="1:1">
      <c r="A805" s="35"/>
    </row>
    <row r="806" spans="1:1">
      <c r="A806" s="35"/>
    </row>
    <row r="807" spans="1:1">
      <c r="A807" s="35"/>
    </row>
    <row r="808" spans="1:1">
      <c r="A808" s="35"/>
    </row>
    <row r="809" spans="1:1">
      <c r="A809" s="35"/>
    </row>
    <row r="810" spans="1:1">
      <c r="A810" s="35"/>
    </row>
    <row r="811" spans="1:1">
      <c r="A811" s="35"/>
    </row>
    <row r="812" spans="1:1">
      <c r="A812" s="35"/>
    </row>
    <row r="813" spans="1:1">
      <c r="A813" s="35"/>
    </row>
    <row r="814" spans="1:1">
      <c r="A814" s="35"/>
    </row>
    <row r="815" spans="1:1">
      <c r="A815" s="35"/>
    </row>
    <row r="816" spans="1:1">
      <c r="A816" s="35"/>
    </row>
    <row r="817" spans="1:1">
      <c r="A817" s="35"/>
    </row>
    <row r="818" spans="1:1">
      <c r="A818" s="35"/>
    </row>
    <row r="819" spans="1:1">
      <c r="A819" s="35"/>
    </row>
    <row r="820" spans="1:1">
      <c r="A820" s="35"/>
    </row>
    <row r="821" spans="1:1">
      <c r="A821" s="35"/>
    </row>
    <row r="822" spans="1:1">
      <c r="A822" s="35"/>
    </row>
    <row r="823" spans="1:1">
      <c r="A823" s="35"/>
    </row>
    <row r="824" spans="1:1">
      <c r="A824" s="35"/>
    </row>
    <row r="825" spans="1:1">
      <c r="A825" s="35"/>
    </row>
    <row r="826" spans="1:1">
      <c r="A826" s="35"/>
    </row>
    <row r="827" spans="1:1">
      <c r="A827" s="35"/>
    </row>
    <row r="828" spans="1:1">
      <c r="A828" s="35"/>
    </row>
    <row r="829" spans="1:1">
      <c r="A829" s="35"/>
    </row>
    <row r="830" spans="1:1">
      <c r="A830" s="35"/>
    </row>
    <row r="831" spans="1:1">
      <c r="A831" s="35"/>
    </row>
    <row r="832" spans="1:1">
      <c r="A832" s="35"/>
    </row>
    <row r="833" spans="1:1">
      <c r="A833" s="35"/>
    </row>
    <row r="834" spans="1:1">
      <c r="A834" s="35"/>
    </row>
    <row r="835" spans="1:1">
      <c r="A835" s="35"/>
    </row>
    <row r="836" spans="1:1">
      <c r="A836" s="35"/>
    </row>
    <row r="837" spans="1:1">
      <c r="A837" s="35"/>
    </row>
    <row r="838" spans="1:1">
      <c r="A838" s="35"/>
    </row>
    <row r="839" spans="1:1">
      <c r="A839" s="35"/>
    </row>
    <row r="840" spans="1:1">
      <c r="A840" s="35"/>
    </row>
    <row r="841" spans="1:1">
      <c r="A841" s="35"/>
    </row>
    <row r="842" spans="1:1">
      <c r="A842" s="35"/>
    </row>
    <row r="843" spans="1:1">
      <c r="A843" s="35"/>
    </row>
    <row r="844" spans="1:1">
      <c r="A844" s="35"/>
    </row>
    <row r="845" spans="1:1">
      <c r="A845" s="35"/>
    </row>
    <row r="846" spans="1:1">
      <c r="A846" s="35"/>
    </row>
    <row r="847" spans="1:1">
      <c r="A847" s="35"/>
    </row>
    <row r="848" spans="1:1">
      <c r="A848" s="35"/>
    </row>
    <row r="849" spans="1:1">
      <c r="A849" s="35"/>
    </row>
    <row r="850" spans="1:1">
      <c r="A850" s="35"/>
    </row>
    <row r="851" spans="1:1">
      <c r="A851" s="35"/>
    </row>
    <row r="852" spans="1:1">
      <c r="A852" s="35"/>
    </row>
    <row r="853" spans="1:1">
      <c r="A853" s="35"/>
    </row>
    <row r="854" spans="1:1">
      <c r="A854" s="35"/>
    </row>
    <row r="855" spans="1:1">
      <c r="A855" s="35"/>
    </row>
    <row r="856" spans="1:1">
      <c r="A856" s="35"/>
    </row>
    <row r="857" spans="1:1">
      <c r="A857" s="35"/>
    </row>
    <row r="858" spans="1:1">
      <c r="A858" s="35"/>
    </row>
    <row r="859" spans="1:1">
      <c r="A859" s="35"/>
    </row>
    <row r="860" spans="1:1">
      <c r="A860" s="35"/>
    </row>
    <row r="861" spans="1:1">
      <c r="A861" s="35"/>
    </row>
    <row r="862" spans="1:1">
      <c r="A862" s="35"/>
    </row>
    <row r="863" spans="1:1">
      <c r="A863" s="35"/>
    </row>
    <row r="864" spans="1:1">
      <c r="A864" s="35"/>
    </row>
    <row r="865" spans="1:1">
      <c r="A865" s="35"/>
    </row>
    <row r="866" spans="1:1">
      <c r="A866" s="35"/>
    </row>
    <row r="867" spans="1:1">
      <c r="A867" s="35"/>
    </row>
    <row r="868" spans="1:1">
      <c r="A868" s="35"/>
    </row>
    <row r="869" spans="1:1">
      <c r="A869" s="35"/>
    </row>
    <row r="870" spans="1:1">
      <c r="A870" s="35"/>
    </row>
    <row r="871" spans="1:1">
      <c r="A871" s="35"/>
    </row>
    <row r="872" spans="1:1">
      <c r="A872" s="35"/>
    </row>
    <row r="873" spans="1:1">
      <c r="A873" s="35"/>
    </row>
    <row r="874" spans="1:1">
      <c r="A874" s="35"/>
    </row>
    <row r="875" spans="1:1">
      <c r="A875" s="35"/>
    </row>
    <row r="876" spans="1:1">
      <c r="A876" s="35"/>
    </row>
    <row r="877" spans="1:1">
      <c r="A877" s="35"/>
    </row>
    <row r="878" spans="1:1">
      <c r="A878" s="35"/>
    </row>
    <row r="879" spans="1:1">
      <c r="A879" s="35"/>
    </row>
    <row r="880" spans="1:1">
      <c r="A880" s="35"/>
    </row>
    <row r="881" spans="1:1">
      <c r="A881" s="35"/>
    </row>
    <row r="882" spans="1:1">
      <c r="A882" s="35"/>
    </row>
    <row r="883" spans="1:1">
      <c r="A883" s="35"/>
    </row>
    <row r="884" spans="1:1">
      <c r="A884" s="35"/>
    </row>
    <row r="885" spans="1:1">
      <c r="A885" s="35"/>
    </row>
    <row r="886" spans="1:1">
      <c r="A886" s="35"/>
    </row>
    <row r="887" spans="1:1">
      <c r="A887" s="35"/>
    </row>
    <row r="888" spans="1:1">
      <c r="A888" s="35"/>
    </row>
    <row r="889" spans="1:1">
      <c r="A889" s="35"/>
    </row>
    <row r="890" spans="1:1">
      <c r="A890" s="35"/>
    </row>
    <row r="891" spans="1:1">
      <c r="A891" s="35"/>
    </row>
    <row r="892" spans="1:1">
      <c r="A892" s="35"/>
    </row>
    <row r="893" spans="1:1">
      <c r="A893" s="35"/>
    </row>
    <row r="894" spans="1:1">
      <c r="A894" s="35"/>
    </row>
    <row r="895" spans="1:1">
      <c r="A895" s="35"/>
    </row>
    <row r="896" spans="1:1">
      <c r="A896" s="35"/>
    </row>
    <row r="897" spans="1:1">
      <c r="A897" s="35"/>
    </row>
    <row r="898" spans="1:1">
      <c r="A898" s="35"/>
    </row>
    <row r="899" spans="1:1">
      <c r="A899" s="35"/>
    </row>
    <row r="900" spans="1:1">
      <c r="A900" s="35"/>
    </row>
    <row r="901" spans="1:1">
      <c r="A901" s="35"/>
    </row>
    <row r="902" spans="1:1">
      <c r="A902" s="35"/>
    </row>
    <row r="903" spans="1:1">
      <c r="A903" s="35"/>
    </row>
    <row r="904" spans="1:1">
      <c r="A904" s="35"/>
    </row>
    <row r="905" spans="1:1">
      <c r="A905" s="35"/>
    </row>
    <row r="906" spans="1:1">
      <c r="A906" s="35"/>
    </row>
    <row r="907" spans="1:1">
      <c r="A907" s="35"/>
    </row>
    <row r="908" spans="1:1">
      <c r="A908" s="35"/>
    </row>
    <row r="909" spans="1:1">
      <c r="A909" s="35"/>
    </row>
    <row r="910" spans="1:1">
      <c r="A910" s="35"/>
    </row>
    <row r="911" spans="1:1">
      <c r="A911" s="35"/>
    </row>
    <row r="912" spans="1:1">
      <c r="A912" s="35"/>
    </row>
    <row r="913" spans="1:1">
      <c r="A913" s="35"/>
    </row>
    <row r="914" spans="1:1">
      <c r="A914" s="35"/>
    </row>
    <row r="915" spans="1:1">
      <c r="A915" s="35"/>
    </row>
    <row r="916" spans="1:1">
      <c r="A916" s="35"/>
    </row>
    <row r="917" spans="1:1">
      <c r="A917" s="35"/>
    </row>
    <row r="918" spans="1:1">
      <c r="A918" s="35"/>
    </row>
    <row r="919" spans="1:1">
      <c r="A919" s="35"/>
    </row>
    <row r="920" spans="1:1">
      <c r="A920" s="35"/>
    </row>
    <row r="921" spans="1:1">
      <c r="A921" s="35"/>
    </row>
    <row r="922" spans="1:1">
      <c r="A922" s="35"/>
    </row>
    <row r="923" spans="1:1">
      <c r="A923" s="35"/>
    </row>
    <row r="924" spans="1:1">
      <c r="A924" s="35"/>
    </row>
    <row r="925" spans="1:1">
      <c r="A925" s="35"/>
    </row>
    <row r="926" spans="1:1">
      <c r="A926" s="35"/>
    </row>
    <row r="927" spans="1:1">
      <c r="A927" s="35"/>
    </row>
    <row r="928" spans="1:1">
      <c r="A928" s="35"/>
    </row>
    <row r="929" spans="1:1">
      <c r="A929" s="35"/>
    </row>
    <row r="930" spans="1:1">
      <c r="A930" s="35"/>
    </row>
    <row r="931" spans="1:1">
      <c r="A931" s="35"/>
    </row>
    <row r="932" spans="1:1">
      <c r="A932" s="35"/>
    </row>
    <row r="933" spans="1:1">
      <c r="A933" s="35"/>
    </row>
    <row r="934" spans="1:1">
      <c r="A934" s="35"/>
    </row>
    <row r="935" spans="1:1">
      <c r="A935" s="35"/>
    </row>
    <row r="936" spans="1:1">
      <c r="A936" s="35"/>
    </row>
    <row r="937" spans="1:1">
      <c r="A937" s="35"/>
    </row>
    <row r="938" spans="1:1">
      <c r="A938" s="35"/>
    </row>
    <row r="939" spans="1:1">
      <c r="A939" s="35"/>
    </row>
    <row r="940" spans="1:1">
      <c r="A940" s="35"/>
    </row>
    <row r="941" spans="1:1">
      <c r="A941" s="35"/>
    </row>
    <row r="942" spans="1:1">
      <c r="A942" s="35"/>
    </row>
    <row r="943" spans="1:1">
      <c r="A943" s="35"/>
    </row>
    <row r="944" spans="1:1">
      <c r="A944" s="35"/>
    </row>
    <row r="945" spans="1:1">
      <c r="A945" s="35"/>
    </row>
    <row r="946" spans="1:1">
      <c r="A946" s="35"/>
    </row>
    <row r="947" spans="1:1">
      <c r="A947" s="35"/>
    </row>
    <row r="948" spans="1:1">
      <c r="A948" s="35"/>
    </row>
    <row r="949" spans="1:1">
      <c r="A949" s="35"/>
    </row>
    <row r="950" spans="1:1">
      <c r="A950" s="35"/>
    </row>
    <row r="951" spans="1:1">
      <c r="A951" s="35"/>
    </row>
    <row r="952" spans="1:1">
      <c r="A952" s="35"/>
    </row>
    <row r="953" spans="1:1">
      <c r="A953" s="35"/>
    </row>
    <row r="954" spans="1:1">
      <c r="A954" s="35"/>
    </row>
    <row r="955" spans="1:1">
      <c r="A955" s="35"/>
    </row>
    <row r="956" spans="1:1">
      <c r="A956" s="35"/>
    </row>
    <row r="957" spans="1:1">
      <c r="A957" s="35"/>
    </row>
    <row r="958" spans="1:1">
      <c r="A958" s="35"/>
    </row>
    <row r="959" spans="1:1">
      <c r="A959" s="35"/>
    </row>
    <row r="960" spans="1:1">
      <c r="A960" s="35"/>
    </row>
    <row r="961" spans="1:1">
      <c r="A961" s="35"/>
    </row>
    <row r="962" spans="1:1">
      <c r="A962" s="35"/>
    </row>
    <row r="963" spans="1:1">
      <c r="A963" s="35"/>
    </row>
    <row r="964" spans="1:1">
      <c r="A964" s="35"/>
    </row>
    <row r="965" spans="1:1">
      <c r="A965" s="35"/>
    </row>
    <row r="966" spans="1:1">
      <c r="A966" s="35"/>
    </row>
    <row r="967" spans="1:1">
      <c r="A967" s="35"/>
    </row>
    <row r="968" spans="1:1">
      <c r="A968" s="35"/>
    </row>
    <row r="969" spans="1:1">
      <c r="A969" s="35"/>
    </row>
    <row r="970" spans="1:1">
      <c r="A970" s="35"/>
    </row>
    <row r="971" spans="1:1">
      <c r="A971" s="35"/>
    </row>
    <row r="972" spans="1:1">
      <c r="A972" s="35"/>
    </row>
    <row r="973" spans="1:1">
      <c r="A973" s="35"/>
    </row>
    <row r="974" spans="1:1">
      <c r="A974" s="35"/>
    </row>
    <row r="975" spans="1:1">
      <c r="A975" s="35"/>
    </row>
    <row r="976" spans="1:1">
      <c r="A976" s="35"/>
    </row>
    <row r="977" spans="1:1">
      <c r="A977" s="35"/>
    </row>
    <row r="978" spans="1:1">
      <c r="A978" s="35"/>
    </row>
    <row r="979" spans="1:1">
      <c r="A979" s="35"/>
    </row>
    <row r="980" spans="1:1">
      <c r="A980" s="35"/>
    </row>
    <row r="981" spans="1:1">
      <c r="A981" s="35"/>
    </row>
    <row r="982" spans="1:1">
      <c r="A982" s="35"/>
    </row>
    <row r="983" spans="1:1">
      <c r="A983" s="35"/>
    </row>
    <row r="984" spans="1:1">
      <c r="A984" s="35"/>
    </row>
    <row r="985" spans="1:1">
      <c r="A985" s="35"/>
    </row>
    <row r="986" spans="1:1">
      <c r="A986" s="35"/>
    </row>
    <row r="987" spans="1:1">
      <c r="A987" s="35"/>
    </row>
    <row r="988" spans="1:1">
      <c r="A988" s="35"/>
    </row>
    <row r="989" spans="1:1">
      <c r="A989" s="35"/>
    </row>
    <row r="990" spans="1:1">
      <c r="A990" s="35"/>
    </row>
    <row r="991" spans="1:1">
      <c r="A991" s="35"/>
    </row>
    <row r="992" spans="1:1">
      <c r="A992" s="35"/>
    </row>
    <row r="993" spans="1:1">
      <c r="A993" s="35"/>
    </row>
    <row r="994" spans="1:1">
      <c r="A994" s="35"/>
    </row>
    <row r="995" spans="1:1">
      <c r="A995" s="35"/>
    </row>
    <row r="996" spans="1:1">
      <c r="A996" s="35"/>
    </row>
    <row r="997" spans="1:1">
      <c r="A997" s="35"/>
    </row>
    <row r="998" spans="1:1">
      <c r="A998" s="35"/>
    </row>
    <row r="999" spans="1:1">
      <c r="A999" s="35"/>
    </row>
    <row r="1000" spans="1:1">
      <c r="A1000" s="35"/>
    </row>
    <row r="1001" spans="1:1">
      <c r="A1001" s="35"/>
    </row>
    <row r="1002" spans="1:1">
      <c r="A1002" s="3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42F37-052C-4504-A9F3-44C75A3913C8}">
  <dimension ref="A1:G14"/>
  <sheetViews>
    <sheetView workbookViewId="0"/>
  </sheetViews>
  <sheetFormatPr defaultRowHeight="14.4"/>
  <cols>
    <col min="1" max="1" width="29.77734375" customWidth="1"/>
    <col min="6" max="6" width="16" bestFit="1" customWidth="1"/>
  </cols>
  <sheetData>
    <row r="1" spans="1:7" ht="15" thickBot="1">
      <c r="F1" s="49" t="s">
        <v>240</v>
      </c>
      <c r="G1" s="49"/>
    </row>
    <row r="2" spans="1:7">
      <c r="A2" s="32" t="s">
        <v>152</v>
      </c>
      <c r="B2" s="33" t="s">
        <v>128</v>
      </c>
      <c r="C2" s="29">
        <v>-0.82140081476212312</v>
      </c>
      <c r="F2" s="31" t="s">
        <v>156</v>
      </c>
      <c r="G2" s="30">
        <f>SUM(TRAIN_DATA!AV2:AV701)</f>
        <v>339.06560774332064</v>
      </c>
    </row>
    <row r="3" spans="1:7">
      <c r="A3" s="32" t="s">
        <v>1</v>
      </c>
      <c r="B3" s="33" t="s">
        <v>177</v>
      </c>
      <c r="C3" s="29">
        <v>-0.78858052472727502</v>
      </c>
    </row>
    <row r="4" spans="1:7">
      <c r="A4" s="32" t="s">
        <v>4</v>
      </c>
      <c r="B4" s="33" t="s">
        <v>129</v>
      </c>
      <c r="C4" s="29">
        <v>-0.49907437157598783</v>
      </c>
      <c r="F4" s="31" t="s">
        <v>157</v>
      </c>
      <c r="G4" s="34">
        <f>AVERAGEIF(TRAIN_DATA!U2:U701,0,TRAIN_DATA!AU2:AU701)</f>
        <v>0.23054302634043755</v>
      </c>
    </row>
    <row r="5" spans="1:7">
      <c r="A5" s="32" t="s">
        <v>12</v>
      </c>
      <c r="B5" s="33" t="s">
        <v>130</v>
      </c>
      <c r="C5" s="29">
        <v>-0.63688608082178466</v>
      </c>
      <c r="F5" s="31" t="s">
        <v>158</v>
      </c>
      <c r="G5" s="34">
        <f>AVERAGEIF(TRAIN_DATA!U2:U701,1,TRAIN_DATA!AU2:AU701)</f>
        <v>0.47989243583181601</v>
      </c>
    </row>
    <row r="6" spans="1:7">
      <c r="A6" s="32" t="s">
        <v>0</v>
      </c>
      <c r="B6" s="33" t="s">
        <v>131</v>
      </c>
      <c r="C6" s="29">
        <v>-0.78383563153572322</v>
      </c>
      <c r="F6" s="31" t="s">
        <v>159</v>
      </c>
      <c r="G6" s="34" cm="1">
        <f t="array" ref="G6">MEDIAN(_xlfn._xlws.FILTER(TRAIN_DATA!AU2:AU701,TRAIN_DATA!U2:U701=0))</f>
        <v>0.17748437653888524</v>
      </c>
    </row>
    <row r="7" spans="1:7">
      <c r="A7" s="32" t="s">
        <v>2</v>
      </c>
      <c r="B7" s="33" t="s">
        <v>132</v>
      </c>
      <c r="C7" s="29">
        <v>-0.54958082615812343</v>
      </c>
      <c r="F7" s="31" t="s">
        <v>160</v>
      </c>
      <c r="G7" s="34" cm="1">
        <f t="array" ref="G7">MEDIAN(_xlfn._xlws.FILTER(TRAIN_DATA!AU2:AU701,TRAIN_DATA!U2:U701=1))</f>
        <v>0.49038262640662406</v>
      </c>
    </row>
    <row r="8" spans="1:7">
      <c r="A8" s="32" t="s">
        <v>3</v>
      </c>
      <c r="B8" s="33" t="s">
        <v>133</v>
      </c>
      <c r="C8" s="29">
        <v>-1.0351368491348143</v>
      </c>
    </row>
    <row r="9" spans="1:7">
      <c r="A9" s="32" t="s">
        <v>5</v>
      </c>
      <c r="B9" s="33" t="s">
        <v>134</v>
      </c>
      <c r="C9" s="29">
        <v>-0.71343549937234618</v>
      </c>
    </row>
    <row r="10" spans="1:7">
      <c r="A10" s="32" t="s">
        <v>6</v>
      </c>
      <c r="B10" s="33" t="s">
        <v>135</v>
      </c>
      <c r="C10" s="29">
        <v>-0.58342074986323345</v>
      </c>
      <c r="F10" s="31" t="s">
        <v>167</v>
      </c>
      <c r="G10" s="30">
        <f>MAX(TRAIN_DATA!BC2:BC701)</f>
        <v>0.49316710620954207</v>
      </c>
    </row>
    <row r="11" spans="1:7">
      <c r="A11" s="32" t="s">
        <v>8</v>
      </c>
      <c r="B11" s="33" t="s">
        <v>136</v>
      </c>
      <c r="C11" s="29">
        <v>-1.1848073034881719</v>
      </c>
      <c r="F11" s="31" t="s">
        <v>175</v>
      </c>
      <c r="G11" s="30">
        <f>SUM(TRAIN_AUC!C2:C702)</f>
        <v>0.8041524814193225</v>
      </c>
    </row>
    <row r="12" spans="1:7">
      <c r="A12" s="32" t="s">
        <v>11</v>
      </c>
      <c r="B12" s="33" t="s">
        <v>137</v>
      </c>
      <c r="C12" s="29">
        <v>-0.54243498229310416</v>
      </c>
      <c r="F12" s="31" t="s">
        <v>178</v>
      </c>
      <c r="G12" s="30">
        <f>(2*$G$11)-1</f>
        <v>0.60830496283864499</v>
      </c>
    </row>
    <row r="13" spans="1:7">
      <c r="A13" s="32" t="s">
        <v>151</v>
      </c>
      <c r="B13" s="33" t="s">
        <v>138</v>
      </c>
      <c r="C13" s="29">
        <v>-0.61294898525981512</v>
      </c>
    </row>
    <row r="14" spans="1:7">
      <c r="A14" s="32" t="s">
        <v>14</v>
      </c>
      <c r="B14" s="33" t="s">
        <v>139</v>
      </c>
      <c r="C14" s="29">
        <v>-0.37812095188903239</v>
      </c>
    </row>
  </sheetData>
  <mergeCells count="1">
    <mergeCell ref="F1:G1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1545-67DB-4C35-BE95-9B98B4D83065}">
  <dimension ref="A1:H486"/>
  <sheetViews>
    <sheetView workbookViewId="0">
      <selection activeCell="G20" sqref="G20"/>
    </sheetView>
  </sheetViews>
  <sheetFormatPr defaultRowHeight="14.4"/>
  <cols>
    <col min="1" max="1" width="7.44140625" customWidth="1"/>
    <col min="2" max="2" width="6" customWidth="1"/>
    <col min="3" max="3" width="4.109375" customWidth="1"/>
    <col min="4" max="4" width="8.77734375" bestFit="1" customWidth="1"/>
    <col min="5" max="5" width="8.33203125" style="42" customWidth="1"/>
    <col min="6" max="6" width="6.21875" style="42" customWidth="1"/>
    <col min="7" max="7" width="8.88671875" style="45"/>
    <col min="8" max="8" width="12.44140625" bestFit="1" customWidth="1"/>
  </cols>
  <sheetData>
    <row r="1" spans="1:8" ht="15" thickBot="1">
      <c r="A1" s="43" t="s">
        <v>201</v>
      </c>
      <c r="B1" s="43" t="s">
        <v>202</v>
      </c>
      <c r="D1" s="43" t="s">
        <v>203</v>
      </c>
      <c r="E1" s="43" t="s">
        <v>201</v>
      </c>
      <c r="F1" s="43" t="s">
        <v>202</v>
      </c>
      <c r="G1" s="43" t="s">
        <v>216</v>
      </c>
      <c r="H1" s="43" t="s">
        <v>217</v>
      </c>
    </row>
    <row r="2" spans="1:8">
      <c r="A2">
        <v>392</v>
      </c>
      <c r="B2">
        <v>369</v>
      </c>
      <c r="D2" t="s">
        <v>204</v>
      </c>
      <c r="E2" s="42">
        <f>COUNTIFS($A$2:$A$486,"&gt;=360",$A$2:$A$486,"&lt;380")</f>
        <v>0</v>
      </c>
      <c r="F2" s="42">
        <f>COUNTIFS($B$2:$B$216,"&gt;=360",$B$2:$B$216,"&lt;380")</f>
        <v>2</v>
      </c>
      <c r="G2" s="45">
        <f t="shared" ref="G2:G17" si="0">IF(E2+F2=0,"",F2/(E2+F2))</f>
        <v>1</v>
      </c>
      <c r="H2" t="str">
        <f t="shared" ref="H2:H17" si="1">IF(G2="","",IF(G2&lt;0.1,"Accept",IF(AND(G2&gt;=0.1,G2&lt;=0.3),"Manual review","Reject")))</f>
        <v>Reject</v>
      </c>
    </row>
    <row r="3" spans="1:8">
      <c r="A3">
        <v>400</v>
      </c>
      <c r="B3">
        <v>379</v>
      </c>
      <c r="D3" t="s">
        <v>205</v>
      </c>
      <c r="E3" s="42">
        <f>COUNTIFS($A$2:$A$486,"&gt;=380",$A$2:$A$486,"&lt;400")</f>
        <v>1</v>
      </c>
      <c r="F3" s="42">
        <f>COUNTIFS($B$2:$B$216,"&gt;=380",$B$2:$B$216,"&lt;400")</f>
        <v>7</v>
      </c>
      <c r="G3" s="45">
        <f t="shared" si="0"/>
        <v>0.875</v>
      </c>
      <c r="H3" t="str">
        <f t="shared" si="1"/>
        <v>Reject</v>
      </c>
    </row>
    <row r="4" spans="1:8">
      <c r="A4">
        <v>406</v>
      </c>
      <c r="B4">
        <v>384</v>
      </c>
      <c r="D4" t="s">
        <v>206</v>
      </c>
      <c r="E4" s="42">
        <f>COUNTIFS($A$2:$A$486,"&gt;=400",$A$2:$A$486,"&lt;420")</f>
        <v>8</v>
      </c>
      <c r="F4" s="42">
        <f>COUNTIFS($B$2:$B$216,"&gt;=400",$B$2:$B$216,"&lt;420")</f>
        <v>14</v>
      </c>
      <c r="G4" s="45">
        <f t="shared" si="0"/>
        <v>0.63636363636363635</v>
      </c>
      <c r="H4" t="str">
        <f t="shared" si="1"/>
        <v>Reject</v>
      </c>
    </row>
    <row r="5" spans="1:8">
      <c r="A5">
        <v>407</v>
      </c>
      <c r="B5">
        <v>388</v>
      </c>
      <c r="D5" t="s">
        <v>207</v>
      </c>
      <c r="E5" s="42">
        <f>COUNTIFS($A$2:$A$486,"&gt;=420",$A$2:$A$486,"&lt;440")</f>
        <v>12</v>
      </c>
      <c r="F5" s="42">
        <f>COUNTIFS($B$2:$B$216,"&gt;=420",$B$2:$B$216,"&lt;440")</f>
        <v>26</v>
      </c>
      <c r="G5" s="45">
        <f t="shared" si="0"/>
        <v>0.68421052631578949</v>
      </c>
      <c r="H5" t="str">
        <f t="shared" si="1"/>
        <v>Reject</v>
      </c>
    </row>
    <row r="6" spans="1:8">
      <c r="A6">
        <v>408</v>
      </c>
      <c r="B6">
        <v>389</v>
      </c>
      <c r="D6" t="s">
        <v>208</v>
      </c>
      <c r="E6" s="42">
        <f>COUNTIFS($A$2:$A$486,"&gt;=440",$A$2:$A$486,"&lt;460")</f>
        <v>13</v>
      </c>
      <c r="F6" s="42">
        <f>COUNTIFS($B$2:$B$216,"&gt;=440",$B$2:$B$216,"&lt;460")</f>
        <v>33</v>
      </c>
      <c r="G6" s="45">
        <f t="shared" si="0"/>
        <v>0.71739130434782605</v>
      </c>
      <c r="H6" t="str">
        <f t="shared" si="1"/>
        <v>Reject</v>
      </c>
    </row>
    <row r="7" spans="1:8">
      <c r="A7">
        <v>411</v>
      </c>
      <c r="B7">
        <v>394</v>
      </c>
      <c r="D7" t="s">
        <v>209</v>
      </c>
      <c r="E7" s="42">
        <f>COUNTIFS($A$2:$A$486,"&gt;=460",$A$2:$A$486,"&lt;480")</f>
        <v>37</v>
      </c>
      <c r="F7" s="42">
        <f>COUNTIFS($B$2:$B$216,"&gt;=460",$B$2:$B$216,"&lt;480")</f>
        <v>42</v>
      </c>
      <c r="G7" s="45">
        <f t="shared" si="0"/>
        <v>0.53164556962025311</v>
      </c>
      <c r="H7" t="str">
        <f t="shared" si="1"/>
        <v>Reject</v>
      </c>
    </row>
    <row r="8" spans="1:8">
      <c r="A8">
        <v>414</v>
      </c>
      <c r="B8">
        <v>394</v>
      </c>
      <c r="D8" t="s">
        <v>210</v>
      </c>
      <c r="E8" s="42">
        <f>COUNTIFS($A$2:$A$486,"&gt;=480",$A$2:$A$486,"&lt;500")</f>
        <v>46</v>
      </c>
      <c r="F8" s="42">
        <f>COUNTIFS($B$2:$B$216,"&gt;=480",$B$2:$B$216,"&lt;500")</f>
        <v>31</v>
      </c>
      <c r="G8" s="45">
        <f t="shared" si="0"/>
        <v>0.40259740259740262</v>
      </c>
      <c r="H8" t="str">
        <f t="shared" si="1"/>
        <v>Reject</v>
      </c>
    </row>
    <row r="9" spans="1:8">
      <c r="A9">
        <v>417</v>
      </c>
      <c r="B9">
        <v>394</v>
      </c>
      <c r="D9" t="s">
        <v>211</v>
      </c>
      <c r="E9" s="42">
        <f>COUNTIFS($A$2:$A$486,"&gt;=500",$A$2:$A$486,"&lt;520")</f>
        <v>61</v>
      </c>
      <c r="F9" s="42">
        <f>COUNTIFS($B$2:$B$216,"&gt;=500",$B$2:$B$216,"&lt;520")</f>
        <v>20</v>
      </c>
      <c r="G9" s="45">
        <f t="shared" si="0"/>
        <v>0.24691358024691357</v>
      </c>
      <c r="H9" t="str">
        <f t="shared" si="1"/>
        <v>Manual review</v>
      </c>
    </row>
    <row r="10" spans="1:8">
      <c r="A10">
        <v>418</v>
      </c>
      <c r="B10">
        <v>397</v>
      </c>
      <c r="D10" t="s">
        <v>212</v>
      </c>
      <c r="E10" s="42">
        <f>COUNTIFS($A$2:$A$486,"&gt;=520",$A$2:$A$486,"&lt;540")</f>
        <v>72</v>
      </c>
      <c r="F10" s="42">
        <f>COUNTIFS($B$2:$B$216,"&gt;=520",$B$2:$B$216,"&lt;540")</f>
        <v>12</v>
      </c>
      <c r="G10" s="45">
        <f t="shared" si="0"/>
        <v>0.14285714285714285</v>
      </c>
      <c r="H10" t="str">
        <f t="shared" si="1"/>
        <v>Manual review</v>
      </c>
    </row>
    <row r="11" spans="1:8">
      <c r="A11">
        <v>420</v>
      </c>
      <c r="B11">
        <v>405</v>
      </c>
      <c r="D11" t="s">
        <v>213</v>
      </c>
      <c r="E11" s="42">
        <f>COUNTIFS($A$2:$A$486,"&gt;=540",$A$2:$A$486,"&lt;560")</f>
        <v>63</v>
      </c>
      <c r="F11" s="42">
        <f>COUNTIFS($B$2:$B$216,"&gt;=540",$B$2:$B$216,"&lt;560")</f>
        <v>18</v>
      </c>
      <c r="G11" s="45">
        <f t="shared" si="0"/>
        <v>0.22222222222222221</v>
      </c>
      <c r="H11" t="str">
        <f t="shared" si="1"/>
        <v>Manual review</v>
      </c>
    </row>
    <row r="12" spans="1:8">
      <c r="A12">
        <v>425</v>
      </c>
      <c r="B12">
        <v>408</v>
      </c>
      <c r="D12" t="s">
        <v>214</v>
      </c>
      <c r="E12" s="42">
        <f>COUNTIFS($A$2:$A$486,"&gt;=560",$A$2:$A$486,"&lt;580")</f>
        <v>52</v>
      </c>
      <c r="F12" s="42">
        <f>COUNTIFS($B$2:$B$216,"&gt;=560",$B$2:$B$216,"&lt;580")</f>
        <v>6</v>
      </c>
      <c r="G12" s="45">
        <f t="shared" si="0"/>
        <v>0.10344827586206896</v>
      </c>
      <c r="H12" t="str">
        <f t="shared" si="1"/>
        <v>Manual review</v>
      </c>
    </row>
    <row r="13" spans="1:8">
      <c r="A13">
        <v>426</v>
      </c>
      <c r="B13">
        <v>410</v>
      </c>
      <c r="D13" t="s">
        <v>215</v>
      </c>
      <c r="E13" s="42">
        <f>COUNTIFS($A$2:$A$486,"&gt;=580",$A$2:$A$486,"&lt;600")</f>
        <v>57</v>
      </c>
      <c r="F13" s="42">
        <f>COUNTIFS($B$2:$B$216,"&gt;=580",$B$2:$B$216,"&lt;600")</f>
        <v>3</v>
      </c>
      <c r="G13" s="45">
        <f t="shared" si="0"/>
        <v>0.05</v>
      </c>
      <c r="H13" t="str">
        <f t="shared" si="1"/>
        <v>Accept</v>
      </c>
    </row>
    <row r="14" spans="1:8">
      <c r="A14">
        <v>428</v>
      </c>
      <c r="B14">
        <v>410</v>
      </c>
      <c r="D14" t="s">
        <v>233</v>
      </c>
      <c r="E14" s="42">
        <f>COUNTIFS($A$2:$A$486,"&gt;=600",$A$2:$A$486,"&lt;620")</f>
        <v>38</v>
      </c>
      <c r="F14" s="42">
        <f>COUNTIFS($B$2:$B$216,"&gt;=600",$B$2:$B$216,"&lt;620")</f>
        <v>1</v>
      </c>
      <c r="G14" s="45">
        <f t="shared" si="0"/>
        <v>2.564102564102564E-2</v>
      </c>
      <c r="H14" t="str">
        <f t="shared" si="1"/>
        <v>Accept</v>
      </c>
    </row>
    <row r="15" spans="1:8">
      <c r="A15">
        <v>433</v>
      </c>
      <c r="B15">
        <v>410</v>
      </c>
      <c r="D15" t="s">
        <v>234</v>
      </c>
      <c r="E15" s="42">
        <f>COUNTIFS($A$2:$A$486,"&gt;=620",$A$2:$A$486,"&lt;640")</f>
        <v>17</v>
      </c>
      <c r="F15" s="42">
        <f>COUNTIFS($B$2:$B$216,"&gt;=620",$B$2:$B$216,"&lt;640")</f>
        <v>0</v>
      </c>
      <c r="G15" s="45">
        <f t="shared" si="0"/>
        <v>0</v>
      </c>
      <c r="H15" t="str">
        <f t="shared" si="1"/>
        <v>Accept</v>
      </c>
    </row>
    <row r="16" spans="1:8">
      <c r="A16">
        <v>434</v>
      </c>
      <c r="B16">
        <v>411</v>
      </c>
      <c r="D16" t="s">
        <v>235</v>
      </c>
      <c r="E16" s="42">
        <f>COUNTIFS($A$2:$A$486,"&gt;=640",$A$2:$A$486,"&lt;660")</f>
        <v>6</v>
      </c>
      <c r="F16" s="42">
        <f>COUNTIFS($B$2:$B$216,"&gt;=640",$B$2:$B$216,"&lt;660")</f>
        <v>0</v>
      </c>
      <c r="G16" s="45">
        <f t="shared" si="0"/>
        <v>0</v>
      </c>
      <c r="H16" t="str">
        <f t="shared" si="1"/>
        <v>Accept</v>
      </c>
    </row>
    <row r="17" spans="1:8">
      <c r="A17">
        <v>436</v>
      </c>
      <c r="B17">
        <v>412</v>
      </c>
      <c r="D17" t="s">
        <v>236</v>
      </c>
      <c r="E17" s="42">
        <f>COUNTIFS($A$2:$A$486,"&gt;=660",$A$2:$A$486,"&lt;680")</f>
        <v>2</v>
      </c>
      <c r="F17" s="42">
        <f>COUNTIFS($B$2:$B$216,"&gt;=660",$B$2:$B$216,"&lt;680")</f>
        <v>0</v>
      </c>
      <c r="G17" s="45">
        <f t="shared" si="0"/>
        <v>0</v>
      </c>
      <c r="H17" t="str">
        <f t="shared" si="1"/>
        <v>Accept</v>
      </c>
    </row>
    <row r="18" spans="1:8">
      <c r="A18">
        <v>437</v>
      </c>
      <c r="B18">
        <v>412</v>
      </c>
    </row>
    <row r="19" spans="1:8">
      <c r="A19">
        <v>437</v>
      </c>
      <c r="B19">
        <v>412</v>
      </c>
    </row>
    <row r="20" spans="1:8">
      <c r="A20">
        <v>439</v>
      </c>
      <c r="B20">
        <v>416</v>
      </c>
    </row>
    <row r="21" spans="1:8">
      <c r="A21">
        <v>439</v>
      </c>
      <c r="B21">
        <v>416</v>
      </c>
    </row>
    <row r="22" spans="1:8">
      <c r="A22">
        <v>439</v>
      </c>
      <c r="B22">
        <v>419</v>
      </c>
    </row>
    <row r="23" spans="1:8">
      <c r="A23">
        <v>440</v>
      </c>
      <c r="B23">
        <v>419</v>
      </c>
    </row>
    <row r="24" spans="1:8">
      <c r="A24">
        <v>441</v>
      </c>
      <c r="B24">
        <v>419</v>
      </c>
    </row>
    <row r="25" spans="1:8">
      <c r="A25">
        <v>441</v>
      </c>
      <c r="B25">
        <v>421</v>
      </c>
    </row>
    <row r="26" spans="1:8">
      <c r="A26">
        <v>448</v>
      </c>
      <c r="B26">
        <v>422</v>
      </c>
    </row>
    <row r="27" spans="1:8">
      <c r="A27">
        <v>449</v>
      </c>
      <c r="B27">
        <v>422</v>
      </c>
    </row>
    <row r="28" spans="1:8">
      <c r="A28">
        <v>450</v>
      </c>
      <c r="B28">
        <v>423</v>
      </c>
    </row>
    <row r="29" spans="1:8">
      <c r="A29">
        <v>451</v>
      </c>
      <c r="B29">
        <v>423</v>
      </c>
    </row>
    <row r="30" spans="1:8">
      <c r="A30">
        <v>452</v>
      </c>
      <c r="B30">
        <v>424</v>
      </c>
    </row>
    <row r="31" spans="1:8">
      <c r="A31">
        <v>455</v>
      </c>
      <c r="B31">
        <v>424</v>
      </c>
    </row>
    <row r="32" spans="1:8">
      <c r="A32">
        <v>456</v>
      </c>
      <c r="B32">
        <v>424</v>
      </c>
    </row>
    <row r="33" spans="1:2">
      <c r="A33">
        <v>457</v>
      </c>
      <c r="B33">
        <v>424</v>
      </c>
    </row>
    <row r="34" spans="1:2">
      <c r="A34">
        <v>458</v>
      </c>
      <c r="B34">
        <v>425</v>
      </c>
    </row>
    <row r="35" spans="1:2">
      <c r="A35">
        <v>459</v>
      </c>
      <c r="B35">
        <v>428</v>
      </c>
    </row>
    <row r="36" spans="1:2">
      <c r="A36">
        <v>460</v>
      </c>
      <c r="B36">
        <v>429</v>
      </c>
    </row>
    <row r="37" spans="1:2">
      <c r="A37">
        <v>462</v>
      </c>
      <c r="B37">
        <v>430</v>
      </c>
    </row>
    <row r="38" spans="1:2">
      <c r="A38">
        <v>462</v>
      </c>
      <c r="B38">
        <v>430</v>
      </c>
    </row>
    <row r="39" spans="1:2">
      <c r="A39">
        <v>462</v>
      </c>
      <c r="B39">
        <v>431</v>
      </c>
    </row>
    <row r="40" spans="1:2">
      <c r="A40">
        <v>463</v>
      </c>
      <c r="B40">
        <v>432</v>
      </c>
    </row>
    <row r="41" spans="1:2">
      <c r="A41">
        <v>465</v>
      </c>
      <c r="B41">
        <v>432</v>
      </c>
    </row>
    <row r="42" spans="1:2">
      <c r="A42">
        <v>466</v>
      </c>
      <c r="B42">
        <v>433</v>
      </c>
    </row>
    <row r="43" spans="1:2">
      <c r="A43">
        <v>468</v>
      </c>
      <c r="B43">
        <v>434</v>
      </c>
    </row>
    <row r="44" spans="1:2">
      <c r="A44">
        <v>468</v>
      </c>
      <c r="B44">
        <v>435</v>
      </c>
    </row>
    <row r="45" spans="1:2">
      <c r="A45">
        <v>468</v>
      </c>
      <c r="B45">
        <v>436</v>
      </c>
    </row>
    <row r="46" spans="1:2">
      <c r="A46">
        <v>468</v>
      </c>
      <c r="B46">
        <v>436</v>
      </c>
    </row>
    <row r="47" spans="1:2">
      <c r="A47">
        <v>468</v>
      </c>
      <c r="B47">
        <v>437</v>
      </c>
    </row>
    <row r="48" spans="1:2">
      <c r="A48">
        <v>470</v>
      </c>
      <c r="B48">
        <v>437</v>
      </c>
    </row>
    <row r="49" spans="1:2">
      <c r="A49">
        <v>470</v>
      </c>
      <c r="B49">
        <v>438</v>
      </c>
    </row>
    <row r="50" spans="1:2">
      <c r="A50">
        <v>471</v>
      </c>
      <c r="B50">
        <v>438</v>
      </c>
    </row>
    <row r="51" spans="1:2">
      <c r="A51">
        <v>471</v>
      </c>
      <c r="B51">
        <v>440</v>
      </c>
    </row>
    <row r="52" spans="1:2">
      <c r="A52">
        <v>472</v>
      </c>
      <c r="B52">
        <v>440</v>
      </c>
    </row>
    <row r="53" spans="1:2">
      <c r="A53">
        <v>473</v>
      </c>
      <c r="B53">
        <v>440</v>
      </c>
    </row>
    <row r="54" spans="1:2">
      <c r="A54">
        <v>473</v>
      </c>
      <c r="B54">
        <v>441</v>
      </c>
    </row>
    <row r="55" spans="1:2">
      <c r="A55">
        <v>473</v>
      </c>
      <c r="B55">
        <v>443</v>
      </c>
    </row>
    <row r="56" spans="1:2">
      <c r="A56">
        <v>473</v>
      </c>
      <c r="B56">
        <v>444</v>
      </c>
    </row>
    <row r="57" spans="1:2">
      <c r="A57">
        <v>473</v>
      </c>
      <c r="B57">
        <v>444</v>
      </c>
    </row>
    <row r="58" spans="1:2">
      <c r="A58">
        <v>473</v>
      </c>
      <c r="B58">
        <v>444</v>
      </c>
    </row>
    <row r="59" spans="1:2">
      <c r="A59">
        <v>473</v>
      </c>
      <c r="B59">
        <v>445</v>
      </c>
    </row>
    <row r="60" spans="1:2">
      <c r="A60">
        <v>474</v>
      </c>
      <c r="B60">
        <v>445</v>
      </c>
    </row>
    <row r="61" spans="1:2">
      <c r="A61">
        <v>474</v>
      </c>
      <c r="B61">
        <v>445</v>
      </c>
    </row>
    <row r="62" spans="1:2">
      <c r="A62">
        <v>474</v>
      </c>
      <c r="B62">
        <v>445</v>
      </c>
    </row>
    <row r="63" spans="1:2">
      <c r="A63">
        <v>474</v>
      </c>
      <c r="B63">
        <v>446</v>
      </c>
    </row>
    <row r="64" spans="1:2">
      <c r="A64">
        <v>475</v>
      </c>
      <c r="B64">
        <v>446</v>
      </c>
    </row>
    <row r="65" spans="1:2">
      <c r="A65">
        <v>476</v>
      </c>
      <c r="B65">
        <v>446</v>
      </c>
    </row>
    <row r="66" spans="1:2">
      <c r="A66">
        <v>476</v>
      </c>
      <c r="B66">
        <v>447</v>
      </c>
    </row>
    <row r="67" spans="1:2">
      <c r="A67">
        <v>476</v>
      </c>
      <c r="B67">
        <v>447</v>
      </c>
    </row>
    <row r="68" spans="1:2">
      <c r="A68">
        <v>477</v>
      </c>
      <c r="B68">
        <v>447</v>
      </c>
    </row>
    <row r="69" spans="1:2">
      <c r="A69">
        <v>477</v>
      </c>
      <c r="B69">
        <v>447</v>
      </c>
    </row>
    <row r="70" spans="1:2">
      <c r="A70">
        <v>478</v>
      </c>
      <c r="B70">
        <v>448</v>
      </c>
    </row>
    <row r="71" spans="1:2">
      <c r="A71">
        <v>478</v>
      </c>
      <c r="B71">
        <v>448</v>
      </c>
    </row>
    <row r="72" spans="1:2">
      <c r="A72">
        <v>478</v>
      </c>
      <c r="B72">
        <v>448</v>
      </c>
    </row>
    <row r="73" spans="1:2">
      <c r="A73">
        <v>480</v>
      </c>
      <c r="B73">
        <v>449</v>
      </c>
    </row>
    <row r="74" spans="1:2">
      <c r="A74">
        <v>480</v>
      </c>
      <c r="B74">
        <v>450</v>
      </c>
    </row>
    <row r="75" spans="1:2">
      <c r="A75">
        <v>481</v>
      </c>
      <c r="B75">
        <v>451</v>
      </c>
    </row>
    <row r="76" spans="1:2">
      <c r="A76">
        <v>481</v>
      </c>
      <c r="B76">
        <v>452</v>
      </c>
    </row>
    <row r="77" spans="1:2">
      <c r="A77">
        <v>481</v>
      </c>
      <c r="B77">
        <v>452</v>
      </c>
    </row>
    <row r="78" spans="1:2">
      <c r="A78">
        <v>481</v>
      </c>
      <c r="B78">
        <v>452</v>
      </c>
    </row>
    <row r="79" spans="1:2">
      <c r="A79">
        <v>482</v>
      </c>
      <c r="B79">
        <v>452</v>
      </c>
    </row>
    <row r="80" spans="1:2">
      <c r="A80">
        <v>482</v>
      </c>
      <c r="B80">
        <v>458</v>
      </c>
    </row>
    <row r="81" spans="1:2">
      <c r="A81">
        <v>482</v>
      </c>
      <c r="B81">
        <v>458</v>
      </c>
    </row>
    <row r="82" spans="1:2">
      <c r="A82">
        <v>483</v>
      </c>
      <c r="B82">
        <v>459</v>
      </c>
    </row>
    <row r="83" spans="1:2">
      <c r="A83">
        <v>483</v>
      </c>
      <c r="B83">
        <v>459</v>
      </c>
    </row>
    <row r="84" spans="1:2">
      <c r="A84">
        <v>484</v>
      </c>
      <c r="B84">
        <v>460</v>
      </c>
    </row>
    <row r="85" spans="1:2">
      <c r="A85">
        <v>484</v>
      </c>
      <c r="B85">
        <v>460</v>
      </c>
    </row>
    <row r="86" spans="1:2">
      <c r="A86">
        <v>484</v>
      </c>
      <c r="B86">
        <v>461</v>
      </c>
    </row>
    <row r="87" spans="1:2">
      <c r="A87">
        <v>485</v>
      </c>
      <c r="B87">
        <v>461</v>
      </c>
    </row>
    <row r="88" spans="1:2">
      <c r="A88">
        <v>485</v>
      </c>
      <c r="B88">
        <v>462</v>
      </c>
    </row>
    <row r="89" spans="1:2">
      <c r="A89">
        <v>485</v>
      </c>
      <c r="B89">
        <v>462</v>
      </c>
    </row>
    <row r="90" spans="1:2">
      <c r="A90">
        <v>486</v>
      </c>
      <c r="B90">
        <v>463</v>
      </c>
    </row>
    <row r="91" spans="1:2">
      <c r="A91">
        <v>486</v>
      </c>
      <c r="B91">
        <v>463</v>
      </c>
    </row>
    <row r="92" spans="1:2">
      <c r="A92">
        <v>486</v>
      </c>
      <c r="B92">
        <v>463</v>
      </c>
    </row>
    <row r="93" spans="1:2">
      <c r="A93">
        <v>487</v>
      </c>
      <c r="B93">
        <v>464</v>
      </c>
    </row>
    <row r="94" spans="1:2">
      <c r="A94">
        <v>487</v>
      </c>
      <c r="B94">
        <v>464</v>
      </c>
    </row>
    <row r="95" spans="1:2">
      <c r="A95">
        <v>487</v>
      </c>
      <c r="B95">
        <v>465</v>
      </c>
    </row>
    <row r="96" spans="1:2">
      <c r="A96">
        <v>488</v>
      </c>
      <c r="B96">
        <v>466</v>
      </c>
    </row>
    <row r="97" spans="1:2">
      <c r="A97">
        <v>488</v>
      </c>
      <c r="B97">
        <v>466</v>
      </c>
    </row>
    <row r="98" spans="1:2">
      <c r="A98">
        <v>489</v>
      </c>
      <c r="B98">
        <v>467</v>
      </c>
    </row>
    <row r="99" spans="1:2">
      <c r="A99">
        <v>489</v>
      </c>
      <c r="B99">
        <v>468</v>
      </c>
    </row>
    <row r="100" spans="1:2">
      <c r="A100">
        <v>490</v>
      </c>
      <c r="B100">
        <v>469</v>
      </c>
    </row>
    <row r="101" spans="1:2">
      <c r="A101">
        <v>491</v>
      </c>
      <c r="B101">
        <v>470</v>
      </c>
    </row>
    <row r="102" spans="1:2">
      <c r="A102">
        <v>491</v>
      </c>
      <c r="B102">
        <v>470</v>
      </c>
    </row>
    <row r="103" spans="1:2">
      <c r="A103">
        <v>491</v>
      </c>
      <c r="B103">
        <v>470</v>
      </c>
    </row>
    <row r="104" spans="1:2">
      <c r="A104">
        <v>493</v>
      </c>
      <c r="B104">
        <v>470</v>
      </c>
    </row>
    <row r="105" spans="1:2">
      <c r="A105">
        <v>493</v>
      </c>
      <c r="B105">
        <v>470</v>
      </c>
    </row>
    <row r="106" spans="1:2">
      <c r="A106">
        <v>493</v>
      </c>
      <c r="B106">
        <v>470</v>
      </c>
    </row>
    <row r="107" spans="1:2">
      <c r="A107">
        <v>493</v>
      </c>
      <c r="B107">
        <v>470</v>
      </c>
    </row>
    <row r="108" spans="1:2">
      <c r="A108">
        <v>495</v>
      </c>
      <c r="B108">
        <v>470</v>
      </c>
    </row>
    <row r="109" spans="1:2">
      <c r="A109">
        <v>495</v>
      </c>
      <c r="B109">
        <v>472</v>
      </c>
    </row>
    <row r="110" spans="1:2">
      <c r="A110">
        <v>496</v>
      </c>
      <c r="B110">
        <v>476</v>
      </c>
    </row>
    <row r="111" spans="1:2">
      <c r="A111">
        <v>496</v>
      </c>
      <c r="B111">
        <v>477</v>
      </c>
    </row>
    <row r="112" spans="1:2">
      <c r="A112">
        <v>496</v>
      </c>
      <c r="B112">
        <v>477</v>
      </c>
    </row>
    <row r="113" spans="1:2">
      <c r="A113">
        <v>497</v>
      </c>
      <c r="B113">
        <v>477</v>
      </c>
    </row>
    <row r="114" spans="1:2">
      <c r="A114">
        <v>497</v>
      </c>
      <c r="B114">
        <v>477</v>
      </c>
    </row>
    <row r="115" spans="1:2">
      <c r="A115">
        <v>498</v>
      </c>
      <c r="B115">
        <v>477</v>
      </c>
    </row>
    <row r="116" spans="1:2">
      <c r="A116">
        <v>498</v>
      </c>
      <c r="B116">
        <v>477</v>
      </c>
    </row>
    <row r="117" spans="1:2">
      <c r="A117">
        <v>498</v>
      </c>
      <c r="B117">
        <v>478</v>
      </c>
    </row>
    <row r="118" spans="1:2">
      <c r="A118">
        <v>498</v>
      </c>
      <c r="B118">
        <v>478</v>
      </c>
    </row>
    <row r="119" spans="1:2">
      <c r="A119">
        <v>500</v>
      </c>
      <c r="B119">
        <v>478</v>
      </c>
    </row>
    <row r="120" spans="1:2">
      <c r="A120">
        <v>500</v>
      </c>
      <c r="B120">
        <v>478</v>
      </c>
    </row>
    <row r="121" spans="1:2">
      <c r="A121">
        <v>501</v>
      </c>
      <c r="B121">
        <v>479</v>
      </c>
    </row>
    <row r="122" spans="1:2">
      <c r="A122">
        <v>501</v>
      </c>
      <c r="B122">
        <v>479</v>
      </c>
    </row>
    <row r="123" spans="1:2">
      <c r="A123">
        <v>501</v>
      </c>
      <c r="B123">
        <v>479</v>
      </c>
    </row>
    <row r="124" spans="1:2">
      <c r="A124">
        <v>502</v>
      </c>
      <c r="B124">
        <v>479</v>
      </c>
    </row>
    <row r="125" spans="1:2">
      <c r="A125">
        <v>502</v>
      </c>
      <c r="B125">
        <v>479</v>
      </c>
    </row>
    <row r="126" spans="1:2">
      <c r="A126">
        <v>503</v>
      </c>
      <c r="B126">
        <v>480</v>
      </c>
    </row>
    <row r="127" spans="1:2">
      <c r="A127">
        <v>503</v>
      </c>
      <c r="B127">
        <v>481</v>
      </c>
    </row>
    <row r="128" spans="1:2">
      <c r="A128">
        <v>503</v>
      </c>
      <c r="B128">
        <v>481</v>
      </c>
    </row>
    <row r="129" spans="1:2">
      <c r="A129">
        <v>503</v>
      </c>
      <c r="B129">
        <v>482</v>
      </c>
    </row>
    <row r="130" spans="1:2">
      <c r="A130">
        <v>503</v>
      </c>
      <c r="B130">
        <v>482</v>
      </c>
    </row>
    <row r="131" spans="1:2">
      <c r="A131">
        <v>503</v>
      </c>
      <c r="B131">
        <v>482</v>
      </c>
    </row>
    <row r="132" spans="1:2">
      <c r="A132">
        <v>503</v>
      </c>
      <c r="B132">
        <v>483</v>
      </c>
    </row>
    <row r="133" spans="1:2">
      <c r="A133">
        <v>503</v>
      </c>
      <c r="B133">
        <v>483</v>
      </c>
    </row>
    <row r="134" spans="1:2">
      <c r="A134">
        <v>504</v>
      </c>
      <c r="B134">
        <v>485</v>
      </c>
    </row>
    <row r="135" spans="1:2">
      <c r="A135">
        <v>504</v>
      </c>
      <c r="B135">
        <v>488</v>
      </c>
    </row>
    <row r="136" spans="1:2">
      <c r="A136">
        <v>504</v>
      </c>
      <c r="B136">
        <v>488</v>
      </c>
    </row>
    <row r="137" spans="1:2">
      <c r="A137">
        <v>505</v>
      </c>
      <c r="B137">
        <v>489</v>
      </c>
    </row>
    <row r="138" spans="1:2">
      <c r="A138">
        <v>506</v>
      </c>
      <c r="B138">
        <v>489</v>
      </c>
    </row>
    <row r="139" spans="1:2">
      <c r="A139">
        <v>506</v>
      </c>
      <c r="B139">
        <v>490</v>
      </c>
    </row>
    <row r="140" spans="1:2">
      <c r="A140">
        <v>506</v>
      </c>
      <c r="B140">
        <v>490</v>
      </c>
    </row>
    <row r="141" spans="1:2">
      <c r="A141">
        <v>507</v>
      </c>
      <c r="B141">
        <v>491</v>
      </c>
    </row>
    <row r="142" spans="1:2">
      <c r="A142">
        <v>507</v>
      </c>
      <c r="B142">
        <v>492</v>
      </c>
    </row>
    <row r="143" spans="1:2">
      <c r="A143">
        <v>507</v>
      </c>
      <c r="B143">
        <v>493</v>
      </c>
    </row>
    <row r="144" spans="1:2">
      <c r="A144">
        <v>507</v>
      </c>
      <c r="B144">
        <v>493</v>
      </c>
    </row>
    <row r="145" spans="1:2">
      <c r="A145">
        <v>508</v>
      </c>
      <c r="B145">
        <v>494</v>
      </c>
    </row>
    <row r="146" spans="1:2">
      <c r="A146">
        <v>508</v>
      </c>
      <c r="B146">
        <v>494</v>
      </c>
    </row>
    <row r="147" spans="1:2">
      <c r="A147">
        <v>508</v>
      </c>
      <c r="B147">
        <v>494</v>
      </c>
    </row>
    <row r="148" spans="1:2">
      <c r="A148">
        <v>508</v>
      </c>
      <c r="B148">
        <v>494</v>
      </c>
    </row>
    <row r="149" spans="1:2">
      <c r="A149">
        <v>508</v>
      </c>
      <c r="B149">
        <v>495</v>
      </c>
    </row>
    <row r="150" spans="1:2">
      <c r="A150">
        <v>508</v>
      </c>
      <c r="B150">
        <v>495</v>
      </c>
    </row>
    <row r="151" spans="1:2">
      <c r="A151">
        <v>509</v>
      </c>
      <c r="B151">
        <v>495</v>
      </c>
    </row>
    <row r="152" spans="1:2">
      <c r="A152">
        <v>509</v>
      </c>
      <c r="B152">
        <v>495</v>
      </c>
    </row>
    <row r="153" spans="1:2">
      <c r="A153">
        <v>509</v>
      </c>
      <c r="B153">
        <v>496</v>
      </c>
    </row>
    <row r="154" spans="1:2">
      <c r="A154">
        <v>510</v>
      </c>
      <c r="B154">
        <v>496</v>
      </c>
    </row>
    <row r="155" spans="1:2">
      <c r="A155">
        <v>510</v>
      </c>
      <c r="B155">
        <v>497</v>
      </c>
    </row>
    <row r="156" spans="1:2">
      <c r="A156">
        <v>511</v>
      </c>
      <c r="B156">
        <v>498</v>
      </c>
    </row>
    <row r="157" spans="1:2">
      <c r="A157">
        <v>512</v>
      </c>
      <c r="B157">
        <v>500</v>
      </c>
    </row>
    <row r="158" spans="1:2">
      <c r="A158">
        <v>512</v>
      </c>
      <c r="B158">
        <v>501</v>
      </c>
    </row>
    <row r="159" spans="1:2">
      <c r="A159">
        <v>512</v>
      </c>
      <c r="B159">
        <v>501</v>
      </c>
    </row>
    <row r="160" spans="1:2">
      <c r="A160">
        <v>512</v>
      </c>
      <c r="B160">
        <v>501</v>
      </c>
    </row>
    <row r="161" spans="1:2">
      <c r="A161">
        <v>513</v>
      </c>
      <c r="B161">
        <v>501</v>
      </c>
    </row>
    <row r="162" spans="1:2">
      <c r="A162">
        <v>514</v>
      </c>
      <c r="B162">
        <v>502</v>
      </c>
    </row>
    <row r="163" spans="1:2">
      <c r="A163">
        <v>514</v>
      </c>
      <c r="B163">
        <v>503</v>
      </c>
    </row>
    <row r="164" spans="1:2">
      <c r="A164">
        <v>515</v>
      </c>
      <c r="B164">
        <v>504</v>
      </c>
    </row>
    <row r="165" spans="1:2">
      <c r="A165">
        <v>515</v>
      </c>
      <c r="B165">
        <v>505</v>
      </c>
    </row>
    <row r="166" spans="1:2">
      <c r="A166">
        <v>515</v>
      </c>
      <c r="B166">
        <v>505</v>
      </c>
    </row>
    <row r="167" spans="1:2">
      <c r="A167">
        <v>516</v>
      </c>
      <c r="B167">
        <v>505</v>
      </c>
    </row>
    <row r="168" spans="1:2">
      <c r="A168">
        <v>516</v>
      </c>
      <c r="B168">
        <v>508</v>
      </c>
    </row>
    <row r="169" spans="1:2">
      <c r="A169">
        <v>516</v>
      </c>
      <c r="B169">
        <v>510</v>
      </c>
    </row>
    <row r="170" spans="1:2">
      <c r="A170">
        <v>517</v>
      </c>
      <c r="B170">
        <v>511</v>
      </c>
    </row>
    <row r="171" spans="1:2">
      <c r="A171">
        <v>517</v>
      </c>
      <c r="B171">
        <v>512</v>
      </c>
    </row>
    <row r="172" spans="1:2">
      <c r="A172">
        <v>518</v>
      </c>
      <c r="B172">
        <v>513</v>
      </c>
    </row>
    <row r="173" spans="1:2">
      <c r="A173">
        <v>518</v>
      </c>
      <c r="B173">
        <v>515</v>
      </c>
    </row>
    <row r="174" spans="1:2">
      <c r="A174">
        <v>518</v>
      </c>
      <c r="B174">
        <v>515</v>
      </c>
    </row>
    <row r="175" spans="1:2">
      <c r="A175">
        <v>518</v>
      </c>
      <c r="B175">
        <v>517</v>
      </c>
    </row>
    <row r="176" spans="1:2">
      <c r="A176">
        <v>519</v>
      </c>
      <c r="B176">
        <v>517</v>
      </c>
    </row>
    <row r="177" spans="1:2">
      <c r="A177">
        <v>519</v>
      </c>
      <c r="B177">
        <v>524</v>
      </c>
    </row>
    <row r="178" spans="1:2">
      <c r="A178">
        <v>519</v>
      </c>
      <c r="B178">
        <v>524</v>
      </c>
    </row>
    <row r="179" spans="1:2">
      <c r="A179">
        <v>519</v>
      </c>
      <c r="B179">
        <v>524</v>
      </c>
    </row>
    <row r="180" spans="1:2">
      <c r="A180">
        <v>520</v>
      </c>
      <c r="B180">
        <v>527</v>
      </c>
    </row>
    <row r="181" spans="1:2">
      <c r="A181">
        <v>520</v>
      </c>
      <c r="B181">
        <v>528</v>
      </c>
    </row>
    <row r="182" spans="1:2">
      <c r="A182">
        <v>521</v>
      </c>
      <c r="B182">
        <v>528</v>
      </c>
    </row>
    <row r="183" spans="1:2">
      <c r="A183">
        <v>521</v>
      </c>
      <c r="B183">
        <v>530</v>
      </c>
    </row>
    <row r="184" spans="1:2">
      <c r="A184">
        <v>522</v>
      </c>
      <c r="B184">
        <v>530</v>
      </c>
    </row>
    <row r="185" spans="1:2">
      <c r="A185">
        <v>522</v>
      </c>
      <c r="B185">
        <v>531</v>
      </c>
    </row>
    <row r="186" spans="1:2">
      <c r="A186">
        <v>522</v>
      </c>
      <c r="B186">
        <v>531</v>
      </c>
    </row>
    <row r="187" spans="1:2">
      <c r="A187">
        <v>523</v>
      </c>
      <c r="B187">
        <v>533</v>
      </c>
    </row>
    <row r="188" spans="1:2">
      <c r="A188">
        <v>523</v>
      </c>
      <c r="B188">
        <v>534</v>
      </c>
    </row>
    <row r="189" spans="1:2">
      <c r="A189">
        <v>523</v>
      </c>
      <c r="B189">
        <v>541</v>
      </c>
    </row>
    <row r="190" spans="1:2">
      <c r="A190">
        <v>523</v>
      </c>
      <c r="B190">
        <v>542</v>
      </c>
    </row>
    <row r="191" spans="1:2">
      <c r="A191">
        <v>523</v>
      </c>
      <c r="B191">
        <v>543</v>
      </c>
    </row>
    <row r="192" spans="1:2">
      <c r="A192">
        <v>524</v>
      </c>
      <c r="B192">
        <v>543</v>
      </c>
    </row>
    <row r="193" spans="1:2">
      <c r="A193">
        <v>524</v>
      </c>
      <c r="B193">
        <v>545</v>
      </c>
    </row>
    <row r="194" spans="1:2">
      <c r="A194">
        <v>525</v>
      </c>
      <c r="B194">
        <v>546</v>
      </c>
    </row>
    <row r="195" spans="1:2">
      <c r="A195">
        <v>525</v>
      </c>
      <c r="B195">
        <v>546</v>
      </c>
    </row>
    <row r="196" spans="1:2">
      <c r="A196">
        <v>525</v>
      </c>
      <c r="B196">
        <v>546</v>
      </c>
    </row>
    <row r="197" spans="1:2">
      <c r="A197">
        <v>525</v>
      </c>
      <c r="B197">
        <v>548</v>
      </c>
    </row>
    <row r="198" spans="1:2">
      <c r="A198">
        <v>525</v>
      </c>
      <c r="B198">
        <v>549</v>
      </c>
    </row>
    <row r="199" spans="1:2">
      <c r="A199">
        <v>525</v>
      </c>
      <c r="B199">
        <v>549</v>
      </c>
    </row>
    <row r="200" spans="1:2">
      <c r="A200">
        <v>526</v>
      </c>
      <c r="B200">
        <v>549</v>
      </c>
    </row>
    <row r="201" spans="1:2">
      <c r="A201">
        <v>526</v>
      </c>
      <c r="B201">
        <v>550</v>
      </c>
    </row>
    <row r="202" spans="1:2">
      <c r="A202">
        <v>526</v>
      </c>
      <c r="B202">
        <v>550</v>
      </c>
    </row>
    <row r="203" spans="1:2">
      <c r="A203">
        <v>526</v>
      </c>
      <c r="B203">
        <v>551</v>
      </c>
    </row>
    <row r="204" spans="1:2">
      <c r="A204">
        <v>527</v>
      </c>
      <c r="B204">
        <v>552</v>
      </c>
    </row>
    <row r="205" spans="1:2">
      <c r="A205">
        <v>527</v>
      </c>
      <c r="B205">
        <v>554</v>
      </c>
    </row>
    <row r="206" spans="1:2">
      <c r="A206">
        <v>528</v>
      </c>
      <c r="B206">
        <v>558</v>
      </c>
    </row>
    <row r="207" spans="1:2">
      <c r="A207">
        <v>528</v>
      </c>
      <c r="B207">
        <v>561</v>
      </c>
    </row>
    <row r="208" spans="1:2">
      <c r="A208">
        <v>528</v>
      </c>
      <c r="B208">
        <v>561</v>
      </c>
    </row>
    <row r="209" spans="1:2">
      <c r="A209">
        <v>528</v>
      </c>
      <c r="B209">
        <v>566</v>
      </c>
    </row>
    <row r="210" spans="1:2">
      <c r="A210">
        <v>529</v>
      </c>
      <c r="B210">
        <v>567</v>
      </c>
    </row>
    <row r="211" spans="1:2">
      <c r="A211">
        <v>529</v>
      </c>
      <c r="B211">
        <v>570</v>
      </c>
    </row>
    <row r="212" spans="1:2">
      <c r="A212">
        <v>529</v>
      </c>
      <c r="B212">
        <v>571</v>
      </c>
    </row>
    <row r="213" spans="1:2">
      <c r="A213">
        <v>530</v>
      </c>
      <c r="B213">
        <v>583</v>
      </c>
    </row>
    <row r="214" spans="1:2">
      <c r="A214">
        <v>530</v>
      </c>
      <c r="B214">
        <v>589</v>
      </c>
    </row>
    <row r="215" spans="1:2">
      <c r="A215">
        <v>530</v>
      </c>
      <c r="B215">
        <v>598</v>
      </c>
    </row>
    <row r="216" spans="1:2">
      <c r="A216">
        <v>530</v>
      </c>
      <c r="B216">
        <v>602</v>
      </c>
    </row>
    <row r="217" spans="1:2">
      <c r="A217">
        <v>530</v>
      </c>
    </row>
    <row r="218" spans="1:2">
      <c r="A218">
        <v>531</v>
      </c>
    </row>
    <row r="219" spans="1:2">
      <c r="A219">
        <v>531</v>
      </c>
    </row>
    <row r="220" spans="1:2">
      <c r="A220">
        <v>531</v>
      </c>
    </row>
    <row r="221" spans="1:2">
      <c r="A221">
        <v>531</v>
      </c>
    </row>
    <row r="222" spans="1:2">
      <c r="A222">
        <v>532</v>
      </c>
    </row>
    <row r="223" spans="1:2">
      <c r="A223">
        <v>532</v>
      </c>
    </row>
    <row r="224" spans="1:2">
      <c r="A224">
        <v>533</v>
      </c>
    </row>
    <row r="225" spans="1:1">
      <c r="A225">
        <v>533</v>
      </c>
    </row>
    <row r="226" spans="1:1">
      <c r="A226">
        <v>533</v>
      </c>
    </row>
    <row r="227" spans="1:1">
      <c r="A227">
        <v>533</v>
      </c>
    </row>
    <row r="228" spans="1:1">
      <c r="A228">
        <v>533</v>
      </c>
    </row>
    <row r="229" spans="1:1">
      <c r="A229">
        <v>533</v>
      </c>
    </row>
    <row r="230" spans="1:1">
      <c r="A230">
        <v>533</v>
      </c>
    </row>
    <row r="231" spans="1:1">
      <c r="A231">
        <v>533</v>
      </c>
    </row>
    <row r="232" spans="1:1">
      <c r="A232">
        <v>534</v>
      </c>
    </row>
    <row r="233" spans="1:1">
      <c r="A233">
        <v>534</v>
      </c>
    </row>
    <row r="234" spans="1:1">
      <c r="A234">
        <v>534</v>
      </c>
    </row>
    <row r="235" spans="1:1">
      <c r="A235">
        <v>534</v>
      </c>
    </row>
    <row r="236" spans="1:1">
      <c r="A236">
        <v>534</v>
      </c>
    </row>
    <row r="237" spans="1:1">
      <c r="A237">
        <v>534</v>
      </c>
    </row>
    <row r="238" spans="1:1">
      <c r="A238">
        <v>535</v>
      </c>
    </row>
    <row r="239" spans="1:1">
      <c r="A239">
        <v>535</v>
      </c>
    </row>
    <row r="240" spans="1:1">
      <c r="A240">
        <v>535</v>
      </c>
    </row>
    <row r="241" spans="1:1">
      <c r="A241">
        <v>535</v>
      </c>
    </row>
    <row r="242" spans="1:1">
      <c r="A242">
        <v>536</v>
      </c>
    </row>
    <row r="243" spans="1:1">
      <c r="A243">
        <v>537</v>
      </c>
    </row>
    <row r="244" spans="1:1">
      <c r="A244">
        <v>537</v>
      </c>
    </row>
    <row r="245" spans="1:1">
      <c r="A245">
        <v>537</v>
      </c>
    </row>
    <row r="246" spans="1:1">
      <c r="A246">
        <v>537</v>
      </c>
    </row>
    <row r="247" spans="1:1">
      <c r="A247">
        <v>537</v>
      </c>
    </row>
    <row r="248" spans="1:1">
      <c r="A248">
        <v>538</v>
      </c>
    </row>
    <row r="249" spans="1:1">
      <c r="A249">
        <v>538</v>
      </c>
    </row>
    <row r="250" spans="1:1">
      <c r="A250">
        <v>539</v>
      </c>
    </row>
    <row r="251" spans="1:1">
      <c r="A251">
        <v>539</v>
      </c>
    </row>
    <row r="252" spans="1:1">
      <c r="A252">
        <v>540</v>
      </c>
    </row>
    <row r="253" spans="1:1">
      <c r="A253">
        <v>540</v>
      </c>
    </row>
    <row r="254" spans="1:1">
      <c r="A254">
        <v>540</v>
      </c>
    </row>
    <row r="255" spans="1:1">
      <c r="A255">
        <v>540</v>
      </c>
    </row>
    <row r="256" spans="1:1">
      <c r="A256">
        <v>541</v>
      </c>
    </row>
    <row r="257" spans="1:1">
      <c r="A257">
        <v>541</v>
      </c>
    </row>
    <row r="258" spans="1:1">
      <c r="A258">
        <v>542</v>
      </c>
    </row>
    <row r="259" spans="1:1">
      <c r="A259">
        <v>542</v>
      </c>
    </row>
    <row r="260" spans="1:1">
      <c r="A260">
        <v>542</v>
      </c>
    </row>
    <row r="261" spans="1:1">
      <c r="A261">
        <v>542</v>
      </c>
    </row>
    <row r="262" spans="1:1">
      <c r="A262">
        <v>542</v>
      </c>
    </row>
    <row r="263" spans="1:1">
      <c r="A263">
        <v>542</v>
      </c>
    </row>
    <row r="264" spans="1:1">
      <c r="A264">
        <v>543</v>
      </c>
    </row>
    <row r="265" spans="1:1">
      <c r="A265">
        <v>543</v>
      </c>
    </row>
    <row r="266" spans="1:1">
      <c r="A266">
        <v>543</v>
      </c>
    </row>
    <row r="267" spans="1:1">
      <c r="A267">
        <v>543</v>
      </c>
    </row>
    <row r="268" spans="1:1">
      <c r="A268">
        <v>543</v>
      </c>
    </row>
    <row r="269" spans="1:1">
      <c r="A269">
        <v>544</v>
      </c>
    </row>
    <row r="270" spans="1:1">
      <c r="A270">
        <v>544</v>
      </c>
    </row>
    <row r="271" spans="1:1">
      <c r="A271">
        <v>544</v>
      </c>
    </row>
    <row r="272" spans="1:1">
      <c r="A272">
        <v>544</v>
      </c>
    </row>
    <row r="273" spans="1:1">
      <c r="A273">
        <v>545</v>
      </c>
    </row>
    <row r="274" spans="1:1">
      <c r="A274">
        <v>545</v>
      </c>
    </row>
    <row r="275" spans="1:1">
      <c r="A275">
        <v>545</v>
      </c>
    </row>
    <row r="276" spans="1:1">
      <c r="A276">
        <v>545</v>
      </c>
    </row>
    <row r="277" spans="1:1">
      <c r="A277">
        <v>546</v>
      </c>
    </row>
    <row r="278" spans="1:1">
      <c r="A278">
        <v>547</v>
      </c>
    </row>
    <row r="279" spans="1:1">
      <c r="A279">
        <v>547</v>
      </c>
    </row>
    <row r="280" spans="1:1">
      <c r="A280">
        <v>547</v>
      </c>
    </row>
    <row r="281" spans="1:1">
      <c r="A281">
        <v>547</v>
      </c>
    </row>
    <row r="282" spans="1:1">
      <c r="A282">
        <v>547</v>
      </c>
    </row>
    <row r="283" spans="1:1">
      <c r="A283">
        <v>548</v>
      </c>
    </row>
    <row r="284" spans="1:1">
      <c r="A284">
        <v>549</v>
      </c>
    </row>
    <row r="285" spans="1:1">
      <c r="A285">
        <v>550</v>
      </c>
    </row>
    <row r="286" spans="1:1">
      <c r="A286">
        <v>550</v>
      </c>
    </row>
    <row r="287" spans="1:1">
      <c r="A287">
        <v>550</v>
      </c>
    </row>
    <row r="288" spans="1:1">
      <c r="A288">
        <v>551</v>
      </c>
    </row>
    <row r="289" spans="1:1">
      <c r="A289">
        <v>551</v>
      </c>
    </row>
    <row r="290" spans="1:1">
      <c r="A290">
        <v>551</v>
      </c>
    </row>
    <row r="291" spans="1:1">
      <c r="A291">
        <v>551</v>
      </c>
    </row>
    <row r="292" spans="1:1">
      <c r="A292">
        <v>551</v>
      </c>
    </row>
    <row r="293" spans="1:1">
      <c r="A293">
        <v>552</v>
      </c>
    </row>
    <row r="294" spans="1:1">
      <c r="A294">
        <v>552</v>
      </c>
    </row>
    <row r="295" spans="1:1">
      <c r="A295">
        <v>552</v>
      </c>
    </row>
    <row r="296" spans="1:1">
      <c r="A296">
        <v>554</v>
      </c>
    </row>
    <row r="297" spans="1:1">
      <c r="A297">
        <v>554</v>
      </c>
    </row>
    <row r="298" spans="1:1">
      <c r="A298">
        <v>554</v>
      </c>
    </row>
    <row r="299" spans="1:1">
      <c r="A299">
        <v>555</v>
      </c>
    </row>
    <row r="300" spans="1:1">
      <c r="A300">
        <v>555</v>
      </c>
    </row>
    <row r="301" spans="1:1">
      <c r="A301">
        <v>555</v>
      </c>
    </row>
    <row r="302" spans="1:1">
      <c r="A302">
        <v>555</v>
      </c>
    </row>
    <row r="303" spans="1:1">
      <c r="A303">
        <v>556</v>
      </c>
    </row>
    <row r="304" spans="1:1">
      <c r="A304">
        <v>556</v>
      </c>
    </row>
    <row r="305" spans="1:1">
      <c r="A305">
        <v>556</v>
      </c>
    </row>
    <row r="306" spans="1:1">
      <c r="A306">
        <v>556</v>
      </c>
    </row>
    <row r="307" spans="1:1">
      <c r="A307">
        <v>557</v>
      </c>
    </row>
    <row r="308" spans="1:1">
      <c r="A308">
        <v>557</v>
      </c>
    </row>
    <row r="309" spans="1:1">
      <c r="A309">
        <v>557</v>
      </c>
    </row>
    <row r="310" spans="1:1">
      <c r="A310">
        <v>557</v>
      </c>
    </row>
    <row r="311" spans="1:1">
      <c r="A311">
        <v>558</v>
      </c>
    </row>
    <row r="312" spans="1:1">
      <c r="A312">
        <v>558</v>
      </c>
    </row>
    <row r="313" spans="1:1">
      <c r="A313">
        <v>559</v>
      </c>
    </row>
    <row r="314" spans="1:1">
      <c r="A314">
        <v>559</v>
      </c>
    </row>
    <row r="315" spans="1:1">
      <c r="A315">
        <v>560</v>
      </c>
    </row>
    <row r="316" spans="1:1">
      <c r="A316">
        <v>560</v>
      </c>
    </row>
    <row r="317" spans="1:1">
      <c r="A317">
        <v>560</v>
      </c>
    </row>
    <row r="318" spans="1:1">
      <c r="A318">
        <v>561</v>
      </c>
    </row>
    <row r="319" spans="1:1">
      <c r="A319">
        <v>561</v>
      </c>
    </row>
    <row r="320" spans="1:1">
      <c r="A320">
        <v>562</v>
      </c>
    </row>
    <row r="321" spans="1:1">
      <c r="A321">
        <v>562</v>
      </c>
    </row>
    <row r="322" spans="1:1">
      <c r="A322">
        <v>562</v>
      </c>
    </row>
    <row r="323" spans="1:1">
      <c r="A323">
        <v>563</v>
      </c>
    </row>
    <row r="324" spans="1:1">
      <c r="A324">
        <v>563</v>
      </c>
    </row>
    <row r="325" spans="1:1">
      <c r="A325">
        <v>563</v>
      </c>
    </row>
    <row r="326" spans="1:1">
      <c r="A326">
        <v>563</v>
      </c>
    </row>
    <row r="327" spans="1:1">
      <c r="A327">
        <v>563</v>
      </c>
    </row>
    <row r="328" spans="1:1">
      <c r="A328">
        <v>564</v>
      </c>
    </row>
    <row r="329" spans="1:1">
      <c r="A329">
        <v>564</v>
      </c>
    </row>
    <row r="330" spans="1:1">
      <c r="A330">
        <v>564</v>
      </c>
    </row>
    <row r="331" spans="1:1">
      <c r="A331">
        <v>564</v>
      </c>
    </row>
    <row r="332" spans="1:1">
      <c r="A332">
        <v>565</v>
      </c>
    </row>
    <row r="333" spans="1:1">
      <c r="A333">
        <v>565</v>
      </c>
    </row>
    <row r="334" spans="1:1">
      <c r="A334">
        <v>566</v>
      </c>
    </row>
    <row r="335" spans="1:1">
      <c r="A335">
        <v>566</v>
      </c>
    </row>
    <row r="336" spans="1:1">
      <c r="A336">
        <v>567</v>
      </c>
    </row>
    <row r="337" spans="1:1">
      <c r="A337">
        <v>567</v>
      </c>
    </row>
    <row r="338" spans="1:1">
      <c r="A338">
        <v>568</v>
      </c>
    </row>
    <row r="339" spans="1:1">
      <c r="A339">
        <v>568</v>
      </c>
    </row>
    <row r="340" spans="1:1">
      <c r="A340">
        <v>568</v>
      </c>
    </row>
    <row r="341" spans="1:1">
      <c r="A341">
        <v>568</v>
      </c>
    </row>
    <row r="342" spans="1:1">
      <c r="A342">
        <v>568</v>
      </c>
    </row>
    <row r="343" spans="1:1">
      <c r="A343">
        <v>568</v>
      </c>
    </row>
    <row r="344" spans="1:1">
      <c r="A344">
        <v>569</v>
      </c>
    </row>
    <row r="345" spans="1:1">
      <c r="A345">
        <v>569</v>
      </c>
    </row>
    <row r="346" spans="1:1">
      <c r="A346">
        <v>569</v>
      </c>
    </row>
    <row r="347" spans="1:1">
      <c r="A347">
        <v>569</v>
      </c>
    </row>
    <row r="348" spans="1:1">
      <c r="A348">
        <v>570</v>
      </c>
    </row>
    <row r="349" spans="1:1">
      <c r="A349">
        <v>571</v>
      </c>
    </row>
    <row r="350" spans="1:1">
      <c r="A350">
        <v>572</v>
      </c>
    </row>
    <row r="351" spans="1:1">
      <c r="A351">
        <v>572</v>
      </c>
    </row>
    <row r="352" spans="1:1">
      <c r="A352">
        <v>572</v>
      </c>
    </row>
    <row r="353" spans="1:1">
      <c r="A353">
        <v>572</v>
      </c>
    </row>
    <row r="354" spans="1:1">
      <c r="A354">
        <v>572</v>
      </c>
    </row>
    <row r="355" spans="1:1">
      <c r="A355">
        <v>572</v>
      </c>
    </row>
    <row r="356" spans="1:1">
      <c r="A356">
        <v>573</v>
      </c>
    </row>
    <row r="357" spans="1:1">
      <c r="A357">
        <v>573</v>
      </c>
    </row>
    <row r="358" spans="1:1">
      <c r="A358">
        <v>574</v>
      </c>
    </row>
    <row r="359" spans="1:1">
      <c r="A359">
        <v>574</v>
      </c>
    </row>
    <row r="360" spans="1:1">
      <c r="A360">
        <v>575</v>
      </c>
    </row>
    <row r="361" spans="1:1">
      <c r="A361">
        <v>577</v>
      </c>
    </row>
    <row r="362" spans="1:1">
      <c r="A362">
        <v>579</v>
      </c>
    </row>
    <row r="363" spans="1:1">
      <c r="A363">
        <v>579</v>
      </c>
    </row>
    <row r="364" spans="1:1">
      <c r="A364">
        <v>579</v>
      </c>
    </row>
    <row r="365" spans="1:1">
      <c r="A365">
        <v>579</v>
      </c>
    </row>
    <row r="366" spans="1:1">
      <c r="A366">
        <v>579</v>
      </c>
    </row>
    <row r="367" spans="1:1">
      <c r="A367">
        <v>580</v>
      </c>
    </row>
    <row r="368" spans="1:1">
      <c r="A368">
        <v>580</v>
      </c>
    </row>
    <row r="369" spans="1:1">
      <c r="A369">
        <v>581</v>
      </c>
    </row>
    <row r="370" spans="1:1">
      <c r="A370">
        <v>581</v>
      </c>
    </row>
    <row r="371" spans="1:1">
      <c r="A371">
        <v>581</v>
      </c>
    </row>
    <row r="372" spans="1:1">
      <c r="A372">
        <v>582</v>
      </c>
    </row>
    <row r="373" spans="1:1">
      <c r="A373">
        <v>582</v>
      </c>
    </row>
    <row r="374" spans="1:1">
      <c r="A374">
        <v>582</v>
      </c>
    </row>
    <row r="375" spans="1:1">
      <c r="A375">
        <v>582</v>
      </c>
    </row>
    <row r="376" spans="1:1">
      <c r="A376">
        <v>583</v>
      </c>
    </row>
    <row r="377" spans="1:1">
      <c r="A377">
        <v>583</v>
      </c>
    </row>
    <row r="378" spans="1:1">
      <c r="A378">
        <v>583</v>
      </c>
    </row>
    <row r="379" spans="1:1">
      <c r="A379">
        <v>584</v>
      </c>
    </row>
    <row r="380" spans="1:1">
      <c r="A380">
        <v>584</v>
      </c>
    </row>
    <row r="381" spans="1:1">
      <c r="A381">
        <v>584</v>
      </c>
    </row>
    <row r="382" spans="1:1">
      <c r="A382">
        <v>584</v>
      </c>
    </row>
    <row r="383" spans="1:1">
      <c r="A383">
        <v>585</v>
      </c>
    </row>
    <row r="384" spans="1:1">
      <c r="A384">
        <v>586</v>
      </c>
    </row>
    <row r="385" spans="1:1">
      <c r="A385">
        <v>586</v>
      </c>
    </row>
    <row r="386" spans="1:1">
      <c r="A386">
        <v>586</v>
      </c>
    </row>
    <row r="387" spans="1:1">
      <c r="A387">
        <v>586</v>
      </c>
    </row>
    <row r="388" spans="1:1">
      <c r="A388">
        <v>586</v>
      </c>
    </row>
    <row r="389" spans="1:1">
      <c r="A389">
        <v>587</v>
      </c>
    </row>
    <row r="390" spans="1:1">
      <c r="A390">
        <v>587</v>
      </c>
    </row>
    <row r="391" spans="1:1">
      <c r="A391">
        <v>587</v>
      </c>
    </row>
    <row r="392" spans="1:1">
      <c r="A392">
        <v>588</v>
      </c>
    </row>
    <row r="393" spans="1:1">
      <c r="A393">
        <v>589</v>
      </c>
    </row>
    <row r="394" spans="1:1">
      <c r="A394">
        <v>589</v>
      </c>
    </row>
    <row r="395" spans="1:1">
      <c r="A395">
        <v>589</v>
      </c>
    </row>
    <row r="396" spans="1:1">
      <c r="A396">
        <v>590</v>
      </c>
    </row>
    <row r="397" spans="1:1">
      <c r="A397">
        <v>590</v>
      </c>
    </row>
    <row r="398" spans="1:1">
      <c r="A398">
        <v>590</v>
      </c>
    </row>
    <row r="399" spans="1:1">
      <c r="A399">
        <v>591</v>
      </c>
    </row>
    <row r="400" spans="1:1">
      <c r="A400">
        <v>591</v>
      </c>
    </row>
    <row r="401" spans="1:1">
      <c r="A401">
        <v>591</v>
      </c>
    </row>
    <row r="402" spans="1:1">
      <c r="A402">
        <v>592</v>
      </c>
    </row>
    <row r="403" spans="1:1">
      <c r="A403">
        <v>592</v>
      </c>
    </row>
    <row r="404" spans="1:1">
      <c r="A404">
        <v>592</v>
      </c>
    </row>
    <row r="405" spans="1:1">
      <c r="A405">
        <v>592</v>
      </c>
    </row>
    <row r="406" spans="1:1">
      <c r="A406">
        <v>593</v>
      </c>
    </row>
    <row r="407" spans="1:1">
      <c r="A407">
        <v>593</v>
      </c>
    </row>
    <row r="408" spans="1:1">
      <c r="A408">
        <v>593</v>
      </c>
    </row>
    <row r="409" spans="1:1">
      <c r="A409">
        <v>594</v>
      </c>
    </row>
    <row r="410" spans="1:1">
      <c r="A410">
        <v>594</v>
      </c>
    </row>
    <row r="411" spans="1:1">
      <c r="A411">
        <v>595</v>
      </c>
    </row>
    <row r="412" spans="1:1">
      <c r="A412">
        <v>595</v>
      </c>
    </row>
    <row r="413" spans="1:1">
      <c r="A413">
        <v>595</v>
      </c>
    </row>
    <row r="414" spans="1:1">
      <c r="A414">
        <v>596</v>
      </c>
    </row>
    <row r="415" spans="1:1">
      <c r="A415">
        <v>596</v>
      </c>
    </row>
    <row r="416" spans="1:1">
      <c r="A416">
        <v>597</v>
      </c>
    </row>
    <row r="417" spans="1:1">
      <c r="A417">
        <v>597</v>
      </c>
    </row>
    <row r="418" spans="1:1">
      <c r="A418">
        <v>598</v>
      </c>
    </row>
    <row r="419" spans="1:1">
      <c r="A419">
        <v>598</v>
      </c>
    </row>
    <row r="420" spans="1:1">
      <c r="A420">
        <v>598</v>
      </c>
    </row>
    <row r="421" spans="1:1">
      <c r="A421">
        <v>598</v>
      </c>
    </row>
    <row r="422" spans="1:1">
      <c r="A422">
        <v>599</v>
      </c>
    </row>
    <row r="423" spans="1:1">
      <c r="A423">
        <v>599</v>
      </c>
    </row>
    <row r="424" spans="1:1">
      <c r="A424">
        <v>600</v>
      </c>
    </row>
    <row r="425" spans="1:1">
      <c r="A425">
        <v>601</v>
      </c>
    </row>
    <row r="426" spans="1:1">
      <c r="A426">
        <v>601</v>
      </c>
    </row>
    <row r="427" spans="1:1">
      <c r="A427">
        <v>601</v>
      </c>
    </row>
    <row r="428" spans="1:1">
      <c r="A428">
        <v>601</v>
      </c>
    </row>
    <row r="429" spans="1:1">
      <c r="A429">
        <v>602</v>
      </c>
    </row>
    <row r="430" spans="1:1">
      <c r="A430">
        <v>604</v>
      </c>
    </row>
    <row r="431" spans="1:1">
      <c r="A431">
        <v>605</v>
      </c>
    </row>
    <row r="432" spans="1:1">
      <c r="A432">
        <v>606</v>
      </c>
    </row>
    <row r="433" spans="1:1">
      <c r="A433">
        <v>606</v>
      </c>
    </row>
    <row r="434" spans="1:1">
      <c r="A434">
        <v>606</v>
      </c>
    </row>
    <row r="435" spans="1:1">
      <c r="A435">
        <v>607</v>
      </c>
    </row>
    <row r="436" spans="1:1">
      <c r="A436">
        <v>608</v>
      </c>
    </row>
    <row r="437" spans="1:1">
      <c r="A437">
        <v>609</v>
      </c>
    </row>
    <row r="438" spans="1:1">
      <c r="A438">
        <v>609</v>
      </c>
    </row>
    <row r="439" spans="1:1">
      <c r="A439">
        <v>609</v>
      </c>
    </row>
    <row r="440" spans="1:1">
      <c r="A440">
        <v>609</v>
      </c>
    </row>
    <row r="441" spans="1:1">
      <c r="A441">
        <v>610</v>
      </c>
    </row>
    <row r="442" spans="1:1">
      <c r="A442">
        <v>611</v>
      </c>
    </row>
    <row r="443" spans="1:1">
      <c r="A443">
        <v>611</v>
      </c>
    </row>
    <row r="444" spans="1:1">
      <c r="A444">
        <v>612</v>
      </c>
    </row>
    <row r="445" spans="1:1">
      <c r="A445">
        <v>612</v>
      </c>
    </row>
    <row r="446" spans="1:1">
      <c r="A446">
        <v>612</v>
      </c>
    </row>
    <row r="447" spans="1:1">
      <c r="A447">
        <v>613</v>
      </c>
    </row>
    <row r="448" spans="1:1">
      <c r="A448">
        <v>614</v>
      </c>
    </row>
    <row r="449" spans="1:1">
      <c r="A449">
        <v>614</v>
      </c>
    </row>
    <row r="450" spans="1:1">
      <c r="A450">
        <v>614</v>
      </c>
    </row>
    <row r="451" spans="1:1">
      <c r="A451">
        <v>614</v>
      </c>
    </row>
    <row r="452" spans="1:1">
      <c r="A452">
        <v>615</v>
      </c>
    </row>
    <row r="453" spans="1:1">
      <c r="A453">
        <v>616</v>
      </c>
    </row>
    <row r="454" spans="1:1">
      <c r="A454">
        <v>616</v>
      </c>
    </row>
    <row r="455" spans="1:1">
      <c r="A455">
        <v>616</v>
      </c>
    </row>
    <row r="456" spans="1:1">
      <c r="A456">
        <v>617</v>
      </c>
    </row>
    <row r="457" spans="1:1">
      <c r="A457">
        <v>617</v>
      </c>
    </row>
    <row r="458" spans="1:1">
      <c r="A458">
        <v>618</v>
      </c>
    </row>
    <row r="459" spans="1:1">
      <c r="A459">
        <v>618</v>
      </c>
    </row>
    <row r="460" spans="1:1">
      <c r="A460">
        <v>619</v>
      </c>
    </row>
    <row r="461" spans="1:1">
      <c r="A461">
        <v>619</v>
      </c>
    </row>
    <row r="462" spans="1:1">
      <c r="A462">
        <v>620</v>
      </c>
    </row>
    <row r="463" spans="1:1">
      <c r="A463">
        <v>623</v>
      </c>
    </row>
    <row r="464" spans="1:1">
      <c r="A464">
        <v>624</v>
      </c>
    </row>
    <row r="465" spans="1:1">
      <c r="A465">
        <v>627</v>
      </c>
    </row>
    <row r="466" spans="1:1">
      <c r="A466">
        <v>627</v>
      </c>
    </row>
    <row r="467" spans="1:1">
      <c r="A467">
        <v>627</v>
      </c>
    </row>
    <row r="468" spans="1:1">
      <c r="A468">
        <v>628</v>
      </c>
    </row>
    <row r="469" spans="1:1">
      <c r="A469">
        <v>628</v>
      </c>
    </row>
    <row r="470" spans="1:1">
      <c r="A470">
        <v>628</v>
      </c>
    </row>
    <row r="471" spans="1:1">
      <c r="A471">
        <v>630</v>
      </c>
    </row>
    <row r="472" spans="1:1">
      <c r="A472">
        <v>631</v>
      </c>
    </row>
    <row r="473" spans="1:1">
      <c r="A473">
        <v>636</v>
      </c>
    </row>
    <row r="474" spans="1:1">
      <c r="A474">
        <v>636</v>
      </c>
    </row>
    <row r="475" spans="1:1">
      <c r="A475">
        <v>637</v>
      </c>
    </row>
    <row r="476" spans="1:1">
      <c r="A476">
        <v>637</v>
      </c>
    </row>
    <row r="477" spans="1:1">
      <c r="A477">
        <v>638</v>
      </c>
    </row>
    <row r="478" spans="1:1">
      <c r="A478">
        <v>638</v>
      </c>
    </row>
    <row r="479" spans="1:1">
      <c r="A479">
        <v>640</v>
      </c>
    </row>
    <row r="480" spans="1:1">
      <c r="A480">
        <v>643</v>
      </c>
    </row>
    <row r="481" spans="1:1">
      <c r="A481">
        <v>654</v>
      </c>
    </row>
    <row r="482" spans="1:1">
      <c r="A482">
        <v>654</v>
      </c>
    </row>
    <row r="483" spans="1:1">
      <c r="A483">
        <v>654</v>
      </c>
    </row>
    <row r="484" spans="1:1">
      <c r="A484">
        <v>654</v>
      </c>
    </row>
    <row r="485" spans="1:1">
      <c r="A485">
        <v>661</v>
      </c>
    </row>
    <row r="486" spans="1:1">
      <c r="A486">
        <v>661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DEA8-15E4-486F-8EC4-D54203A1F7FA}">
  <dimension ref="A1:BT1001"/>
  <sheetViews>
    <sheetView topLeftCell="BL1" workbookViewId="0">
      <selection activeCell="BS4" sqref="BS4"/>
    </sheetView>
  </sheetViews>
  <sheetFormatPr defaultRowHeight="14.4"/>
  <cols>
    <col min="1" max="1" width="14.44140625" bestFit="1" customWidth="1"/>
    <col min="2" max="2" width="8" bestFit="1" customWidth="1"/>
    <col min="3" max="3" width="23.109375" bestFit="1" customWidth="1"/>
    <col min="4" max="4" width="17.33203125" bestFit="1" customWidth="1"/>
    <col min="5" max="5" width="13.21875" bestFit="1" customWidth="1"/>
    <col min="6" max="6" width="14.88671875" bestFit="1" customWidth="1"/>
    <col min="7" max="7" width="11.5546875" bestFit="1" customWidth="1"/>
    <col min="8" max="8" width="22.5546875" bestFit="1" customWidth="1"/>
    <col min="9" max="9" width="16.77734375" bestFit="1" customWidth="1"/>
    <col min="10" max="10" width="12" bestFit="1" customWidth="1"/>
    <col min="11" max="11" width="14.5546875" bestFit="1" customWidth="1"/>
    <col min="12" max="12" width="18" bestFit="1" customWidth="1"/>
    <col min="13" max="13" width="3.88671875" bestFit="1" customWidth="1"/>
    <col min="14" max="14" width="19" bestFit="1" customWidth="1"/>
    <col min="15" max="15" width="7.33203125" bestFit="1" customWidth="1"/>
    <col min="16" max="16" width="14.21875" bestFit="1" customWidth="1"/>
    <col min="17" max="17" width="22.109375" bestFit="1" customWidth="1"/>
    <col min="18" max="18" width="15.44140625" bestFit="1" customWidth="1"/>
    <col min="19" max="19" width="13.5546875" bestFit="1" customWidth="1"/>
    <col min="20" max="20" width="13.21875" bestFit="1" customWidth="1"/>
    <col min="21" max="21" width="7.33203125" customWidth="1"/>
    <col min="22" max="22" width="12.77734375" bestFit="1" customWidth="1"/>
    <col min="23" max="23" width="18.109375" bestFit="1" customWidth="1"/>
    <col min="25" max="25" width="19.33203125" bestFit="1" customWidth="1"/>
    <col min="26" max="26" width="17.44140625" style="23" bestFit="1" customWidth="1"/>
    <col min="27" max="27" width="12.5546875" bestFit="1" customWidth="1"/>
    <col min="28" max="28" width="16.44140625" bestFit="1" customWidth="1"/>
    <col min="29" max="29" width="19.109375" bestFit="1" customWidth="1"/>
    <col min="30" max="30" width="22.44140625" bestFit="1" customWidth="1"/>
    <col min="31" max="31" width="24.77734375" bestFit="1" customWidth="1"/>
    <col min="32" max="32" width="12.109375" bestFit="1" customWidth="1"/>
    <col min="33" max="33" width="12.5546875" bestFit="1" customWidth="1"/>
    <col min="34" max="34" width="17.88671875" bestFit="1" customWidth="1"/>
    <col min="35" max="35" width="8.44140625" bestFit="1" customWidth="1"/>
    <col min="36" max="36" width="19.109375" bestFit="1" customWidth="1"/>
    <col min="37" max="37" width="17.21875" bestFit="1" customWidth="1"/>
    <col min="38" max="38" width="12.33203125" bestFit="1" customWidth="1"/>
    <col min="39" max="39" width="16.21875" bestFit="1" customWidth="1"/>
    <col min="40" max="40" width="18.88671875" bestFit="1" customWidth="1"/>
    <col min="41" max="41" width="22.21875" bestFit="1" customWidth="1"/>
    <col min="42" max="42" width="24.5546875" bestFit="1" customWidth="1"/>
    <col min="43" max="43" width="11.88671875" bestFit="1" customWidth="1"/>
    <col min="44" max="44" width="17.21875" customWidth="1"/>
    <col min="45" max="45" width="20.109375" customWidth="1"/>
    <col min="46" max="46" width="12.6640625" bestFit="1" customWidth="1"/>
    <col min="47" max="47" width="19.5546875" bestFit="1" customWidth="1"/>
    <col min="48" max="48" width="9.5546875" bestFit="1" customWidth="1"/>
    <col min="49" max="49" width="10.88671875" bestFit="1" customWidth="1"/>
    <col min="50" max="50" width="9.109375" bestFit="1" customWidth="1"/>
    <col min="51" max="51" width="14.21875" bestFit="1" customWidth="1"/>
    <col min="52" max="52" width="13.21875" bestFit="1" customWidth="1"/>
    <col min="53" max="53" width="17.21875" bestFit="1" customWidth="1"/>
    <col min="54" max="54" width="17.21875" customWidth="1"/>
    <col min="55" max="55" width="18.21875" customWidth="1"/>
    <col min="56" max="56" width="21.109375" bestFit="1" customWidth="1"/>
    <col min="57" max="57" width="22.109375" bestFit="1" customWidth="1"/>
    <col min="58" max="58" width="15.33203125" bestFit="1" customWidth="1"/>
    <col min="59" max="59" width="19.21875" bestFit="1" customWidth="1"/>
    <col min="60" max="60" width="14.33203125" bestFit="1" customWidth="1"/>
    <col min="61" max="61" width="20.44140625" bestFit="1" customWidth="1"/>
    <col min="62" max="62" width="18.5546875" bestFit="1" customWidth="1"/>
    <col min="63" max="63" width="13.77734375" bestFit="1" customWidth="1"/>
    <col min="64" max="64" width="19.109375" bestFit="1" customWidth="1"/>
    <col min="65" max="65" width="17.5546875" bestFit="1" customWidth="1"/>
    <col min="66" max="66" width="20.21875" bestFit="1" customWidth="1"/>
    <col min="67" max="67" width="24" bestFit="1" customWidth="1"/>
    <col min="68" max="68" width="26" bestFit="1" customWidth="1"/>
    <col min="69" max="69" width="13.6640625" bestFit="1" customWidth="1"/>
    <col min="72" max="72" width="12.6640625" bestFit="1" customWidth="1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6" t="s">
        <v>82</v>
      </c>
      <c r="W1" s="26" t="s">
        <v>83</v>
      </c>
      <c r="X1" s="26" t="s">
        <v>87</v>
      </c>
      <c r="Y1" s="26" t="s">
        <v>106</v>
      </c>
      <c r="Z1" s="27" t="s">
        <v>111</v>
      </c>
      <c r="AA1" s="26" t="s">
        <v>116</v>
      </c>
      <c r="AB1" s="26" t="s">
        <v>117</v>
      </c>
      <c r="AC1" s="26" t="s">
        <v>120</v>
      </c>
      <c r="AD1" s="26" t="s">
        <v>122</v>
      </c>
      <c r="AE1" s="26" t="s">
        <v>161</v>
      </c>
      <c r="AF1" s="26" t="s">
        <v>126</v>
      </c>
      <c r="AG1" s="26" t="s">
        <v>127</v>
      </c>
      <c r="AH1" s="24" t="s">
        <v>140</v>
      </c>
      <c r="AI1" s="24" t="s">
        <v>141</v>
      </c>
      <c r="AJ1" s="24" t="s">
        <v>142</v>
      </c>
      <c r="AK1" s="24" t="s">
        <v>143</v>
      </c>
      <c r="AL1" s="25" t="s">
        <v>144</v>
      </c>
      <c r="AM1" s="24" t="s">
        <v>145</v>
      </c>
      <c r="AN1" s="24" t="s">
        <v>146</v>
      </c>
      <c r="AO1" s="24" t="s">
        <v>147</v>
      </c>
      <c r="AP1" s="24" t="s">
        <v>148</v>
      </c>
      <c r="AQ1" s="24" t="s">
        <v>162</v>
      </c>
      <c r="AR1" s="24" t="s">
        <v>149</v>
      </c>
      <c r="AS1" s="24" t="s">
        <v>150</v>
      </c>
      <c r="AT1" s="28" t="s">
        <v>153</v>
      </c>
      <c r="AU1" s="28" t="s">
        <v>155</v>
      </c>
      <c r="AV1" s="28" t="s">
        <v>154</v>
      </c>
      <c r="AW1" s="28" t="s">
        <v>168</v>
      </c>
      <c r="AX1" s="28" t="s">
        <v>169</v>
      </c>
      <c r="AY1" s="28" t="s">
        <v>163</v>
      </c>
      <c r="AZ1" s="28" t="s">
        <v>164</v>
      </c>
      <c r="BA1" s="28" t="s">
        <v>165</v>
      </c>
      <c r="BB1" s="28" t="s">
        <v>166</v>
      </c>
      <c r="BC1" s="28" t="s">
        <v>167</v>
      </c>
      <c r="BD1" s="28" t="s">
        <v>171</v>
      </c>
      <c r="BE1" s="28" t="s">
        <v>170</v>
      </c>
      <c r="BF1" s="40" t="s">
        <v>188</v>
      </c>
      <c r="BG1" s="40" t="s">
        <v>189</v>
      </c>
      <c r="BH1" s="40" t="s">
        <v>190</v>
      </c>
      <c r="BI1" s="40" t="s">
        <v>191</v>
      </c>
      <c r="BJ1" s="41" t="s">
        <v>192</v>
      </c>
      <c r="BK1" s="40" t="s">
        <v>193</v>
      </c>
      <c r="BL1" s="40" t="s">
        <v>194</v>
      </c>
      <c r="BM1" s="40" t="s">
        <v>195</v>
      </c>
      <c r="BN1" s="40" t="s">
        <v>196</v>
      </c>
      <c r="BO1" s="40" t="s">
        <v>197</v>
      </c>
      <c r="BP1" s="40" t="s">
        <v>198</v>
      </c>
      <c r="BQ1" s="40" t="s">
        <v>199</v>
      </c>
      <c r="BR1" s="40" t="s">
        <v>200</v>
      </c>
      <c r="BS1" s="40" t="s">
        <v>217</v>
      </c>
      <c r="BT1" s="40" t="s">
        <v>232</v>
      </c>
    </row>
    <row r="2" spans="1:72">
      <c r="A2" s="2" t="s">
        <v>21</v>
      </c>
      <c r="B2" s="2">
        <v>45</v>
      </c>
      <c r="C2" s="2" t="s">
        <v>60</v>
      </c>
      <c r="D2" s="2" t="s">
        <v>58</v>
      </c>
      <c r="E2" s="2">
        <v>11816</v>
      </c>
      <c r="F2" s="2" t="s">
        <v>34</v>
      </c>
      <c r="G2" s="2" t="s">
        <v>25</v>
      </c>
      <c r="H2" s="2">
        <v>2</v>
      </c>
      <c r="I2" s="2" t="s">
        <v>26</v>
      </c>
      <c r="J2" s="2" t="s">
        <v>27</v>
      </c>
      <c r="K2" s="2">
        <v>4</v>
      </c>
      <c r="L2" s="2" t="s">
        <v>50</v>
      </c>
      <c r="M2" s="2">
        <v>29</v>
      </c>
      <c r="N2" s="2" t="s">
        <v>27</v>
      </c>
      <c r="O2" s="2" t="s">
        <v>51</v>
      </c>
      <c r="P2" s="2">
        <v>2</v>
      </c>
      <c r="Q2" s="2" t="s">
        <v>30</v>
      </c>
      <c r="R2" s="2">
        <v>1</v>
      </c>
      <c r="S2" s="2" t="s">
        <v>27</v>
      </c>
      <c r="T2" s="2" t="s">
        <v>31</v>
      </c>
      <c r="U2" s="2">
        <v>1</v>
      </c>
      <c r="V2">
        <f>_xlfn.XLOOKUP(B2,Binning_WOE_IV!$C$2:$C$6,Binning_WOE_IV!$I$2:$I$6,"not found",-1)</f>
        <v>-0.672432264549915</v>
      </c>
      <c r="W2">
        <f>_xlfn.XLOOKUP(E2,Binning_WOE_IV!$C$7:$C$12,Binning_WOE_IV!$I$7:$I$12,"not found",-1)</f>
        <v>-0.98786424995459821</v>
      </c>
      <c r="X2">
        <f>_xlfn.XLOOKUP(M2,Binning_WOE_IV!$C$13:$C$18,Binning_WOE_IV!$I$13:$I$18,"not found",-1)</f>
        <v>-0.13233987329659078</v>
      </c>
      <c r="Y2">
        <f>_xlfn.XLOOKUP(A2,Binning_WOE_IV!$B$32:$B$35,Binning_WOE_IV!$G$32:$G$35,"not found",0)</f>
        <v>-0.67859154491044971</v>
      </c>
      <c r="Z2" s="23">
        <f>_xlfn.XLOOKUP(_xlfn.XLOOKUP(C2,Binning_WOE_IV!$AF$2:$AF$6,Binning_WOE_IV!$AG$2:$AG$6,"not found",0),Binning_WOE_IV!$R$36:$R$38,Binning_WOE_IV!$G$36:$G$38,"not found",0)</f>
        <v>-1.2442937789022748</v>
      </c>
      <c r="AA2" cm="1">
        <f t="array" ref="AA2">_xlfn.SWITCH(D2,"radio/tv",Binning_WOE_IV!$G$39,"other",Binning_WOE_IV!$G$39,"education",Binning_WOE_IV!$G$40,"retraining",Binning_WOE_IV!$G$40,"furniture/equipment",Binning_WOE_IV!$G$41,"domestic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2">
        <f>_xlfn.LET(_xlpm.b,_xlfn.XLOOKUP(F2,Binning_WOE_IV!$AJ$2:$AJ$6,Binning_WOE_IV!$AK$2:$AK$6,"not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">
        <f>_xlfn.LET(_xlpm.b,_xlfn.XLOOKUP(G2,Binning_WOE_IV!$AL$2:$AL$6,Binning_WOE_IV!$AM$2:$AM$6,"not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">
        <f>_xlfn.XLOOKUP(_xlfn.XLOOKUP(I2,Binning_WOE_IV!$AN$2:$AN$5,Binning_WOE_IV!$AO$2:$AO$5,"not found",0),Binning_WOE_IV!$R$53:$R$55,Binning_WOE_IV!$G$53:$G$55,"not found",0)</f>
        <v>0.1811117123342415</v>
      </c>
      <c r="AE2">
        <f>_xlfn.LET(_xlpm.b,_xlfn.XLOOKUP(L2,Binning_WOE_IV!$AQ$2:$AQ$5,Binning_WOE_IV!$AR$2:$AR$5,"not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">
        <f>_xlfn.XLOOKUP(_xlfn.XLOOKUP(N2,Binning_WOE_IV!$AS$2:$AS$4,Binning_WOE_IV!$AT$2:$AT$4,"not found",0),Binning_WOE_IV!$R$62:$R$63,Binning_WOE_IV!$G$62:$G$63,"not found",0)</f>
        <v>0.12957806221905885</v>
      </c>
      <c r="AG2">
        <f>_xlfn.XLOOKUP(_xlfn.XLOOKUP(O2,Binning_WOE_IV!$AU$2:$AU$4,Binning_WOE_IV!$AV$2:$AV$4,"not found",0),Binning_WOE_IV!$R$64:$R$65,Binning_WOE_IV!$G$64:$G$65,"not found",0)</f>
        <v>-0.4919272386823581</v>
      </c>
      <c r="AH2">
        <f>V2*TEST_SUMMARY!$C$3</f>
        <v>0.53026698802232175</v>
      </c>
      <c r="AI2">
        <f>W2*TEST_SUMMARY!$C$4</f>
        <v>0.49301772974847569</v>
      </c>
      <c r="AJ2">
        <f>X2*TEST_SUMMARY!$C$5</f>
        <v>8.428542324031725E-2</v>
      </c>
      <c r="AK2">
        <f>Y2*TEST_SUMMARY!$C$6</f>
        <v>0.53190423215968441</v>
      </c>
      <c r="AL2">
        <f>Z2*TEST_SUMMARY!$C$7</f>
        <v>0.68384000299252556</v>
      </c>
      <c r="AM2">
        <f>AA2*TEST_SUMMARY!$C$8</f>
        <v>0.4883377841684039</v>
      </c>
      <c r="AN2">
        <f>AB2*TEST_SUMMARY!$C$9</f>
        <v>0.17108448609736249</v>
      </c>
      <c r="AO2">
        <f>AC2*TEST_SUMMARY!$C$10</f>
        <v>-0.18469041192036334</v>
      </c>
      <c r="AP2">
        <f>AD2*TEST_SUMMARY!$C$11</f>
        <v>-0.21458247952085815</v>
      </c>
      <c r="AQ2">
        <f>AE2*TEST_SUMMARY!$C$12</f>
        <v>6.1778553558697331E-2</v>
      </c>
      <c r="AR2">
        <f>AF2*TEST_SUMMARY!$C$13</f>
        <v>-7.9424741749105313E-2</v>
      </c>
      <c r="AS2">
        <f>AG2*TEST_SUMMARY!$C$14</f>
        <v>0.18600799575071647</v>
      </c>
      <c r="AT2">
        <f>TEST_SUMMARY!$C$2+SUM(AH2:AS2)</f>
        <v>1.9304247477860548</v>
      </c>
      <c r="AU2">
        <f t="shared" ref="AU2:AU65" si="0">1/(1+EXP(-AT2))</f>
        <v>0.87329642557873666</v>
      </c>
      <c r="AV2">
        <f t="shared" ref="AV2:AV65" si="1">-((U2*LN(AU2))+(1-U2)*LN(1-AU2))</f>
        <v>0.13548023257582256</v>
      </c>
      <c r="AW2">
        <f t="shared" ref="AW2:AW65" si="2">IF(U2=0,1,0)</f>
        <v>0</v>
      </c>
      <c r="AX2">
        <f t="shared" ref="AX2:AX65" si="3">IF(U2=1,1,0)</f>
        <v>1</v>
      </c>
      <c r="AY2" s="35">
        <f>AW2</f>
        <v>0</v>
      </c>
      <c r="AZ2" s="35">
        <f>AX2</f>
        <v>1</v>
      </c>
      <c r="BA2" s="35">
        <f>AY2/SUM($AW$2:$AW$301)</f>
        <v>0</v>
      </c>
      <c r="BB2" s="35">
        <f>AZ2/SUM($AX$2:$AX$301)</f>
        <v>1.1764705882352941E-2</v>
      </c>
      <c r="BC2" s="35">
        <f t="shared" ref="BC2:BC65" si="4">ABS(BA2-BB2)</f>
        <v>1.1764705882352941E-2</v>
      </c>
      <c r="BD2">
        <f t="shared" ref="BD2:BD65" si="5">BB2</f>
        <v>1.1764705882352941E-2</v>
      </c>
      <c r="BE2">
        <f t="shared" ref="BE2:BE65" si="6">BA2</f>
        <v>0</v>
      </c>
      <c r="BF2" s="23">
        <f>VLOOKUP(AH2,POINTS_TABLE!$D$2:$E$6,2,FALSE)</f>
        <v>22.950406619007929</v>
      </c>
      <c r="BG2" s="23">
        <f>VLOOKUP(AI2,POINTS_TABLE!$D$7:$E$12,2,FALSE)</f>
        <v>21.33822701335383</v>
      </c>
      <c r="BH2" s="23">
        <f>VLOOKUP(AJ2,POINTS_TABLE!$D$13:$E$18,2,FALSE)</f>
        <v>3.6479448638409924</v>
      </c>
      <c r="BI2" s="23">
        <f>VLOOKUP(AK2,POINTS_TABLE!$D$21:$E$24,2,FALSE)</f>
        <v>23.021267938938855</v>
      </c>
      <c r="BJ2" s="23">
        <f>VLOOKUP(AL2,POINTS_TABLE!$D$25:$E$27,2,FALSE)</f>
        <v>29.597177432364315</v>
      </c>
      <c r="BK2" s="23">
        <f>VLOOKUP(AM2,POINTS_TABLE!$D$28:$E$33,2,FALSE)</f>
        <v>21.135674984953837</v>
      </c>
      <c r="BL2" s="23">
        <f>VLOOKUP(AN2,POINTS_TABLE!$D$34:$E$37,2,FALSE)</f>
        <v>7.4046821899710498</v>
      </c>
      <c r="BM2" s="23">
        <f>VLOOKUP(AO2,POINTS_TABLE!$D$38:$E$41,2,FALSE)</f>
        <v>-7.9935582413174426</v>
      </c>
      <c r="BN2" s="23">
        <f>VLOOKUP(AP2,POINTS_TABLE!$D$42:$E$44,2,FALSE)</f>
        <v>-9.2873123719919874</v>
      </c>
      <c r="BO2" s="23">
        <f>VLOOKUP(AQ2,POINTS_TABLE!$D$45:$E$48,2,FALSE)</f>
        <v>2.6738283855727758</v>
      </c>
      <c r="BP2" s="23">
        <f>VLOOKUP(AR2,POINTS_TABLE!$D$49:$E$50,2,FALSE)</f>
        <v>-3.4375704313596254</v>
      </c>
      <c r="BQ2" s="23">
        <f>VLOOKUP(AS2,POINTS_TABLE!$D$51:$E$52,2,FALSE)</f>
        <v>8.0505843910576207</v>
      </c>
      <c r="BR2" s="39">
        <f>ROUND(SCORECARD_SCALLING!$C$6-SUM(BF2:BQ2)-TRAIN_SUMMARY!$C$2*SCORECARD_SCALLING!$C$5,0)</f>
        <v>387</v>
      </c>
      <c r="BS2" t="str">
        <f>IF(BR2&gt;=580,"Accept",IF(AND(BR2&gt;=500,BR2&lt;580),"Manual review","Reject"))</f>
        <v>Reject</v>
      </c>
      <c r="BT2">
        <f>IF(BS2="Reject",1,IF(BS2="Manual review",2,3))</f>
        <v>1</v>
      </c>
    </row>
    <row r="3" spans="1:72">
      <c r="A3" s="2" t="s">
        <v>32</v>
      </c>
      <c r="B3" s="2">
        <v>60</v>
      </c>
      <c r="C3" s="2" t="s">
        <v>64</v>
      </c>
      <c r="D3" s="2" t="s">
        <v>70</v>
      </c>
      <c r="E3" s="2">
        <v>14782</v>
      </c>
      <c r="F3" s="2" t="s">
        <v>59</v>
      </c>
      <c r="G3" s="2" t="s">
        <v>25</v>
      </c>
      <c r="H3" s="2">
        <v>3</v>
      </c>
      <c r="I3" s="2" t="s">
        <v>36</v>
      </c>
      <c r="J3" s="2" t="s">
        <v>27</v>
      </c>
      <c r="K3" s="2">
        <v>4</v>
      </c>
      <c r="L3" s="2" t="s">
        <v>47</v>
      </c>
      <c r="M3" s="2">
        <v>60</v>
      </c>
      <c r="N3" s="2" t="s">
        <v>61</v>
      </c>
      <c r="O3" s="2" t="s">
        <v>44</v>
      </c>
      <c r="P3" s="2">
        <v>2</v>
      </c>
      <c r="Q3" s="2" t="s">
        <v>52</v>
      </c>
      <c r="R3" s="2">
        <v>1</v>
      </c>
      <c r="S3" s="2" t="s">
        <v>31</v>
      </c>
      <c r="T3" s="2" t="s">
        <v>31</v>
      </c>
      <c r="U3" s="2">
        <v>1</v>
      </c>
      <c r="V3">
        <f>_xlfn.XLOOKUP(B3,Binning_WOE_IV!$C$2:$C$6,Binning_WOE_IV!$I$2:$I$6,"not found",-1)</f>
        <v>-0.94704225543434295</v>
      </c>
      <c r="W3">
        <f>_xlfn.XLOOKUP(E3,Binning_WOE_IV!$C$7:$C$12,Binning_WOE_IV!$I$7:$I$12,"not found",-1)</f>
        <v>-0.98786424995459821</v>
      </c>
      <c r="X3">
        <f>_xlfn.XLOOKUP(M3,Binning_WOE_IV!$C$13:$C$18,Binning_WOE_IV!$I$13:$I$18,"not found",-1)</f>
        <v>0.47434342549681774</v>
      </c>
      <c r="Y3">
        <f>_xlfn.XLOOKUP(A3,Binning_WOE_IV!$B$32:$B$35,Binning_WOE_IV!$G$32:$G$35,"not found",0)</f>
        <v>-0.45557089656450134</v>
      </c>
      <c r="Z3" s="23">
        <f>_xlfn.XLOOKUP(_xlfn.XLOOKUP(C3,Binning_WOE_IV!$AF$2:$AF$6,Binning_WOE_IV!$AG$2:$AG$6,"not found",0),Binning_WOE_IV!$R$36:$R$38,Binning_WOE_IV!$G$36:$G$38,"not found",0)</f>
        <v>-1.2442937789022748</v>
      </c>
      <c r="AA3" cm="1">
        <f t="array" ref="AA3">_xlfn.SWITCH(D3,"radio/tv",Binning_WOE_IV!$G$39,"other",Binning_WOE_IV!$G$39,"education",Binning_WOE_IV!$G$40,"retraining",Binning_WOE_IV!$G$40,"furniture/equipment",Binning_WOE_IV!$G$41,"domestic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">
        <f>_xlfn.LET(_xlpm.b,_xlfn.XLOOKUP(F3,Binning_WOE_IV!$AJ$2:$AJ$6,Binning_WOE_IV!$AK$2:$AK$6,"not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3">
        <f>_xlfn.LET(_xlpm.b,_xlfn.XLOOKUP(G3,Binning_WOE_IV!$AL$2:$AL$6,Binning_WOE_IV!$AM$2:$AM$6,"not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">
        <f>_xlfn.XLOOKUP(_xlfn.XLOOKUP(I3,Binning_WOE_IV!$AN$2:$AN$5,Binning_WOE_IV!$AO$2:$AO$5,"not found",0),Binning_WOE_IV!$R$53:$R$55,Binning_WOE_IV!$G$53:$G$55,"not found",0)</f>
        <v>-0.20099341664998441</v>
      </c>
      <c r="AE3">
        <f>_xlfn.LET(_xlpm.b,_xlfn.XLOOKUP(L3,Binning_WOE_IV!$AQ$2:$AQ$5,Binning_WOE_IV!$AR$2:$AR$5,"not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3">
        <f>_xlfn.XLOOKUP(_xlfn.XLOOKUP(N3,Binning_WOE_IV!$AS$2:$AS$4,Binning_WOE_IV!$AT$2:$AT$4,"not found",0),Binning_WOE_IV!$R$62:$R$63,Binning_WOE_IV!$G$62:$G$63,"not found",0)</f>
        <v>-0.54969627176468283</v>
      </c>
      <c r="AG3">
        <f>_xlfn.XLOOKUP(_xlfn.XLOOKUP(O3,Binning_WOE_IV!$AU$2:$AU$4,Binning_WOE_IV!$AV$2:$AV$4,"not found",0),Binning_WOE_IV!$R$64:$R$65,Binning_WOE_IV!$G$64:$G$65,"not found",0)</f>
        <v>-0.4919272386823581</v>
      </c>
      <c r="AH3">
        <f>V3*TEST_SUMMARY!$C$3</f>
        <v>0.74681907872931619</v>
      </c>
      <c r="AI3">
        <f>W3*TEST_SUMMARY!$C$4</f>
        <v>0.49301772974847569</v>
      </c>
      <c r="AJ3">
        <f>X3*TEST_SUMMARY!$C$5</f>
        <v>-0.30210272522824844</v>
      </c>
      <c r="AK3">
        <f>Y3*TEST_SUMMARY!$C$6</f>
        <v>0.35709270141793154</v>
      </c>
      <c r="AL3">
        <f>Z3*TEST_SUMMARY!$C$7</f>
        <v>0.68384000299252556</v>
      </c>
      <c r="AM3">
        <f>AA3*TEST_SUMMARY!$C$8</f>
        <v>-0.43521580803835686</v>
      </c>
      <c r="AN3">
        <f>AB3*TEST_SUMMARY!$C$9</f>
        <v>0.18902110492895396</v>
      </c>
      <c r="AO3">
        <f>AC3*TEST_SUMMARY!$C$10</f>
        <v>-0.18469041192036334</v>
      </c>
      <c r="AP3">
        <f>AD3*TEST_SUMMARY!$C$11</f>
        <v>0.23813846799994265</v>
      </c>
      <c r="AQ3">
        <f>AE3*TEST_SUMMARY!$C$12</f>
        <v>0.30495501300893796</v>
      </c>
      <c r="AR3">
        <f>AF3*TEST_SUMMARY!$C$13</f>
        <v>0.33693577197926589</v>
      </c>
      <c r="AS3">
        <f>AG3*TEST_SUMMARY!$C$14</f>
        <v>0.18600799575071647</v>
      </c>
      <c r="AT3">
        <f>TEST_SUMMARY!$C$2+SUM(AH3:AS3)</f>
        <v>1.792418106606974</v>
      </c>
      <c r="AU3">
        <f t="shared" si="0"/>
        <v>0.85722348764838874</v>
      </c>
      <c r="AV3">
        <f t="shared" si="1"/>
        <v>0.15405661532834181</v>
      </c>
      <c r="AW3">
        <f t="shared" si="2"/>
        <v>0</v>
      </c>
      <c r="AX3">
        <f t="shared" si="3"/>
        <v>1</v>
      </c>
      <c r="AY3" s="35">
        <f t="shared" ref="AY3:AZ18" si="7">AW3+AY2</f>
        <v>0</v>
      </c>
      <c r="AZ3" s="35">
        <f t="shared" si="7"/>
        <v>2</v>
      </c>
      <c r="BA3" s="35">
        <f t="shared" ref="BA3:BA66" si="8">AY3/SUM($AW$2:$AW$301)</f>
        <v>0</v>
      </c>
      <c r="BB3" s="35">
        <f t="shared" ref="BB3:BB66" si="9">AZ3/SUM($AX$2:$AX$301)</f>
        <v>2.3529411764705882E-2</v>
      </c>
      <c r="BC3" s="35">
        <f t="shared" si="4"/>
        <v>2.3529411764705882E-2</v>
      </c>
      <c r="BD3">
        <f t="shared" si="5"/>
        <v>2.3529411764705882E-2</v>
      </c>
      <c r="BE3">
        <f t="shared" si="6"/>
        <v>0</v>
      </c>
      <c r="BF3" s="23">
        <f>VLOOKUP(AH3,POINTS_TABLE!$D$2:$E$6,2,FALSE)</f>
        <v>32.322965439721465</v>
      </c>
      <c r="BG3" s="23">
        <f>VLOOKUP(AI3,POINTS_TABLE!$D$7:$E$12,2,FALSE)</f>
        <v>21.33822701335383</v>
      </c>
      <c r="BH3" s="23">
        <f>VLOOKUP(AJ3,POINTS_TABLE!$D$13:$E$18,2,FALSE)</f>
        <v>-13.075263105775054</v>
      </c>
      <c r="BI3" s="23">
        <f>VLOOKUP(AK3,POINTS_TABLE!$D$21:$E$24,2,FALSE)</f>
        <v>15.455276084198793</v>
      </c>
      <c r="BJ3" s="23">
        <f>VLOOKUP(AL3,POINTS_TABLE!$D$25:$E$27,2,FALSE)</f>
        <v>29.597177432364315</v>
      </c>
      <c r="BK3" s="23">
        <f>VLOOKUP(AM3,POINTS_TABLE!$D$28:$E$33,2,FALSE)</f>
        <v>-18.836510639202615</v>
      </c>
      <c r="BL3" s="23">
        <f>VLOOKUP(AN3,POINTS_TABLE!$D$34:$E$37,2,FALSE)</f>
        <v>8.180994321130628</v>
      </c>
      <c r="BM3" s="23">
        <f>VLOOKUP(AO3,POINTS_TABLE!$D$38:$E$41,2,FALSE)</f>
        <v>-7.9935582413174426</v>
      </c>
      <c r="BN3" s="23">
        <f>VLOOKUP(AP3,POINTS_TABLE!$D$42:$E$44,2,FALSE)</f>
        <v>10.30683560485237</v>
      </c>
      <c r="BO3" s="23">
        <f>VLOOKUP(AQ3,POINTS_TABLE!$D$45:$E$48,2,FALSE)</f>
        <v>13.198712548866723</v>
      </c>
      <c r="BP3" s="23">
        <f>VLOOKUP(AR3,POINTS_TABLE!$D$49:$E$50,2,FALSE)</f>
        <v>14.582867019977442</v>
      </c>
      <c r="BQ3" s="23">
        <f>VLOOKUP(AS3,POINTS_TABLE!$D$51:$E$52,2,FALSE)</f>
        <v>8.0505843910576207</v>
      </c>
      <c r="BR3" s="39">
        <f>ROUND(SCORECARD_SCALLING!$C$6-SUM(BF3:BQ3)-TRAIN_SUMMARY!$C$2*SCORECARD_SCALLING!$C$5,0)</f>
        <v>393</v>
      </c>
      <c r="BS3" t="str">
        <f t="shared" ref="BS3:BS66" si="10">IF(BR3&gt;=580,"Accept",IF(AND(BR3&gt;=500,BR3&lt;580),"Manual review","Reject"))</f>
        <v>Reject</v>
      </c>
      <c r="BT3">
        <f t="shared" ref="BT3:BT66" si="11">IF(BS3="Reject",1,IF(BS3="Manual review",2,3))</f>
        <v>1</v>
      </c>
    </row>
    <row r="4" spans="1:72">
      <c r="A4" s="2" t="s">
        <v>32</v>
      </c>
      <c r="B4" s="2">
        <v>24</v>
      </c>
      <c r="C4" s="2" t="s">
        <v>64</v>
      </c>
      <c r="D4" s="2" t="s">
        <v>38</v>
      </c>
      <c r="E4" s="2">
        <v>1837</v>
      </c>
      <c r="F4" s="2" t="s">
        <v>34</v>
      </c>
      <c r="G4" s="2" t="s">
        <v>39</v>
      </c>
      <c r="H4" s="2">
        <v>4</v>
      </c>
      <c r="I4" s="2" t="s">
        <v>36</v>
      </c>
      <c r="J4" s="2" t="s">
        <v>27</v>
      </c>
      <c r="K4" s="2">
        <v>4</v>
      </c>
      <c r="L4" s="2" t="s">
        <v>47</v>
      </c>
      <c r="M4" s="2">
        <v>34</v>
      </c>
      <c r="N4" s="2" t="s">
        <v>61</v>
      </c>
      <c r="O4" s="2" t="s">
        <v>44</v>
      </c>
      <c r="P4" s="2">
        <v>1</v>
      </c>
      <c r="Q4" s="2" t="s">
        <v>40</v>
      </c>
      <c r="R4" s="2">
        <v>1</v>
      </c>
      <c r="S4" s="2" t="s">
        <v>27</v>
      </c>
      <c r="T4" s="2" t="s">
        <v>31</v>
      </c>
      <c r="U4" s="2">
        <v>1</v>
      </c>
      <c r="V4">
        <f>_xlfn.XLOOKUP(B4,Binning_WOE_IV!$C$2:$C$6,Binning_WOE_IV!$I$2:$I$6,"not found",-1)</f>
        <v>-0.12917431193202994</v>
      </c>
      <c r="W4">
        <f>_xlfn.XLOOKUP(E4,Binning_WOE_IV!$C$7:$C$12,Binning_WOE_IV!$I$7:$I$12,"not found",-1)</f>
        <v>0.16104877718831048</v>
      </c>
      <c r="X4">
        <f>_xlfn.XLOOKUP(M4,Binning_WOE_IV!$C$13:$C$18,Binning_WOE_IV!$I$13:$I$18,"not found",-1)</f>
        <v>-9.0210644079187538E-2</v>
      </c>
      <c r="Y4">
        <f>_xlfn.XLOOKUP(A4,Binning_WOE_IV!$B$32:$B$35,Binning_WOE_IV!$G$32:$G$35,"not found",0)</f>
        <v>-0.45557089656450134</v>
      </c>
      <c r="Z4" s="23">
        <f>_xlfn.XLOOKUP(_xlfn.XLOOKUP(C4,Binning_WOE_IV!$AF$2:$AF$6,Binning_WOE_IV!$AG$2:$AG$6,"not found",0),Binning_WOE_IV!$R$36:$R$38,Binning_WOE_IV!$G$36:$G$38,"not found",0)</f>
        <v>-1.2442937789022748</v>
      </c>
      <c r="AA4" cm="1">
        <f t="array" ref="AA4">_xlfn.SWITCH(D4,"radio/tv",Binning_WOE_IV!$G$39,"other",Binning_WOE_IV!$G$39,"education",Binning_WOE_IV!$G$40,"retraining",Binning_WOE_IV!$G$40,"furniture/equipment",Binning_WOE_IV!$G$41,"domestic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4">
        <f>_xlfn.LET(_xlpm.b,_xlfn.XLOOKUP(F4,Binning_WOE_IV!$AJ$2:$AJ$6,Binning_WOE_IV!$AK$2:$AK$6,"not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">
        <f>_xlfn.LET(_xlpm.b,_xlfn.XLOOKUP(G4,Binning_WOE_IV!$AL$2:$AL$6,Binning_WOE_IV!$AM$2:$AM$6,"not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">
        <f>_xlfn.XLOOKUP(_xlfn.XLOOKUP(I4,Binning_WOE_IV!$AN$2:$AN$5,Binning_WOE_IV!$AO$2:$AO$5,"not found",0),Binning_WOE_IV!$R$53:$R$55,Binning_WOE_IV!$G$53:$G$55,"not found",0)</f>
        <v>-0.20099341664998441</v>
      </c>
      <c r="AE4">
        <f>_xlfn.LET(_xlpm.b,_xlfn.XLOOKUP(L4,Binning_WOE_IV!$AQ$2:$AQ$5,Binning_WOE_IV!$AR$2:$AR$5,"not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4">
        <f>_xlfn.XLOOKUP(_xlfn.XLOOKUP(N4,Binning_WOE_IV!$AS$2:$AS$4,Binning_WOE_IV!$AT$2:$AT$4,"not found",0),Binning_WOE_IV!$R$62:$R$63,Binning_WOE_IV!$G$62:$G$63,"not found",0)</f>
        <v>-0.54969627176468283</v>
      </c>
      <c r="AG4">
        <f>_xlfn.XLOOKUP(_xlfn.XLOOKUP(O4,Binning_WOE_IV!$AU$2:$AU$4,Binning_WOE_IV!$AV$2:$AV$4,"not found",0),Binning_WOE_IV!$R$64:$R$65,Binning_WOE_IV!$G$64:$G$65,"not found",0)</f>
        <v>-0.4919272386823581</v>
      </c>
      <c r="AH4">
        <f>V4*TEST_SUMMARY!$C$3</f>
        <v>0.10186434668464488</v>
      </c>
      <c r="AI4">
        <f>W4*TEST_SUMMARY!$C$4</f>
        <v>-8.037531726833734E-2</v>
      </c>
      <c r="AJ4">
        <f>X4*TEST_SUMMARY!$C$5</f>
        <v>5.7453903556002682E-2</v>
      </c>
      <c r="AK4">
        <f>Y4*TEST_SUMMARY!$C$6</f>
        <v>0.35709270141793154</v>
      </c>
      <c r="AL4">
        <f>Z4*TEST_SUMMARY!$C$7</f>
        <v>0.68384000299252556</v>
      </c>
      <c r="AM4">
        <f>AA4*TEST_SUMMARY!$C$8</f>
        <v>0.31332064462344805</v>
      </c>
      <c r="AN4">
        <f>AB4*TEST_SUMMARY!$C$9</f>
        <v>0.17108448609736249</v>
      </c>
      <c r="AO4">
        <f>AC4*TEST_SUMMARY!$C$10</f>
        <v>-0.18469041192036334</v>
      </c>
      <c r="AP4">
        <f>AD4*TEST_SUMMARY!$C$11</f>
        <v>0.23813846799994265</v>
      </c>
      <c r="AQ4">
        <f>AE4*TEST_SUMMARY!$C$12</f>
        <v>0.30495501300893796</v>
      </c>
      <c r="AR4">
        <f>AF4*TEST_SUMMARY!$C$13</f>
        <v>0.33693577197926589</v>
      </c>
      <c r="AS4">
        <f>AG4*TEST_SUMMARY!$C$14</f>
        <v>0.18600799575071647</v>
      </c>
      <c r="AT4">
        <f>TEST_SUMMARY!$C$2+SUM(AH4:AS4)</f>
        <v>1.6642267901599541</v>
      </c>
      <c r="AU4">
        <f t="shared" si="0"/>
        <v>0.84080458369045741</v>
      </c>
      <c r="AV4">
        <f t="shared" si="1"/>
        <v>0.17339600785188466</v>
      </c>
      <c r="AW4">
        <f t="shared" si="2"/>
        <v>0</v>
      </c>
      <c r="AX4">
        <f t="shared" si="3"/>
        <v>1</v>
      </c>
      <c r="AY4" s="35">
        <f t="shared" si="7"/>
        <v>0</v>
      </c>
      <c r="AZ4" s="35">
        <f t="shared" si="7"/>
        <v>3</v>
      </c>
      <c r="BA4" s="35">
        <f t="shared" si="8"/>
        <v>0</v>
      </c>
      <c r="BB4" s="35">
        <f t="shared" si="9"/>
        <v>3.5294117647058823E-2</v>
      </c>
      <c r="BC4" s="35">
        <f t="shared" si="4"/>
        <v>3.5294117647058823E-2</v>
      </c>
      <c r="BD4">
        <f t="shared" si="5"/>
        <v>3.5294117647058823E-2</v>
      </c>
      <c r="BE4">
        <f t="shared" si="6"/>
        <v>0</v>
      </c>
      <c r="BF4" s="23">
        <f>VLOOKUP(AH4,POINTS_TABLE!$D$2:$E$6,2,FALSE)</f>
        <v>4.4087756341599382</v>
      </c>
      <c r="BG4" s="23">
        <f>VLOOKUP(AI4,POINTS_TABLE!$D$7:$E$12,2,FALSE)</f>
        <v>-3.4787121489872201</v>
      </c>
      <c r="BH4" s="23">
        <f>VLOOKUP(AJ4,POINTS_TABLE!$D$13:$E$18,2,FALSE)</f>
        <v>2.4866538521987356</v>
      </c>
      <c r="BI4" s="23">
        <f>VLOOKUP(AK4,POINTS_TABLE!$D$21:$E$24,2,FALSE)</f>
        <v>15.455276084198793</v>
      </c>
      <c r="BJ4" s="23">
        <f>VLOOKUP(AL4,POINTS_TABLE!$D$25:$E$27,2,FALSE)</f>
        <v>29.597177432364315</v>
      </c>
      <c r="BK4" s="23">
        <f>VLOOKUP(AM4,POINTS_TABLE!$D$28:$E$33,2,FALSE)</f>
        <v>13.560784206191453</v>
      </c>
      <c r="BL4" s="23">
        <f>VLOOKUP(AN4,POINTS_TABLE!$D$34:$E$37,2,FALSE)</f>
        <v>7.4046821899710498</v>
      </c>
      <c r="BM4" s="23">
        <f>VLOOKUP(AO4,POINTS_TABLE!$D$38:$E$41,2,FALSE)</f>
        <v>-7.9935582413174426</v>
      </c>
      <c r="BN4" s="23">
        <f>VLOOKUP(AP4,POINTS_TABLE!$D$42:$E$44,2,FALSE)</f>
        <v>10.30683560485237</v>
      </c>
      <c r="BO4" s="23">
        <f>VLOOKUP(AQ4,POINTS_TABLE!$D$45:$E$48,2,FALSE)</f>
        <v>13.198712548866723</v>
      </c>
      <c r="BP4" s="23">
        <f>VLOOKUP(AR4,POINTS_TABLE!$D$49:$E$50,2,FALSE)</f>
        <v>14.582867019977442</v>
      </c>
      <c r="BQ4" s="23">
        <f>VLOOKUP(AS4,POINTS_TABLE!$D$51:$E$52,2,FALSE)</f>
        <v>8.0505843910576207</v>
      </c>
      <c r="BR4" s="39">
        <f>ROUND(SCORECARD_SCALLING!$C$6-SUM(BF4:BQ4)-TRAIN_SUMMARY!$C$2*SCORECARD_SCALLING!$C$5,0)</f>
        <v>398</v>
      </c>
      <c r="BS4" t="str">
        <f t="shared" si="10"/>
        <v>Reject</v>
      </c>
      <c r="BT4">
        <f t="shared" si="11"/>
        <v>1</v>
      </c>
    </row>
    <row r="5" spans="1:72">
      <c r="A5" s="2" t="s">
        <v>32</v>
      </c>
      <c r="B5" s="2">
        <v>48</v>
      </c>
      <c r="C5" s="2" t="s">
        <v>33</v>
      </c>
      <c r="D5" s="2" t="s">
        <v>41</v>
      </c>
      <c r="E5" s="2">
        <v>9960</v>
      </c>
      <c r="F5" s="2" t="s">
        <v>34</v>
      </c>
      <c r="G5" s="2" t="s">
        <v>57</v>
      </c>
      <c r="H5" s="2">
        <v>1</v>
      </c>
      <c r="I5" s="2" t="s">
        <v>36</v>
      </c>
      <c r="J5" s="2" t="s">
        <v>27</v>
      </c>
      <c r="K5" s="2">
        <v>2</v>
      </c>
      <c r="L5" s="2" t="s">
        <v>50</v>
      </c>
      <c r="M5" s="2">
        <v>26</v>
      </c>
      <c r="N5" s="2" t="s">
        <v>27</v>
      </c>
      <c r="O5" s="2" t="s">
        <v>29</v>
      </c>
      <c r="P5" s="2">
        <v>1</v>
      </c>
      <c r="Q5" s="2" t="s">
        <v>30</v>
      </c>
      <c r="R5" s="2">
        <v>1</v>
      </c>
      <c r="S5" s="2" t="s">
        <v>31</v>
      </c>
      <c r="T5" s="2" t="s">
        <v>31</v>
      </c>
      <c r="U5" s="2">
        <v>1</v>
      </c>
      <c r="V5">
        <f>_xlfn.XLOOKUP(B5,Binning_WOE_IV!$C$2:$C$6,Binning_WOE_IV!$I$2:$I$6,"not found",-1)</f>
        <v>-0.94704225543434295</v>
      </c>
      <c r="W5">
        <f>_xlfn.XLOOKUP(E5,Binning_WOE_IV!$C$7:$C$12,Binning_WOE_IV!$I$7:$I$12,"not found",-1)</f>
        <v>-0.98786424995459821</v>
      </c>
      <c r="X5">
        <f>_xlfn.XLOOKUP(M5,Binning_WOE_IV!$C$13:$C$18,Binning_WOE_IV!$I$13:$I$18,"not found",-1)</f>
        <v>-0.13233987329659078</v>
      </c>
      <c r="Y5">
        <f>_xlfn.XLOOKUP(A5,Binning_WOE_IV!$B$32:$B$35,Binning_WOE_IV!$G$32:$G$35,"not found",0)</f>
        <v>-0.45557089656450134</v>
      </c>
      <c r="Z5" s="23">
        <f>_xlfn.XLOOKUP(_xlfn.XLOOKUP(C5,Binning_WOE_IV!$AF$2:$AF$6,Binning_WOE_IV!$AG$2:$AG$6,"not found",0),Binning_WOE_IV!$R$36:$R$38,Binning_WOE_IV!$G$36:$G$38,"not found",0)</f>
        <v>-4.4726268044255127E-2</v>
      </c>
      <c r="AA5" cm="1">
        <f t="array" ref="AA5">_xlfn.SWITCH(D5,"radio/tv",Binning_WOE_IV!$G$39,"other",Binning_WOE_IV!$G$39,"education",Binning_WOE_IV!$G$40,"retraining",Binning_WOE_IV!$G$40,"furniture/equipment",Binning_WOE_IV!$G$41,"domestic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5">
        <f>_xlfn.LET(_xlpm.b,_xlfn.XLOOKUP(F5,Binning_WOE_IV!$AJ$2:$AJ$6,Binning_WOE_IV!$AK$2:$AK$6,"not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">
        <f>_xlfn.LET(_xlpm.b,_xlfn.XLOOKUP(G5,Binning_WOE_IV!$AL$2:$AL$6,Binning_WOE_IV!$AM$2:$AM$6,"not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5">
        <f>_xlfn.XLOOKUP(_xlfn.XLOOKUP(I5,Binning_WOE_IV!$AN$2:$AN$5,Binning_WOE_IV!$AO$2:$AO$5,"not found",0),Binning_WOE_IV!$R$53:$R$55,Binning_WOE_IV!$G$53:$G$55,"not found",0)</f>
        <v>-0.20099341664998441</v>
      </c>
      <c r="AE5">
        <f>_xlfn.LET(_xlpm.b,_xlfn.XLOOKUP(L5,Binning_WOE_IV!$AQ$2:$AQ$5,Binning_WOE_IV!$AR$2:$AR$5,"not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">
        <f>_xlfn.XLOOKUP(_xlfn.XLOOKUP(N5,Binning_WOE_IV!$AS$2:$AS$4,Binning_WOE_IV!$AT$2:$AT$4,"not found",0),Binning_WOE_IV!$R$62:$R$63,Binning_WOE_IV!$G$62:$G$63,"not found",0)</f>
        <v>0.12957806221905885</v>
      </c>
      <c r="AG5">
        <f>_xlfn.XLOOKUP(_xlfn.XLOOKUP(O5,Binning_WOE_IV!$AU$2:$AU$4,Binning_WOE_IV!$AV$2:$AV$4,"not found",0),Binning_WOE_IV!$R$64:$R$65,Binning_WOE_IV!$G$64:$G$65,"not found",0)</f>
        <v>0.23435622685305388</v>
      </c>
      <c r="AH5">
        <f>V5*TEST_SUMMARY!$C$3</f>
        <v>0.74681907872931619</v>
      </c>
      <c r="AI5">
        <f>W5*TEST_SUMMARY!$C$4</f>
        <v>0.49301772974847569</v>
      </c>
      <c r="AJ5">
        <f>X5*TEST_SUMMARY!$C$5</f>
        <v>8.428542324031725E-2</v>
      </c>
      <c r="AK5">
        <f>Y5*TEST_SUMMARY!$C$6</f>
        <v>0.35709270141793154</v>
      </c>
      <c r="AL5">
        <f>Z5*TEST_SUMMARY!$C$7</f>
        <v>2.4580699342731407E-2</v>
      </c>
      <c r="AM5">
        <f>AA5*TEST_SUMMARY!$C$8</f>
        <v>5.9194073638088991E-2</v>
      </c>
      <c r="AN5">
        <f>AB5*TEST_SUMMARY!$C$9</f>
        <v>0.17108448609736249</v>
      </c>
      <c r="AO5">
        <f>AC5*TEST_SUMMARY!$C$10</f>
        <v>0.2867089209985732</v>
      </c>
      <c r="AP5">
        <f>AD5*TEST_SUMMARY!$C$11</f>
        <v>0.23813846799994265</v>
      </c>
      <c r="AQ5">
        <f>AE5*TEST_SUMMARY!$C$12</f>
        <v>6.1778553558697331E-2</v>
      </c>
      <c r="AR5">
        <f>AF5*TEST_SUMMARY!$C$13</f>
        <v>-7.9424741749105313E-2</v>
      </c>
      <c r="AS5">
        <f>AG5*TEST_SUMMARY!$C$14</f>
        <v>-8.8614999578798745E-2</v>
      </c>
      <c r="AT5">
        <f>TEST_SUMMARY!$C$2+SUM(AH5:AS5)</f>
        <v>1.5332595786814096</v>
      </c>
      <c r="AU5">
        <f t="shared" si="0"/>
        <v>0.82248272900424657</v>
      </c>
      <c r="AV5">
        <f t="shared" si="1"/>
        <v>0.19542779473420357</v>
      </c>
      <c r="AW5">
        <f t="shared" si="2"/>
        <v>0</v>
      </c>
      <c r="AX5">
        <f t="shared" si="3"/>
        <v>1</v>
      </c>
      <c r="AY5" s="35">
        <f t="shared" si="7"/>
        <v>0</v>
      </c>
      <c r="AZ5" s="35">
        <f t="shared" si="7"/>
        <v>4</v>
      </c>
      <c r="BA5" s="35">
        <f t="shared" si="8"/>
        <v>0</v>
      </c>
      <c r="BB5" s="35">
        <f t="shared" si="9"/>
        <v>4.7058823529411764E-2</v>
      </c>
      <c r="BC5" s="35">
        <f t="shared" si="4"/>
        <v>4.7058823529411764E-2</v>
      </c>
      <c r="BD5">
        <f t="shared" si="5"/>
        <v>4.7058823529411764E-2</v>
      </c>
      <c r="BE5">
        <f t="shared" si="6"/>
        <v>0</v>
      </c>
      <c r="BF5" s="23">
        <f>VLOOKUP(AH5,POINTS_TABLE!$D$2:$E$6,2,FALSE)</f>
        <v>32.322965439721465</v>
      </c>
      <c r="BG5" s="23">
        <f>VLOOKUP(AI5,POINTS_TABLE!$D$7:$E$12,2,FALSE)</f>
        <v>21.33822701335383</v>
      </c>
      <c r="BH5" s="23">
        <f>VLOOKUP(AJ5,POINTS_TABLE!$D$13:$E$18,2,FALSE)</f>
        <v>3.6479448638409924</v>
      </c>
      <c r="BI5" s="23">
        <f>VLOOKUP(AK5,POINTS_TABLE!$D$21:$E$24,2,FALSE)</f>
        <v>15.455276084198793</v>
      </c>
      <c r="BJ5" s="23">
        <f>VLOOKUP(AL5,POINTS_TABLE!$D$25:$E$27,2,FALSE)</f>
        <v>1.063873591300236</v>
      </c>
      <c r="BK5" s="23">
        <f>VLOOKUP(AM5,POINTS_TABLE!$D$28:$E$33,2,FALSE)</f>
        <v>2.5619698946306131</v>
      </c>
      <c r="BL5" s="23">
        <f>VLOOKUP(AN5,POINTS_TABLE!$D$34:$E$37,2,FALSE)</f>
        <v>7.4046821899710498</v>
      </c>
      <c r="BM5" s="23">
        <f>VLOOKUP(AO5,POINTS_TABLE!$D$38:$E$41,2,FALSE)</f>
        <v>12.409006155098014</v>
      </c>
      <c r="BN5" s="23">
        <f>VLOOKUP(AP5,POINTS_TABLE!$D$42:$E$44,2,FALSE)</f>
        <v>10.30683560485237</v>
      </c>
      <c r="BO5" s="23">
        <f>VLOOKUP(AQ5,POINTS_TABLE!$D$45:$E$48,2,FALSE)</f>
        <v>2.6738283855727758</v>
      </c>
      <c r="BP5" s="23">
        <f>VLOOKUP(AR5,POINTS_TABLE!$D$49:$E$50,2,FALSE)</f>
        <v>-3.4375704313596254</v>
      </c>
      <c r="BQ5" s="23">
        <f>VLOOKUP(AS5,POINTS_TABLE!$D$51:$E$52,2,FALSE)</f>
        <v>-3.8353326132213157</v>
      </c>
      <c r="BR5" s="39">
        <f>ROUND(SCORECARD_SCALLING!$C$6-SUM(BF5:BQ5)-TRAIN_SUMMARY!$C$2*SCORECARD_SCALLING!$C$5,0)</f>
        <v>404</v>
      </c>
      <c r="BS5" t="str">
        <f t="shared" si="10"/>
        <v>Reject</v>
      </c>
      <c r="BT5">
        <f t="shared" si="11"/>
        <v>1</v>
      </c>
    </row>
    <row r="6" spans="1:72">
      <c r="A6" s="2" t="s">
        <v>32</v>
      </c>
      <c r="B6" s="2">
        <v>60</v>
      </c>
      <c r="C6" s="2" t="s">
        <v>33</v>
      </c>
      <c r="D6" s="2" t="s">
        <v>46</v>
      </c>
      <c r="E6" s="2">
        <v>7408</v>
      </c>
      <c r="F6" s="2" t="s">
        <v>59</v>
      </c>
      <c r="G6" s="2" t="s">
        <v>57</v>
      </c>
      <c r="H6" s="2">
        <v>4</v>
      </c>
      <c r="I6" s="2" t="s">
        <v>36</v>
      </c>
      <c r="J6" s="2" t="s">
        <v>27</v>
      </c>
      <c r="K6" s="2">
        <v>2</v>
      </c>
      <c r="L6" s="2" t="s">
        <v>43</v>
      </c>
      <c r="M6" s="2">
        <v>24</v>
      </c>
      <c r="N6" s="2" t="s">
        <v>27</v>
      </c>
      <c r="O6" s="2" t="s">
        <v>29</v>
      </c>
      <c r="P6" s="2">
        <v>1</v>
      </c>
      <c r="Q6" s="2" t="s">
        <v>52</v>
      </c>
      <c r="R6" s="2">
        <v>1</v>
      </c>
      <c r="S6" s="2" t="s">
        <v>27</v>
      </c>
      <c r="T6" s="2" t="s">
        <v>31</v>
      </c>
      <c r="U6" s="2">
        <v>1</v>
      </c>
      <c r="V6">
        <f>_xlfn.XLOOKUP(B6,Binning_WOE_IV!$C$2:$C$6,Binning_WOE_IV!$I$2:$I$6,"not found",-1)</f>
        <v>-0.94704225543434295</v>
      </c>
      <c r="W6">
        <f>_xlfn.XLOOKUP(E6,Binning_WOE_IV!$C$7:$C$12,Binning_WOE_IV!$I$7:$I$12,"not found",-1)</f>
        <v>-0.1020145435816787</v>
      </c>
      <c r="X6">
        <f>_xlfn.XLOOKUP(M6,Binning_WOE_IV!$C$13:$C$18,Binning_WOE_IV!$I$13:$I$18,"not found",-1)</f>
        <v>-0.40221483439086264</v>
      </c>
      <c r="Y6">
        <f>_xlfn.XLOOKUP(A6,Binning_WOE_IV!$B$32:$B$35,Binning_WOE_IV!$G$32:$G$35,"not found",0)</f>
        <v>-0.45557089656450134</v>
      </c>
      <c r="Z6" s="23">
        <f>_xlfn.XLOOKUP(_xlfn.XLOOKUP(C6,Binning_WOE_IV!$AF$2:$AF$6,Binning_WOE_IV!$AG$2:$AG$6,"not found",0),Binning_WOE_IV!$R$36:$R$38,Binning_WOE_IV!$G$36:$G$38,"not found",0)</f>
        <v>-4.4726268044255127E-2</v>
      </c>
      <c r="AA6" cm="1">
        <f t="array" ref="AA6">_xlfn.SWITCH(D6,"radio/tv",Binning_WOE_IV!$G$39,"other",Binning_WOE_IV!$G$39,"education",Binning_WOE_IV!$G$40,"retraining",Binning_WOE_IV!$G$40,"furniture/equipment",Binning_WOE_IV!$G$41,"domestic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6">
        <f>_xlfn.LET(_xlpm.b,_xlfn.XLOOKUP(F6,Binning_WOE_IV!$AJ$2:$AJ$6,Binning_WOE_IV!$AK$2:$AK$6,"not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6">
        <f>_xlfn.LET(_xlpm.b,_xlfn.XLOOKUP(G6,Binning_WOE_IV!$AL$2:$AL$6,Binning_WOE_IV!$AM$2:$AM$6,"not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6">
        <f>_xlfn.XLOOKUP(_xlfn.XLOOKUP(I6,Binning_WOE_IV!$AN$2:$AN$5,Binning_WOE_IV!$AO$2:$AO$5,"not found",0),Binning_WOE_IV!$R$53:$R$55,Binning_WOE_IV!$G$53:$G$55,"not found",0)</f>
        <v>-0.20099341664998441</v>
      </c>
      <c r="AE6">
        <f>_xlfn.LET(_xlpm.b,_xlfn.XLOOKUP(L6,Binning_WOE_IV!$AQ$2:$AQ$5,Binning_WOE_IV!$AR$2:$AR$5,"not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">
        <f>_xlfn.XLOOKUP(_xlfn.XLOOKUP(N6,Binning_WOE_IV!$AS$2:$AS$4,Binning_WOE_IV!$AT$2:$AT$4,"not found",0),Binning_WOE_IV!$R$62:$R$63,Binning_WOE_IV!$G$62:$G$63,"not found",0)</f>
        <v>0.12957806221905885</v>
      </c>
      <c r="AG6">
        <f>_xlfn.XLOOKUP(_xlfn.XLOOKUP(O6,Binning_WOE_IV!$AU$2:$AU$4,Binning_WOE_IV!$AV$2:$AV$4,"not found",0),Binning_WOE_IV!$R$64:$R$65,Binning_WOE_IV!$G$64:$G$65,"not found",0)</f>
        <v>0.23435622685305388</v>
      </c>
      <c r="AH6">
        <f>V6*TEST_SUMMARY!$C$3</f>
        <v>0.74681907872931619</v>
      </c>
      <c r="AI6">
        <f>W6*TEST_SUMMARY!$C$4</f>
        <v>5.0912844229637523E-2</v>
      </c>
      <c r="AJ6">
        <f>X6*TEST_SUMMARY!$C$5</f>
        <v>0.25616502952357967</v>
      </c>
      <c r="AK6">
        <f>Y6*TEST_SUMMARY!$C$6</f>
        <v>0.35709270141793154</v>
      </c>
      <c r="AL6">
        <f>Z6*TEST_SUMMARY!$C$7</f>
        <v>2.4580699342731407E-2</v>
      </c>
      <c r="AM6">
        <f>AA6*TEST_SUMMARY!$C$8</f>
        <v>0.38352631329769549</v>
      </c>
      <c r="AN6">
        <f>AB6*TEST_SUMMARY!$C$9</f>
        <v>0.18902110492895396</v>
      </c>
      <c r="AO6">
        <f>AC6*TEST_SUMMARY!$C$10</f>
        <v>0.2867089209985732</v>
      </c>
      <c r="AP6">
        <f>AD6*TEST_SUMMARY!$C$11</f>
        <v>0.23813846799994265</v>
      </c>
      <c r="AQ6">
        <f>AE6*TEST_SUMMARY!$C$12</f>
        <v>-1.8327249432625072E-2</v>
      </c>
      <c r="AR6">
        <f>AF6*TEST_SUMMARY!$C$13</f>
        <v>-7.9424741749105313E-2</v>
      </c>
      <c r="AS6">
        <f>AG6*TEST_SUMMARY!$C$14</f>
        <v>-8.8614999578798745E-2</v>
      </c>
      <c r="AT6">
        <f>TEST_SUMMARY!$C$2+SUM(AH6:AS6)</f>
        <v>1.5251973549457092</v>
      </c>
      <c r="AU6">
        <f t="shared" si="0"/>
        <v>0.82130254291249227</v>
      </c>
      <c r="AV6">
        <f t="shared" si="1"/>
        <v>0.19686373203660459</v>
      </c>
      <c r="AW6">
        <f t="shared" si="2"/>
        <v>0</v>
      </c>
      <c r="AX6">
        <f t="shared" si="3"/>
        <v>1</v>
      </c>
      <c r="AY6" s="35">
        <f t="shared" si="7"/>
        <v>0</v>
      </c>
      <c r="AZ6" s="35">
        <f t="shared" si="7"/>
        <v>5</v>
      </c>
      <c r="BA6" s="35">
        <f t="shared" si="8"/>
        <v>0</v>
      </c>
      <c r="BB6" s="35">
        <f t="shared" si="9"/>
        <v>5.8823529411764705E-2</v>
      </c>
      <c r="BC6" s="35">
        <f t="shared" si="4"/>
        <v>5.8823529411764705E-2</v>
      </c>
      <c r="BD6">
        <f t="shared" si="5"/>
        <v>5.8823529411764705E-2</v>
      </c>
      <c r="BE6">
        <f t="shared" si="6"/>
        <v>0</v>
      </c>
      <c r="BF6" s="23">
        <f>VLOOKUP(AH6,POINTS_TABLE!$D$2:$E$6,2,FALSE)</f>
        <v>32.322965439721465</v>
      </c>
      <c r="BG6" s="23">
        <f>VLOOKUP(AI6,POINTS_TABLE!$D$7:$E$12,2,FALSE)</f>
        <v>2.2035512366295098</v>
      </c>
      <c r="BH6" s="23">
        <f>VLOOKUP(AJ6,POINTS_TABLE!$D$13:$E$18,2,FALSE)</f>
        <v>11.087040532285299</v>
      </c>
      <c r="BI6" s="23">
        <f>VLOOKUP(AK6,POINTS_TABLE!$D$21:$E$24,2,FALSE)</f>
        <v>15.455276084198793</v>
      </c>
      <c r="BJ6" s="23">
        <f>VLOOKUP(AL6,POINTS_TABLE!$D$25:$E$27,2,FALSE)</f>
        <v>1.063873591300236</v>
      </c>
      <c r="BK6" s="23">
        <f>VLOOKUP(AM6,POINTS_TABLE!$D$28:$E$33,2,FALSE)</f>
        <v>16.599345307350365</v>
      </c>
      <c r="BL6" s="23">
        <f>VLOOKUP(AN6,POINTS_TABLE!$D$34:$E$37,2,FALSE)</f>
        <v>8.180994321130628</v>
      </c>
      <c r="BM6" s="23">
        <f>VLOOKUP(AO6,POINTS_TABLE!$D$38:$E$41,2,FALSE)</f>
        <v>12.409006155098014</v>
      </c>
      <c r="BN6" s="23">
        <f>VLOOKUP(AP6,POINTS_TABLE!$D$42:$E$44,2,FALSE)</f>
        <v>10.30683560485237</v>
      </c>
      <c r="BO6" s="23">
        <f>VLOOKUP(AQ6,POINTS_TABLE!$D$45:$E$48,2,FALSE)</f>
        <v>-0.79321895608749771</v>
      </c>
      <c r="BP6" s="23">
        <f>VLOOKUP(AR6,POINTS_TABLE!$D$49:$E$50,2,FALSE)</f>
        <v>-3.4375704313596254</v>
      </c>
      <c r="BQ6" s="23">
        <f>VLOOKUP(AS6,POINTS_TABLE!$D$51:$E$52,2,FALSE)</f>
        <v>-3.8353326132213157</v>
      </c>
      <c r="BR6" s="39">
        <f>ROUND(SCORECARD_SCALLING!$C$6-SUM(BF6:BQ6)-TRAIN_SUMMARY!$C$2*SCORECARD_SCALLING!$C$5,0)</f>
        <v>404</v>
      </c>
      <c r="BS6" t="str">
        <f t="shared" si="10"/>
        <v>Reject</v>
      </c>
      <c r="BT6">
        <f t="shared" si="11"/>
        <v>1</v>
      </c>
    </row>
    <row r="7" spans="1:72">
      <c r="A7" s="2" t="s">
        <v>21</v>
      </c>
      <c r="B7" s="2">
        <v>36</v>
      </c>
      <c r="C7" s="2" t="s">
        <v>22</v>
      </c>
      <c r="D7" s="2" t="s">
        <v>38</v>
      </c>
      <c r="E7" s="2">
        <v>8065</v>
      </c>
      <c r="F7" s="2" t="s">
        <v>34</v>
      </c>
      <c r="G7" s="2" t="s">
        <v>35</v>
      </c>
      <c r="H7" s="2">
        <v>3</v>
      </c>
      <c r="I7" s="2" t="s">
        <v>36</v>
      </c>
      <c r="J7" s="2" t="s">
        <v>27</v>
      </c>
      <c r="K7" s="2">
        <v>2</v>
      </c>
      <c r="L7" s="2" t="s">
        <v>47</v>
      </c>
      <c r="M7" s="2">
        <v>25</v>
      </c>
      <c r="N7" s="2" t="s">
        <v>27</v>
      </c>
      <c r="O7" s="2" t="s">
        <v>29</v>
      </c>
      <c r="P7" s="2">
        <v>2</v>
      </c>
      <c r="Q7" s="2" t="s">
        <v>52</v>
      </c>
      <c r="R7" s="2">
        <v>1</v>
      </c>
      <c r="S7" s="2" t="s">
        <v>31</v>
      </c>
      <c r="T7" s="2" t="s">
        <v>31</v>
      </c>
      <c r="U7" s="2">
        <v>1</v>
      </c>
      <c r="V7">
        <f>_xlfn.XLOOKUP(B7,Binning_WOE_IV!$C$2:$C$6,Binning_WOE_IV!$I$2:$I$6,"not found",-1)</f>
        <v>-0.672432264549915</v>
      </c>
      <c r="W7">
        <f>_xlfn.XLOOKUP(E7,Binning_WOE_IV!$C$7:$C$12,Binning_WOE_IV!$I$7:$I$12,"not found",-1)</f>
        <v>-0.98786424995459821</v>
      </c>
      <c r="X7">
        <f>_xlfn.XLOOKUP(M7,Binning_WOE_IV!$C$13:$C$18,Binning_WOE_IV!$I$13:$I$18,"not found",-1)</f>
        <v>-0.40221483439086264</v>
      </c>
      <c r="Y7">
        <f>_xlfn.XLOOKUP(A7,Binning_WOE_IV!$B$32:$B$35,Binning_WOE_IV!$G$32:$G$35,"not found",0)</f>
        <v>-0.67859154491044971</v>
      </c>
      <c r="Z7" s="23">
        <f>_xlfn.XLOOKUP(_xlfn.XLOOKUP(C7,Binning_WOE_IV!$AF$2:$AF$6,Binning_WOE_IV!$AG$2:$AG$6,"not found",0),Binning_WOE_IV!$R$36:$R$38,Binning_WOE_IV!$G$36:$G$38,"not found",0)</f>
        <v>0.68738688104907397</v>
      </c>
      <c r="AA7" cm="1">
        <f t="array" ref="AA7">_xlfn.SWITCH(D7,"radio/tv",Binning_WOE_IV!$G$39,"other",Binning_WOE_IV!$G$39,"education",Binning_WOE_IV!$G$40,"retraining",Binning_WOE_IV!$G$40,"furniture/equipment",Binning_WOE_IV!$G$41,"domestic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7">
        <f>_xlfn.LET(_xlpm.b,_xlfn.XLOOKUP(F7,Binning_WOE_IV!$AJ$2:$AJ$6,Binning_WOE_IV!$AK$2:$AK$6,"not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7">
        <f>_xlfn.LET(_xlpm.b,_xlfn.XLOOKUP(G7,Binning_WOE_IV!$AL$2:$AL$6,Binning_WOE_IV!$AM$2:$AM$6,"not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7">
        <f>_xlfn.XLOOKUP(_xlfn.XLOOKUP(I7,Binning_WOE_IV!$AN$2:$AN$5,Binning_WOE_IV!$AO$2:$AO$5,"not found",0),Binning_WOE_IV!$R$53:$R$55,Binning_WOE_IV!$G$53:$G$55,"not found",0)</f>
        <v>-0.20099341664998441</v>
      </c>
      <c r="AE7">
        <f>_xlfn.LET(_xlpm.b,_xlfn.XLOOKUP(L7,Binning_WOE_IV!$AQ$2:$AQ$5,Binning_WOE_IV!$AR$2:$AR$5,"not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7">
        <f>_xlfn.XLOOKUP(_xlfn.XLOOKUP(N7,Binning_WOE_IV!$AS$2:$AS$4,Binning_WOE_IV!$AT$2:$AT$4,"not found",0),Binning_WOE_IV!$R$62:$R$63,Binning_WOE_IV!$G$62:$G$63,"not found",0)</f>
        <v>0.12957806221905885</v>
      </c>
      <c r="AG7">
        <f>_xlfn.XLOOKUP(_xlfn.XLOOKUP(O7,Binning_WOE_IV!$AU$2:$AU$4,Binning_WOE_IV!$AV$2:$AV$4,"not found",0),Binning_WOE_IV!$R$64:$R$65,Binning_WOE_IV!$G$64:$G$65,"not found",0)</f>
        <v>0.23435622685305388</v>
      </c>
      <c r="AH7">
        <f>V7*TEST_SUMMARY!$C$3</f>
        <v>0.53026698802232175</v>
      </c>
      <c r="AI7">
        <f>W7*TEST_SUMMARY!$C$4</f>
        <v>0.49301772974847569</v>
      </c>
      <c r="AJ7">
        <f>X7*TEST_SUMMARY!$C$5</f>
        <v>0.25616502952357967</v>
      </c>
      <c r="AK7">
        <f>Y7*TEST_SUMMARY!$C$6</f>
        <v>0.53190423215968441</v>
      </c>
      <c r="AL7">
        <f>Z7*TEST_SUMMARY!$C$7</f>
        <v>-0.37777464997720578</v>
      </c>
      <c r="AM7">
        <f>AA7*TEST_SUMMARY!$C$8</f>
        <v>0.31332064462344805</v>
      </c>
      <c r="AN7">
        <f>AB7*TEST_SUMMARY!$C$9</f>
        <v>0.17108448609736249</v>
      </c>
      <c r="AO7">
        <f>AC7*TEST_SUMMARY!$C$10</f>
        <v>4.7923621110280083E-2</v>
      </c>
      <c r="AP7">
        <f>AD7*TEST_SUMMARY!$C$11</f>
        <v>0.23813846799994265</v>
      </c>
      <c r="AQ7">
        <f>AE7*TEST_SUMMARY!$C$12</f>
        <v>0.30495501300893796</v>
      </c>
      <c r="AR7">
        <f>AF7*TEST_SUMMARY!$C$13</f>
        <v>-7.9424741749105313E-2</v>
      </c>
      <c r="AS7">
        <f>AG7*TEST_SUMMARY!$C$14</f>
        <v>-8.8614999578798745E-2</v>
      </c>
      <c r="AT7">
        <f>TEST_SUMMARY!$C$2+SUM(AH7:AS7)</f>
        <v>1.5195610062267995</v>
      </c>
      <c r="AU7">
        <f t="shared" si="0"/>
        <v>0.82047382743180908</v>
      </c>
      <c r="AV7">
        <f t="shared" si="1"/>
        <v>0.19787326727664745</v>
      </c>
      <c r="AW7">
        <f t="shared" si="2"/>
        <v>0</v>
      </c>
      <c r="AX7">
        <f t="shared" si="3"/>
        <v>1</v>
      </c>
      <c r="AY7" s="35">
        <f t="shared" si="7"/>
        <v>0</v>
      </c>
      <c r="AZ7" s="35">
        <f t="shared" si="7"/>
        <v>6</v>
      </c>
      <c r="BA7" s="35">
        <f t="shared" si="8"/>
        <v>0</v>
      </c>
      <c r="BB7" s="35">
        <f t="shared" si="9"/>
        <v>7.0588235294117646E-2</v>
      </c>
      <c r="BC7" s="35">
        <f t="shared" si="4"/>
        <v>7.0588235294117646E-2</v>
      </c>
      <c r="BD7">
        <f t="shared" si="5"/>
        <v>7.0588235294117646E-2</v>
      </c>
      <c r="BE7">
        <f t="shared" si="6"/>
        <v>0</v>
      </c>
      <c r="BF7" s="23">
        <f>VLOOKUP(AH7,POINTS_TABLE!$D$2:$E$6,2,FALSE)</f>
        <v>22.950406619007929</v>
      </c>
      <c r="BG7" s="23">
        <f>VLOOKUP(AI7,POINTS_TABLE!$D$7:$E$12,2,FALSE)</f>
        <v>21.33822701335383</v>
      </c>
      <c r="BH7" s="23">
        <f>VLOOKUP(AJ7,POINTS_TABLE!$D$13:$E$18,2,FALSE)</f>
        <v>11.087040532285299</v>
      </c>
      <c r="BI7" s="23">
        <f>VLOOKUP(AK7,POINTS_TABLE!$D$21:$E$24,2,FALSE)</f>
        <v>23.021267938938855</v>
      </c>
      <c r="BJ7" s="23">
        <f>VLOOKUP(AL7,POINTS_TABLE!$D$25:$E$27,2,FALSE)</f>
        <v>-16.350408422870363</v>
      </c>
      <c r="BK7" s="23">
        <f>VLOOKUP(AM7,POINTS_TABLE!$D$28:$E$33,2,FALSE)</f>
        <v>13.560784206191453</v>
      </c>
      <c r="BL7" s="23">
        <f>VLOOKUP(AN7,POINTS_TABLE!$D$34:$E$37,2,FALSE)</f>
        <v>7.4046821899710498</v>
      </c>
      <c r="BM7" s="23">
        <f>VLOOKUP(AO7,POINTS_TABLE!$D$38:$E$41,2,FALSE)</f>
        <v>2.0741751155172814</v>
      </c>
      <c r="BN7" s="23">
        <f>VLOOKUP(AP7,POINTS_TABLE!$D$42:$E$44,2,FALSE)</f>
        <v>10.30683560485237</v>
      </c>
      <c r="BO7" s="23">
        <f>VLOOKUP(AQ7,POINTS_TABLE!$D$45:$E$48,2,FALSE)</f>
        <v>13.198712548866723</v>
      </c>
      <c r="BP7" s="23">
        <f>VLOOKUP(AR7,POINTS_TABLE!$D$49:$E$50,2,FALSE)</f>
        <v>-3.4375704313596254</v>
      </c>
      <c r="BQ7" s="23">
        <f>VLOOKUP(AS7,POINTS_TABLE!$D$51:$E$52,2,FALSE)</f>
        <v>-3.8353326132213157</v>
      </c>
      <c r="BR7" s="39">
        <f>ROUND(SCORECARD_SCALLING!$C$6-SUM(BF7:BQ7)-TRAIN_SUMMARY!$C$2*SCORECARD_SCALLING!$C$5,0)</f>
        <v>405</v>
      </c>
      <c r="BS7" t="str">
        <f t="shared" si="10"/>
        <v>Reject</v>
      </c>
      <c r="BT7">
        <f t="shared" si="11"/>
        <v>1</v>
      </c>
    </row>
    <row r="8" spans="1:72">
      <c r="A8" s="2" t="s">
        <v>63</v>
      </c>
      <c r="B8" s="2">
        <v>42</v>
      </c>
      <c r="C8" s="2" t="s">
        <v>60</v>
      </c>
      <c r="D8" s="2" t="s">
        <v>58</v>
      </c>
      <c r="E8" s="2">
        <v>6289</v>
      </c>
      <c r="F8" s="2" t="s">
        <v>34</v>
      </c>
      <c r="G8" s="2" t="s">
        <v>57</v>
      </c>
      <c r="H8" s="2">
        <v>2</v>
      </c>
      <c r="I8" s="2" t="s">
        <v>54</v>
      </c>
      <c r="J8" s="2" t="s">
        <v>27</v>
      </c>
      <c r="K8" s="2">
        <v>1</v>
      </c>
      <c r="L8" s="2" t="s">
        <v>43</v>
      </c>
      <c r="M8" s="2">
        <v>33</v>
      </c>
      <c r="N8" s="2" t="s">
        <v>27</v>
      </c>
      <c r="O8" s="2" t="s">
        <v>29</v>
      </c>
      <c r="P8" s="2">
        <v>2</v>
      </c>
      <c r="Q8" s="2" t="s">
        <v>30</v>
      </c>
      <c r="R8" s="2">
        <v>1</v>
      </c>
      <c r="S8" s="2" t="s">
        <v>27</v>
      </c>
      <c r="T8" s="2" t="s">
        <v>31</v>
      </c>
      <c r="U8" s="2">
        <v>0</v>
      </c>
      <c r="V8">
        <f>_xlfn.XLOOKUP(B8,Binning_WOE_IV!$C$2:$C$6,Binning_WOE_IV!$I$2:$I$6,"not found",-1)</f>
        <v>-0.672432264549915</v>
      </c>
      <c r="W8">
        <f>_xlfn.XLOOKUP(E8,Binning_WOE_IV!$C$7:$C$12,Binning_WOE_IV!$I$7:$I$12,"not found",-1)</f>
        <v>-0.1020145435816787</v>
      </c>
      <c r="X8">
        <f>_xlfn.XLOOKUP(M8,Binning_WOE_IV!$C$13:$C$18,Binning_WOE_IV!$I$13:$I$18,"not found",-1)</f>
        <v>-9.0210644079187538E-2</v>
      </c>
      <c r="Y8">
        <f>_xlfn.XLOOKUP(A8,Binning_WOE_IV!$B$32:$B$35,Binning_WOE_IV!$G$32:$G$35,"not found",0)</f>
        <v>0.16731839020190586</v>
      </c>
      <c r="Z8" s="23">
        <f>_xlfn.XLOOKUP(_xlfn.XLOOKUP(C8,Binning_WOE_IV!$AF$2:$AF$6,Binning_WOE_IV!$AG$2:$AG$6,"not found",0),Binning_WOE_IV!$R$36:$R$38,Binning_WOE_IV!$G$36:$G$38,"not found",0)</f>
        <v>-1.2442937789022748</v>
      </c>
      <c r="AA8" cm="1">
        <f t="array" ref="AA8">_xlfn.SWITCH(D8,"radio/tv",Binning_WOE_IV!$G$39,"other",Binning_WOE_IV!$G$39,"education",Binning_WOE_IV!$G$40,"retraining",Binning_WOE_IV!$G$40,"furniture/equipment",Binning_WOE_IV!$G$41,"domestic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8">
        <f>_xlfn.LET(_xlpm.b,_xlfn.XLOOKUP(F8,Binning_WOE_IV!$AJ$2:$AJ$6,Binning_WOE_IV!$AK$2:$AK$6,"not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8">
        <f>_xlfn.LET(_xlpm.b,_xlfn.XLOOKUP(G8,Binning_WOE_IV!$AL$2:$AL$6,Binning_WOE_IV!$AM$2:$AM$6,"not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8">
        <f>_xlfn.XLOOKUP(_xlfn.XLOOKUP(I8,Binning_WOE_IV!$AN$2:$AN$5,Binning_WOE_IV!$AO$2:$AO$5,"not found",0),Binning_WOE_IV!$R$53:$R$55,Binning_WOE_IV!$G$53:$G$55,"not found",0)</f>
        <v>-0.2698954162208389</v>
      </c>
      <c r="AE8">
        <f>_xlfn.LET(_xlpm.b,_xlfn.XLOOKUP(L8,Binning_WOE_IV!$AQ$2:$AQ$5,Binning_WOE_IV!$AR$2:$AR$5,"not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8">
        <f>_xlfn.XLOOKUP(_xlfn.XLOOKUP(N8,Binning_WOE_IV!$AS$2:$AS$4,Binning_WOE_IV!$AT$2:$AT$4,"not found",0),Binning_WOE_IV!$R$62:$R$63,Binning_WOE_IV!$G$62:$G$63,"not found",0)</f>
        <v>0.12957806221905885</v>
      </c>
      <c r="AG8">
        <f>_xlfn.XLOOKUP(_xlfn.XLOOKUP(O8,Binning_WOE_IV!$AU$2:$AU$4,Binning_WOE_IV!$AV$2:$AV$4,"not found",0),Binning_WOE_IV!$R$64:$R$65,Binning_WOE_IV!$G$64:$G$65,"not found",0)</f>
        <v>0.23435622685305388</v>
      </c>
      <c r="AH8">
        <f>V8*TEST_SUMMARY!$C$3</f>
        <v>0.53026698802232175</v>
      </c>
      <c r="AI8">
        <f>W8*TEST_SUMMARY!$C$4</f>
        <v>5.0912844229637523E-2</v>
      </c>
      <c r="AJ8">
        <f>X8*TEST_SUMMARY!$C$5</f>
        <v>5.7453903556002682E-2</v>
      </c>
      <c r="AK8">
        <f>Y8*TEST_SUMMARY!$C$6</f>
        <v>-0.13115011605145144</v>
      </c>
      <c r="AL8">
        <f>Z8*TEST_SUMMARY!$C$7</f>
        <v>0.68384000299252556</v>
      </c>
      <c r="AM8">
        <f>AA8*TEST_SUMMARY!$C$8</f>
        <v>0.4883377841684039</v>
      </c>
      <c r="AN8">
        <f>AB8*TEST_SUMMARY!$C$9</f>
        <v>0.17108448609736249</v>
      </c>
      <c r="AO8">
        <f>AC8*TEST_SUMMARY!$C$10</f>
        <v>0.2867089209985732</v>
      </c>
      <c r="AP8">
        <f>AD8*TEST_SUMMARY!$C$11</f>
        <v>0.31977406031642996</v>
      </c>
      <c r="AQ8">
        <f>AE8*TEST_SUMMARY!$C$12</f>
        <v>-1.8327249432625072E-2</v>
      </c>
      <c r="AR8">
        <f>AF8*TEST_SUMMARY!$C$13</f>
        <v>-7.9424741749105313E-2</v>
      </c>
      <c r="AS8">
        <f>AG8*TEST_SUMMARY!$C$14</f>
        <v>-8.8614999578798745E-2</v>
      </c>
      <c r="AT8">
        <f>TEST_SUMMARY!$C$2+SUM(AH8:AS8)</f>
        <v>1.4494610688071536</v>
      </c>
      <c r="AU8">
        <f t="shared" si="0"/>
        <v>0.80991547809359266</v>
      </c>
      <c r="AV8">
        <f t="shared" si="1"/>
        <v>1.660286453600043</v>
      </c>
      <c r="AW8">
        <f t="shared" si="2"/>
        <v>1</v>
      </c>
      <c r="AX8">
        <f t="shared" si="3"/>
        <v>0</v>
      </c>
      <c r="AY8" s="35">
        <f t="shared" si="7"/>
        <v>1</v>
      </c>
      <c r="AZ8" s="35">
        <f t="shared" si="7"/>
        <v>6</v>
      </c>
      <c r="BA8" s="35">
        <f t="shared" si="8"/>
        <v>4.6511627906976744E-3</v>
      </c>
      <c r="BB8" s="35">
        <f t="shared" si="9"/>
        <v>7.0588235294117646E-2</v>
      </c>
      <c r="BC8" s="35">
        <f t="shared" si="4"/>
        <v>6.5937072503419972E-2</v>
      </c>
      <c r="BD8">
        <f t="shared" si="5"/>
        <v>7.0588235294117646E-2</v>
      </c>
      <c r="BE8">
        <f t="shared" si="6"/>
        <v>4.6511627906976744E-3</v>
      </c>
      <c r="BF8" s="23">
        <f>VLOOKUP(AH8,POINTS_TABLE!$D$2:$E$6,2,FALSE)</f>
        <v>22.950406619007929</v>
      </c>
      <c r="BG8" s="23">
        <f>VLOOKUP(AI8,POINTS_TABLE!$D$7:$E$12,2,FALSE)</f>
        <v>2.2035512366295098</v>
      </c>
      <c r="BH8" s="23">
        <f>VLOOKUP(AJ8,POINTS_TABLE!$D$13:$E$18,2,FALSE)</f>
        <v>2.4866538521987356</v>
      </c>
      <c r="BI8" s="23">
        <f>VLOOKUP(AK8,POINTS_TABLE!$D$21:$E$24,2,FALSE)</f>
        <v>-5.6762886611832304</v>
      </c>
      <c r="BJ8" s="23">
        <f>VLOOKUP(AL8,POINTS_TABLE!$D$25:$E$27,2,FALSE)</f>
        <v>29.597177432364315</v>
      </c>
      <c r="BK8" s="23">
        <f>VLOOKUP(AM8,POINTS_TABLE!$D$28:$E$33,2,FALSE)</f>
        <v>21.135674984953837</v>
      </c>
      <c r="BL8" s="23">
        <f>VLOOKUP(AN8,POINTS_TABLE!$D$34:$E$37,2,FALSE)</f>
        <v>7.4046821899710498</v>
      </c>
      <c r="BM8" s="23">
        <f>VLOOKUP(AO8,POINTS_TABLE!$D$38:$E$41,2,FALSE)</f>
        <v>12.409006155098014</v>
      </c>
      <c r="BN8" s="23">
        <f>VLOOKUP(AP8,POINTS_TABLE!$D$42:$E$44,2,FALSE)</f>
        <v>13.840093530703253</v>
      </c>
      <c r="BO8" s="23">
        <f>VLOOKUP(AQ8,POINTS_TABLE!$D$45:$E$48,2,FALSE)</f>
        <v>-0.79321895608749771</v>
      </c>
      <c r="BP8" s="23">
        <f>VLOOKUP(AR8,POINTS_TABLE!$D$49:$E$50,2,FALSE)</f>
        <v>-3.4375704313596254</v>
      </c>
      <c r="BQ8" s="23">
        <f>VLOOKUP(AS8,POINTS_TABLE!$D$51:$E$52,2,FALSE)</f>
        <v>-3.8353326132213157</v>
      </c>
      <c r="BR8" s="39">
        <f>ROUND(SCORECARD_SCALLING!$C$6-SUM(BF8:BQ8)-TRAIN_SUMMARY!$C$2*SCORECARD_SCALLING!$C$5,0)</f>
        <v>408</v>
      </c>
      <c r="BS8" t="str">
        <f t="shared" si="10"/>
        <v>Reject</v>
      </c>
      <c r="BT8">
        <f t="shared" si="11"/>
        <v>1</v>
      </c>
    </row>
    <row r="9" spans="1:72">
      <c r="A9" s="2" t="s">
        <v>21</v>
      </c>
      <c r="B9" s="2">
        <v>47</v>
      </c>
      <c r="C9" s="2" t="s">
        <v>33</v>
      </c>
      <c r="D9" s="2" t="s">
        <v>46</v>
      </c>
      <c r="E9" s="2">
        <v>10722</v>
      </c>
      <c r="F9" s="2" t="s">
        <v>34</v>
      </c>
      <c r="G9" s="2" t="s">
        <v>57</v>
      </c>
      <c r="H9" s="2">
        <v>1</v>
      </c>
      <c r="I9" s="2" t="s">
        <v>36</v>
      </c>
      <c r="J9" s="2" t="s">
        <v>27</v>
      </c>
      <c r="K9" s="2">
        <v>1</v>
      </c>
      <c r="L9" s="2" t="s">
        <v>28</v>
      </c>
      <c r="M9" s="2">
        <v>35</v>
      </c>
      <c r="N9" s="2" t="s">
        <v>27</v>
      </c>
      <c r="O9" s="2" t="s">
        <v>29</v>
      </c>
      <c r="P9" s="2">
        <v>1</v>
      </c>
      <c r="Q9" s="2" t="s">
        <v>40</v>
      </c>
      <c r="R9" s="2">
        <v>1</v>
      </c>
      <c r="S9" s="2" t="s">
        <v>31</v>
      </c>
      <c r="T9" s="2" t="s">
        <v>31</v>
      </c>
      <c r="U9" s="2">
        <v>0</v>
      </c>
      <c r="V9">
        <f>_xlfn.XLOOKUP(B9,Binning_WOE_IV!$C$2:$C$6,Binning_WOE_IV!$I$2:$I$6,"not found",-1)</f>
        <v>-0.672432264549915</v>
      </c>
      <c r="W9">
        <f>_xlfn.XLOOKUP(E9,Binning_WOE_IV!$C$7:$C$12,Binning_WOE_IV!$I$7:$I$12,"not found",-1)</f>
        <v>-0.98786424995459821</v>
      </c>
      <c r="X9">
        <f>_xlfn.XLOOKUP(M9,Binning_WOE_IV!$C$13:$C$18,Binning_WOE_IV!$I$13:$I$18,"not found",-1)</f>
        <v>-9.0210644079187538E-2</v>
      </c>
      <c r="Y9">
        <f>_xlfn.XLOOKUP(A9,Binning_WOE_IV!$B$32:$B$35,Binning_WOE_IV!$G$32:$G$35,"not found",0)</f>
        <v>-0.67859154491044971</v>
      </c>
      <c r="Z9" s="23">
        <f>_xlfn.XLOOKUP(_xlfn.XLOOKUP(C9,Binning_WOE_IV!$AF$2:$AF$6,Binning_WOE_IV!$AG$2:$AG$6,"not found",0),Binning_WOE_IV!$R$36:$R$38,Binning_WOE_IV!$G$36:$G$38,"not found",0)</f>
        <v>-4.4726268044255127E-2</v>
      </c>
      <c r="AA9" cm="1">
        <f t="array" ref="AA9">_xlfn.SWITCH(D9,"radio/tv",Binning_WOE_IV!$G$39,"other",Binning_WOE_IV!$G$39,"education",Binning_WOE_IV!$G$40,"retraining",Binning_WOE_IV!$G$40,"furniture/equipment",Binning_WOE_IV!$G$41,"domestic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9">
        <f>_xlfn.LET(_xlpm.b,_xlfn.XLOOKUP(F9,Binning_WOE_IV!$AJ$2:$AJ$6,Binning_WOE_IV!$AK$2:$AK$6,"not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9">
        <f>_xlfn.LET(_xlpm.b,_xlfn.XLOOKUP(G9,Binning_WOE_IV!$AL$2:$AL$6,Binning_WOE_IV!$AM$2:$AM$6,"not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9">
        <f>_xlfn.XLOOKUP(_xlfn.XLOOKUP(I9,Binning_WOE_IV!$AN$2:$AN$5,Binning_WOE_IV!$AO$2:$AO$5,"not found",0),Binning_WOE_IV!$R$53:$R$55,Binning_WOE_IV!$G$53:$G$55,"not found",0)</f>
        <v>-0.20099341664998441</v>
      </c>
      <c r="AE9">
        <f>_xlfn.LET(_xlpm.b,_xlfn.XLOOKUP(L9,Binning_WOE_IV!$AQ$2:$AQ$5,Binning_WOE_IV!$AR$2:$AR$5,"not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9">
        <f>_xlfn.XLOOKUP(_xlfn.XLOOKUP(N9,Binning_WOE_IV!$AS$2:$AS$4,Binning_WOE_IV!$AT$2:$AT$4,"not found",0),Binning_WOE_IV!$R$62:$R$63,Binning_WOE_IV!$G$62:$G$63,"not found",0)</f>
        <v>0.12957806221905885</v>
      </c>
      <c r="AG9">
        <f>_xlfn.XLOOKUP(_xlfn.XLOOKUP(O9,Binning_WOE_IV!$AU$2:$AU$4,Binning_WOE_IV!$AV$2:$AV$4,"not found",0),Binning_WOE_IV!$R$64:$R$65,Binning_WOE_IV!$G$64:$G$65,"not found",0)</f>
        <v>0.23435622685305388</v>
      </c>
      <c r="AH9">
        <f>V9*TEST_SUMMARY!$C$3</f>
        <v>0.53026698802232175</v>
      </c>
      <c r="AI9">
        <f>W9*TEST_SUMMARY!$C$4</f>
        <v>0.49301772974847569</v>
      </c>
      <c r="AJ9">
        <f>X9*TEST_SUMMARY!$C$5</f>
        <v>5.7453903556002682E-2</v>
      </c>
      <c r="AK9">
        <f>Y9*TEST_SUMMARY!$C$6</f>
        <v>0.53190423215968441</v>
      </c>
      <c r="AL9">
        <f>Z9*TEST_SUMMARY!$C$7</f>
        <v>2.4580699342731407E-2</v>
      </c>
      <c r="AM9">
        <f>AA9*TEST_SUMMARY!$C$8</f>
        <v>0.38352631329769549</v>
      </c>
      <c r="AN9">
        <f>AB9*TEST_SUMMARY!$C$9</f>
        <v>0.17108448609736249</v>
      </c>
      <c r="AO9">
        <f>AC9*TEST_SUMMARY!$C$10</f>
        <v>0.2867089209985732</v>
      </c>
      <c r="AP9">
        <f>AD9*TEST_SUMMARY!$C$11</f>
        <v>0.23813846799994265</v>
      </c>
      <c r="AQ9">
        <f>AE9*TEST_SUMMARY!$C$12</f>
        <v>-0.28008206528227803</v>
      </c>
      <c r="AR9">
        <f>AF9*TEST_SUMMARY!$C$13</f>
        <v>-7.9424741749105313E-2</v>
      </c>
      <c r="AS9">
        <f>AG9*TEST_SUMMARY!$C$14</f>
        <v>-8.8614999578798745E-2</v>
      </c>
      <c r="AT9">
        <f>TEST_SUMMARY!$C$2+SUM(AH9:AS9)</f>
        <v>1.4471591198504843</v>
      </c>
      <c r="AU9">
        <f t="shared" si="0"/>
        <v>0.80956083468582329</v>
      </c>
      <c r="AV9">
        <f t="shared" si="1"/>
        <v>1.6584224775987537</v>
      </c>
      <c r="AW9">
        <f t="shared" si="2"/>
        <v>1</v>
      </c>
      <c r="AX9">
        <f t="shared" si="3"/>
        <v>0</v>
      </c>
      <c r="AY9" s="35">
        <f t="shared" si="7"/>
        <v>2</v>
      </c>
      <c r="AZ9" s="35">
        <f t="shared" si="7"/>
        <v>6</v>
      </c>
      <c r="BA9" s="35">
        <f t="shared" si="8"/>
        <v>9.3023255813953487E-3</v>
      </c>
      <c r="BB9" s="35">
        <f t="shared" si="9"/>
        <v>7.0588235294117646E-2</v>
      </c>
      <c r="BC9" s="35">
        <f t="shared" si="4"/>
        <v>6.1285909712722297E-2</v>
      </c>
      <c r="BD9">
        <f t="shared" si="5"/>
        <v>7.0588235294117646E-2</v>
      </c>
      <c r="BE9">
        <f t="shared" si="6"/>
        <v>9.3023255813953487E-3</v>
      </c>
      <c r="BF9" s="23">
        <f>VLOOKUP(AH9,POINTS_TABLE!$D$2:$E$6,2,FALSE)</f>
        <v>22.950406619007929</v>
      </c>
      <c r="BG9" s="23">
        <f>VLOOKUP(AI9,POINTS_TABLE!$D$7:$E$12,2,FALSE)</f>
        <v>21.33822701335383</v>
      </c>
      <c r="BH9" s="23">
        <f>VLOOKUP(AJ9,POINTS_TABLE!$D$13:$E$18,2,FALSE)</f>
        <v>2.4866538521987356</v>
      </c>
      <c r="BI9" s="23">
        <f>VLOOKUP(AK9,POINTS_TABLE!$D$21:$E$24,2,FALSE)</f>
        <v>23.021267938938855</v>
      </c>
      <c r="BJ9" s="23">
        <f>VLOOKUP(AL9,POINTS_TABLE!$D$25:$E$27,2,FALSE)</f>
        <v>1.063873591300236</v>
      </c>
      <c r="BK9" s="23">
        <f>VLOOKUP(AM9,POINTS_TABLE!$D$28:$E$33,2,FALSE)</f>
        <v>16.599345307350365</v>
      </c>
      <c r="BL9" s="23">
        <f>VLOOKUP(AN9,POINTS_TABLE!$D$34:$E$37,2,FALSE)</f>
        <v>7.4046821899710498</v>
      </c>
      <c r="BM9" s="23">
        <f>VLOOKUP(AO9,POINTS_TABLE!$D$38:$E$41,2,FALSE)</f>
        <v>12.409006155098014</v>
      </c>
      <c r="BN9" s="23">
        <f>VLOOKUP(AP9,POINTS_TABLE!$D$42:$E$44,2,FALSE)</f>
        <v>10.30683560485237</v>
      </c>
      <c r="BO9" s="23">
        <f>VLOOKUP(AQ9,POINTS_TABLE!$D$45:$E$48,2,FALSE)</f>
        <v>-12.122190198740443</v>
      </c>
      <c r="BP9" s="23">
        <f>VLOOKUP(AR9,POINTS_TABLE!$D$49:$E$50,2,FALSE)</f>
        <v>-3.4375704313596254</v>
      </c>
      <c r="BQ9" s="23">
        <f>VLOOKUP(AS9,POINTS_TABLE!$D$51:$E$52,2,FALSE)</f>
        <v>-3.8353326132213157</v>
      </c>
      <c r="BR9" s="39">
        <f>ROUND(SCORECARD_SCALLING!$C$6-SUM(BF9:BQ9)-TRAIN_SUMMARY!$C$2*SCORECARD_SCALLING!$C$5,0)</f>
        <v>408</v>
      </c>
      <c r="BS9" t="str">
        <f t="shared" si="10"/>
        <v>Reject</v>
      </c>
      <c r="BT9">
        <f t="shared" si="11"/>
        <v>1</v>
      </c>
    </row>
    <row r="10" spans="1:72">
      <c r="A10" s="2" t="s">
        <v>32</v>
      </c>
      <c r="B10" s="2">
        <v>48</v>
      </c>
      <c r="C10" s="2" t="s">
        <v>60</v>
      </c>
      <c r="D10" s="2" t="s">
        <v>58</v>
      </c>
      <c r="E10" s="2">
        <v>12204</v>
      </c>
      <c r="F10" s="2" t="s">
        <v>24</v>
      </c>
      <c r="G10" s="2" t="s">
        <v>35</v>
      </c>
      <c r="H10" s="2">
        <v>2</v>
      </c>
      <c r="I10" s="2" t="s">
        <v>26</v>
      </c>
      <c r="J10" s="2" t="s">
        <v>27</v>
      </c>
      <c r="K10" s="2">
        <v>2</v>
      </c>
      <c r="L10" s="2" t="s">
        <v>50</v>
      </c>
      <c r="M10" s="2">
        <v>48</v>
      </c>
      <c r="N10" s="2" t="s">
        <v>61</v>
      </c>
      <c r="O10" s="2" t="s">
        <v>29</v>
      </c>
      <c r="P10" s="2">
        <v>1</v>
      </c>
      <c r="Q10" s="2" t="s">
        <v>52</v>
      </c>
      <c r="R10" s="2">
        <v>1</v>
      </c>
      <c r="S10" s="2" t="s">
        <v>31</v>
      </c>
      <c r="T10" s="2" t="s">
        <v>31</v>
      </c>
      <c r="U10" s="2">
        <v>0</v>
      </c>
      <c r="V10">
        <f>_xlfn.XLOOKUP(B10,Binning_WOE_IV!$C$2:$C$6,Binning_WOE_IV!$I$2:$I$6,"not found",-1)</f>
        <v>-0.94704225543434295</v>
      </c>
      <c r="W10">
        <f>_xlfn.XLOOKUP(E10,Binning_WOE_IV!$C$7:$C$12,Binning_WOE_IV!$I$7:$I$12,"not found",-1)</f>
        <v>-0.98786424995459821</v>
      </c>
      <c r="X10">
        <f>_xlfn.XLOOKUP(M10,Binning_WOE_IV!$C$13:$C$18,Binning_WOE_IV!$I$13:$I$18,"not found",-1)</f>
        <v>0.42044277372805144</v>
      </c>
      <c r="Y10">
        <f>_xlfn.XLOOKUP(A10,Binning_WOE_IV!$B$32:$B$35,Binning_WOE_IV!$G$32:$G$35,"not found",0)</f>
        <v>-0.45557089656450134</v>
      </c>
      <c r="Z10" s="23">
        <f>_xlfn.XLOOKUP(_xlfn.XLOOKUP(C10,Binning_WOE_IV!$AF$2:$AF$6,Binning_WOE_IV!$AG$2:$AG$6,"not found",0),Binning_WOE_IV!$R$36:$R$38,Binning_WOE_IV!$G$36:$G$38,"not found",0)</f>
        <v>-1.2442937789022748</v>
      </c>
      <c r="AA10" cm="1">
        <f t="array" ref="AA10">_xlfn.SWITCH(D10,"radio/tv",Binning_WOE_IV!$G$39,"other",Binning_WOE_IV!$G$39,"education",Binning_WOE_IV!$G$40,"retraining",Binning_WOE_IV!$G$40,"furniture/equipment",Binning_WOE_IV!$G$41,"domestic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0">
        <f>_xlfn.LET(_xlpm.b,_xlfn.XLOOKUP(F10,Binning_WOE_IV!$AJ$2:$AJ$6,Binning_WOE_IV!$AK$2:$AK$6,"not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0">
        <f>_xlfn.LET(_xlpm.b,_xlfn.XLOOKUP(G10,Binning_WOE_IV!$AL$2:$AL$6,Binning_WOE_IV!$AM$2:$AM$6,"not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0">
        <f>_xlfn.XLOOKUP(_xlfn.XLOOKUP(I10,Binning_WOE_IV!$AN$2:$AN$5,Binning_WOE_IV!$AO$2:$AO$5,"not found",0),Binning_WOE_IV!$R$53:$R$55,Binning_WOE_IV!$G$53:$G$55,"not found",0)</f>
        <v>0.1811117123342415</v>
      </c>
      <c r="AE10">
        <f>_xlfn.LET(_xlpm.b,_xlfn.XLOOKUP(L10,Binning_WOE_IV!$AQ$2:$AQ$5,Binning_WOE_IV!$AR$2:$AR$5,"not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0">
        <f>_xlfn.XLOOKUP(_xlfn.XLOOKUP(N10,Binning_WOE_IV!$AS$2:$AS$4,Binning_WOE_IV!$AT$2:$AT$4,"not found",0),Binning_WOE_IV!$R$62:$R$63,Binning_WOE_IV!$G$62:$G$63,"not found",0)</f>
        <v>-0.54969627176468283</v>
      </c>
      <c r="AG10">
        <f>_xlfn.XLOOKUP(_xlfn.XLOOKUP(O10,Binning_WOE_IV!$AU$2:$AU$4,Binning_WOE_IV!$AV$2:$AV$4,"not found",0),Binning_WOE_IV!$R$64:$R$65,Binning_WOE_IV!$G$64:$G$65,"not found",0)</f>
        <v>0.23435622685305388</v>
      </c>
      <c r="AH10">
        <f>V10*TEST_SUMMARY!$C$3</f>
        <v>0.74681907872931619</v>
      </c>
      <c r="AI10">
        <f>W10*TEST_SUMMARY!$C$4</f>
        <v>0.49301772974847569</v>
      </c>
      <c r="AJ10">
        <f>X10*TEST_SUMMARY!$C$5</f>
        <v>-0.26777415036949909</v>
      </c>
      <c r="AK10">
        <f>Y10*TEST_SUMMARY!$C$6</f>
        <v>0.35709270141793154</v>
      </c>
      <c r="AL10">
        <f>Z10*TEST_SUMMARY!$C$7</f>
        <v>0.68384000299252556</v>
      </c>
      <c r="AM10">
        <f>AA10*TEST_SUMMARY!$C$8</f>
        <v>0.4883377841684039</v>
      </c>
      <c r="AN10">
        <f>AB10*TEST_SUMMARY!$C$9</f>
        <v>-0.49611293003523665</v>
      </c>
      <c r="AO10">
        <f>AC10*TEST_SUMMARY!$C$10</f>
        <v>4.7923621110280083E-2</v>
      </c>
      <c r="AP10">
        <f>AD10*TEST_SUMMARY!$C$11</f>
        <v>-0.21458247952085815</v>
      </c>
      <c r="AQ10">
        <f>AE10*TEST_SUMMARY!$C$12</f>
        <v>6.1778553558697331E-2</v>
      </c>
      <c r="AR10">
        <f>AF10*TEST_SUMMARY!$C$13</f>
        <v>0.33693577197926589</v>
      </c>
      <c r="AS10">
        <f>AG10*TEST_SUMMARY!$C$14</f>
        <v>-8.8614999578798745E-2</v>
      </c>
      <c r="AT10">
        <f>TEST_SUMMARY!$C$2+SUM(AH10:AS10)</f>
        <v>1.3272598694383806</v>
      </c>
      <c r="AU10">
        <f t="shared" si="0"/>
        <v>0.79038702384610748</v>
      </c>
      <c r="AV10">
        <f t="shared" si="1"/>
        <v>1.5624924193203746</v>
      </c>
      <c r="AW10">
        <f t="shared" si="2"/>
        <v>1</v>
      </c>
      <c r="AX10">
        <f t="shared" si="3"/>
        <v>0</v>
      </c>
      <c r="AY10" s="35">
        <f t="shared" si="7"/>
        <v>3</v>
      </c>
      <c r="AZ10" s="35">
        <f t="shared" si="7"/>
        <v>6</v>
      </c>
      <c r="BA10" s="35">
        <f t="shared" si="8"/>
        <v>1.3953488372093023E-2</v>
      </c>
      <c r="BB10" s="35">
        <f t="shared" si="9"/>
        <v>7.0588235294117646E-2</v>
      </c>
      <c r="BC10" s="35">
        <f t="shared" si="4"/>
        <v>5.6634746922024623E-2</v>
      </c>
      <c r="BD10">
        <f t="shared" si="5"/>
        <v>7.0588235294117646E-2</v>
      </c>
      <c r="BE10">
        <f t="shared" si="6"/>
        <v>1.3953488372093023E-2</v>
      </c>
      <c r="BF10" s="23">
        <f>VLOOKUP(AH10,POINTS_TABLE!$D$2:$E$6,2,FALSE)</f>
        <v>32.322965439721465</v>
      </c>
      <c r="BG10" s="23">
        <f>VLOOKUP(AI10,POINTS_TABLE!$D$7:$E$12,2,FALSE)</f>
        <v>21.33822701335383</v>
      </c>
      <c r="BH10" s="23">
        <f>VLOOKUP(AJ10,POINTS_TABLE!$D$13:$E$18,2,FALSE)</f>
        <v>-11.589493164489957</v>
      </c>
      <c r="BI10" s="23">
        <f>VLOOKUP(AK10,POINTS_TABLE!$D$21:$E$24,2,FALSE)</f>
        <v>15.455276084198793</v>
      </c>
      <c r="BJ10" s="23">
        <f>VLOOKUP(AL10,POINTS_TABLE!$D$25:$E$27,2,FALSE)</f>
        <v>29.597177432364315</v>
      </c>
      <c r="BK10" s="23">
        <f>VLOOKUP(AM10,POINTS_TABLE!$D$28:$E$33,2,FALSE)</f>
        <v>21.135674984953837</v>
      </c>
      <c r="BL10" s="23">
        <f>VLOOKUP(AN10,POINTS_TABLE!$D$34:$E$37,2,FALSE)</f>
        <v>-21.472189916481874</v>
      </c>
      <c r="BM10" s="23">
        <f>VLOOKUP(AO10,POINTS_TABLE!$D$38:$E$41,2,FALSE)</f>
        <v>2.0741751155172814</v>
      </c>
      <c r="BN10" s="23">
        <f>VLOOKUP(AP10,POINTS_TABLE!$D$42:$E$44,2,FALSE)</f>
        <v>-9.2873123719919874</v>
      </c>
      <c r="BO10" s="23">
        <f>VLOOKUP(AQ10,POINTS_TABLE!$D$45:$E$48,2,FALSE)</f>
        <v>2.6738283855727758</v>
      </c>
      <c r="BP10" s="23">
        <f>VLOOKUP(AR10,POINTS_TABLE!$D$49:$E$50,2,FALSE)</f>
        <v>14.582867019977442</v>
      </c>
      <c r="BQ10" s="23">
        <f>VLOOKUP(AS10,POINTS_TABLE!$D$51:$E$52,2,FALSE)</f>
        <v>-3.8353326132213157</v>
      </c>
      <c r="BR10" s="39">
        <f>ROUND(SCORECARD_SCALLING!$C$6-SUM(BF10:BQ10)-TRAIN_SUMMARY!$C$2*SCORECARD_SCALLING!$C$5,0)</f>
        <v>413</v>
      </c>
      <c r="BS10" t="str">
        <f t="shared" si="10"/>
        <v>Reject</v>
      </c>
      <c r="BT10">
        <f t="shared" si="11"/>
        <v>1</v>
      </c>
    </row>
    <row r="11" spans="1:72">
      <c r="A11" s="2" t="s">
        <v>21</v>
      </c>
      <c r="B11" s="2">
        <v>36</v>
      </c>
      <c r="C11" s="2" t="s">
        <v>33</v>
      </c>
      <c r="D11" s="2" t="s">
        <v>46</v>
      </c>
      <c r="E11" s="2">
        <v>1842</v>
      </c>
      <c r="F11" s="2" t="s">
        <v>34</v>
      </c>
      <c r="G11" s="2" t="s">
        <v>57</v>
      </c>
      <c r="H11" s="2">
        <v>4</v>
      </c>
      <c r="I11" s="2" t="s">
        <v>36</v>
      </c>
      <c r="J11" s="2" t="s">
        <v>27</v>
      </c>
      <c r="K11" s="2">
        <v>4</v>
      </c>
      <c r="L11" s="2" t="s">
        <v>50</v>
      </c>
      <c r="M11" s="2">
        <v>34</v>
      </c>
      <c r="N11" s="2" t="s">
        <v>27</v>
      </c>
      <c r="O11" s="2" t="s">
        <v>29</v>
      </c>
      <c r="P11" s="2">
        <v>1</v>
      </c>
      <c r="Q11" s="2" t="s">
        <v>30</v>
      </c>
      <c r="R11" s="2">
        <v>1</v>
      </c>
      <c r="S11" s="2" t="s">
        <v>31</v>
      </c>
      <c r="T11" s="2" t="s">
        <v>31</v>
      </c>
      <c r="U11" s="2">
        <v>1</v>
      </c>
      <c r="V11">
        <f>_xlfn.XLOOKUP(B11,Binning_WOE_IV!$C$2:$C$6,Binning_WOE_IV!$I$2:$I$6,"not found",-1)</f>
        <v>-0.672432264549915</v>
      </c>
      <c r="W11">
        <f>_xlfn.XLOOKUP(E11,Binning_WOE_IV!$C$7:$C$12,Binning_WOE_IV!$I$7:$I$12,"not found",-1)</f>
        <v>0.16104877718831048</v>
      </c>
      <c r="X11">
        <f>_xlfn.XLOOKUP(M11,Binning_WOE_IV!$C$13:$C$18,Binning_WOE_IV!$I$13:$I$18,"not found",-1)</f>
        <v>-9.0210644079187538E-2</v>
      </c>
      <c r="Y11">
        <f>_xlfn.XLOOKUP(A11,Binning_WOE_IV!$B$32:$B$35,Binning_WOE_IV!$G$32:$G$35,"not found",0)</f>
        <v>-0.67859154491044971</v>
      </c>
      <c r="Z11" s="23">
        <f>_xlfn.XLOOKUP(_xlfn.XLOOKUP(C11,Binning_WOE_IV!$AF$2:$AF$6,Binning_WOE_IV!$AG$2:$AG$6,"not found",0),Binning_WOE_IV!$R$36:$R$38,Binning_WOE_IV!$G$36:$G$38,"not found",0)</f>
        <v>-4.4726268044255127E-2</v>
      </c>
      <c r="AA11" cm="1">
        <f t="array" ref="AA11">_xlfn.SWITCH(D11,"radio/tv",Binning_WOE_IV!$G$39,"other",Binning_WOE_IV!$G$39,"education",Binning_WOE_IV!$G$40,"retraining",Binning_WOE_IV!$G$40,"furniture/equipment",Binning_WOE_IV!$G$41,"domestic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1">
        <f>_xlfn.LET(_xlpm.b,_xlfn.XLOOKUP(F11,Binning_WOE_IV!$AJ$2:$AJ$6,Binning_WOE_IV!$AK$2:$AK$6,"not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1">
        <f>_xlfn.LET(_xlpm.b,_xlfn.XLOOKUP(G11,Binning_WOE_IV!$AL$2:$AL$6,Binning_WOE_IV!$AM$2:$AM$6,"not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1">
        <f>_xlfn.XLOOKUP(_xlfn.XLOOKUP(I11,Binning_WOE_IV!$AN$2:$AN$5,Binning_WOE_IV!$AO$2:$AO$5,"not found",0),Binning_WOE_IV!$R$53:$R$55,Binning_WOE_IV!$G$53:$G$55,"not found",0)</f>
        <v>-0.20099341664998441</v>
      </c>
      <c r="AE11">
        <f>_xlfn.LET(_xlpm.b,_xlfn.XLOOKUP(L11,Binning_WOE_IV!$AQ$2:$AQ$5,Binning_WOE_IV!$AR$2:$AR$5,"not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1">
        <f>_xlfn.XLOOKUP(_xlfn.XLOOKUP(N11,Binning_WOE_IV!$AS$2:$AS$4,Binning_WOE_IV!$AT$2:$AT$4,"not found",0),Binning_WOE_IV!$R$62:$R$63,Binning_WOE_IV!$G$62:$G$63,"not found",0)</f>
        <v>0.12957806221905885</v>
      </c>
      <c r="AG11">
        <f>_xlfn.XLOOKUP(_xlfn.XLOOKUP(O11,Binning_WOE_IV!$AU$2:$AU$4,Binning_WOE_IV!$AV$2:$AV$4,"not found",0),Binning_WOE_IV!$R$64:$R$65,Binning_WOE_IV!$G$64:$G$65,"not found",0)</f>
        <v>0.23435622685305388</v>
      </c>
      <c r="AH11">
        <f>V11*TEST_SUMMARY!$C$3</f>
        <v>0.53026698802232175</v>
      </c>
      <c r="AI11">
        <f>W11*TEST_SUMMARY!$C$4</f>
        <v>-8.037531726833734E-2</v>
      </c>
      <c r="AJ11">
        <f>X11*TEST_SUMMARY!$C$5</f>
        <v>5.7453903556002682E-2</v>
      </c>
      <c r="AK11">
        <f>Y11*TEST_SUMMARY!$C$6</f>
        <v>0.53190423215968441</v>
      </c>
      <c r="AL11">
        <f>Z11*TEST_SUMMARY!$C$7</f>
        <v>2.4580699342731407E-2</v>
      </c>
      <c r="AM11">
        <f>AA11*TEST_SUMMARY!$C$8</f>
        <v>0.38352631329769549</v>
      </c>
      <c r="AN11">
        <f>AB11*TEST_SUMMARY!$C$9</f>
        <v>0.17108448609736249</v>
      </c>
      <c r="AO11">
        <f>AC11*TEST_SUMMARY!$C$10</f>
        <v>0.2867089209985732</v>
      </c>
      <c r="AP11">
        <f>AD11*TEST_SUMMARY!$C$11</f>
        <v>0.23813846799994265</v>
      </c>
      <c r="AQ11">
        <f>AE11*TEST_SUMMARY!$C$12</f>
        <v>6.1778553558697331E-2</v>
      </c>
      <c r="AR11">
        <f>AF11*TEST_SUMMARY!$C$13</f>
        <v>-7.9424741749105313E-2</v>
      </c>
      <c r="AS11">
        <f>AG11*TEST_SUMMARY!$C$14</f>
        <v>-8.8614999578798745E-2</v>
      </c>
      <c r="AT11">
        <f>TEST_SUMMARY!$C$2+SUM(AH11:AS11)</f>
        <v>1.2156266916746468</v>
      </c>
      <c r="AU11">
        <f t="shared" si="0"/>
        <v>0.77129301282534546</v>
      </c>
      <c r="AV11">
        <f t="shared" si="1"/>
        <v>0.25968693504166884</v>
      </c>
      <c r="AW11">
        <f t="shared" si="2"/>
        <v>0</v>
      </c>
      <c r="AX11">
        <f t="shared" si="3"/>
        <v>1</v>
      </c>
      <c r="AY11" s="35">
        <f t="shared" si="7"/>
        <v>3</v>
      </c>
      <c r="AZ11" s="35">
        <f t="shared" si="7"/>
        <v>7</v>
      </c>
      <c r="BA11" s="35">
        <f t="shared" si="8"/>
        <v>1.3953488372093023E-2</v>
      </c>
      <c r="BB11" s="35">
        <f t="shared" si="9"/>
        <v>8.2352941176470587E-2</v>
      </c>
      <c r="BC11" s="35">
        <f t="shared" si="4"/>
        <v>6.8399452804377564E-2</v>
      </c>
      <c r="BD11">
        <f t="shared" si="5"/>
        <v>8.2352941176470587E-2</v>
      </c>
      <c r="BE11">
        <f t="shared" si="6"/>
        <v>1.3953488372093023E-2</v>
      </c>
      <c r="BF11" s="23">
        <f>VLOOKUP(AH11,POINTS_TABLE!$D$2:$E$6,2,FALSE)</f>
        <v>22.950406619007929</v>
      </c>
      <c r="BG11" s="23">
        <f>VLOOKUP(AI11,POINTS_TABLE!$D$7:$E$12,2,FALSE)</f>
        <v>-3.4787121489872201</v>
      </c>
      <c r="BH11" s="23">
        <f>VLOOKUP(AJ11,POINTS_TABLE!$D$13:$E$18,2,FALSE)</f>
        <v>2.4866538521987356</v>
      </c>
      <c r="BI11" s="23">
        <f>VLOOKUP(AK11,POINTS_TABLE!$D$21:$E$24,2,FALSE)</f>
        <v>23.021267938938855</v>
      </c>
      <c r="BJ11" s="23">
        <f>VLOOKUP(AL11,POINTS_TABLE!$D$25:$E$27,2,FALSE)</f>
        <v>1.063873591300236</v>
      </c>
      <c r="BK11" s="23">
        <f>VLOOKUP(AM11,POINTS_TABLE!$D$28:$E$33,2,FALSE)</f>
        <v>16.599345307350365</v>
      </c>
      <c r="BL11" s="23">
        <f>VLOOKUP(AN11,POINTS_TABLE!$D$34:$E$37,2,FALSE)</f>
        <v>7.4046821899710498</v>
      </c>
      <c r="BM11" s="23">
        <f>VLOOKUP(AO11,POINTS_TABLE!$D$38:$E$41,2,FALSE)</f>
        <v>12.409006155098014</v>
      </c>
      <c r="BN11" s="23">
        <f>VLOOKUP(AP11,POINTS_TABLE!$D$42:$E$44,2,FALSE)</f>
        <v>10.30683560485237</v>
      </c>
      <c r="BO11" s="23">
        <f>VLOOKUP(AQ11,POINTS_TABLE!$D$45:$E$48,2,FALSE)</f>
        <v>2.6738283855727758</v>
      </c>
      <c r="BP11" s="23">
        <f>VLOOKUP(AR11,POINTS_TABLE!$D$49:$E$50,2,FALSE)</f>
        <v>-3.4375704313596254</v>
      </c>
      <c r="BQ11" s="23">
        <f>VLOOKUP(AS11,POINTS_TABLE!$D$51:$E$52,2,FALSE)</f>
        <v>-3.8353326132213157</v>
      </c>
      <c r="BR11" s="39">
        <f>ROUND(SCORECARD_SCALLING!$C$6-SUM(BF11:BQ11)-TRAIN_SUMMARY!$C$2*SCORECARD_SCALLING!$C$5,0)</f>
        <v>418</v>
      </c>
      <c r="BS11" t="str">
        <f t="shared" si="10"/>
        <v>Reject</v>
      </c>
      <c r="BT11">
        <f t="shared" si="11"/>
        <v>1</v>
      </c>
    </row>
    <row r="12" spans="1:72">
      <c r="A12" s="2" t="s">
        <v>32</v>
      </c>
      <c r="B12" s="2">
        <v>12</v>
      </c>
      <c r="C12" s="2" t="s">
        <v>60</v>
      </c>
      <c r="D12" s="2" t="s">
        <v>41</v>
      </c>
      <c r="E12" s="2">
        <v>2969</v>
      </c>
      <c r="F12" s="2" t="s">
        <v>34</v>
      </c>
      <c r="G12" s="2" t="s">
        <v>57</v>
      </c>
      <c r="H12" s="2">
        <v>4</v>
      </c>
      <c r="I12" s="2" t="s">
        <v>36</v>
      </c>
      <c r="J12" s="2" t="s">
        <v>27</v>
      </c>
      <c r="K12" s="2">
        <v>3</v>
      </c>
      <c r="L12" s="2" t="s">
        <v>43</v>
      </c>
      <c r="M12" s="2">
        <v>25</v>
      </c>
      <c r="N12" s="2" t="s">
        <v>27</v>
      </c>
      <c r="O12" s="2" t="s">
        <v>51</v>
      </c>
      <c r="P12" s="2">
        <v>2</v>
      </c>
      <c r="Q12" s="2" t="s">
        <v>30</v>
      </c>
      <c r="R12" s="2">
        <v>1</v>
      </c>
      <c r="S12" s="2" t="s">
        <v>27</v>
      </c>
      <c r="T12" s="2" t="s">
        <v>31</v>
      </c>
      <c r="U12" s="2">
        <v>1</v>
      </c>
      <c r="V12">
        <f>_xlfn.XLOOKUP(B12,Binning_WOE_IV!$C$2:$C$6,Binning_WOE_IV!$I$2:$I$6,"not found",-1)</f>
        <v>7.0953437452657447E-2</v>
      </c>
      <c r="W12">
        <f>_xlfn.XLOOKUP(E12,Binning_WOE_IV!$C$7:$C$12,Binning_WOE_IV!$I$7:$I$12,"not found",-1)</f>
        <v>0.12361395596717682</v>
      </c>
      <c r="X12">
        <f>_xlfn.XLOOKUP(M12,Binning_WOE_IV!$C$13:$C$18,Binning_WOE_IV!$I$13:$I$18,"not found",-1)</f>
        <v>-0.40221483439086264</v>
      </c>
      <c r="Y12">
        <f>_xlfn.XLOOKUP(A12,Binning_WOE_IV!$B$32:$B$35,Binning_WOE_IV!$G$32:$G$35,"not found",0)</f>
        <v>-0.45557089656450134</v>
      </c>
      <c r="Z12" s="23">
        <f>_xlfn.XLOOKUP(_xlfn.XLOOKUP(C12,Binning_WOE_IV!$AF$2:$AF$6,Binning_WOE_IV!$AG$2:$AG$6,"not found",0),Binning_WOE_IV!$R$36:$R$38,Binning_WOE_IV!$G$36:$G$38,"not found",0)</f>
        <v>-1.2442937789022748</v>
      </c>
      <c r="AA12" cm="1">
        <f t="array" ref="AA12">_xlfn.SWITCH(D12,"radio/tv",Binning_WOE_IV!$G$39,"other",Binning_WOE_IV!$G$39,"education",Binning_WOE_IV!$G$40,"retraining",Binning_WOE_IV!$G$40,"furniture/equipment",Binning_WOE_IV!$G$41,"domestic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2">
        <f>_xlfn.LET(_xlpm.b,_xlfn.XLOOKUP(F12,Binning_WOE_IV!$AJ$2:$AJ$6,Binning_WOE_IV!$AK$2:$AK$6,"not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2">
        <f>_xlfn.LET(_xlpm.b,_xlfn.XLOOKUP(G12,Binning_WOE_IV!$AL$2:$AL$6,Binning_WOE_IV!$AM$2:$AM$6,"not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2">
        <f>_xlfn.XLOOKUP(_xlfn.XLOOKUP(I12,Binning_WOE_IV!$AN$2:$AN$5,Binning_WOE_IV!$AO$2:$AO$5,"not found",0),Binning_WOE_IV!$R$53:$R$55,Binning_WOE_IV!$G$53:$G$55,"not found",0)</f>
        <v>-0.20099341664998441</v>
      </c>
      <c r="AE12">
        <f>_xlfn.LET(_xlpm.b,_xlfn.XLOOKUP(L12,Binning_WOE_IV!$AQ$2:$AQ$5,Binning_WOE_IV!$AR$2:$AR$5,"not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2">
        <f>_xlfn.XLOOKUP(_xlfn.XLOOKUP(N12,Binning_WOE_IV!$AS$2:$AS$4,Binning_WOE_IV!$AT$2:$AT$4,"not found",0),Binning_WOE_IV!$R$62:$R$63,Binning_WOE_IV!$G$62:$G$63,"not found",0)</f>
        <v>0.12957806221905885</v>
      </c>
      <c r="AG12">
        <f>_xlfn.XLOOKUP(_xlfn.XLOOKUP(O12,Binning_WOE_IV!$AU$2:$AU$4,Binning_WOE_IV!$AV$2:$AV$4,"not found",0),Binning_WOE_IV!$R$64:$R$65,Binning_WOE_IV!$G$64:$G$65,"not found",0)</f>
        <v>-0.4919272386823581</v>
      </c>
      <c r="AH12">
        <f>V12*TEST_SUMMARY!$C$3</f>
        <v>-5.5952498937620498E-2</v>
      </c>
      <c r="AI12">
        <f>W12*TEST_SUMMARY!$C$4</f>
        <v>-6.1692557392340606E-2</v>
      </c>
      <c r="AJ12">
        <f>X12*TEST_SUMMARY!$C$5</f>
        <v>0.25616502952357967</v>
      </c>
      <c r="AK12">
        <f>Y12*TEST_SUMMARY!$C$6</f>
        <v>0.35709270141793154</v>
      </c>
      <c r="AL12">
        <f>Z12*TEST_SUMMARY!$C$7</f>
        <v>0.68384000299252556</v>
      </c>
      <c r="AM12">
        <f>AA12*TEST_SUMMARY!$C$8</f>
        <v>5.9194073638088991E-2</v>
      </c>
      <c r="AN12">
        <f>AB12*TEST_SUMMARY!$C$9</f>
        <v>0.17108448609736249</v>
      </c>
      <c r="AO12">
        <f>AC12*TEST_SUMMARY!$C$10</f>
        <v>0.2867089209985732</v>
      </c>
      <c r="AP12">
        <f>AD12*TEST_SUMMARY!$C$11</f>
        <v>0.23813846799994265</v>
      </c>
      <c r="AQ12">
        <f>AE12*TEST_SUMMARY!$C$12</f>
        <v>-1.8327249432625072E-2</v>
      </c>
      <c r="AR12">
        <f>AF12*TEST_SUMMARY!$C$13</f>
        <v>-7.9424741749105313E-2</v>
      </c>
      <c r="AS12">
        <f>AG12*TEST_SUMMARY!$C$14</f>
        <v>0.18600799575071647</v>
      </c>
      <c r="AT12">
        <f>TEST_SUMMARY!$C$2+SUM(AH12:AS12)</f>
        <v>1.2014338161449056</v>
      </c>
      <c r="AU12">
        <f t="shared" si="0"/>
        <v>0.76877975320921854</v>
      </c>
      <c r="AV12">
        <f t="shared" si="1"/>
        <v>0.26295075724878009</v>
      </c>
      <c r="AW12">
        <f t="shared" si="2"/>
        <v>0</v>
      </c>
      <c r="AX12">
        <f t="shared" si="3"/>
        <v>1</v>
      </c>
      <c r="AY12" s="35">
        <f t="shared" si="7"/>
        <v>3</v>
      </c>
      <c r="AZ12" s="35">
        <f t="shared" si="7"/>
        <v>8</v>
      </c>
      <c r="BA12" s="35">
        <f t="shared" si="8"/>
        <v>1.3953488372093023E-2</v>
      </c>
      <c r="BB12" s="35">
        <f t="shared" si="9"/>
        <v>9.4117647058823528E-2</v>
      </c>
      <c r="BC12" s="35">
        <f t="shared" si="4"/>
        <v>8.0164158686730505E-2</v>
      </c>
      <c r="BD12">
        <f t="shared" si="5"/>
        <v>9.4117647058823528E-2</v>
      </c>
      <c r="BE12">
        <f t="shared" si="6"/>
        <v>1.3953488372093023E-2</v>
      </c>
      <c r="BF12" s="23">
        <f>VLOOKUP(AH12,POINTS_TABLE!$D$2:$E$6,2,FALSE)</f>
        <v>-2.4216717822795024</v>
      </c>
      <c r="BG12" s="23">
        <f>VLOOKUP(AI12,POINTS_TABLE!$D$7:$E$12,2,FALSE)</f>
        <v>-2.6701063982906263</v>
      </c>
      <c r="BH12" s="23">
        <f>VLOOKUP(AJ12,POINTS_TABLE!$D$13:$E$18,2,FALSE)</f>
        <v>11.087040532285299</v>
      </c>
      <c r="BI12" s="23">
        <f>VLOOKUP(AK12,POINTS_TABLE!$D$21:$E$24,2,FALSE)</f>
        <v>15.455276084198793</v>
      </c>
      <c r="BJ12" s="23">
        <f>VLOOKUP(AL12,POINTS_TABLE!$D$25:$E$27,2,FALSE)</f>
        <v>29.597177432364315</v>
      </c>
      <c r="BK12" s="23">
        <f>VLOOKUP(AM12,POINTS_TABLE!$D$28:$E$33,2,FALSE)</f>
        <v>2.5619698946306131</v>
      </c>
      <c r="BL12" s="23">
        <f>VLOOKUP(AN12,POINTS_TABLE!$D$34:$E$37,2,FALSE)</f>
        <v>7.4046821899710498</v>
      </c>
      <c r="BM12" s="23">
        <f>VLOOKUP(AO12,POINTS_TABLE!$D$38:$E$41,2,FALSE)</f>
        <v>12.409006155098014</v>
      </c>
      <c r="BN12" s="23">
        <f>VLOOKUP(AP12,POINTS_TABLE!$D$42:$E$44,2,FALSE)</f>
        <v>10.30683560485237</v>
      </c>
      <c r="BO12" s="23">
        <f>VLOOKUP(AQ12,POINTS_TABLE!$D$45:$E$48,2,FALSE)</f>
        <v>-0.79321895608749771</v>
      </c>
      <c r="BP12" s="23">
        <f>VLOOKUP(AR12,POINTS_TABLE!$D$49:$E$50,2,FALSE)</f>
        <v>-3.4375704313596254</v>
      </c>
      <c r="BQ12" s="23">
        <f>VLOOKUP(AS12,POINTS_TABLE!$D$51:$E$52,2,FALSE)</f>
        <v>8.0505843910576207</v>
      </c>
      <c r="BR12" s="39">
        <f>ROUND(SCORECARD_SCALLING!$C$6-SUM(BF12:BQ12)-TRAIN_SUMMARY!$C$2*SCORECARD_SCALLING!$C$5,0)</f>
        <v>418</v>
      </c>
      <c r="BS12" t="str">
        <f t="shared" si="10"/>
        <v>Reject</v>
      </c>
      <c r="BT12">
        <f t="shared" si="11"/>
        <v>1</v>
      </c>
    </row>
    <row r="13" spans="1:72">
      <c r="A13" s="2" t="s">
        <v>32</v>
      </c>
      <c r="B13" s="2">
        <v>48</v>
      </c>
      <c r="C13" s="2" t="s">
        <v>64</v>
      </c>
      <c r="D13" s="2" t="s">
        <v>58</v>
      </c>
      <c r="E13" s="2">
        <v>3566</v>
      </c>
      <c r="F13" s="2" t="s">
        <v>59</v>
      </c>
      <c r="G13" s="2" t="s">
        <v>39</v>
      </c>
      <c r="H13" s="2">
        <v>4</v>
      </c>
      <c r="I13" s="2" t="s">
        <v>26</v>
      </c>
      <c r="J13" s="2" t="s">
        <v>27</v>
      </c>
      <c r="K13" s="2">
        <v>2</v>
      </c>
      <c r="L13" s="2" t="s">
        <v>50</v>
      </c>
      <c r="M13" s="2">
        <v>30</v>
      </c>
      <c r="N13" s="2" t="s">
        <v>27</v>
      </c>
      <c r="O13" s="2" t="s">
        <v>29</v>
      </c>
      <c r="P13" s="2">
        <v>1</v>
      </c>
      <c r="Q13" s="2" t="s">
        <v>30</v>
      </c>
      <c r="R13" s="2">
        <v>1</v>
      </c>
      <c r="S13" s="2" t="s">
        <v>27</v>
      </c>
      <c r="T13" s="2" t="s">
        <v>31</v>
      </c>
      <c r="U13" s="2">
        <v>0</v>
      </c>
      <c r="V13">
        <f>_xlfn.XLOOKUP(B13,Binning_WOE_IV!$C$2:$C$6,Binning_WOE_IV!$I$2:$I$6,"not found",-1)</f>
        <v>-0.94704225543434295</v>
      </c>
      <c r="W13">
        <f>_xlfn.XLOOKUP(E13,Binning_WOE_IV!$C$7:$C$12,Binning_WOE_IV!$I$7:$I$12,"not found",-1)</f>
        <v>4.3939369041401284E-2</v>
      </c>
      <c r="X13">
        <f>_xlfn.XLOOKUP(M13,Binning_WOE_IV!$C$13:$C$18,Binning_WOE_IV!$I$13:$I$18,"not found",-1)</f>
        <v>-9.0210644079187538E-2</v>
      </c>
      <c r="Y13">
        <f>_xlfn.XLOOKUP(A13,Binning_WOE_IV!$B$32:$B$35,Binning_WOE_IV!$G$32:$G$35,"not found",0)</f>
        <v>-0.45557089656450134</v>
      </c>
      <c r="Z13" s="23">
        <f>_xlfn.XLOOKUP(_xlfn.XLOOKUP(C13,Binning_WOE_IV!$AF$2:$AF$6,Binning_WOE_IV!$AG$2:$AG$6,"not found",0),Binning_WOE_IV!$R$36:$R$38,Binning_WOE_IV!$G$36:$G$38,"not found",0)</f>
        <v>-1.2442937789022748</v>
      </c>
      <c r="AA13" cm="1">
        <f t="array" ref="AA13">_xlfn.SWITCH(D13,"radio/tv",Binning_WOE_IV!$G$39,"other",Binning_WOE_IV!$G$39,"education",Binning_WOE_IV!$G$40,"retraining",Binning_WOE_IV!$G$40,"furniture/equipment",Binning_WOE_IV!$G$41,"domestic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3">
        <f>_xlfn.LET(_xlpm.b,_xlfn.XLOOKUP(F13,Binning_WOE_IV!$AJ$2:$AJ$6,Binning_WOE_IV!$AK$2:$AK$6,"not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13">
        <f>_xlfn.LET(_xlpm.b,_xlfn.XLOOKUP(G13,Binning_WOE_IV!$AL$2:$AL$6,Binning_WOE_IV!$AM$2:$AM$6,"not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3">
        <f>_xlfn.XLOOKUP(_xlfn.XLOOKUP(I13,Binning_WOE_IV!$AN$2:$AN$5,Binning_WOE_IV!$AO$2:$AO$5,"not found",0),Binning_WOE_IV!$R$53:$R$55,Binning_WOE_IV!$G$53:$G$55,"not found",0)</f>
        <v>0.1811117123342415</v>
      </c>
      <c r="AE13">
        <f>_xlfn.LET(_xlpm.b,_xlfn.XLOOKUP(L13,Binning_WOE_IV!$AQ$2:$AQ$5,Binning_WOE_IV!$AR$2:$AR$5,"not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3">
        <f>_xlfn.XLOOKUP(_xlfn.XLOOKUP(N13,Binning_WOE_IV!$AS$2:$AS$4,Binning_WOE_IV!$AT$2:$AT$4,"not found",0),Binning_WOE_IV!$R$62:$R$63,Binning_WOE_IV!$G$62:$G$63,"not found",0)</f>
        <v>0.12957806221905885</v>
      </c>
      <c r="AG13">
        <f>_xlfn.XLOOKUP(_xlfn.XLOOKUP(O13,Binning_WOE_IV!$AU$2:$AU$4,Binning_WOE_IV!$AV$2:$AV$4,"not found",0),Binning_WOE_IV!$R$64:$R$65,Binning_WOE_IV!$G$64:$G$65,"not found",0)</f>
        <v>0.23435622685305388</v>
      </c>
      <c r="AH13">
        <f>V13*TEST_SUMMARY!$C$3</f>
        <v>0.74681907872931619</v>
      </c>
      <c r="AI13">
        <f>W13*TEST_SUMMARY!$C$4</f>
        <v>-2.1929012991782761E-2</v>
      </c>
      <c r="AJ13">
        <f>X13*TEST_SUMMARY!$C$5</f>
        <v>5.7453903556002682E-2</v>
      </c>
      <c r="AK13">
        <f>Y13*TEST_SUMMARY!$C$6</f>
        <v>0.35709270141793154</v>
      </c>
      <c r="AL13">
        <f>Z13*TEST_SUMMARY!$C$7</f>
        <v>0.68384000299252556</v>
      </c>
      <c r="AM13">
        <f>AA13*TEST_SUMMARY!$C$8</f>
        <v>0.4883377841684039</v>
      </c>
      <c r="AN13">
        <f>AB13*TEST_SUMMARY!$C$9</f>
        <v>0.18902110492895396</v>
      </c>
      <c r="AO13">
        <f>AC13*TEST_SUMMARY!$C$10</f>
        <v>-0.18469041192036334</v>
      </c>
      <c r="AP13">
        <f>AD13*TEST_SUMMARY!$C$11</f>
        <v>-0.21458247952085815</v>
      </c>
      <c r="AQ13">
        <f>AE13*TEST_SUMMARY!$C$12</f>
        <v>6.1778553558697331E-2</v>
      </c>
      <c r="AR13">
        <f>AF13*TEST_SUMMARY!$C$13</f>
        <v>-7.9424741749105313E-2</v>
      </c>
      <c r="AS13">
        <f>AG13*TEST_SUMMARY!$C$14</f>
        <v>-8.8614999578798745E-2</v>
      </c>
      <c r="AT13">
        <f>TEST_SUMMARY!$C$2+SUM(AH13:AS13)</f>
        <v>1.1737006688287996</v>
      </c>
      <c r="AU13">
        <f t="shared" si="0"/>
        <v>0.76381327748904171</v>
      </c>
      <c r="AV13">
        <f t="shared" si="1"/>
        <v>1.4431325897076086</v>
      </c>
      <c r="AW13">
        <f t="shared" si="2"/>
        <v>1</v>
      </c>
      <c r="AX13">
        <f t="shared" si="3"/>
        <v>0</v>
      </c>
      <c r="AY13" s="35">
        <f t="shared" si="7"/>
        <v>4</v>
      </c>
      <c r="AZ13" s="35">
        <f t="shared" si="7"/>
        <v>8</v>
      </c>
      <c r="BA13" s="35">
        <f t="shared" si="8"/>
        <v>1.8604651162790697E-2</v>
      </c>
      <c r="BB13" s="35">
        <f t="shared" si="9"/>
        <v>9.4117647058823528E-2</v>
      </c>
      <c r="BC13" s="35">
        <f t="shared" si="4"/>
        <v>7.5512995896032831E-2</v>
      </c>
      <c r="BD13">
        <f t="shared" si="5"/>
        <v>9.4117647058823528E-2</v>
      </c>
      <c r="BE13">
        <f t="shared" si="6"/>
        <v>1.8604651162790697E-2</v>
      </c>
      <c r="BF13" s="23">
        <f>VLOOKUP(AH13,POINTS_TABLE!$D$2:$E$6,2,FALSE)</f>
        <v>32.322965439721465</v>
      </c>
      <c r="BG13" s="23">
        <f>VLOOKUP(AI13,POINTS_TABLE!$D$7:$E$12,2,FALSE)</f>
        <v>-0.94910634884503919</v>
      </c>
      <c r="BH13" s="23">
        <f>VLOOKUP(AJ13,POINTS_TABLE!$D$13:$E$18,2,FALSE)</f>
        <v>2.4866538521987356</v>
      </c>
      <c r="BI13" s="23">
        <f>VLOOKUP(AK13,POINTS_TABLE!$D$21:$E$24,2,FALSE)</f>
        <v>15.455276084198793</v>
      </c>
      <c r="BJ13" s="23">
        <f>VLOOKUP(AL13,POINTS_TABLE!$D$25:$E$27,2,FALSE)</f>
        <v>29.597177432364315</v>
      </c>
      <c r="BK13" s="23">
        <f>VLOOKUP(AM13,POINTS_TABLE!$D$28:$E$33,2,FALSE)</f>
        <v>21.135674984953837</v>
      </c>
      <c r="BL13" s="23">
        <f>VLOOKUP(AN13,POINTS_TABLE!$D$34:$E$37,2,FALSE)</f>
        <v>8.180994321130628</v>
      </c>
      <c r="BM13" s="23">
        <f>VLOOKUP(AO13,POINTS_TABLE!$D$38:$E$41,2,FALSE)</f>
        <v>-7.9935582413174426</v>
      </c>
      <c r="BN13" s="23">
        <f>VLOOKUP(AP13,POINTS_TABLE!$D$42:$E$44,2,FALSE)</f>
        <v>-9.2873123719919874</v>
      </c>
      <c r="BO13" s="23">
        <f>VLOOKUP(AQ13,POINTS_TABLE!$D$45:$E$48,2,FALSE)</f>
        <v>2.6738283855727758</v>
      </c>
      <c r="BP13" s="23">
        <f>VLOOKUP(AR13,POINTS_TABLE!$D$49:$E$50,2,FALSE)</f>
        <v>-3.4375704313596254</v>
      </c>
      <c r="BQ13" s="23">
        <f>VLOOKUP(AS13,POINTS_TABLE!$D$51:$E$52,2,FALSE)</f>
        <v>-3.8353326132213157</v>
      </c>
      <c r="BR13" s="39">
        <f>ROUND(SCORECARD_SCALLING!$C$6-SUM(BF13:BQ13)-TRAIN_SUMMARY!$C$2*SCORECARD_SCALLING!$C$5,0)</f>
        <v>420</v>
      </c>
      <c r="BS13" t="str">
        <f t="shared" si="10"/>
        <v>Reject</v>
      </c>
      <c r="BT13">
        <f t="shared" si="11"/>
        <v>1</v>
      </c>
    </row>
    <row r="14" spans="1:72">
      <c r="A14" s="2" t="s">
        <v>21</v>
      </c>
      <c r="B14" s="2">
        <v>36</v>
      </c>
      <c r="C14" s="2" t="s">
        <v>33</v>
      </c>
      <c r="D14" s="2" t="s">
        <v>46</v>
      </c>
      <c r="E14" s="2">
        <v>9271</v>
      </c>
      <c r="F14" s="2" t="s">
        <v>34</v>
      </c>
      <c r="G14" s="2" t="s">
        <v>39</v>
      </c>
      <c r="H14" s="2">
        <v>2</v>
      </c>
      <c r="I14" s="2" t="s">
        <v>26</v>
      </c>
      <c r="J14" s="2" t="s">
        <v>27</v>
      </c>
      <c r="K14" s="2">
        <v>1</v>
      </c>
      <c r="L14" s="2" t="s">
        <v>50</v>
      </c>
      <c r="M14" s="2">
        <v>24</v>
      </c>
      <c r="N14" s="2" t="s">
        <v>27</v>
      </c>
      <c r="O14" s="2" t="s">
        <v>29</v>
      </c>
      <c r="P14" s="2">
        <v>1</v>
      </c>
      <c r="Q14" s="2" t="s">
        <v>30</v>
      </c>
      <c r="R14" s="2">
        <v>1</v>
      </c>
      <c r="S14" s="2" t="s">
        <v>31</v>
      </c>
      <c r="T14" s="2" t="s">
        <v>31</v>
      </c>
      <c r="U14" s="2">
        <v>1</v>
      </c>
      <c r="V14">
        <f>_xlfn.XLOOKUP(B14,Binning_WOE_IV!$C$2:$C$6,Binning_WOE_IV!$I$2:$I$6,"not found",-1)</f>
        <v>-0.672432264549915</v>
      </c>
      <c r="W14">
        <f>_xlfn.XLOOKUP(E14,Binning_WOE_IV!$C$7:$C$12,Binning_WOE_IV!$I$7:$I$12,"not found",-1)</f>
        <v>-0.98786424995459821</v>
      </c>
      <c r="X14">
        <f>_xlfn.XLOOKUP(M14,Binning_WOE_IV!$C$13:$C$18,Binning_WOE_IV!$I$13:$I$18,"not found",-1)</f>
        <v>-0.40221483439086264</v>
      </c>
      <c r="Y14">
        <f>_xlfn.XLOOKUP(A14,Binning_WOE_IV!$B$32:$B$35,Binning_WOE_IV!$G$32:$G$35,"not found",0)</f>
        <v>-0.67859154491044971</v>
      </c>
      <c r="Z14" s="23">
        <f>_xlfn.XLOOKUP(_xlfn.XLOOKUP(C14,Binning_WOE_IV!$AF$2:$AF$6,Binning_WOE_IV!$AG$2:$AG$6,"not found",0),Binning_WOE_IV!$R$36:$R$38,Binning_WOE_IV!$G$36:$G$38,"not found",0)</f>
        <v>-4.4726268044255127E-2</v>
      </c>
      <c r="AA14" cm="1">
        <f t="array" ref="AA14">_xlfn.SWITCH(D14,"radio/tv",Binning_WOE_IV!$G$39,"other",Binning_WOE_IV!$G$39,"education",Binning_WOE_IV!$G$40,"retraining",Binning_WOE_IV!$G$40,"furniture/equipment",Binning_WOE_IV!$G$41,"domestic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4">
        <f>_xlfn.LET(_xlpm.b,_xlfn.XLOOKUP(F14,Binning_WOE_IV!$AJ$2:$AJ$6,Binning_WOE_IV!$AK$2:$AK$6,"not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4">
        <f>_xlfn.LET(_xlpm.b,_xlfn.XLOOKUP(G14,Binning_WOE_IV!$AL$2:$AL$6,Binning_WOE_IV!$AM$2:$AM$6,"not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4">
        <f>_xlfn.XLOOKUP(_xlfn.XLOOKUP(I14,Binning_WOE_IV!$AN$2:$AN$5,Binning_WOE_IV!$AO$2:$AO$5,"not found",0),Binning_WOE_IV!$R$53:$R$55,Binning_WOE_IV!$G$53:$G$55,"not found",0)</f>
        <v>0.1811117123342415</v>
      </c>
      <c r="AE14">
        <f>_xlfn.LET(_xlpm.b,_xlfn.XLOOKUP(L14,Binning_WOE_IV!$AQ$2:$AQ$5,Binning_WOE_IV!$AR$2:$AR$5,"not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4">
        <f>_xlfn.XLOOKUP(_xlfn.XLOOKUP(N14,Binning_WOE_IV!$AS$2:$AS$4,Binning_WOE_IV!$AT$2:$AT$4,"not found",0),Binning_WOE_IV!$R$62:$R$63,Binning_WOE_IV!$G$62:$G$63,"not found",0)</f>
        <v>0.12957806221905885</v>
      </c>
      <c r="AG14">
        <f>_xlfn.XLOOKUP(_xlfn.XLOOKUP(O14,Binning_WOE_IV!$AU$2:$AU$4,Binning_WOE_IV!$AV$2:$AV$4,"not found",0),Binning_WOE_IV!$R$64:$R$65,Binning_WOE_IV!$G$64:$G$65,"not found",0)</f>
        <v>0.23435622685305388</v>
      </c>
      <c r="AH14">
        <f>V14*TEST_SUMMARY!$C$3</f>
        <v>0.53026698802232175</v>
      </c>
      <c r="AI14">
        <f>W14*TEST_SUMMARY!$C$4</f>
        <v>0.49301772974847569</v>
      </c>
      <c r="AJ14">
        <f>X14*TEST_SUMMARY!$C$5</f>
        <v>0.25616502952357967</v>
      </c>
      <c r="AK14">
        <f>Y14*TEST_SUMMARY!$C$6</f>
        <v>0.53190423215968441</v>
      </c>
      <c r="AL14">
        <f>Z14*TEST_SUMMARY!$C$7</f>
        <v>2.4580699342731407E-2</v>
      </c>
      <c r="AM14">
        <f>AA14*TEST_SUMMARY!$C$8</f>
        <v>0.38352631329769549</v>
      </c>
      <c r="AN14">
        <f>AB14*TEST_SUMMARY!$C$9</f>
        <v>0.17108448609736249</v>
      </c>
      <c r="AO14">
        <f>AC14*TEST_SUMMARY!$C$10</f>
        <v>-0.18469041192036334</v>
      </c>
      <c r="AP14">
        <f>AD14*TEST_SUMMARY!$C$11</f>
        <v>-0.21458247952085815</v>
      </c>
      <c r="AQ14">
        <f>AE14*TEST_SUMMARY!$C$12</f>
        <v>6.1778553558697331E-2</v>
      </c>
      <c r="AR14">
        <f>AF14*TEST_SUMMARY!$C$13</f>
        <v>-7.9424741749105313E-2</v>
      </c>
      <c r="AS14">
        <f>AG14*TEST_SUMMARY!$C$14</f>
        <v>-8.8614999578798745E-2</v>
      </c>
      <c r="AT14">
        <f>TEST_SUMMARY!$C$2+SUM(AH14:AS14)</f>
        <v>1.0636105842192989</v>
      </c>
      <c r="AU14">
        <f t="shared" si="0"/>
        <v>0.74337992781438855</v>
      </c>
      <c r="AV14">
        <f t="shared" si="1"/>
        <v>0.29654802200221914</v>
      </c>
      <c r="AW14">
        <f t="shared" si="2"/>
        <v>0</v>
      </c>
      <c r="AX14">
        <f t="shared" si="3"/>
        <v>1</v>
      </c>
      <c r="AY14" s="35">
        <f t="shared" si="7"/>
        <v>4</v>
      </c>
      <c r="AZ14" s="35">
        <f t="shared" si="7"/>
        <v>9</v>
      </c>
      <c r="BA14" s="35">
        <f t="shared" si="8"/>
        <v>1.8604651162790697E-2</v>
      </c>
      <c r="BB14" s="35">
        <f t="shared" si="9"/>
        <v>0.10588235294117647</v>
      </c>
      <c r="BC14" s="35">
        <f t="shared" si="4"/>
        <v>8.7277701778385772E-2</v>
      </c>
      <c r="BD14">
        <f t="shared" si="5"/>
        <v>0.10588235294117647</v>
      </c>
      <c r="BE14">
        <f t="shared" si="6"/>
        <v>1.8604651162790697E-2</v>
      </c>
      <c r="BF14" s="23">
        <f>VLOOKUP(AH14,POINTS_TABLE!$D$2:$E$6,2,FALSE)</f>
        <v>22.950406619007929</v>
      </c>
      <c r="BG14" s="23">
        <f>VLOOKUP(AI14,POINTS_TABLE!$D$7:$E$12,2,FALSE)</f>
        <v>21.33822701335383</v>
      </c>
      <c r="BH14" s="23">
        <f>VLOOKUP(AJ14,POINTS_TABLE!$D$13:$E$18,2,FALSE)</f>
        <v>11.087040532285299</v>
      </c>
      <c r="BI14" s="23">
        <f>VLOOKUP(AK14,POINTS_TABLE!$D$21:$E$24,2,FALSE)</f>
        <v>23.021267938938855</v>
      </c>
      <c r="BJ14" s="23">
        <f>VLOOKUP(AL14,POINTS_TABLE!$D$25:$E$27,2,FALSE)</f>
        <v>1.063873591300236</v>
      </c>
      <c r="BK14" s="23">
        <f>VLOOKUP(AM14,POINTS_TABLE!$D$28:$E$33,2,FALSE)</f>
        <v>16.599345307350365</v>
      </c>
      <c r="BL14" s="23">
        <f>VLOOKUP(AN14,POINTS_TABLE!$D$34:$E$37,2,FALSE)</f>
        <v>7.4046821899710498</v>
      </c>
      <c r="BM14" s="23">
        <f>VLOOKUP(AO14,POINTS_TABLE!$D$38:$E$41,2,FALSE)</f>
        <v>-7.9935582413174426</v>
      </c>
      <c r="BN14" s="23">
        <f>VLOOKUP(AP14,POINTS_TABLE!$D$42:$E$44,2,FALSE)</f>
        <v>-9.2873123719919874</v>
      </c>
      <c r="BO14" s="23">
        <f>VLOOKUP(AQ14,POINTS_TABLE!$D$45:$E$48,2,FALSE)</f>
        <v>2.6738283855727758</v>
      </c>
      <c r="BP14" s="23">
        <f>VLOOKUP(AR14,POINTS_TABLE!$D$49:$E$50,2,FALSE)</f>
        <v>-3.4375704313596254</v>
      </c>
      <c r="BQ14" s="23">
        <f>VLOOKUP(AS14,POINTS_TABLE!$D$51:$E$52,2,FALSE)</f>
        <v>-3.8353326132213157</v>
      </c>
      <c r="BR14" s="39">
        <f>ROUND(SCORECARD_SCALLING!$C$6-SUM(BF14:BQ14)-TRAIN_SUMMARY!$C$2*SCORECARD_SCALLING!$C$5,0)</f>
        <v>424</v>
      </c>
      <c r="BS14" t="str">
        <f t="shared" si="10"/>
        <v>Reject</v>
      </c>
      <c r="BT14">
        <f t="shared" si="11"/>
        <v>1</v>
      </c>
    </row>
    <row r="15" spans="1:72">
      <c r="A15" s="2" t="s">
        <v>21</v>
      </c>
      <c r="B15" s="2">
        <v>60</v>
      </c>
      <c r="C15" s="2" t="s">
        <v>33</v>
      </c>
      <c r="D15" s="2" t="s">
        <v>58</v>
      </c>
      <c r="E15" s="2">
        <v>7297</v>
      </c>
      <c r="F15" s="2" t="s">
        <v>34</v>
      </c>
      <c r="G15" s="2" t="s">
        <v>25</v>
      </c>
      <c r="H15" s="2">
        <v>4</v>
      </c>
      <c r="I15" s="2" t="s">
        <v>26</v>
      </c>
      <c r="J15" s="2" t="s">
        <v>66</v>
      </c>
      <c r="K15" s="2">
        <v>4</v>
      </c>
      <c r="L15" s="2" t="s">
        <v>47</v>
      </c>
      <c r="M15" s="2">
        <v>36</v>
      </c>
      <c r="N15" s="2" t="s">
        <v>27</v>
      </c>
      <c r="O15" s="2" t="s">
        <v>51</v>
      </c>
      <c r="P15" s="2">
        <v>1</v>
      </c>
      <c r="Q15" s="2" t="s">
        <v>30</v>
      </c>
      <c r="R15" s="2">
        <v>1</v>
      </c>
      <c r="S15" s="2" t="s">
        <v>27</v>
      </c>
      <c r="T15" s="2" t="s">
        <v>31</v>
      </c>
      <c r="U15" s="2">
        <v>1</v>
      </c>
      <c r="V15">
        <f>_xlfn.XLOOKUP(B15,Binning_WOE_IV!$C$2:$C$6,Binning_WOE_IV!$I$2:$I$6,"not found",-1)</f>
        <v>-0.94704225543434295</v>
      </c>
      <c r="W15">
        <f>_xlfn.XLOOKUP(E15,Binning_WOE_IV!$C$7:$C$12,Binning_WOE_IV!$I$7:$I$12,"not found",-1)</f>
        <v>-0.1020145435816787</v>
      </c>
      <c r="X15">
        <f>_xlfn.XLOOKUP(M15,Binning_WOE_IV!$C$13:$C$18,Binning_WOE_IV!$I$13:$I$18,"not found",-1)</f>
        <v>0.27579903319597576</v>
      </c>
      <c r="Y15">
        <f>_xlfn.XLOOKUP(A15,Binning_WOE_IV!$B$32:$B$35,Binning_WOE_IV!$G$32:$G$35,"not found",0)</f>
        <v>-0.67859154491044971</v>
      </c>
      <c r="Z15" s="23">
        <f>_xlfn.XLOOKUP(_xlfn.XLOOKUP(C15,Binning_WOE_IV!$AF$2:$AF$6,Binning_WOE_IV!$AG$2:$AG$6,"not found",0),Binning_WOE_IV!$R$36:$R$38,Binning_WOE_IV!$G$36:$G$38,"not found",0)</f>
        <v>-4.4726268044255127E-2</v>
      </c>
      <c r="AA15" cm="1">
        <f t="array" ref="AA15">_xlfn.SWITCH(D15,"radio/tv",Binning_WOE_IV!$G$39,"other",Binning_WOE_IV!$G$39,"education",Binning_WOE_IV!$G$40,"retraining",Binning_WOE_IV!$G$40,"furniture/equipment",Binning_WOE_IV!$G$41,"domestic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5">
        <f>_xlfn.LET(_xlpm.b,_xlfn.XLOOKUP(F15,Binning_WOE_IV!$AJ$2:$AJ$6,Binning_WOE_IV!$AK$2:$AK$6,"not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5">
        <f>_xlfn.LET(_xlpm.b,_xlfn.XLOOKUP(G15,Binning_WOE_IV!$AL$2:$AL$6,Binning_WOE_IV!$AM$2:$AM$6,"not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5">
        <f>_xlfn.XLOOKUP(_xlfn.XLOOKUP(I15,Binning_WOE_IV!$AN$2:$AN$5,Binning_WOE_IV!$AO$2:$AO$5,"not found",0),Binning_WOE_IV!$R$53:$R$55,Binning_WOE_IV!$G$53:$G$55,"not found",0)</f>
        <v>0.1811117123342415</v>
      </c>
      <c r="AE15">
        <f>_xlfn.LET(_xlpm.b,_xlfn.XLOOKUP(L15,Binning_WOE_IV!$AQ$2:$AQ$5,Binning_WOE_IV!$AR$2:$AR$5,"not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5">
        <f>_xlfn.XLOOKUP(_xlfn.XLOOKUP(N15,Binning_WOE_IV!$AS$2:$AS$4,Binning_WOE_IV!$AT$2:$AT$4,"not found",0),Binning_WOE_IV!$R$62:$R$63,Binning_WOE_IV!$G$62:$G$63,"not found",0)</f>
        <v>0.12957806221905885</v>
      </c>
      <c r="AG15">
        <f>_xlfn.XLOOKUP(_xlfn.XLOOKUP(O15,Binning_WOE_IV!$AU$2:$AU$4,Binning_WOE_IV!$AV$2:$AV$4,"not found",0),Binning_WOE_IV!$R$64:$R$65,Binning_WOE_IV!$G$64:$G$65,"not found",0)</f>
        <v>-0.4919272386823581</v>
      </c>
      <c r="AH15">
        <f>V15*TEST_SUMMARY!$C$3</f>
        <v>0.74681907872931619</v>
      </c>
      <c r="AI15">
        <f>W15*TEST_SUMMARY!$C$4</f>
        <v>5.0912844229637523E-2</v>
      </c>
      <c r="AJ15">
        <f>X15*TEST_SUMMARY!$C$5</f>
        <v>-0.1756525653466223</v>
      </c>
      <c r="AK15">
        <f>Y15*TEST_SUMMARY!$C$6</f>
        <v>0.53190423215968441</v>
      </c>
      <c r="AL15">
        <f>Z15*TEST_SUMMARY!$C$7</f>
        <v>2.4580699342731407E-2</v>
      </c>
      <c r="AM15">
        <f>AA15*TEST_SUMMARY!$C$8</f>
        <v>0.4883377841684039</v>
      </c>
      <c r="AN15">
        <f>AB15*TEST_SUMMARY!$C$9</f>
        <v>0.17108448609736249</v>
      </c>
      <c r="AO15">
        <f>AC15*TEST_SUMMARY!$C$10</f>
        <v>-0.18469041192036334</v>
      </c>
      <c r="AP15">
        <f>AD15*TEST_SUMMARY!$C$11</f>
        <v>-0.21458247952085815</v>
      </c>
      <c r="AQ15">
        <f>AE15*TEST_SUMMARY!$C$12</f>
        <v>0.30495501300893796</v>
      </c>
      <c r="AR15">
        <f>AF15*TEST_SUMMARY!$C$13</f>
        <v>-7.9424741749105313E-2</v>
      </c>
      <c r="AS15">
        <f>AG15*TEST_SUMMARY!$C$14</f>
        <v>0.18600799575071647</v>
      </c>
      <c r="AT15">
        <f>TEST_SUMMARY!$C$2+SUM(AH15:AS15)</f>
        <v>1.0288511201877175</v>
      </c>
      <c r="AU15">
        <f t="shared" si="0"/>
        <v>0.73669310090055118</v>
      </c>
      <c r="AV15">
        <f t="shared" si="1"/>
        <v>0.30558389020683951</v>
      </c>
      <c r="AW15">
        <f t="shared" si="2"/>
        <v>0</v>
      </c>
      <c r="AX15">
        <f t="shared" si="3"/>
        <v>1</v>
      </c>
      <c r="AY15" s="35">
        <f t="shared" si="7"/>
        <v>4</v>
      </c>
      <c r="AZ15" s="35">
        <f t="shared" si="7"/>
        <v>10</v>
      </c>
      <c r="BA15" s="35">
        <f t="shared" si="8"/>
        <v>1.8604651162790697E-2</v>
      </c>
      <c r="BB15" s="35">
        <f t="shared" si="9"/>
        <v>0.11764705882352941</v>
      </c>
      <c r="BC15" s="35">
        <f t="shared" si="4"/>
        <v>9.9042407660738713E-2</v>
      </c>
      <c r="BD15">
        <f t="shared" si="5"/>
        <v>0.11764705882352941</v>
      </c>
      <c r="BE15">
        <f t="shared" si="6"/>
        <v>1.8604651162790697E-2</v>
      </c>
      <c r="BF15" s="23">
        <f>VLOOKUP(AH15,POINTS_TABLE!$D$2:$E$6,2,FALSE)</f>
        <v>32.322965439721465</v>
      </c>
      <c r="BG15" s="23">
        <f>VLOOKUP(AI15,POINTS_TABLE!$D$7:$E$12,2,FALSE)</f>
        <v>2.2035512366295098</v>
      </c>
      <c r="BH15" s="23">
        <f>VLOOKUP(AJ15,POINTS_TABLE!$D$13:$E$18,2,FALSE)</f>
        <v>-7.6023925483498971</v>
      </c>
      <c r="BI15" s="23">
        <f>VLOOKUP(AK15,POINTS_TABLE!$D$21:$E$24,2,FALSE)</f>
        <v>23.021267938938855</v>
      </c>
      <c r="BJ15" s="23">
        <f>VLOOKUP(AL15,POINTS_TABLE!$D$25:$E$27,2,FALSE)</f>
        <v>1.063873591300236</v>
      </c>
      <c r="BK15" s="23">
        <f>VLOOKUP(AM15,POINTS_TABLE!$D$28:$E$33,2,FALSE)</f>
        <v>21.135674984953837</v>
      </c>
      <c r="BL15" s="23">
        <f>VLOOKUP(AN15,POINTS_TABLE!$D$34:$E$37,2,FALSE)</f>
        <v>7.4046821899710498</v>
      </c>
      <c r="BM15" s="23">
        <f>VLOOKUP(AO15,POINTS_TABLE!$D$38:$E$41,2,FALSE)</f>
        <v>-7.9935582413174426</v>
      </c>
      <c r="BN15" s="23">
        <f>VLOOKUP(AP15,POINTS_TABLE!$D$42:$E$44,2,FALSE)</f>
        <v>-9.2873123719919874</v>
      </c>
      <c r="BO15" s="23">
        <f>VLOOKUP(AQ15,POINTS_TABLE!$D$45:$E$48,2,FALSE)</f>
        <v>13.198712548866723</v>
      </c>
      <c r="BP15" s="23">
        <f>VLOOKUP(AR15,POINTS_TABLE!$D$49:$E$50,2,FALSE)</f>
        <v>-3.4375704313596254</v>
      </c>
      <c r="BQ15" s="23">
        <f>VLOOKUP(AS15,POINTS_TABLE!$D$51:$E$52,2,FALSE)</f>
        <v>8.0505843910576207</v>
      </c>
      <c r="BR15" s="39">
        <f>ROUND(SCORECARD_SCALLING!$C$6-SUM(BF15:BQ15)-TRAIN_SUMMARY!$C$2*SCORECARD_SCALLING!$C$5,0)</f>
        <v>426</v>
      </c>
      <c r="BS15" t="str">
        <f t="shared" si="10"/>
        <v>Reject</v>
      </c>
      <c r="BT15">
        <f t="shared" si="11"/>
        <v>1</v>
      </c>
    </row>
    <row r="16" spans="1:72">
      <c r="A16" s="2" t="s">
        <v>21</v>
      </c>
      <c r="B16" s="2">
        <v>27</v>
      </c>
      <c r="C16" s="2" t="s">
        <v>60</v>
      </c>
      <c r="D16" s="2" t="s">
        <v>58</v>
      </c>
      <c r="E16" s="2">
        <v>5293</v>
      </c>
      <c r="F16" s="2" t="s">
        <v>34</v>
      </c>
      <c r="G16" s="2" t="s">
        <v>55</v>
      </c>
      <c r="H16" s="2">
        <v>2</v>
      </c>
      <c r="I16" s="2" t="s">
        <v>26</v>
      </c>
      <c r="J16" s="2" t="s">
        <v>27</v>
      </c>
      <c r="K16" s="2">
        <v>4</v>
      </c>
      <c r="L16" s="2" t="s">
        <v>43</v>
      </c>
      <c r="M16" s="2">
        <v>50</v>
      </c>
      <c r="N16" s="2" t="s">
        <v>65</v>
      </c>
      <c r="O16" s="2" t="s">
        <v>29</v>
      </c>
      <c r="P16" s="2">
        <v>2</v>
      </c>
      <c r="Q16" s="2" t="s">
        <v>30</v>
      </c>
      <c r="R16" s="2">
        <v>1</v>
      </c>
      <c r="S16" s="2" t="s">
        <v>31</v>
      </c>
      <c r="T16" s="2" t="s">
        <v>31</v>
      </c>
      <c r="U16" s="2">
        <v>1</v>
      </c>
      <c r="V16">
        <f>_xlfn.XLOOKUP(B16,Binning_WOE_IV!$C$2:$C$6,Binning_WOE_IV!$I$2:$I$6,"not found",-1)</f>
        <v>-0.12917431193202994</v>
      </c>
      <c r="W16">
        <f>_xlfn.XLOOKUP(E16,Binning_WOE_IV!$C$7:$C$12,Binning_WOE_IV!$I$7:$I$12,"not found",-1)</f>
        <v>-0.1020145435816787</v>
      </c>
      <c r="X16">
        <f>_xlfn.XLOOKUP(M16,Binning_WOE_IV!$C$13:$C$18,Binning_WOE_IV!$I$13:$I$18,"not found",-1)</f>
        <v>0.42044277372805144</v>
      </c>
      <c r="Y16">
        <f>_xlfn.XLOOKUP(A16,Binning_WOE_IV!$B$32:$B$35,Binning_WOE_IV!$G$32:$G$35,"not found",0)</f>
        <v>-0.67859154491044971</v>
      </c>
      <c r="Z16" s="23">
        <f>_xlfn.XLOOKUP(_xlfn.XLOOKUP(C16,Binning_WOE_IV!$AF$2:$AF$6,Binning_WOE_IV!$AG$2:$AG$6,"not found",0),Binning_WOE_IV!$R$36:$R$38,Binning_WOE_IV!$G$36:$G$38,"not found",0)</f>
        <v>-1.2442937789022748</v>
      </c>
      <c r="AA16" cm="1">
        <f t="array" ref="AA16">_xlfn.SWITCH(D16,"radio/tv",Binning_WOE_IV!$G$39,"other",Binning_WOE_IV!$G$39,"education",Binning_WOE_IV!$G$40,"retraining",Binning_WOE_IV!$G$40,"furniture/equipment",Binning_WOE_IV!$G$41,"domestic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6">
        <f>_xlfn.LET(_xlpm.b,_xlfn.XLOOKUP(F16,Binning_WOE_IV!$AJ$2:$AJ$6,Binning_WOE_IV!$AK$2:$AK$6,"not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6">
        <f>_xlfn.LET(_xlpm.b,_xlfn.XLOOKUP(G16,Binning_WOE_IV!$AL$2:$AL$6,Binning_WOE_IV!$AM$2:$AM$6,"not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16">
        <f>_xlfn.XLOOKUP(_xlfn.XLOOKUP(I16,Binning_WOE_IV!$AN$2:$AN$5,Binning_WOE_IV!$AO$2:$AO$5,"not found",0),Binning_WOE_IV!$R$53:$R$55,Binning_WOE_IV!$G$53:$G$55,"not found",0)</f>
        <v>0.1811117123342415</v>
      </c>
      <c r="AE16">
        <f>_xlfn.LET(_xlpm.b,_xlfn.XLOOKUP(L16,Binning_WOE_IV!$AQ$2:$AQ$5,Binning_WOE_IV!$AR$2:$AR$5,"not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6">
        <f>_xlfn.XLOOKUP(_xlfn.XLOOKUP(N16,Binning_WOE_IV!$AS$2:$AS$4,Binning_WOE_IV!$AT$2:$AT$4,"not found",0),Binning_WOE_IV!$R$62:$R$63,Binning_WOE_IV!$G$62:$G$63,"not found",0)</f>
        <v>-0.54969627176468283</v>
      </c>
      <c r="AG16">
        <f>_xlfn.XLOOKUP(_xlfn.XLOOKUP(O16,Binning_WOE_IV!$AU$2:$AU$4,Binning_WOE_IV!$AV$2:$AV$4,"not found",0),Binning_WOE_IV!$R$64:$R$65,Binning_WOE_IV!$G$64:$G$65,"not found",0)</f>
        <v>0.23435622685305388</v>
      </c>
      <c r="AH16">
        <f>V16*TEST_SUMMARY!$C$3</f>
        <v>0.10186434668464488</v>
      </c>
      <c r="AI16">
        <f>W16*TEST_SUMMARY!$C$4</f>
        <v>5.0912844229637523E-2</v>
      </c>
      <c r="AJ16">
        <f>X16*TEST_SUMMARY!$C$5</f>
        <v>-0.26777415036949909</v>
      </c>
      <c r="AK16">
        <f>Y16*TEST_SUMMARY!$C$6</f>
        <v>0.53190423215968441</v>
      </c>
      <c r="AL16">
        <f>Z16*TEST_SUMMARY!$C$7</f>
        <v>0.68384000299252556</v>
      </c>
      <c r="AM16">
        <f>AA16*TEST_SUMMARY!$C$8</f>
        <v>0.4883377841684039</v>
      </c>
      <c r="AN16">
        <f>AB16*TEST_SUMMARY!$C$9</f>
        <v>0.17108448609736249</v>
      </c>
      <c r="AO16">
        <f>AC16*TEST_SUMMARY!$C$10</f>
        <v>7.0222669754522044E-2</v>
      </c>
      <c r="AP16">
        <f>AD16*TEST_SUMMARY!$C$11</f>
        <v>-0.21458247952085815</v>
      </c>
      <c r="AQ16">
        <f>AE16*TEST_SUMMARY!$C$12</f>
        <v>-1.8327249432625072E-2</v>
      </c>
      <c r="AR16">
        <f>AF16*TEST_SUMMARY!$C$13</f>
        <v>0.33693577197926589</v>
      </c>
      <c r="AS16">
        <f>AG16*TEST_SUMMARY!$C$14</f>
        <v>-8.8614999578798745E-2</v>
      </c>
      <c r="AT16">
        <f>TEST_SUMMARY!$C$2+SUM(AH16:AS16)</f>
        <v>1.0244024444021425</v>
      </c>
      <c r="AU16">
        <f t="shared" si="0"/>
        <v>0.73582925471353755</v>
      </c>
      <c r="AV16">
        <f t="shared" si="1"/>
        <v>0.306757178045653</v>
      </c>
      <c r="AW16">
        <f t="shared" si="2"/>
        <v>0</v>
      </c>
      <c r="AX16">
        <f t="shared" si="3"/>
        <v>1</v>
      </c>
      <c r="AY16" s="35">
        <f t="shared" si="7"/>
        <v>4</v>
      </c>
      <c r="AZ16" s="35">
        <f t="shared" si="7"/>
        <v>11</v>
      </c>
      <c r="BA16" s="35">
        <f t="shared" si="8"/>
        <v>1.8604651162790697E-2</v>
      </c>
      <c r="BB16" s="35">
        <f t="shared" si="9"/>
        <v>0.12941176470588237</v>
      </c>
      <c r="BC16" s="35">
        <f t="shared" si="4"/>
        <v>0.11080711354309167</v>
      </c>
      <c r="BD16">
        <f t="shared" si="5"/>
        <v>0.12941176470588237</v>
      </c>
      <c r="BE16">
        <f t="shared" si="6"/>
        <v>1.8604651162790697E-2</v>
      </c>
      <c r="BF16" s="23">
        <f>VLOOKUP(AH16,POINTS_TABLE!$D$2:$E$6,2,FALSE)</f>
        <v>4.4087756341599382</v>
      </c>
      <c r="BG16" s="23">
        <f>VLOOKUP(AI16,POINTS_TABLE!$D$7:$E$12,2,FALSE)</f>
        <v>2.2035512366295098</v>
      </c>
      <c r="BH16" s="23">
        <f>VLOOKUP(AJ16,POINTS_TABLE!$D$13:$E$18,2,FALSE)</f>
        <v>-11.589493164489957</v>
      </c>
      <c r="BI16" s="23">
        <f>VLOOKUP(AK16,POINTS_TABLE!$D$21:$E$24,2,FALSE)</f>
        <v>23.021267938938855</v>
      </c>
      <c r="BJ16" s="23">
        <f>VLOOKUP(AL16,POINTS_TABLE!$D$25:$E$27,2,FALSE)</f>
        <v>29.597177432364315</v>
      </c>
      <c r="BK16" s="23">
        <f>VLOOKUP(AM16,POINTS_TABLE!$D$28:$E$33,2,FALSE)</f>
        <v>21.135674984953837</v>
      </c>
      <c r="BL16" s="23">
        <f>VLOOKUP(AN16,POINTS_TABLE!$D$34:$E$37,2,FALSE)</f>
        <v>7.4046821899710498</v>
      </c>
      <c r="BM16" s="23">
        <f>VLOOKUP(AO16,POINTS_TABLE!$D$38:$E$41,2,FALSE)</f>
        <v>3.0392969223849704</v>
      </c>
      <c r="BN16" s="23">
        <f>VLOOKUP(AP16,POINTS_TABLE!$D$42:$E$44,2,FALSE)</f>
        <v>-9.2873123719919874</v>
      </c>
      <c r="BO16" s="23">
        <f>VLOOKUP(AQ16,POINTS_TABLE!$D$45:$E$48,2,FALSE)</f>
        <v>-0.79321895608749771</v>
      </c>
      <c r="BP16" s="23">
        <f>VLOOKUP(AR16,POINTS_TABLE!$D$49:$E$50,2,FALSE)</f>
        <v>14.582867019977442</v>
      </c>
      <c r="BQ16" s="23">
        <f>VLOOKUP(AS16,POINTS_TABLE!$D$51:$E$52,2,FALSE)</f>
        <v>-3.8353326132213157</v>
      </c>
      <c r="BR16" s="39">
        <f>ROUND(SCORECARD_SCALLING!$C$6-SUM(BF16:BQ16)-TRAIN_SUMMARY!$C$2*SCORECARD_SCALLING!$C$5,0)</f>
        <v>426</v>
      </c>
      <c r="BS16" t="str">
        <f t="shared" si="10"/>
        <v>Reject</v>
      </c>
      <c r="BT16">
        <f t="shared" si="11"/>
        <v>1</v>
      </c>
    </row>
    <row r="17" spans="1:72">
      <c r="A17" s="2" t="s">
        <v>32</v>
      </c>
      <c r="B17" s="2">
        <v>24</v>
      </c>
      <c r="C17" s="2" t="s">
        <v>22</v>
      </c>
      <c r="D17" s="2" t="s">
        <v>38</v>
      </c>
      <c r="E17" s="2">
        <v>5743</v>
      </c>
      <c r="F17" s="2" t="s">
        <v>34</v>
      </c>
      <c r="G17" s="2" t="s">
        <v>57</v>
      </c>
      <c r="H17" s="2">
        <v>2</v>
      </c>
      <c r="I17" s="2" t="s">
        <v>36</v>
      </c>
      <c r="J17" s="2" t="s">
        <v>27</v>
      </c>
      <c r="K17" s="2">
        <v>4</v>
      </c>
      <c r="L17" s="2" t="s">
        <v>47</v>
      </c>
      <c r="M17" s="2">
        <v>24</v>
      </c>
      <c r="N17" s="2" t="s">
        <v>27</v>
      </c>
      <c r="O17" s="2" t="s">
        <v>44</v>
      </c>
      <c r="P17" s="2">
        <v>2</v>
      </c>
      <c r="Q17" s="2" t="s">
        <v>30</v>
      </c>
      <c r="R17" s="2">
        <v>1</v>
      </c>
      <c r="S17" s="2" t="s">
        <v>31</v>
      </c>
      <c r="T17" s="2" t="s">
        <v>31</v>
      </c>
      <c r="U17" s="2">
        <v>0</v>
      </c>
      <c r="V17">
        <f>_xlfn.XLOOKUP(B17,Binning_WOE_IV!$C$2:$C$6,Binning_WOE_IV!$I$2:$I$6,"not found",-1)</f>
        <v>-0.12917431193202994</v>
      </c>
      <c r="W17">
        <f>_xlfn.XLOOKUP(E17,Binning_WOE_IV!$C$7:$C$12,Binning_WOE_IV!$I$7:$I$12,"not found",-1)</f>
        <v>-0.1020145435816787</v>
      </c>
      <c r="X17">
        <f>_xlfn.XLOOKUP(M17,Binning_WOE_IV!$C$13:$C$18,Binning_WOE_IV!$I$13:$I$18,"not found",-1)</f>
        <v>-0.40221483439086264</v>
      </c>
      <c r="Y17">
        <f>_xlfn.XLOOKUP(A17,Binning_WOE_IV!$B$32:$B$35,Binning_WOE_IV!$G$32:$G$35,"not found",0)</f>
        <v>-0.45557089656450134</v>
      </c>
      <c r="Z17" s="23">
        <f>_xlfn.XLOOKUP(_xlfn.XLOOKUP(C17,Binning_WOE_IV!$AF$2:$AF$6,Binning_WOE_IV!$AG$2:$AG$6,"not found",0),Binning_WOE_IV!$R$36:$R$38,Binning_WOE_IV!$G$36:$G$38,"not found",0)</f>
        <v>0.68738688104907397</v>
      </c>
      <c r="AA17" cm="1">
        <f t="array" ref="AA17">_xlfn.SWITCH(D17,"radio/tv",Binning_WOE_IV!$G$39,"other",Binning_WOE_IV!$G$39,"education",Binning_WOE_IV!$G$40,"retraining",Binning_WOE_IV!$G$40,"furniture/equipment",Binning_WOE_IV!$G$41,"domestic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17">
        <f>_xlfn.LET(_xlpm.b,_xlfn.XLOOKUP(F17,Binning_WOE_IV!$AJ$2:$AJ$6,Binning_WOE_IV!$AK$2:$AK$6,"not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7">
        <f>_xlfn.LET(_xlpm.b,_xlfn.XLOOKUP(G17,Binning_WOE_IV!$AL$2:$AL$6,Binning_WOE_IV!$AM$2:$AM$6,"not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7">
        <f>_xlfn.XLOOKUP(_xlfn.XLOOKUP(I17,Binning_WOE_IV!$AN$2:$AN$5,Binning_WOE_IV!$AO$2:$AO$5,"not found",0),Binning_WOE_IV!$R$53:$R$55,Binning_WOE_IV!$G$53:$G$55,"not found",0)</f>
        <v>-0.20099341664998441</v>
      </c>
      <c r="AE17">
        <f>_xlfn.LET(_xlpm.b,_xlfn.XLOOKUP(L17,Binning_WOE_IV!$AQ$2:$AQ$5,Binning_WOE_IV!$AR$2:$AR$5,"not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7">
        <f>_xlfn.XLOOKUP(_xlfn.XLOOKUP(N17,Binning_WOE_IV!$AS$2:$AS$4,Binning_WOE_IV!$AT$2:$AT$4,"not found",0),Binning_WOE_IV!$R$62:$R$63,Binning_WOE_IV!$G$62:$G$63,"not found",0)</f>
        <v>0.12957806221905885</v>
      </c>
      <c r="AG17">
        <f>_xlfn.XLOOKUP(_xlfn.XLOOKUP(O17,Binning_WOE_IV!$AU$2:$AU$4,Binning_WOE_IV!$AV$2:$AV$4,"not found",0),Binning_WOE_IV!$R$64:$R$65,Binning_WOE_IV!$G$64:$G$65,"not found",0)</f>
        <v>-0.4919272386823581</v>
      </c>
      <c r="AH17">
        <f>V17*TEST_SUMMARY!$C$3</f>
        <v>0.10186434668464488</v>
      </c>
      <c r="AI17">
        <f>W17*TEST_SUMMARY!$C$4</f>
        <v>5.0912844229637523E-2</v>
      </c>
      <c r="AJ17">
        <f>X17*TEST_SUMMARY!$C$5</f>
        <v>0.25616502952357967</v>
      </c>
      <c r="AK17">
        <f>Y17*TEST_SUMMARY!$C$6</f>
        <v>0.35709270141793154</v>
      </c>
      <c r="AL17">
        <f>Z17*TEST_SUMMARY!$C$7</f>
        <v>-0.37777464997720578</v>
      </c>
      <c r="AM17">
        <f>AA17*TEST_SUMMARY!$C$8</f>
        <v>0.31332064462344805</v>
      </c>
      <c r="AN17">
        <f>AB17*TEST_SUMMARY!$C$9</f>
        <v>0.17108448609736249</v>
      </c>
      <c r="AO17">
        <f>AC17*TEST_SUMMARY!$C$10</f>
        <v>0.2867089209985732</v>
      </c>
      <c r="AP17">
        <f>AD17*TEST_SUMMARY!$C$11</f>
        <v>0.23813846799994265</v>
      </c>
      <c r="AQ17">
        <f>AE17*TEST_SUMMARY!$C$12</f>
        <v>0.30495501300893796</v>
      </c>
      <c r="AR17">
        <f>AF17*TEST_SUMMARY!$C$13</f>
        <v>-7.9424741749105313E-2</v>
      </c>
      <c r="AS17">
        <f>AG17*TEST_SUMMARY!$C$14</f>
        <v>0.18600799575071647</v>
      </c>
      <c r="AT17">
        <f>TEST_SUMMARY!$C$2+SUM(AH17:AS17)</f>
        <v>0.98765024384634004</v>
      </c>
      <c r="AU17">
        <f t="shared" si="0"/>
        <v>0.72862355175513649</v>
      </c>
      <c r="AV17">
        <f t="shared" si="1"/>
        <v>1.3042483141056558</v>
      </c>
      <c r="AW17">
        <f t="shared" si="2"/>
        <v>1</v>
      </c>
      <c r="AX17">
        <f t="shared" si="3"/>
        <v>0</v>
      </c>
      <c r="AY17" s="35">
        <f t="shared" si="7"/>
        <v>5</v>
      </c>
      <c r="AZ17" s="35">
        <f t="shared" si="7"/>
        <v>11</v>
      </c>
      <c r="BA17" s="35">
        <f t="shared" si="8"/>
        <v>2.3255813953488372E-2</v>
      </c>
      <c r="BB17" s="35">
        <f t="shared" si="9"/>
        <v>0.12941176470588237</v>
      </c>
      <c r="BC17" s="35">
        <f t="shared" si="4"/>
        <v>0.10615595075239399</v>
      </c>
      <c r="BD17">
        <f t="shared" si="5"/>
        <v>0.12941176470588237</v>
      </c>
      <c r="BE17">
        <f t="shared" si="6"/>
        <v>2.3255813953488372E-2</v>
      </c>
      <c r="BF17" s="23">
        <f>VLOOKUP(AH17,POINTS_TABLE!$D$2:$E$6,2,FALSE)</f>
        <v>4.4087756341599382</v>
      </c>
      <c r="BG17" s="23">
        <f>VLOOKUP(AI17,POINTS_TABLE!$D$7:$E$12,2,FALSE)</f>
        <v>2.2035512366295098</v>
      </c>
      <c r="BH17" s="23">
        <f>VLOOKUP(AJ17,POINTS_TABLE!$D$13:$E$18,2,FALSE)</f>
        <v>11.087040532285299</v>
      </c>
      <c r="BI17" s="23">
        <f>VLOOKUP(AK17,POINTS_TABLE!$D$21:$E$24,2,FALSE)</f>
        <v>15.455276084198793</v>
      </c>
      <c r="BJ17" s="23">
        <f>VLOOKUP(AL17,POINTS_TABLE!$D$25:$E$27,2,FALSE)</f>
        <v>-16.350408422870363</v>
      </c>
      <c r="BK17" s="23">
        <f>VLOOKUP(AM17,POINTS_TABLE!$D$28:$E$33,2,FALSE)</f>
        <v>13.560784206191453</v>
      </c>
      <c r="BL17" s="23">
        <f>VLOOKUP(AN17,POINTS_TABLE!$D$34:$E$37,2,FALSE)</f>
        <v>7.4046821899710498</v>
      </c>
      <c r="BM17" s="23">
        <f>VLOOKUP(AO17,POINTS_TABLE!$D$38:$E$41,2,FALSE)</f>
        <v>12.409006155098014</v>
      </c>
      <c r="BN17" s="23">
        <f>VLOOKUP(AP17,POINTS_TABLE!$D$42:$E$44,2,FALSE)</f>
        <v>10.30683560485237</v>
      </c>
      <c r="BO17" s="23">
        <f>VLOOKUP(AQ17,POINTS_TABLE!$D$45:$E$48,2,FALSE)</f>
        <v>13.198712548866723</v>
      </c>
      <c r="BP17" s="23">
        <f>VLOOKUP(AR17,POINTS_TABLE!$D$49:$E$50,2,FALSE)</f>
        <v>-3.4375704313596254</v>
      </c>
      <c r="BQ17" s="23">
        <f>VLOOKUP(AS17,POINTS_TABLE!$D$51:$E$52,2,FALSE)</f>
        <v>8.0505843910576207</v>
      </c>
      <c r="BR17" s="39">
        <f>ROUND(SCORECARD_SCALLING!$C$6-SUM(BF17:BQ17)-TRAIN_SUMMARY!$C$2*SCORECARD_SCALLING!$C$5,0)</f>
        <v>428</v>
      </c>
      <c r="BS17" t="str">
        <f t="shared" si="10"/>
        <v>Reject</v>
      </c>
      <c r="BT17">
        <f t="shared" si="11"/>
        <v>1</v>
      </c>
    </row>
    <row r="18" spans="1:72">
      <c r="A18" s="2" t="s">
        <v>21</v>
      </c>
      <c r="B18" s="2">
        <v>24</v>
      </c>
      <c r="C18" s="2" t="s">
        <v>64</v>
      </c>
      <c r="D18" s="2" t="s">
        <v>46</v>
      </c>
      <c r="E18" s="2">
        <v>2325</v>
      </c>
      <c r="F18" s="2" t="s">
        <v>59</v>
      </c>
      <c r="G18" s="2" t="s">
        <v>39</v>
      </c>
      <c r="H18" s="2">
        <v>2</v>
      </c>
      <c r="I18" s="2" t="s">
        <v>26</v>
      </c>
      <c r="J18" s="2" t="s">
        <v>27</v>
      </c>
      <c r="K18" s="2">
        <v>3</v>
      </c>
      <c r="L18" s="2" t="s">
        <v>50</v>
      </c>
      <c r="M18" s="2">
        <v>32</v>
      </c>
      <c r="N18" s="2" t="s">
        <v>61</v>
      </c>
      <c r="O18" s="2" t="s">
        <v>29</v>
      </c>
      <c r="P18" s="2">
        <v>1</v>
      </c>
      <c r="Q18" s="2" t="s">
        <v>30</v>
      </c>
      <c r="R18" s="2">
        <v>1</v>
      </c>
      <c r="S18" s="2" t="s">
        <v>27</v>
      </c>
      <c r="T18" s="2" t="s">
        <v>31</v>
      </c>
      <c r="U18" s="2">
        <v>0</v>
      </c>
      <c r="V18">
        <f>_xlfn.XLOOKUP(B18,Binning_WOE_IV!$C$2:$C$6,Binning_WOE_IV!$I$2:$I$6,"not found",-1)</f>
        <v>-0.12917431193202994</v>
      </c>
      <c r="W18">
        <f>_xlfn.XLOOKUP(E18,Binning_WOE_IV!$C$7:$C$12,Binning_WOE_IV!$I$7:$I$12,"not found",-1)</f>
        <v>0.12361395596717682</v>
      </c>
      <c r="X18">
        <f>_xlfn.XLOOKUP(M18,Binning_WOE_IV!$C$13:$C$18,Binning_WOE_IV!$I$13:$I$18,"not found",-1)</f>
        <v>-9.0210644079187538E-2</v>
      </c>
      <c r="Y18">
        <f>_xlfn.XLOOKUP(A18,Binning_WOE_IV!$B$32:$B$35,Binning_WOE_IV!$G$32:$G$35,"not found",0)</f>
        <v>-0.67859154491044971</v>
      </c>
      <c r="Z18" s="23">
        <f>_xlfn.XLOOKUP(_xlfn.XLOOKUP(C18,Binning_WOE_IV!$AF$2:$AF$6,Binning_WOE_IV!$AG$2:$AG$6,"not found",0),Binning_WOE_IV!$R$36:$R$38,Binning_WOE_IV!$G$36:$G$38,"not found",0)</f>
        <v>-1.2442937789022748</v>
      </c>
      <c r="AA18" cm="1">
        <f t="array" ref="AA18">_xlfn.SWITCH(D18,"radio/tv",Binning_WOE_IV!$G$39,"other",Binning_WOE_IV!$G$39,"education",Binning_WOE_IV!$G$40,"retraining",Binning_WOE_IV!$G$40,"furniture/equipment",Binning_WOE_IV!$G$41,"domestic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8">
        <f>_xlfn.LET(_xlpm.b,_xlfn.XLOOKUP(F18,Binning_WOE_IV!$AJ$2:$AJ$6,Binning_WOE_IV!$AK$2:$AK$6,"not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18">
        <f>_xlfn.LET(_xlpm.b,_xlfn.XLOOKUP(G18,Binning_WOE_IV!$AL$2:$AL$6,Binning_WOE_IV!$AM$2:$AM$6,"not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8">
        <f>_xlfn.XLOOKUP(_xlfn.XLOOKUP(I18,Binning_WOE_IV!$AN$2:$AN$5,Binning_WOE_IV!$AO$2:$AO$5,"not found",0),Binning_WOE_IV!$R$53:$R$55,Binning_WOE_IV!$G$53:$G$55,"not found",0)</f>
        <v>0.1811117123342415</v>
      </c>
      <c r="AE18">
        <f>_xlfn.LET(_xlpm.b,_xlfn.XLOOKUP(L18,Binning_WOE_IV!$AQ$2:$AQ$5,Binning_WOE_IV!$AR$2:$AR$5,"not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8">
        <f>_xlfn.XLOOKUP(_xlfn.XLOOKUP(N18,Binning_WOE_IV!$AS$2:$AS$4,Binning_WOE_IV!$AT$2:$AT$4,"not found",0),Binning_WOE_IV!$R$62:$R$63,Binning_WOE_IV!$G$62:$G$63,"not found",0)</f>
        <v>-0.54969627176468283</v>
      </c>
      <c r="AG18">
        <f>_xlfn.XLOOKUP(_xlfn.XLOOKUP(O18,Binning_WOE_IV!$AU$2:$AU$4,Binning_WOE_IV!$AV$2:$AV$4,"not found",0),Binning_WOE_IV!$R$64:$R$65,Binning_WOE_IV!$G$64:$G$65,"not found",0)</f>
        <v>0.23435622685305388</v>
      </c>
      <c r="AH18">
        <f>V18*TEST_SUMMARY!$C$3</f>
        <v>0.10186434668464488</v>
      </c>
      <c r="AI18">
        <f>W18*TEST_SUMMARY!$C$4</f>
        <v>-6.1692557392340606E-2</v>
      </c>
      <c r="AJ18">
        <f>X18*TEST_SUMMARY!$C$5</f>
        <v>5.7453903556002682E-2</v>
      </c>
      <c r="AK18">
        <f>Y18*TEST_SUMMARY!$C$6</f>
        <v>0.53190423215968441</v>
      </c>
      <c r="AL18">
        <f>Z18*TEST_SUMMARY!$C$7</f>
        <v>0.68384000299252556</v>
      </c>
      <c r="AM18">
        <f>AA18*TEST_SUMMARY!$C$8</f>
        <v>0.38352631329769549</v>
      </c>
      <c r="AN18">
        <f>AB18*TEST_SUMMARY!$C$9</f>
        <v>0.18902110492895396</v>
      </c>
      <c r="AO18">
        <f>AC18*TEST_SUMMARY!$C$10</f>
        <v>-0.18469041192036334</v>
      </c>
      <c r="AP18">
        <f>AD18*TEST_SUMMARY!$C$11</f>
        <v>-0.21458247952085815</v>
      </c>
      <c r="AQ18">
        <f>AE18*TEST_SUMMARY!$C$12</f>
        <v>6.1778553558697331E-2</v>
      </c>
      <c r="AR18">
        <f>AF18*TEST_SUMMARY!$C$13</f>
        <v>0.33693577197926589</v>
      </c>
      <c r="AS18">
        <f>AG18*TEST_SUMMARY!$C$14</f>
        <v>-8.8614999578798745E-2</v>
      </c>
      <c r="AT18">
        <f>TEST_SUMMARY!$C$2+SUM(AH18:AS18)</f>
        <v>0.97534296598298587</v>
      </c>
      <c r="AU18">
        <f t="shared" si="0"/>
        <v>0.72618318230733514</v>
      </c>
      <c r="AV18">
        <f t="shared" si="1"/>
        <v>1.2952959447392307</v>
      </c>
      <c r="AW18">
        <f t="shared" si="2"/>
        <v>1</v>
      </c>
      <c r="AX18">
        <f t="shared" si="3"/>
        <v>0</v>
      </c>
      <c r="AY18" s="35">
        <f t="shared" si="7"/>
        <v>6</v>
      </c>
      <c r="AZ18" s="35">
        <f t="shared" si="7"/>
        <v>11</v>
      </c>
      <c r="BA18" s="35">
        <f t="shared" si="8"/>
        <v>2.7906976744186046E-2</v>
      </c>
      <c r="BB18" s="35">
        <f t="shared" si="9"/>
        <v>0.12941176470588237</v>
      </c>
      <c r="BC18" s="35">
        <f t="shared" si="4"/>
        <v>0.10150478796169632</v>
      </c>
      <c r="BD18">
        <f t="shared" si="5"/>
        <v>0.12941176470588237</v>
      </c>
      <c r="BE18">
        <f t="shared" si="6"/>
        <v>2.7906976744186046E-2</v>
      </c>
      <c r="BF18" s="23">
        <f>VLOOKUP(AH18,POINTS_TABLE!$D$2:$E$6,2,FALSE)</f>
        <v>4.4087756341599382</v>
      </c>
      <c r="BG18" s="23">
        <f>VLOOKUP(AI18,POINTS_TABLE!$D$7:$E$12,2,FALSE)</f>
        <v>-2.6701063982906263</v>
      </c>
      <c r="BH18" s="23">
        <f>VLOOKUP(AJ18,POINTS_TABLE!$D$13:$E$18,2,FALSE)</f>
        <v>2.4866538521987356</v>
      </c>
      <c r="BI18" s="23">
        <f>VLOOKUP(AK18,POINTS_TABLE!$D$21:$E$24,2,FALSE)</f>
        <v>23.021267938938855</v>
      </c>
      <c r="BJ18" s="23">
        <f>VLOOKUP(AL18,POINTS_TABLE!$D$25:$E$27,2,FALSE)</f>
        <v>29.597177432364315</v>
      </c>
      <c r="BK18" s="23">
        <f>VLOOKUP(AM18,POINTS_TABLE!$D$28:$E$33,2,FALSE)</f>
        <v>16.599345307350365</v>
      </c>
      <c r="BL18" s="23">
        <f>VLOOKUP(AN18,POINTS_TABLE!$D$34:$E$37,2,FALSE)</f>
        <v>8.180994321130628</v>
      </c>
      <c r="BM18" s="23">
        <f>VLOOKUP(AO18,POINTS_TABLE!$D$38:$E$41,2,FALSE)</f>
        <v>-7.9935582413174426</v>
      </c>
      <c r="BN18" s="23">
        <f>VLOOKUP(AP18,POINTS_TABLE!$D$42:$E$44,2,FALSE)</f>
        <v>-9.2873123719919874</v>
      </c>
      <c r="BO18" s="23">
        <f>VLOOKUP(AQ18,POINTS_TABLE!$D$45:$E$48,2,FALSE)</f>
        <v>2.6738283855727758</v>
      </c>
      <c r="BP18" s="23">
        <f>VLOOKUP(AR18,POINTS_TABLE!$D$49:$E$50,2,FALSE)</f>
        <v>14.582867019977442</v>
      </c>
      <c r="BQ18" s="23">
        <f>VLOOKUP(AS18,POINTS_TABLE!$D$51:$E$52,2,FALSE)</f>
        <v>-3.8353326132213157</v>
      </c>
      <c r="BR18" s="39">
        <f>ROUND(SCORECARD_SCALLING!$C$6-SUM(BF18:BQ18)-TRAIN_SUMMARY!$C$2*SCORECARD_SCALLING!$C$5,0)</f>
        <v>428</v>
      </c>
      <c r="BS18" t="str">
        <f t="shared" si="10"/>
        <v>Reject</v>
      </c>
      <c r="BT18">
        <f t="shared" si="11"/>
        <v>1</v>
      </c>
    </row>
    <row r="19" spans="1:72">
      <c r="A19" s="2" t="s">
        <v>32</v>
      </c>
      <c r="B19" s="2">
        <v>12</v>
      </c>
      <c r="C19" s="2" t="s">
        <v>33</v>
      </c>
      <c r="D19" s="2" t="s">
        <v>46</v>
      </c>
      <c r="E19" s="2">
        <v>1295</v>
      </c>
      <c r="F19" s="2" t="s">
        <v>34</v>
      </c>
      <c r="G19" s="2" t="s">
        <v>57</v>
      </c>
      <c r="H19" s="2">
        <v>3</v>
      </c>
      <c r="I19" s="2" t="s">
        <v>36</v>
      </c>
      <c r="J19" s="2" t="s">
        <v>27</v>
      </c>
      <c r="K19" s="2">
        <v>1</v>
      </c>
      <c r="L19" s="2" t="s">
        <v>50</v>
      </c>
      <c r="M19" s="2">
        <v>25</v>
      </c>
      <c r="N19" s="2" t="s">
        <v>27</v>
      </c>
      <c r="O19" s="2" t="s">
        <v>51</v>
      </c>
      <c r="P19" s="2">
        <v>1</v>
      </c>
      <c r="Q19" s="2" t="s">
        <v>30</v>
      </c>
      <c r="R19" s="2">
        <v>1</v>
      </c>
      <c r="S19" s="2" t="s">
        <v>27</v>
      </c>
      <c r="T19" s="2" t="s">
        <v>31</v>
      </c>
      <c r="U19" s="2">
        <v>1</v>
      </c>
      <c r="V19">
        <f>_xlfn.XLOOKUP(B19,Binning_WOE_IV!$C$2:$C$6,Binning_WOE_IV!$I$2:$I$6,"not found",-1)</f>
        <v>7.0953437452657447E-2</v>
      </c>
      <c r="W19">
        <f>_xlfn.XLOOKUP(E19,Binning_WOE_IV!$C$7:$C$12,Binning_WOE_IV!$I$7:$I$12,"not found",-1)</f>
        <v>0.16104877718831048</v>
      </c>
      <c r="X19">
        <f>_xlfn.XLOOKUP(M19,Binning_WOE_IV!$C$13:$C$18,Binning_WOE_IV!$I$13:$I$18,"not found",-1)</f>
        <v>-0.40221483439086264</v>
      </c>
      <c r="Y19">
        <f>_xlfn.XLOOKUP(A19,Binning_WOE_IV!$B$32:$B$35,Binning_WOE_IV!$G$32:$G$35,"not found",0)</f>
        <v>-0.45557089656450134</v>
      </c>
      <c r="Z19" s="23">
        <f>_xlfn.XLOOKUP(_xlfn.XLOOKUP(C19,Binning_WOE_IV!$AF$2:$AF$6,Binning_WOE_IV!$AG$2:$AG$6,"not found",0),Binning_WOE_IV!$R$36:$R$38,Binning_WOE_IV!$G$36:$G$38,"not found",0)</f>
        <v>-4.4726268044255127E-2</v>
      </c>
      <c r="AA19" cm="1">
        <f t="array" ref="AA19">_xlfn.SWITCH(D19,"radio/tv",Binning_WOE_IV!$G$39,"other",Binning_WOE_IV!$G$39,"education",Binning_WOE_IV!$G$40,"retraining",Binning_WOE_IV!$G$40,"furniture/equipment",Binning_WOE_IV!$G$41,"domestic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9">
        <f>_xlfn.LET(_xlpm.b,_xlfn.XLOOKUP(F19,Binning_WOE_IV!$AJ$2:$AJ$6,Binning_WOE_IV!$AK$2:$AK$6,"not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9">
        <f>_xlfn.LET(_xlpm.b,_xlfn.XLOOKUP(G19,Binning_WOE_IV!$AL$2:$AL$6,Binning_WOE_IV!$AM$2:$AM$6,"not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9">
        <f>_xlfn.XLOOKUP(_xlfn.XLOOKUP(I19,Binning_WOE_IV!$AN$2:$AN$5,Binning_WOE_IV!$AO$2:$AO$5,"not found",0),Binning_WOE_IV!$R$53:$R$55,Binning_WOE_IV!$G$53:$G$55,"not found",0)</f>
        <v>-0.20099341664998441</v>
      </c>
      <c r="AE19">
        <f>_xlfn.LET(_xlpm.b,_xlfn.XLOOKUP(L19,Binning_WOE_IV!$AQ$2:$AQ$5,Binning_WOE_IV!$AR$2:$AR$5,"not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9">
        <f>_xlfn.XLOOKUP(_xlfn.XLOOKUP(N19,Binning_WOE_IV!$AS$2:$AS$4,Binning_WOE_IV!$AT$2:$AT$4,"not found",0),Binning_WOE_IV!$R$62:$R$63,Binning_WOE_IV!$G$62:$G$63,"not found",0)</f>
        <v>0.12957806221905885</v>
      </c>
      <c r="AG19">
        <f>_xlfn.XLOOKUP(_xlfn.XLOOKUP(O19,Binning_WOE_IV!$AU$2:$AU$4,Binning_WOE_IV!$AV$2:$AV$4,"not found",0),Binning_WOE_IV!$R$64:$R$65,Binning_WOE_IV!$G$64:$G$65,"not found",0)</f>
        <v>-0.4919272386823581</v>
      </c>
      <c r="AH19">
        <f>V19*TEST_SUMMARY!$C$3</f>
        <v>-5.5952498937620498E-2</v>
      </c>
      <c r="AI19">
        <f>W19*TEST_SUMMARY!$C$4</f>
        <v>-8.037531726833734E-2</v>
      </c>
      <c r="AJ19">
        <f>X19*TEST_SUMMARY!$C$5</f>
        <v>0.25616502952357967</v>
      </c>
      <c r="AK19">
        <f>Y19*TEST_SUMMARY!$C$6</f>
        <v>0.35709270141793154</v>
      </c>
      <c r="AL19">
        <f>Z19*TEST_SUMMARY!$C$7</f>
        <v>2.4580699342731407E-2</v>
      </c>
      <c r="AM19">
        <f>AA19*TEST_SUMMARY!$C$8</f>
        <v>0.38352631329769549</v>
      </c>
      <c r="AN19">
        <f>AB19*TEST_SUMMARY!$C$9</f>
        <v>0.17108448609736249</v>
      </c>
      <c r="AO19">
        <f>AC19*TEST_SUMMARY!$C$10</f>
        <v>0.2867089209985732</v>
      </c>
      <c r="AP19">
        <f>AD19*TEST_SUMMARY!$C$11</f>
        <v>0.23813846799994265</v>
      </c>
      <c r="AQ19">
        <f>AE19*TEST_SUMMARY!$C$12</f>
        <v>6.1778553558697331E-2</v>
      </c>
      <c r="AR19">
        <f>AF19*TEST_SUMMARY!$C$13</f>
        <v>-7.9424741749105313E-2</v>
      </c>
      <c r="AS19">
        <f>AG19*TEST_SUMMARY!$C$14</f>
        <v>0.18600799575071647</v>
      </c>
      <c r="AT19">
        <f>TEST_SUMMARY!$C$2+SUM(AH19:AS19)</f>
        <v>0.92792979527004393</v>
      </c>
      <c r="AU19">
        <f t="shared" si="0"/>
        <v>0.71665509715592945</v>
      </c>
      <c r="AV19">
        <f t="shared" si="1"/>
        <v>0.33316059016220029</v>
      </c>
      <c r="AW19">
        <f t="shared" si="2"/>
        <v>0</v>
      </c>
      <c r="AX19">
        <f t="shared" si="3"/>
        <v>1</v>
      </c>
      <c r="AY19" s="35">
        <f t="shared" ref="AY19:AZ82" si="12">AW19+AY18</f>
        <v>6</v>
      </c>
      <c r="AZ19" s="35">
        <f t="shared" si="12"/>
        <v>12</v>
      </c>
      <c r="BA19" s="35">
        <f t="shared" si="8"/>
        <v>2.7906976744186046E-2</v>
      </c>
      <c r="BB19" s="35">
        <f t="shared" si="9"/>
        <v>0.14117647058823529</v>
      </c>
      <c r="BC19" s="35">
        <f t="shared" si="4"/>
        <v>0.11326949384404925</v>
      </c>
      <c r="BD19">
        <f t="shared" si="5"/>
        <v>0.14117647058823529</v>
      </c>
      <c r="BE19">
        <f t="shared" si="6"/>
        <v>2.7906976744186046E-2</v>
      </c>
      <c r="BF19" s="23">
        <f>VLOOKUP(AH19,POINTS_TABLE!$D$2:$E$6,2,FALSE)</f>
        <v>-2.4216717822795024</v>
      </c>
      <c r="BG19" s="23">
        <f>VLOOKUP(AI19,POINTS_TABLE!$D$7:$E$12,2,FALSE)</f>
        <v>-3.4787121489872201</v>
      </c>
      <c r="BH19" s="23">
        <f>VLOOKUP(AJ19,POINTS_TABLE!$D$13:$E$18,2,FALSE)</f>
        <v>11.087040532285299</v>
      </c>
      <c r="BI19" s="23">
        <f>VLOOKUP(AK19,POINTS_TABLE!$D$21:$E$24,2,FALSE)</f>
        <v>15.455276084198793</v>
      </c>
      <c r="BJ19" s="23">
        <f>VLOOKUP(AL19,POINTS_TABLE!$D$25:$E$27,2,FALSE)</f>
        <v>1.063873591300236</v>
      </c>
      <c r="BK19" s="23">
        <f>VLOOKUP(AM19,POINTS_TABLE!$D$28:$E$33,2,FALSE)</f>
        <v>16.599345307350365</v>
      </c>
      <c r="BL19" s="23">
        <f>VLOOKUP(AN19,POINTS_TABLE!$D$34:$E$37,2,FALSE)</f>
        <v>7.4046821899710498</v>
      </c>
      <c r="BM19" s="23">
        <f>VLOOKUP(AO19,POINTS_TABLE!$D$38:$E$41,2,FALSE)</f>
        <v>12.409006155098014</v>
      </c>
      <c r="BN19" s="23">
        <f>VLOOKUP(AP19,POINTS_TABLE!$D$42:$E$44,2,FALSE)</f>
        <v>10.30683560485237</v>
      </c>
      <c r="BO19" s="23">
        <f>VLOOKUP(AQ19,POINTS_TABLE!$D$45:$E$48,2,FALSE)</f>
        <v>2.6738283855727758</v>
      </c>
      <c r="BP19" s="23">
        <f>VLOOKUP(AR19,POINTS_TABLE!$D$49:$E$50,2,FALSE)</f>
        <v>-3.4375704313596254</v>
      </c>
      <c r="BQ19" s="23">
        <f>VLOOKUP(AS19,POINTS_TABLE!$D$51:$E$52,2,FALSE)</f>
        <v>8.0505843910576207</v>
      </c>
      <c r="BR19" s="39">
        <f>ROUND(SCORECARD_SCALLING!$C$6-SUM(BF19:BQ19)-TRAIN_SUMMARY!$C$2*SCORECARD_SCALLING!$C$5,0)</f>
        <v>430</v>
      </c>
      <c r="BS19" t="str">
        <f t="shared" si="10"/>
        <v>Reject</v>
      </c>
      <c r="BT19">
        <f t="shared" si="11"/>
        <v>1</v>
      </c>
    </row>
    <row r="20" spans="1:72">
      <c r="A20" s="2" t="s">
        <v>21</v>
      </c>
      <c r="B20" s="2">
        <v>15</v>
      </c>
      <c r="C20" s="2" t="s">
        <v>33</v>
      </c>
      <c r="D20" s="2" t="s">
        <v>46</v>
      </c>
      <c r="E20" s="2">
        <v>2511</v>
      </c>
      <c r="F20" s="2" t="s">
        <v>34</v>
      </c>
      <c r="G20" s="2" t="s">
        <v>55</v>
      </c>
      <c r="H20" s="2">
        <v>1</v>
      </c>
      <c r="I20" s="2" t="s">
        <v>36</v>
      </c>
      <c r="J20" s="2" t="s">
        <v>27</v>
      </c>
      <c r="K20" s="2">
        <v>4</v>
      </c>
      <c r="L20" s="2" t="s">
        <v>50</v>
      </c>
      <c r="M20" s="2">
        <v>23</v>
      </c>
      <c r="N20" s="2" t="s">
        <v>27</v>
      </c>
      <c r="O20" s="2" t="s">
        <v>51</v>
      </c>
      <c r="P20" s="2">
        <v>1</v>
      </c>
      <c r="Q20" s="2" t="s">
        <v>30</v>
      </c>
      <c r="R20" s="2">
        <v>1</v>
      </c>
      <c r="S20" s="2" t="s">
        <v>27</v>
      </c>
      <c r="T20" s="2" t="s">
        <v>31</v>
      </c>
      <c r="U20" s="2">
        <v>0</v>
      </c>
      <c r="V20">
        <f>_xlfn.XLOOKUP(B20,Binning_WOE_IV!$C$2:$C$6,Binning_WOE_IV!$I$2:$I$6,"not found",-1)</f>
        <v>7.0953437452657447E-2</v>
      </c>
      <c r="W20">
        <f>_xlfn.XLOOKUP(E20,Binning_WOE_IV!$C$7:$C$12,Binning_WOE_IV!$I$7:$I$12,"not found",-1)</f>
        <v>0.12361395596717682</v>
      </c>
      <c r="X20">
        <f>_xlfn.XLOOKUP(M20,Binning_WOE_IV!$C$13:$C$18,Binning_WOE_IV!$I$13:$I$18,"not found",-1)</f>
        <v>-0.40221483439086264</v>
      </c>
      <c r="Y20">
        <f>_xlfn.XLOOKUP(A20,Binning_WOE_IV!$B$32:$B$35,Binning_WOE_IV!$G$32:$G$35,"not found",0)</f>
        <v>-0.67859154491044971</v>
      </c>
      <c r="Z20" s="23">
        <f>_xlfn.XLOOKUP(_xlfn.XLOOKUP(C20,Binning_WOE_IV!$AF$2:$AF$6,Binning_WOE_IV!$AG$2:$AG$6,"not found",0),Binning_WOE_IV!$R$36:$R$38,Binning_WOE_IV!$G$36:$G$38,"not found",0)</f>
        <v>-4.4726268044255127E-2</v>
      </c>
      <c r="AA20" cm="1">
        <f t="array" ref="AA20">_xlfn.SWITCH(D20,"radio/tv",Binning_WOE_IV!$G$39,"other",Binning_WOE_IV!$G$39,"education",Binning_WOE_IV!$G$40,"retraining",Binning_WOE_IV!$G$40,"furniture/equipment",Binning_WOE_IV!$G$41,"domestic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0">
        <f>_xlfn.LET(_xlpm.b,_xlfn.XLOOKUP(F20,Binning_WOE_IV!$AJ$2:$AJ$6,Binning_WOE_IV!$AK$2:$AK$6,"not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0">
        <f>_xlfn.LET(_xlpm.b,_xlfn.XLOOKUP(G20,Binning_WOE_IV!$AL$2:$AL$6,Binning_WOE_IV!$AM$2:$AM$6,"not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20">
        <f>_xlfn.XLOOKUP(_xlfn.XLOOKUP(I20,Binning_WOE_IV!$AN$2:$AN$5,Binning_WOE_IV!$AO$2:$AO$5,"not found",0),Binning_WOE_IV!$R$53:$R$55,Binning_WOE_IV!$G$53:$G$55,"not found",0)</f>
        <v>-0.20099341664998441</v>
      </c>
      <c r="AE20">
        <f>_xlfn.LET(_xlpm.b,_xlfn.XLOOKUP(L20,Binning_WOE_IV!$AQ$2:$AQ$5,Binning_WOE_IV!$AR$2:$AR$5,"not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0">
        <f>_xlfn.XLOOKUP(_xlfn.XLOOKUP(N20,Binning_WOE_IV!$AS$2:$AS$4,Binning_WOE_IV!$AT$2:$AT$4,"not found",0),Binning_WOE_IV!$R$62:$R$63,Binning_WOE_IV!$G$62:$G$63,"not found",0)</f>
        <v>0.12957806221905885</v>
      </c>
      <c r="AG20">
        <f>_xlfn.XLOOKUP(_xlfn.XLOOKUP(O20,Binning_WOE_IV!$AU$2:$AU$4,Binning_WOE_IV!$AV$2:$AV$4,"not found",0),Binning_WOE_IV!$R$64:$R$65,Binning_WOE_IV!$G$64:$G$65,"not found",0)</f>
        <v>-0.4919272386823581</v>
      </c>
      <c r="AH20">
        <f>V20*TEST_SUMMARY!$C$3</f>
        <v>-5.5952498937620498E-2</v>
      </c>
      <c r="AI20">
        <f>W20*TEST_SUMMARY!$C$4</f>
        <v>-6.1692557392340606E-2</v>
      </c>
      <c r="AJ20">
        <f>X20*TEST_SUMMARY!$C$5</f>
        <v>0.25616502952357967</v>
      </c>
      <c r="AK20">
        <f>Y20*TEST_SUMMARY!$C$6</f>
        <v>0.53190423215968441</v>
      </c>
      <c r="AL20">
        <f>Z20*TEST_SUMMARY!$C$7</f>
        <v>2.4580699342731407E-2</v>
      </c>
      <c r="AM20">
        <f>AA20*TEST_SUMMARY!$C$8</f>
        <v>0.38352631329769549</v>
      </c>
      <c r="AN20">
        <f>AB20*TEST_SUMMARY!$C$9</f>
        <v>0.17108448609736249</v>
      </c>
      <c r="AO20">
        <f>AC20*TEST_SUMMARY!$C$10</f>
        <v>7.0222669754522044E-2</v>
      </c>
      <c r="AP20">
        <f>AD20*TEST_SUMMARY!$C$11</f>
        <v>0.23813846799994265</v>
      </c>
      <c r="AQ20">
        <f>AE20*TEST_SUMMARY!$C$12</f>
        <v>6.1778553558697331E-2</v>
      </c>
      <c r="AR20">
        <f>AF20*TEST_SUMMARY!$C$13</f>
        <v>-7.9424741749105313E-2</v>
      </c>
      <c r="AS20">
        <f>AG20*TEST_SUMMARY!$C$14</f>
        <v>0.18600799575071647</v>
      </c>
      <c r="AT20">
        <f>TEST_SUMMARY!$C$2+SUM(AH20:AS20)</f>
        <v>0.90493783464374256</v>
      </c>
      <c r="AU20">
        <f t="shared" si="0"/>
        <v>0.71196317123083219</v>
      </c>
      <c r="AV20">
        <f t="shared" si="1"/>
        <v>1.2446669293511219</v>
      </c>
      <c r="AW20">
        <f t="shared" si="2"/>
        <v>1</v>
      </c>
      <c r="AX20">
        <f t="shared" si="3"/>
        <v>0</v>
      </c>
      <c r="AY20" s="35">
        <f t="shared" si="12"/>
        <v>7</v>
      </c>
      <c r="AZ20" s="35">
        <f t="shared" si="12"/>
        <v>12</v>
      </c>
      <c r="BA20" s="35">
        <f t="shared" si="8"/>
        <v>3.255813953488372E-2</v>
      </c>
      <c r="BB20" s="35">
        <f t="shared" si="9"/>
        <v>0.14117647058823529</v>
      </c>
      <c r="BC20" s="35">
        <f t="shared" si="4"/>
        <v>0.10861833105335157</v>
      </c>
      <c r="BD20">
        <f t="shared" si="5"/>
        <v>0.14117647058823529</v>
      </c>
      <c r="BE20">
        <f t="shared" si="6"/>
        <v>3.255813953488372E-2</v>
      </c>
      <c r="BF20" s="23">
        <f>VLOOKUP(AH20,POINTS_TABLE!$D$2:$E$6,2,FALSE)</f>
        <v>-2.4216717822795024</v>
      </c>
      <c r="BG20" s="23">
        <f>VLOOKUP(AI20,POINTS_TABLE!$D$7:$E$12,2,FALSE)</f>
        <v>-2.6701063982906263</v>
      </c>
      <c r="BH20" s="23">
        <f>VLOOKUP(AJ20,POINTS_TABLE!$D$13:$E$18,2,FALSE)</f>
        <v>11.087040532285299</v>
      </c>
      <c r="BI20" s="23">
        <f>VLOOKUP(AK20,POINTS_TABLE!$D$21:$E$24,2,FALSE)</f>
        <v>23.021267938938855</v>
      </c>
      <c r="BJ20" s="23">
        <f>VLOOKUP(AL20,POINTS_TABLE!$D$25:$E$27,2,FALSE)</f>
        <v>1.063873591300236</v>
      </c>
      <c r="BK20" s="23">
        <f>VLOOKUP(AM20,POINTS_TABLE!$D$28:$E$33,2,FALSE)</f>
        <v>16.599345307350365</v>
      </c>
      <c r="BL20" s="23">
        <f>VLOOKUP(AN20,POINTS_TABLE!$D$34:$E$37,2,FALSE)</f>
        <v>7.4046821899710498</v>
      </c>
      <c r="BM20" s="23">
        <f>VLOOKUP(AO20,POINTS_TABLE!$D$38:$E$41,2,FALSE)</f>
        <v>3.0392969223849704</v>
      </c>
      <c r="BN20" s="23">
        <f>VLOOKUP(AP20,POINTS_TABLE!$D$42:$E$44,2,FALSE)</f>
        <v>10.30683560485237</v>
      </c>
      <c r="BO20" s="23">
        <f>VLOOKUP(AQ20,POINTS_TABLE!$D$45:$E$48,2,FALSE)</f>
        <v>2.6738283855727758</v>
      </c>
      <c r="BP20" s="23">
        <f>VLOOKUP(AR20,POINTS_TABLE!$D$49:$E$50,2,FALSE)</f>
        <v>-3.4375704313596254</v>
      </c>
      <c r="BQ20" s="23">
        <f>VLOOKUP(AS20,POINTS_TABLE!$D$51:$E$52,2,FALSE)</f>
        <v>8.0505843910576207</v>
      </c>
      <c r="BR20" s="39">
        <f>ROUND(SCORECARD_SCALLING!$C$6-SUM(BF20:BQ20)-TRAIN_SUMMARY!$C$2*SCORECARD_SCALLING!$C$5,0)</f>
        <v>431</v>
      </c>
      <c r="BS20" t="str">
        <f t="shared" si="10"/>
        <v>Reject</v>
      </c>
      <c r="BT20">
        <f t="shared" si="11"/>
        <v>1</v>
      </c>
    </row>
    <row r="21" spans="1:72">
      <c r="A21" s="2" t="s">
        <v>32</v>
      </c>
      <c r="B21" s="2">
        <v>48</v>
      </c>
      <c r="C21" s="2" t="s">
        <v>33</v>
      </c>
      <c r="D21" s="2" t="s">
        <v>46</v>
      </c>
      <c r="E21" s="2">
        <v>8487</v>
      </c>
      <c r="F21" s="2" t="s">
        <v>24</v>
      </c>
      <c r="G21" s="2" t="s">
        <v>39</v>
      </c>
      <c r="H21" s="2">
        <v>1</v>
      </c>
      <c r="I21" s="2" t="s">
        <v>36</v>
      </c>
      <c r="J21" s="2" t="s">
        <v>27</v>
      </c>
      <c r="K21" s="2">
        <v>2</v>
      </c>
      <c r="L21" s="2" t="s">
        <v>50</v>
      </c>
      <c r="M21" s="2">
        <v>24</v>
      </c>
      <c r="N21" s="2" t="s">
        <v>27</v>
      </c>
      <c r="O21" s="2" t="s">
        <v>29</v>
      </c>
      <c r="P21" s="2">
        <v>1</v>
      </c>
      <c r="Q21" s="2" t="s">
        <v>30</v>
      </c>
      <c r="R21" s="2">
        <v>1</v>
      </c>
      <c r="S21" s="2" t="s">
        <v>27</v>
      </c>
      <c r="T21" s="2" t="s">
        <v>31</v>
      </c>
      <c r="U21" s="2">
        <v>0</v>
      </c>
      <c r="V21">
        <f>_xlfn.XLOOKUP(B21,Binning_WOE_IV!$C$2:$C$6,Binning_WOE_IV!$I$2:$I$6,"not found",-1)</f>
        <v>-0.94704225543434295</v>
      </c>
      <c r="W21">
        <f>_xlfn.XLOOKUP(E21,Binning_WOE_IV!$C$7:$C$12,Binning_WOE_IV!$I$7:$I$12,"not found",-1)</f>
        <v>-0.98786424995459821</v>
      </c>
      <c r="X21">
        <f>_xlfn.XLOOKUP(M21,Binning_WOE_IV!$C$13:$C$18,Binning_WOE_IV!$I$13:$I$18,"not found",-1)</f>
        <v>-0.40221483439086264</v>
      </c>
      <c r="Y21">
        <f>_xlfn.XLOOKUP(A21,Binning_WOE_IV!$B$32:$B$35,Binning_WOE_IV!$G$32:$G$35,"not found",0)</f>
        <v>-0.45557089656450134</v>
      </c>
      <c r="Z21" s="23">
        <f>_xlfn.XLOOKUP(_xlfn.XLOOKUP(C21,Binning_WOE_IV!$AF$2:$AF$6,Binning_WOE_IV!$AG$2:$AG$6,"not found",0),Binning_WOE_IV!$R$36:$R$38,Binning_WOE_IV!$G$36:$G$38,"not found",0)</f>
        <v>-4.4726268044255127E-2</v>
      </c>
      <c r="AA21" cm="1">
        <f t="array" ref="AA21">_xlfn.SWITCH(D21,"radio/tv",Binning_WOE_IV!$G$39,"other",Binning_WOE_IV!$G$39,"education",Binning_WOE_IV!$G$40,"retraining",Binning_WOE_IV!$G$40,"furniture/equipment",Binning_WOE_IV!$G$41,"domestic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1">
        <f>_xlfn.LET(_xlpm.b,_xlfn.XLOOKUP(F21,Binning_WOE_IV!$AJ$2:$AJ$6,Binning_WOE_IV!$AK$2:$AK$6,"not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1">
        <f>_xlfn.LET(_xlpm.b,_xlfn.XLOOKUP(G21,Binning_WOE_IV!$AL$2:$AL$6,Binning_WOE_IV!$AM$2:$AM$6,"not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1">
        <f>_xlfn.XLOOKUP(_xlfn.XLOOKUP(I21,Binning_WOE_IV!$AN$2:$AN$5,Binning_WOE_IV!$AO$2:$AO$5,"not found",0),Binning_WOE_IV!$R$53:$R$55,Binning_WOE_IV!$G$53:$G$55,"not found",0)</f>
        <v>-0.20099341664998441</v>
      </c>
      <c r="AE21">
        <f>_xlfn.LET(_xlpm.b,_xlfn.XLOOKUP(L21,Binning_WOE_IV!$AQ$2:$AQ$5,Binning_WOE_IV!$AR$2:$AR$5,"not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1">
        <f>_xlfn.XLOOKUP(_xlfn.XLOOKUP(N21,Binning_WOE_IV!$AS$2:$AS$4,Binning_WOE_IV!$AT$2:$AT$4,"not found",0),Binning_WOE_IV!$R$62:$R$63,Binning_WOE_IV!$G$62:$G$63,"not found",0)</f>
        <v>0.12957806221905885</v>
      </c>
      <c r="AG21">
        <f>_xlfn.XLOOKUP(_xlfn.XLOOKUP(O21,Binning_WOE_IV!$AU$2:$AU$4,Binning_WOE_IV!$AV$2:$AV$4,"not found",0),Binning_WOE_IV!$R$64:$R$65,Binning_WOE_IV!$G$64:$G$65,"not found",0)</f>
        <v>0.23435622685305388</v>
      </c>
      <c r="AH21">
        <f>V21*TEST_SUMMARY!$C$3</f>
        <v>0.74681907872931619</v>
      </c>
      <c r="AI21">
        <f>W21*TEST_SUMMARY!$C$4</f>
        <v>0.49301772974847569</v>
      </c>
      <c r="AJ21">
        <f>X21*TEST_SUMMARY!$C$5</f>
        <v>0.25616502952357967</v>
      </c>
      <c r="AK21">
        <f>Y21*TEST_SUMMARY!$C$6</f>
        <v>0.35709270141793154</v>
      </c>
      <c r="AL21">
        <f>Z21*TEST_SUMMARY!$C$7</f>
        <v>2.4580699342731407E-2</v>
      </c>
      <c r="AM21">
        <f>AA21*TEST_SUMMARY!$C$8</f>
        <v>0.38352631329769549</v>
      </c>
      <c r="AN21">
        <f>AB21*TEST_SUMMARY!$C$9</f>
        <v>-0.49611293003523665</v>
      </c>
      <c r="AO21">
        <f>AC21*TEST_SUMMARY!$C$10</f>
        <v>-0.18469041192036334</v>
      </c>
      <c r="AP21">
        <f>AD21*TEST_SUMMARY!$C$11</f>
        <v>0.23813846799994265</v>
      </c>
      <c r="AQ21">
        <f>AE21*TEST_SUMMARY!$C$12</f>
        <v>6.1778553558697331E-2</v>
      </c>
      <c r="AR21">
        <f>AF21*TEST_SUMMARY!$C$13</f>
        <v>-7.9424741749105313E-2</v>
      </c>
      <c r="AS21">
        <f>AG21*TEST_SUMMARY!$C$14</f>
        <v>-8.8614999578798745E-2</v>
      </c>
      <c r="AT21">
        <f>TEST_SUMMARY!$C$2+SUM(AH21:AS21)</f>
        <v>0.89087467557274247</v>
      </c>
      <c r="AU21">
        <f t="shared" si="0"/>
        <v>0.7090706419142877</v>
      </c>
      <c r="AV21">
        <f t="shared" si="1"/>
        <v>1.2346747969997853</v>
      </c>
      <c r="AW21">
        <f t="shared" si="2"/>
        <v>1</v>
      </c>
      <c r="AX21">
        <f t="shared" si="3"/>
        <v>0</v>
      </c>
      <c r="AY21" s="35">
        <f t="shared" si="12"/>
        <v>8</v>
      </c>
      <c r="AZ21" s="35">
        <f t="shared" si="12"/>
        <v>12</v>
      </c>
      <c r="BA21" s="35">
        <f t="shared" si="8"/>
        <v>3.7209302325581395E-2</v>
      </c>
      <c r="BB21" s="35">
        <f t="shared" si="9"/>
        <v>0.14117647058823529</v>
      </c>
      <c r="BC21" s="35">
        <f t="shared" si="4"/>
        <v>0.1039671682626539</v>
      </c>
      <c r="BD21">
        <f t="shared" si="5"/>
        <v>0.14117647058823529</v>
      </c>
      <c r="BE21">
        <f t="shared" si="6"/>
        <v>3.7209302325581395E-2</v>
      </c>
      <c r="BF21" s="23">
        <f>VLOOKUP(AH21,POINTS_TABLE!$D$2:$E$6,2,FALSE)</f>
        <v>32.322965439721465</v>
      </c>
      <c r="BG21" s="23">
        <f>VLOOKUP(AI21,POINTS_TABLE!$D$7:$E$12,2,FALSE)</f>
        <v>21.33822701335383</v>
      </c>
      <c r="BH21" s="23">
        <f>VLOOKUP(AJ21,POINTS_TABLE!$D$13:$E$18,2,FALSE)</f>
        <v>11.087040532285299</v>
      </c>
      <c r="BI21" s="23">
        <f>VLOOKUP(AK21,POINTS_TABLE!$D$21:$E$24,2,FALSE)</f>
        <v>15.455276084198793</v>
      </c>
      <c r="BJ21" s="23">
        <f>VLOOKUP(AL21,POINTS_TABLE!$D$25:$E$27,2,FALSE)</f>
        <v>1.063873591300236</v>
      </c>
      <c r="BK21" s="23">
        <f>VLOOKUP(AM21,POINTS_TABLE!$D$28:$E$33,2,FALSE)</f>
        <v>16.599345307350365</v>
      </c>
      <c r="BL21" s="23">
        <f>VLOOKUP(AN21,POINTS_TABLE!$D$34:$E$37,2,FALSE)</f>
        <v>-21.472189916481874</v>
      </c>
      <c r="BM21" s="23">
        <f>VLOOKUP(AO21,POINTS_TABLE!$D$38:$E$41,2,FALSE)</f>
        <v>-7.9935582413174426</v>
      </c>
      <c r="BN21" s="23">
        <f>VLOOKUP(AP21,POINTS_TABLE!$D$42:$E$44,2,FALSE)</f>
        <v>10.30683560485237</v>
      </c>
      <c r="BO21" s="23">
        <f>VLOOKUP(AQ21,POINTS_TABLE!$D$45:$E$48,2,FALSE)</f>
        <v>2.6738283855727758</v>
      </c>
      <c r="BP21" s="23">
        <f>VLOOKUP(AR21,POINTS_TABLE!$D$49:$E$50,2,FALSE)</f>
        <v>-3.4375704313596254</v>
      </c>
      <c r="BQ21" s="23">
        <f>VLOOKUP(AS21,POINTS_TABLE!$D$51:$E$52,2,FALSE)</f>
        <v>-3.8353326132213157</v>
      </c>
      <c r="BR21" s="39">
        <f>ROUND(SCORECARD_SCALLING!$C$6-SUM(BF21:BQ21)-TRAIN_SUMMARY!$C$2*SCORECARD_SCALLING!$C$5,0)</f>
        <v>432</v>
      </c>
      <c r="BS21" t="str">
        <f t="shared" si="10"/>
        <v>Reject</v>
      </c>
      <c r="BT21">
        <f t="shared" si="11"/>
        <v>1</v>
      </c>
    </row>
    <row r="22" spans="1:72">
      <c r="A22" s="2" t="s">
        <v>32</v>
      </c>
      <c r="B22" s="2">
        <v>36</v>
      </c>
      <c r="C22" s="2" t="s">
        <v>33</v>
      </c>
      <c r="D22" s="2" t="s">
        <v>46</v>
      </c>
      <c r="E22" s="2">
        <v>14318</v>
      </c>
      <c r="F22" s="2" t="s">
        <v>34</v>
      </c>
      <c r="G22" s="2" t="s">
        <v>25</v>
      </c>
      <c r="H22" s="2">
        <v>4</v>
      </c>
      <c r="I22" s="2" t="s">
        <v>26</v>
      </c>
      <c r="J22" s="2" t="s">
        <v>27</v>
      </c>
      <c r="K22" s="2">
        <v>2</v>
      </c>
      <c r="L22" s="2" t="s">
        <v>47</v>
      </c>
      <c r="M22" s="2">
        <v>57</v>
      </c>
      <c r="N22" s="2" t="s">
        <v>27</v>
      </c>
      <c r="O22" s="2" t="s">
        <v>44</v>
      </c>
      <c r="P22" s="2">
        <v>1</v>
      </c>
      <c r="Q22" s="2" t="s">
        <v>52</v>
      </c>
      <c r="R22" s="2">
        <v>1</v>
      </c>
      <c r="S22" s="2" t="s">
        <v>31</v>
      </c>
      <c r="T22" s="2" t="s">
        <v>31</v>
      </c>
      <c r="U22" s="2">
        <v>1</v>
      </c>
      <c r="V22">
        <f>_xlfn.XLOOKUP(B22,Binning_WOE_IV!$C$2:$C$6,Binning_WOE_IV!$I$2:$I$6,"not found",-1)</f>
        <v>-0.672432264549915</v>
      </c>
      <c r="W22">
        <f>_xlfn.XLOOKUP(E22,Binning_WOE_IV!$C$7:$C$12,Binning_WOE_IV!$I$7:$I$12,"not found",-1)</f>
        <v>-0.98786424995459821</v>
      </c>
      <c r="X22">
        <f>_xlfn.XLOOKUP(M22,Binning_WOE_IV!$C$13:$C$18,Binning_WOE_IV!$I$13:$I$18,"not found",-1)</f>
        <v>0.42044277372805144</v>
      </c>
      <c r="Y22">
        <f>_xlfn.XLOOKUP(A22,Binning_WOE_IV!$B$32:$B$35,Binning_WOE_IV!$G$32:$G$35,"not found",0)</f>
        <v>-0.45557089656450134</v>
      </c>
      <c r="Z22" s="23">
        <f>_xlfn.XLOOKUP(_xlfn.XLOOKUP(C22,Binning_WOE_IV!$AF$2:$AF$6,Binning_WOE_IV!$AG$2:$AG$6,"not found",0),Binning_WOE_IV!$R$36:$R$38,Binning_WOE_IV!$G$36:$G$38,"not found",0)</f>
        <v>-4.4726268044255127E-2</v>
      </c>
      <c r="AA22" cm="1">
        <f t="array" ref="AA22">_xlfn.SWITCH(D22,"radio/tv",Binning_WOE_IV!$G$39,"other",Binning_WOE_IV!$G$39,"education",Binning_WOE_IV!$G$40,"retraining",Binning_WOE_IV!$G$40,"furniture/equipment",Binning_WOE_IV!$G$41,"domestic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2">
        <f>_xlfn.LET(_xlpm.b,_xlfn.XLOOKUP(F22,Binning_WOE_IV!$AJ$2:$AJ$6,Binning_WOE_IV!$AK$2:$AK$6,"not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2">
        <f>_xlfn.LET(_xlpm.b,_xlfn.XLOOKUP(G22,Binning_WOE_IV!$AL$2:$AL$6,Binning_WOE_IV!$AM$2:$AM$6,"not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2">
        <f>_xlfn.XLOOKUP(_xlfn.XLOOKUP(I22,Binning_WOE_IV!$AN$2:$AN$5,Binning_WOE_IV!$AO$2:$AO$5,"not found",0),Binning_WOE_IV!$R$53:$R$55,Binning_WOE_IV!$G$53:$G$55,"not found",0)</f>
        <v>0.1811117123342415</v>
      </c>
      <c r="AE22">
        <f>_xlfn.LET(_xlpm.b,_xlfn.XLOOKUP(L22,Binning_WOE_IV!$AQ$2:$AQ$5,Binning_WOE_IV!$AR$2:$AR$5,"not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2">
        <f>_xlfn.XLOOKUP(_xlfn.XLOOKUP(N22,Binning_WOE_IV!$AS$2:$AS$4,Binning_WOE_IV!$AT$2:$AT$4,"not found",0),Binning_WOE_IV!$R$62:$R$63,Binning_WOE_IV!$G$62:$G$63,"not found",0)</f>
        <v>0.12957806221905885</v>
      </c>
      <c r="AG22">
        <f>_xlfn.XLOOKUP(_xlfn.XLOOKUP(O22,Binning_WOE_IV!$AU$2:$AU$4,Binning_WOE_IV!$AV$2:$AV$4,"not found",0),Binning_WOE_IV!$R$64:$R$65,Binning_WOE_IV!$G$64:$G$65,"not found",0)</f>
        <v>-0.4919272386823581</v>
      </c>
      <c r="AH22">
        <f>V22*TEST_SUMMARY!$C$3</f>
        <v>0.53026698802232175</v>
      </c>
      <c r="AI22">
        <f>W22*TEST_SUMMARY!$C$4</f>
        <v>0.49301772974847569</v>
      </c>
      <c r="AJ22">
        <f>X22*TEST_SUMMARY!$C$5</f>
        <v>-0.26777415036949909</v>
      </c>
      <c r="AK22">
        <f>Y22*TEST_SUMMARY!$C$6</f>
        <v>0.35709270141793154</v>
      </c>
      <c r="AL22">
        <f>Z22*TEST_SUMMARY!$C$7</f>
        <v>2.4580699342731407E-2</v>
      </c>
      <c r="AM22">
        <f>AA22*TEST_SUMMARY!$C$8</f>
        <v>0.38352631329769549</v>
      </c>
      <c r="AN22">
        <f>AB22*TEST_SUMMARY!$C$9</f>
        <v>0.17108448609736249</v>
      </c>
      <c r="AO22">
        <f>AC22*TEST_SUMMARY!$C$10</f>
        <v>-0.18469041192036334</v>
      </c>
      <c r="AP22">
        <f>AD22*TEST_SUMMARY!$C$11</f>
        <v>-0.21458247952085815</v>
      </c>
      <c r="AQ22">
        <f>AE22*TEST_SUMMARY!$C$12</f>
        <v>0.30495501300893796</v>
      </c>
      <c r="AR22">
        <f>AF22*TEST_SUMMARY!$C$13</f>
        <v>-7.9424741749105313E-2</v>
      </c>
      <c r="AS22">
        <f>AG22*TEST_SUMMARY!$C$14</f>
        <v>0.18600799575071647</v>
      </c>
      <c r="AT22">
        <f>TEST_SUMMARY!$C$2+SUM(AH22:AS22)</f>
        <v>0.88265932836422334</v>
      </c>
      <c r="AU22">
        <f t="shared" si="0"/>
        <v>0.70737299601199399</v>
      </c>
      <c r="AV22">
        <f t="shared" si="1"/>
        <v>0.34619717651587206</v>
      </c>
      <c r="AW22">
        <f t="shared" si="2"/>
        <v>0</v>
      </c>
      <c r="AX22">
        <f t="shared" si="3"/>
        <v>1</v>
      </c>
      <c r="AY22" s="35">
        <f t="shared" si="12"/>
        <v>8</v>
      </c>
      <c r="AZ22" s="35">
        <f t="shared" si="12"/>
        <v>13</v>
      </c>
      <c r="BA22" s="35">
        <f t="shared" si="8"/>
        <v>3.7209302325581395E-2</v>
      </c>
      <c r="BB22" s="35">
        <f t="shared" si="9"/>
        <v>0.15294117647058825</v>
      </c>
      <c r="BC22" s="35">
        <f t="shared" si="4"/>
        <v>0.11573187414500685</v>
      </c>
      <c r="BD22">
        <f t="shared" si="5"/>
        <v>0.15294117647058825</v>
      </c>
      <c r="BE22">
        <f t="shared" si="6"/>
        <v>3.7209302325581395E-2</v>
      </c>
      <c r="BF22" s="23">
        <f>VLOOKUP(AH22,POINTS_TABLE!$D$2:$E$6,2,FALSE)</f>
        <v>22.950406619007929</v>
      </c>
      <c r="BG22" s="23">
        <f>VLOOKUP(AI22,POINTS_TABLE!$D$7:$E$12,2,FALSE)</f>
        <v>21.33822701335383</v>
      </c>
      <c r="BH22" s="23">
        <f>VLOOKUP(AJ22,POINTS_TABLE!$D$13:$E$18,2,FALSE)</f>
        <v>-11.589493164489957</v>
      </c>
      <c r="BI22" s="23">
        <f>VLOOKUP(AK22,POINTS_TABLE!$D$21:$E$24,2,FALSE)</f>
        <v>15.455276084198793</v>
      </c>
      <c r="BJ22" s="23">
        <f>VLOOKUP(AL22,POINTS_TABLE!$D$25:$E$27,2,FALSE)</f>
        <v>1.063873591300236</v>
      </c>
      <c r="BK22" s="23">
        <f>VLOOKUP(AM22,POINTS_TABLE!$D$28:$E$33,2,FALSE)</f>
        <v>16.599345307350365</v>
      </c>
      <c r="BL22" s="23">
        <f>VLOOKUP(AN22,POINTS_TABLE!$D$34:$E$37,2,FALSE)</f>
        <v>7.4046821899710498</v>
      </c>
      <c r="BM22" s="23">
        <f>VLOOKUP(AO22,POINTS_TABLE!$D$38:$E$41,2,FALSE)</f>
        <v>-7.9935582413174426</v>
      </c>
      <c r="BN22" s="23">
        <f>VLOOKUP(AP22,POINTS_TABLE!$D$42:$E$44,2,FALSE)</f>
        <v>-9.2873123719919874</v>
      </c>
      <c r="BO22" s="23">
        <f>VLOOKUP(AQ22,POINTS_TABLE!$D$45:$E$48,2,FALSE)</f>
        <v>13.198712548866723</v>
      </c>
      <c r="BP22" s="23">
        <f>VLOOKUP(AR22,POINTS_TABLE!$D$49:$E$50,2,FALSE)</f>
        <v>-3.4375704313596254</v>
      </c>
      <c r="BQ22" s="23">
        <f>VLOOKUP(AS22,POINTS_TABLE!$D$51:$E$52,2,FALSE)</f>
        <v>8.0505843910576207</v>
      </c>
      <c r="BR22" s="39">
        <f>ROUND(SCORECARD_SCALLING!$C$6-SUM(BF22:BQ22)-TRAIN_SUMMARY!$C$2*SCORECARD_SCALLING!$C$5,0)</f>
        <v>432</v>
      </c>
      <c r="BS22" t="str">
        <f t="shared" si="10"/>
        <v>Reject</v>
      </c>
      <c r="BT22">
        <f t="shared" si="11"/>
        <v>1</v>
      </c>
    </row>
    <row r="23" spans="1:72">
      <c r="A23" s="2" t="s">
        <v>21</v>
      </c>
      <c r="B23" s="2">
        <v>12</v>
      </c>
      <c r="C23" s="2" t="s">
        <v>64</v>
      </c>
      <c r="D23" s="2" t="s">
        <v>23</v>
      </c>
      <c r="E23" s="2">
        <v>2149</v>
      </c>
      <c r="F23" s="2" t="s">
        <v>34</v>
      </c>
      <c r="G23" s="2" t="s">
        <v>35</v>
      </c>
      <c r="H23" s="2">
        <v>4</v>
      </c>
      <c r="I23" s="2" t="s">
        <v>54</v>
      </c>
      <c r="J23" s="2" t="s">
        <v>27</v>
      </c>
      <c r="K23" s="2">
        <v>1</v>
      </c>
      <c r="L23" s="2" t="s">
        <v>47</v>
      </c>
      <c r="M23" s="2">
        <v>29</v>
      </c>
      <c r="N23" s="2" t="s">
        <v>27</v>
      </c>
      <c r="O23" s="2" t="s">
        <v>44</v>
      </c>
      <c r="P23" s="2">
        <v>1</v>
      </c>
      <c r="Q23" s="2" t="s">
        <v>30</v>
      </c>
      <c r="R23" s="2">
        <v>1</v>
      </c>
      <c r="S23" s="2" t="s">
        <v>27</v>
      </c>
      <c r="T23" s="2" t="s">
        <v>31</v>
      </c>
      <c r="U23" s="2">
        <v>1</v>
      </c>
      <c r="V23">
        <f>_xlfn.XLOOKUP(B23,Binning_WOE_IV!$C$2:$C$6,Binning_WOE_IV!$I$2:$I$6,"not found",-1)</f>
        <v>7.0953437452657447E-2</v>
      </c>
      <c r="W23">
        <f>_xlfn.XLOOKUP(E23,Binning_WOE_IV!$C$7:$C$12,Binning_WOE_IV!$I$7:$I$12,"not found",-1)</f>
        <v>0.12361395596717682</v>
      </c>
      <c r="X23">
        <f>_xlfn.XLOOKUP(M23,Binning_WOE_IV!$C$13:$C$18,Binning_WOE_IV!$I$13:$I$18,"not found",-1)</f>
        <v>-0.13233987329659078</v>
      </c>
      <c r="Y23">
        <f>_xlfn.XLOOKUP(A23,Binning_WOE_IV!$B$32:$B$35,Binning_WOE_IV!$G$32:$G$35,"not found",0)</f>
        <v>-0.67859154491044971</v>
      </c>
      <c r="Z23" s="23">
        <f>_xlfn.XLOOKUP(_xlfn.XLOOKUP(C23,Binning_WOE_IV!$AF$2:$AF$6,Binning_WOE_IV!$AG$2:$AG$6,"not found",0),Binning_WOE_IV!$R$36:$R$38,Binning_WOE_IV!$G$36:$G$38,"not found",0)</f>
        <v>-1.2442937789022748</v>
      </c>
      <c r="AA23" cm="1">
        <f t="array" ref="AA23">_xlfn.SWITCH(D23,"radio/tv",Binning_WOE_IV!$G$39,"other",Binning_WOE_IV!$G$39,"education",Binning_WOE_IV!$G$40,"retraining",Binning_WOE_IV!$G$40,"furniture/equipment",Binning_WOE_IV!$G$41,"domestic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3">
        <f>_xlfn.LET(_xlpm.b,_xlfn.XLOOKUP(F23,Binning_WOE_IV!$AJ$2:$AJ$6,Binning_WOE_IV!$AK$2:$AK$6,"not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3">
        <f>_xlfn.LET(_xlpm.b,_xlfn.XLOOKUP(G23,Binning_WOE_IV!$AL$2:$AL$6,Binning_WOE_IV!$AM$2:$AM$6,"not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3">
        <f>_xlfn.XLOOKUP(_xlfn.XLOOKUP(I23,Binning_WOE_IV!$AN$2:$AN$5,Binning_WOE_IV!$AO$2:$AO$5,"not found",0),Binning_WOE_IV!$R$53:$R$55,Binning_WOE_IV!$G$53:$G$55,"not found",0)</f>
        <v>-0.2698954162208389</v>
      </c>
      <c r="AE23">
        <f>_xlfn.LET(_xlpm.b,_xlfn.XLOOKUP(L23,Binning_WOE_IV!$AQ$2:$AQ$5,Binning_WOE_IV!$AR$2:$AR$5,"not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3">
        <f>_xlfn.XLOOKUP(_xlfn.XLOOKUP(N23,Binning_WOE_IV!$AS$2:$AS$4,Binning_WOE_IV!$AT$2:$AT$4,"not found",0),Binning_WOE_IV!$R$62:$R$63,Binning_WOE_IV!$G$62:$G$63,"not found",0)</f>
        <v>0.12957806221905885</v>
      </c>
      <c r="AG23">
        <f>_xlfn.XLOOKUP(_xlfn.XLOOKUP(O23,Binning_WOE_IV!$AU$2:$AU$4,Binning_WOE_IV!$AV$2:$AV$4,"not found",0),Binning_WOE_IV!$R$64:$R$65,Binning_WOE_IV!$G$64:$G$65,"not found",0)</f>
        <v>-0.4919272386823581</v>
      </c>
      <c r="AH23">
        <f>V23*TEST_SUMMARY!$C$3</f>
        <v>-5.5952498937620498E-2</v>
      </c>
      <c r="AI23">
        <f>W23*TEST_SUMMARY!$C$4</f>
        <v>-6.1692557392340606E-2</v>
      </c>
      <c r="AJ23">
        <f>X23*TEST_SUMMARY!$C$5</f>
        <v>8.428542324031725E-2</v>
      </c>
      <c r="AK23">
        <f>Y23*TEST_SUMMARY!$C$6</f>
        <v>0.53190423215968441</v>
      </c>
      <c r="AL23">
        <f>Z23*TEST_SUMMARY!$C$7</f>
        <v>0.68384000299252556</v>
      </c>
      <c r="AM23">
        <f>AA23*TEST_SUMMARY!$C$8</f>
        <v>-0.43521580803835686</v>
      </c>
      <c r="AN23">
        <f>AB23*TEST_SUMMARY!$C$9</f>
        <v>0.17108448609736249</v>
      </c>
      <c r="AO23">
        <f>AC23*TEST_SUMMARY!$C$10</f>
        <v>4.7923621110280083E-2</v>
      </c>
      <c r="AP23">
        <f>AD23*TEST_SUMMARY!$C$11</f>
        <v>0.31977406031642996</v>
      </c>
      <c r="AQ23">
        <f>AE23*TEST_SUMMARY!$C$12</f>
        <v>0.30495501300893796</v>
      </c>
      <c r="AR23">
        <f>AF23*TEST_SUMMARY!$C$13</f>
        <v>-7.9424741749105313E-2</v>
      </c>
      <c r="AS23">
        <f>AG23*TEST_SUMMARY!$C$14</f>
        <v>0.18600799575071647</v>
      </c>
      <c r="AT23">
        <f>TEST_SUMMARY!$C$2+SUM(AH23:AS23)</f>
        <v>0.87608841379670788</v>
      </c>
      <c r="AU23">
        <f t="shared" si="0"/>
        <v>0.70601098907428506</v>
      </c>
      <c r="AV23">
        <f t="shared" si="1"/>
        <v>0.3481244763490054</v>
      </c>
      <c r="AW23">
        <f t="shared" si="2"/>
        <v>0</v>
      </c>
      <c r="AX23">
        <f t="shared" si="3"/>
        <v>1</v>
      </c>
      <c r="AY23" s="35">
        <f t="shared" si="12"/>
        <v>8</v>
      </c>
      <c r="AZ23" s="35">
        <f t="shared" si="12"/>
        <v>14</v>
      </c>
      <c r="BA23" s="35">
        <f t="shared" si="8"/>
        <v>3.7209302325581395E-2</v>
      </c>
      <c r="BB23" s="35">
        <f t="shared" si="9"/>
        <v>0.16470588235294117</v>
      </c>
      <c r="BC23" s="35">
        <f t="shared" si="4"/>
        <v>0.12749658002735978</v>
      </c>
      <c r="BD23">
        <f t="shared" si="5"/>
        <v>0.16470588235294117</v>
      </c>
      <c r="BE23">
        <f t="shared" si="6"/>
        <v>3.7209302325581395E-2</v>
      </c>
      <c r="BF23" s="23">
        <f>VLOOKUP(AH23,POINTS_TABLE!$D$2:$E$6,2,FALSE)</f>
        <v>-2.4216717822795024</v>
      </c>
      <c r="BG23" s="23">
        <f>VLOOKUP(AI23,POINTS_TABLE!$D$7:$E$12,2,FALSE)</f>
        <v>-2.6701063982906263</v>
      </c>
      <c r="BH23" s="23">
        <f>VLOOKUP(AJ23,POINTS_TABLE!$D$13:$E$18,2,FALSE)</f>
        <v>3.6479448638409924</v>
      </c>
      <c r="BI23" s="23">
        <f>VLOOKUP(AK23,POINTS_TABLE!$D$21:$E$24,2,FALSE)</f>
        <v>23.021267938938855</v>
      </c>
      <c r="BJ23" s="23">
        <f>VLOOKUP(AL23,POINTS_TABLE!$D$25:$E$27,2,FALSE)</f>
        <v>29.597177432364315</v>
      </c>
      <c r="BK23" s="23">
        <f>VLOOKUP(AM23,POINTS_TABLE!$D$28:$E$33,2,FALSE)</f>
        <v>-18.836510639202615</v>
      </c>
      <c r="BL23" s="23">
        <f>VLOOKUP(AN23,POINTS_TABLE!$D$34:$E$37,2,FALSE)</f>
        <v>7.4046821899710498</v>
      </c>
      <c r="BM23" s="23">
        <f>VLOOKUP(AO23,POINTS_TABLE!$D$38:$E$41,2,FALSE)</f>
        <v>2.0741751155172814</v>
      </c>
      <c r="BN23" s="23">
        <f>VLOOKUP(AP23,POINTS_TABLE!$D$42:$E$44,2,FALSE)</f>
        <v>13.840093530703253</v>
      </c>
      <c r="BO23" s="23">
        <f>VLOOKUP(AQ23,POINTS_TABLE!$D$45:$E$48,2,FALSE)</f>
        <v>13.198712548866723</v>
      </c>
      <c r="BP23" s="23">
        <f>VLOOKUP(AR23,POINTS_TABLE!$D$49:$E$50,2,FALSE)</f>
        <v>-3.4375704313596254</v>
      </c>
      <c r="BQ23" s="23">
        <f>VLOOKUP(AS23,POINTS_TABLE!$D$51:$E$52,2,FALSE)</f>
        <v>8.0505843910576207</v>
      </c>
      <c r="BR23" s="39">
        <f>ROUND(SCORECARD_SCALLING!$C$6-SUM(BF23:BQ23)-TRAIN_SUMMARY!$C$2*SCORECARD_SCALLING!$C$5,0)</f>
        <v>432</v>
      </c>
      <c r="BS23" t="str">
        <f t="shared" si="10"/>
        <v>Reject</v>
      </c>
      <c r="BT23">
        <f t="shared" si="11"/>
        <v>1</v>
      </c>
    </row>
    <row r="24" spans="1:72">
      <c r="A24" s="2" t="s">
        <v>21</v>
      </c>
      <c r="B24" s="2">
        <v>24</v>
      </c>
      <c r="C24" s="2" t="s">
        <v>33</v>
      </c>
      <c r="D24" s="2" t="s">
        <v>46</v>
      </c>
      <c r="E24" s="2">
        <v>3123</v>
      </c>
      <c r="F24" s="2" t="s">
        <v>34</v>
      </c>
      <c r="G24" s="2" t="s">
        <v>57</v>
      </c>
      <c r="H24" s="2">
        <v>4</v>
      </c>
      <c r="I24" s="2" t="s">
        <v>36</v>
      </c>
      <c r="J24" s="2" t="s">
        <v>27</v>
      </c>
      <c r="K24" s="2">
        <v>1</v>
      </c>
      <c r="L24" s="2" t="s">
        <v>43</v>
      </c>
      <c r="M24" s="2">
        <v>27</v>
      </c>
      <c r="N24" s="2" t="s">
        <v>27</v>
      </c>
      <c r="O24" s="2" t="s">
        <v>29</v>
      </c>
      <c r="P24" s="2">
        <v>1</v>
      </c>
      <c r="Q24" s="2" t="s">
        <v>30</v>
      </c>
      <c r="R24" s="2">
        <v>1</v>
      </c>
      <c r="S24" s="2" t="s">
        <v>27</v>
      </c>
      <c r="T24" s="2" t="s">
        <v>31</v>
      </c>
      <c r="U24" s="2">
        <v>1</v>
      </c>
      <c r="V24">
        <f>_xlfn.XLOOKUP(B24,Binning_WOE_IV!$C$2:$C$6,Binning_WOE_IV!$I$2:$I$6,"not found",-1)</f>
        <v>-0.12917431193202994</v>
      </c>
      <c r="W24">
        <f>_xlfn.XLOOKUP(E24,Binning_WOE_IV!$C$7:$C$12,Binning_WOE_IV!$I$7:$I$12,"not found",-1)</f>
        <v>4.3939369041401284E-2</v>
      </c>
      <c r="X24">
        <f>_xlfn.XLOOKUP(M24,Binning_WOE_IV!$C$13:$C$18,Binning_WOE_IV!$I$13:$I$18,"not found",-1)</f>
        <v>-0.13233987329659078</v>
      </c>
      <c r="Y24">
        <f>_xlfn.XLOOKUP(A24,Binning_WOE_IV!$B$32:$B$35,Binning_WOE_IV!$G$32:$G$35,"not found",0)</f>
        <v>-0.67859154491044971</v>
      </c>
      <c r="Z24" s="23">
        <f>_xlfn.XLOOKUP(_xlfn.XLOOKUP(C24,Binning_WOE_IV!$AF$2:$AF$6,Binning_WOE_IV!$AG$2:$AG$6,"not found",0),Binning_WOE_IV!$R$36:$R$38,Binning_WOE_IV!$G$36:$G$38,"not found",0)</f>
        <v>-4.4726268044255127E-2</v>
      </c>
      <c r="AA24" cm="1">
        <f t="array" ref="AA24">_xlfn.SWITCH(D24,"radio/tv",Binning_WOE_IV!$G$39,"other",Binning_WOE_IV!$G$39,"education",Binning_WOE_IV!$G$40,"retraining",Binning_WOE_IV!$G$40,"furniture/equipment",Binning_WOE_IV!$G$41,"domestic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4">
        <f>_xlfn.LET(_xlpm.b,_xlfn.XLOOKUP(F24,Binning_WOE_IV!$AJ$2:$AJ$6,Binning_WOE_IV!$AK$2:$AK$6,"not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4">
        <f>_xlfn.LET(_xlpm.b,_xlfn.XLOOKUP(G24,Binning_WOE_IV!$AL$2:$AL$6,Binning_WOE_IV!$AM$2:$AM$6,"not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4">
        <f>_xlfn.XLOOKUP(_xlfn.XLOOKUP(I24,Binning_WOE_IV!$AN$2:$AN$5,Binning_WOE_IV!$AO$2:$AO$5,"not found",0),Binning_WOE_IV!$R$53:$R$55,Binning_WOE_IV!$G$53:$G$55,"not found",0)</f>
        <v>-0.20099341664998441</v>
      </c>
      <c r="AE24">
        <f>_xlfn.LET(_xlpm.b,_xlfn.XLOOKUP(L24,Binning_WOE_IV!$AQ$2:$AQ$5,Binning_WOE_IV!$AR$2:$AR$5,"not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4">
        <f>_xlfn.XLOOKUP(_xlfn.XLOOKUP(N24,Binning_WOE_IV!$AS$2:$AS$4,Binning_WOE_IV!$AT$2:$AT$4,"not found",0),Binning_WOE_IV!$R$62:$R$63,Binning_WOE_IV!$G$62:$G$63,"not found",0)</f>
        <v>0.12957806221905885</v>
      </c>
      <c r="AG24">
        <f>_xlfn.XLOOKUP(_xlfn.XLOOKUP(O24,Binning_WOE_IV!$AU$2:$AU$4,Binning_WOE_IV!$AV$2:$AV$4,"not found",0),Binning_WOE_IV!$R$64:$R$65,Binning_WOE_IV!$G$64:$G$65,"not found",0)</f>
        <v>0.23435622685305388</v>
      </c>
      <c r="AH24">
        <f>V24*TEST_SUMMARY!$C$3</f>
        <v>0.10186434668464488</v>
      </c>
      <c r="AI24">
        <f>W24*TEST_SUMMARY!$C$4</f>
        <v>-2.1929012991782761E-2</v>
      </c>
      <c r="AJ24">
        <f>X24*TEST_SUMMARY!$C$5</f>
        <v>8.428542324031725E-2</v>
      </c>
      <c r="AK24">
        <f>Y24*TEST_SUMMARY!$C$6</f>
        <v>0.53190423215968441</v>
      </c>
      <c r="AL24">
        <f>Z24*TEST_SUMMARY!$C$7</f>
        <v>2.4580699342731407E-2</v>
      </c>
      <c r="AM24">
        <f>AA24*TEST_SUMMARY!$C$8</f>
        <v>0.38352631329769549</v>
      </c>
      <c r="AN24">
        <f>AB24*TEST_SUMMARY!$C$9</f>
        <v>0.17108448609736249</v>
      </c>
      <c r="AO24">
        <f>AC24*TEST_SUMMARY!$C$10</f>
        <v>0.2867089209985732</v>
      </c>
      <c r="AP24">
        <f>AD24*TEST_SUMMARY!$C$11</f>
        <v>0.23813846799994265</v>
      </c>
      <c r="AQ24">
        <f>AE24*TEST_SUMMARY!$C$12</f>
        <v>-1.8327249432625072E-2</v>
      </c>
      <c r="AR24">
        <f>AF24*TEST_SUMMARY!$C$13</f>
        <v>-7.9424741749105313E-2</v>
      </c>
      <c r="AS24">
        <f>AG24*TEST_SUMMARY!$C$14</f>
        <v>-8.8614999578798745E-2</v>
      </c>
      <c r="AT24">
        <f>TEST_SUMMARY!$C$2+SUM(AH24:AS24)</f>
        <v>0.7923960713065169</v>
      </c>
      <c r="AU24">
        <f t="shared" si="0"/>
        <v>0.6883455818666131</v>
      </c>
      <c r="AV24">
        <f t="shared" si="1"/>
        <v>0.37346426793409243</v>
      </c>
      <c r="AW24">
        <f t="shared" si="2"/>
        <v>0</v>
      </c>
      <c r="AX24">
        <f t="shared" si="3"/>
        <v>1</v>
      </c>
      <c r="AY24" s="35">
        <f t="shared" si="12"/>
        <v>8</v>
      </c>
      <c r="AZ24" s="35">
        <f t="shared" si="12"/>
        <v>15</v>
      </c>
      <c r="BA24" s="35">
        <f t="shared" si="8"/>
        <v>3.7209302325581395E-2</v>
      </c>
      <c r="BB24" s="35">
        <f t="shared" si="9"/>
        <v>0.17647058823529413</v>
      </c>
      <c r="BC24" s="35">
        <f t="shared" si="4"/>
        <v>0.13926128590971273</v>
      </c>
      <c r="BD24">
        <f t="shared" si="5"/>
        <v>0.17647058823529413</v>
      </c>
      <c r="BE24">
        <f t="shared" si="6"/>
        <v>3.7209302325581395E-2</v>
      </c>
      <c r="BF24" s="23">
        <f>VLOOKUP(AH24,POINTS_TABLE!$D$2:$E$6,2,FALSE)</f>
        <v>4.4087756341599382</v>
      </c>
      <c r="BG24" s="23">
        <f>VLOOKUP(AI24,POINTS_TABLE!$D$7:$E$12,2,FALSE)</f>
        <v>-0.94910634884503919</v>
      </c>
      <c r="BH24" s="23">
        <f>VLOOKUP(AJ24,POINTS_TABLE!$D$13:$E$18,2,FALSE)</f>
        <v>3.6479448638409924</v>
      </c>
      <c r="BI24" s="23">
        <f>VLOOKUP(AK24,POINTS_TABLE!$D$21:$E$24,2,FALSE)</f>
        <v>23.021267938938855</v>
      </c>
      <c r="BJ24" s="23">
        <f>VLOOKUP(AL24,POINTS_TABLE!$D$25:$E$27,2,FALSE)</f>
        <v>1.063873591300236</v>
      </c>
      <c r="BK24" s="23">
        <f>VLOOKUP(AM24,POINTS_TABLE!$D$28:$E$33,2,FALSE)</f>
        <v>16.599345307350365</v>
      </c>
      <c r="BL24" s="23">
        <f>VLOOKUP(AN24,POINTS_TABLE!$D$34:$E$37,2,FALSE)</f>
        <v>7.4046821899710498</v>
      </c>
      <c r="BM24" s="23">
        <f>VLOOKUP(AO24,POINTS_TABLE!$D$38:$E$41,2,FALSE)</f>
        <v>12.409006155098014</v>
      </c>
      <c r="BN24" s="23">
        <f>VLOOKUP(AP24,POINTS_TABLE!$D$42:$E$44,2,FALSE)</f>
        <v>10.30683560485237</v>
      </c>
      <c r="BO24" s="23">
        <f>VLOOKUP(AQ24,POINTS_TABLE!$D$45:$E$48,2,FALSE)</f>
        <v>-0.79321895608749771</v>
      </c>
      <c r="BP24" s="23">
        <f>VLOOKUP(AR24,POINTS_TABLE!$D$49:$E$50,2,FALSE)</f>
        <v>-3.4375704313596254</v>
      </c>
      <c r="BQ24" s="23">
        <f>VLOOKUP(AS24,POINTS_TABLE!$D$51:$E$52,2,FALSE)</f>
        <v>-3.8353326132213157</v>
      </c>
      <c r="BR24" s="39">
        <f>ROUND(SCORECARD_SCALLING!$C$6-SUM(BF24:BQ24)-TRAIN_SUMMARY!$C$2*SCORECARD_SCALLING!$C$5,0)</f>
        <v>436</v>
      </c>
      <c r="BS24" t="str">
        <f t="shared" si="10"/>
        <v>Reject</v>
      </c>
      <c r="BT24">
        <f t="shared" si="11"/>
        <v>1</v>
      </c>
    </row>
    <row r="25" spans="1:72">
      <c r="A25" s="2" t="s">
        <v>32</v>
      </c>
      <c r="B25" s="2">
        <v>6</v>
      </c>
      <c r="C25" s="2" t="s">
        <v>64</v>
      </c>
      <c r="D25" s="2" t="s">
        <v>46</v>
      </c>
      <c r="E25" s="2">
        <v>931</v>
      </c>
      <c r="F25" s="2" t="s">
        <v>59</v>
      </c>
      <c r="G25" s="2" t="s">
        <v>57</v>
      </c>
      <c r="H25" s="2">
        <v>1</v>
      </c>
      <c r="I25" s="2" t="s">
        <v>36</v>
      </c>
      <c r="J25" s="2" t="s">
        <v>27</v>
      </c>
      <c r="K25" s="2">
        <v>1</v>
      </c>
      <c r="L25" s="2" t="s">
        <v>43</v>
      </c>
      <c r="M25" s="2">
        <v>32</v>
      </c>
      <c r="N25" s="2" t="s">
        <v>65</v>
      </c>
      <c r="O25" s="2" t="s">
        <v>29</v>
      </c>
      <c r="P25" s="2">
        <v>1</v>
      </c>
      <c r="Q25" s="2" t="s">
        <v>40</v>
      </c>
      <c r="R25" s="2">
        <v>1</v>
      </c>
      <c r="S25" s="2" t="s">
        <v>27</v>
      </c>
      <c r="T25" s="2" t="s">
        <v>31</v>
      </c>
      <c r="U25" s="2">
        <v>1</v>
      </c>
      <c r="V25">
        <f>_xlfn.XLOOKUP(B25,Binning_WOE_IV!$C$2:$C$6,Binning_WOE_IV!$I$2:$I$6,"not found",-1)</f>
        <v>1.0146162505891094</v>
      </c>
      <c r="W25">
        <f>_xlfn.XLOOKUP(E25,Binning_WOE_IV!$C$7:$C$12,Binning_WOE_IV!$I$7:$I$12,"not found",-1)</f>
        <v>3.9978967825304385E-2</v>
      </c>
      <c r="X25">
        <f>_xlfn.XLOOKUP(M25,Binning_WOE_IV!$C$13:$C$18,Binning_WOE_IV!$I$13:$I$18,"not found",-1)</f>
        <v>-9.0210644079187538E-2</v>
      </c>
      <c r="Y25">
        <f>_xlfn.XLOOKUP(A25,Binning_WOE_IV!$B$32:$B$35,Binning_WOE_IV!$G$32:$G$35,"not found",0)</f>
        <v>-0.45557089656450134</v>
      </c>
      <c r="Z25" s="23">
        <f>_xlfn.XLOOKUP(_xlfn.XLOOKUP(C25,Binning_WOE_IV!$AF$2:$AF$6,Binning_WOE_IV!$AG$2:$AG$6,"not found",0),Binning_WOE_IV!$R$36:$R$38,Binning_WOE_IV!$G$36:$G$38,"not found",0)</f>
        <v>-1.2442937789022748</v>
      </c>
      <c r="AA25" cm="1">
        <f t="array" ref="AA25">_xlfn.SWITCH(D25,"radio/tv",Binning_WOE_IV!$G$39,"other",Binning_WOE_IV!$G$39,"education",Binning_WOE_IV!$G$40,"retraining",Binning_WOE_IV!$G$40,"furniture/equipment",Binning_WOE_IV!$G$41,"domestic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5">
        <f>_xlfn.LET(_xlpm.b,_xlfn.XLOOKUP(F25,Binning_WOE_IV!$AJ$2:$AJ$6,Binning_WOE_IV!$AK$2:$AK$6,"not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25">
        <f>_xlfn.LET(_xlpm.b,_xlfn.XLOOKUP(G25,Binning_WOE_IV!$AL$2:$AL$6,Binning_WOE_IV!$AM$2:$AM$6,"not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5">
        <f>_xlfn.XLOOKUP(_xlfn.XLOOKUP(I25,Binning_WOE_IV!$AN$2:$AN$5,Binning_WOE_IV!$AO$2:$AO$5,"not found",0),Binning_WOE_IV!$R$53:$R$55,Binning_WOE_IV!$G$53:$G$55,"not found",0)</f>
        <v>-0.20099341664998441</v>
      </c>
      <c r="AE25">
        <f>_xlfn.LET(_xlpm.b,_xlfn.XLOOKUP(L25,Binning_WOE_IV!$AQ$2:$AQ$5,Binning_WOE_IV!$AR$2:$AR$5,"not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5">
        <f>_xlfn.XLOOKUP(_xlfn.XLOOKUP(N25,Binning_WOE_IV!$AS$2:$AS$4,Binning_WOE_IV!$AT$2:$AT$4,"not found",0),Binning_WOE_IV!$R$62:$R$63,Binning_WOE_IV!$G$62:$G$63,"not found",0)</f>
        <v>-0.54969627176468283</v>
      </c>
      <c r="AG25">
        <f>_xlfn.XLOOKUP(_xlfn.XLOOKUP(O25,Binning_WOE_IV!$AU$2:$AU$4,Binning_WOE_IV!$AV$2:$AV$4,"not found",0),Binning_WOE_IV!$R$64:$R$65,Binning_WOE_IV!$G$64:$G$65,"not found",0)</f>
        <v>0.23435622685305388</v>
      </c>
      <c r="AH25">
        <f>V25*TEST_SUMMARY!$C$3</f>
        <v>-0.80010661528638027</v>
      </c>
      <c r="AI25">
        <f>W25*TEST_SUMMARY!$C$4</f>
        <v>-1.9952478243670423E-2</v>
      </c>
      <c r="AJ25">
        <f>X25*TEST_SUMMARY!$C$5</f>
        <v>5.7453903556002682E-2</v>
      </c>
      <c r="AK25">
        <f>Y25*TEST_SUMMARY!$C$6</f>
        <v>0.35709270141793154</v>
      </c>
      <c r="AL25">
        <f>Z25*TEST_SUMMARY!$C$7</f>
        <v>0.68384000299252556</v>
      </c>
      <c r="AM25">
        <f>AA25*TEST_SUMMARY!$C$8</f>
        <v>0.38352631329769549</v>
      </c>
      <c r="AN25">
        <f>AB25*TEST_SUMMARY!$C$9</f>
        <v>0.18902110492895396</v>
      </c>
      <c r="AO25">
        <f>AC25*TEST_SUMMARY!$C$10</f>
        <v>0.2867089209985732</v>
      </c>
      <c r="AP25">
        <f>AD25*TEST_SUMMARY!$C$11</f>
        <v>0.23813846799994265</v>
      </c>
      <c r="AQ25">
        <f>AE25*TEST_SUMMARY!$C$12</f>
        <v>-1.8327249432625072E-2</v>
      </c>
      <c r="AR25">
        <f>AF25*TEST_SUMMARY!$C$13</f>
        <v>0.33693577197926589</v>
      </c>
      <c r="AS25">
        <f>AG25*TEST_SUMMARY!$C$14</f>
        <v>-8.8614999578798745E-2</v>
      </c>
      <c r="AT25">
        <f>TEST_SUMMARY!$C$2+SUM(AH25:AS25)</f>
        <v>0.78431502986729329</v>
      </c>
      <c r="AU25">
        <f t="shared" si="0"/>
        <v>0.6866093557040116</v>
      </c>
      <c r="AV25">
        <f t="shared" si="1"/>
        <v>0.37598977191678723</v>
      </c>
      <c r="AW25">
        <f t="shared" si="2"/>
        <v>0</v>
      </c>
      <c r="AX25">
        <f t="shared" si="3"/>
        <v>1</v>
      </c>
      <c r="AY25" s="35">
        <f t="shared" si="12"/>
        <v>8</v>
      </c>
      <c r="AZ25" s="35">
        <f t="shared" si="12"/>
        <v>16</v>
      </c>
      <c r="BA25" s="35">
        <f t="shared" si="8"/>
        <v>3.7209302325581395E-2</v>
      </c>
      <c r="BB25" s="35">
        <f t="shared" si="9"/>
        <v>0.18823529411764706</v>
      </c>
      <c r="BC25" s="35">
        <f t="shared" si="4"/>
        <v>0.15102599179206566</v>
      </c>
      <c r="BD25">
        <f t="shared" si="5"/>
        <v>0.18823529411764706</v>
      </c>
      <c r="BE25">
        <f t="shared" si="6"/>
        <v>3.7209302325581395E-2</v>
      </c>
      <c r="BF25" s="23">
        <f>VLOOKUP(AH25,POINTS_TABLE!$D$2:$E$6,2,FALSE)</f>
        <v>-34.629295381683434</v>
      </c>
      <c r="BG25" s="23">
        <f>VLOOKUP(AI25,POINTS_TABLE!$D$7:$E$12,2,FALSE)</f>
        <v>-0.86356024246764762</v>
      </c>
      <c r="BH25" s="23">
        <f>VLOOKUP(AJ25,POINTS_TABLE!$D$13:$E$18,2,FALSE)</f>
        <v>2.4866538521987356</v>
      </c>
      <c r="BI25" s="23">
        <f>VLOOKUP(AK25,POINTS_TABLE!$D$21:$E$24,2,FALSE)</f>
        <v>15.455276084198793</v>
      </c>
      <c r="BJ25" s="23">
        <f>VLOOKUP(AL25,POINTS_TABLE!$D$25:$E$27,2,FALSE)</f>
        <v>29.597177432364315</v>
      </c>
      <c r="BK25" s="23">
        <f>VLOOKUP(AM25,POINTS_TABLE!$D$28:$E$33,2,FALSE)</f>
        <v>16.599345307350365</v>
      </c>
      <c r="BL25" s="23">
        <f>VLOOKUP(AN25,POINTS_TABLE!$D$34:$E$37,2,FALSE)</f>
        <v>8.180994321130628</v>
      </c>
      <c r="BM25" s="23">
        <f>VLOOKUP(AO25,POINTS_TABLE!$D$38:$E$41,2,FALSE)</f>
        <v>12.409006155098014</v>
      </c>
      <c r="BN25" s="23">
        <f>VLOOKUP(AP25,POINTS_TABLE!$D$42:$E$44,2,FALSE)</f>
        <v>10.30683560485237</v>
      </c>
      <c r="BO25" s="23">
        <f>VLOOKUP(AQ25,POINTS_TABLE!$D$45:$E$48,2,FALSE)</f>
        <v>-0.79321895608749771</v>
      </c>
      <c r="BP25" s="23">
        <f>VLOOKUP(AR25,POINTS_TABLE!$D$49:$E$50,2,FALSE)</f>
        <v>14.582867019977442</v>
      </c>
      <c r="BQ25" s="23">
        <f>VLOOKUP(AS25,POINTS_TABLE!$D$51:$E$52,2,FALSE)</f>
        <v>-3.8353326132213157</v>
      </c>
      <c r="BR25" s="39">
        <f>ROUND(SCORECARD_SCALLING!$C$6-SUM(BF25:BQ25)-TRAIN_SUMMARY!$C$2*SCORECARD_SCALLING!$C$5,0)</f>
        <v>436</v>
      </c>
      <c r="BS25" t="str">
        <f t="shared" si="10"/>
        <v>Reject</v>
      </c>
      <c r="BT25">
        <f t="shared" si="11"/>
        <v>1</v>
      </c>
    </row>
    <row r="26" spans="1:72">
      <c r="A26" s="2" t="s">
        <v>21</v>
      </c>
      <c r="B26" s="2">
        <v>18</v>
      </c>
      <c r="C26" s="2" t="s">
        <v>45</v>
      </c>
      <c r="D26" s="2" t="s">
        <v>38</v>
      </c>
      <c r="E26" s="2">
        <v>8471</v>
      </c>
      <c r="F26" s="2" t="s">
        <v>24</v>
      </c>
      <c r="G26" s="2" t="s">
        <v>35</v>
      </c>
      <c r="H26" s="2">
        <v>1</v>
      </c>
      <c r="I26" s="2" t="s">
        <v>36</v>
      </c>
      <c r="J26" s="2" t="s">
        <v>27</v>
      </c>
      <c r="K26" s="2">
        <v>2</v>
      </c>
      <c r="L26" s="2" t="s">
        <v>50</v>
      </c>
      <c r="M26" s="2">
        <v>23</v>
      </c>
      <c r="N26" s="2" t="s">
        <v>27</v>
      </c>
      <c r="O26" s="2" t="s">
        <v>51</v>
      </c>
      <c r="P26" s="2">
        <v>2</v>
      </c>
      <c r="Q26" s="2" t="s">
        <v>30</v>
      </c>
      <c r="R26" s="2">
        <v>1</v>
      </c>
      <c r="S26" s="2" t="s">
        <v>31</v>
      </c>
      <c r="T26" s="2" t="s">
        <v>31</v>
      </c>
      <c r="U26" s="2">
        <v>0</v>
      </c>
      <c r="V26">
        <f>_xlfn.XLOOKUP(B26,Binning_WOE_IV!$C$2:$C$6,Binning_WOE_IV!$I$2:$I$6,"not found",-1)</f>
        <v>7.0953437452657447E-2</v>
      </c>
      <c r="W26">
        <f>_xlfn.XLOOKUP(E26,Binning_WOE_IV!$C$7:$C$12,Binning_WOE_IV!$I$7:$I$12,"not found",-1)</f>
        <v>-0.98786424995459821</v>
      </c>
      <c r="X26">
        <f>_xlfn.XLOOKUP(M26,Binning_WOE_IV!$C$13:$C$18,Binning_WOE_IV!$I$13:$I$18,"not found",-1)</f>
        <v>-0.40221483439086264</v>
      </c>
      <c r="Y26">
        <f>_xlfn.XLOOKUP(A26,Binning_WOE_IV!$B$32:$B$35,Binning_WOE_IV!$G$32:$G$35,"not found",0)</f>
        <v>-0.67859154491044971</v>
      </c>
      <c r="Z26" s="23">
        <f>_xlfn.XLOOKUP(_xlfn.XLOOKUP(C26,Binning_WOE_IV!$AF$2:$AF$6,Binning_WOE_IV!$AG$2:$AG$6,"not found",0),Binning_WOE_IV!$R$36:$R$38,Binning_WOE_IV!$G$36:$G$38,"not found",0)</f>
        <v>-4.4726268044255127E-2</v>
      </c>
      <c r="AA26" cm="1">
        <f t="array" ref="AA26">_xlfn.SWITCH(D26,"radio/tv",Binning_WOE_IV!$G$39,"other",Binning_WOE_IV!$G$39,"education",Binning_WOE_IV!$G$40,"retraining",Binning_WOE_IV!$G$40,"furniture/equipment",Binning_WOE_IV!$G$41,"domestic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26">
        <f>_xlfn.LET(_xlpm.b,_xlfn.XLOOKUP(F26,Binning_WOE_IV!$AJ$2:$AJ$6,Binning_WOE_IV!$AK$2:$AK$6,"not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6">
        <f>_xlfn.LET(_xlpm.b,_xlfn.XLOOKUP(G26,Binning_WOE_IV!$AL$2:$AL$6,Binning_WOE_IV!$AM$2:$AM$6,"not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6">
        <f>_xlfn.XLOOKUP(_xlfn.XLOOKUP(I26,Binning_WOE_IV!$AN$2:$AN$5,Binning_WOE_IV!$AO$2:$AO$5,"not found",0),Binning_WOE_IV!$R$53:$R$55,Binning_WOE_IV!$G$53:$G$55,"not found",0)</f>
        <v>-0.20099341664998441</v>
      </c>
      <c r="AE26">
        <f>_xlfn.LET(_xlpm.b,_xlfn.XLOOKUP(L26,Binning_WOE_IV!$AQ$2:$AQ$5,Binning_WOE_IV!$AR$2:$AR$5,"not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6">
        <f>_xlfn.XLOOKUP(_xlfn.XLOOKUP(N26,Binning_WOE_IV!$AS$2:$AS$4,Binning_WOE_IV!$AT$2:$AT$4,"not found",0),Binning_WOE_IV!$R$62:$R$63,Binning_WOE_IV!$G$62:$G$63,"not found",0)</f>
        <v>0.12957806221905885</v>
      </c>
      <c r="AG26">
        <f>_xlfn.XLOOKUP(_xlfn.XLOOKUP(O26,Binning_WOE_IV!$AU$2:$AU$4,Binning_WOE_IV!$AV$2:$AV$4,"not found",0),Binning_WOE_IV!$R$64:$R$65,Binning_WOE_IV!$G$64:$G$65,"not found",0)</f>
        <v>-0.4919272386823581</v>
      </c>
      <c r="AH26">
        <f>V26*TEST_SUMMARY!$C$3</f>
        <v>-5.5952498937620498E-2</v>
      </c>
      <c r="AI26">
        <f>W26*TEST_SUMMARY!$C$4</f>
        <v>0.49301772974847569</v>
      </c>
      <c r="AJ26">
        <f>X26*TEST_SUMMARY!$C$5</f>
        <v>0.25616502952357967</v>
      </c>
      <c r="AK26">
        <f>Y26*TEST_SUMMARY!$C$6</f>
        <v>0.53190423215968441</v>
      </c>
      <c r="AL26">
        <f>Z26*TEST_SUMMARY!$C$7</f>
        <v>2.4580699342731407E-2</v>
      </c>
      <c r="AM26">
        <f>AA26*TEST_SUMMARY!$C$8</f>
        <v>0.31332064462344805</v>
      </c>
      <c r="AN26">
        <f>AB26*TEST_SUMMARY!$C$9</f>
        <v>-0.49611293003523665</v>
      </c>
      <c r="AO26">
        <f>AC26*TEST_SUMMARY!$C$10</f>
        <v>4.7923621110280083E-2</v>
      </c>
      <c r="AP26">
        <f>AD26*TEST_SUMMARY!$C$11</f>
        <v>0.23813846799994265</v>
      </c>
      <c r="AQ26">
        <f>AE26*TEST_SUMMARY!$C$12</f>
        <v>6.1778553558697331E-2</v>
      </c>
      <c r="AR26">
        <f>AF26*TEST_SUMMARY!$C$13</f>
        <v>-7.9424741749105313E-2</v>
      </c>
      <c r="AS26">
        <f>AG26*TEST_SUMMARY!$C$14</f>
        <v>0.18600799575071647</v>
      </c>
      <c r="AT26">
        <f>TEST_SUMMARY!$C$2+SUM(AH26:AS26)</f>
        <v>0.69994598833346988</v>
      </c>
      <c r="AU26">
        <f t="shared" si="0"/>
        <v>0.66817579697760743</v>
      </c>
      <c r="AV26">
        <f t="shared" si="1"/>
        <v>1.1031499592737271</v>
      </c>
      <c r="AW26">
        <f t="shared" si="2"/>
        <v>1</v>
      </c>
      <c r="AX26">
        <f t="shared" si="3"/>
        <v>0</v>
      </c>
      <c r="AY26" s="35">
        <f t="shared" si="12"/>
        <v>9</v>
      </c>
      <c r="AZ26" s="35">
        <f t="shared" si="12"/>
        <v>16</v>
      </c>
      <c r="BA26" s="35">
        <f t="shared" si="8"/>
        <v>4.1860465116279069E-2</v>
      </c>
      <c r="BB26" s="35">
        <f t="shared" si="9"/>
        <v>0.18823529411764706</v>
      </c>
      <c r="BC26" s="35">
        <f t="shared" si="4"/>
        <v>0.146374829001368</v>
      </c>
      <c r="BD26">
        <f t="shared" si="5"/>
        <v>0.18823529411764706</v>
      </c>
      <c r="BE26">
        <f t="shared" si="6"/>
        <v>4.1860465116279069E-2</v>
      </c>
      <c r="BF26" s="23">
        <f>VLOOKUP(AH26,POINTS_TABLE!$D$2:$E$6,2,FALSE)</f>
        <v>-2.4216717822795024</v>
      </c>
      <c r="BG26" s="23">
        <f>VLOOKUP(AI26,POINTS_TABLE!$D$7:$E$12,2,FALSE)</f>
        <v>21.33822701335383</v>
      </c>
      <c r="BH26" s="23">
        <f>VLOOKUP(AJ26,POINTS_TABLE!$D$13:$E$18,2,FALSE)</f>
        <v>11.087040532285299</v>
      </c>
      <c r="BI26" s="23">
        <f>VLOOKUP(AK26,POINTS_TABLE!$D$21:$E$24,2,FALSE)</f>
        <v>23.021267938938855</v>
      </c>
      <c r="BJ26" s="23">
        <f>VLOOKUP(AL26,POINTS_TABLE!$D$25:$E$27,2,FALSE)</f>
        <v>1.063873591300236</v>
      </c>
      <c r="BK26" s="23">
        <f>VLOOKUP(AM26,POINTS_TABLE!$D$28:$E$33,2,FALSE)</f>
        <v>13.560784206191453</v>
      </c>
      <c r="BL26" s="23">
        <f>VLOOKUP(AN26,POINTS_TABLE!$D$34:$E$37,2,FALSE)</f>
        <v>-21.472189916481874</v>
      </c>
      <c r="BM26" s="23">
        <f>VLOOKUP(AO26,POINTS_TABLE!$D$38:$E$41,2,FALSE)</f>
        <v>2.0741751155172814</v>
      </c>
      <c r="BN26" s="23">
        <f>VLOOKUP(AP26,POINTS_TABLE!$D$42:$E$44,2,FALSE)</f>
        <v>10.30683560485237</v>
      </c>
      <c r="BO26" s="23">
        <f>VLOOKUP(AQ26,POINTS_TABLE!$D$45:$E$48,2,FALSE)</f>
        <v>2.6738283855727758</v>
      </c>
      <c r="BP26" s="23">
        <f>VLOOKUP(AR26,POINTS_TABLE!$D$49:$E$50,2,FALSE)</f>
        <v>-3.4375704313596254</v>
      </c>
      <c r="BQ26" s="23">
        <f>VLOOKUP(AS26,POINTS_TABLE!$D$51:$E$52,2,FALSE)</f>
        <v>8.0505843910576207</v>
      </c>
      <c r="BR26" s="39">
        <f>ROUND(SCORECARD_SCALLING!$C$6-SUM(BF26:BQ26)-TRAIN_SUMMARY!$C$2*SCORECARD_SCALLING!$C$5,0)</f>
        <v>440</v>
      </c>
      <c r="BS26" t="str">
        <f t="shared" si="10"/>
        <v>Reject</v>
      </c>
      <c r="BT26">
        <f t="shared" si="11"/>
        <v>1</v>
      </c>
    </row>
    <row r="27" spans="1:72">
      <c r="A27" s="2" t="s">
        <v>21</v>
      </c>
      <c r="B27" s="2">
        <v>15</v>
      </c>
      <c r="C27" s="2" t="s">
        <v>33</v>
      </c>
      <c r="D27" s="2" t="s">
        <v>46</v>
      </c>
      <c r="E27" s="2">
        <v>1403</v>
      </c>
      <c r="F27" s="2" t="s">
        <v>34</v>
      </c>
      <c r="G27" s="2" t="s">
        <v>35</v>
      </c>
      <c r="H27" s="2">
        <v>2</v>
      </c>
      <c r="I27" s="2" t="s">
        <v>36</v>
      </c>
      <c r="J27" s="2" t="s">
        <v>27</v>
      </c>
      <c r="K27" s="2">
        <v>4</v>
      </c>
      <c r="L27" s="2" t="s">
        <v>50</v>
      </c>
      <c r="M27" s="2">
        <v>28</v>
      </c>
      <c r="N27" s="2" t="s">
        <v>27</v>
      </c>
      <c r="O27" s="2" t="s">
        <v>51</v>
      </c>
      <c r="P27" s="2">
        <v>1</v>
      </c>
      <c r="Q27" s="2" t="s">
        <v>30</v>
      </c>
      <c r="R27" s="2">
        <v>1</v>
      </c>
      <c r="S27" s="2" t="s">
        <v>27</v>
      </c>
      <c r="T27" s="2" t="s">
        <v>31</v>
      </c>
      <c r="U27" s="2">
        <v>0</v>
      </c>
      <c r="V27">
        <f>_xlfn.XLOOKUP(B27,Binning_WOE_IV!$C$2:$C$6,Binning_WOE_IV!$I$2:$I$6,"not found",-1)</f>
        <v>7.0953437452657447E-2</v>
      </c>
      <c r="W27">
        <f>_xlfn.XLOOKUP(E27,Binning_WOE_IV!$C$7:$C$12,Binning_WOE_IV!$I$7:$I$12,"not found",-1)</f>
        <v>0.16104877718831048</v>
      </c>
      <c r="X27">
        <f>_xlfn.XLOOKUP(M27,Binning_WOE_IV!$C$13:$C$18,Binning_WOE_IV!$I$13:$I$18,"not found",-1)</f>
        <v>-0.13233987329659078</v>
      </c>
      <c r="Y27">
        <f>_xlfn.XLOOKUP(A27,Binning_WOE_IV!$B$32:$B$35,Binning_WOE_IV!$G$32:$G$35,"not found",0)</f>
        <v>-0.67859154491044971</v>
      </c>
      <c r="Z27" s="23">
        <f>_xlfn.XLOOKUP(_xlfn.XLOOKUP(C27,Binning_WOE_IV!$AF$2:$AF$6,Binning_WOE_IV!$AG$2:$AG$6,"not found",0),Binning_WOE_IV!$R$36:$R$38,Binning_WOE_IV!$G$36:$G$38,"not found",0)</f>
        <v>-4.4726268044255127E-2</v>
      </c>
      <c r="AA27" cm="1">
        <f t="array" ref="AA27">_xlfn.SWITCH(D27,"radio/tv",Binning_WOE_IV!$G$39,"other",Binning_WOE_IV!$G$39,"education",Binning_WOE_IV!$G$40,"retraining",Binning_WOE_IV!$G$40,"furniture/equipment",Binning_WOE_IV!$G$41,"domestic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7">
        <f>_xlfn.LET(_xlpm.b,_xlfn.XLOOKUP(F27,Binning_WOE_IV!$AJ$2:$AJ$6,Binning_WOE_IV!$AK$2:$AK$6,"not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7">
        <f>_xlfn.LET(_xlpm.b,_xlfn.XLOOKUP(G27,Binning_WOE_IV!$AL$2:$AL$6,Binning_WOE_IV!$AM$2:$AM$6,"not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7">
        <f>_xlfn.XLOOKUP(_xlfn.XLOOKUP(I27,Binning_WOE_IV!$AN$2:$AN$5,Binning_WOE_IV!$AO$2:$AO$5,"not found",0),Binning_WOE_IV!$R$53:$R$55,Binning_WOE_IV!$G$53:$G$55,"not found",0)</f>
        <v>-0.20099341664998441</v>
      </c>
      <c r="AE27">
        <f>_xlfn.LET(_xlpm.b,_xlfn.XLOOKUP(L27,Binning_WOE_IV!$AQ$2:$AQ$5,Binning_WOE_IV!$AR$2:$AR$5,"not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7">
        <f>_xlfn.XLOOKUP(_xlfn.XLOOKUP(N27,Binning_WOE_IV!$AS$2:$AS$4,Binning_WOE_IV!$AT$2:$AT$4,"not found",0),Binning_WOE_IV!$R$62:$R$63,Binning_WOE_IV!$G$62:$G$63,"not found",0)</f>
        <v>0.12957806221905885</v>
      </c>
      <c r="AG27">
        <f>_xlfn.XLOOKUP(_xlfn.XLOOKUP(O27,Binning_WOE_IV!$AU$2:$AU$4,Binning_WOE_IV!$AV$2:$AV$4,"not found",0),Binning_WOE_IV!$R$64:$R$65,Binning_WOE_IV!$G$64:$G$65,"not found",0)</f>
        <v>-0.4919272386823581</v>
      </c>
      <c r="AH27">
        <f>V27*TEST_SUMMARY!$C$3</f>
        <v>-5.5952498937620498E-2</v>
      </c>
      <c r="AI27">
        <f>W27*TEST_SUMMARY!$C$4</f>
        <v>-8.037531726833734E-2</v>
      </c>
      <c r="AJ27">
        <f>X27*TEST_SUMMARY!$C$5</f>
        <v>8.428542324031725E-2</v>
      </c>
      <c r="AK27">
        <f>Y27*TEST_SUMMARY!$C$6</f>
        <v>0.53190423215968441</v>
      </c>
      <c r="AL27">
        <f>Z27*TEST_SUMMARY!$C$7</f>
        <v>2.4580699342731407E-2</v>
      </c>
      <c r="AM27">
        <f>AA27*TEST_SUMMARY!$C$8</f>
        <v>0.38352631329769549</v>
      </c>
      <c r="AN27">
        <f>AB27*TEST_SUMMARY!$C$9</f>
        <v>0.17108448609736249</v>
      </c>
      <c r="AO27">
        <f>AC27*TEST_SUMMARY!$C$10</f>
        <v>4.7923621110280083E-2</v>
      </c>
      <c r="AP27">
        <f>AD27*TEST_SUMMARY!$C$11</f>
        <v>0.23813846799994265</v>
      </c>
      <c r="AQ27">
        <f>AE27*TEST_SUMMARY!$C$12</f>
        <v>6.1778553558697331E-2</v>
      </c>
      <c r="AR27">
        <f>AF27*TEST_SUMMARY!$C$13</f>
        <v>-7.9424741749105313E-2</v>
      </c>
      <c r="AS27">
        <f>AG27*TEST_SUMMARY!$C$14</f>
        <v>0.18600799575071647</v>
      </c>
      <c r="AT27">
        <f>TEST_SUMMARY!$C$2+SUM(AH27:AS27)</f>
        <v>0.69207641984024104</v>
      </c>
      <c r="AU27">
        <f t="shared" si="0"/>
        <v>0.66642867739120948</v>
      </c>
      <c r="AV27">
        <f t="shared" si="1"/>
        <v>1.0978985755955166</v>
      </c>
      <c r="AW27">
        <f t="shared" si="2"/>
        <v>1</v>
      </c>
      <c r="AX27">
        <f t="shared" si="3"/>
        <v>0</v>
      </c>
      <c r="AY27" s="35">
        <f t="shared" si="12"/>
        <v>10</v>
      </c>
      <c r="AZ27" s="35">
        <f t="shared" si="12"/>
        <v>16</v>
      </c>
      <c r="BA27" s="35">
        <f t="shared" si="8"/>
        <v>4.6511627906976744E-2</v>
      </c>
      <c r="BB27" s="35">
        <f t="shared" si="9"/>
        <v>0.18823529411764706</v>
      </c>
      <c r="BC27" s="35">
        <f t="shared" si="4"/>
        <v>0.14172366621067031</v>
      </c>
      <c r="BD27">
        <f t="shared" si="5"/>
        <v>0.18823529411764706</v>
      </c>
      <c r="BE27">
        <f t="shared" si="6"/>
        <v>4.6511627906976744E-2</v>
      </c>
      <c r="BF27" s="23">
        <f>VLOOKUP(AH27,POINTS_TABLE!$D$2:$E$6,2,FALSE)</f>
        <v>-2.4216717822795024</v>
      </c>
      <c r="BG27" s="23">
        <f>VLOOKUP(AI27,POINTS_TABLE!$D$7:$E$12,2,FALSE)</f>
        <v>-3.4787121489872201</v>
      </c>
      <c r="BH27" s="23">
        <f>VLOOKUP(AJ27,POINTS_TABLE!$D$13:$E$18,2,FALSE)</f>
        <v>3.6479448638409924</v>
      </c>
      <c r="BI27" s="23">
        <f>VLOOKUP(AK27,POINTS_TABLE!$D$21:$E$24,2,FALSE)</f>
        <v>23.021267938938855</v>
      </c>
      <c r="BJ27" s="23">
        <f>VLOOKUP(AL27,POINTS_TABLE!$D$25:$E$27,2,FALSE)</f>
        <v>1.063873591300236</v>
      </c>
      <c r="BK27" s="23">
        <f>VLOOKUP(AM27,POINTS_TABLE!$D$28:$E$33,2,FALSE)</f>
        <v>16.599345307350365</v>
      </c>
      <c r="BL27" s="23">
        <f>VLOOKUP(AN27,POINTS_TABLE!$D$34:$E$37,2,FALSE)</f>
        <v>7.4046821899710498</v>
      </c>
      <c r="BM27" s="23">
        <f>VLOOKUP(AO27,POINTS_TABLE!$D$38:$E$41,2,FALSE)</f>
        <v>2.0741751155172814</v>
      </c>
      <c r="BN27" s="23">
        <f>VLOOKUP(AP27,POINTS_TABLE!$D$42:$E$44,2,FALSE)</f>
        <v>10.30683560485237</v>
      </c>
      <c r="BO27" s="23">
        <f>VLOOKUP(AQ27,POINTS_TABLE!$D$45:$E$48,2,FALSE)</f>
        <v>2.6738283855727758</v>
      </c>
      <c r="BP27" s="23">
        <f>VLOOKUP(AR27,POINTS_TABLE!$D$49:$E$50,2,FALSE)</f>
        <v>-3.4375704313596254</v>
      </c>
      <c r="BQ27" s="23">
        <f>VLOOKUP(AS27,POINTS_TABLE!$D$51:$E$52,2,FALSE)</f>
        <v>8.0505843910576207</v>
      </c>
      <c r="BR27" s="39">
        <f>ROUND(SCORECARD_SCALLING!$C$6-SUM(BF27:BQ27)-TRAIN_SUMMARY!$C$2*SCORECARD_SCALLING!$C$5,0)</f>
        <v>440</v>
      </c>
      <c r="BS27" t="str">
        <f t="shared" si="10"/>
        <v>Reject</v>
      </c>
      <c r="BT27">
        <f t="shared" si="11"/>
        <v>1</v>
      </c>
    </row>
    <row r="28" spans="1:72">
      <c r="A28" s="2" t="s">
        <v>21</v>
      </c>
      <c r="B28" s="2">
        <v>30</v>
      </c>
      <c r="C28" s="2" t="s">
        <v>60</v>
      </c>
      <c r="D28" s="2" t="s">
        <v>41</v>
      </c>
      <c r="E28" s="2">
        <v>4583</v>
      </c>
      <c r="F28" s="2" t="s">
        <v>34</v>
      </c>
      <c r="G28" s="2" t="s">
        <v>35</v>
      </c>
      <c r="H28" s="2">
        <v>2</v>
      </c>
      <c r="I28" s="2" t="s">
        <v>54</v>
      </c>
      <c r="J28" s="2" t="s">
        <v>42</v>
      </c>
      <c r="K28" s="2">
        <v>2</v>
      </c>
      <c r="L28" s="2" t="s">
        <v>28</v>
      </c>
      <c r="M28" s="2">
        <v>32</v>
      </c>
      <c r="N28" s="2" t="s">
        <v>27</v>
      </c>
      <c r="O28" s="2" t="s">
        <v>29</v>
      </c>
      <c r="P28" s="2">
        <v>2</v>
      </c>
      <c r="Q28" s="2" t="s">
        <v>30</v>
      </c>
      <c r="R28" s="2">
        <v>1</v>
      </c>
      <c r="S28" s="2" t="s">
        <v>27</v>
      </c>
      <c r="T28" s="2" t="s">
        <v>31</v>
      </c>
      <c r="U28" s="2">
        <v>0</v>
      </c>
      <c r="V28">
        <f>_xlfn.XLOOKUP(B28,Binning_WOE_IV!$C$2:$C$6,Binning_WOE_IV!$I$2:$I$6,"not found",-1)</f>
        <v>-0.12917431193202994</v>
      </c>
      <c r="W28">
        <f>_xlfn.XLOOKUP(E28,Binning_WOE_IV!$C$7:$C$12,Binning_WOE_IV!$I$7:$I$12,"not found",-1)</f>
        <v>4.3939369041401284E-2</v>
      </c>
      <c r="X28">
        <f>_xlfn.XLOOKUP(M28,Binning_WOE_IV!$C$13:$C$18,Binning_WOE_IV!$I$13:$I$18,"not found",-1)</f>
        <v>-9.0210644079187538E-2</v>
      </c>
      <c r="Y28">
        <f>_xlfn.XLOOKUP(A28,Binning_WOE_IV!$B$32:$B$35,Binning_WOE_IV!$G$32:$G$35,"not found",0)</f>
        <v>-0.67859154491044971</v>
      </c>
      <c r="Z28" s="23">
        <f>_xlfn.XLOOKUP(_xlfn.XLOOKUP(C28,Binning_WOE_IV!$AF$2:$AF$6,Binning_WOE_IV!$AG$2:$AG$6,"not found",0),Binning_WOE_IV!$R$36:$R$38,Binning_WOE_IV!$G$36:$G$38,"not found",0)</f>
        <v>-1.2442937789022748</v>
      </c>
      <c r="AA28" cm="1">
        <f t="array" ref="AA28">_xlfn.SWITCH(D28,"radio/tv",Binning_WOE_IV!$G$39,"other",Binning_WOE_IV!$G$39,"education",Binning_WOE_IV!$G$40,"retraining",Binning_WOE_IV!$G$40,"furniture/equipment",Binning_WOE_IV!$G$41,"domestic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8">
        <f>_xlfn.LET(_xlpm.b,_xlfn.XLOOKUP(F28,Binning_WOE_IV!$AJ$2:$AJ$6,Binning_WOE_IV!$AK$2:$AK$6,"not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8">
        <f>_xlfn.LET(_xlpm.b,_xlfn.XLOOKUP(G28,Binning_WOE_IV!$AL$2:$AL$6,Binning_WOE_IV!$AM$2:$AM$6,"not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8">
        <f>_xlfn.XLOOKUP(_xlfn.XLOOKUP(I28,Binning_WOE_IV!$AN$2:$AN$5,Binning_WOE_IV!$AO$2:$AO$5,"not found",0),Binning_WOE_IV!$R$53:$R$55,Binning_WOE_IV!$G$53:$G$55,"not found",0)</f>
        <v>-0.2698954162208389</v>
      </c>
      <c r="AE28">
        <f>_xlfn.LET(_xlpm.b,_xlfn.XLOOKUP(L28,Binning_WOE_IV!$AQ$2:$AQ$5,Binning_WOE_IV!$AR$2:$AR$5,"not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8">
        <f>_xlfn.XLOOKUP(_xlfn.XLOOKUP(N28,Binning_WOE_IV!$AS$2:$AS$4,Binning_WOE_IV!$AT$2:$AT$4,"not found",0),Binning_WOE_IV!$R$62:$R$63,Binning_WOE_IV!$G$62:$G$63,"not found",0)</f>
        <v>0.12957806221905885</v>
      </c>
      <c r="AG28">
        <f>_xlfn.XLOOKUP(_xlfn.XLOOKUP(O28,Binning_WOE_IV!$AU$2:$AU$4,Binning_WOE_IV!$AV$2:$AV$4,"not found",0),Binning_WOE_IV!$R$64:$R$65,Binning_WOE_IV!$G$64:$G$65,"not found",0)</f>
        <v>0.23435622685305388</v>
      </c>
      <c r="AH28">
        <f>V28*TEST_SUMMARY!$C$3</f>
        <v>0.10186434668464488</v>
      </c>
      <c r="AI28">
        <f>W28*TEST_SUMMARY!$C$4</f>
        <v>-2.1929012991782761E-2</v>
      </c>
      <c r="AJ28">
        <f>X28*TEST_SUMMARY!$C$5</f>
        <v>5.7453903556002682E-2</v>
      </c>
      <c r="AK28">
        <f>Y28*TEST_SUMMARY!$C$6</f>
        <v>0.53190423215968441</v>
      </c>
      <c r="AL28">
        <f>Z28*TEST_SUMMARY!$C$7</f>
        <v>0.68384000299252556</v>
      </c>
      <c r="AM28">
        <f>AA28*TEST_SUMMARY!$C$8</f>
        <v>5.9194073638088991E-2</v>
      </c>
      <c r="AN28">
        <f>AB28*TEST_SUMMARY!$C$9</f>
        <v>0.17108448609736249</v>
      </c>
      <c r="AO28">
        <f>AC28*TEST_SUMMARY!$C$10</f>
        <v>4.7923621110280083E-2</v>
      </c>
      <c r="AP28">
        <f>AD28*TEST_SUMMARY!$C$11</f>
        <v>0.31977406031642996</v>
      </c>
      <c r="AQ28">
        <f>AE28*TEST_SUMMARY!$C$12</f>
        <v>-0.28008206528227803</v>
      </c>
      <c r="AR28">
        <f>AF28*TEST_SUMMARY!$C$13</f>
        <v>-7.9424741749105313E-2</v>
      </c>
      <c r="AS28">
        <f>AG28*TEST_SUMMARY!$C$14</f>
        <v>-8.8614999578798745E-2</v>
      </c>
      <c r="AT28">
        <f>TEST_SUMMARY!$C$2+SUM(AH28:AS28)</f>
        <v>0.68158709219093094</v>
      </c>
      <c r="AU28">
        <f t="shared" si="0"/>
        <v>0.66409282783581713</v>
      </c>
      <c r="AV28">
        <f t="shared" si="1"/>
        <v>1.0909204305103215</v>
      </c>
      <c r="AW28">
        <f t="shared" si="2"/>
        <v>1</v>
      </c>
      <c r="AX28">
        <f t="shared" si="3"/>
        <v>0</v>
      </c>
      <c r="AY28" s="35">
        <f t="shared" si="12"/>
        <v>11</v>
      </c>
      <c r="AZ28" s="35">
        <f t="shared" si="12"/>
        <v>16</v>
      </c>
      <c r="BA28" s="35">
        <f t="shared" si="8"/>
        <v>5.1162790697674418E-2</v>
      </c>
      <c r="BB28" s="35">
        <f t="shared" si="9"/>
        <v>0.18823529411764706</v>
      </c>
      <c r="BC28" s="35">
        <f t="shared" si="4"/>
        <v>0.13707250341997262</v>
      </c>
      <c r="BD28">
        <f t="shared" si="5"/>
        <v>0.18823529411764706</v>
      </c>
      <c r="BE28">
        <f t="shared" si="6"/>
        <v>5.1162790697674418E-2</v>
      </c>
      <c r="BF28" s="23">
        <f>VLOOKUP(AH28,POINTS_TABLE!$D$2:$E$6,2,FALSE)</f>
        <v>4.4087756341599382</v>
      </c>
      <c r="BG28" s="23">
        <f>VLOOKUP(AI28,POINTS_TABLE!$D$7:$E$12,2,FALSE)</f>
        <v>-0.94910634884503919</v>
      </c>
      <c r="BH28" s="23">
        <f>VLOOKUP(AJ28,POINTS_TABLE!$D$13:$E$18,2,FALSE)</f>
        <v>2.4866538521987356</v>
      </c>
      <c r="BI28" s="23">
        <f>VLOOKUP(AK28,POINTS_TABLE!$D$21:$E$24,2,FALSE)</f>
        <v>23.021267938938855</v>
      </c>
      <c r="BJ28" s="23">
        <f>VLOOKUP(AL28,POINTS_TABLE!$D$25:$E$27,2,FALSE)</f>
        <v>29.597177432364315</v>
      </c>
      <c r="BK28" s="23">
        <f>VLOOKUP(AM28,POINTS_TABLE!$D$28:$E$33,2,FALSE)</f>
        <v>2.5619698946306131</v>
      </c>
      <c r="BL28" s="23">
        <f>VLOOKUP(AN28,POINTS_TABLE!$D$34:$E$37,2,FALSE)</f>
        <v>7.4046821899710498</v>
      </c>
      <c r="BM28" s="23">
        <f>VLOOKUP(AO28,POINTS_TABLE!$D$38:$E$41,2,FALSE)</f>
        <v>2.0741751155172814</v>
      </c>
      <c r="BN28" s="23">
        <f>VLOOKUP(AP28,POINTS_TABLE!$D$42:$E$44,2,FALSE)</f>
        <v>13.840093530703253</v>
      </c>
      <c r="BO28" s="23">
        <f>VLOOKUP(AQ28,POINTS_TABLE!$D$45:$E$48,2,FALSE)</f>
        <v>-12.122190198740443</v>
      </c>
      <c r="BP28" s="23">
        <f>VLOOKUP(AR28,POINTS_TABLE!$D$49:$E$50,2,FALSE)</f>
        <v>-3.4375704313596254</v>
      </c>
      <c r="BQ28" s="23">
        <f>VLOOKUP(AS28,POINTS_TABLE!$D$51:$E$52,2,FALSE)</f>
        <v>-3.8353326132213157</v>
      </c>
      <c r="BR28" s="39">
        <f>ROUND(SCORECARD_SCALLING!$C$6-SUM(BF28:BQ28)-TRAIN_SUMMARY!$C$2*SCORECARD_SCALLING!$C$5,0)</f>
        <v>441</v>
      </c>
      <c r="BS28" t="str">
        <f t="shared" si="10"/>
        <v>Reject</v>
      </c>
      <c r="BT28">
        <f t="shared" si="11"/>
        <v>1</v>
      </c>
    </row>
    <row r="29" spans="1:72">
      <c r="A29" s="2" t="s">
        <v>32</v>
      </c>
      <c r="B29" s="2">
        <v>27</v>
      </c>
      <c r="C29" s="2" t="s">
        <v>33</v>
      </c>
      <c r="D29" s="2" t="s">
        <v>58</v>
      </c>
      <c r="E29" s="2">
        <v>2528</v>
      </c>
      <c r="F29" s="2" t="s">
        <v>34</v>
      </c>
      <c r="G29" s="2" t="s">
        <v>57</v>
      </c>
      <c r="H29" s="2">
        <v>4</v>
      </c>
      <c r="I29" s="2" t="s">
        <v>36</v>
      </c>
      <c r="J29" s="2" t="s">
        <v>27</v>
      </c>
      <c r="K29" s="2">
        <v>1</v>
      </c>
      <c r="L29" s="2" t="s">
        <v>43</v>
      </c>
      <c r="M29" s="2">
        <v>32</v>
      </c>
      <c r="N29" s="2" t="s">
        <v>27</v>
      </c>
      <c r="O29" s="2" t="s">
        <v>29</v>
      </c>
      <c r="P29" s="2">
        <v>1</v>
      </c>
      <c r="Q29" s="2" t="s">
        <v>30</v>
      </c>
      <c r="R29" s="2">
        <v>2</v>
      </c>
      <c r="S29" s="2" t="s">
        <v>31</v>
      </c>
      <c r="T29" s="2" t="s">
        <v>31</v>
      </c>
      <c r="U29" s="2">
        <v>0</v>
      </c>
      <c r="V29">
        <f>_xlfn.XLOOKUP(B29,Binning_WOE_IV!$C$2:$C$6,Binning_WOE_IV!$I$2:$I$6,"not found",-1)</f>
        <v>-0.12917431193202994</v>
      </c>
      <c r="W29">
        <f>_xlfn.XLOOKUP(E29,Binning_WOE_IV!$C$7:$C$12,Binning_WOE_IV!$I$7:$I$12,"not found",-1)</f>
        <v>0.12361395596717682</v>
      </c>
      <c r="X29">
        <f>_xlfn.XLOOKUP(M29,Binning_WOE_IV!$C$13:$C$18,Binning_WOE_IV!$I$13:$I$18,"not found",-1)</f>
        <v>-9.0210644079187538E-2</v>
      </c>
      <c r="Y29">
        <f>_xlfn.XLOOKUP(A29,Binning_WOE_IV!$B$32:$B$35,Binning_WOE_IV!$G$32:$G$35,"not found",0)</f>
        <v>-0.45557089656450134</v>
      </c>
      <c r="Z29" s="23">
        <f>_xlfn.XLOOKUP(_xlfn.XLOOKUP(C29,Binning_WOE_IV!$AF$2:$AF$6,Binning_WOE_IV!$AG$2:$AG$6,"not found",0),Binning_WOE_IV!$R$36:$R$38,Binning_WOE_IV!$G$36:$G$38,"not found",0)</f>
        <v>-4.4726268044255127E-2</v>
      </c>
      <c r="AA29" cm="1">
        <f t="array" ref="AA29">_xlfn.SWITCH(D29,"radio/tv",Binning_WOE_IV!$G$39,"other",Binning_WOE_IV!$G$39,"education",Binning_WOE_IV!$G$40,"retraining",Binning_WOE_IV!$G$40,"furniture/equipment",Binning_WOE_IV!$G$41,"domestic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29">
        <f>_xlfn.LET(_xlpm.b,_xlfn.XLOOKUP(F29,Binning_WOE_IV!$AJ$2:$AJ$6,Binning_WOE_IV!$AK$2:$AK$6,"not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9">
        <f>_xlfn.LET(_xlpm.b,_xlfn.XLOOKUP(G29,Binning_WOE_IV!$AL$2:$AL$6,Binning_WOE_IV!$AM$2:$AM$6,"not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9">
        <f>_xlfn.XLOOKUP(_xlfn.XLOOKUP(I29,Binning_WOE_IV!$AN$2:$AN$5,Binning_WOE_IV!$AO$2:$AO$5,"not found",0),Binning_WOE_IV!$R$53:$R$55,Binning_WOE_IV!$G$53:$G$55,"not found",0)</f>
        <v>-0.20099341664998441</v>
      </c>
      <c r="AE29">
        <f>_xlfn.LET(_xlpm.b,_xlfn.XLOOKUP(L29,Binning_WOE_IV!$AQ$2:$AQ$5,Binning_WOE_IV!$AR$2:$AR$5,"not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9">
        <f>_xlfn.XLOOKUP(_xlfn.XLOOKUP(N29,Binning_WOE_IV!$AS$2:$AS$4,Binning_WOE_IV!$AT$2:$AT$4,"not found",0),Binning_WOE_IV!$R$62:$R$63,Binning_WOE_IV!$G$62:$G$63,"not found",0)</f>
        <v>0.12957806221905885</v>
      </c>
      <c r="AG29">
        <f>_xlfn.XLOOKUP(_xlfn.XLOOKUP(O29,Binning_WOE_IV!$AU$2:$AU$4,Binning_WOE_IV!$AV$2:$AV$4,"not found",0),Binning_WOE_IV!$R$64:$R$65,Binning_WOE_IV!$G$64:$G$65,"not found",0)</f>
        <v>0.23435622685305388</v>
      </c>
      <c r="AH29">
        <f>V29*TEST_SUMMARY!$C$3</f>
        <v>0.10186434668464488</v>
      </c>
      <c r="AI29">
        <f>W29*TEST_SUMMARY!$C$4</f>
        <v>-6.1692557392340606E-2</v>
      </c>
      <c r="AJ29">
        <f>X29*TEST_SUMMARY!$C$5</f>
        <v>5.7453903556002682E-2</v>
      </c>
      <c r="AK29">
        <f>Y29*TEST_SUMMARY!$C$6</f>
        <v>0.35709270141793154</v>
      </c>
      <c r="AL29">
        <f>Z29*TEST_SUMMARY!$C$7</f>
        <v>2.4580699342731407E-2</v>
      </c>
      <c r="AM29">
        <f>AA29*TEST_SUMMARY!$C$8</f>
        <v>0.4883377841684039</v>
      </c>
      <c r="AN29">
        <f>AB29*TEST_SUMMARY!$C$9</f>
        <v>0.17108448609736249</v>
      </c>
      <c r="AO29">
        <f>AC29*TEST_SUMMARY!$C$10</f>
        <v>0.2867089209985732</v>
      </c>
      <c r="AP29">
        <f>AD29*TEST_SUMMARY!$C$11</f>
        <v>0.23813846799994265</v>
      </c>
      <c r="AQ29">
        <f>AE29*TEST_SUMMARY!$C$12</f>
        <v>-1.8327249432625072E-2</v>
      </c>
      <c r="AR29">
        <f>AF29*TEST_SUMMARY!$C$13</f>
        <v>-7.9424741749105313E-2</v>
      </c>
      <c r="AS29">
        <f>AG29*TEST_SUMMARY!$C$14</f>
        <v>-8.8614999578798745E-2</v>
      </c>
      <c r="AT29">
        <f>TEST_SUMMARY!$C$2+SUM(AH29:AS29)</f>
        <v>0.65580094735060002</v>
      </c>
      <c r="AU29">
        <f t="shared" si="0"/>
        <v>0.65831649968825867</v>
      </c>
      <c r="AV29">
        <f t="shared" si="1"/>
        <v>1.0738704080863291</v>
      </c>
      <c r="AW29">
        <f t="shared" si="2"/>
        <v>1</v>
      </c>
      <c r="AX29">
        <f t="shared" si="3"/>
        <v>0</v>
      </c>
      <c r="AY29" s="35">
        <f t="shared" si="12"/>
        <v>12</v>
      </c>
      <c r="AZ29" s="35">
        <f t="shared" si="12"/>
        <v>16</v>
      </c>
      <c r="BA29" s="35">
        <f t="shared" si="8"/>
        <v>5.5813953488372092E-2</v>
      </c>
      <c r="BB29" s="35">
        <f t="shared" si="9"/>
        <v>0.18823529411764706</v>
      </c>
      <c r="BC29" s="35">
        <f t="shared" si="4"/>
        <v>0.13242134062927496</v>
      </c>
      <c r="BD29">
        <f t="shared" si="5"/>
        <v>0.18823529411764706</v>
      </c>
      <c r="BE29">
        <f t="shared" si="6"/>
        <v>5.5813953488372092E-2</v>
      </c>
      <c r="BF29" s="23">
        <f>VLOOKUP(AH29,POINTS_TABLE!$D$2:$E$6,2,FALSE)</f>
        <v>4.4087756341599382</v>
      </c>
      <c r="BG29" s="23">
        <f>VLOOKUP(AI29,POINTS_TABLE!$D$7:$E$12,2,FALSE)</f>
        <v>-2.6701063982906263</v>
      </c>
      <c r="BH29" s="23">
        <f>VLOOKUP(AJ29,POINTS_TABLE!$D$13:$E$18,2,FALSE)</f>
        <v>2.4866538521987356</v>
      </c>
      <c r="BI29" s="23">
        <f>VLOOKUP(AK29,POINTS_TABLE!$D$21:$E$24,2,FALSE)</f>
        <v>15.455276084198793</v>
      </c>
      <c r="BJ29" s="23">
        <f>VLOOKUP(AL29,POINTS_TABLE!$D$25:$E$27,2,FALSE)</f>
        <v>1.063873591300236</v>
      </c>
      <c r="BK29" s="23">
        <f>VLOOKUP(AM29,POINTS_TABLE!$D$28:$E$33,2,FALSE)</f>
        <v>21.135674984953837</v>
      </c>
      <c r="BL29" s="23">
        <f>VLOOKUP(AN29,POINTS_TABLE!$D$34:$E$37,2,FALSE)</f>
        <v>7.4046821899710498</v>
      </c>
      <c r="BM29" s="23">
        <f>VLOOKUP(AO29,POINTS_TABLE!$D$38:$E$41,2,FALSE)</f>
        <v>12.409006155098014</v>
      </c>
      <c r="BN29" s="23">
        <f>VLOOKUP(AP29,POINTS_TABLE!$D$42:$E$44,2,FALSE)</f>
        <v>10.30683560485237</v>
      </c>
      <c r="BO29" s="23">
        <f>VLOOKUP(AQ29,POINTS_TABLE!$D$45:$E$48,2,FALSE)</f>
        <v>-0.79321895608749771</v>
      </c>
      <c r="BP29" s="23">
        <f>VLOOKUP(AR29,POINTS_TABLE!$D$49:$E$50,2,FALSE)</f>
        <v>-3.4375704313596254</v>
      </c>
      <c r="BQ29" s="23">
        <f>VLOOKUP(AS29,POINTS_TABLE!$D$51:$E$52,2,FALSE)</f>
        <v>-3.8353326132213157</v>
      </c>
      <c r="BR29" s="39">
        <f>ROUND(SCORECARD_SCALLING!$C$6-SUM(BF29:BQ29)-TRAIN_SUMMARY!$C$2*SCORECARD_SCALLING!$C$5,0)</f>
        <v>442</v>
      </c>
      <c r="BS29" t="str">
        <f t="shared" si="10"/>
        <v>Reject</v>
      </c>
      <c r="BT29">
        <f t="shared" si="11"/>
        <v>1</v>
      </c>
    </row>
    <row r="30" spans="1:72">
      <c r="A30" s="2" t="s">
        <v>21</v>
      </c>
      <c r="B30" s="2">
        <v>24</v>
      </c>
      <c r="C30" s="2" t="s">
        <v>33</v>
      </c>
      <c r="D30" s="2" t="s">
        <v>41</v>
      </c>
      <c r="E30" s="2">
        <v>3234</v>
      </c>
      <c r="F30" s="2" t="s">
        <v>34</v>
      </c>
      <c r="G30" s="2" t="s">
        <v>57</v>
      </c>
      <c r="H30" s="2">
        <v>4</v>
      </c>
      <c r="I30" s="2" t="s">
        <v>36</v>
      </c>
      <c r="J30" s="2" t="s">
        <v>27</v>
      </c>
      <c r="K30" s="2">
        <v>4</v>
      </c>
      <c r="L30" s="2" t="s">
        <v>28</v>
      </c>
      <c r="M30" s="2">
        <v>23</v>
      </c>
      <c r="N30" s="2" t="s">
        <v>27</v>
      </c>
      <c r="O30" s="2" t="s">
        <v>51</v>
      </c>
      <c r="P30" s="2">
        <v>1</v>
      </c>
      <c r="Q30" s="2" t="s">
        <v>40</v>
      </c>
      <c r="R30" s="2">
        <v>1</v>
      </c>
      <c r="S30" s="2" t="s">
        <v>31</v>
      </c>
      <c r="T30" s="2" t="s">
        <v>31</v>
      </c>
      <c r="U30" s="2">
        <v>1</v>
      </c>
      <c r="V30">
        <f>_xlfn.XLOOKUP(B30,Binning_WOE_IV!$C$2:$C$6,Binning_WOE_IV!$I$2:$I$6,"not found",-1)</f>
        <v>-0.12917431193202994</v>
      </c>
      <c r="W30">
        <f>_xlfn.XLOOKUP(E30,Binning_WOE_IV!$C$7:$C$12,Binning_WOE_IV!$I$7:$I$12,"not found",-1)</f>
        <v>4.3939369041401284E-2</v>
      </c>
      <c r="X30">
        <f>_xlfn.XLOOKUP(M30,Binning_WOE_IV!$C$13:$C$18,Binning_WOE_IV!$I$13:$I$18,"not found",-1)</f>
        <v>-0.40221483439086264</v>
      </c>
      <c r="Y30">
        <f>_xlfn.XLOOKUP(A30,Binning_WOE_IV!$B$32:$B$35,Binning_WOE_IV!$G$32:$G$35,"not found",0)</f>
        <v>-0.67859154491044971</v>
      </c>
      <c r="Z30" s="23">
        <f>_xlfn.XLOOKUP(_xlfn.XLOOKUP(C30,Binning_WOE_IV!$AF$2:$AF$6,Binning_WOE_IV!$AG$2:$AG$6,"not found",0),Binning_WOE_IV!$R$36:$R$38,Binning_WOE_IV!$G$36:$G$38,"not found",0)</f>
        <v>-4.4726268044255127E-2</v>
      </c>
      <c r="AA30" cm="1">
        <f t="array" ref="AA30">_xlfn.SWITCH(D30,"radio/tv",Binning_WOE_IV!$G$39,"other",Binning_WOE_IV!$G$39,"education",Binning_WOE_IV!$G$40,"retraining",Binning_WOE_IV!$G$40,"furniture/equipment",Binning_WOE_IV!$G$41,"domestic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0">
        <f>_xlfn.LET(_xlpm.b,_xlfn.XLOOKUP(F30,Binning_WOE_IV!$AJ$2:$AJ$6,Binning_WOE_IV!$AK$2:$AK$6,"not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0">
        <f>_xlfn.LET(_xlpm.b,_xlfn.XLOOKUP(G30,Binning_WOE_IV!$AL$2:$AL$6,Binning_WOE_IV!$AM$2:$AM$6,"not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0">
        <f>_xlfn.XLOOKUP(_xlfn.XLOOKUP(I30,Binning_WOE_IV!$AN$2:$AN$5,Binning_WOE_IV!$AO$2:$AO$5,"not found",0),Binning_WOE_IV!$R$53:$R$55,Binning_WOE_IV!$G$53:$G$55,"not found",0)</f>
        <v>-0.20099341664998441</v>
      </c>
      <c r="AE30">
        <f>_xlfn.LET(_xlpm.b,_xlfn.XLOOKUP(L30,Binning_WOE_IV!$AQ$2:$AQ$5,Binning_WOE_IV!$AR$2:$AR$5,"not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0">
        <f>_xlfn.XLOOKUP(_xlfn.XLOOKUP(N30,Binning_WOE_IV!$AS$2:$AS$4,Binning_WOE_IV!$AT$2:$AT$4,"not found",0),Binning_WOE_IV!$R$62:$R$63,Binning_WOE_IV!$G$62:$G$63,"not found",0)</f>
        <v>0.12957806221905885</v>
      </c>
      <c r="AG30">
        <f>_xlfn.XLOOKUP(_xlfn.XLOOKUP(O30,Binning_WOE_IV!$AU$2:$AU$4,Binning_WOE_IV!$AV$2:$AV$4,"not found",0),Binning_WOE_IV!$R$64:$R$65,Binning_WOE_IV!$G$64:$G$65,"not found",0)</f>
        <v>-0.4919272386823581</v>
      </c>
      <c r="AH30">
        <f>V30*TEST_SUMMARY!$C$3</f>
        <v>0.10186434668464488</v>
      </c>
      <c r="AI30">
        <f>W30*TEST_SUMMARY!$C$4</f>
        <v>-2.1929012991782761E-2</v>
      </c>
      <c r="AJ30">
        <f>X30*TEST_SUMMARY!$C$5</f>
        <v>0.25616502952357967</v>
      </c>
      <c r="AK30">
        <f>Y30*TEST_SUMMARY!$C$6</f>
        <v>0.53190423215968441</v>
      </c>
      <c r="AL30">
        <f>Z30*TEST_SUMMARY!$C$7</f>
        <v>2.4580699342731407E-2</v>
      </c>
      <c r="AM30">
        <f>AA30*TEST_SUMMARY!$C$8</f>
        <v>5.9194073638088991E-2</v>
      </c>
      <c r="AN30">
        <f>AB30*TEST_SUMMARY!$C$9</f>
        <v>0.17108448609736249</v>
      </c>
      <c r="AO30">
        <f>AC30*TEST_SUMMARY!$C$10</f>
        <v>0.2867089209985732</v>
      </c>
      <c r="AP30">
        <f>AD30*TEST_SUMMARY!$C$11</f>
        <v>0.23813846799994265</v>
      </c>
      <c r="AQ30">
        <f>AE30*TEST_SUMMARY!$C$12</f>
        <v>-0.28008206528227803</v>
      </c>
      <c r="AR30">
        <f>AF30*TEST_SUMMARY!$C$13</f>
        <v>-7.9424741749105313E-2</v>
      </c>
      <c r="AS30">
        <f>AG30*TEST_SUMMARY!$C$14</f>
        <v>0.18600799575071647</v>
      </c>
      <c r="AT30">
        <f>TEST_SUMMARY!$C$2+SUM(AH30:AS30)</f>
        <v>0.65281161741003502</v>
      </c>
      <c r="AU30">
        <f t="shared" si="0"/>
        <v>0.65764377423649534</v>
      </c>
      <c r="AV30">
        <f t="shared" si="1"/>
        <v>0.41909187079429161</v>
      </c>
      <c r="AW30">
        <f t="shared" si="2"/>
        <v>0</v>
      </c>
      <c r="AX30">
        <f t="shared" si="3"/>
        <v>1</v>
      </c>
      <c r="AY30" s="35">
        <f t="shared" si="12"/>
        <v>12</v>
      </c>
      <c r="AZ30" s="35">
        <f t="shared" si="12"/>
        <v>17</v>
      </c>
      <c r="BA30" s="35">
        <f t="shared" si="8"/>
        <v>5.5813953488372092E-2</v>
      </c>
      <c r="BB30" s="35">
        <f t="shared" si="9"/>
        <v>0.2</v>
      </c>
      <c r="BC30" s="35">
        <f t="shared" si="4"/>
        <v>0.14418604651162792</v>
      </c>
      <c r="BD30">
        <f t="shared" si="5"/>
        <v>0.2</v>
      </c>
      <c r="BE30">
        <f t="shared" si="6"/>
        <v>5.5813953488372092E-2</v>
      </c>
      <c r="BF30" s="23">
        <f>VLOOKUP(AH30,POINTS_TABLE!$D$2:$E$6,2,FALSE)</f>
        <v>4.4087756341599382</v>
      </c>
      <c r="BG30" s="23">
        <f>VLOOKUP(AI30,POINTS_TABLE!$D$7:$E$12,2,FALSE)</f>
        <v>-0.94910634884503919</v>
      </c>
      <c r="BH30" s="23">
        <f>VLOOKUP(AJ30,POINTS_TABLE!$D$13:$E$18,2,FALSE)</f>
        <v>11.087040532285299</v>
      </c>
      <c r="BI30" s="23">
        <f>VLOOKUP(AK30,POINTS_TABLE!$D$21:$E$24,2,FALSE)</f>
        <v>23.021267938938855</v>
      </c>
      <c r="BJ30" s="23">
        <f>VLOOKUP(AL30,POINTS_TABLE!$D$25:$E$27,2,FALSE)</f>
        <v>1.063873591300236</v>
      </c>
      <c r="BK30" s="23">
        <f>VLOOKUP(AM30,POINTS_TABLE!$D$28:$E$33,2,FALSE)</f>
        <v>2.5619698946306131</v>
      </c>
      <c r="BL30" s="23">
        <f>VLOOKUP(AN30,POINTS_TABLE!$D$34:$E$37,2,FALSE)</f>
        <v>7.4046821899710498</v>
      </c>
      <c r="BM30" s="23">
        <f>VLOOKUP(AO30,POINTS_TABLE!$D$38:$E$41,2,FALSE)</f>
        <v>12.409006155098014</v>
      </c>
      <c r="BN30" s="23">
        <f>VLOOKUP(AP30,POINTS_TABLE!$D$42:$E$44,2,FALSE)</f>
        <v>10.30683560485237</v>
      </c>
      <c r="BO30" s="23">
        <f>VLOOKUP(AQ30,POINTS_TABLE!$D$45:$E$48,2,FALSE)</f>
        <v>-12.122190198740443</v>
      </c>
      <c r="BP30" s="23">
        <f>VLOOKUP(AR30,POINTS_TABLE!$D$49:$E$50,2,FALSE)</f>
        <v>-3.4375704313596254</v>
      </c>
      <c r="BQ30" s="23">
        <f>VLOOKUP(AS30,POINTS_TABLE!$D$51:$E$52,2,FALSE)</f>
        <v>8.0505843910576207</v>
      </c>
      <c r="BR30" s="39">
        <f>ROUND(SCORECARD_SCALLING!$C$6-SUM(BF30:BQ30)-TRAIN_SUMMARY!$C$2*SCORECARD_SCALLING!$C$5,0)</f>
        <v>442</v>
      </c>
      <c r="BS30" t="str">
        <f t="shared" si="10"/>
        <v>Reject</v>
      </c>
      <c r="BT30">
        <f t="shared" si="11"/>
        <v>1</v>
      </c>
    </row>
    <row r="31" spans="1:72">
      <c r="A31" s="2" t="s">
        <v>21</v>
      </c>
      <c r="B31" s="2">
        <v>18</v>
      </c>
      <c r="C31" s="2" t="s">
        <v>33</v>
      </c>
      <c r="D31" s="2" t="s">
        <v>41</v>
      </c>
      <c r="E31" s="2">
        <v>2039</v>
      </c>
      <c r="F31" s="2" t="s">
        <v>34</v>
      </c>
      <c r="G31" s="2" t="s">
        <v>35</v>
      </c>
      <c r="H31" s="2">
        <v>1</v>
      </c>
      <c r="I31" s="2" t="s">
        <v>36</v>
      </c>
      <c r="J31" s="2" t="s">
        <v>27</v>
      </c>
      <c r="K31" s="2">
        <v>4</v>
      </c>
      <c r="L31" s="2" t="s">
        <v>28</v>
      </c>
      <c r="M31" s="2">
        <v>20</v>
      </c>
      <c r="N31" s="2" t="s">
        <v>61</v>
      </c>
      <c r="O31" s="2" t="s">
        <v>51</v>
      </c>
      <c r="P31" s="2">
        <v>1</v>
      </c>
      <c r="Q31" s="2" t="s">
        <v>30</v>
      </c>
      <c r="R31" s="2">
        <v>1</v>
      </c>
      <c r="S31" s="2" t="s">
        <v>27</v>
      </c>
      <c r="T31" s="2" t="s">
        <v>31</v>
      </c>
      <c r="U31" s="2">
        <v>1</v>
      </c>
      <c r="V31">
        <f>_xlfn.XLOOKUP(B31,Binning_WOE_IV!$C$2:$C$6,Binning_WOE_IV!$I$2:$I$6,"not found",-1)</f>
        <v>7.0953437452657447E-2</v>
      </c>
      <c r="W31">
        <f>_xlfn.XLOOKUP(E31,Binning_WOE_IV!$C$7:$C$12,Binning_WOE_IV!$I$7:$I$12,"not found",-1)</f>
        <v>0.12361395596717682</v>
      </c>
      <c r="X31">
        <f>_xlfn.XLOOKUP(M31,Binning_WOE_IV!$C$13:$C$18,Binning_WOE_IV!$I$13:$I$18,"not found",-1)</f>
        <v>-0.40221483439086264</v>
      </c>
      <c r="Y31">
        <f>_xlfn.XLOOKUP(A31,Binning_WOE_IV!$B$32:$B$35,Binning_WOE_IV!$G$32:$G$35,"not found",0)</f>
        <v>-0.67859154491044971</v>
      </c>
      <c r="Z31" s="23">
        <f>_xlfn.XLOOKUP(_xlfn.XLOOKUP(C31,Binning_WOE_IV!$AF$2:$AF$6,Binning_WOE_IV!$AG$2:$AG$6,"not found",0),Binning_WOE_IV!$R$36:$R$38,Binning_WOE_IV!$G$36:$G$38,"not found",0)</f>
        <v>-4.4726268044255127E-2</v>
      </c>
      <c r="AA31" cm="1">
        <f t="array" ref="AA31">_xlfn.SWITCH(D31,"radio/tv",Binning_WOE_IV!$G$39,"other",Binning_WOE_IV!$G$39,"education",Binning_WOE_IV!$G$40,"retraining",Binning_WOE_IV!$G$40,"furniture/equipment",Binning_WOE_IV!$G$41,"domestic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1">
        <f>_xlfn.LET(_xlpm.b,_xlfn.XLOOKUP(F31,Binning_WOE_IV!$AJ$2:$AJ$6,Binning_WOE_IV!$AK$2:$AK$6,"not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1">
        <f>_xlfn.LET(_xlpm.b,_xlfn.XLOOKUP(G31,Binning_WOE_IV!$AL$2:$AL$6,Binning_WOE_IV!$AM$2:$AM$6,"not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1">
        <f>_xlfn.XLOOKUP(_xlfn.XLOOKUP(I31,Binning_WOE_IV!$AN$2:$AN$5,Binning_WOE_IV!$AO$2:$AO$5,"not found",0),Binning_WOE_IV!$R$53:$R$55,Binning_WOE_IV!$G$53:$G$55,"not found",0)</f>
        <v>-0.20099341664998441</v>
      </c>
      <c r="AE31">
        <f>_xlfn.LET(_xlpm.b,_xlfn.XLOOKUP(L31,Binning_WOE_IV!$AQ$2:$AQ$5,Binning_WOE_IV!$AR$2:$AR$5,"not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1">
        <f>_xlfn.XLOOKUP(_xlfn.XLOOKUP(N31,Binning_WOE_IV!$AS$2:$AS$4,Binning_WOE_IV!$AT$2:$AT$4,"not found",0),Binning_WOE_IV!$R$62:$R$63,Binning_WOE_IV!$G$62:$G$63,"not found",0)</f>
        <v>-0.54969627176468283</v>
      </c>
      <c r="AG31">
        <f>_xlfn.XLOOKUP(_xlfn.XLOOKUP(O31,Binning_WOE_IV!$AU$2:$AU$4,Binning_WOE_IV!$AV$2:$AV$4,"not found",0),Binning_WOE_IV!$R$64:$R$65,Binning_WOE_IV!$G$64:$G$65,"not found",0)</f>
        <v>-0.4919272386823581</v>
      </c>
      <c r="AH31">
        <f>V31*TEST_SUMMARY!$C$3</f>
        <v>-5.5952498937620498E-2</v>
      </c>
      <c r="AI31">
        <f>W31*TEST_SUMMARY!$C$4</f>
        <v>-6.1692557392340606E-2</v>
      </c>
      <c r="AJ31">
        <f>X31*TEST_SUMMARY!$C$5</f>
        <v>0.25616502952357967</v>
      </c>
      <c r="AK31">
        <f>Y31*TEST_SUMMARY!$C$6</f>
        <v>0.53190423215968441</v>
      </c>
      <c r="AL31">
        <f>Z31*TEST_SUMMARY!$C$7</f>
        <v>2.4580699342731407E-2</v>
      </c>
      <c r="AM31">
        <f>AA31*TEST_SUMMARY!$C$8</f>
        <v>5.9194073638088991E-2</v>
      </c>
      <c r="AN31">
        <f>AB31*TEST_SUMMARY!$C$9</f>
        <v>0.17108448609736249</v>
      </c>
      <c r="AO31">
        <f>AC31*TEST_SUMMARY!$C$10</f>
        <v>4.7923621110280083E-2</v>
      </c>
      <c r="AP31">
        <f>AD31*TEST_SUMMARY!$C$11</f>
        <v>0.23813846799994265</v>
      </c>
      <c r="AQ31">
        <f>AE31*TEST_SUMMARY!$C$12</f>
        <v>-0.28008206528227803</v>
      </c>
      <c r="AR31">
        <f>AF31*TEST_SUMMARY!$C$13</f>
        <v>0.33693577197926589</v>
      </c>
      <c r="AS31">
        <f>AG31*TEST_SUMMARY!$C$14</f>
        <v>0.18600799575071647</v>
      </c>
      <c r="AT31">
        <f>TEST_SUMMARY!$C$2+SUM(AH31:AS31)</f>
        <v>0.63280644122728991</v>
      </c>
      <c r="AU31">
        <f t="shared" si="0"/>
        <v>0.6531255415910624</v>
      </c>
      <c r="AV31">
        <f t="shared" si="1"/>
        <v>0.42598591459897028</v>
      </c>
      <c r="AW31">
        <f t="shared" si="2"/>
        <v>0</v>
      </c>
      <c r="AX31">
        <f t="shared" si="3"/>
        <v>1</v>
      </c>
      <c r="AY31" s="35">
        <f t="shared" si="12"/>
        <v>12</v>
      </c>
      <c r="AZ31" s="35">
        <f t="shared" si="12"/>
        <v>18</v>
      </c>
      <c r="BA31" s="35">
        <f t="shared" si="8"/>
        <v>5.5813953488372092E-2</v>
      </c>
      <c r="BB31" s="35">
        <f t="shared" si="9"/>
        <v>0.21176470588235294</v>
      </c>
      <c r="BC31" s="35">
        <f t="shared" si="4"/>
        <v>0.15595075239398085</v>
      </c>
      <c r="BD31">
        <f t="shared" si="5"/>
        <v>0.21176470588235294</v>
      </c>
      <c r="BE31">
        <f t="shared" si="6"/>
        <v>5.5813953488372092E-2</v>
      </c>
      <c r="BF31" s="23">
        <f>VLOOKUP(AH31,POINTS_TABLE!$D$2:$E$6,2,FALSE)</f>
        <v>-2.4216717822795024</v>
      </c>
      <c r="BG31" s="23">
        <f>VLOOKUP(AI31,POINTS_TABLE!$D$7:$E$12,2,FALSE)</f>
        <v>-2.6701063982906263</v>
      </c>
      <c r="BH31" s="23">
        <f>VLOOKUP(AJ31,POINTS_TABLE!$D$13:$E$18,2,FALSE)</f>
        <v>11.087040532285299</v>
      </c>
      <c r="BI31" s="23">
        <f>VLOOKUP(AK31,POINTS_TABLE!$D$21:$E$24,2,FALSE)</f>
        <v>23.021267938938855</v>
      </c>
      <c r="BJ31" s="23">
        <f>VLOOKUP(AL31,POINTS_TABLE!$D$25:$E$27,2,FALSE)</f>
        <v>1.063873591300236</v>
      </c>
      <c r="BK31" s="23">
        <f>VLOOKUP(AM31,POINTS_TABLE!$D$28:$E$33,2,FALSE)</f>
        <v>2.5619698946306131</v>
      </c>
      <c r="BL31" s="23">
        <f>VLOOKUP(AN31,POINTS_TABLE!$D$34:$E$37,2,FALSE)</f>
        <v>7.4046821899710498</v>
      </c>
      <c r="BM31" s="23">
        <f>VLOOKUP(AO31,POINTS_TABLE!$D$38:$E$41,2,FALSE)</f>
        <v>2.0741751155172814</v>
      </c>
      <c r="BN31" s="23">
        <f>VLOOKUP(AP31,POINTS_TABLE!$D$42:$E$44,2,FALSE)</f>
        <v>10.30683560485237</v>
      </c>
      <c r="BO31" s="23">
        <f>VLOOKUP(AQ31,POINTS_TABLE!$D$45:$E$48,2,FALSE)</f>
        <v>-12.122190198740443</v>
      </c>
      <c r="BP31" s="23">
        <f>VLOOKUP(AR31,POINTS_TABLE!$D$49:$E$50,2,FALSE)</f>
        <v>14.582867019977442</v>
      </c>
      <c r="BQ31" s="23">
        <f>VLOOKUP(AS31,POINTS_TABLE!$D$51:$E$52,2,FALSE)</f>
        <v>8.0505843910576207</v>
      </c>
      <c r="BR31" s="39">
        <f>ROUND(SCORECARD_SCALLING!$C$6-SUM(BF31:BQ31)-TRAIN_SUMMARY!$C$2*SCORECARD_SCALLING!$C$5,0)</f>
        <v>443</v>
      </c>
      <c r="BS31" t="str">
        <f t="shared" si="10"/>
        <v>Reject</v>
      </c>
      <c r="BT31">
        <f t="shared" si="11"/>
        <v>1</v>
      </c>
    </row>
    <row r="32" spans="1:72">
      <c r="A32" s="2" t="s">
        <v>32</v>
      </c>
      <c r="B32" s="2">
        <v>72</v>
      </c>
      <c r="C32" s="2" t="s">
        <v>33</v>
      </c>
      <c r="D32" s="2" t="s">
        <v>23</v>
      </c>
      <c r="E32" s="2">
        <v>5595</v>
      </c>
      <c r="F32" s="2" t="s">
        <v>59</v>
      </c>
      <c r="G32" s="2" t="s">
        <v>35</v>
      </c>
      <c r="H32" s="2">
        <v>2</v>
      </c>
      <c r="I32" s="2" t="s">
        <v>56</v>
      </c>
      <c r="J32" s="2" t="s">
        <v>27</v>
      </c>
      <c r="K32" s="2">
        <v>2</v>
      </c>
      <c r="L32" s="2" t="s">
        <v>50</v>
      </c>
      <c r="M32" s="2">
        <v>24</v>
      </c>
      <c r="N32" s="2" t="s">
        <v>27</v>
      </c>
      <c r="O32" s="2" t="s">
        <v>29</v>
      </c>
      <c r="P32" s="2">
        <v>1</v>
      </c>
      <c r="Q32" s="2" t="s">
        <v>30</v>
      </c>
      <c r="R32" s="2">
        <v>1</v>
      </c>
      <c r="S32" s="2" t="s">
        <v>27</v>
      </c>
      <c r="T32" s="2" t="s">
        <v>31</v>
      </c>
      <c r="U32" s="2">
        <v>1</v>
      </c>
      <c r="V32">
        <f>_xlfn.XLOOKUP(B32,Binning_WOE_IV!$C$2:$C$6,Binning_WOE_IV!$I$2:$I$6,"not found",-1)</f>
        <v>-0.94704225543434295</v>
      </c>
      <c r="W32">
        <f>_xlfn.XLOOKUP(E32,Binning_WOE_IV!$C$7:$C$12,Binning_WOE_IV!$I$7:$I$12,"not found",-1)</f>
        <v>-0.1020145435816787</v>
      </c>
      <c r="X32">
        <f>_xlfn.XLOOKUP(M32,Binning_WOE_IV!$C$13:$C$18,Binning_WOE_IV!$I$13:$I$18,"not found",-1)</f>
        <v>-0.40221483439086264</v>
      </c>
      <c r="Y32">
        <f>_xlfn.XLOOKUP(A32,Binning_WOE_IV!$B$32:$B$35,Binning_WOE_IV!$G$32:$G$35,"not found",0)</f>
        <v>-0.45557089656450134</v>
      </c>
      <c r="Z32" s="23">
        <f>_xlfn.XLOOKUP(_xlfn.XLOOKUP(C32,Binning_WOE_IV!$AF$2:$AF$6,Binning_WOE_IV!$AG$2:$AG$6,"not found",0),Binning_WOE_IV!$R$36:$R$38,Binning_WOE_IV!$G$36:$G$38,"not found",0)</f>
        <v>-4.4726268044255127E-2</v>
      </c>
      <c r="AA32" cm="1">
        <f t="array" ref="AA32">_xlfn.SWITCH(D32,"radio/tv",Binning_WOE_IV!$G$39,"other",Binning_WOE_IV!$G$39,"education",Binning_WOE_IV!$G$40,"retraining",Binning_WOE_IV!$G$40,"furniture/equipment",Binning_WOE_IV!$G$41,"domestic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2">
        <f>_xlfn.LET(_xlpm.b,_xlfn.XLOOKUP(F32,Binning_WOE_IV!$AJ$2:$AJ$6,Binning_WOE_IV!$AK$2:$AK$6,"not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32">
        <f>_xlfn.LET(_xlpm.b,_xlfn.XLOOKUP(G32,Binning_WOE_IV!$AL$2:$AL$6,Binning_WOE_IV!$AM$2:$AM$6,"not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2">
        <f>_xlfn.XLOOKUP(_xlfn.XLOOKUP(I32,Binning_WOE_IV!$AN$2:$AN$5,Binning_WOE_IV!$AO$2:$AO$5,"not found",0),Binning_WOE_IV!$R$53:$R$55,Binning_WOE_IV!$G$53:$G$55,"not found",0)</f>
        <v>-0.2698954162208389</v>
      </c>
      <c r="AE32">
        <f>_xlfn.LET(_xlpm.b,_xlfn.XLOOKUP(L32,Binning_WOE_IV!$AQ$2:$AQ$5,Binning_WOE_IV!$AR$2:$AR$5,"not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2">
        <f>_xlfn.XLOOKUP(_xlfn.XLOOKUP(N32,Binning_WOE_IV!$AS$2:$AS$4,Binning_WOE_IV!$AT$2:$AT$4,"not found",0),Binning_WOE_IV!$R$62:$R$63,Binning_WOE_IV!$G$62:$G$63,"not found",0)</f>
        <v>0.12957806221905885</v>
      </c>
      <c r="AG32">
        <f>_xlfn.XLOOKUP(_xlfn.XLOOKUP(O32,Binning_WOE_IV!$AU$2:$AU$4,Binning_WOE_IV!$AV$2:$AV$4,"not found",0),Binning_WOE_IV!$R$64:$R$65,Binning_WOE_IV!$G$64:$G$65,"not found",0)</f>
        <v>0.23435622685305388</v>
      </c>
      <c r="AH32">
        <f>V32*TEST_SUMMARY!$C$3</f>
        <v>0.74681907872931619</v>
      </c>
      <c r="AI32">
        <f>W32*TEST_SUMMARY!$C$4</f>
        <v>5.0912844229637523E-2</v>
      </c>
      <c r="AJ32">
        <f>X32*TEST_SUMMARY!$C$5</f>
        <v>0.25616502952357967</v>
      </c>
      <c r="AK32">
        <f>Y32*TEST_SUMMARY!$C$6</f>
        <v>0.35709270141793154</v>
      </c>
      <c r="AL32">
        <f>Z32*TEST_SUMMARY!$C$7</f>
        <v>2.4580699342731407E-2</v>
      </c>
      <c r="AM32">
        <f>AA32*TEST_SUMMARY!$C$8</f>
        <v>-0.43521580803835686</v>
      </c>
      <c r="AN32">
        <f>AB32*TEST_SUMMARY!$C$9</f>
        <v>0.18902110492895396</v>
      </c>
      <c r="AO32">
        <f>AC32*TEST_SUMMARY!$C$10</f>
        <v>4.7923621110280083E-2</v>
      </c>
      <c r="AP32">
        <f>AD32*TEST_SUMMARY!$C$11</f>
        <v>0.31977406031642996</v>
      </c>
      <c r="AQ32">
        <f>AE32*TEST_SUMMARY!$C$12</f>
        <v>6.1778553558697331E-2</v>
      </c>
      <c r="AR32">
        <f>AF32*TEST_SUMMARY!$C$13</f>
        <v>-7.9424741749105313E-2</v>
      </c>
      <c r="AS32">
        <f>AG32*TEST_SUMMARY!$C$14</f>
        <v>-8.8614999578798745E-2</v>
      </c>
      <c r="AT32">
        <f>TEST_SUMMARY!$C$2+SUM(AH32:AS32)</f>
        <v>0.62941132902917307</v>
      </c>
      <c r="AU32">
        <f t="shared" si="0"/>
        <v>0.65235597085821739</v>
      </c>
      <c r="AV32">
        <f t="shared" si="1"/>
        <v>0.42716489846760169</v>
      </c>
      <c r="AW32">
        <f t="shared" si="2"/>
        <v>0</v>
      </c>
      <c r="AX32">
        <f t="shared" si="3"/>
        <v>1</v>
      </c>
      <c r="AY32" s="35">
        <f t="shared" si="12"/>
        <v>12</v>
      </c>
      <c r="AZ32" s="35">
        <f t="shared" si="12"/>
        <v>19</v>
      </c>
      <c r="BA32" s="35">
        <f t="shared" si="8"/>
        <v>5.5813953488372092E-2</v>
      </c>
      <c r="BB32" s="35">
        <f t="shared" si="9"/>
        <v>0.22352941176470589</v>
      </c>
      <c r="BC32" s="35">
        <f t="shared" si="4"/>
        <v>0.1677154582763338</v>
      </c>
      <c r="BD32">
        <f t="shared" si="5"/>
        <v>0.22352941176470589</v>
      </c>
      <c r="BE32">
        <f t="shared" si="6"/>
        <v>5.5813953488372092E-2</v>
      </c>
      <c r="BF32" s="23">
        <f>VLOOKUP(AH32,POINTS_TABLE!$D$2:$E$6,2,FALSE)</f>
        <v>32.322965439721465</v>
      </c>
      <c r="BG32" s="23">
        <f>VLOOKUP(AI32,POINTS_TABLE!$D$7:$E$12,2,FALSE)</f>
        <v>2.2035512366295098</v>
      </c>
      <c r="BH32" s="23">
        <f>VLOOKUP(AJ32,POINTS_TABLE!$D$13:$E$18,2,FALSE)</f>
        <v>11.087040532285299</v>
      </c>
      <c r="BI32" s="23">
        <f>VLOOKUP(AK32,POINTS_TABLE!$D$21:$E$24,2,FALSE)</f>
        <v>15.455276084198793</v>
      </c>
      <c r="BJ32" s="23">
        <f>VLOOKUP(AL32,POINTS_TABLE!$D$25:$E$27,2,FALSE)</f>
        <v>1.063873591300236</v>
      </c>
      <c r="BK32" s="23">
        <f>VLOOKUP(AM32,POINTS_TABLE!$D$28:$E$33,2,FALSE)</f>
        <v>-18.836510639202615</v>
      </c>
      <c r="BL32" s="23">
        <f>VLOOKUP(AN32,POINTS_TABLE!$D$34:$E$37,2,FALSE)</f>
        <v>8.180994321130628</v>
      </c>
      <c r="BM32" s="23">
        <f>VLOOKUP(AO32,POINTS_TABLE!$D$38:$E$41,2,FALSE)</f>
        <v>2.0741751155172814</v>
      </c>
      <c r="BN32" s="23">
        <f>VLOOKUP(AP32,POINTS_TABLE!$D$42:$E$44,2,FALSE)</f>
        <v>13.840093530703253</v>
      </c>
      <c r="BO32" s="23">
        <f>VLOOKUP(AQ32,POINTS_TABLE!$D$45:$E$48,2,FALSE)</f>
        <v>2.6738283855727758</v>
      </c>
      <c r="BP32" s="23">
        <f>VLOOKUP(AR32,POINTS_TABLE!$D$49:$E$50,2,FALSE)</f>
        <v>-3.4375704313596254</v>
      </c>
      <c r="BQ32" s="23">
        <f>VLOOKUP(AS32,POINTS_TABLE!$D$51:$E$52,2,FALSE)</f>
        <v>-3.8353326132213157</v>
      </c>
      <c r="BR32" s="39">
        <f>ROUND(SCORECARD_SCALLING!$C$6-SUM(BF32:BQ32)-TRAIN_SUMMARY!$C$2*SCORECARD_SCALLING!$C$5,0)</f>
        <v>443</v>
      </c>
      <c r="BS32" t="str">
        <f t="shared" si="10"/>
        <v>Reject</v>
      </c>
      <c r="BT32">
        <f t="shared" si="11"/>
        <v>1</v>
      </c>
    </row>
    <row r="33" spans="1:72">
      <c r="A33" s="2" t="s">
        <v>21</v>
      </c>
      <c r="B33" s="2">
        <v>60</v>
      </c>
      <c r="C33" s="2" t="s">
        <v>45</v>
      </c>
      <c r="D33" s="2" t="s">
        <v>58</v>
      </c>
      <c r="E33" s="2">
        <v>6836</v>
      </c>
      <c r="F33" s="2" t="s">
        <v>34</v>
      </c>
      <c r="G33" s="2" t="s">
        <v>25</v>
      </c>
      <c r="H33" s="2">
        <v>3</v>
      </c>
      <c r="I33" s="2" t="s">
        <v>26</v>
      </c>
      <c r="J33" s="2" t="s">
        <v>27</v>
      </c>
      <c r="K33" s="2">
        <v>4</v>
      </c>
      <c r="L33" s="2" t="s">
        <v>47</v>
      </c>
      <c r="M33" s="2">
        <v>63</v>
      </c>
      <c r="N33" s="2" t="s">
        <v>27</v>
      </c>
      <c r="O33" s="2" t="s">
        <v>29</v>
      </c>
      <c r="P33" s="2">
        <v>2</v>
      </c>
      <c r="Q33" s="2" t="s">
        <v>30</v>
      </c>
      <c r="R33" s="2">
        <v>1</v>
      </c>
      <c r="S33" s="2" t="s">
        <v>31</v>
      </c>
      <c r="T33" s="2" t="s">
        <v>31</v>
      </c>
      <c r="U33" s="2">
        <v>1</v>
      </c>
      <c r="V33">
        <f>_xlfn.XLOOKUP(B33,Binning_WOE_IV!$C$2:$C$6,Binning_WOE_IV!$I$2:$I$6,"not found",-1)</f>
        <v>-0.94704225543434295</v>
      </c>
      <c r="W33">
        <f>_xlfn.XLOOKUP(E33,Binning_WOE_IV!$C$7:$C$12,Binning_WOE_IV!$I$7:$I$12,"not found",-1)</f>
        <v>-0.1020145435816787</v>
      </c>
      <c r="X33">
        <f>_xlfn.XLOOKUP(M33,Binning_WOE_IV!$C$13:$C$18,Binning_WOE_IV!$I$13:$I$18,"not found",-1)</f>
        <v>0.47434342549681774</v>
      </c>
      <c r="Y33">
        <f>_xlfn.XLOOKUP(A33,Binning_WOE_IV!$B$32:$B$35,Binning_WOE_IV!$G$32:$G$35,"not found",0)</f>
        <v>-0.67859154491044971</v>
      </c>
      <c r="Z33" s="23">
        <f>_xlfn.XLOOKUP(_xlfn.XLOOKUP(C33,Binning_WOE_IV!$AF$2:$AF$6,Binning_WOE_IV!$AG$2:$AG$6,"not found",0),Binning_WOE_IV!$R$36:$R$38,Binning_WOE_IV!$G$36:$G$38,"not found",0)</f>
        <v>-4.4726268044255127E-2</v>
      </c>
      <c r="AA33" cm="1">
        <f t="array" ref="AA33">_xlfn.SWITCH(D33,"radio/tv",Binning_WOE_IV!$G$39,"other",Binning_WOE_IV!$G$39,"education",Binning_WOE_IV!$G$40,"retraining",Binning_WOE_IV!$G$40,"furniture/equipment",Binning_WOE_IV!$G$41,"domestic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33">
        <f>_xlfn.LET(_xlpm.b,_xlfn.XLOOKUP(F33,Binning_WOE_IV!$AJ$2:$AJ$6,Binning_WOE_IV!$AK$2:$AK$6,"not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3">
        <f>_xlfn.LET(_xlpm.b,_xlfn.XLOOKUP(G33,Binning_WOE_IV!$AL$2:$AL$6,Binning_WOE_IV!$AM$2:$AM$6,"not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33">
        <f>_xlfn.XLOOKUP(_xlfn.XLOOKUP(I33,Binning_WOE_IV!$AN$2:$AN$5,Binning_WOE_IV!$AO$2:$AO$5,"not found",0),Binning_WOE_IV!$R$53:$R$55,Binning_WOE_IV!$G$53:$G$55,"not found",0)</f>
        <v>0.1811117123342415</v>
      </c>
      <c r="AE33">
        <f>_xlfn.LET(_xlpm.b,_xlfn.XLOOKUP(L33,Binning_WOE_IV!$AQ$2:$AQ$5,Binning_WOE_IV!$AR$2:$AR$5,"not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33">
        <f>_xlfn.XLOOKUP(_xlfn.XLOOKUP(N33,Binning_WOE_IV!$AS$2:$AS$4,Binning_WOE_IV!$AT$2:$AT$4,"not found",0),Binning_WOE_IV!$R$62:$R$63,Binning_WOE_IV!$G$62:$G$63,"not found",0)</f>
        <v>0.12957806221905885</v>
      </c>
      <c r="AG33">
        <f>_xlfn.XLOOKUP(_xlfn.XLOOKUP(O33,Binning_WOE_IV!$AU$2:$AU$4,Binning_WOE_IV!$AV$2:$AV$4,"not found",0),Binning_WOE_IV!$R$64:$R$65,Binning_WOE_IV!$G$64:$G$65,"not found",0)</f>
        <v>0.23435622685305388</v>
      </c>
      <c r="AH33">
        <f>V33*TEST_SUMMARY!$C$3</f>
        <v>0.74681907872931619</v>
      </c>
      <c r="AI33">
        <f>W33*TEST_SUMMARY!$C$4</f>
        <v>5.0912844229637523E-2</v>
      </c>
      <c r="AJ33">
        <f>X33*TEST_SUMMARY!$C$5</f>
        <v>-0.30210272522824844</v>
      </c>
      <c r="AK33">
        <f>Y33*TEST_SUMMARY!$C$6</f>
        <v>0.53190423215968441</v>
      </c>
      <c r="AL33">
        <f>Z33*TEST_SUMMARY!$C$7</f>
        <v>2.4580699342731407E-2</v>
      </c>
      <c r="AM33">
        <f>AA33*TEST_SUMMARY!$C$8</f>
        <v>0.4883377841684039</v>
      </c>
      <c r="AN33">
        <f>AB33*TEST_SUMMARY!$C$9</f>
        <v>0.17108448609736249</v>
      </c>
      <c r="AO33">
        <f>AC33*TEST_SUMMARY!$C$10</f>
        <v>-0.18469041192036334</v>
      </c>
      <c r="AP33">
        <f>AD33*TEST_SUMMARY!$C$11</f>
        <v>-0.21458247952085815</v>
      </c>
      <c r="AQ33">
        <f>AE33*TEST_SUMMARY!$C$12</f>
        <v>0.30495501300893796</v>
      </c>
      <c r="AR33">
        <f>AF33*TEST_SUMMARY!$C$13</f>
        <v>-7.9424741749105313E-2</v>
      </c>
      <c r="AS33">
        <f>AG33*TEST_SUMMARY!$C$14</f>
        <v>-8.8614999578798745E-2</v>
      </c>
      <c r="AT33">
        <f>TEST_SUMMARY!$C$2+SUM(AH33:AS33)</f>
        <v>0.62777796497657612</v>
      </c>
      <c r="AU33">
        <f t="shared" si="0"/>
        <v>0.65198545192754664</v>
      </c>
      <c r="AV33">
        <f t="shared" si="1"/>
        <v>0.42773303029898302</v>
      </c>
      <c r="AW33">
        <f t="shared" si="2"/>
        <v>0</v>
      </c>
      <c r="AX33">
        <f t="shared" si="3"/>
        <v>1</v>
      </c>
      <c r="AY33" s="35">
        <f t="shared" si="12"/>
        <v>12</v>
      </c>
      <c r="AZ33" s="35">
        <f t="shared" si="12"/>
        <v>20</v>
      </c>
      <c r="BA33" s="35">
        <f t="shared" si="8"/>
        <v>5.5813953488372092E-2</v>
      </c>
      <c r="BB33" s="35">
        <f t="shared" si="9"/>
        <v>0.23529411764705882</v>
      </c>
      <c r="BC33" s="35">
        <f t="shared" si="4"/>
        <v>0.17948016415868673</v>
      </c>
      <c r="BD33">
        <f t="shared" si="5"/>
        <v>0.23529411764705882</v>
      </c>
      <c r="BE33">
        <f t="shared" si="6"/>
        <v>5.5813953488372092E-2</v>
      </c>
      <c r="BF33" s="23">
        <f>VLOOKUP(AH33,POINTS_TABLE!$D$2:$E$6,2,FALSE)</f>
        <v>32.322965439721465</v>
      </c>
      <c r="BG33" s="23">
        <f>VLOOKUP(AI33,POINTS_TABLE!$D$7:$E$12,2,FALSE)</f>
        <v>2.2035512366295098</v>
      </c>
      <c r="BH33" s="23">
        <f>VLOOKUP(AJ33,POINTS_TABLE!$D$13:$E$18,2,FALSE)</f>
        <v>-13.075263105775054</v>
      </c>
      <c r="BI33" s="23">
        <f>VLOOKUP(AK33,POINTS_TABLE!$D$21:$E$24,2,FALSE)</f>
        <v>23.021267938938855</v>
      </c>
      <c r="BJ33" s="23">
        <f>VLOOKUP(AL33,POINTS_TABLE!$D$25:$E$27,2,FALSE)</f>
        <v>1.063873591300236</v>
      </c>
      <c r="BK33" s="23">
        <f>VLOOKUP(AM33,POINTS_TABLE!$D$28:$E$33,2,FALSE)</f>
        <v>21.135674984953837</v>
      </c>
      <c r="BL33" s="23">
        <f>VLOOKUP(AN33,POINTS_TABLE!$D$34:$E$37,2,FALSE)</f>
        <v>7.4046821899710498</v>
      </c>
      <c r="BM33" s="23">
        <f>VLOOKUP(AO33,POINTS_TABLE!$D$38:$E$41,2,FALSE)</f>
        <v>-7.9935582413174426</v>
      </c>
      <c r="BN33" s="23">
        <f>VLOOKUP(AP33,POINTS_TABLE!$D$42:$E$44,2,FALSE)</f>
        <v>-9.2873123719919874</v>
      </c>
      <c r="BO33" s="23">
        <f>VLOOKUP(AQ33,POINTS_TABLE!$D$45:$E$48,2,FALSE)</f>
        <v>13.198712548866723</v>
      </c>
      <c r="BP33" s="23">
        <f>VLOOKUP(AR33,POINTS_TABLE!$D$49:$E$50,2,FALSE)</f>
        <v>-3.4375704313596254</v>
      </c>
      <c r="BQ33" s="23">
        <f>VLOOKUP(AS33,POINTS_TABLE!$D$51:$E$52,2,FALSE)</f>
        <v>-3.8353326132213157</v>
      </c>
      <c r="BR33" s="39">
        <f>ROUND(SCORECARD_SCALLING!$C$6-SUM(BF33:BQ33)-TRAIN_SUMMARY!$C$2*SCORECARD_SCALLING!$C$5,0)</f>
        <v>443</v>
      </c>
      <c r="BS33" t="str">
        <f t="shared" si="10"/>
        <v>Reject</v>
      </c>
      <c r="BT33">
        <f t="shared" si="11"/>
        <v>1</v>
      </c>
    </row>
    <row r="34" spans="1:72">
      <c r="A34" s="2" t="s">
        <v>21</v>
      </c>
      <c r="B34" s="2">
        <v>36</v>
      </c>
      <c r="C34" s="2" t="s">
        <v>33</v>
      </c>
      <c r="D34" s="2" t="s">
        <v>70</v>
      </c>
      <c r="E34" s="2">
        <v>15857</v>
      </c>
      <c r="F34" s="2" t="s">
        <v>34</v>
      </c>
      <c r="G34" s="2" t="s">
        <v>55</v>
      </c>
      <c r="H34" s="2">
        <v>2</v>
      </c>
      <c r="I34" s="2" t="s">
        <v>54</v>
      </c>
      <c r="J34" s="2" t="s">
        <v>66</v>
      </c>
      <c r="K34" s="2">
        <v>3</v>
      </c>
      <c r="L34" s="2" t="s">
        <v>50</v>
      </c>
      <c r="M34" s="2">
        <v>43</v>
      </c>
      <c r="N34" s="2" t="s">
        <v>27</v>
      </c>
      <c r="O34" s="2" t="s">
        <v>29</v>
      </c>
      <c r="P34" s="2">
        <v>1</v>
      </c>
      <c r="Q34" s="2" t="s">
        <v>52</v>
      </c>
      <c r="R34" s="2">
        <v>1</v>
      </c>
      <c r="S34" s="2" t="s">
        <v>27</v>
      </c>
      <c r="T34" s="2" t="s">
        <v>31</v>
      </c>
      <c r="U34" s="2">
        <v>0</v>
      </c>
      <c r="V34">
        <f>_xlfn.XLOOKUP(B34,Binning_WOE_IV!$C$2:$C$6,Binning_WOE_IV!$I$2:$I$6,"not found",-1)</f>
        <v>-0.672432264549915</v>
      </c>
      <c r="W34">
        <f>_xlfn.XLOOKUP(E34,Binning_WOE_IV!$C$7:$C$12,Binning_WOE_IV!$I$7:$I$12,"not found",-1)</f>
        <v>-0.98786424995459821</v>
      </c>
      <c r="X34">
        <f>_xlfn.XLOOKUP(M34,Binning_WOE_IV!$C$13:$C$18,Binning_WOE_IV!$I$13:$I$18,"not found",-1)</f>
        <v>0.27579903319597576</v>
      </c>
      <c r="Y34">
        <f>_xlfn.XLOOKUP(A34,Binning_WOE_IV!$B$32:$B$35,Binning_WOE_IV!$G$32:$G$35,"not found",0)</f>
        <v>-0.67859154491044971</v>
      </c>
      <c r="Z34" s="23">
        <f>_xlfn.XLOOKUP(_xlfn.XLOOKUP(C34,Binning_WOE_IV!$AF$2:$AF$6,Binning_WOE_IV!$AG$2:$AG$6,"not found",0),Binning_WOE_IV!$R$36:$R$38,Binning_WOE_IV!$G$36:$G$38,"not found",0)</f>
        <v>-4.4726268044255127E-2</v>
      </c>
      <c r="AA34" cm="1">
        <f t="array" ref="AA34">_xlfn.SWITCH(D34,"radio/tv",Binning_WOE_IV!$G$39,"other",Binning_WOE_IV!$G$39,"education",Binning_WOE_IV!$G$40,"retraining",Binning_WOE_IV!$G$40,"furniture/equipment",Binning_WOE_IV!$G$41,"domestic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4">
        <f>_xlfn.LET(_xlpm.b,_xlfn.XLOOKUP(F34,Binning_WOE_IV!$AJ$2:$AJ$6,Binning_WOE_IV!$AK$2:$AK$6,"not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4">
        <f>_xlfn.LET(_xlpm.b,_xlfn.XLOOKUP(G34,Binning_WOE_IV!$AL$2:$AL$6,Binning_WOE_IV!$AM$2:$AM$6,"not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34">
        <f>_xlfn.XLOOKUP(_xlfn.XLOOKUP(I34,Binning_WOE_IV!$AN$2:$AN$5,Binning_WOE_IV!$AO$2:$AO$5,"not found",0),Binning_WOE_IV!$R$53:$R$55,Binning_WOE_IV!$G$53:$G$55,"not found",0)</f>
        <v>-0.2698954162208389</v>
      </c>
      <c r="AE34">
        <f>_xlfn.LET(_xlpm.b,_xlfn.XLOOKUP(L34,Binning_WOE_IV!$AQ$2:$AQ$5,Binning_WOE_IV!$AR$2:$AR$5,"not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4">
        <f>_xlfn.XLOOKUP(_xlfn.XLOOKUP(N34,Binning_WOE_IV!$AS$2:$AS$4,Binning_WOE_IV!$AT$2:$AT$4,"not found",0),Binning_WOE_IV!$R$62:$R$63,Binning_WOE_IV!$G$62:$G$63,"not found",0)</f>
        <v>0.12957806221905885</v>
      </c>
      <c r="AG34">
        <f>_xlfn.XLOOKUP(_xlfn.XLOOKUP(O34,Binning_WOE_IV!$AU$2:$AU$4,Binning_WOE_IV!$AV$2:$AV$4,"not found",0),Binning_WOE_IV!$R$64:$R$65,Binning_WOE_IV!$G$64:$G$65,"not found",0)</f>
        <v>0.23435622685305388</v>
      </c>
      <c r="AH34">
        <f>V34*TEST_SUMMARY!$C$3</f>
        <v>0.53026698802232175</v>
      </c>
      <c r="AI34">
        <f>W34*TEST_SUMMARY!$C$4</f>
        <v>0.49301772974847569</v>
      </c>
      <c r="AJ34">
        <f>X34*TEST_SUMMARY!$C$5</f>
        <v>-0.1756525653466223</v>
      </c>
      <c r="AK34">
        <f>Y34*TEST_SUMMARY!$C$6</f>
        <v>0.53190423215968441</v>
      </c>
      <c r="AL34">
        <f>Z34*TEST_SUMMARY!$C$7</f>
        <v>2.4580699342731407E-2</v>
      </c>
      <c r="AM34">
        <f>AA34*TEST_SUMMARY!$C$8</f>
        <v>-0.43521580803835686</v>
      </c>
      <c r="AN34">
        <f>AB34*TEST_SUMMARY!$C$9</f>
        <v>0.17108448609736249</v>
      </c>
      <c r="AO34">
        <f>AC34*TEST_SUMMARY!$C$10</f>
        <v>7.0222669754522044E-2</v>
      </c>
      <c r="AP34">
        <f>AD34*TEST_SUMMARY!$C$11</f>
        <v>0.31977406031642996</v>
      </c>
      <c r="AQ34">
        <f>AE34*TEST_SUMMARY!$C$12</f>
        <v>6.1778553558697331E-2</v>
      </c>
      <c r="AR34">
        <f>AF34*TEST_SUMMARY!$C$13</f>
        <v>-7.9424741749105313E-2</v>
      </c>
      <c r="AS34">
        <f>AG34*TEST_SUMMARY!$C$14</f>
        <v>-8.8614999578798745E-2</v>
      </c>
      <c r="AT34">
        <f>TEST_SUMMARY!$C$2+SUM(AH34:AS34)</f>
        <v>0.60232048952521844</v>
      </c>
      <c r="AU34">
        <f t="shared" si="0"/>
        <v>0.64618701804379319</v>
      </c>
      <c r="AV34">
        <f t="shared" si="1"/>
        <v>1.0389868050064814</v>
      </c>
      <c r="AW34">
        <f t="shared" si="2"/>
        <v>1</v>
      </c>
      <c r="AX34">
        <f t="shared" si="3"/>
        <v>0</v>
      </c>
      <c r="AY34" s="35">
        <f t="shared" si="12"/>
        <v>13</v>
      </c>
      <c r="AZ34" s="35">
        <f t="shared" si="12"/>
        <v>20</v>
      </c>
      <c r="BA34" s="35">
        <f t="shared" si="8"/>
        <v>6.0465116279069767E-2</v>
      </c>
      <c r="BB34" s="35">
        <f t="shared" si="9"/>
        <v>0.23529411764705882</v>
      </c>
      <c r="BC34" s="35">
        <f t="shared" si="4"/>
        <v>0.17482900136798907</v>
      </c>
      <c r="BD34">
        <f t="shared" si="5"/>
        <v>0.23529411764705882</v>
      </c>
      <c r="BE34">
        <f t="shared" si="6"/>
        <v>6.0465116279069767E-2</v>
      </c>
      <c r="BF34" s="23">
        <f>VLOOKUP(AH34,POINTS_TABLE!$D$2:$E$6,2,FALSE)</f>
        <v>22.950406619007929</v>
      </c>
      <c r="BG34" s="23">
        <f>VLOOKUP(AI34,POINTS_TABLE!$D$7:$E$12,2,FALSE)</f>
        <v>21.33822701335383</v>
      </c>
      <c r="BH34" s="23">
        <f>VLOOKUP(AJ34,POINTS_TABLE!$D$13:$E$18,2,FALSE)</f>
        <v>-7.6023925483498971</v>
      </c>
      <c r="BI34" s="23">
        <f>VLOOKUP(AK34,POINTS_TABLE!$D$21:$E$24,2,FALSE)</f>
        <v>23.021267938938855</v>
      </c>
      <c r="BJ34" s="23">
        <f>VLOOKUP(AL34,POINTS_TABLE!$D$25:$E$27,2,FALSE)</f>
        <v>1.063873591300236</v>
      </c>
      <c r="BK34" s="23">
        <f>VLOOKUP(AM34,POINTS_TABLE!$D$28:$E$33,2,FALSE)</f>
        <v>-18.836510639202615</v>
      </c>
      <c r="BL34" s="23">
        <f>VLOOKUP(AN34,POINTS_TABLE!$D$34:$E$37,2,FALSE)</f>
        <v>7.4046821899710498</v>
      </c>
      <c r="BM34" s="23">
        <f>VLOOKUP(AO34,POINTS_TABLE!$D$38:$E$41,2,FALSE)</f>
        <v>3.0392969223849704</v>
      </c>
      <c r="BN34" s="23">
        <f>VLOOKUP(AP34,POINTS_TABLE!$D$42:$E$44,2,FALSE)</f>
        <v>13.840093530703253</v>
      </c>
      <c r="BO34" s="23">
        <f>VLOOKUP(AQ34,POINTS_TABLE!$D$45:$E$48,2,FALSE)</f>
        <v>2.6738283855727758</v>
      </c>
      <c r="BP34" s="23">
        <f>VLOOKUP(AR34,POINTS_TABLE!$D$49:$E$50,2,FALSE)</f>
        <v>-3.4375704313596254</v>
      </c>
      <c r="BQ34" s="23">
        <f>VLOOKUP(AS34,POINTS_TABLE!$D$51:$E$52,2,FALSE)</f>
        <v>-3.8353326132213157</v>
      </c>
      <c r="BR34" s="39">
        <f>ROUND(SCORECARD_SCALLING!$C$6-SUM(BF34:BQ34)-TRAIN_SUMMARY!$C$2*SCORECARD_SCALLING!$C$5,0)</f>
        <v>444</v>
      </c>
      <c r="BS34" t="str">
        <f t="shared" si="10"/>
        <v>Reject</v>
      </c>
      <c r="BT34">
        <f t="shared" si="11"/>
        <v>1</v>
      </c>
    </row>
    <row r="35" spans="1:72">
      <c r="A35" s="2" t="s">
        <v>32</v>
      </c>
      <c r="B35" s="2">
        <v>24</v>
      </c>
      <c r="C35" s="2" t="s">
        <v>22</v>
      </c>
      <c r="D35" s="2" t="s">
        <v>41</v>
      </c>
      <c r="E35" s="2">
        <v>4736</v>
      </c>
      <c r="F35" s="2" t="s">
        <v>34</v>
      </c>
      <c r="G35" s="2" t="s">
        <v>57</v>
      </c>
      <c r="H35" s="2">
        <v>2</v>
      </c>
      <c r="I35" s="2" t="s">
        <v>36</v>
      </c>
      <c r="J35" s="2" t="s">
        <v>27</v>
      </c>
      <c r="K35" s="2">
        <v>4</v>
      </c>
      <c r="L35" s="2" t="s">
        <v>50</v>
      </c>
      <c r="M35" s="2">
        <v>25</v>
      </c>
      <c r="N35" s="2" t="s">
        <v>61</v>
      </c>
      <c r="O35" s="2" t="s">
        <v>29</v>
      </c>
      <c r="P35" s="2">
        <v>1</v>
      </c>
      <c r="Q35" s="2" t="s">
        <v>40</v>
      </c>
      <c r="R35" s="2">
        <v>1</v>
      </c>
      <c r="S35" s="2" t="s">
        <v>27</v>
      </c>
      <c r="T35" s="2" t="s">
        <v>31</v>
      </c>
      <c r="U35" s="2">
        <v>1</v>
      </c>
      <c r="V35">
        <f>_xlfn.XLOOKUP(B35,Binning_WOE_IV!$C$2:$C$6,Binning_WOE_IV!$I$2:$I$6,"not found",-1)</f>
        <v>-0.12917431193202994</v>
      </c>
      <c r="W35">
        <f>_xlfn.XLOOKUP(E35,Binning_WOE_IV!$C$7:$C$12,Binning_WOE_IV!$I$7:$I$12,"not found",-1)</f>
        <v>4.3939369041401284E-2</v>
      </c>
      <c r="X35">
        <f>_xlfn.XLOOKUP(M35,Binning_WOE_IV!$C$13:$C$18,Binning_WOE_IV!$I$13:$I$18,"not found",-1)</f>
        <v>-0.40221483439086264</v>
      </c>
      <c r="Y35">
        <f>_xlfn.XLOOKUP(A35,Binning_WOE_IV!$B$32:$B$35,Binning_WOE_IV!$G$32:$G$35,"not found",0)</f>
        <v>-0.45557089656450134</v>
      </c>
      <c r="Z35" s="23">
        <f>_xlfn.XLOOKUP(_xlfn.XLOOKUP(C35,Binning_WOE_IV!$AF$2:$AF$6,Binning_WOE_IV!$AG$2:$AG$6,"not found",0),Binning_WOE_IV!$R$36:$R$38,Binning_WOE_IV!$G$36:$G$38,"not found",0)</f>
        <v>0.68738688104907397</v>
      </c>
      <c r="AA35" cm="1">
        <f t="array" ref="AA35">_xlfn.SWITCH(D35,"radio/tv",Binning_WOE_IV!$G$39,"other",Binning_WOE_IV!$G$39,"education",Binning_WOE_IV!$G$40,"retraining",Binning_WOE_IV!$G$40,"furniture/equipment",Binning_WOE_IV!$G$41,"domestic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5">
        <f>_xlfn.LET(_xlpm.b,_xlfn.XLOOKUP(F35,Binning_WOE_IV!$AJ$2:$AJ$6,Binning_WOE_IV!$AK$2:$AK$6,"not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5">
        <f>_xlfn.LET(_xlpm.b,_xlfn.XLOOKUP(G35,Binning_WOE_IV!$AL$2:$AL$6,Binning_WOE_IV!$AM$2:$AM$6,"not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5">
        <f>_xlfn.XLOOKUP(_xlfn.XLOOKUP(I35,Binning_WOE_IV!$AN$2:$AN$5,Binning_WOE_IV!$AO$2:$AO$5,"not found",0),Binning_WOE_IV!$R$53:$R$55,Binning_WOE_IV!$G$53:$G$55,"not found",0)</f>
        <v>-0.20099341664998441</v>
      </c>
      <c r="AE35">
        <f>_xlfn.LET(_xlpm.b,_xlfn.XLOOKUP(L35,Binning_WOE_IV!$AQ$2:$AQ$5,Binning_WOE_IV!$AR$2:$AR$5,"not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5">
        <f>_xlfn.XLOOKUP(_xlfn.XLOOKUP(N35,Binning_WOE_IV!$AS$2:$AS$4,Binning_WOE_IV!$AT$2:$AT$4,"not found",0),Binning_WOE_IV!$R$62:$R$63,Binning_WOE_IV!$G$62:$G$63,"not found",0)</f>
        <v>-0.54969627176468283</v>
      </c>
      <c r="AG35">
        <f>_xlfn.XLOOKUP(_xlfn.XLOOKUP(O35,Binning_WOE_IV!$AU$2:$AU$4,Binning_WOE_IV!$AV$2:$AV$4,"not found",0),Binning_WOE_IV!$R$64:$R$65,Binning_WOE_IV!$G$64:$G$65,"not found",0)</f>
        <v>0.23435622685305388</v>
      </c>
      <c r="AH35">
        <f>V35*TEST_SUMMARY!$C$3</f>
        <v>0.10186434668464488</v>
      </c>
      <c r="AI35">
        <f>W35*TEST_SUMMARY!$C$4</f>
        <v>-2.1929012991782761E-2</v>
      </c>
      <c r="AJ35">
        <f>X35*TEST_SUMMARY!$C$5</f>
        <v>0.25616502952357967</v>
      </c>
      <c r="AK35">
        <f>Y35*TEST_SUMMARY!$C$6</f>
        <v>0.35709270141793154</v>
      </c>
      <c r="AL35">
        <f>Z35*TEST_SUMMARY!$C$7</f>
        <v>-0.37777464997720578</v>
      </c>
      <c r="AM35">
        <f>AA35*TEST_SUMMARY!$C$8</f>
        <v>5.9194073638088991E-2</v>
      </c>
      <c r="AN35">
        <f>AB35*TEST_SUMMARY!$C$9</f>
        <v>0.17108448609736249</v>
      </c>
      <c r="AO35">
        <f>AC35*TEST_SUMMARY!$C$10</f>
        <v>0.2867089209985732</v>
      </c>
      <c r="AP35">
        <f>AD35*TEST_SUMMARY!$C$11</f>
        <v>0.23813846799994265</v>
      </c>
      <c r="AQ35">
        <f>AE35*TEST_SUMMARY!$C$12</f>
        <v>6.1778553558697331E-2</v>
      </c>
      <c r="AR35">
        <f>AF35*TEST_SUMMARY!$C$13</f>
        <v>0.33693577197926589</v>
      </c>
      <c r="AS35">
        <f>AG35*TEST_SUMMARY!$C$14</f>
        <v>-8.8614999578798745E-2</v>
      </c>
      <c r="AT35">
        <f>TEST_SUMMARY!$C$2+SUM(AH35:AS35)</f>
        <v>0.55924287458817623</v>
      </c>
      <c r="AU35">
        <f t="shared" si="0"/>
        <v>0.6362773379784965</v>
      </c>
      <c r="AV35">
        <f t="shared" si="1"/>
        <v>0.45212074468723867</v>
      </c>
      <c r="AW35">
        <f t="shared" si="2"/>
        <v>0</v>
      </c>
      <c r="AX35">
        <f t="shared" si="3"/>
        <v>1</v>
      </c>
      <c r="AY35" s="35">
        <f t="shared" si="12"/>
        <v>13</v>
      </c>
      <c r="AZ35" s="35">
        <f t="shared" si="12"/>
        <v>21</v>
      </c>
      <c r="BA35" s="35">
        <f t="shared" si="8"/>
        <v>6.0465116279069767E-2</v>
      </c>
      <c r="BB35" s="35">
        <f t="shared" si="9"/>
        <v>0.24705882352941178</v>
      </c>
      <c r="BC35" s="35">
        <f t="shared" si="4"/>
        <v>0.18659370725034202</v>
      </c>
      <c r="BD35">
        <f t="shared" si="5"/>
        <v>0.24705882352941178</v>
      </c>
      <c r="BE35">
        <f t="shared" si="6"/>
        <v>6.0465116279069767E-2</v>
      </c>
      <c r="BF35" s="23">
        <f>VLOOKUP(AH35,POINTS_TABLE!$D$2:$E$6,2,FALSE)</f>
        <v>4.4087756341599382</v>
      </c>
      <c r="BG35" s="23">
        <f>VLOOKUP(AI35,POINTS_TABLE!$D$7:$E$12,2,FALSE)</f>
        <v>-0.94910634884503919</v>
      </c>
      <c r="BH35" s="23">
        <f>VLOOKUP(AJ35,POINTS_TABLE!$D$13:$E$18,2,FALSE)</f>
        <v>11.087040532285299</v>
      </c>
      <c r="BI35" s="23">
        <f>VLOOKUP(AK35,POINTS_TABLE!$D$21:$E$24,2,FALSE)</f>
        <v>15.455276084198793</v>
      </c>
      <c r="BJ35" s="23">
        <f>VLOOKUP(AL35,POINTS_TABLE!$D$25:$E$27,2,FALSE)</f>
        <v>-16.350408422870363</v>
      </c>
      <c r="BK35" s="23">
        <f>VLOOKUP(AM35,POINTS_TABLE!$D$28:$E$33,2,FALSE)</f>
        <v>2.5619698946306131</v>
      </c>
      <c r="BL35" s="23">
        <f>VLOOKUP(AN35,POINTS_TABLE!$D$34:$E$37,2,FALSE)</f>
        <v>7.4046821899710498</v>
      </c>
      <c r="BM35" s="23">
        <f>VLOOKUP(AO35,POINTS_TABLE!$D$38:$E$41,2,FALSE)</f>
        <v>12.409006155098014</v>
      </c>
      <c r="BN35" s="23">
        <f>VLOOKUP(AP35,POINTS_TABLE!$D$42:$E$44,2,FALSE)</f>
        <v>10.30683560485237</v>
      </c>
      <c r="BO35" s="23">
        <f>VLOOKUP(AQ35,POINTS_TABLE!$D$45:$E$48,2,FALSE)</f>
        <v>2.6738283855727758</v>
      </c>
      <c r="BP35" s="23">
        <f>VLOOKUP(AR35,POINTS_TABLE!$D$49:$E$50,2,FALSE)</f>
        <v>14.582867019977442</v>
      </c>
      <c r="BQ35" s="23">
        <f>VLOOKUP(AS35,POINTS_TABLE!$D$51:$E$52,2,FALSE)</f>
        <v>-3.8353326132213157</v>
      </c>
      <c r="BR35" s="39">
        <f>ROUND(SCORECARD_SCALLING!$C$6-SUM(BF35:BQ35)-TRAIN_SUMMARY!$C$2*SCORECARD_SCALLING!$C$5,0)</f>
        <v>446</v>
      </c>
      <c r="BS35" t="str">
        <f t="shared" si="10"/>
        <v>Reject</v>
      </c>
      <c r="BT35">
        <f t="shared" si="11"/>
        <v>1</v>
      </c>
    </row>
    <row r="36" spans="1:72">
      <c r="A36" s="2" t="s">
        <v>32</v>
      </c>
      <c r="B36" s="2">
        <v>30</v>
      </c>
      <c r="C36" s="2" t="s">
        <v>33</v>
      </c>
      <c r="D36" s="2" t="s">
        <v>41</v>
      </c>
      <c r="E36" s="2">
        <v>3832</v>
      </c>
      <c r="F36" s="2" t="s">
        <v>34</v>
      </c>
      <c r="G36" s="2" t="s">
        <v>57</v>
      </c>
      <c r="H36" s="2">
        <v>2</v>
      </c>
      <c r="I36" s="2" t="s">
        <v>56</v>
      </c>
      <c r="J36" s="2" t="s">
        <v>27</v>
      </c>
      <c r="K36" s="2">
        <v>1</v>
      </c>
      <c r="L36" s="2" t="s">
        <v>43</v>
      </c>
      <c r="M36" s="2">
        <v>22</v>
      </c>
      <c r="N36" s="2" t="s">
        <v>27</v>
      </c>
      <c r="O36" s="2" t="s">
        <v>29</v>
      </c>
      <c r="P36" s="2">
        <v>1</v>
      </c>
      <c r="Q36" s="2" t="s">
        <v>30</v>
      </c>
      <c r="R36" s="2">
        <v>1</v>
      </c>
      <c r="S36" s="2" t="s">
        <v>27</v>
      </c>
      <c r="T36" s="2" t="s">
        <v>31</v>
      </c>
      <c r="U36" s="2">
        <v>0</v>
      </c>
      <c r="V36">
        <f>_xlfn.XLOOKUP(B36,Binning_WOE_IV!$C$2:$C$6,Binning_WOE_IV!$I$2:$I$6,"not found",-1)</f>
        <v>-0.12917431193202994</v>
      </c>
      <c r="W36">
        <f>_xlfn.XLOOKUP(E36,Binning_WOE_IV!$C$7:$C$12,Binning_WOE_IV!$I$7:$I$12,"not found",-1)</f>
        <v>4.3939369041401284E-2</v>
      </c>
      <c r="X36">
        <f>_xlfn.XLOOKUP(M36,Binning_WOE_IV!$C$13:$C$18,Binning_WOE_IV!$I$13:$I$18,"not found",-1)</f>
        <v>-0.40221483439086264</v>
      </c>
      <c r="Y36">
        <f>_xlfn.XLOOKUP(A36,Binning_WOE_IV!$B$32:$B$35,Binning_WOE_IV!$G$32:$G$35,"not found",0)</f>
        <v>-0.45557089656450134</v>
      </c>
      <c r="Z36" s="23">
        <f>_xlfn.XLOOKUP(_xlfn.XLOOKUP(C36,Binning_WOE_IV!$AF$2:$AF$6,Binning_WOE_IV!$AG$2:$AG$6,"not found",0),Binning_WOE_IV!$R$36:$R$38,Binning_WOE_IV!$G$36:$G$38,"not found",0)</f>
        <v>-4.4726268044255127E-2</v>
      </c>
      <c r="AA36" cm="1">
        <f t="array" ref="AA36">_xlfn.SWITCH(D36,"radio/tv",Binning_WOE_IV!$G$39,"other",Binning_WOE_IV!$G$39,"education",Binning_WOE_IV!$G$40,"retraining",Binning_WOE_IV!$G$40,"furniture/equipment",Binning_WOE_IV!$G$41,"domestic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36">
        <f>_xlfn.LET(_xlpm.b,_xlfn.XLOOKUP(F36,Binning_WOE_IV!$AJ$2:$AJ$6,Binning_WOE_IV!$AK$2:$AK$6,"not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6">
        <f>_xlfn.LET(_xlpm.b,_xlfn.XLOOKUP(G36,Binning_WOE_IV!$AL$2:$AL$6,Binning_WOE_IV!$AM$2:$AM$6,"not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6">
        <f>_xlfn.XLOOKUP(_xlfn.XLOOKUP(I36,Binning_WOE_IV!$AN$2:$AN$5,Binning_WOE_IV!$AO$2:$AO$5,"not found",0),Binning_WOE_IV!$R$53:$R$55,Binning_WOE_IV!$G$53:$G$55,"not found",0)</f>
        <v>-0.2698954162208389</v>
      </c>
      <c r="AE36">
        <f>_xlfn.LET(_xlpm.b,_xlfn.XLOOKUP(L36,Binning_WOE_IV!$AQ$2:$AQ$5,Binning_WOE_IV!$AR$2:$AR$5,"not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6">
        <f>_xlfn.XLOOKUP(_xlfn.XLOOKUP(N36,Binning_WOE_IV!$AS$2:$AS$4,Binning_WOE_IV!$AT$2:$AT$4,"not found",0),Binning_WOE_IV!$R$62:$R$63,Binning_WOE_IV!$G$62:$G$63,"not found",0)</f>
        <v>0.12957806221905885</v>
      </c>
      <c r="AG36">
        <f>_xlfn.XLOOKUP(_xlfn.XLOOKUP(O36,Binning_WOE_IV!$AU$2:$AU$4,Binning_WOE_IV!$AV$2:$AV$4,"not found",0),Binning_WOE_IV!$R$64:$R$65,Binning_WOE_IV!$G$64:$G$65,"not found",0)</f>
        <v>0.23435622685305388</v>
      </c>
      <c r="AH36">
        <f>V36*TEST_SUMMARY!$C$3</f>
        <v>0.10186434668464488</v>
      </c>
      <c r="AI36">
        <f>W36*TEST_SUMMARY!$C$4</f>
        <v>-2.1929012991782761E-2</v>
      </c>
      <c r="AJ36">
        <f>X36*TEST_SUMMARY!$C$5</f>
        <v>0.25616502952357967</v>
      </c>
      <c r="AK36">
        <f>Y36*TEST_SUMMARY!$C$6</f>
        <v>0.35709270141793154</v>
      </c>
      <c r="AL36">
        <f>Z36*TEST_SUMMARY!$C$7</f>
        <v>2.4580699342731407E-2</v>
      </c>
      <c r="AM36">
        <f>AA36*TEST_SUMMARY!$C$8</f>
        <v>5.9194073638088991E-2</v>
      </c>
      <c r="AN36">
        <f>AB36*TEST_SUMMARY!$C$9</f>
        <v>0.17108448609736249</v>
      </c>
      <c r="AO36">
        <f>AC36*TEST_SUMMARY!$C$10</f>
        <v>0.2867089209985732</v>
      </c>
      <c r="AP36">
        <f>AD36*TEST_SUMMARY!$C$11</f>
        <v>0.31977406031642996</v>
      </c>
      <c r="AQ36">
        <f>AE36*TEST_SUMMARY!$C$12</f>
        <v>-1.8327249432625072E-2</v>
      </c>
      <c r="AR36">
        <f>AF36*TEST_SUMMARY!$C$13</f>
        <v>-7.9424741749105313E-2</v>
      </c>
      <c r="AS36">
        <f>AG36*TEST_SUMMARY!$C$14</f>
        <v>-8.8614999578798745E-2</v>
      </c>
      <c r="AT36">
        <f>TEST_SUMMARY!$C$2+SUM(AH36:AS36)</f>
        <v>0.54676749950490733</v>
      </c>
      <c r="AU36">
        <f t="shared" si="0"/>
        <v>0.63338530152198769</v>
      </c>
      <c r="AV36">
        <f t="shared" si="1"/>
        <v>1.0034438503322349</v>
      </c>
      <c r="AW36">
        <f t="shared" si="2"/>
        <v>1</v>
      </c>
      <c r="AX36">
        <f t="shared" si="3"/>
        <v>0</v>
      </c>
      <c r="AY36" s="35">
        <f t="shared" si="12"/>
        <v>14</v>
      </c>
      <c r="AZ36" s="35">
        <f t="shared" si="12"/>
        <v>21</v>
      </c>
      <c r="BA36" s="35">
        <f t="shared" si="8"/>
        <v>6.5116279069767441E-2</v>
      </c>
      <c r="BB36" s="35">
        <f t="shared" si="9"/>
        <v>0.24705882352941178</v>
      </c>
      <c r="BC36" s="35">
        <f t="shared" si="4"/>
        <v>0.18194254445964433</v>
      </c>
      <c r="BD36">
        <f t="shared" si="5"/>
        <v>0.24705882352941178</v>
      </c>
      <c r="BE36">
        <f t="shared" si="6"/>
        <v>6.5116279069767441E-2</v>
      </c>
      <c r="BF36" s="23">
        <f>VLOOKUP(AH36,POINTS_TABLE!$D$2:$E$6,2,FALSE)</f>
        <v>4.4087756341599382</v>
      </c>
      <c r="BG36" s="23">
        <f>VLOOKUP(AI36,POINTS_TABLE!$D$7:$E$12,2,FALSE)</f>
        <v>-0.94910634884503919</v>
      </c>
      <c r="BH36" s="23">
        <f>VLOOKUP(AJ36,POINTS_TABLE!$D$13:$E$18,2,FALSE)</f>
        <v>11.087040532285299</v>
      </c>
      <c r="BI36" s="23">
        <f>VLOOKUP(AK36,POINTS_TABLE!$D$21:$E$24,2,FALSE)</f>
        <v>15.455276084198793</v>
      </c>
      <c r="BJ36" s="23">
        <f>VLOOKUP(AL36,POINTS_TABLE!$D$25:$E$27,2,FALSE)</f>
        <v>1.063873591300236</v>
      </c>
      <c r="BK36" s="23">
        <f>VLOOKUP(AM36,POINTS_TABLE!$D$28:$E$33,2,FALSE)</f>
        <v>2.5619698946306131</v>
      </c>
      <c r="BL36" s="23">
        <f>VLOOKUP(AN36,POINTS_TABLE!$D$34:$E$37,2,FALSE)</f>
        <v>7.4046821899710498</v>
      </c>
      <c r="BM36" s="23">
        <f>VLOOKUP(AO36,POINTS_TABLE!$D$38:$E$41,2,FALSE)</f>
        <v>12.409006155098014</v>
      </c>
      <c r="BN36" s="23">
        <f>VLOOKUP(AP36,POINTS_TABLE!$D$42:$E$44,2,FALSE)</f>
        <v>13.840093530703253</v>
      </c>
      <c r="BO36" s="23">
        <f>VLOOKUP(AQ36,POINTS_TABLE!$D$45:$E$48,2,FALSE)</f>
        <v>-0.79321895608749771</v>
      </c>
      <c r="BP36" s="23">
        <f>VLOOKUP(AR36,POINTS_TABLE!$D$49:$E$50,2,FALSE)</f>
        <v>-3.4375704313596254</v>
      </c>
      <c r="BQ36" s="23">
        <f>VLOOKUP(AS36,POINTS_TABLE!$D$51:$E$52,2,FALSE)</f>
        <v>-3.8353326132213157</v>
      </c>
      <c r="BR36" s="39">
        <f>ROUND(SCORECARD_SCALLING!$C$6-SUM(BF36:BQ36)-TRAIN_SUMMARY!$C$2*SCORECARD_SCALLING!$C$5,0)</f>
        <v>447</v>
      </c>
      <c r="BS36" t="str">
        <f t="shared" si="10"/>
        <v>Reject</v>
      </c>
      <c r="BT36">
        <f t="shared" si="11"/>
        <v>1</v>
      </c>
    </row>
    <row r="37" spans="1:72">
      <c r="A37" s="2" t="s">
        <v>32</v>
      </c>
      <c r="B37" s="2">
        <v>15</v>
      </c>
      <c r="C37" s="2" t="s">
        <v>64</v>
      </c>
      <c r="D37" s="2" t="s">
        <v>46</v>
      </c>
      <c r="E37" s="2">
        <v>6850</v>
      </c>
      <c r="F37" s="2" t="s">
        <v>59</v>
      </c>
      <c r="G37" s="2" t="s">
        <v>55</v>
      </c>
      <c r="H37" s="2">
        <v>1</v>
      </c>
      <c r="I37" s="2" t="s">
        <v>26</v>
      </c>
      <c r="J37" s="2" t="s">
        <v>27</v>
      </c>
      <c r="K37" s="2">
        <v>2</v>
      </c>
      <c r="L37" s="2" t="s">
        <v>43</v>
      </c>
      <c r="M37" s="2">
        <v>34</v>
      </c>
      <c r="N37" s="2" t="s">
        <v>27</v>
      </c>
      <c r="O37" s="2" t="s">
        <v>29</v>
      </c>
      <c r="P37" s="2">
        <v>1</v>
      </c>
      <c r="Q37" s="2" t="s">
        <v>52</v>
      </c>
      <c r="R37" s="2">
        <v>2</v>
      </c>
      <c r="S37" s="2" t="s">
        <v>31</v>
      </c>
      <c r="T37" s="2" t="s">
        <v>31</v>
      </c>
      <c r="U37" s="2">
        <v>1</v>
      </c>
      <c r="V37">
        <f>_xlfn.XLOOKUP(B37,Binning_WOE_IV!$C$2:$C$6,Binning_WOE_IV!$I$2:$I$6,"not found",-1)</f>
        <v>7.0953437452657447E-2</v>
      </c>
      <c r="W37">
        <f>_xlfn.XLOOKUP(E37,Binning_WOE_IV!$C$7:$C$12,Binning_WOE_IV!$I$7:$I$12,"not found",-1)</f>
        <v>-0.1020145435816787</v>
      </c>
      <c r="X37">
        <f>_xlfn.XLOOKUP(M37,Binning_WOE_IV!$C$13:$C$18,Binning_WOE_IV!$I$13:$I$18,"not found",-1)</f>
        <v>-9.0210644079187538E-2</v>
      </c>
      <c r="Y37">
        <f>_xlfn.XLOOKUP(A37,Binning_WOE_IV!$B$32:$B$35,Binning_WOE_IV!$G$32:$G$35,"not found",0)</f>
        <v>-0.45557089656450134</v>
      </c>
      <c r="Z37" s="23">
        <f>_xlfn.XLOOKUP(_xlfn.XLOOKUP(C37,Binning_WOE_IV!$AF$2:$AF$6,Binning_WOE_IV!$AG$2:$AG$6,"not found",0),Binning_WOE_IV!$R$36:$R$38,Binning_WOE_IV!$G$36:$G$38,"not found",0)</f>
        <v>-1.2442937789022748</v>
      </c>
      <c r="AA37" cm="1">
        <f t="array" ref="AA37">_xlfn.SWITCH(D37,"radio/tv",Binning_WOE_IV!$G$39,"other",Binning_WOE_IV!$G$39,"education",Binning_WOE_IV!$G$40,"retraining",Binning_WOE_IV!$G$40,"furniture/equipment",Binning_WOE_IV!$G$41,"domestic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37">
        <f>_xlfn.LET(_xlpm.b,_xlfn.XLOOKUP(F37,Binning_WOE_IV!$AJ$2:$AJ$6,Binning_WOE_IV!$AK$2:$AK$6,"not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37">
        <f>_xlfn.LET(_xlpm.b,_xlfn.XLOOKUP(G37,Binning_WOE_IV!$AL$2:$AL$6,Binning_WOE_IV!$AM$2:$AM$6,"not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37">
        <f>_xlfn.XLOOKUP(_xlfn.XLOOKUP(I37,Binning_WOE_IV!$AN$2:$AN$5,Binning_WOE_IV!$AO$2:$AO$5,"not found",0),Binning_WOE_IV!$R$53:$R$55,Binning_WOE_IV!$G$53:$G$55,"not found",0)</f>
        <v>0.1811117123342415</v>
      </c>
      <c r="AE37">
        <f>_xlfn.LET(_xlpm.b,_xlfn.XLOOKUP(L37,Binning_WOE_IV!$AQ$2:$AQ$5,Binning_WOE_IV!$AR$2:$AR$5,"not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37">
        <f>_xlfn.XLOOKUP(_xlfn.XLOOKUP(N37,Binning_WOE_IV!$AS$2:$AS$4,Binning_WOE_IV!$AT$2:$AT$4,"not found",0),Binning_WOE_IV!$R$62:$R$63,Binning_WOE_IV!$G$62:$G$63,"not found",0)</f>
        <v>0.12957806221905885</v>
      </c>
      <c r="AG37">
        <f>_xlfn.XLOOKUP(_xlfn.XLOOKUP(O37,Binning_WOE_IV!$AU$2:$AU$4,Binning_WOE_IV!$AV$2:$AV$4,"not found",0),Binning_WOE_IV!$R$64:$R$65,Binning_WOE_IV!$G$64:$G$65,"not found",0)</f>
        <v>0.23435622685305388</v>
      </c>
      <c r="AH37">
        <f>V37*TEST_SUMMARY!$C$3</f>
        <v>-5.5952498937620498E-2</v>
      </c>
      <c r="AI37">
        <f>W37*TEST_SUMMARY!$C$4</f>
        <v>5.0912844229637523E-2</v>
      </c>
      <c r="AJ37">
        <f>X37*TEST_SUMMARY!$C$5</f>
        <v>5.7453903556002682E-2</v>
      </c>
      <c r="AK37">
        <f>Y37*TEST_SUMMARY!$C$6</f>
        <v>0.35709270141793154</v>
      </c>
      <c r="AL37">
        <f>Z37*TEST_SUMMARY!$C$7</f>
        <v>0.68384000299252556</v>
      </c>
      <c r="AM37">
        <f>AA37*TEST_SUMMARY!$C$8</f>
        <v>0.38352631329769549</v>
      </c>
      <c r="AN37">
        <f>AB37*TEST_SUMMARY!$C$9</f>
        <v>0.18902110492895396</v>
      </c>
      <c r="AO37">
        <f>AC37*TEST_SUMMARY!$C$10</f>
        <v>7.0222669754522044E-2</v>
      </c>
      <c r="AP37">
        <f>AD37*TEST_SUMMARY!$C$11</f>
        <v>-0.21458247952085815</v>
      </c>
      <c r="AQ37">
        <f>AE37*TEST_SUMMARY!$C$12</f>
        <v>-1.8327249432625072E-2</v>
      </c>
      <c r="AR37">
        <f>AF37*TEST_SUMMARY!$C$13</f>
        <v>-7.9424741749105313E-2</v>
      </c>
      <c r="AS37">
        <f>AG37*TEST_SUMMARY!$C$14</f>
        <v>-8.8614999578798745E-2</v>
      </c>
      <c r="AT37">
        <f>TEST_SUMMARY!$C$2+SUM(AH37:AS37)</f>
        <v>0.51376675619613754</v>
      </c>
      <c r="AU37">
        <f t="shared" si="0"/>
        <v>0.62568907408432617</v>
      </c>
      <c r="AV37">
        <f t="shared" si="1"/>
        <v>0.46890171803802161</v>
      </c>
      <c r="AW37">
        <f t="shared" si="2"/>
        <v>0</v>
      </c>
      <c r="AX37">
        <f t="shared" si="3"/>
        <v>1</v>
      </c>
      <c r="AY37" s="35">
        <f t="shared" si="12"/>
        <v>14</v>
      </c>
      <c r="AZ37" s="35">
        <f t="shared" si="12"/>
        <v>22</v>
      </c>
      <c r="BA37" s="35">
        <f t="shared" si="8"/>
        <v>6.5116279069767441E-2</v>
      </c>
      <c r="BB37" s="35">
        <f t="shared" si="9"/>
        <v>0.25882352941176473</v>
      </c>
      <c r="BC37" s="35">
        <f t="shared" si="4"/>
        <v>0.19370725034199729</v>
      </c>
      <c r="BD37">
        <f t="shared" si="5"/>
        <v>0.25882352941176473</v>
      </c>
      <c r="BE37">
        <f t="shared" si="6"/>
        <v>6.5116279069767441E-2</v>
      </c>
      <c r="BF37" s="23">
        <f>VLOOKUP(AH37,POINTS_TABLE!$D$2:$E$6,2,FALSE)</f>
        <v>-2.4216717822795024</v>
      </c>
      <c r="BG37" s="23">
        <f>VLOOKUP(AI37,POINTS_TABLE!$D$7:$E$12,2,FALSE)</f>
        <v>2.2035512366295098</v>
      </c>
      <c r="BH37" s="23">
        <f>VLOOKUP(AJ37,POINTS_TABLE!$D$13:$E$18,2,FALSE)</f>
        <v>2.4866538521987356</v>
      </c>
      <c r="BI37" s="23">
        <f>VLOOKUP(AK37,POINTS_TABLE!$D$21:$E$24,2,FALSE)</f>
        <v>15.455276084198793</v>
      </c>
      <c r="BJ37" s="23">
        <f>VLOOKUP(AL37,POINTS_TABLE!$D$25:$E$27,2,FALSE)</f>
        <v>29.597177432364315</v>
      </c>
      <c r="BK37" s="23">
        <f>VLOOKUP(AM37,POINTS_TABLE!$D$28:$E$33,2,FALSE)</f>
        <v>16.599345307350365</v>
      </c>
      <c r="BL37" s="23">
        <f>VLOOKUP(AN37,POINTS_TABLE!$D$34:$E$37,2,FALSE)</f>
        <v>8.180994321130628</v>
      </c>
      <c r="BM37" s="23">
        <f>VLOOKUP(AO37,POINTS_TABLE!$D$38:$E$41,2,FALSE)</f>
        <v>3.0392969223849704</v>
      </c>
      <c r="BN37" s="23">
        <f>VLOOKUP(AP37,POINTS_TABLE!$D$42:$E$44,2,FALSE)</f>
        <v>-9.2873123719919874</v>
      </c>
      <c r="BO37" s="23">
        <f>VLOOKUP(AQ37,POINTS_TABLE!$D$45:$E$48,2,FALSE)</f>
        <v>-0.79321895608749771</v>
      </c>
      <c r="BP37" s="23">
        <f>VLOOKUP(AR37,POINTS_TABLE!$D$49:$E$50,2,FALSE)</f>
        <v>-3.4375704313596254</v>
      </c>
      <c r="BQ37" s="23">
        <f>VLOOKUP(AS37,POINTS_TABLE!$D$51:$E$52,2,FALSE)</f>
        <v>-3.8353326132213157</v>
      </c>
      <c r="BR37" s="39">
        <f>ROUND(SCORECARD_SCALLING!$C$6-SUM(BF37:BQ37)-TRAIN_SUMMARY!$C$2*SCORECARD_SCALLING!$C$5,0)</f>
        <v>448</v>
      </c>
      <c r="BS37" t="str">
        <f t="shared" si="10"/>
        <v>Reject</v>
      </c>
      <c r="BT37">
        <f t="shared" si="11"/>
        <v>1</v>
      </c>
    </row>
    <row r="38" spans="1:72">
      <c r="A38" s="2" t="s">
        <v>63</v>
      </c>
      <c r="B38" s="2">
        <v>12</v>
      </c>
      <c r="C38" s="2" t="s">
        <v>64</v>
      </c>
      <c r="D38" s="2" t="s">
        <v>58</v>
      </c>
      <c r="E38" s="2">
        <v>609</v>
      </c>
      <c r="F38" s="2" t="s">
        <v>34</v>
      </c>
      <c r="G38" s="2" t="s">
        <v>57</v>
      </c>
      <c r="H38" s="2">
        <v>4</v>
      </c>
      <c r="I38" s="2" t="s">
        <v>36</v>
      </c>
      <c r="J38" s="2" t="s">
        <v>27</v>
      </c>
      <c r="K38" s="2">
        <v>1</v>
      </c>
      <c r="L38" s="2" t="s">
        <v>28</v>
      </c>
      <c r="M38" s="2">
        <v>26</v>
      </c>
      <c r="N38" s="2" t="s">
        <v>27</v>
      </c>
      <c r="O38" s="2" t="s">
        <v>29</v>
      </c>
      <c r="P38" s="2">
        <v>1</v>
      </c>
      <c r="Q38" s="2" t="s">
        <v>69</v>
      </c>
      <c r="R38" s="2">
        <v>1</v>
      </c>
      <c r="S38" s="2" t="s">
        <v>27</v>
      </c>
      <c r="T38" s="2" t="s">
        <v>31</v>
      </c>
      <c r="U38" s="2">
        <v>1</v>
      </c>
      <c r="V38">
        <f>_xlfn.XLOOKUP(B38,Binning_WOE_IV!$C$2:$C$6,Binning_WOE_IV!$I$2:$I$6,"not found",-1)</f>
        <v>7.0953437452657447E-2</v>
      </c>
      <c r="W38">
        <f>_xlfn.XLOOKUP(E38,Binning_WOE_IV!$C$7:$C$12,Binning_WOE_IV!$I$7:$I$12,"not found",-1)</f>
        <v>3.9978967825304385E-2</v>
      </c>
      <c r="X38">
        <f>_xlfn.XLOOKUP(M38,Binning_WOE_IV!$C$13:$C$18,Binning_WOE_IV!$I$13:$I$18,"not found",-1)</f>
        <v>-0.13233987329659078</v>
      </c>
      <c r="Y38">
        <f>_xlfn.XLOOKUP(A38,Binning_WOE_IV!$B$32:$B$35,Binning_WOE_IV!$G$32:$G$35,"not found",0)</f>
        <v>0.16731839020190586</v>
      </c>
      <c r="Z38" s="23">
        <f>_xlfn.XLOOKUP(_xlfn.XLOOKUP(C38,Binning_WOE_IV!$AF$2:$AF$6,Binning_WOE_IV!$AG$2:$AG$6,"not found",0),Binning_WOE_IV!$R$36:$R$38,Binning_WOE_IV!$G$36:$G$38,"not found",0)</f>
        <v>-1.2442937789022748</v>
      </c>
      <c r="AA38" cm="1">
        <f t="array" ref="AA38">_xlfn.SWITCH(D38,"radio/tv",Binning_WOE_IV!$G$39,"other",Binning_WOE_IV!$G$39,"education",Binning_WOE_IV!$G$40,"retraining",Binning_WOE_IV!$G$40,"furniture/equipment",Binning_WOE_IV!$G$41,"domestic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38">
        <f>_xlfn.LET(_xlpm.b,_xlfn.XLOOKUP(F38,Binning_WOE_IV!$AJ$2:$AJ$6,Binning_WOE_IV!$AK$2:$AK$6,"not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8">
        <f>_xlfn.LET(_xlpm.b,_xlfn.XLOOKUP(G38,Binning_WOE_IV!$AL$2:$AL$6,Binning_WOE_IV!$AM$2:$AM$6,"not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38">
        <f>_xlfn.XLOOKUP(_xlfn.XLOOKUP(I38,Binning_WOE_IV!$AN$2:$AN$5,Binning_WOE_IV!$AO$2:$AO$5,"not found",0),Binning_WOE_IV!$R$53:$R$55,Binning_WOE_IV!$G$53:$G$55,"not found",0)</f>
        <v>-0.20099341664998441</v>
      </c>
      <c r="AE38">
        <f>_xlfn.LET(_xlpm.b,_xlfn.XLOOKUP(L38,Binning_WOE_IV!$AQ$2:$AQ$5,Binning_WOE_IV!$AR$2:$AR$5,"not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8">
        <f>_xlfn.XLOOKUP(_xlfn.XLOOKUP(N38,Binning_WOE_IV!$AS$2:$AS$4,Binning_WOE_IV!$AT$2:$AT$4,"not found",0),Binning_WOE_IV!$R$62:$R$63,Binning_WOE_IV!$G$62:$G$63,"not found",0)</f>
        <v>0.12957806221905885</v>
      </c>
      <c r="AG38">
        <f>_xlfn.XLOOKUP(_xlfn.XLOOKUP(O38,Binning_WOE_IV!$AU$2:$AU$4,Binning_WOE_IV!$AV$2:$AV$4,"not found",0),Binning_WOE_IV!$R$64:$R$65,Binning_WOE_IV!$G$64:$G$65,"not found",0)</f>
        <v>0.23435622685305388</v>
      </c>
      <c r="AH38">
        <f>V38*TEST_SUMMARY!$C$3</f>
        <v>-5.5952498937620498E-2</v>
      </c>
      <c r="AI38">
        <f>W38*TEST_SUMMARY!$C$4</f>
        <v>-1.9952478243670423E-2</v>
      </c>
      <c r="AJ38">
        <f>X38*TEST_SUMMARY!$C$5</f>
        <v>8.428542324031725E-2</v>
      </c>
      <c r="AK38">
        <f>Y38*TEST_SUMMARY!$C$6</f>
        <v>-0.13115011605145144</v>
      </c>
      <c r="AL38">
        <f>Z38*TEST_SUMMARY!$C$7</f>
        <v>0.68384000299252556</v>
      </c>
      <c r="AM38">
        <f>AA38*TEST_SUMMARY!$C$8</f>
        <v>0.4883377841684039</v>
      </c>
      <c r="AN38">
        <f>AB38*TEST_SUMMARY!$C$9</f>
        <v>0.17108448609736249</v>
      </c>
      <c r="AO38">
        <f>AC38*TEST_SUMMARY!$C$10</f>
        <v>0.2867089209985732</v>
      </c>
      <c r="AP38">
        <f>AD38*TEST_SUMMARY!$C$11</f>
        <v>0.23813846799994265</v>
      </c>
      <c r="AQ38">
        <f>AE38*TEST_SUMMARY!$C$12</f>
        <v>-0.28008206528227803</v>
      </c>
      <c r="AR38">
        <f>AF38*TEST_SUMMARY!$C$13</f>
        <v>-7.9424741749105313E-2</v>
      </c>
      <c r="AS38">
        <f>AG38*TEST_SUMMARY!$C$14</f>
        <v>-8.8614999578798745E-2</v>
      </c>
      <c r="AT38">
        <f>TEST_SUMMARY!$C$2+SUM(AH38:AS38)</f>
        <v>0.47581737089207732</v>
      </c>
      <c r="AU38">
        <f t="shared" si="0"/>
        <v>0.61675972259281731</v>
      </c>
      <c r="AV38">
        <f t="shared" si="1"/>
        <v>0.48327575946049672</v>
      </c>
      <c r="AW38">
        <f t="shared" si="2"/>
        <v>0</v>
      </c>
      <c r="AX38">
        <f t="shared" si="3"/>
        <v>1</v>
      </c>
      <c r="AY38" s="35">
        <f t="shared" si="12"/>
        <v>14</v>
      </c>
      <c r="AZ38" s="35">
        <f t="shared" si="12"/>
        <v>23</v>
      </c>
      <c r="BA38" s="35">
        <f t="shared" si="8"/>
        <v>6.5116279069767441E-2</v>
      </c>
      <c r="BB38" s="35">
        <f t="shared" si="9"/>
        <v>0.27058823529411763</v>
      </c>
      <c r="BC38" s="35">
        <f t="shared" si="4"/>
        <v>0.20547195622435019</v>
      </c>
      <c r="BD38">
        <f t="shared" si="5"/>
        <v>0.27058823529411763</v>
      </c>
      <c r="BE38">
        <f t="shared" si="6"/>
        <v>6.5116279069767441E-2</v>
      </c>
      <c r="BF38" s="23">
        <f>VLOOKUP(AH38,POINTS_TABLE!$D$2:$E$6,2,FALSE)</f>
        <v>-2.4216717822795024</v>
      </c>
      <c r="BG38" s="23">
        <f>VLOOKUP(AI38,POINTS_TABLE!$D$7:$E$12,2,FALSE)</f>
        <v>-0.86356024246764762</v>
      </c>
      <c r="BH38" s="23">
        <f>VLOOKUP(AJ38,POINTS_TABLE!$D$13:$E$18,2,FALSE)</f>
        <v>3.6479448638409924</v>
      </c>
      <c r="BI38" s="23">
        <f>VLOOKUP(AK38,POINTS_TABLE!$D$21:$E$24,2,FALSE)</f>
        <v>-5.6762886611832304</v>
      </c>
      <c r="BJ38" s="23">
        <f>VLOOKUP(AL38,POINTS_TABLE!$D$25:$E$27,2,FALSE)</f>
        <v>29.597177432364315</v>
      </c>
      <c r="BK38" s="23">
        <f>VLOOKUP(AM38,POINTS_TABLE!$D$28:$E$33,2,FALSE)</f>
        <v>21.135674984953837</v>
      </c>
      <c r="BL38" s="23">
        <f>VLOOKUP(AN38,POINTS_TABLE!$D$34:$E$37,2,FALSE)</f>
        <v>7.4046821899710498</v>
      </c>
      <c r="BM38" s="23">
        <f>VLOOKUP(AO38,POINTS_TABLE!$D$38:$E$41,2,FALSE)</f>
        <v>12.409006155098014</v>
      </c>
      <c r="BN38" s="23">
        <f>VLOOKUP(AP38,POINTS_TABLE!$D$42:$E$44,2,FALSE)</f>
        <v>10.30683560485237</v>
      </c>
      <c r="BO38" s="23">
        <f>VLOOKUP(AQ38,POINTS_TABLE!$D$45:$E$48,2,FALSE)</f>
        <v>-12.122190198740443</v>
      </c>
      <c r="BP38" s="23">
        <f>VLOOKUP(AR38,POINTS_TABLE!$D$49:$E$50,2,FALSE)</f>
        <v>-3.4375704313596254</v>
      </c>
      <c r="BQ38" s="23">
        <f>VLOOKUP(AS38,POINTS_TABLE!$D$51:$E$52,2,FALSE)</f>
        <v>-3.8353326132213157</v>
      </c>
      <c r="BR38" s="39">
        <f>ROUND(SCORECARD_SCALLING!$C$6-SUM(BF38:BQ38)-TRAIN_SUMMARY!$C$2*SCORECARD_SCALLING!$C$5,0)</f>
        <v>450</v>
      </c>
      <c r="BS38" t="str">
        <f t="shared" si="10"/>
        <v>Reject</v>
      </c>
      <c r="BT38">
        <f t="shared" si="11"/>
        <v>1</v>
      </c>
    </row>
    <row r="39" spans="1:72">
      <c r="A39" s="2" t="s">
        <v>32</v>
      </c>
      <c r="B39" s="2">
        <v>36</v>
      </c>
      <c r="C39" s="2" t="s">
        <v>60</v>
      </c>
      <c r="D39" s="2" t="s">
        <v>23</v>
      </c>
      <c r="E39" s="2">
        <v>3804</v>
      </c>
      <c r="F39" s="2" t="s">
        <v>34</v>
      </c>
      <c r="G39" s="2" t="s">
        <v>35</v>
      </c>
      <c r="H39" s="2">
        <v>4</v>
      </c>
      <c r="I39" s="2" t="s">
        <v>36</v>
      </c>
      <c r="J39" s="2" t="s">
        <v>27</v>
      </c>
      <c r="K39" s="2">
        <v>1</v>
      </c>
      <c r="L39" s="2" t="s">
        <v>50</v>
      </c>
      <c r="M39" s="2">
        <v>42</v>
      </c>
      <c r="N39" s="2" t="s">
        <v>27</v>
      </c>
      <c r="O39" s="2" t="s">
        <v>29</v>
      </c>
      <c r="P39" s="2">
        <v>1</v>
      </c>
      <c r="Q39" s="2" t="s">
        <v>30</v>
      </c>
      <c r="R39" s="2">
        <v>1</v>
      </c>
      <c r="S39" s="2" t="s">
        <v>31</v>
      </c>
      <c r="T39" s="2" t="s">
        <v>31</v>
      </c>
      <c r="U39" s="2">
        <v>1</v>
      </c>
      <c r="V39">
        <f>_xlfn.XLOOKUP(B39,Binning_WOE_IV!$C$2:$C$6,Binning_WOE_IV!$I$2:$I$6,"not found",-1)</f>
        <v>-0.672432264549915</v>
      </c>
      <c r="W39">
        <f>_xlfn.XLOOKUP(E39,Binning_WOE_IV!$C$7:$C$12,Binning_WOE_IV!$I$7:$I$12,"not found",-1)</f>
        <v>4.3939369041401284E-2</v>
      </c>
      <c r="X39">
        <f>_xlfn.XLOOKUP(M39,Binning_WOE_IV!$C$13:$C$18,Binning_WOE_IV!$I$13:$I$18,"not found",-1)</f>
        <v>0.27579903319597576</v>
      </c>
      <c r="Y39">
        <f>_xlfn.XLOOKUP(A39,Binning_WOE_IV!$B$32:$B$35,Binning_WOE_IV!$G$32:$G$35,"not found",0)</f>
        <v>-0.45557089656450134</v>
      </c>
      <c r="Z39" s="23">
        <f>_xlfn.XLOOKUP(_xlfn.XLOOKUP(C39,Binning_WOE_IV!$AF$2:$AF$6,Binning_WOE_IV!$AG$2:$AG$6,"not found",0),Binning_WOE_IV!$R$36:$R$38,Binning_WOE_IV!$G$36:$G$38,"not found",0)</f>
        <v>-1.2442937789022748</v>
      </c>
      <c r="AA39" cm="1">
        <f t="array" ref="AA39">_xlfn.SWITCH(D39,"radio/tv",Binning_WOE_IV!$G$39,"other",Binning_WOE_IV!$G$39,"education",Binning_WOE_IV!$G$40,"retraining",Binning_WOE_IV!$G$40,"furniture/equipment",Binning_WOE_IV!$G$41,"domestic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9">
        <f>_xlfn.LET(_xlpm.b,_xlfn.XLOOKUP(F39,Binning_WOE_IV!$AJ$2:$AJ$6,Binning_WOE_IV!$AK$2:$AK$6,"not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39">
        <f>_xlfn.LET(_xlpm.b,_xlfn.XLOOKUP(G39,Binning_WOE_IV!$AL$2:$AL$6,Binning_WOE_IV!$AM$2:$AM$6,"not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9">
        <f>_xlfn.XLOOKUP(_xlfn.XLOOKUP(I39,Binning_WOE_IV!$AN$2:$AN$5,Binning_WOE_IV!$AO$2:$AO$5,"not found",0),Binning_WOE_IV!$R$53:$R$55,Binning_WOE_IV!$G$53:$G$55,"not found",0)</f>
        <v>-0.20099341664998441</v>
      </c>
      <c r="AE39">
        <f>_xlfn.LET(_xlpm.b,_xlfn.XLOOKUP(L39,Binning_WOE_IV!$AQ$2:$AQ$5,Binning_WOE_IV!$AR$2:$AR$5,"not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39">
        <f>_xlfn.XLOOKUP(_xlfn.XLOOKUP(N39,Binning_WOE_IV!$AS$2:$AS$4,Binning_WOE_IV!$AT$2:$AT$4,"not found",0),Binning_WOE_IV!$R$62:$R$63,Binning_WOE_IV!$G$62:$G$63,"not found",0)</f>
        <v>0.12957806221905885</v>
      </c>
      <c r="AG39">
        <f>_xlfn.XLOOKUP(_xlfn.XLOOKUP(O39,Binning_WOE_IV!$AU$2:$AU$4,Binning_WOE_IV!$AV$2:$AV$4,"not found",0),Binning_WOE_IV!$R$64:$R$65,Binning_WOE_IV!$G$64:$G$65,"not found",0)</f>
        <v>0.23435622685305388</v>
      </c>
      <c r="AH39">
        <f>V39*TEST_SUMMARY!$C$3</f>
        <v>0.53026698802232175</v>
      </c>
      <c r="AI39">
        <f>W39*TEST_SUMMARY!$C$4</f>
        <v>-2.1929012991782761E-2</v>
      </c>
      <c r="AJ39">
        <f>X39*TEST_SUMMARY!$C$5</f>
        <v>-0.1756525653466223</v>
      </c>
      <c r="AK39">
        <f>Y39*TEST_SUMMARY!$C$6</f>
        <v>0.35709270141793154</v>
      </c>
      <c r="AL39">
        <f>Z39*TEST_SUMMARY!$C$7</f>
        <v>0.68384000299252556</v>
      </c>
      <c r="AM39">
        <f>AA39*TEST_SUMMARY!$C$8</f>
        <v>-0.43521580803835686</v>
      </c>
      <c r="AN39">
        <f>AB39*TEST_SUMMARY!$C$9</f>
        <v>0.17108448609736249</v>
      </c>
      <c r="AO39">
        <f>AC39*TEST_SUMMARY!$C$10</f>
        <v>4.7923621110280083E-2</v>
      </c>
      <c r="AP39">
        <f>AD39*TEST_SUMMARY!$C$11</f>
        <v>0.23813846799994265</v>
      </c>
      <c r="AQ39">
        <f>AE39*TEST_SUMMARY!$C$12</f>
        <v>6.1778553558697331E-2</v>
      </c>
      <c r="AR39">
        <f>AF39*TEST_SUMMARY!$C$13</f>
        <v>-7.9424741749105313E-2</v>
      </c>
      <c r="AS39">
        <f>AG39*TEST_SUMMARY!$C$14</f>
        <v>-8.8614999578798745E-2</v>
      </c>
      <c r="AT39">
        <f>TEST_SUMMARY!$C$2+SUM(AH39:AS39)</f>
        <v>0.46788687873227197</v>
      </c>
      <c r="AU39">
        <f t="shared" si="0"/>
        <v>0.61488348713725449</v>
      </c>
      <c r="AV39">
        <f t="shared" si="1"/>
        <v>0.48632248093322245</v>
      </c>
      <c r="AW39">
        <f t="shared" si="2"/>
        <v>0</v>
      </c>
      <c r="AX39">
        <f t="shared" si="3"/>
        <v>1</v>
      </c>
      <c r="AY39" s="35">
        <f t="shared" si="12"/>
        <v>14</v>
      </c>
      <c r="AZ39" s="35">
        <f t="shared" si="12"/>
        <v>24</v>
      </c>
      <c r="BA39" s="35">
        <f t="shared" si="8"/>
        <v>6.5116279069767441E-2</v>
      </c>
      <c r="BB39" s="35">
        <f t="shared" si="9"/>
        <v>0.28235294117647058</v>
      </c>
      <c r="BC39" s="35">
        <f t="shared" si="4"/>
        <v>0.21723666210670314</v>
      </c>
      <c r="BD39">
        <f t="shared" si="5"/>
        <v>0.28235294117647058</v>
      </c>
      <c r="BE39">
        <f t="shared" si="6"/>
        <v>6.5116279069767441E-2</v>
      </c>
      <c r="BF39" s="23">
        <f>VLOOKUP(AH39,POINTS_TABLE!$D$2:$E$6,2,FALSE)</f>
        <v>22.950406619007929</v>
      </c>
      <c r="BG39" s="23">
        <f>VLOOKUP(AI39,POINTS_TABLE!$D$7:$E$12,2,FALSE)</f>
        <v>-0.94910634884503919</v>
      </c>
      <c r="BH39" s="23">
        <f>VLOOKUP(AJ39,POINTS_TABLE!$D$13:$E$18,2,FALSE)</f>
        <v>-7.6023925483498971</v>
      </c>
      <c r="BI39" s="23">
        <f>VLOOKUP(AK39,POINTS_TABLE!$D$21:$E$24,2,FALSE)</f>
        <v>15.455276084198793</v>
      </c>
      <c r="BJ39" s="23">
        <f>VLOOKUP(AL39,POINTS_TABLE!$D$25:$E$27,2,FALSE)</f>
        <v>29.597177432364315</v>
      </c>
      <c r="BK39" s="23">
        <f>VLOOKUP(AM39,POINTS_TABLE!$D$28:$E$33,2,FALSE)</f>
        <v>-18.836510639202615</v>
      </c>
      <c r="BL39" s="23">
        <f>VLOOKUP(AN39,POINTS_TABLE!$D$34:$E$37,2,FALSE)</f>
        <v>7.4046821899710498</v>
      </c>
      <c r="BM39" s="23">
        <f>VLOOKUP(AO39,POINTS_TABLE!$D$38:$E$41,2,FALSE)</f>
        <v>2.0741751155172814</v>
      </c>
      <c r="BN39" s="23">
        <f>VLOOKUP(AP39,POINTS_TABLE!$D$42:$E$44,2,FALSE)</f>
        <v>10.30683560485237</v>
      </c>
      <c r="BO39" s="23">
        <f>VLOOKUP(AQ39,POINTS_TABLE!$D$45:$E$48,2,FALSE)</f>
        <v>2.6738283855727758</v>
      </c>
      <c r="BP39" s="23">
        <f>VLOOKUP(AR39,POINTS_TABLE!$D$49:$E$50,2,FALSE)</f>
        <v>-3.4375704313596254</v>
      </c>
      <c r="BQ39" s="23">
        <f>VLOOKUP(AS39,POINTS_TABLE!$D$51:$E$52,2,FALSE)</f>
        <v>-3.8353326132213157</v>
      </c>
      <c r="BR39" s="39">
        <f>ROUND(SCORECARD_SCALLING!$C$6-SUM(BF39:BQ39)-TRAIN_SUMMARY!$C$2*SCORECARD_SCALLING!$C$5,0)</f>
        <v>450</v>
      </c>
      <c r="BS39" t="str">
        <f t="shared" si="10"/>
        <v>Reject</v>
      </c>
      <c r="BT39">
        <f t="shared" si="11"/>
        <v>1</v>
      </c>
    </row>
    <row r="40" spans="1:72">
      <c r="A40" s="2" t="s">
        <v>21</v>
      </c>
      <c r="B40" s="2">
        <v>18</v>
      </c>
      <c r="C40" s="2" t="s">
        <v>33</v>
      </c>
      <c r="D40" s="2" t="s">
        <v>23</v>
      </c>
      <c r="E40" s="2">
        <v>1882</v>
      </c>
      <c r="F40" s="2" t="s">
        <v>34</v>
      </c>
      <c r="G40" s="2" t="s">
        <v>35</v>
      </c>
      <c r="H40" s="2">
        <v>4</v>
      </c>
      <c r="I40" s="2" t="s">
        <v>36</v>
      </c>
      <c r="J40" s="2" t="s">
        <v>27</v>
      </c>
      <c r="K40" s="2">
        <v>4</v>
      </c>
      <c r="L40" s="2" t="s">
        <v>50</v>
      </c>
      <c r="M40" s="2">
        <v>25</v>
      </c>
      <c r="N40" s="2" t="s">
        <v>61</v>
      </c>
      <c r="O40" s="2" t="s">
        <v>51</v>
      </c>
      <c r="P40" s="2">
        <v>2</v>
      </c>
      <c r="Q40" s="2" t="s">
        <v>30</v>
      </c>
      <c r="R40" s="2">
        <v>1</v>
      </c>
      <c r="S40" s="2" t="s">
        <v>27</v>
      </c>
      <c r="T40" s="2" t="s">
        <v>31</v>
      </c>
      <c r="U40" s="2">
        <v>1</v>
      </c>
      <c r="V40">
        <f>_xlfn.XLOOKUP(B40,Binning_WOE_IV!$C$2:$C$6,Binning_WOE_IV!$I$2:$I$6,"not found",-1)</f>
        <v>7.0953437452657447E-2</v>
      </c>
      <c r="W40">
        <f>_xlfn.XLOOKUP(E40,Binning_WOE_IV!$C$7:$C$12,Binning_WOE_IV!$I$7:$I$12,"not found",-1)</f>
        <v>0.16104877718831048</v>
      </c>
      <c r="X40">
        <f>_xlfn.XLOOKUP(M40,Binning_WOE_IV!$C$13:$C$18,Binning_WOE_IV!$I$13:$I$18,"not found",-1)</f>
        <v>-0.40221483439086264</v>
      </c>
      <c r="Y40">
        <f>_xlfn.XLOOKUP(A40,Binning_WOE_IV!$B$32:$B$35,Binning_WOE_IV!$G$32:$G$35,"not found",0)</f>
        <v>-0.67859154491044971</v>
      </c>
      <c r="Z40" s="23">
        <f>_xlfn.XLOOKUP(_xlfn.XLOOKUP(C40,Binning_WOE_IV!$AF$2:$AF$6,Binning_WOE_IV!$AG$2:$AG$6,"not found",0),Binning_WOE_IV!$R$36:$R$38,Binning_WOE_IV!$G$36:$G$38,"not found",0)</f>
        <v>-4.4726268044255127E-2</v>
      </c>
      <c r="AA40" cm="1">
        <f t="array" ref="AA40">_xlfn.SWITCH(D40,"radio/tv",Binning_WOE_IV!$G$39,"other",Binning_WOE_IV!$G$39,"education",Binning_WOE_IV!$G$40,"retraining",Binning_WOE_IV!$G$40,"furniture/equipment",Binning_WOE_IV!$G$41,"domestic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40">
        <f>_xlfn.LET(_xlpm.b,_xlfn.XLOOKUP(F40,Binning_WOE_IV!$AJ$2:$AJ$6,Binning_WOE_IV!$AK$2:$AK$6,"not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0">
        <f>_xlfn.LET(_xlpm.b,_xlfn.XLOOKUP(G40,Binning_WOE_IV!$AL$2:$AL$6,Binning_WOE_IV!$AM$2:$AM$6,"not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0">
        <f>_xlfn.XLOOKUP(_xlfn.XLOOKUP(I40,Binning_WOE_IV!$AN$2:$AN$5,Binning_WOE_IV!$AO$2:$AO$5,"not found",0),Binning_WOE_IV!$R$53:$R$55,Binning_WOE_IV!$G$53:$G$55,"not found",0)</f>
        <v>-0.20099341664998441</v>
      </c>
      <c r="AE40">
        <f>_xlfn.LET(_xlpm.b,_xlfn.XLOOKUP(L40,Binning_WOE_IV!$AQ$2:$AQ$5,Binning_WOE_IV!$AR$2:$AR$5,"not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0">
        <f>_xlfn.XLOOKUP(_xlfn.XLOOKUP(N40,Binning_WOE_IV!$AS$2:$AS$4,Binning_WOE_IV!$AT$2:$AT$4,"not found",0),Binning_WOE_IV!$R$62:$R$63,Binning_WOE_IV!$G$62:$G$63,"not found",0)</f>
        <v>-0.54969627176468283</v>
      </c>
      <c r="AG40">
        <f>_xlfn.XLOOKUP(_xlfn.XLOOKUP(O40,Binning_WOE_IV!$AU$2:$AU$4,Binning_WOE_IV!$AV$2:$AV$4,"not found",0),Binning_WOE_IV!$R$64:$R$65,Binning_WOE_IV!$G$64:$G$65,"not found",0)</f>
        <v>-0.4919272386823581</v>
      </c>
      <c r="AH40">
        <f>V40*TEST_SUMMARY!$C$3</f>
        <v>-5.5952498937620498E-2</v>
      </c>
      <c r="AI40">
        <f>W40*TEST_SUMMARY!$C$4</f>
        <v>-8.037531726833734E-2</v>
      </c>
      <c r="AJ40">
        <f>X40*TEST_SUMMARY!$C$5</f>
        <v>0.25616502952357967</v>
      </c>
      <c r="AK40">
        <f>Y40*TEST_SUMMARY!$C$6</f>
        <v>0.53190423215968441</v>
      </c>
      <c r="AL40">
        <f>Z40*TEST_SUMMARY!$C$7</f>
        <v>2.4580699342731407E-2</v>
      </c>
      <c r="AM40">
        <f>AA40*TEST_SUMMARY!$C$8</f>
        <v>-0.43521580803835686</v>
      </c>
      <c r="AN40">
        <f>AB40*TEST_SUMMARY!$C$9</f>
        <v>0.17108448609736249</v>
      </c>
      <c r="AO40">
        <f>AC40*TEST_SUMMARY!$C$10</f>
        <v>4.7923621110280083E-2</v>
      </c>
      <c r="AP40">
        <f>AD40*TEST_SUMMARY!$C$11</f>
        <v>0.23813846799994265</v>
      </c>
      <c r="AQ40">
        <f>AE40*TEST_SUMMARY!$C$12</f>
        <v>6.1778553558697331E-2</v>
      </c>
      <c r="AR40">
        <f>AF40*TEST_SUMMARY!$C$13</f>
        <v>0.33693577197926589</v>
      </c>
      <c r="AS40">
        <f>AG40*TEST_SUMMARY!$C$14</f>
        <v>0.18600799575071647</v>
      </c>
      <c r="AT40">
        <f>TEST_SUMMARY!$C$2+SUM(AH40:AS40)</f>
        <v>0.4615744185158227</v>
      </c>
      <c r="AU40">
        <f t="shared" si="0"/>
        <v>0.61338760545179516</v>
      </c>
      <c r="AV40">
        <f t="shared" si="1"/>
        <v>0.48875823381230632</v>
      </c>
      <c r="AW40">
        <f t="shared" si="2"/>
        <v>0</v>
      </c>
      <c r="AX40">
        <f t="shared" si="3"/>
        <v>1</v>
      </c>
      <c r="AY40" s="35">
        <f t="shared" si="12"/>
        <v>14</v>
      </c>
      <c r="AZ40" s="35">
        <f t="shared" si="12"/>
        <v>25</v>
      </c>
      <c r="BA40" s="35">
        <f t="shared" si="8"/>
        <v>6.5116279069767441E-2</v>
      </c>
      <c r="BB40" s="35">
        <f t="shared" si="9"/>
        <v>0.29411764705882354</v>
      </c>
      <c r="BC40" s="35">
        <f t="shared" si="4"/>
        <v>0.2290013679890561</v>
      </c>
      <c r="BD40">
        <f t="shared" si="5"/>
        <v>0.29411764705882354</v>
      </c>
      <c r="BE40">
        <f t="shared" si="6"/>
        <v>6.5116279069767441E-2</v>
      </c>
      <c r="BF40" s="23">
        <f>VLOOKUP(AH40,POINTS_TABLE!$D$2:$E$6,2,FALSE)</f>
        <v>-2.4216717822795024</v>
      </c>
      <c r="BG40" s="23">
        <f>VLOOKUP(AI40,POINTS_TABLE!$D$7:$E$12,2,FALSE)</f>
        <v>-3.4787121489872201</v>
      </c>
      <c r="BH40" s="23">
        <f>VLOOKUP(AJ40,POINTS_TABLE!$D$13:$E$18,2,FALSE)</f>
        <v>11.087040532285299</v>
      </c>
      <c r="BI40" s="23">
        <f>VLOOKUP(AK40,POINTS_TABLE!$D$21:$E$24,2,FALSE)</f>
        <v>23.021267938938855</v>
      </c>
      <c r="BJ40" s="23">
        <f>VLOOKUP(AL40,POINTS_TABLE!$D$25:$E$27,2,FALSE)</f>
        <v>1.063873591300236</v>
      </c>
      <c r="BK40" s="23">
        <f>VLOOKUP(AM40,POINTS_TABLE!$D$28:$E$33,2,FALSE)</f>
        <v>-18.836510639202615</v>
      </c>
      <c r="BL40" s="23">
        <f>VLOOKUP(AN40,POINTS_TABLE!$D$34:$E$37,2,FALSE)</f>
        <v>7.4046821899710498</v>
      </c>
      <c r="BM40" s="23">
        <f>VLOOKUP(AO40,POINTS_TABLE!$D$38:$E$41,2,FALSE)</f>
        <v>2.0741751155172814</v>
      </c>
      <c r="BN40" s="23">
        <f>VLOOKUP(AP40,POINTS_TABLE!$D$42:$E$44,2,FALSE)</f>
        <v>10.30683560485237</v>
      </c>
      <c r="BO40" s="23">
        <f>VLOOKUP(AQ40,POINTS_TABLE!$D$45:$E$48,2,FALSE)</f>
        <v>2.6738283855727758</v>
      </c>
      <c r="BP40" s="23">
        <f>VLOOKUP(AR40,POINTS_TABLE!$D$49:$E$50,2,FALSE)</f>
        <v>14.582867019977442</v>
      </c>
      <c r="BQ40" s="23">
        <f>VLOOKUP(AS40,POINTS_TABLE!$D$51:$E$52,2,FALSE)</f>
        <v>8.0505843910576207</v>
      </c>
      <c r="BR40" s="39">
        <f>ROUND(SCORECARD_SCALLING!$C$6-SUM(BF40:BQ40)-TRAIN_SUMMARY!$C$2*SCORECARD_SCALLING!$C$5,0)</f>
        <v>450</v>
      </c>
      <c r="BS40" t="str">
        <f t="shared" si="10"/>
        <v>Reject</v>
      </c>
      <c r="BT40">
        <f t="shared" si="11"/>
        <v>1</v>
      </c>
    </row>
    <row r="41" spans="1:72">
      <c r="A41" s="2" t="s">
        <v>21</v>
      </c>
      <c r="B41" s="2">
        <v>48</v>
      </c>
      <c r="C41" s="2" t="s">
        <v>22</v>
      </c>
      <c r="D41" s="2" t="s">
        <v>49</v>
      </c>
      <c r="E41" s="2">
        <v>6143</v>
      </c>
      <c r="F41" s="2" t="s">
        <v>34</v>
      </c>
      <c r="G41" s="2" t="s">
        <v>25</v>
      </c>
      <c r="H41" s="2">
        <v>4</v>
      </c>
      <c r="I41" s="2" t="s">
        <v>36</v>
      </c>
      <c r="J41" s="2" t="s">
        <v>27</v>
      </c>
      <c r="K41" s="2">
        <v>4</v>
      </c>
      <c r="L41" s="2" t="s">
        <v>47</v>
      </c>
      <c r="M41" s="2">
        <v>58</v>
      </c>
      <c r="N41" s="2" t="s">
        <v>65</v>
      </c>
      <c r="O41" s="2" t="s">
        <v>44</v>
      </c>
      <c r="P41" s="2">
        <v>2</v>
      </c>
      <c r="Q41" s="2" t="s">
        <v>40</v>
      </c>
      <c r="R41" s="2">
        <v>1</v>
      </c>
      <c r="S41" s="2" t="s">
        <v>27</v>
      </c>
      <c r="T41" s="2" t="s">
        <v>31</v>
      </c>
      <c r="U41" s="2">
        <v>1</v>
      </c>
      <c r="V41">
        <f>_xlfn.XLOOKUP(B41,Binning_WOE_IV!$C$2:$C$6,Binning_WOE_IV!$I$2:$I$6,"not found",-1)</f>
        <v>-0.94704225543434295</v>
      </c>
      <c r="W41">
        <f>_xlfn.XLOOKUP(E41,Binning_WOE_IV!$C$7:$C$12,Binning_WOE_IV!$I$7:$I$12,"not found",-1)</f>
        <v>-0.1020145435816787</v>
      </c>
      <c r="X41">
        <f>_xlfn.XLOOKUP(M41,Binning_WOE_IV!$C$13:$C$18,Binning_WOE_IV!$I$13:$I$18,"not found",-1)</f>
        <v>0.42044277372805144</v>
      </c>
      <c r="Y41">
        <f>_xlfn.XLOOKUP(A41,Binning_WOE_IV!$B$32:$B$35,Binning_WOE_IV!$G$32:$G$35,"not found",0)</f>
        <v>-0.67859154491044971</v>
      </c>
      <c r="Z41" s="23">
        <f>_xlfn.XLOOKUP(_xlfn.XLOOKUP(C41,Binning_WOE_IV!$AF$2:$AF$6,Binning_WOE_IV!$AG$2:$AG$6,"not found",0),Binning_WOE_IV!$R$36:$R$38,Binning_WOE_IV!$G$36:$G$38,"not found",0)</f>
        <v>0.68738688104907397</v>
      </c>
      <c r="AA41" cm="1">
        <f t="array" ref="AA41">_xlfn.SWITCH(D41,"radio/tv",Binning_WOE_IV!$G$39,"other",Binning_WOE_IV!$G$39,"education",Binning_WOE_IV!$G$40,"retraining",Binning_WOE_IV!$G$40,"furniture/equipment",Binning_WOE_IV!$G$41,"domestic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41">
        <f>_xlfn.LET(_xlpm.b,_xlfn.XLOOKUP(F41,Binning_WOE_IV!$AJ$2:$AJ$6,Binning_WOE_IV!$AK$2:$AK$6,"not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1">
        <f>_xlfn.LET(_xlpm.b,_xlfn.XLOOKUP(G41,Binning_WOE_IV!$AL$2:$AL$6,Binning_WOE_IV!$AM$2:$AM$6,"not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1">
        <f>_xlfn.XLOOKUP(_xlfn.XLOOKUP(I41,Binning_WOE_IV!$AN$2:$AN$5,Binning_WOE_IV!$AO$2:$AO$5,"not found",0),Binning_WOE_IV!$R$53:$R$55,Binning_WOE_IV!$G$53:$G$55,"not found",0)</f>
        <v>-0.20099341664998441</v>
      </c>
      <c r="AE41">
        <f>_xlfn.LET(_xlpm.b,_xlfn.XLOOKUP(L41,Binning_WOE_IV!$AQ$2:$AQ$5,Binning_WOE_IV!$AR$2:$AR$5,"not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41">
        <f>_xlfn.XLOOKUP(_xlfn.XLOOKUP(N41,Binning_WOE_IV!$AS$2:$AS$4,Binning_WOE_IV!$AT$2:$AT$4,"not found",0),Binning_WOE_IV!$R$62:$R$63,Binning_WOE_IV!$G$62:$G$63,"not found",0)</f>
        <v>-0.54969627176468283</v>
      </c>
      <c r="AG41">
        <f>_xlfn.XLOOKUP(_xlfn.XLOOKUP(O41,Binning_WOE_IV!$AU$2:$AU$4,Binning_WOE_IV!$AV$2:$AV$4,"not found",0),Binning_WOE_IV!$R$64:$R$65,Binning_WOE_IV!$G$64:$G$65,"not found",0)</f>
        <v>-0.4919272386823581</v>
      </c>
      <c r="AH41">
        <f>V41*TEST_SUMMARY!$C$3</f>
        <v>0.74681907872931619</v>
      </c>
      <c r="AI41">
        <f>W41*TEST_SUMMARY!$C$4</f>
        <v>5.0912844229637523E-2</v>
      </c>
      <c r="AJ41">
        <f>X41*TEST_SUMMARY!$C$5</f>
        <v>-0.26777415036949909</v>
      </c>
      <c r="AK41">
        <f>Y41*TEST_SUMMARY!$C$6</f>
        <v>0.53190423215968441</v>
      </c>
      <c r="AL41">
        <f>Z41*TEST_SUMMARY!$C$7</f>
        <v>-0.37777464997720578</v>
      </c>
      <c r="AM41">
        <f>AA41*TEST_SUMMARY!$C$8</f>
        <v>-0.46936907902687153</v>
      </c>
      <c r="AN41">
        <f>AB41*TEST_SUMMARY!$C$9</f>
        <v>0.17108448609736249</v>
      </c>
      <c r="AO41">
        <f>AC41*TEST_SUMMARY!$C$10</f>
        <v>-0.18469041192036334</v>
      </c>
      <c r="AP41">
        <f>AD41*TEST_SUMMARY!$C$11</f>
        <v>0.23813846799994265</v>
      </c>
      <c r="AQ41">
        <f>AE41*TEST_SUMMARY!$C$12</f>
        <v>0.30495501300893796</v>
      </c>
      <c r="AR41">
        <f>AF41*TEST_SUMMARY!$C$13</f>
        <v>0.33693577197926589</v>
      </c>
      <c r="AS41">
        <f>AG41*TEST_SUMMARY!$C$14</f>
        <v>0.18600799575071647</v>
      </c>
      <c r="AT41">
        <f>TEST_SUMMARY!$C$2+SUM(AH41:AS41)</f>
        <v>0.44574878389880068</v>
      </c>
      <c r="AU41">
        <f t="shared" si="0"/>
        <v>0.60962799511614685</v>
      </c>
      <c r="AV41">
        <f t="shared" si="1"/>
        <v>0.49490635191720345</v>
      </c>
      <c r="AW41">
        <f t="shared" si="2"/>
        <v>0</v>
      </c>
      <c r="AX41">
        <f t="shared" si="3"/>
        <v>1</v>
      </c>
      <c r="AY41" s="35">
        <f t="shared" si="12"/>
        <v>14</v>
      </c>
      <c r="AZ41" s="35">
        <f t="shared" si="12"/>
        <v>26</v>
      </c>
      <c r="BA41" s="35">
        <f t="shared" si="8"/>
        <v>6.5116279069767441E-2</v>
      </c>
      <c r="BB41" s="35">
        <f t="shared" si="9"/>
        <v>0.30588235294117649</v>
      </c>
      <c r="BC41" s="35">
        <f t="shared" si="4"/>
        <v>0.24076607387140905</v>
      </c>
      <c r="BD41">
        <f t="shared" si="5"/>
        <v>0.30588235294117649</v>
      </c>
      <c r="BE41">
        <f t="shared" si="6"/>
        <v>6.5116279069767441E-2</v>
      </c>
      <c r="BF41" s="23">
        <f>VLOOKUP(AH41,POINTS_TABLE!$D$2:$E$6,2,FALSE)</f>
        <v>32.322965439721465</v>
      </c>
      <c r="BG41" s="23">
        <f>VLOOKUP(AI41,POINTS_TABLE!$D$7:$E$12,2,FALSE)</f>
        <v>2.2035512366295098</v>
      </c>
      <c r="BH41" s="23">
        <f>VLOOKUP(AJ41,POINTS_TABLE!$D$13:$E$18,2,FALSE)</f>
        <v>-11.589493164489957</v>
      </c>
      <c r="BI41" s="23">
        <f>VLOOKUP(AK41,POINTS_TABLE!$D$21:$E$24,2,FALSE)</f>
        <v>23.021267938938855</v>
      </c>
      <c r="BJ41" s="23">
        <f>VLOOKUP(AL41,POINTS_TABLE!$D$25:$E$27,2,FALSE)</f>
        <v>-16.350408422870363</v>
      </c>
      <c r="BK41" s="23">
        <f>VLOOKUP(AM41,POINTS_TABLE!$D$28:$E$33,2,FALSE)</f>
        <v>-20.314693279760625</v>
      </c>
      <c r="BL41" s="23">
        <f>VLOOKUP(AN41,POINTS_TABLE!$D$34:$E$37,2,FALSE)</f>
        <v>7.4046821899710498</v>
      </c>
      <c r="BM41" s="23">
        <f>VLOOKUP(AO41,POINTS_TABLE!$D$38:$E$41,2,FALSE)</f>
        <v>-7.9935582413174426</v>
      </c>
      <c r="BN41" s="23">
        <f>VLOOKUP(AP41,POINTS_TABLE!$D$42:$E$44,2,FALSE)</f>
        <v>10.30683560485237</v>
      </c>
      <c r="BO41" s="23">
        <f>VLOOKUP(AQ41,POINTS_TABLE!$D$45:$E$48,2,FALSE)</f>
        <v>13.198712548866723</v>
      </c>
      <c r="BP41" s="23">
        <f>VLOOKUP(AR41,POINTS_TABLE!$D$49:$E$50,2,FALSE)</f>
        <v>14.582867019977442</v>
      </c>
      <c r="BQ41" s="23">
        <f>VLOOKUP(AS41,POINTS_TABLE!$D$51:$E$52,2,FALSE)</f>
        <v>8.0505843910576207</v>
      </c>
      <c r="BR41" s="39">
        <f>ROUND(SCORECARD_SCALLING!$C$6-SUM(BF41:BQ41)-TRAIN_SUMMARY!$C$2*SCORECARD_SCALLING!$C$5,0)</f>
        <v>451</v>
      </c>
      <c r="BS41" t="str">
        <f t="shared" si="10"/>
        <v>Reject</v>
      </c>
      <c r="BT41">
        <f t="shared" si="11"/>
        <v>1</v>
      </c>
    </row>
    <row r="42" spans="1:72">
      <c r="A42" s="2" t="s">
        <v>32</v>
      </c>
      <c r="B42" s="2">
        <v>20</v>
      </c>
      <c r="C42" s="2" t="s">
        <v>60</v>
      </c>
      <c r="D42" s="2" t="s">
        <v>49</v>
      </c>
      <c r="E42" s="2">
        <v>6148</v>
      </c>
      <c r="F42" s="2" t="s">
        <v>59</v>
      </c>
      <c r="G42" s="2" t="s">
        <v>25</v>
      </c>
      <c r="H42" s="2">
        <v>3</v>
      </c>
      <c r="I42" s="2" t="s">
        <v>56</v>
      </c>
      <c r="J42" s="2" t="s">
        <v>27</v>
      </c>
      <c r="K42" s="2">
        <v>4</v>
      </c>
      <c r="L42" s="2" t="s">
        <v>50</v>
      </c>
      <c r="M42" s="2">
        <v>31</v>
      </c>
      <c r="N42" s="2" t="s">
        <v>61</v>
      </c>
      <c r="O42" s="2" t="s">
        <v>29</v>
      </c>
      <c r="P42" s="2">
        <v>2</v>
      </c>
      <c r="Q42" s="2" t="s">
        <v>30</v>
      </c>
      <c r="R42" s="2">
        <v>1</v>
      </c>
      <c r="S42" s="2" t="s">
        <v>31</v>
      </c>
      <c r="T42" s="2" t="s">
        <v>31</v>
      </c>
      <c r="U42" s="2">
        <v>0</v>
      </c>
      <c r="V42">
        <f>_xlfn.XLOOKUP(B42,Binning_WOE_IV!$C$2:$C$6,Binning_WOE_IV!$I$2:$I$6,"not found",-1)</f>
        <v>7.0953437452657447E-2</v>
      </c>
      <c r="W42">
        <f>_xlfn.XLOOKUP(E42,Binning_WOE_IV!$C$7:$C$12,Binning_WOE_IV!$I$7:$I$12,"not found",-1)</f>
        <v>-0.1020145435816787</v>
      </c>
      <c r="X42">
        <f>_xlfn.XLOOKUP(M42,Binning_WOE_IV!$C$13:$C$18,Binning_WOE_IV!$I$13:$I$18,"not found",-1)</f>
        <v>-9.0210644079187538E-2</v>
      </c>
      <c r="Y42">
        <f>_xlfn.XLOOKUP(A42,Binning_WOE_IV!$B$32:$B$35,Binning_WOE_IV!$G$32:$G$35,"not found",0)</f>
        <v>-0.45557089656450134</v>
      </c>
      <c r="Z42" s="23">
        <f>_xlfn.XLOOKUP(_xlfn.XLOOKUP(C42,Binning_WOE_IV!$AF$2:$AF$6,Binning_WOE_IV!$AG$2:$AG$6,"not found",0),Binning_WOE_IV!$R$36:$R$38,Binning_WOE_IV!$G$36:$G$38,"not found",0)</f>
        <v>-1.2442937789022748</v>
      </c>
      <c r="AA42" cm="1">
        <f t="array" ref="AA42">_xlfn.SWITCH(D42,"radio/tv",Binning_WOE_IV!$G$39,"other",Binning_WOE_IV!$G$39,"education",Binning_WOE_IV!$G$40,"retraining",Binning_WOE_IV!$G$40,"furniture/equipment",Binning_WOE_IV!$G$41,"domestic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42">
        <f>_xlfn.LET(_xlpm.b,_xlfn.XLOOKUP(F42,Binning_WOE_IV!$AJ$2:$AJ$6,Binning_WOE_IV!$AK$2:$AK$6,"not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42">
        <f>_xlfn.LET(_xlpm.b,_xlfn.XLOOKUP(G42,Binning_WOE_IV!$AL$2:$AL$6,Binning_WOE_IV!$AM$2:$AM$6,"not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2">
        <f>_xlfn.XLOOKUP(_xlfn.XLOOKUP(I42,Binning_WOE_IV!$AN$2:$AN$5,Binning_WOE_IV!$AO$2:$AO$5,"not found",0),Binning_WOE_IV!$R$53:$R$55,Binning_WOE_IV!$G$53:$G$55,"not found",0)</f>
        <v>-0.2698954162208389</v>
      </c>
      <c r="AE42">
        <f>_xlfn.LET(_xlpm.b,_xlfn.XLOOKUP(L42,Binning_WOE_IV!$AQ$2:$AQ$5,Binning_WOE_IV!$AR$2:$AR$5,"not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2">
        <f>_xlfn.XLOOKUP(_xlfn.XLOOKUP(N42,Binning_WOE_IV!$AS$2:$AS$4,Binning_WOE_IV!$AT$2:$AT$4,"not found",0),Binning_WOE_IV!$R$62:$R$63,Binning_WOE_IV!$G$62:$G$63,"not found",0)</f>
        <v>-0.54969627176468283</v>
      </c>
      <c r="AG42">
        <f>_xlfn.XLOOKUP(_xlfn.XLOOKUP(O42,Binning_WOE_IV!$AU$2:$AU$4,Binning_WOE_IV!$AV$2:$AV$4,"not found",0),Binning_WOE_IV!$R$64:$R$65,Binning_WOE_IV!$G$64:$G$65,"not found",0)</f>
        <v>0.23435622685305388</v>
      </c>
      <c r="AH42">
        <f>V42*TEST_SUMMARY!$C$3</f>
        <v>-5.5952498937620498E-2</v>
      </c>
      <c r="AI42">
        <f>W42*TEST_SUMMARY!$C$4</f>
        <v>5.0912844229637523E-2</v>
      </c>
      <c r="AJ42">
        <f>X42*TEST_SUMMARY!$C$5</f>
        <v>5.7453903556002682E-2</v>
      </c>
      <c r="AK42">
        <f>Y42*TEST_SUMMARY!$C$6</f>
        <v>0.35709270141793154</v>
      </c>
      <c r="AL42">
        <f>Z42*TEST_SUMMARY!$C$7</f>
        <v>0.68384000299252556</v>
      </c>
      <c r="AM42">
        <f>AA42*TEST_SUMMARY!$C$8</f>
        <v>-0.46936907902687153</v>
      </c>
      <c r="AN42">
        <f>AB42*TEST_SUMMARY!$C$9</f>
        <v>0.18902110492895396</v>
      </c>
      <c r="AO42">
        <f>AC42*TEST_SUMMARY!$C$10</f>
        <v>-0.18469041192036334</v>
      </c>
      <c r="AP42">
        <f>AD42*TEST_SUMMARY!$C$11</f>
        <v>0.31977406031642996</v>
      </c>
      <c r="AQ42">
        <f>AE42*TEST_SUMMARY!$C$12</f>
        <v>6.1778553558697331E-2</v>
      </c>
      <c r="AR42">
        <f>AF42*TEST_SUMMARY!$C$13</f>
        <v>0.33693577197926589</v>
      </c>
      <c r="AS42">
        <f>AG42*TEST_SUMMARY!$C$14</f>
        <v>-8.8614999578798745E-2</v>
      </c>
      <c r="AT42">
        <f>TEST_SUMMARY!$C$2+SUM(AH42:AS42)</f>
        <v>0.43678113875366698</v>
      </c>
      <c r="AU42">
        <f t="shared" si="0"/>
        <v>0.60749177384167519</v>
      </c>
      <c r="AV42">
        <f t="shared" si="1"/>
        <v>0.93519778361413863</v>
      </c>
      <c r="AW42">
        <f t="shared" si="2"/>
        <v>1</v>
      </c>
      <c r="AX42">
        <f t="shared" si="3"/>
        <v>0</v>
      </c>
      <c r="AY42" s="35">
        <f t="shared" si="12"/>
        <v>15</v>
      </c>
      <c r="AZ42" s="35">
        <f t="shared" si="12"/>
        <v>26</v>
      </c>
      <c r="BA42" s="35">
        <f t="shared" si="8"/>
        <v>6.9767441860465115E-2</v>
      </c>
      <c r="BB42" s="35">
        <f t="shared" si="9"/>
        <v>0.30588235294117649</v>
      </c>
      <c r="BC42" s="35">
        <f t="shared" si="4"/>
        <v>0.23611491108071136</v>
      </c>
      <c r="BD42">
        <f t="shared" si="5"/>
        <v>0.30588235294117649</v>
      </c>
      <c r="BE42">
        <f t="shared" si="6"/>
        <v>6.9767441860465115E-2</v>
      </c>
      <c r="BF42" s="23">
        <f>VLOOKUP(AH42,POINTS_TABLE!$D$2:$E$6,2,FALSE)</f>
        <v>-2.4216717822795024</v>
      </c>
      <c r="BG42" s="23">
        <f>VLOOKUP(AI42,POINTS_TABLE!$D$7:$E$12,2,FALSE)</f>
        <v>2.2035512366295098</v>
      </c>
      <c r="BH42" s="23">
        <f>VLOOKUP(AJ42,POINTS_TABLE!$D$13:$E$18,2,FALSE)</f>
        <v>2.4866538521987356</v>
      </c>
      <c r="BI42" s="23">
        <f>VLOOKUP(AK42,POINTS_TABLE!$D$21:$E$24,2,FALSE)</f>
        <v>15.455276084198793</v>
      </c>
      <c r="BJ42" s="23">
        <f>VLOOKUP(AL42,POINTS_TABLE!$D$25:$E$27,2,FALSE)</f>
        <v>29.597177432364315</v>
      </c>
      <c r="BK42" s="23">
        <f>VLOOKUP(AM42,POINTS_TABLE!$D$28:$E$33,2,FALSE)</f>
        <v>-20.314693279760625</v>
      </c>
      <c r="BL42" s="23">
        <f>VLOOKUP(AN42,POINTS_TABLE!$D$34:$E$37,2,FALSE)</f>
        <v>8.180994321130628</v>
      </c>
      <c r="BM42" s="23">
        <f>VLOOKUP(AO42,POINTS_TABLE!$D$38:$E$41,2,FALSE)</f>
        <v>-7.9935582413174426</v>
      </c>
      <c r="BN42" s="23">
        <f>VLOOKUP(AP42,POINTS_TABLE!$D$42:$E$44,2,FALSE)</f>
        <v>13.840093530703253</v>
      </c>
      <c r="BO42" s="23">
        <f>VLOOKUP(AQ42,POINTS_TABLE!$D$45:$E$48,2,FALSE)</f>
        <v>2.6738283855727758</v>
      </c>
      <c r="BP42" s="23">
        <f>VLOOKUP(AR42,POINTS_TABLE!$D$49:$E$50,2,FALSE)</f>
        <v>14.582867019977442</v>
      </c>
      <c r="BQ42" s="23">
        <f>VLOOKUP(AS42,POINTS_TABLE!$D$51:$E$52,2,FALSE)</f>
        <v>-3.8353326132213157</v>
      </c>
      <c r="BR42" s="39">
        <f>ROUND(SCORECARD_SCALLING!$C$6-SUM(BF42:BQ42)-TRAIN_SUMMARY!$C$2*SCORECARD_SCALLING!$C$5,0)</f>
        <v>451</v>
      </c>
      <c r="BS42" t="str">
        <f t="shared" si="10"/>
        <v>Reject</v>
      </c>
      <c r="BT42">
        <f t="shared" si="11"/>
        <v>1</v>
      </c>
    </row>
    <row r="43" spans="1:72">
      <c r="A43" s="2" t="s">
        <v>21</v>
      </c>
      <c r="B43" s="2">
        <v>14</v>
      </c>
      <c r="C43" s="2" t="s">
        <v>33</v>
      </c>
      <c r="D43" s="2" t="s">
        <v>46</v>
      </c>
      <c r="E43" s="2">
        <v>8978</v>
      </c>
      <c r="F43" s="2" t="s">
        <v>34</v>
      </c>
      <c r="G43" s="2" t="s">
        <v>25</v>
      </c>
      <c r="H43" s="2">
        <v>1</v>
      </c>
      <c r="I43" s="2" t="s">
        <v>54</v>
      </c>
      <c r="J43" s="2" t="s">
        <v>27</v>
      </c>
      <c r="K43" s="2">
        <v>4</v>
      </c>
      <c r="L43" s="2" t="s">
        <v>43</v>
      </c>
      <c r="M43" s="2">
        <v>45</v>
      </c>
      <c r="N43" s="2" t="s">
        <v>27</v>
      </c>
      <c r="O43" s="2" t="s">
        <v>29</v>
      </c>
      <c r="P43" s="2">
        <v>1</v>
      </c>
      <c r="Q43" s="2" t="s">
        <v>52</v>
      </c>
      <c r="R43" s="2">
        <v>1</v>
      </c>
      <c r="S43" s="2" t="s">
        <v>31</v>
      </c>
      <c r="T43" s="2" t="s">
        <v>62</v>
      </c>
      <c r="U43" s="2">
        <v>1</v>
      </c>
      <c r="V43">
        <f>_xlfn.XLOOKUP(B43,Binning_WOE_IV!$C$2:$C$6,Binning_WOE_IV!$I$2:$I$6,"not found",-1)</f>
        <v>7.0953437452657447E-2</v>
      </c>
      <c r="W43">
        <f>_xlfn.XLOOKUP(E43,Binning_WOE_IV!$C$7:$C$12,Binning_WOE_IV!$I$7:$I$12,"not found",-1)</f>
        <v>-0.98786424995459821</v>
      </c>
      <c r="X43">
        <f>_xlfn.XLOOKUP(M43,Binning_WOE_IV!$C$13:$C$18,Binning_WOE_IV!$I$13:$I$18,"not found",-1)</f>
        <v>0.42044277372805144</v>
      </c>
      <c r="Y43">
        <f>_xlfn.XLOOKUP(A43,Binning_WOE_IV!$B$32:$B$35,Binning_WOE_IV!$G$32:$G$35,"not found",0)</f>
        <v>-0.67859154491044971</v>
      </c>
      <c r="Z43" s="23">
        <f>_xlfn.XLOOKUP(_xlfn.XLOOKUP(C43,Binning_WOE_IV!$AF$2:$AF$6,Binning_WOE_IV!$AG$2:$AG$6,"not found",0),Binning_WOE_IV!$R$36:$R$38,Binning_WOE_IV!$G$36:$G$38,"not found",0)</f>
        <v>-4.4726268044255127E-2</v>
      </c>
      <c r="AA43" cm="1">
        <f t="array" ref="AA43">_xlfn.SWITCH(D43,"radio/tv",Binning_WOE_IV!$G$39,"other",Binning_WOE_IV!$G$39,"education",Binning_WOE_IV!$G$40,"retraining",Binning_WOE_IV!$G$40,"furniture/equipment",Binning_WOE_IV!$G$41,"domestic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3">
        <f>_xlfn.LET(_xlpm.b,_xlfn.XLOOKUP(F43,Binning_WOE_IV!$AJ$2:$AJ$6,Binning_WOE_IV!$AK$2:$AK$6,"not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3">
        <f>_xlfn.LET(_xlpm.b,_xlfn.XLOOKUP(G43,Binning_WOE_IV!$AL$2:$AL$6,Binning_WOE_IV!$AM$2:$AM$6,"not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3">
        <f>_xlfn.XLOOKUP(_xlfn.XLOOKUP(I43,Binning_WOE_IV!$AN$2:$AN$5,Binning_WOE_IV!$AO$2:$AO$5,"not found",0),Binning_WOE_IV!$R$53:$R$55,Binning_WOE_IV!$G$53:$G$55,"not found",0)</f>
        <v>-0.2698954162208389</v>
      </c>
      <c r="AE43">
        <f>_xlfn.LET(_xlpm.b,_xlfn.XLOOKUP(L43,Binning_WOE_IV!$AQ$2:$AQ$5,Binning_WOE_IV!$AR$2:$AR$5,"not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3">
        <f>_xlfn.XLOOKUP(_xlfn.XLOOKUP(N43,Binning_WOE_IV!$AS$2:$AS$4,Binning_WOE_IV!$AT$2:$AT$4,"not found",0),Binning_WOE_IV!$R$62:$R$63,Binning_WOE_IV!$G$62:$G$63,"not found",0)</f>
        <v>0.12957806221905885</v>
      </c>
      <c r="AG43">
        <f>_xlfn.XLOOKUP(_xlfn.XLOOKUP(O43,Binning_WOE_IV!$AU$2:$AU$4,Binning_WOE_IV!$AV$2:$AV$4,"not found",0),Binning_WOE_IV!$R$64:$R$65,Binning_WOE_IV!$G$64:$G$65,"not found",0)</f>
        <v>0.23435622685305388</v>
      </c>
      <c r="AH43">
        <f>V43*TEST_SUMMARY!$C$3</f>
        <v>-5.5952498937620498E-2</v>
      </c>
      <c r="AI43">
        <f>W43*TEST_SUMMARY!$C$4</f>
        <v>0.49301772974847569</v>
      </c>
      <c r="AJ43">
        <f>X43*TEST_SUMMARY!$C$5</f>
        <v>-0.26777415036949909</v>
      </c>
      <c r="AK43">
        <f>Y43*TEST_SUMMARY!$C$6</f>
        <v>0.53190423215968441</v>
      </c>
      <c r="AL43">
        <f>Z43*TEST_SUMMARY!$C$7</f>
        <v>2.4580699342731407E-2</v>
      </c>
      <c r="AM43">
        <f>AA43*TEST_SUMMARY!$C$8</f>
        <v>0.38352631329769549</v>
      </c>
      <c r="AN43">
        <f>AB43*TEST_SUMMARY!$C$9</f>
        <v>0.17108448609736249</v>
      </c>
      <c r="AO43">
        <f>AC43*TEST_SUMMARY!$C$10</f>
        <v>-0.18469041192036334</v>
      </c>
      <c r="AP43">
        <f>AD43*TEST_SUMMARY!$C$11</f>
        <v>0.31977406031642996</v>
      </c>
      <c r="AQ43">
        <f>AE43*TEST_SUMMARY!$C$12</f>
        <v>-1.8327249432625072E-2</v>
      </c>
      <c r="AR43">
        <f>AF43*TEST_SUMMARY!$C$13</f>
        <v>-7.9424741749105313E-2</v>
      </c>
      <c r="AS43">
        <f>AG43*TEST_SUMMARY!$C$14</f>
        <v>-8.8614999578798745E-2</v>
      </c>
      <c r="AT43">
        <f>TEST_SUMMARY!$C$2+SUM(AH43:AS43)</f>
        <v>0.40770265421224405</v>
      </c>
      <c r="AU43">
        <f t="shared" si="0"/>
        <v>0.60053689070920735</v>
      </c>
      <c r="AV43">
        <f t="shared" si="1"/>
        <v>0.50993120602813646</v>
      </c>
      <c r="AW43">
        <f t="shared" si="2"/>
        <v>0</v>
      </c>
      <c r="AX43">
        <f t="shared" si="3"/>
        <v>1</v>
      </c>
      <c r="AY43" s="35">
        <f t="shared" si="12"/>
        <v>15</v>
      </c>
      <c r="AZ43" s="35">
        <f t="shared" si="12"/>
        <v>27</v>
      </c>
      <c r="BA43" s="35">
        <f t="shared" si="8"/>
        <v>6.9767441860465115E-2</v>
      </c>
      <c r="BB43" s="35">
        <f t="shared" si="9"/>
        <v>0.31764705882352939</v>
      </c>
      <c r="BC43" s="35">
        <f t="shared" si="4"/>
        <v>0.24787961696306426</v>
      </c>
      <c r="BD43">
        <f t="shared" si="5"/>
        <v>0.31764705882352939</v>
      </c>
      <c r="BE43">
        <f t="shared" si="6"/>
        <v>6.9767441860465115E-2</v>
      </c>
      <c r="BF43" s="23">
        <f>VLOOKUP(AH43,POINTS_TABLE!$D$2:$E$6,2,FALSE)</f>
        <v>-2.4216717822795024</v>
      </c>
      <c r="BG43" s="23">
        <f>VLOOKUP(AI43,POINTS_TABLE!$D$7:$E$12,2,FALSE)</f>
        <v>21.33822701335383</v>
      </c>
      <c r="BH43" s="23">
        <f>VLOOKUP(AJ43,POINTS_TABLE!$D$13:$E$18,2,FALSE)</f>
        <v>-11.589493164489957</v>
      </c>
      <c r="BI43" s="23">
        <f>VLOOKUP(AK43,POINTS_TABLE!$D$21:$E$24,2,FALSE)</f>
        <v>23.021267938938855</v>
      </c>
      <c r="BJ43" s="23">
        <f>VLOOKUP(AL43,POINTS_TABLE!$D$25:$E$27,2,FALSE)</f>
        <v>1.063873591300236</v>
      </c>
      <c r="BK43" s="23">
        <f>VLOOKUP(AM43,POINTS_TABLE!$D$28:$E$33,2,FALSE)</f>
        <v>16.599345307350365</v>
      </c>
      <c r="BL43" s="23">
        <f>VLOOKUP(AN43,POINTS_TABLE!$D$34:$E$37,2,FALSE)</f>
        <v>7.4046821899710498</v>
      </c>
      <c r="BM43" s="23">
        <f>VLOOKUP(AO43,POINTS_TABLE!$D$38:$E$41,2,FALSE)</f>
        <v>-7.9935582413174426</v>
      </c>
      <c r="BN43" s="23">
        <f>VLOOKUP(AP43,POINTS_TABLE!$D$42:$E$44,2,FALSE)</f>
        <v>13.840093530703253</v>
      </c>
      <c r="BO43" s="23">
        <f>VLOOKUP(AQ43,POINTS_TABLE!$D$45:$E$48,2,FALSE)</f>
        <v>-0.79321895608749771</v>
      </c>
      <c r="BP43" s="23">
        <f>VLOOKUP(AR43,POINTS_TABLE!$D$49:$E$50,2,FALSE)</f>
        <v>-3.4375704313596254</v>
      </c>
      <c r="BQ43" s="23">
        <f>VLOOKUP(AS43,POINTS_TABLE!$D$51:$E$52,2,FALSE)</f>
        <v>-3.8353326132213157</v>
      </c>
      <c r="BR43" s="39">
        <f>ROUND(SCORECARD_SCALLING!$C$6-SUM(BF43:BQ43)-TRAIN_SUMMARY!$C$2*SCORECARD_SCALLING!$C$5,0)</f>
        <v>453</v>
      </c>
      <c r="BS43" t="str">
        <f t="shared" si="10"/>
        <v>Reject</v>
      </c>
      <c r="BT43">
        <f t="shared" si="11"/>
        <v>1</v>
      </c>
    </row>
    <row r="44" spans="1:72">
      <c r="A44" s="2" t="s">
        <v>21</v>
      </c>
      <c r="B44" s="2">
        <v>15</v>
      </c>
      <c r="C44" s="2" t="s">
        <v>33</v>
      </c>
      <c r="D44" s="2" t="s">
        <v>46</v>
      </c>
      <c r="E44" s="2">
        <v>3959</v>
      </c>
      <c r="F44" s="2" t="s">
        <v>34</v>
      </c>
      <c r="G44" s="2" t="s">
        <v>35</v>
      </c>
      <c r="H44" s="2">
        <v>3</v>
      </c>
      <c r="I44" s="2" t="s">
        <v>36</v>
      </c>
      <c r="J44" s="2" t="s">
        <v>27</v>
      </c>
      <c r="K44" s="2">
        <v>2</v>
      </c>
      <c r="L44" s="2" t="s">
        <v>43</v>
      </c>
      <c r="M44" s="2">
        <v>29</v>
      </c>
      <c r="N44" s="2" t="s">
        <v>27</v>
      </c>
      <c r="O44" s="2" t="s">
        <v>29</v>
      </c>
      <c r="P44" s="2">
        <v>1</v>
      </c>
      <c r="Q44" s="2" t="s">
        <v>30</v>
      </c>
      <c r="R44" s="2">
        <v>1</v>
      </c>
      <c r="S44" s="2" t="s">
        <v>31</v>
      </c>
      <c r="T44" s="2" t="s">
        <v>31</v>
      </c>
      <c r="U44" s="2">
        <v>1</v>
      </c>
      <c r="V44">
        <f>_xlfn.XLOOKUP(B44,Binning_WOE_IV!$C$2:$C$6,Binning_WOE_IV!$I$2:$I$6,"not found",-1)</f>
        <v>7.0953437452657447E-2</v>
      </c>
      <c r="W44">
        <f>_xlfn.XLOOKUP(E44,Binning_WOE_IV!$C$7:$C$12,Binning_WOE_IV!$I$7:$I$12,"not found",-1)</f>
        <v>4.3939369041401284E-2</v>
      </c>
      <c r="X44">
        <f>_xlfn.XLOOKUP(M44,Binning_WOE_IV!$C$13:$C$18,Binning_WOE_IV!$I$13:$I$18,"not found",-1)</f>
        <v>-0.13233987329659078</v>
      </c>
      <c r="Y44">
        <f>_xlfn.XLOOKUP(A44,Binning_WOE_IV!$B$32:$B$35,Binning_WOE_IV!$G$32:$G$35,"not found",0)</f>
        <v>-0.67859154491044971</v>
      </c>
      <c r="Z44" s="23">
        <f>_xlfn.XLOOKUP(_xlfn.XLOOKUP(C44,Binning_WOE_IV!$AF$2:$AF$6,Binning_WOE_IV!$AG$2:$AG$6,"not found",0),Binning_WOE_IV!$R$36:$R$38,Binning_WOE_IV!$G$36:$G$38,"not found",0)</f>
        <v>-4.4726268044255127E-2</v>
      </c>
      <c r="AA44" cm="1">
        <f t="array" ref="AA44">_xlfn.SWITCH(D44,"radio/tv",Binning_WOE_IV!$G$39,"other",Binning_WOE_IV!$G$39,"education",Binning_WOE_IV!$G$40,"retraining",Binning_WOE_IV!$G$40,"furniture/equipment",Binning_WOE_IV!$G$41,"domestic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4">
        <f>_xlfn.LET(_xlpm.b,_xlfn.XLOOKUP(F44,Binning_WOE_IV!$AJ$2:$AJ$6,Binning_WOE_IV!$AK$2:$AK$6,"not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4">
        <f>_xlfn.LET(_xlpm.b,_xlfn.XLOOKUP(G44,Binning_WOE_IV!$AL$2:$AL$6,Binning_WOE_IV!$AM$2:$AM$6,"not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4">
        <f>_xlfn.XLOOKUP(_xlfn.XLOOKUP(I44,Binning_WOE_IV!$AN$2:$AN$5,Binning_WOE_IV!$AO$2:$AO$5,"not found",0),Binning_WOE_IV!$R$53:$R$55,Binning_WOE_IV!$G$53:$G$55,"not found",0)</f>
        <v>-0.20099341664998441</v>
      </c>
      <c r="AE44">
        <f>_xlfn.LET(_xlpm.b,_xlfn.XLOOKUP(L44,Binning_WOE_IV!$AQ$2:$AQ$5,Binning_WOE_IV!$AR$2:$AR$5,"not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4">
        <f>_xlfn.XLOOKUP(_xlfn.XLOOKUP(N44,Binning_WOE_IV!$AS$2:$AS$4,Binning_WOE_IV!$AT$2:$AT$4,"not found",0),Binning_WOE_IV!$R$62:$R$63,Binning_WOE_IV!$G$62:$G$63,"not found",0)</f>
        <v>0.12957806221905885</v>
      </c>
      <c r="AG44">
        <f>_xlfn.XLOOKUP(_xlfn.XLOOKUP(O44,Binning_WOE_IV!$AU$2:$AU$4,Binning_WOE_IV!$AV$2:$AV$4,"not found",0),Binning_WOE_IV!$R$64:$R$65,Binning_WOE_IV!$G$64:$G$65,"not found",0)</f>
        <v>0.23435622685305388</v>
      </c>
      <c r="AH44">
        <f>V44*TEST_SUMMARY!$C$3</f>
        <v>-5.5952498937620498E-2</v>
      </c>
      <c r="AI44">
        <f>W44*TEST_SUMMARY!$C$4</f>
        <v>-2.1929012991782761E-2</v>
      </c>
      <c r="AJ44">
        <f>X44*TEST_SUMMARY!$C$5</f>
        <v>8.428542324031725E-2</v>
      </c>
      <c r="AK44">
        <f>Y44*TEST_SUMMARY!$C$6</f>
        <v>0.53190423215968441</v>
      </c>
      <c r="AL44">
        <f>Z44*TEST_SUMMARY!$C$7</f>
        <v>2.4580699342731407E-2</v>
      </c>
      <c r="AM44">
        <f>AA44*TEST_SUMMARY!$C$8</f>
        <v>0.38352631329769549</v>
      </c>
      <c r="AN44">
        <f>AB44*TEST_SUMMARY!$C$9</f>
        <v>0.17108448609736249</v>
      </c>
      <c r="AO44">
        <f>AC44*TEST_SUMMARY!$C$10</f>
        <v>4.7923621110280083E-2</v>
      </c>
      <c r="AP44">
        <f>AD44*TEST_SUMMARY!$C$11</f>
        <v>0.23813846799994265</v>
      </c>
      <c r="AQ44">
        <f>AE44*TEST_SUMMARY!$C$12</f>
        <v>-1.8327249432625072E-2</v>
      </c>
      <c r="AR44">
        <f>AF44*TEST_SUMMARY!$C$13</f>
        <v>-7.9424741749105313E-2</v>
      </c>
      <c r="AS44">
        <f>AG44*TEST_SUMMARY!$C$14</f>
        <v>-8.8614999578798745E-2</v>
      </c>
      <c r="AT44">
        <f>TEST_SUMMARY!$C$2+SUM(AH44:AS44)</f>
        <v>0.39579392579595807</v>
      </c>
      <c r="AU44">
        <f t="shared" si="0"/>
        <v>0.59767668743573199</v>
      </c>
      <c r="AV44">
        <f t="shared" si="1"/>
        <v>0.51470532770089794</v>
      </c>
      <c r="AW44">
        <f t="shared" si="2"/>
        <v>0</v>
      </c>
      <c r="AX44">
        <f t="shared" si="3"/>
        <v>1</v>
      </c>
      <c r="AY44" s="35">
        <f t="shared" si="12"/>
        <v>15</v>
      </c>
      <c r="AZ44" s="35">
        <f t="shared" si="12"/>
        <v>28</v>
      </c>
      <c r="BA44" s="35">
        <f t="shared" si="8"/>
        <v>6.9767441860465115E-2</v>
      </c>
      <c r="BB44" s="35">
        <f t="shared" si="9"/>
        <v>0.32941176470588235</v>
      </c>
      <c r="BC44" s="35">
        <f t="shared" si="4"/>
        <v>0.25964432284541722</v>
      </c>
      <c r="BD44">
        <f t="shared" si="5"/>
        <v>0.32941176470588235</v>
      </c>
      <c r="BE44">
        <f t="shared" si="6"/>
        <v>6.9767441860465115E-2</v>
      </c>
      <c r="BF44" s="23">
        <f>VLOOKUP(AH44,POINTS_TABLE!$D$2:$E$6,2,FALSE)</f>
        <v>-2.4216717822795024</v>
      </c>
      <c r="BG44" s="23">
        <f>VLOOKUP(AI44,POINTS_TABLE!$D$7:$E$12,2,FALSE)</f>
        <v>-0.94910634884503919</v>
      </c>
      <c r="BH44" s="23">
        <f>VLOOKUP(AJ44,POINTS_TABLE!$D$13:$E$18,2,FALSE)</f>
        <v>3.6479448638409924</v>
      </c>
      <c r="BI44" s="23">
        <f>VLOOKUP(AK44,POINTS_TABLE!$D$21:$E$24,2,FALSE)</f>
        <v>23.021267938938855</v>
      </c>
      <c r="BJ44" s="23">
        <f>VLOOKUP(AL44,POINTS_TABLE!$D$25:$E$27,2,FALSE)</f>
        <v>1.063873591300236</v>
      </c>
      <c r="BK44" s="23">
        <f>VLOOKUP(AM44,POINTS_TABLE!$D$28:$E$33,2,FALSE)</f>
        <v>16.599345307350365</v>
      </c>
      <c r="BL44" s="23">
        <f>VLOOKUP(AN44,POINTS_TABLE!$D$34:$E$37,2,FALSE)</f>
        <v>7.4046821899710498</v>
      </c>
      <c r="BM44" s="23">
        <f>VLOOKUP(AO44,POINTS_TABLE!$D$38:$E$41,2,FALSE)</f>
        <v>2.0741751155172814</v>
      </c>
      <c r="BN44" s="23">
        <f>VLOOKUP(AP44,POINTS_TABLE!$D$42:$E$44,2,FALSE)</f>
        <v>10.30683560485237</v>
      </c>
      <c r="BO44" s="23">
        <f>VLOOKUP(AQ44,POINTS_TABLE!$D$45:$E$48,2,FALSE)</f>
        <v>-0.79321895608749771</v>
      </c>
      <c r="BP44" s="23">
        <f>VLOOKUP(AR44,POINTS_TABLE!$D$49:$E$50,2,FALSE)</f>
        <v>-3.4375704313596254</v>
      </c>
      <c r="BQ44" s="23">
        <f>VLOOKUP(AS44,POINTS_TABLE!$D$51:$E$52,2,FALSE)</f>
        <v>-3.8353326132213157</v>
      </c>
      <c r="BR44" s="39">
        <f>ROUND(SCORECARD_SCALLING!$C$6-SUM(BF44:BQ44)-TRAIN_SUMMARY!$C$2*SCORECARD_SCALLING!$C$5,0)</f>
        <v>453</v>
      </c>
      <c r="BS44" t="str">
        <f t="shared" si="10"/>
        <v>Reject</v>
      </c>
      <c r="BT44">
        <f t="shared" si="11"/>
        <v>1</v>
      </c>
    </row>
    <row r="45" spans="1:72">
      <c r="A45" s="2" t="s">
        <v>21</v>
      </c>
      <c r="B45" s="2">
        <v>24</v>
      </c>
      <c r="C45" s="2" t="s">
        <v>45</v>
      </c>
      <c r="D45" s="2" t="s">
        <v>46</v>
      </c>
      <c r="E45" s="2">
        <v>4870</v>
      </c>
      <c r="F45" s="2" t="s">
        <v>34</v>
      </c>
      <c r="G45" s="2" t="s">
        <v>35</v>
      </c>
      <c r="H45" s="2">
        <v>3</v>
      </c>
      <c r="I45" s="2" t="s">
        <v>26</v>
      </c>
      <c r="J45" s="2" t="s">
        <v>27</v>
      </c>
      <c r="K45" s="2">
        <v>4</v>
      </c>
      <c r="L45" s="2" t="s">
        <v>47</v>
      </c>
      <c r="M45" s="2">
        <v>53</v>
      </c>
      <c r="N45" s="2" t="s">
        <v>27</v>
      </c>
      <c r="O45" s="2" t="s">
        <v>44</v>
      </c>
      <c r="P45" s="2">
        <v>2</v>
      </c>
      <c r="Q45" s="2" t="s">
        <v>30</v>
      </c>
      <c r="R45" s="2">
        <v>2</v>
      </c>
      <c r="S45" s="2" t="s">
        <v>27</v>
      </c>
      <c r="T45" s="2" t="s">
        <v>31</v>
      </c>
      <c r="U45" s="2">
        <v>1</v>
      </c>
      <c r="V45">
        <f>_xlfn.XLOOKUP(B45,Binning_WOE_IV!$C$2:$C$6,Binning_WOE_IV!$I$2:$I$6,"not found",-1)</f>
        <v>-0.12917431193202994</v>
      </c>
      <c r="W45">
        <f>_xlfn.XLOOKUP(E45,Binning_WOE_IV!$C$7:$C$12,Binning_WOE_IV!$I$7:$I$12,"not found",-1)</f>
        <v>4.3939369041401284E-2</v>
      </c>
      <c r="X45">
        <f>_xlfn.XLOOKUP(M45,Binning_WOE_IV!$C$13:$C$18,Binning_WOE_IV!$I$13:$I$18,"not found",-1)</f>
        <v>0.42044277372805144</v>
      </c>
      <c r="Y45">
        <f>_xlfn.XLOOKUP(A45,Binning_WOE_IV!$B$32:$B$35,Binning_WOE_IV!$G$32:$G$35,"not found",0)</f>
        <v>-0.67859154491044971</v>
      </c>
      <c r="Z45" s="23">
        <f>_xlfn.XLOOKUP(_xlfn.XLOOKUP(C45,Binning_WOE_IV!$AF$2:$AF$6,Binning_WOE_IV!$AG$2:$AG$6,"not found",0),Binning_WOE_IV!$R$36:$R$38,Binning_WOE_IV!$G$36:$G$38,"not found",0)</f>
        <v>-4.4726268044255127E-2</v>
      </c>
      <c r="AA45" cm="1">
        <f t="array" ref="AA45">_xlfn.SWITCH(D45,"radio/tv",Binning_WOE_IV!$G$39,"other",Binning_WOE_IV!$G$39,"education",Binning_WOE_IV!$G$40,"retraining",Binning_WOE_IV!$G$40,"furniture/equipment",Binning_WOE_IV!$G$41,"domestic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45">
        <f>_xlfn.LET(_xlpm.b,_xlfn.XLOOKUP(F45,Binning_WOE_IV!$AJ$2:$AJ$6,Binning_WOE_IV!$AK$2:$AK$6,"not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5">
        <f>_xlfn.LET(_xlpm.b,_xlfn.XLOOKUP(G45,Binning_WOE_IV!$AL$2:$AL$6,Binning_WOE_IV!$AM$2:$AM$6,"not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45">
        <f>_xlfn.XLOOKUP(_xlfn.XLOOKUP(I45,Binning_WOE_IV!$AN$2:$AN$5,Binning_WOE_IV!$AO$2:$AO$5,"not found",0),Binning_WOE_IV!$R$53:$R$55,Binning_WOE_IV!$G$53:$G$55,"not found",0)</f>
        <v>0.1811117123342415</v>
      </c>
      <c r="AE45">
        <f>_xlfn.LET(_xlpm.b,_xlfn.XLOOKUP(L45,Binning_WOE_IV!$AQ$2:$AQ$5,Binning_WOE_IV!$AR$2:$AR$5,"not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45">
        <f>_xlfn.XLOOKUP(_xlfn.XLOOKUP(N45,Binning_WOE_IV!$AS$2:$AS$4,Binning_WOE_IV!$AT$2:$AT$4,"not found",0),Binning_WOE_IV!$R$62:$R$63,Binning_WOE_IV!$G$62:$G$63,"not found",0)</f>
        <v>0.12957806221905885</v>
      </c>
      <c r="AG45">
        <f>_xlfn.XLOOKUP(_xlfn.XLOOKUP(O45,Binning_WOE_IV!$AU$2:$AU$4,Binning_WOE_IV!$AV$2:$AV$4,"not found",0),Binning_WOE_IV!$R$64:$R$65,Binning_WOE_IV!$G$64:$G$65,"not found",0)</f>
        <v>-0.4919272386823581</v>
      </c>
      <c r="AH45">
        <f>V45*TEST_SUMMARY!$C$3</f>
        <v>0.10186434668464488</v>
      </c>
      <c r="AI45">
        <f>W45*TEST_SUMMARY!$C$4</f>
        <v>-2.1929012991782761E-2</v>
      </c>
      <c r="AJ45">
        <f>X45*TEST_SUMMARY!$C$5</f>
        <v>-0.26777415036949909</v>
      </c>
      <c r="AK45">
        <f>Y45*TEST_SUMMARY!$C$6</f>
        <v>0.53190423215968441</v>
      </c>
      <c r="AL45">
        <f>Z45*TEST_SUMMARY!$C$7</f>
        <v>2.4580699342731407E-2</v>
      </c>
      <c r="AM45">
        <f>AA45*TEST_SUMMARY!$C$8</f>
        <v>0.38352631329769549</v>
      </c>
      <c r="AN45">
        <f>AB45*TEST_SUMMARY!$C$9</f>
        <v>0.17108448609736249</v>
      </c>
      <c r="AO45">
        <f>AC45*TEST_SUMMARY!$C$10</f>
        <v>4.7923621110280083E-2</v>
      </c>
      <c r="AP45">
        <f>AD45*TEST_SUMMARY!$C$11</f>
        <v>-0.21458247952085815</v>
      </c>
      <c r="AQ45">
        <f>AE45*TEST_SUMMARY!$C$12</f>
        <v>0.30495501300893796</v>
      </c>
      <c r="AR45">
        <f>AF45*TEST_SUMMARY!$C$13</f>
        <v>-7.9424741749105313E-2</v>
      </c>
      <c r="AS45">
        <f>AG45*TEST_SUMMARY!$C$14</f>
        <v>0.18600799575071647</v>
      </c>
      <c r="AT45">
        <f>TEST_SUMMARY!$C$2+SUM(AH45:AS45)</f>
        <v>0.34673550805868458</v>
      </c>
      <c r="AU45">
        <f t="shared" si="0"/>
        <v>0.58582572492218832</v>
      </c>
      <c r="AV45">
        <f t="shared" si="1"/>
        <v>0.53473293138030908</v>
      </c>
      <c r="AW45">
        <f t="shared" si="2"/>
        <v>0</v>
      </c>
      <c r="AX45">
        <f t="shared" si="3"/>
        <v>1</v>
      </c>
      <c r="AY45" s="35">
        <f t="shared" si="12"/>
        <v>15</v>
      </c>
      <c r="AZ45" s="35">
        <f t="shared" si="12"/>
        <v>29</v>
      </c>
      <c r="BA45" s="35">
        <f t="shared" si="8"/>
        <v>6.9767441860465115E-2</v>
      </c>
      <c r="BB45" s="35">
        <f t="shared" si="9"/>
        <v>0.3411764705882353</v>
      </c>
      <c r="BC45" s="35">
        <f t="shared" si="4"/>
        <v>0.27140902872777017</v>
      </c>
      <c r="BD45">
        <f t="shared" si="5"/>
        <v>0.3411764705882353</v>
      </c>
      <c r="BE45">
        <f t="shared" si="6"/>
        <v>6.9767441860465115E-2</v>
      </c>
      <c r="BF45" s="23">
        <f>VLOOKUP(AH45,POINTS_TABLE!$D$2:$E$6,2,FALSE)</f>
        <v>4.4087756341599382</v>
      </c>
      <c r="BG45" s="23">
        <f>VLOOKUP(AI45,POINTS_TABLE!$D$7:$E$12,2,FALSE)</f>
        <v>-0.94910634884503919</v>
      </c>
      <c r="BH45" s="23">
        <f>VLOOKUP(AJ45,POINTS_TABLE!$D$13:$E$18,2,FALSE)</f>
        <v>-11.589493164489957</v>
      </c>
      <c r="BI45" s="23">
        <f>VLOOKUP(AK45,POINTS_TABLE!$D$21:$E$24,2,FALSE)</f>
        <v>23.021267938938855</v>
      </c>
      <c r="BJ45" s="23">
        <f>VLOOKUP(AL45,POINTS_TABLE!$D$25:$E$27,2,FALSE)</f>
        <v>1.063873591300236</v>
      </c>
      <c r="BK45" s="23">
        <f>VLOOKUP(AM45,POINTS_TABLE!$D$28:$E$33,2,FALSE)</f>
        <v>16.599345307350365</v>
      </c>
      <c r="BL45" s="23">
        <f>VLOOKUP(AN45,POINTS_TABLE!$D$34:$E$37,2,FALSE)</f>
        <v>7.4046821899710498</v>
      </c>
      <c r="BM45" s="23">
        <f>VLOOKUP(AO45,POINTS_TABLE!$D$38:$E$41,2,FALSE)</f>
        <v>2.0741751155172814</v>
      </c>
      <c r="BN45" s="23">
        <f>VLOOKUP(AP45,POINTS_TABLE!$D$42:$E$44,2,FALSE)</f>
        <v>-9.2873123719919874</v>
      </c>
      <c r="BO45" s="23">
        <f>VLOOKUP(AQ45,POINTS_TABLE!$D$45:$E$48,2,FALSE)</f>
        <v>13.198712548866723</v>
      </c>
      <c r="BP45" s="23">
        <f>VLOOKUP(AR45,POINTS_TABLE!$D$49:$E$50,2,FALSE)</f>
        <v>-3.4375704313596254</v>
      </c>
      <c r="BQ45" s="23">
        <f>VLOOKUP(AS45,POINTS_TABLE!$D$51:$E$52,2,FALSE)</f>
        <v>8.0505843910576207</v>
      </c>
      <c r="BR45" s="39">
        <f>ROUND(SCORECARD_SCALLING!$C$6-SUM(BF45:BQ45)-TRAIN_SUMMARY!$C$2*SCORECARD_SCALLING!$C$5,0)</f>
        <v>455</v>
      </c>
      <c r="BS45" t="str">
        <f t="shared" si="10"/>
        <v>Reject</v>
      </c>
      <c r="BT45">
        <f t="shared" si="11"/>
        <v>1</v>
      </c>
    </row>
    <row r="46" spans="1:72">
      <c r="A46" s="2" t="s">
        <v>32</v>
      </c>
      <c r="B46" s="2">
        <v>12</v>
      </c>
      <c r="C46" s="2" t="s">
        <v>33</v>
      </c>
      <c r="D46" s="2" t="s">
        <v>58</v>
      </c>
      <c r="E46" s="2">
        <v>841</v>
      </c>
      <c r="F46" s="2" t="s">
        <v>59</v>
      </c>
      <c r="G46" s="2" t="s">
        <v>39</v>
      </c>
      <c r="H46" s="2">
        <v>2</v>
      </c>
      <c r="I46" s="2" t="s">
        <v>36</v>
      </c>
      <c r="J46" s="2" t="s">
        <v>27</v>
      </c>
      <c r="K46" s="2">
        <v>4</v>
      </c>
      <c r="L46" s="2" t="s">
        <v>28</v>
      </c>
      <c r="M46" s="2">
        <v>23</v>
      </c>
      <c r="N46" s="2" t="s">
        <v>27</v>
      </c>
      <c r="O46" s="2" t="s">
        <v>51</v>
      </c>
      <c r="P46" s="2">
        <v>1</v>
      </c>
      <c r="Q46" s="2" t="s">
        <v>40</v>
      </c>
      <c r="R46" s="2">
        <v>1</v>
      </c>
      <c r="S46" s="2" t="s">
        <v>27</v>
      </c>
      <c r="T46" s="2" t="s">
        <v>31</v>
      </c>
      <c r="U46" s="2">
        <v>0</v>
      </c>
      <c r="V46">
        <f>_xlfn.XLOOKUP(B46,Binning_WOE_IV!$C$2:$C$6,Binning_WOE_IV!$I$2:$I$6,"not found",-1)</f>
        <v>7.0953437452657447E-2</v>
      </c>
      <c r="W46">
        <f>_xlfn.XLOOKUP(E46,Binning_WOE_IV!$C$7:$C$12,Binning_WOE_IV!$I$7:$I$12,"not found",-1)</f>
        <v>3.9978967825304385E-2</v>
      </c>
      <c r="X46">
        <f>_xlfn.XLOOKUP(M46,Binning_WOE_IV!$C$13:$C$18,Binning_WOE_IV!$I$13:$I$18,"not found",-1)</f>
        <v>-0.40221483439086264</v>
      </c>
      <c r="Y46">
        <f>_xlfn.XLOOKUP(A46,Binning_WOE_IV!$B$32:$B$35,Binning_WOE_IV!$G$32:$G$35,"not found",0)</f>
        <v>-0.45557089656450134</v>
      </c>
      <c r="Z46" s="23">
        <f>_xlfn.XLOOKUP(_xlfn.XLOOKUP(C46,Binning_WOE_IV!$AF$2:$AF$6,Binning_WOE_IV!$AG$2:$AG$6,"not found",0),Binning_WOE_IV!$R$36:$R$38,Binning_WOE_IV!$G$36:$G$38,"not found",0)</f>
        <v>-4.4726268044255127E-2</v>
      </c>
      <c r="AA46" cm="1">
        <f t="array" ref="AA46">_xlfn.SWITCH(D46,"radio/tv",Binning_WOE_IV!$G$39,"other",Binning_WOE_IV!$G$39,"education",Binning_WOE_IV!$G$40,"retraining",Binning_WOE_IV!$G$40,"furniture/equipment",Binning_WOE_IV!$G$41,"domestic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46">
        <f>_xlfn.LET(_xlpm.b,_xlfn.XLOOKUP(F46,Binning_WOE_IV!$AJ$2:$AJ$6,Binning_WOE_IV!$AK$2:$AK$6,"not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46">
        <f>_xlfn.LET(_xlpm.b,_xlfn.XLOOKUP(G46,Binning_WOE_IV!$AL$2:$AL$6,Binning_WOE_IV!$AM$2:$AM$6,"not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6">
        <f>_xlfn.XLOOKUP(_xlfn.XLOOKUP(I46,Binning_WOE_IV!$AN$2:$AN$5,Binning_WOE_IV!$AO$2:$AO$5,"not found",0),Binning_WOE_IV!$R$53:$R$55,Binning_WOE_IV!$G$53:$G$55,"not found",0)</f>
        <v>-0.20099341664998441</v>
      </c>
      <c r="AE46">
        <f>_xlfn.LET(_xlpm.b,_xlfn.XLOOKUP(L46,Binning_WOE_IV!$AQ$2:$AQ$5,Binning_WOE_IV!$AR$2:$AR$5,"not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6">
        <f>_xlfn.XLOOKUP(_xlfn.XLOOKUP(N46,Binning_WOE_IV!$AS$2:$AS$4,Binning_WOE_IV!$AT$2:$AT$4,"not found",0),Binning_WOE_IV!$R$62:$R$63,Binning_WOE_IV!$G$62:$G$63,"not found",0)</f>
        <v>0.12957806221905885</v>
      </c>
      <c r="AG46">
        <f>_xlfn.XLOOKUP(_xlfn.XLOOKUP(O46,Binning_WOE_IV!$AU$2:$AU$4,Binning_WOE_IV!$AV$2:$AV$4,"not found",0),Binning_WOE_IV!$R$64:$R$65,Binning_WOE_IV!$G$64:$G$65,"not found",0)</f>
        <v>-0.4919272386823581</v>
      </c>
      <c r="AH46">
        <f>V46*TEST_SUMMARY!$C$3</f>
        <v>-5.5952498937620498E-2</v>
      </c>
      <c r="AI46">
        <f>W46*TEST_SUMMARY!$C$4</f>
        <v>-1.9952478243670423E-2</v>
      </c>
      <c r="AJ46">
        <f>X46*TEST_SUMMARY!$C$5</f>
        <v>0.25616502952357967</v>
      </c>
      <c r="AK46">
        <f>Y46*TEST_SUMMARY!$C$6</f>
        <v>0.35709270141793154</v>
      </c>
      <c r="AL46">
        <f>Z46*TEST_SUMMARY!$C$7</f>
        <v>2.4580699342731407E-2</v>
      </c>
      <c r="AM46">
        <f>AA46*TEST_SUMMARY!$C$8</f>
        <v>0.4883377841684039</v>
      </c>
      <c r="AN46">
        <f>AB46*TEST_SUMMARY!$C$9</f>
        <v>0.18902110492895396</v>
      </c>
      <c r="AO46">
        <f>AC46*TEST_SUMMARY!$C$10</f>
        <v>-0.18469041192036334</v>
      </c>
      <c r="AP46">
        <f>AD46*TEST_SUMMARY!$C$11</f>
        <v>0.23813846799994265</v>
      </c>
      <c r="AQ46">
        <f>AE46*TEST_SUMMARY!$C$12</f>
        <v>-0.28008206528227803</v>
      </c>
      <c r="AR46">
        <f>AF46*TEST_SUMMARY!$C$13</f>
        <v>-7.9424741749105313E-2</v>
      </c>
      <c r="AS46">
        <f>AG46*TEST_SUMMARY!$C$14</f>
        <v>0.18600799575071647</v>
      </c>
      <c r="AT46">
        <f>TEST_SUMMARY!$C$2+SUM(AH46:AS46)</f>
        <v>0.29784077223709893</v>
      </c>
      <c r="AU46">
        <f t="shared" si="0"/>
        <v>0.57391459098536957</v>
      </c>
      <c r="AV46">
        <f t="shared" si="1"/>
        <v>0.85311546216365763</v>
      </c>
      <c r="AW46">
        <f t="shared" si="2"/>
        <v>1</v>
      </c>
      <c r="AX46">
        <f t="shared" si="3"/>
        <v>0</v>
      </c>
      <c r="AY46" s="35">
        <f t="shared" si="12"/>
        <v>16</v>
      </c>
      <c r="AZ46" s="35">
        <f t="shared" si="12"/>
        <v>29</v>
      </c>
      <c r="BA46" s="35">
        <f t="shared" si="8"/>
        <v>7.441860465116279E-2</v>
      </c>
      <c r="BB46" s="35">
        <f t="shared" si="9"/>
        <v>0.3411764705882353</v>
      </c>
      <c r="BC46" s="35">
        <f t="shared" si="4"/>
        <v>0.26675786593707251</v>
      </c>
      <c r="BD46">
        <f t="shared" si="5"/>
        <v>0.3411764705882353</v>
      </c>
      <c r="BE46">
        <f t="shared" si="6"/>
        <v>7.441860465116279E-2</v>
      </c>
      <c r="BF46" s="23">
        <f>VLOOKUP(AH46,POINTS_TABLE!$D$2:$E$6,2,FALSE)</f>
        <v>-2.4216717822795024</v>
      </c>
      <c r="BG46" s="23">
        <f>VLOOKUP(AI46,POINTS_TABLE!$D$7:$E$12,2,FALSE)</f>
        <v>-0.86356024246764762</v>
      </c>
      <c r="BH46" s="23">
        <f>VLOOKUP(AJ46,POINTS_TABLE!$D$13:$E$18,2,FALSE)</f>
        <v>11.087040532285299</v>
      </c>
      <c r="BI46" s="23">
        <f>VLOOKUP(AK46,POINTS_TABLE!$D$21:$E$24,2,FALSE)</f>
        <v>15.455276084198793</v>
      </c>
      <c r="BJ46" s="23">
        <f>VLOOKUP(AL46,POINTS_TABLE!$D$25:$E$27,2,FALSE)</f>
        <v>1.063873591300236</v>
      </c>
      <c r="BK46" s="23">
        <f>VLOOKUP(AM46,POINTS_TABLE!$D$28:$E$33,2,FALSE)</f>
        <v>21.135674984953837</v>
      </c>
      <c r="BL46" s="23">
        <f>VLOOKUP(AN46,POINTS_TABLE!$D$34:$E$37,2,FALSE)</f>
        <v>8.180994321130628</v>
      </c>
      <c r="BM46" s="23">
        <f>VLOOKUP(AO46,POINTS_TABLE!$D$38:$E$41,2,FALSE)</f>
        <v>-7.9935582413174426</v>
      </c>
      <c r="BN46" s="23">
        <f>VLOOKUP(AP46,POINTS_TABLE!$D$42:$E$44,2,FALSE)</f>
        <v>10.30683560485237</v>
      </c>
      <c r="BO46" s="23">
        <f>VLOOKUP(AQ46,POINTS_TABLE!$D$45:$E$48,2,FALSE)</f>
        <v>-12.122190198740443</v>
      </c>
      <c r="BP46" s="23">
        <f>VLOOKUP(AR46,POINTS_TABLE!$D$49:$E$50,2,FALSE)</f>
        <v>-3.4375704313596254</v>
      </c>
      <c r="BQ46" s="23">
        <f>VLOOKUP(AS46,POINTS_TABLE!$D$51:$E$52,2,FALSE)</f>
        <v>8.0505843910576207</v>
      </c>
      <c r="BR46" s="39">
        <f>ROUND(SCORECARD_SCALLING!$C$6-SUM(BF46:BQ46)-TRAIN_SUMMARY!$C$2*SCORECARD_SCALLING!$C$5,0)</f>
        <v>457</v>
      </c>
      <c r="BS46" t="str">
        <f t="shared" si="10"/>
        <v>Reject</v>
      </c>
      <c r="BT46">
        <f t="shared" si="11"/>
        <v>1</v>
      </c>
    </row>
    <row r="47" spans="1:72">
      <c r="A47" s="2" t="s">
        <v>21</v>
      </c>
      <c r="B47" s="2">
        <v>18</v>
      </c>
      <c r="C47" s="2" t="s">
        <v>22</v>
      </c>
      <c r="D47" s="2" t="s">
        <v>41</v>
      </c>
      <c r="E47" s="2">
        <v>1049</v>
      </c>
      <c r="F47" s="2" t="s">
        <v>34</v>
      </c>
      <c r="G47" s="2" t="s">
        <v>57</v>
      </c>
      <c r="H47" s="2">
        <v>4</v>
      </c>
      <c r="I47" s="2" t="s">
        <v>36</v>
      </c>
      <c r="J47" s="2" t="s">
        <v>27</v>
      </c>
      <c r="K47" s="2">
        <v>4</v>
      </c>
      <c r="L47" s="2" t="s">
        <v>43</v>
      </c>
      <c r="M47" s="2">
        <v>21</v>
      </c>
      <c r="N47" s="2" t="s">
        <v>27</v>
      </c>
      <c r="O47" s="2" t="s">
        <v>51</v>
      </c>
      <c r="P47" s="2">
        <v>1</v>
      </c>
      <c r="Q47" s="2" t="s">
        <v>30</v>
      </c>
      <c r="R47" s="2">
        <v>1</v>
      </c>
      <c r="S47" s="2" t="s">
        <v>27</v>
      </c>
      <c r="T47" s="2" t="s">
        <v>31</v>
      </c>
      <c r="U47" s="2">
        <v>0</v>
      </c>
      <c r="V47">
        <f>_xlfn.XLOOKUP(B47,Binning_WOE_IV!$C$2:$C$6,Binning_WOE_IV!$I$2:$I$6,"not found",-1)</f>
        <v>7.0953437452657447E-2</v>
      </c>
      <c r="W47">
        <f>_xlfn.XLOOKUP(E47,Binning_WOE_IV!$C$7:$C$12,Binning_WOE_IV!$I$7:$I$12,"not found",-1)</f>
        <v>0.16104877718831048</v>
      </c>
      <c r="X47">
        <f>_xlfn.XLOOKUP(M47,Binning_WOE_IV!$C$13:$C$18,Binning_WOE_IV!$I$13:$I$18,"not found",-1)</f>
        <v>-0.40221483439086264</v>
      </c>
      <c r="Y47">
        <f>_xlfn.XLOOKUP(A47,Binning_WOE_IV!$B$32:$B$35,Binning_WOE_IV!$G$32:$G$35,"not found",0)</f>
        <v>-0.67859154491044971</v>
      </c>
      <c r="Z47" s="23">
        <f>_xlfn.XLOOKUP(_xlfn.XLOOKUP(C47,Binning_WOE_IV!$AF$2:$AF$6,Binning_WOE_IV!$AG$2:$AG$6,"not found",0),Binning_WOE_IV!$R$36:$R$38,Binning_WOE_IV!$G$36:$G$38,"not found",0)</f>
        <v>0.68738688104907397</v>
      </c>
      <c r="AA47" cm="1">
        <f t="array" ref="AA47">_xlfn.SWITCH(D47,"radio/tv",Binning_WOE_IV!$G$39,"other",Binning_WOE_IV!$G$39,"education",Binning_WOE_IV!$G$40,"retraining",Binning_WOE_IV!$G$40,"furniture/equipment",Binning_WOE_IV!$G$41,"domestic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47">
        <f>_xlfn.LET(_xlpm.b,_xlfn.XLOOKUP(F47,Binning_WOE_IV!$AJ$2:$AJ$6,Binning_WOE_IV!$AK$2:$AK$6,"not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7">
        <f>_xlfn.LET(_xlpm.b,_xlfn.XLOOKUP(G47,Binning_WOE_IV!$AL$2:$AL$6,Binning_WOE_IV!$AM$2:$AM$6,"not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47">
        <f>_xlfn.XLOOKUP(_xlfn.XLOOKUP(I47,Binning_WOE_IV!$AN$2:$AN$5,Binning_WOE_IV!$AO$2:$AO$5,"not found",0),Binning_WOE_IV!$R$53:$R$55,Binning_WOE_IV!$G$53:$G$55,"not found",0)</f>
        <v>-0.20099341664998441</v>
      </c>
      <c r="AE47">
        <f>_xlfn.LET(_xlpm.b,_xlfn.XLOOKUP(L47,Binning_WOE_IV!$AQ$2:$AQ$5,Binning_WOE_IV!$AR$2:$AR$5,"not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47">
        <f>_xlfn.XLOOKUP(_xlfn.XLOOKUP(N47,Binning_WOE_IV!$AS$2:$AS$4,Binning_WOE_IV!$AT$2:$AT$4,"not found",0),Binning_WOE_IV!$R$62:$R$63,Binning_WOE_IV!$G$62:$G$63,"not found",0)</f>
        <v>0.12957806221905885</v>
      </c>
      <c r="AG47">
        <f>_xlfn.XLOOKUP(_xlfn.XLOOKUP(O47,Binning_WOE_IV!$AU$2:$AU$4,Binning_WOE_IV!$AV$2:$AV$4,"not found",0),Binning_WOE_IV!$R$64:$R$65,Binning_WOE_IV!$G$64:$G$65,"not found",0)</f>
        <v>-0.4919272386823581</v>
      </c>
      <c r="AH47">
        <f>V47*TEST_SUMMARY!$C$3</f>
        <v>-5.5952498937620498E-2</v>
      </c>
      <c r="AI47">
        <f>W47*TEST_SUMMARY!$C$4</f>
        <v>-8.037531726833734E-2</v>
      </c>
      <c r="AJ47">
        <f>X47*TEST_SUMMARY!$C$5</f>
        <v>0.25616502952357967</v>
      </c>
      <c r="AK47">
        <f>Y47*TEST_SUMMARY!$C$6</f>
        <v>0.53190423215968441</v>
      </c>
      <c r="AL47">
        <f>Z47*TEST_SUMMARY!$C$7</f>
        <v>-0.37777464997720578</v>
      </c>
      <c r="AM47">
        <f>AA47*TEST_SUMMARY!$C$8</f>
        <v>5.9194073638088991E-2</v>
      </c>
      <c r="AN47">
        <f>AB47*TEST_SUMMARY!$C$9</f>
        <v>0.17108448609736249</v>
      </c>
      <c r="AO47">
        <f>AC47*TEST_SUMMARY!$C$10</f>
        <v>0.2867089209985732</v>
      </c>
      <c r="AP47">
        <f>AD47*TEST_SUMMARY!$C$11</f>
        <v>0.23813846799994265</v>
      </c>
      <c r="AQ47">
        <f>AE47*TEST_SUMMARY!$C$12</f>
        <v>-1.8327249432625072E-2</v>
      </c>
      <c r="AR47">
        <f>AF47*TEST_SUMMARY!$C$13</f>
        <v>-7.9424741749105313E-2</v>
      </c>
      <c r="AS47">
        <f>AG47*TEST_SUMMARY!$C$14</f>
        <v>0.18600799575071647</v>
      </c>
      <c r="AT47">
        <f>TEST_SUMMARY!$C$2+SUM(AH47:AS47)</f>
        <v>0.29594793404093067</v>
      </c>
      <c r="AU47">
        <f t="shared" si="0"/>
        <v>0.57345165807564458</v>
      </c>
      <c r="AV47">
        <f t="shared" si="1"/>
        <v>0.85202957281268055</v>
      </c>
      <c r="AW47">
        <f t="shared" si="2"/>
        <v>1</v>
      </c>
      <c r="AX47">
        <f t="shared" si="3"/>
        <v>0</v>
      </c>
      <c r="AY47" s="35">
        <f t="shared" si="12"/>
        <v>17</v>
      </c>
      <c r="AZ47" s="35">
        <f t="shared" si="12"/>
        <v>29</v>
      </c>
      <c r="BA47" s="35">
        <f t="shared" si="8"/>
        <v>7.9069767441860464E-2</v>
      </c>
      <c r="BB47" s="35">
        <f t="shared" si="9"/>
        <v>0.3411764705882353</v>
      </c>
      <c r="BC47" s="35">
        <f t="shared" si="4"/>
        <v>0.26210670314637485</v>
      </c>
      <c r="BD47">
        <f t="shared" si="5"/>
        <v>0.3411764705882353</v>
      </c>
      <c r="BE47">
        <f t="shared" si="6"/>
        <v>7.9069767441860464E-2</v>
      </c>
      <c r="BF47" s="23">
        <f>VLOOKUP(AH47,POINTS_TABLE!$D$2:$E$6,2,FALSE)</f>
        <v>-2.4216717822795024</v>
      </c>
      <c r="BG47" s="23">
        <f>VLOOKUP(AI47,POINTS_TABLE!$D$7:$E$12,2,FALSE)</f>
        <v>-3.4787121489872201</v>
      </c>
      <c r="BH47" s="23">
        <f>VLOOKUP(AJ47,POINTS_TABLE!$D$13:$E$18,2,FALSE)</f>
        <v>11.087040532285299</v>
      </c>
      <c r="BI47" s="23">
        <f>VLOOKUP(AK47,POINTS_TABLE!$D$21:$E$24,2,FALSE)</f>
        <v>23.021267938938855</v>
      </c>
      <c r="BJ47" s="23">
        <f>VLOOKUP(AL47,POINTS_TABLE!$D$25:$E$27,2,FALSE)</f>
        <v>-16.350408422870363</v>
      </c>
      <c r="BK47" s="23">
        <f>VLOOKUP(AM47,POINTS_TABLE!$D$28:$E$33,2,FALSE)</f>
        <v>2.5619698946306131</v>
      </c>
      <c r="BL47" s="23">
        <f>VLOOKUP(AN47,POINTS_TABLE!$D$34:$E$37,2,FALSE)</f>
        <v>7.4046821899710498</v>
      </c>
      <c r="BM47" s="23">
        <f>VLOOKUP(AO47,POINTS_TABLE!$D$38:$E$41,2,FALSE)</f>
        <v>12.409006155098014</v>
      </c>
      <c r="BN47" s="23">
        <f>VLOOKUP(AP47,POINTS_TABLE!$D$42:$E$44,2,FALSE)</f>
        <v>10.30683560485237</v>
      </c>
      <c r="BO47" s="23">
        <f>VLOOKUP(AQ47,POINTS_TABLE!$D$45:$E$48,2,FALSE)</f>
        <v>-0.79321895608749771</v>
      </c>
      <c r="BP47" s="23">
        <f>VLOOKUP(AR47,POINTS_TABLE!$D$49:$E$50,2,FALSE)</f>
        <v>-3.4375704313596254</v>
      </c>
      <c r="BQ47" s="23">
        <f>VLOOKUP(AS47,POINTS_TABLE!$D$51:$E$52,2,FALSE)</f>
        <v>8.0505843910576207</v>
      </c>
      <c r="BR47" s="39">
        <f>ROUND(SCORECARD_SCALLING!$C$6-SUM(BF47:BQ47)-TRAIN_SUMMARY!$C$2*SCORECARD_SCALLING!$C$5,0)</f>
        <v>458</v>
      </c>
      <c r="BS47" t="str">
        <f t="shared" si="10"/>
        <v>Reject</v>
      </c>
      <c r="BT47">
        <f t="shared" si="11"/>
        <v>1</v>
      </c>
    </row>
    <row r="48" spans="1:72">
      <c r="A48" s="2" t="s">
        <v>21</v>
      </c>
      <c r="B48" s="2">
        <v>18</v>
      </c>
      <c r="C48" s="2" t="s">
        <v>33</v>
      </c>
      <c r="D48" s="2" t="s">
        <v>23</v>
      </c>
      <c r="E48" s="2">
        <v>2389</v>
      </c>
      <c r="F48" s="2" t="s">
        <v>34</v>
      </c>
      <c r="G48" s="2" t="s">
        <v>57</v>
      </c>
      <c r="H48" s="2">
        <v>4</v>
      </c>
      <c r="I48" s="2" t="s">
        <v>36</v>
      </c>
      <c r="J48" s="2" t="s">
        <v>27</v>
      </c>
      <c r="K48" s="2">
        <v>1</v>
      </c>
      <c r="L48" s="2" t="s">
        <v>50</v>
      </c>
      <c r="M48" s="2">
        <v>27</v>
      </c>
      <c r="N48" s="2" t="s">
        <v>65</v>
      </c>
      <c r="O48" s="2" t="s">
        <v>29</v>
      </c>
      <c r="P48" s="2">
        <v>1</v>
      </c>
      <c r="Q48" s="2" t="s">
        <v>30</v>
      </c>
      <c r="R48" s="2">
        <v>1</v>
      </c>
      <c r="S48" s="2" t="s">
        <v>27</v>
      </c>
      <c r="T48" s="2" t="s">
        <v>31</v>
      </c>
      <c r="U48" s="2">
        <v>0</v>
      </c>
      <c r="V48">
        <f>_xlfn.XLOOKUP(B48,Binning_WOE_IV!$C$2:$C$6,Binning_WOE_IV!$I$2:$I$6,"not found",-1)</f>
        <v>7.0953437452657447E-2</v>
      </c>
      <c r="W48">
        <f>_xlfn.XLOOKUP(E48,Binning_WOE_IV!$C$7:$C$12,Binning_WOE_IV!$I$7:$I$12,"not found",-1)</f>
        <v>0.12361395596717682</v>
      </c>
      <c r="X48">
        <f>_xlfn.XLOOKUP(M48,Binning_WOE_IV!$C$13:$C$18,Binning_WOE_IV!$I$13:$I$18,"not found",-1)</f>
        <v>-0.13233987329659078</v>
      </c>
      <c r="Y48">
        <f>_xlfn.XLOOKUP(A48,Binning_WOE_IV!$B$32:$B$35,Binning_WOE_IV!$G$32:$G$35,"not found",0)</f>
        <v>-0.67859154491044971</v>
      </c>
      <c r="Z48" s="23">
        <f>_xlfn.XLOOKUP(_xlfn.XLOOKUP(C48,Binning_WOE_IV!$AF$2:$AF$6,Binning_WOE_IV!$AG$2:$AG$6,"not found",0),Binning_WOE_IV!$R$36:$R$38,Binning_WOE_IV!$G$36:$G$38,"not found",0)</f>
        <v>-4.4726268044255127E-2</v>
      </c>
      <c r="AA48" cm="1">
        <f t="array" ref="AA48">_xlfn.SWITCH(D48,"radio/tv",Binning_WOE_IV!$G$39,"other",Binning_WOE_IV!$G$39,"education",Binning_WOE_IV!$G$40,"retraining",Binning_WOE_IV!$G$40,"furniture/equipment",Binning_WOE_IV!$G$41,"domestic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48">
        <f>_xlfn.LET(_xlpm.b,_xlfn.XLOOKUP(F48,Binning_WOE_IV!$AJ$2:$AJ$6,Binning_WOE_IV!$AK$2:$AK$6,"not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8">
        <f>_xlfn.LET(_xlpm.b,_xlfn.XLOOKUP(G48,Binning_WOE_IV!$AL$2:$AL$6,Binning_WOE_IV!$AM$2:$AM$6,"not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48">
        <f>_xlfn.XLOOKUP(_xlfn.XLOOKUP(I48,Binning_WOE_IV!$AN$2:$AN$5,Binning_WOE_IV!$AO$2:$AO$5,"not found",0),Binning_WOE_IV!$R$53:$R$55,Binning_WOE_IV!$G$53:$G$55,"not found",0)</f>
        <v>-0.20099341664998441</v>
      </c>
      <c r="AE48">
        <f>_xlfn.LET(_xlpm.b,_xlfn.XLOOKUP(L48,Binning_WOE_IV!$AQ$2:$AQ$5,Binning_WOE_IV!$AR$2:$AR$5,"not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48">
        <f>_xlfn.XLOOKUP(_xlfn.XLOOKUP(N48,Binning_WOE_IV!$AS$2:$AS$4,Binning_WOE_IV!$AT$2:$AT$4,"not found",0),Binning_WOE_IV!$R$62:$R$63,Binning_WOE_IV!$G$62:$G$63,"not found",0)</f>
        <v>-0.54969627176468283</v>
      </c>
      <c r="AG48">
        <f>_xlfn.XLOOKUP(_xlfn.XLOOKUP(O48,Binning_WOE_IV!$AU$2:$AU$4,Binning_WOE_IV!$AV$2:$AV$4,"not found",0),Binning_WOE_IV!$R$64:$R$65,Binning_WOE_IV!$G$64:$G$65,"not found",0)</f>
        <v>0.23435622685305388</v>
      </c>
      <c r="AH48">
        <f>V48*TEST_SUMMARY!$C$3</f>
        <v>-5.5952498937620498E-2</v>
      </c>
      <c r="AI48">
        <f>W48*TEST_SUMMARY!$C$4</f>
        <v>-6.1692557392340606E-2</v>
      </c>
      <c r="AJ48">
        <f>X48*TEST_SUMMARY!$C$5</f>
        <v>8.428542324031725E-2</v>
      </c>
      <c r="AK48">
        <f>Y48*TEST_SUMMARY!$C$6</f>
        <v>0.53190423215968441</v>
      </c>
      <c r="AL48">
        <f>Z48*TEST_SUMMARY!$C$7</f>
        <v>2.4580699342731407E-2</v>
      </c>
      <c r="AM48">
        <f>AA48*TEST_SUMMARY!$C$8</f>
        <v>-0.43521580803835686</v>
      </c>
      <c r="AN48">
        <f>AB48*TEST_SUMMARY!$C$9</f>
        <v>0.17108448609736249</v>
      </c>
      <c r="AO48">
        <f>AC48*TEST_SUMMARY!$C$10</f>
        <v>0.2867089209985732</v>
      </c>
      <c r="AP48">
        <f>AD48*TEST_SUMMARY!$C$11</f>
        <v>0.23813846799994265</v>
      </c>
      <c r="AQ48">
        <f>AE48*TEST_SUMMARY!$C$12</f>
        <v>6.1778553558697331E-2</v>
      </c>
      <c r="AR48">
        <f>AF48*TEST_SUMMARY!$C$13</f>
        <v>0.33693577197926589</v>
      </c>
      <c r="AS48">
        <f>AG48*TEST_SUMMARY!$C$14</f>
        <v>-8.8614999578798745E-2</v>
      </c>
      <c r="AT48">
        <f>TEST_SUMMARY!$C$2+SUM(AH48:AS48)</f>
        <v>0.2725398766673347</v>
      </c>
      <c r="AU48">
        <f t="shared" si="0"/>
        <v>0.5677163344120828</v>
      </c>
      <c r="AV48">
        <f t="shared" si="1"/>
        <v>0.83867327292198524</v>
      </c>
      <c r="AW48">
        <f t="shared" si="2"/>
        <v>1</v>
      </c>
      <c r="AX48">
        <f t="shared" si="3"/>
        <v>0</v>
      </c>
      <c r="AY48" s="35">
        <f t="shared" si="12"/>
        <v>18</v>
      </c>
      <c r="AZ48" s="35">
        <f t="shared" si="12"/>
        <v>29</v>
      </c>
      <c r="BA48" s="35">
        <f t="shared" si="8"/>
        <v>8.3720930232558138E-2</v>
      </c>
      <c r="BB48" s="35">
        <f t="shared" si="9"/>
        <v>0.3411764705882353</v>
      </c>
      <c r="BC48" s="35">
        <f t="shared" si="4"/>
        <v>0.25745554035567719</v>
      </c>
      <c r="BD48">
        <f t="shared" si="5"/>
        <v>0.3411764705882353</v>
      </c>
      <c r="BE48">
        <f t="shared" si="6"/>
        <v>8.3720930232558138E-2</v>
      </c>
      <c r="BF48" s="23">
        <f>VLOOKUP(AH48,POINTS_TABLE!$D$2:$E$6,2,FALSE)</f>
        <v>-2.4216717822795024</v>
      </c>
      <c r="BG48" s="23">
        <f>VLOOKUP(AI48,POINTS_TABLE!$D$7:$E$12,2,FALSE)</f>
        <v>-2.6701063982906263</v>
      </c>
      <c r="BH48" s="23">
        <f>VLOOKUP(AJ48,POINTS_TABLE!$D$13:$E$18,2,FALSE)</f>
        <v>3.6479448638409924</v>
      </c>
      <c r="BI48" s="23">
        <f>VLOOKUP(AK48,POINTS_TABLE!$D$21:$E$24,2,FALSE)</f>
        <v>23.021267938938855</v>
      </c>
      <c r="BJ48" s="23">
        <f>VLOOKUP(AL48,POINTS_TABLE!$D$25:$E$27,2,FALSE)</f>
        <v>1.063873591300236</v>
      </c>
      <c r="BK48" s="23">
        <f>VLOOKUP(AM48,POINTS_TABLE!$D$28:$E$33,2,FALSE)</f>
        <v>-18.836510639202615</v>
      </c>
      <c r="BL48" s="23">
        <f>VLOOKUP(AN48,POINTS_TABLE!$D$34:$E$37,2,FALSE)</f>
        <v>7.4046821899710498</v>
      </c>
      <c r="BM48" s="23">
        <f>VLOOKUP(AO48,POINTS_TABLE!$D$38:$E$41,2,FALSE)</f>
        <v>12.409006155098014</v>
      </c>
      <c r="BN48" s="23">
        <f>VLOOKUP(AP48,POINTS_TABLE!$D$42:$E$44,2,FALSE)</f>
        <v>10.30683560485237</v>
      </c>
      <c r="BO48" s="23">
        <f>VLOOKUP(AQ48,POINTS_TABLE!$D$45:$E$48,2,FALSE)</f>
        <v>2.6738283855727758</v>
      </c>
      <c r="BP48" s="23">
        <f>VLOOKUP(AR48,POINTS_TABLE!$D$49:$E$50,2,FALSE)</f>
        <v>14.582867019977442</v>
      </c>
      <c r="BQ48" s="23">
        <f>VLOOKUP(AS48,POINTS_TABLE!$D$51:$E$52,2,FALSE)</f>
        <v>-3.8353326132213157</v>
      </c>
      <c r="BR48" s="39">
        <f>ROUND(SCORECARD_SCALLING!$C$6-SUM(BF48:BQ48)-TRAIN_SUMMARY!$C$2*SCORECARD_SCALLING!$C$5,0)</f>
        <v>459</v>
      </c>
      <c r="BS48" t="str">
        <f t="shared" si="10"/>
        <v>Reject</v>
      </c>
      <c r="BT48">
        <f t="shared" si="11"/>
        <v>1</v>
      </c>
    </row>
    <row r="49" spans="1:72">
      <c r="A49" s="2" t="s">
        <v>32</v>
      </c>
      <c r="B49" s="2">
        <v>42</v>
      </c>
      <c r="C49" s="2" t="s">
        <v>22</v>
      </c>
      <c r="D49" s="2" t="s">
        <v>58</v>
      </c>
      <c r="E49" s="2">
        <v>5954</v>
      </c>
      <c r="F49" s="2" t="s">
        <v>34</v>
      </c>
      <c r="G49" s="2" t="s">
        <v>39</v>
      </c>
      <c r="H49" s="2">
        <v>2</v>
      </c>
      <c r="I49" s="2" t="s">
        <v>36</v>
      </c>
      <c r="J49" s="2" t="s">
        <v>27</v>
      </c>
      <c r="K49" s="2">
        <v>1</v>
      </c>
      <c r="L49" s="2" t="s">
        <v>28</v>
      </c>
      <c r="M49" s="2">
        <v>41</v>
      </c>
      <c r="N49" s="2" t="s">
        <v>61</v>
      </c>
      <c r="O49" s="2" t="s">
        <v>29</v>
      </c>
      <c r="P49" s="2">
        <v>2</v>
      </c>
      <c r="Q49" s="2" t="s">
        <v>40</v>
      </c>
      <c r="R49" s="2">
        <v>1</v>
      </c>
      <c r="S49" s="2" t="s">
        <v>27</v>
      </c>
      <c r="T49" s="2" t="s">
        <v>31</v>
      </c>
      <c r="U49" s="2">
        <v>0</v>
      </c>
      <c r="V49">
        <f>_xlfn.XLOOKUP(B49,Binning_WOE_IV!$C$2:$C$6,Binning_WOE_IV!$I$2:$I$6,"not found",-1)</f>
        <v>-0.672432264549915</v>
      </c>
      <c r="W49">
        <f>_xlfn.XLOOKUP(E49,Binning_WOE_IV!$C$7:$C$12,Binning_WOE_IV!$I$7:$I$12,"not found",-1)</f>
        <v>-0.1020145435816787</v>
      </c>
      <c r="X49">
        <f>_xlfn.XLOOKUP(M49,Binning_WOE_IV!$C$13:$C$18,Binning_WOE_IV!$I$13:$I$18,"not found",-1)</f>
        <v>0.27579903319597576</v>
      </c>
      <c r="Y49">
        <f>_xlfn.XLOOKUP(A49,Binning_WOE_IV!$B$32:$B$35,Binning_WOE_IV!$G$32:$G$35,"not found",0)</f>
        <v>-0.45557089656450134</v>
      </c>
      <c r="Z49" s="23">
        <f>_xlfn.XLOOKUP(_xlfn.XLOOKUP(C49,Binning_WOE_IV!$AF$2:$AF$6,Binning_WOE_IV!$AG$2:$AG$6,"not found",0),Binning_WOE_IV!$R$36:$R$38,Binning_WOE_IV!$G$36:$G$38,"not found",0)</f>
        <v>0.68738688104907397</v>
      </c>
      <c r="AA49" cm="1">
        <f t="array" ref="AA49">_xlfn.SWITCH(D49,"radio/tv",Binning_WOE_IV!$G$39,"other",Binning_WOE_IV!$G$39,"education",Binning_WOE_IV!$G$40,"retraining",Binning_WOE_IV!$G$40,"furniture/equipment",Binning_WOE_IV!$G$41,"domestic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49">
        <f>_xlfn.LET(_xlpm.b,_xlfn.XLOOKUP(F49,Binning_WOE_IV!$AJ$2:$AJ$6,Binning_WOE_IV!$AK$2:$AK$6,"not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49">
        <f>_xlfn.LET(_xlpm.b,_xlfn.XLOOKUP(G49,Binning_WOE_IV!$AL$2:$AL$6,Binning_WOE_IV!$AM$2:$AM$6,"not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49">
        <f>_xlfn.XLOOKUP(_xlfn.XLOOKUP(I49,Binning_WOE_IV!$AN$2:$AN$5,Binning_WOE_IV!$AO$2:$AO$5,"not found",0),Binning_WOE_IV!$R$53:$R$55,Binning_WOE_IV!$G$53:$G$55,"not found",0)</f>
        <v>-0.20099341664998441</v>
      </c>
      <c r="AE49">
        <f>_xlfn.LET(_xlpm.b,_xlfn.XLOOKUP(L49,Binning_WOE_IV!$AQ$2:$AQ$5,Binning_WOE_IV!$AR$2:$AR$5,"not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49">
        <f>_xlfn.XLOOKUP(_xlfn.XLOOKUP(N49,Binning_WOE_IV!$AS$2:$AS$4,Binning_WOE_IV!$AT$2:$AT$4,"not found",0),Binning_WOE_IV!$R$62:$R$63,Binning_WOE_IV!$G$62:$G$63,"not found",0)</f>
        <v>-0.54969627176468283</v>
      </c>
      <c r="AG49">
        <f>_xlfn.XLOOKUP(_xlfn.XLOOKUP(O49,Binning_WOE_IV!$AU$2:$AU$4,Binning_WOE_IV!$AV$2:$AV$4,"not found",0),Binning_WOE_IV!$R$64:$R$65,Binning_WOE_IV!$G$64:$G$65,"not found",0)</f>
        <v>0.23435622685305388</v>
      </c>
      <c r="AH49">
        <f>V49*TEST_SUMMARY!$C$3</f>
        <v>0.53026698802232175</v>
      </c>
      <c r="AI49">
        <f>W49*TEST_SUMMARY!$C$4</f>
        <v>5.0912844229637523E-2</v>
      </c>
      <c r="AJ49">
        <f>X49*TEST_SUMMARY!$C$5</f>
        <v>-0.1756525653466223</v>
      </c>
      <c r="AK49">
        <f>Y49*TEST_SUMMARY!$C$6</f>
        <v>0.35709270141793154</v>
      </c>
      <c r="AL49">
        <f>Z49*TEST_SUMMARY!$C$7</f>
        <v>-0.37777464997720578</v>
      </c>
      <c r="AM49">
        <f>AA49*TEST_SUMMARY!$C$8</f>
        <v>0.4883377841684039</v>
      </c>
      <c r="AN49">
        <f>AB49*TEST_SUMMARY!$C$9</f>
        <v>0.17108448609736249</v>
      </c>
      <c r="AO49">
        <f>AC49*TEST_SUMMARY!$C$10</f>
        <v>-0.18469041192036334</v>
      </c>
      <c r="AP49">
        <f>AD49*TEST_SUMMARY!$C$11</f>
        <v>0.23813846799994265</v>
      </c>
      <c r="AQ49">
        <f>AE49*TEST_SUMMARY!$C$12</f>
        <v>-0.28008206528227803</v>
      </c>
      <c r="AR49">
        <f>AF49*TEST_SUMMARY!$C$13</f>
        <v>0.33693577197926589</v>
      </c>
      <c r="AS49">
        <f>AG49*TEST_SUMMARY!$C$14</f>
        <v>-8.8614999578798745E-2</v>
      </c>
      <c r="AT49">
        <f>TEST_SUMMARY!$C$2+SUM(AH49:AS49)</f>
        <v>0.24455353704747418</v>
      </c>
      <c r="AU49">
        <f t="shared" si="0"/>
        <v>0.5608354899151381</v>
      </c>
      <c r="AV49">
        <f t="shared" si="1"/>
        <v>0.82288119786949188</v>
      </c>
      <c r="AW49">
        <f t="shared" si="2"/>
        <v>1</v>
      </c>
      <c r="AX49">
        <f t="shared" si="3"/>
        <v>0</v>
      </c>
      <c r="AY49" s="35">
        <f t="shared" si="12"/>
        <v>19</v>
      </c>
      <c r="AZ49" s="35">
        <f t="shared" si="12"/>
        <v>29</v>
      </c>
      <c r="BA49" s="35">
        <f t="shared" si="8"/>
        <v>8.8372093023255813E-2</v>
      </c>
      <c r="BB49" s="35">
        <f t="shared" si="9"/>
        <v>0.3411764705882353</v>
      </c>
      <c r="BC49" s="35">
        <f t="shared" si="4"/>
        <v>0.25280437756497948</v>
      </c>
      <c r="BD49">
        <f t="shared" si="5"/>
        <v>0.3411764705882353</v>
      </c>
      <c r="BE49">
        <f t="shared" si="6"/>
        <v>8.8372093023255813E-2</v>
      </c>
      <c r="BF49" s="23">
        <f>VLOOKUP(AH49,POINTS_TABLE!$D$2:$E$6,2,FALSE)</f>
        <v>22.950406619007929</v>
      </c>
      <c r="BG49" s="23">
        <f>VLOOKUP(AI49,POINTS_TABLE!$D$7:$E$12,2,FALSE)</f>
        <v>2.2035512366295098</v>
      </c>
      <c r="BH49" s="23">
        <f>VLOOKUP(AJ49,POINTS_TABLE!$D$13:$E$18,2,FALSE)</f>
        <v>-7.6023925483498971</v>
      </c>
      <c r="BI49" s="23">
        <f>VLOOKUP(AK49,POINTS_TABLE!$D$21:$E$24,2,FALSE)</f>
        <v>15.455276084198793</v>
      </c>
      <c r="BJ49" s="23">
        <f>VLOOKUP(AL49,POINTS_TABLE!$D$25:$E$27,2,FALSE)</f>
        <v>-16.350408422870363</v>
      </c>
      <c r="BK49" s="23">
        <f>VLOOKUP(AM49,POINTS_TABLE!$D$28:$E$33,2,FALSE)</f>
        <v>21.135674984953837</v>
      </c>
      <c r="BL49" s="23">
        <f>VLOOKUP(AN49,POINTS_TABLE!$D$34:$E$37,2,FALSE)</f>
        <v>7.4046821899710498</v>
      </c>
      <c r="BM49" s="23">
        <f>VLOOKUP(AO49,POINTS_TABLE!$D$38:$E$41,2,FALSE)</f>
        <v>-7.9935582413174426</v>
      </c>
      <c r="BN49" s="23">
        <f>VLOOKUP(AP49,POINTS_TABLE!$D$42:$E$44,2,FALSE)</f>
        <v>10.30683560485237</v>
      </c>
      <c r="BO49" s="23">
        <f>VLOOKUP(AQ49,POINTS_TABLE!$D$45:$E$48,2,FALSE)</f>
        <v>-12.122190198740443</v>
      </c>
      <c r="BP49" s="23">
        <f>VLOOKUP(AR49,POINTS_TABLE!$D$49:$E$50,2,FALSE)</f>
        <v>14.582867019977442</v>
      </c>
      <c r="BQ49" s="23">
        <f>VLOOKUP(AS49,POINTS_TABLE!$D$51:$E$52,2,FALSE)</f>
        <v>-3.8353326132213157</v>
      </c>
      <c r="BR49" s="39">
        <f>ROUND(SCORECARD_SCALLING!$C$6-SUM(BF49:BQ49)-TRAIN_SUMMARY!$C$2*SCORECARD_SCALLING!$C$5,0)</f>
        <v>460</v>
      </c>
      <c r="BS49" t="str">
        <f t="shared" si="10"/>
        <v>Reject</v>
      </c>
      <c r="BT49">
        <f t="shared" si="11"/>
        <v>1</v>
      </c>
    </row>
    <row r="50" spans="1:72">
      <c r="A50" s="2" t="s">
        <v>32</v>
      </c>
      <c r="B50" s="2">
        <v>18</v>
      </c>
      <c r="C50" s="2" t="s">
        <v>33</v>
      </c>
      <c r="D50" s="2" t="s">
        <v>49</v>
      </c>
      <c r="E50" s="2">
        <v>12976</v>
      </c>
      <c r="F50" s="2" t="s">
        <v>34</v>
      </c>
      <c r="G50" s="2" t="s">
        <v>55</v>
      </c>
      <c r="H50" s="2">
        <v>3</v>
      </c>
      <c r="I50" s="2" t="s">
        <v>36</v>
      </c>
      <c r="J50" s="2" t="s">
        <v>27</v>
      </c>
      <c r="K50" s="2">
        <v>4</v>
      </c>
      <c r="L50" s="2" t="s">
        <v>47</v>
      </c>
      <c r="M50" s="2">
        <v>38</v>
      </c>
      <c r="N50" s="2" t="s">
        <v>27</v>
      </c>
      <c r="O50" s="2" t="s">
        <v>44</v>
      </c>
      <c r="P50" s="2">
        <v>1</v>
      </c>
      <c r="Q50" s="2" t="s">
        <v>52</v>
      </c>
      <c r="R50" s="2">
        <v>1</v>
      </c>
      <c r="S50" s="2" t="s">
        <v>31</v>
      </c>
      <c r="T50" s="2" t="s">
        <v>31</v>
      </c>
      <c r="U50" s="2">
        <v>1</v>
      </c>
      <c r="V50">
        <f>_xlfn.XLOOKUP(B50,Binning_WOE_IV!$C$2:$C$6,Binning_WOE_IV!$I$2:$I$6,"not found",-1)</f>
        <v>7.0953437452657447E-2</v>
      </c>
      <c r="W50">
        <f>_xlfn.XLOOKUP(E50,Binning_WOE_IV!$C$7:$C$12,Binning_WOE_IV!$I$7:$I$12,"not found",-1)</f>
        <v>-0.98786424995459821</v>
      </c>
      <c r="X50">
        <f>_xlfn.XLOOKUP(M50,Binning_WOE_IV!$C$13:$C$18,Binning_WOE_IV!$I$13:$I$18,"not found",-1)</f>
        <v>0.27579903319597576</v>
      </c>
      <c r="Y50">
        <f>_xlfn.XLOOKUP(A50,Binning_WOE_IV!$B$32:$B$35,Binning_WOE_IV!$G$32:$G$35,"not found",0)</f>
        <v>-0.45557089656450134</v>
      </c>
      <c r="Z50" s="23">
        <f>_xlfn.XLOOKUP(_xlfn.XLOOKUP(C50,Binning_WOE_IV!$AF$2:$AF$6,Binning_WOE_IV!$AG$2:$AG$6,"not found",0),Binning_WOE_IV!$R$36:$R$38,Binning_WOE_IV!$G$36:$G$38,"not found",0)</f>
        <v>-4.4726268044255127E-2</v>
      </c>
      <c r="AA50" cm="1">
        <f t="array" ref="AA50">_xlfn.SWITCH(D50,"radio/tv",Binning_WOE_IV!$G$39,"other",Binning_WOE_IV!$G$39,"education",Binning_WOE_IV!$G$40,"retraining",Binning_WOE_IV!$G$40,"furniture/equipment",Binning_WOE_IV!$G$41,"domestic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50">
        <f>_xlfn.LET(_xlpm.b,_xlfn.XLOOKUP(F50,Binning_WOE_IV!$AJ$2:$AJ$6,Binning_WOE_IV!$AK$2:$AK$6,"not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0">
        <f>_xlfn.LET(_xlpm.b,_xlfn.XLOOKUP(G50,Binning_WOE_IV!$AL$2:$AL$6,Binning_WOE_IV!$AM$2:$AM$6,"not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50">
        <f>_xlfn.XLOOKUP(_xlfn.XLOOKUP(I50,Binning_WOE_IV!$AN$2:$AN$5,Binning_WOE_IV!$AO$2:$AO$5,"not found",0),Binning_WOE_IV!$R$53:$R$55,Binning_WOE_IV!$G$53:$G$55,"not found",0)</f>
        <v>-0.20099341664998441</v>
      </c>
      <c r="AE50">
        <f>_xlfn.LET(_xlpm.b,_xlfn.XLOOKUP(L50,Binning_WOE_IV!$AQ$2:$AQ$5,Binning_WOE_IV!$AR$2:$AR$5,"not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50">
        <f>_xlfn.XLOOKUP(_xlfn.XLOOKUP(N50,Binning_WOE_IV!$AS$2:$AS$4,Binning_WOE_IV!$AT$2:$AT$4,"not found",0),Binning_WOE_IV!$R$62:$R$63,Binning_WOE_IV!$G$62:$G$63,"not found",0)</f>
        <v>0.12957806221905885</v>
      </c>
      <c r="AG50">
        <f>_xlfn.XLOOKUP(_xlfn.XLOOKUP(O50,Binning_WOE_IV!$AU$2:$AU$4,Binning_WOE_IV!$AV$2:$AV$4,"not found",0),Binning_WOE_IV!$R$64:$R$65,Binning_WOE_IV!$G$64:$G$65,"not found",0)</f>
        <v>-0.4919272386823581</v>
      </c>
      <c r="AH50">
        <f>V50*TEST_SUMMARY!$C$3</f>
        <v>-5.5952498937620498E-2</v>
      </c>
      <c r="AI50">
        <f>W50*TEST_SUMMARY!$C$4</f>
        <v>0.49301772974847569</v>
      </c>
      <c r="AJ50">
        <f>X50*TEST_SUMMARY!$C$5</f>
        <v>-0.1756525653466223</v>
      </c>
      <c r="AK50">
        <f>Y50*TEST_SUMMARY!$C$6</f>
        <v>0.35709270141793154</v>
      </c>
      <c r="AL50">
        <f>Z50*TEST_SUMMARY!$C$7</f>
        <v>2.4580699342731407E-2</v>
      </c>
      <c r="AM50">
        <f>AA50*TEST_SUMMARY!$C$8</f>
        <v>-0.46936907902687153</v>
      </c>
      <c r="AN50">
        <f>AB50*TEST_SUMMARY!$C$9</f>
        <v>0.17108448609736249</v>
      </c>
      <c r="AO50">
        <f>AC50*TEST_SUMMARY!$C$10</f>
        <v>7.0222669754522044E-2</v>
      </c>
      <c r="AP50">
        <f>AD50*TEST_SUMMARY!$C$11</f>
        <v>0.23813846799994265</v>
      </c>
      <c r="AQ50">
        <f>AE50*TEST_SUMMARY!$C$12</f>
        <v>0.30495501300893796</v>
      </c>
      <c r="AR50">
        <f>AF50*TEST_SUMMARY!$C$13</f>
        <v>-7.9424741749105313E-2</v>
      </c>
      <c r="AS50">
        <f>AG50*TEST_SUMMARY!$C$14</f>
        <v>0.18600799575071647</v>
      </c>
      <c r="AT50">
        <f>TEST_SUMMARY!$C$2+SUM(AH50:AS50)</f>
        <v>0.24330006329827769</v>
      </c>
      <c r="AU50">
        <f t="shared" si="0"/>
        <v>0.56052673702633782</v>
      </c>
      <c r="AV50">
        <f t="shared" si="1"/>
        <v>0.578878335508902</v>
      </c>
      <c r="AW50">
        <f t="shared" si="2"/>
        <v>0</v>
      </c>
      <c r="AX50">
        <f t="shared" si="3"/>
        <v>1</v>
      </c>
      <c r="AY50" s="35">
        <f t="shared" si="12"/>
        <v>19</v>
      </c>
      <c r="AZ50" s="35">
        <f t="shared" si="12"/>
        <v>30</v>
      </c>
      <c r="BA50" s="35">
        <f t="shared" si="8"/>
        <v>8.8372093023255813E-2</v>
      </c>
      <c r="BB50" s="35">
        <f t="shared" si="9"/>
        <v>0.35294117647058826</v>
      </c>
      <c r="BC50" s="35">
        <f t="shared" si="4"/>
        <v>0.26456908344733243</v>
      </c>
      <c r="BD50">
        <f t="shared" si="5"/>
        <v>0.35294117647058826</v>
      </c>
      <c r="BE50">
        <f t="shared" si="6"/>
        <v>8.8372093023255813E-2</v>
      </c>
      <c r="BF50" s="23">
        <f>VLOOKUP(AH50,POINTS_TABLE!$D$2:$E$6,2,FALSE)</f>
        <v>-2.4216717822795024</v>
      </c>
      <c r="BG50" s="23">
        <f>VLOOKUP(AI50,POINTS_TABLE!$D$7:$E$12,2,FALSE)</f>
        <v>21.33822701335383</v>
      </c>
      <c r="BH50" s="23">
        <f>VLOOKUP(AJ50,POINTS_TABLE!$D$13:$E$18,2,FALSE)</f>
        <v>-7.6023925483498971</v>
      </c>
      <c r="BI50" s="23">
        <f>VLOOKUP(AK50,POINTS_TABLE!$D$21:$E$24,2,FALSE)</f>
        <v>15.455276084198793</v>
      </c>
      <c r="BJ50" s="23">
        <f>VLOOKUP(AL50,POINTS_TABLE!$D$25:$E$27,2,FALSE)</f>
        <v>1.063873591300236</v>
      </c>
      <c r="BK50" s="23">
        <f>VLOOKUP(AM50,POINTS_TABLE!$D$28:$E$33,2,FALSE)</f>
        <v>-20.314693279760625</v>
      </c>
      <c r="BL50" s="23">
        <f>VLOOKUP(AN50,POINTS_TABLE!$D$34:$E$37,2,FALSE)</f>
        <v>7.4046821899710498</v>
      </c>
      <c r="BM50" s="23">
        <f>VLOOKUP(AO50,POINTS_TABLE!$D$38:$E$41,2,FALSE)</f>
        <v>3.0392969223849704</v>
      </c>
      <c r="BN50" s="23">
        <f>VLOOKUP(AP50,POINTS_TABLE!$D$42:$E$44,2,FALSE)</f>
        <v>10.30683560485237</v>
      </c>
      <c r="BO50" s="23">
        <f>VLOOKUP(AQ50,POINTS_TABLE!$D$45:$E$48,2,FALSE)</f>
        <v>13.198712548866723</v>
      </c>
      <c r="BP50" s="23">
        <f>VLOOKUP(AR50,POINTS_TABLE!$D$49:$E$50,2,FALSE)</f>
        <v>-3.4375704313596254</v>
      </c>
      <c r="BQ50" s="23">
        <f>VLOOKUP(AS50,POINTS_TABLE!$D$51:$E$52,2,FALSE)</f>
        <v>8.0505843910576207</v>
      </c>
      <c r="BR50" s="39">
        <f>ROUND(SCORECARD_SCALLING!$C$6-SUM(BF50:BQ50)-TRAIN_SUMMARY!$C$2*SCORECARD_SCALLING!$C$5,0)</f>
        <v>460</v>
      </c>
      <c r="BS50" t="str">
        <f t="shared" si="10"/>
        <v>Reject</v>
      </c>
      <c r="BT50">
        <f t="shared" si="11"/>
        <v>1</v>
      </c>
    </row>
    <row r="51" spans="1:72">
      <c r="A51" s="2" t="s">
        <v>21</v>
      </c>
      <c r="B51" s="2">
        <v>13</v>
      </c>
      <c r="C51" s="2" t="s">
        <v>22</v>
      </c>
      <c r="D51" s="2" t="s">
        <v>58</v>
      </c>
      <c r="E51" s="2">
        <v>1797</v>
      </c>
      <c r="F51" s="2" t="s">
        <v>34</v>
      </c>
      <c r="G51" s="2" t="s">
        <v>57</v>
      </c>
      <c r="H51" s="2">
        <v>3</v>
      </c>
      <c r="I51" s="2" t="s">
        <v>26</v>
      </c>
      <c r="J51" s="2" t="s">
        <v>27</v>
      </c>
      <c r="K51" s="2">
        <v>1</v>
      </c>
      <c r="L51" s="2" t="s">
        <v>43</v>
      </c>
      <c r="M51" s="2">
        <v>28</v>
      </c>
      <c r="N51" s="2" t="s">
        <v>61</v>
      </c>
      <c r="O51" s="2" t="s">
        <v>29</v>
      </c>
      <c r="P51" s="2">
        <v>2</v>
      </c>
      <c r="Q51" s="2" t="s">
        <v>40</v>
      </c>
      <c r="R51" s="2">
        <v>1</v>
      </c>
      <c r="S51" s="2" t="s">
        <v>27</v>
      </c>
      <c r="T51" s="2" t="s">
        <v>31</v>
      </c>
      <c r="U51" s="2">
        <v>0</v>
      </c>
      <c r="V51">
        <f>_xlfn.XLOOKUP(B51,Binning_WOE_IV!$C$2:$C$6,Binning_WOE_IV!$I$2:$I$6,"not found",-1)</f>
        <v>7.0953437452657447E-2</v>
      </c>
      <c r="W51">
        <f>_xlfn.XLOOKUP(E51,Binning_WOE_IV!$C$7:$C$12,Binning_WOE_IV!$I$7:$I$12,"not found",-1)</f>
        <v>0.16104877718831048</v>
      </c>
      <c r="X51">
        <f>_xlfn.XLOOKUP(M51,Binning_WOE_IV!$C$13:$C$18,Binning_WOE_IV!$I$13:$I$18,"not found",-1)</f>
        <v>-0.13233987329659078</v>
      </c>
      <c r="Y51">
        <f>_xlfn.XLOOKUP(A51,Binning_WOE_IV!$B$32:$B$35,Binning_WOE_IV!$G$32:$G$35,"not found",0)</f>
        <v>-0.67859154491044971</v>
      </c>
      <c r="Z51" s="23">
        <f>_xlfn.XLOOKUP(_xlfn.XLOOKUP(C51,Binning_WOE_IV!$AF$2:$AF$6,Binning_WOE_IV!$AG$2:$AG$6,"not found",0),Binning_WOE_IV!$R$36:$R$38,Binning_WOE_IV!$G$36:$G$38,"not found",0)</f>
        <v>0.68738688104907397</v>
      </c>
      <c r="AA51" cm="1">
        <f t="array" ref="AA51">_xlfn.SWITCH(D51,"radio/tv",Binning_WOE_IV!$G$39,"other",Binning_WOE_IV!$G$39,"education",Binning_WOE_IV!$G$40,"retraining",Binning_WOE_IV!$G$40,"furniture/equipment",Binning_WOE_IV!$G$41,"domestic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51">
        <f>_xlfn.LET(_xlpm.b,_xlfn.XLOOKUP(F51,Binning_WOE_IV!$AJ$2:$AJ$6,Binning_WOE_IV!$AK$2:$AK$6,"not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1">
        <f>_xlfn.LET(_xlpm.b,_xlfn.XLOOKUP(G51,Binning_WOE_IV!$AL$2:$AL$6,Binning_WOE_IV!$AM$2:$AM$6,"not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51">
        <f>_xlfn.XLOOKUP(_xlfn.XLOOKUP(I51,Binning_WOE_IV!$AN$2:$AN$5,Binning_WOE_IV!$AO$2:$AO$5,"not found",0),Binning_WOE_IV!$R$53:$R$55,Binning_WOE_IV!$G$53:$G$55,"not found",0)</f>
        <v>0.1811117123342415</v>
      </c>
      <c r="AE51">
        <f>_xlfn.LET(_xlpm.b,_xlfn.XLOOKUP(L51,Binning_WOE_IV!$AQ$2:$AQ$5,Binning_WOE_IV!$AR$2:$AR$5,"not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51">
        <f>_xlfn.XLOOKUP(_xlfn.XLOOKUP(N51,Binning_WOE_IV!$AS$2:$AS$4,Binning_WOE_IV!$AT$2:$AT$4,"not found",0),Binning_WOE_IV!$R$62:$R$63,Binning_WOE_IV!$G$62:$G$63,"not found",0)</f>
        <v>-0.54969627176468283</v>
      </c>
      <c r="AG51">
        <f>_xlfn.XLOOKUP(_xlfn.XLOOKUP(O51,Binning_WOE_IV!$AU$2:$AU$4,Binning_WOE_IV!$AV$2:$AV$4,"not found",0),Binning_WOE_IV!$R$64:$R$65,Binning_WOE_IV!$G$64:$G$65,"not found",0)</f>
        <v>0.23435622685305388</v>
      </c>
      <c r="AH51">
        <f>V51*TEST_SUMMARY!$C$3</f>
        <v>-5.5952498937620498E-2</v>
      </c>
      <c r="AI51">
        <f>W51*TEST_SUMMARY!$C$4</f>
        <v>-8.037531726833734E-2</v>
      </c>
      <c r="AJ51">
        <f>X51*TEST_SUMMARY!$C$5</f>
        <v>8.428542324031725E-2</v>
      </c>
      <c r="AK51">
        <f>Y51*TEST_SUMMARY!$C$6</f>
        <v>0.53190423215968441</v>
      </c>
      <c r="AL51">
        <f>Z51*TEST_SUMMARY!$C$7</f>
        <v>-0.37777464997720578</v>
      </c>
      <c r="AM51">
        <f>AA51*TEST_SUMMARY!$C$8</f>
        <v>0.4883377841684039</v>
      </c>
      <c r="AN51">
        <f>AB51*TEST_SUMMARY!$C$9</f>
        <v>0.17108448609736249</v>
      </c>
      <c r="AO51">
        <f>AC51*TEST_SUMMARY!$C$10</f>
        <v>0.2867089209985732</v>
      </c>
      <c r="AP51">
        <f>AD51*TEST_SUMMARY!$C$11</f>
        <v>-0.21458247952085815</v>
      </c>
      <c r="AQ51">
        <f>AE51*TEST_SUMMARY!$C$12</f>
        <v>-1.8327249432625072E-2</v>
      </c>
      <c r="AR51">
        <f>AF51*TEST_SUMMARY!$C$13</f>
        <v>0.33693577197926589</v>
      </c>
      <c r="AS51">
        <f>AG51*TEST_SUMMARY!$C$14</f>
        <v>-8.8614999578798745E-2</v>
      </c>
      <c r="AT51">
        <f>TEST_SUMMARY!$C$2+SUM(AH51:AS51)</f>
        <v>0.24222860916603828</v>
      </c>
      <c r="AU51">
        <f t="shared" si="0"/>
        <v>0.56026278165769672</v>
      </c>
      <c r="AV51">
        <f t="shared" si="1"/>
        <v>0.82157796152354734</v>
      </c>
      <c r="AW51">
        <f t="shared" si="2"/>
        <v>1</v>
      </c>
      <c r="AX51">
        <f t="shared" si="3"/>
        <v>0</v>
      </c>
      <c r="AY51" s="35">
        <f t="shared" si="12"/>
        <v>20</v>
      </c>
      <c r="AZ51" s="35">
        <f t="shared" si="12"/>
        <v>30</v>
      </c>
      <c r="BA51" s="35">
        <f t="shared" si="8"/>
        <v>9.3023255813953487E-2</v>
      </c>
      <c r="BB51" s="35">
        <f t="shared" si="9"/>
        <v>0.35294117647058826</v>
      </c>
      <c r="BC51" s="35">
        <f t="shared" si="4"/>
        <v>0.25991792065663477</v>
      </c>
      <c r="BD51">
        <f t="shared" si="5"/>
        <v>0.35294117647058826</v>
      </c>
      <c r="BE51">
        <f t="shared" si="6"/>
        <v>9.3023255813953487E-2</v>
      </c>
      <c r="BF51" s="23">
        <f>VLOOKUP(AH51,POINTS_TABLE!$D$2:$E$6,2,FALSE)</f>
        <v>-2.4216717822795024</v>
      </c>
      <c r="BG51" s="23">
        <f>VLOOKUP(AI51,POINTS_TABLE!$D$7:$E$12,2,FALSE)</f>
        <v>-3.4787121489872201</v>
      </c>
      <c r="BH51" s="23">
        <f>VLOOKUP(AJ51,POINTS_TABLE!$D$13:$E$18,2,FALSE)</f>
        <v>3.6479448638409924</v>
      </c>
      <c r="BI51" s="23">
        <f>VLOOKUP(AK51,POINTS_TABLE!$D$21:$E$24,2,FALSE)</f>
        <v>23.021267938938855</v>
      </c>
      <c r="BJ51" s="23">
        <f>VLOOKUP(AL51,POINTS_TABLE!$D$25:$E$27,2,FALSE)</f>
        <v>-16.350408422870363</v>
      </c>
      <c r="BK51" s="23">
        <f>VLOOKUP(AM51,POINTS_TABLE!$D$28:$E$33,2,FALSE)</f>
        <v>21.135674984953837</v>
      </c>
      <c r="BL51" s="23">
        <f>VLOOKUP(AN51,POINTS_TABLE!$D$34:$E$37,2,FALSE)</f>
        <v>7.4046821899710498</v>
      </c>
      <c r="BM51" s="23">
        <f>VLOOKUP(AO51,POINTS_TABLE!$D$38:$E$41,2,FALSE)</f>
        <v>12.409006155098014</v>
      </c>
      <c r="BN51" s="23">
        <f>VLOOKUP(AP51,POINTS_TABLE!$D$42:$E$44,2,FALSE)</f>
        <v>-9.2873123719919874</v>
      </c>
      <c r="BO51" s="23">
        <f>VLOOKUP(AQ51,POINTS_TABLE!$D$45:$E$48,2,FALSE)</f>
        <v>-0.79321895608749771</v>
      </c>
      <c r="BP51" s="23">
        <f>VLOOKUP(AR51,POINTS_TABLE!$D$49:$E$50,2,FALSE)</f>
        <v>14.582867019977442</v>
      </c>
      <c r="BQ51" s="23">
        <f>VLOOKUP(AS51,POINTS_TABLE!$D$51:$E$52,2,FALSE)</f>
        <v>-3.8353326132213157</v>
      </c>
      <c r="BR51" s="39">
        <f>ROUND(SCORECARD_SCALLING!$C$6-SUM(BF51:BQ51)-TRAIN_SUMMARY!$C$2*SCORECARD_SCALLING!$C$5,0)</f>
        <v>460</v>
      </c>
      <c r="BS51" t="str">
        <f t="shared" si="10"/>
        <v>Reject</v>
      </c>
      <c r="BT51">
        <f t="shared" si="11"/>
        <v>1</v>
      </c>
    </row>
    <row r="52" spans="1:72">
      <c r="A52" s="2" t="s">
        <v>21</v>
      </c>
      <c r="B52" s="2">
        <v>12</v>
      </c>
      <c r="C52" s="2" t="s">
        <v>33</v>
      </c>
      <c r="D52" s="2" t="s">
        <v>38</v>
      </c>
      <c r="E52" s="2">
        <v>795</v>
      </c>
      <c r="F52" s="2" t="s">
        <v>34</v>
      </c>
      <c r="G52" s="2" t="s">
        <v>57</v>
      </c>
      <c r="H52" s="2">
        <v>4</v>
      </c>
      <c r="I52" s="2" t="s">
        <v>36</v>
      </c>
      <c r="J52" s="2" t="s">
        <v>27</v>
      </c>
      <c r="K52" s="2">
        <v>4</v>
      </c>
      <c r="L52" s="2" t="s">
        <v>43</v>
      </c>
      <c r="M52" s="2">
        <v>53</v>
      </c>
      <c r="N52" s="2" t="s">
        <v>27</v>
      </c>
      <c r="O52" s="2" t="s">
        <v>29</v>
      </c>
      <c r="P52" s="2">
        <v>1</v>
      </c>
      <c r="Q52" s="2" t="s">
        <v>30</v>
      </c>
      <c r="R52" s="2">
        <v>1</v>
      </c>
      <c r="S52" s="2" t="s">
        <v>27</v>
      </c>
      <c r="T52" s="2" t="s">
        <v>31</v>
      </c>
      <c r="U52" s="2">
        <v>1</v>
      </c>
      <c r="V52">
        <f>_xlfn.XLOOKUP(B52,Binning_WOE_IV!$C$2:$C$6,Binning_WOE_IV!$I$2:$I$6,"not found",-1)</f>
        <v>7.0953437452657447E-2</v>
      </c>
      <c r="W52">
        <f>_xlfn.XLOOKUP(E52,Binning_WOE_IV!$C$7:$C$12,Binning_WOE_IV!$I$7:$I$12,"not found",-1)</f>
        <v>3.9978967825304385E-2</v>
      </c>
      <c r="X52">
        <f>_xlfn.XLOOKUP(M52,Binning_WOE_IV!$C$13:$C$18,Binning_WOE_IV!$I$13:$I$18,"not found",-1)</f>
        <v>0.42044277372805144</v>
      </c>
      <c r="Y52">
        <f>_xlfn.XLOOKUP(A52,Binning_WOE_IV!$B$32:$B$35,Binning_WOE_IV!$G$32:$G$35,"not found",0)</f>
        <v>-0.67859154491044971</v>
      </c>
      <c r="Z52" s="23">
        <f>_xlfn.XLOOKUP(_xlfn.XLOOKUP(C52,Binning_WOE_IV!$AF$2:$AF$6,Binning_WOE_IV!$AG$2:$AG$6,"not found",0),Binning_WOE_IV!$R$36:$R$38,Binning_WOE_IV!$G$36:$G$38,"not found",0)</f>
        <v>-4.4726268044255127E-2</v>
      </c>
      <c r="AA52" cm="1">
        <f t="array" ref="AA52">_xlfn.SWITCH(D52,"radio/tv",Binning_WOE_IV!$G$39,"other",Binning_WOE_IV!$G$39,"education",Binning_WOE_IV!$G$40,"retraining",Binning_WOE_IV!$G$40,"furniture/equipment",Binning_WOE_IV!$G$41,"domestic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52">
        <f>_xlfn.LET(_xlpm.b,_xlfn.XLOOKUP(F52,Binning_WOE_IV!$AJ$2:$AJ$6,Binning_WOE_IV!$AK$2:$AK$6,"not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2">
        <f>_xlfn.LET(_xlpm.b,_xlfn.XLOOKUP(G52,Binning_WOE_IV!$AL$2:$AL$6,Binning_WOE_IV!$AM$2:$AM$6,"not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52">
        <f>_xlfn.XLOOKUP(_xlfn.XLOOKUP(I52,Binning_WOE_IV!$AN$2:$AN$5,Binning_WOE_IV!$AO$2:$AO$5,"not found",0),Binning_WOE_IV!$R$53:$R$55,Binning_WOE_IV!$G$53:$G$55,"not found",0)</f>
        <v>-0.20099341664998441</v>
      </c>
      <c r="AE52">
        <f>_xlfn.LET(_xlpm.b,_xlfn.XLOOKUP(L52,Binning_WOE_IV!$AQ$2:$AQ$5,Binning_WOE_IV!$AR$2:$AR$5,"not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52">
        <f>_xlfn.XLOOKUP(_xlfn.XLOOKUP(N52,Binning_WOE_IV!$AS$2:$AS$4,Binning_WOE_IV!$AT$2:$AT$4,"not found",0),Binning_WOE_IV!$R$62:$R$63,Binning_WOE_IV!$G$62:$G$63,"not found",0)</f>
        <v>0.12957806221905885</v>
      </c>
      <c r="AG52">
        <f>_xlfn.XLOOKUP(_xlfn.XLOOKUP(O52,Binning_WOE_IV!$AU$2:$AU$4,Binning_WOE_IV!$AV$2:$AV$4,"not found",0),Binning_WOE_IV!$R$64:$R$65,Binning_WOE_IV!$G$64:$G$65,"not found",0)</f>
        <v>0.23435622685305388</v>
      </c>
      <c r="AH52">
        <f>V52*TEST_SUMMARY!$C$3</f>
        <v>-5.5952498937620498E-2</v>
      </c>
      <c r="AI52">
        <f>W52*TEST_SUMMARY!$C$4</f>
        <v>-1.9952478243670423E-2</v>
      </c>
      <c r="AJ52">
        <f>X52*TEST_SUMMARY!$C$5</f>
        <v>-0.26777415036949909</v>
      </c>
      <c r="AK52">
        <f>Y52*TEST_SUMMARY!$C$6</f>
        <v>0.53190423215968441</v>
      </c>
      <c r="AL52">
        <f>Z52*TEST_SUMMARY!$C$7</f>
        <v>2.4580699342731407E-2</v>
      </c>
      <c r="AM52">
        <f>AA52*TEST_SUMMARY!$C$8</f>
        <v>0.31332064462344805</v>
      </c>
      <c r="AN52">
        <f>AB52*TEST_SUMMARY!$C$9</f>
        <v>0.17108448609736249</v>
      </c>
      <c r="AO52">
        <f>AC52*TEST_SUMMARY!$C$10</f>
        <v>0.2867089209985732</v>
      </c>
      <c r="AP52">
        <f>AD52*TEST_SUMMARY!$C$11</f>
        <v>0.23813846799994265</v>
      </c>
      <c r="AQ52">
        <f>AE52*TEST_SUMMARY!$C$12</f>
        <v>-1.8327249432625072E-2</v>
      </c>
      <c r="AR52">
        <f>AF52*TEST_SUMMARY!$C$13</f>
        <v>-7.9424741749105313E-2</v>
      </c>
      <c r="AS52">
        <f>AG52*TEST_SUMMARY!$C$14</f>
        <v>-8.8614999578798745E-2</v>
      </c>
      <c r="AT52">
        <f>TEST_SUMMARY!$C$2+SUM(AH52:AS52)</f>
        <v>0.21429051814830002</v>
      </c>
      <c r="AU52">
        <f t="shared" si="0"/>
        <v>0.55336856008322688</v>
      </c>
      <c r="AV52">
        <f t="shared" si="1"/>
        <v>0.59173102552503554</v>
      </c>
      <c r="AW52">
        <f t="shared" si="2"/>
        <v>0</v>
      </c>
      <c r="AX52">
        <f t="shared" si="3"/>
        <v>1</v>
      </c>
      <c r="AY52" s="35">
        <f t="shared" si="12"/>
        <v>20</v>
      </c>
      <c r="AZ52" s="35">
        <f t="shared" si="12"/>
        <v>31</v>
      </c>
      <c r="BA52" s="35">
        <f t="shared" si="8"/>
        <v>9.3023255813953487E-2</v>
      </c>
      <c r="BB52" s="35">
        <f t="shared" si="9"/>
        <v>0.36470588235294116</v>
      </c>
      <c r="BC52" s="35">
        <f t="shared" si="4"/>
        <v>0.27168262653898767</v>
      </c>
      <c r="BD52">
        <f t="shared" si="5"/>
        <v>0.36470588235294116</v>
      </c>
      <c r="BE52">
        <f t="shared" si="6"/>
        <v>9.3023255813953487E-2</v>
      </c>
      <c r="BF52" s="23">
        <f>VLOOKUP(AH52,POINTS_TABLE!$D$2:$E$6,2,FALSE)</f>
        <v>-2.4216717822795024</v>
      </c>
      <c r="BG52" s="23">
        <f>VLOOKUP(AI52,POINTS_TABLE!$D$7:$E$12,2,FALSE)</f>
        <v>-0.86356024246764762</v>
      </c>
      <c r="BH52" s="23">
        <f>VLOOKUP(AJ52,POINTS_TABLE!$D$13:$E$18,2,FALSE)</f>
        <v>-11.589493164489957</v>
      </c>
      <c r="BI52" s="23">
        <f>VLOOKUP(AK52,POINTS_TABLE!$D$21:$E$24,2,FALSE)</f>
        <v>23.021267938938855</v>
      </c>
      <c r="BJ52" s="23">
        <f>VLOOKUP(AL52,POINTS_TABLE!$D$25:$E$27,2,FALSE)</f>
        <v>1.063873591300236</v>
      </c>
      <c r="BK52" s="23">
        <f>VLOOKUP(AM52,POINTS_TABLE!$D$28:$E$33,2,FALSE)</f>
        <v>13.560784206191453</v>
      </c>
      <c r="BL52" s="23">
        <f>VLOOKUP(AN52,POINTS_TABLE!$D$34:$E$37,2,FALSE)</f>
        <v>7.4046821899710498</v>
      </c>
      <c r="BM52" s="23">
        <f>VLOOKUP(AO52,POINTS_TABLE!$D$38:$E$41,2,FALSE)</f>
        <v>12.409006155098014</v>
      </c>
      <c r="BN52" s="23">
        <f>VLOOKUP(AP52,POINTS_TABLE!$D$42:$E$44,2,FALSE)</f>
        <v>10.30683560485237</v>
      </c>
      <c r="BO52" s="23">
        <f>VLOOKUP(AQ52,POINTS_TABLE!$D$45:$E$48,2,FALSE)</f>
        <v>-0.79321895608749771</v>
      </c>
      <c r="BP52" s="23">
        <f>VLOOKUP(AR52,POINTS_TABLE!$D$49:$E$50,2,FALSE)</f>
        <v>-3.4375704313596254</v>
      </c>
      <c r="BQ52" s="23">
        <f>VLOOKUP(AS52,POINTS_TABLE!$D$51:$E$52,2,FALSE)</f>
        <v>-3.8353326132213157</v>
      </c>
      <c r="BR52" s="39">
        <f>ROUND(SCORECARD_SCALLING!$C$6-SUM(BF52:BQ52)-TRAIN_SUMMARY!$C$2*SCORECARD_SCALLING!$C$5,0)</f>
        <v>461</v>
      </c>
      <c r="BS52" t="str">
        <f t="shared" si="10"/>
        <v>Reject</v>
      </c>
      <c r="BT52">
        <f t="shared" si="11"/>
        <v>1</v>
      </c>
    </row>
    <row r="53" spans="1:72">
      <c r="A53" s="2" t="s">
        <v>63</v>
      </c>
      <c r="B53" s="2">
        <v>21</v>
      </c>
      <c r="C53" s="2" t="s">
        <v>33</v>
      </c>
      <c r="D53" s="2" t="s">
        <v>46</v>
      </c>
      <c r="E53" s="2">
        <v>2923</v>
      </c>
      <c r="F53" s="2" t="s">
        <v>59</v>
      </c>
      <c r="G53" s="2" t="s">
        <v>35</v>
      </c>
      <c r="H53" s="2">
        <v>1</v>
      </c>
      <c r="I53" s="2" t="s">
        <v>36</v>
      </c>
      <c r="J53" s="2" t="s">
        <v>27</v>
      </c>
      <c r="K53" s="2">
        <v>1</v>
      </c>
      <c r="L53" s="2" t="s">
        <v>50</v>
      </c>
      <c r="M53" s="2">
        <v>28</v>
      </c>
      <c r="N53" s="2" t="s">
        <v>61</v>
      </c>
      <c r="O53" s="2" t="s">
        <v>29</v>
      </c>
      <c r="P53" s="2">
        <v>1</v>
      </c>
      <c r="Q53" s="2" t="s">
        <v>52</v>
      </c>
      <c r="R53" s="2">
        <v>1</v>
      </c>
      <c r="S53" s="2" t="s">
        <v>31</v>
      </c>
      <c r="T53" s="2" t="s">
        <v>31</v>
      </c>
      <c r="U53" s="2">
        <v>0</v>
      </c>
      <c r="V53">
        <f>_xlfn.XLOOKUP(B53,Binning_WOE_IV!$C$2:$C$6,Binning_WOE_IV!$I$2:$I$6,"not found",-1)</f>
        <v>7.0953437452657447E-2</v>
      </c>
      <c r="W53">
        <f>_xlfn.XLOOKUP(E53,Binning_WOE_IV!$C$7:$C$12,Binning_WOE_IV!$I$7:$I$12,"not found",-1)</f>
        <v>0.12361395596717682</v>
      </c>
      <c r="X53">
        <f>_xlfn.XLOOKUP(M53,Binning_WOE_IV!$C$13:$C$18,Binning_WOE_IV!$I$13:$I$18,"not found",-1)</f>
        <v>-0.13233987329659078</v>
      </c>
      <c r="Y53">
        <f>_xlfn.XLOOKUP(A53,Binning_WOE_IV!$B$32:$B$35,Binning_WOE_IV!$G$32:$G$35,"not found",0)</f>
        <v>0.16731839020190586</v>
      </c>
      <c r="Z53" s="23">
        <f>_xlfn.XLOOKUP(_xlfn.XLOOKUP(C53,Binning_WOE_IV!$AF$2:$AF$6,Binning_WOE_IV!$AG$2:$AG$6,"not found",0),Binning_WOE_IV!$R$36:$R$38,Binning_WOE_IV!$G$36:$G$38,"not found",0)</f>
        <v>-4.4726268044255127E-2</v>
      </c>
      <c r="AA53" cm="1">
        <f t="array" ref="AA53">_xlfn.SWITCH(D53,"radio/tv",Binning_WOE_IV!$G$39,"other",Binning_WOE_IV!$G$39,"education",Binning_WOE_IV!$G$40,"retraining",Binning_WOE_IV!$G$40,"furniture/equipment",Binning_WOE_IV!$G$41,"domestic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53">
        <f>_xlfn.LET(_xlpm.b,_xlfn.XLOOKUP(F53,Binning_WOE_IV!$AJ$2:$AJ$6,Binning_WOE_IV!$AK$2:$AK$6,"not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53">
        <f>_xlfn.LET(_xlpm.b,_xlfn.XLOOKUP(G53,Binning_WOE_IV!$AL$2:$AL$6,Binning_WOE_IV!$AM$2:$AM$6,"not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3">
        <f>_xlfn.XLOOKUP(_xlfn.XLOOKUP(I53,Binning_WOE_IV!$AN$2:$AN$5,Binning_WOE_IV!$AO$2:$AO$5,"not found",0),Binning_WOE_IV!$R$53:$R$55,Binning_WOE_IV!$G$53:$G$55,"not found",0)</f>
        <v>-0.20099341664998441</v>
      </c>
      <c r="AE53">
        <f>_xlfn.LET(_xlpm.b,_xlfn.XLOOKUP(L53,Binning_WOE_IV!$AQ$2:$AQ$5,Binning_WOE_IV!$AR$2:$AR$5,"not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3">
        <f>_xlfn.XLOOKUP(_xlfn.XLOOKUP(N53,Binning_WOE_IV!$AS$2:$AS$4,Binning_WOE_IV!$AT$2:$AT$4,"not found",0),Binning_WOE_IV!$R$62:$R$63,Binning_WOE_IV!$G$62:$G$63,"not found",0)</f>
        <v>-0.54969627176468283</v>
      </c>
      <c r="AG53">
        <f>_xlfn.XLOOKUP(_xlfn.XLOOKUP(O53,Binning_WOE_IV!$AU$2:$AU$4,Binning_WOE_IV!$AV$2:$AV$4,"not found",0),Binning_WOE_IV!$R$64:$R$65,Binning_WOE_IV!$G$64:$G$65,"not found",0)</f>
        <v>0.23435622685305388</v>
      </c>
      <c r="AH53">
        <f>V53*TEST_SUMMARY!$C$3</f>
        <v>-5.5952498937620498E-2</v>
      </c>
      <c r="AI53">
        <f>W53*TEST_SUMMARY!$C$4</f>
        <v>-6.1692557392340606E-2</v>
      </c>
      <c r="AJ53">
        <f>X53*TEST_SUMMARY!$C$5</f>
        <v>8.428542324031725E-2</v>
      </c>
      <c r="AK53">
        <f>Y53*TEST_SUMMARY!$C$6</f>
        <v>-0.13115011605145144</v>
      </c>
      <c r="AL53">
        <f>Z53*TEST_SUMMARY!$C$7</f>
        <v>2.4580699342731407E-2</v>
      </c>
      <c r="AM53">
        <f>AA53*TEST_SUMMARY!$C$8</f>
        <v>0.38352631329769549</v>
      </c>
      <c r="AN53">
        <f>AB53*TEST_SUMMARY!$C$9</f>
        <v>0.18902110492895396</v>
      </c>
      <c r="AO53">
        <f>AC53*TEST_SUMMARY!$C$10</f>
        <v>4.7923621110280083E-2</v>
      </c>
      <c r="AP53">
        <f>AD53*TEST_SUMMARY!$C$11</f>
        <v>0.23813846799994265</v>
      </c>
      <c r="AQ53">
        <f>AE53*TEST_SUMMARY!$C$12</f>
        <v>6.1778553558697331E-2</v>
      </c>
      <c r="AR53">
        <f>AF53*TEST_SUMMARY!$C$13</f>
        <v>0.33693577197926589</v>
      </c>
      <c r="AS53">
        <f>AG53*TEST_SUMMARY!$C$14</f>
        <v>-8.8614999578798745E-2</v>
      </c>
      <c r="AT53">
        <f>TEST_SUMMARY!$C$2+SUM(AH53:AS53)</f>
        <v>0.20737896873554973</v>
      </c>
      <c r="AU53">
        <f t="shared" si="0"/>
        <v>0.55165973471333596</v>
      </c>
      <c r="AV53">
        <f t="shared" si="1"/>
        <v>0.80220281412789451</v>
      </c>
      <c r="AW53">
        <f t="shared" si="2"/>
        <v>1</v>
      </c>
      <c r="AX53">
        <f t="shared" si="3"/>
        <v>0</v>
      </c>
      <c r="AY53" s="35">
        <f t="shared" si="12"/>
        <v>21</v>
      </c>
      <c r="AZ53" s="35">
        <f t="shared" si="12"/>
        <v>31</v>
      </c>
      <c r="BA53" s="35">
        <f t="shared" si="8"/>
        <v>9.7674418604651161E-2</v>
      </c>
      <c r="BB53" s="35">
        <f t="shared" si="9"/>
        <v>0.36470588235294116</v>
      </c>
      <c r="BC53" s="35">
        <f t="shared" si="4"/>
        <v>0.26703146374829001</v>
      </c>
      <c r="BD53">
        <f t="shared" si="5"/>
        <v>0.36470588235294116</v>
      </c>
      <c r="BE53">
        <f t="shared" si="6"/>
        <v>9.7674418604651161E-2</v>
      </c>
      <c r="BF53" s="23">
        <f>VLOOKUP(AH53,POINTS_TABLE!$D$2:$E$6,2,FALSE)</f>
        <v>-2.4216717822795024</v>
      </c>
      <c r="BG53" s="23">
        <f>VLOOKUP(AI53,POINTS_TABLE!$D$7:$E$12,2,FALSE)</f>
        <v>-2.6701063982906263</v>
      </c>
      <c r="BH53" s="23">
        <f>VLOOKUP(AJ53,POINTS_TABLE!$D$13:$E$18,2,FALSE)</f>
        <v>3.6479448638409924</v>
      </c>
      <c r="BI53" s="23">
        <f>VLOOKUP(AK53,POINTS_TABLE!$D$21:$E$24,2,FALSE)</f>
        <v>-5.6762886611832304</v>
      </c>
      <c r="BJ53" s="23">
        <f>VLOOKUP(AL53,POINTS_TABLE!$D$25:$E$27,2,FALSE)</f>
        <v>1.063873591300236</v>
      </c>
      <c r="BK53" s="23">
        <f>VLOOKUP(AM53,POINTS_TABLE!$D$28:$E$33,2,FALSE)</f>
        <v>16.599345307350365</v>
      </c>
      <c r="BL53" s="23">
        <f>VLOOKUP(AN53,POINTS_TABLE!$D$34:$E$37,2,FALSE)</f>
        <v>8.180994321130628</v>
      </c>
      <c r="BM53" s="23">
        <f>VLOOKUP(AO53,POINTS_TABLE!$D$38:$E$41,2,FALSE)</f>
        <v>2.0741751155172814</v>
      </c>
      <c r="BN53" s="23">
        <f>VLOOKUP(AP53,POINTS_TABLE!$D$42:$E$44,2,FALSE)</f>
        <v>10.30683560485237</v>
      </c>
      <c r="BO53" s="23">
        <f>VLOOKUP(AQ53,POINTS_TABLE!$D$45:$E$48,2,FALSE)</f>
        <v>2.6738283855727758</v>
      </c>
      <c r="BP53" s="23">
        <f>VLOOKUP(AR53,POINTS_TABLE!$D$49:$E$50,2,FALSE)</f>
        <v>14.582867019977442</v>
      </c>
      <c r="BQ53" s="23">
        <f>VLOOKUP(AS53,POINTS_TABLE!$D$51:$E$52,2,FALSE)</f>
        <v>-3.8353326132213157</v>
      </c>
      <c r="BR53" s="39">
        <f>ROUND(SCORECARD_SCALLING!$C$6-SUM(BF53:BQ53)-TRAIN_SUMMARY!$C$2*SCORECARD_SCALLING!$C$5,0)</f>
        <v>461</v>
      </c>
      <c r="BS53" t="str">
        <f t="shared" si="10"/>
        <v>Reject</v>
      </c>
      <c r="BT53">
        <f t="shared" si="11"/>
        <v>1</v>
      </c>
    </row>
    <row r="54" spans="1:72">
      <c r="A54" s="2" t="s">
        <v>21</v>
      </c>
      <c r="B54" s="2">
        <v>21</v>
      </c>
      <c r="C54" s="2" t="s">
        <v>33</v>
      </c>
      <c r="D54" s="2" t="s">
        <v>41</v>
      </c>
      <c r="E54" s="2">
        <v>3599</v>
      </c>
      <c r="F54" s="2" t="s">
        <v>34</v>
      </c>
      <c r="G54" s="2" t="s">
        <v>39</v>
      </c>
      <c r="H54" s="2">
        <v>1</v>
      </c>
      <c r="I54" s="2" t="s">
        <v>36</v>
      </c>
      <c r="J54" s="2" t="s">
        <v>27</v>
      </c>
      <c r="K54" s="2">
        <v>4</v>
      </c>
      <c r="L54" s="2" t="s">
        <v>50</v>
      </c>
      <c r="M54" s="2">
        <v>26</v>
      </c>
      <c r="N54" s="2" t="s">
        <v>27</v>
      </c>
      <c r="O54" s="2" t="s">
        <v>51</v>
      </c>
      <c r="P54" s="2">
        <v>1</v>
      </c>
      <c r="Q54" s="2" t="s">
        <v>40</v>
      </c>
      <c r="R54" s="2">
        <v>1</v>
      </c>
      <c r="S54" s="2" t="s">
        <v>27</v>
      </c>
      <c r="T54" s="2" t="s">
        <v>31</v>
      </c>
      <c r="U54" s="2">
        <v>0</v>
      </c>
      <c r="V54">
        <f>_xlfn.XLOOKUP(B54,Binning_WOE_IV!$C$2:$C$6,Binning_WOE_IV!$I$2:$I$6,"not found",-1)</f>
        <v>7.0953437452657447E-2</v>
      </c>
      <c r="W54">
        <f>_xlfn.XLOOKUP(E54,Binning_WOE_IV!$C$7:$C$12,Binning_WOE_IV!$I$7:$I$12,"not found",-1)</f>
        <v>4.3939369041401284E-2</v>
      </c>
      <c r="X54">
        <f>_xlfn.XLOOKUP(M54,Binning_WOE_IV!$C$13:$C$18,Binning_WOE_IV!$I$13:$I$18,"not found",-1)</f>
        <v>-0.13233987329659078</v>
      </c>
      <c r="Y54">
        <f>_xlfn.XLOOKUP(A54,Binning_WOE_IV!$B$32:$B$35,Binning_WOE_IV!$G$32:$G$35,"not found",0)</f>
        <v>-0.67859154491044971</v>
      </c>
      <c r="Z54" s="23">
        <f>_xlfn.XLOOKUP(_xlfn.XLOOKUP(C54,Binning_WOE_IV!$AF$2:$AF$6,Binning_WOE_IV!$AG$2:$AG$6,"not found",0),Binning_WOE_IV!$R$36:$R$38,Binning_WOE_IV!$G$36:$G$38,"not found",0)</f>
        <v>-4.4726268044255127E-2</v>
      </c>
      <c r="AA54" cm="1">
        <f t="array" ref="AA54">_xlfn.SWITCH(D54,"radio/tv",Binning_WOE_IV!$G$39,"other",Binning_WOE_IV!$G$39,"education",Binning_WOE_IV!$G$40,"retraining",Binning_WOE_IV!$G$40,"furniture/equipment",Binning_WOE_IV!$G$41,"domestic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54">
        <f>_xlfn.LET(_xlpm.b,_xlfn.XLOOKUP(F54,Binning_WOE_IV!$AJ$2:$AJ$6,Binning_WOE_IV!$AK$2:$AK$6,"not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4">
        <f>_xlfn.LET(_xlpm.b,_xlfn.XLOOKUP(G54,Binning_WOE_IV!$AL$2:$AL$6,Binning_WOE_IV!$AM$2:$AM$6,"not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4">
        <f>_xlfn.XLOOKUP(_xlfn.XLOOKUP(I54,Binning_WOE_IV!$AN$2:$AN$5,Binning_WOE_IV!$AO$2:$AO$5,"not found",0),Binning_WOE_IV!$R$53:$R$55,Binning_WOE_IV!$G$53:$G$55,"not found",0)</f>
        <v>-0.20099341664998441</v>
      </c>
      <c r="AE54">
        <f>_xlfn.LET(_xlpm.b,_xlfn.XLOOKUP(L54,Binning_WOE_IV!$AQ$2:$AQ$5,Binning_WOE_IV!$AR$2:$AR$5,"not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4">
        <f>_xlfn.XLOOKUP(_xlfn.XLOOKUP(N54,Binning_WOE_IV!$AS$2:$AS$4,Binning_WOE_IV!$AT$2:$AT$4,"not found",0),Binning_WOE_IV!$R$62:$R$63,Binning_WOE_IV!$G$62:$G$63,"not found",0)</f>
        <v>0.12957806221905885</v>
      </c>
      <c r="AG54">
        <f>_xlfn.XLOOKUP(_xlfn.XLOOKUP(O54,Binning_WOE_IV!$AU$2:$AU$4,Binning_WOE_IV!$AV$2:$AV$4,"not found",0),Binning_WOE_IV!$R$64:$R$65,Binning_WOE_IV!$G$64:$G$65,"not found",0)</f>
        <v>-0.4919272386823581</v>
      </c>
      <c r="AH54">
        <f>V54*TEST_SUMMARY!$C$3</f>
        <v>-5.5952498937620498E-2</v>
      </c>
      <c r="AI54">
        <f>W54*TEST_SUMMARY!$C$4</f>
        <v>-2.1929012991782761E-2</v>
      </c>
      <c r="AJ54">
        <f>X54*TEST_SUMMARY!$C$5</f>
        <v>8.428542324031725E-2</v>
      </c>
      <c r="AK54">
        <f>Y54*TEST_SUMMARY!$C$6</f>
        <v>0.53190423215968441</v>
      </c>
      <c r="AL54">
        <f>Z54*TEST_SUMMARY!$C$7</f>
        <v>2.4580699342731407E-2</v>
      </c>
      <c r="AM54">
        <f>AA54*TEST_SUMMARY!$C$8</f>
        <v>5.9194073638088991E-2</v>
      </c>
      <c r="AN54">
        <f>AB54*TEST_SUMMARY!$C$9</f>
        <v>0.17108448609736249</v>
      </c>
      <c r="AO54">
        <f>AC54*TEST_SUMMARY!$C$10</f>
        <v>-0.18469041192036334</v>
      </c>
      <c r="AP54">
        <f>AD54*TEST_SUMMARY!$C$11</f>
        <v>0.23813846799994265</v>
      </c>
      <c r="AQ54">
        <f>AE54*TEST_SUMMARY!$C$12</f>
        <v>6.1778553558697331E-2</v>
      </c>
      <c r="AR54">
        <f>AF54*TEST_SUMMARY!$C$13</f>
        <v>-7.9424741749105313E-2</v>
      </c>
      <c r="AS54">
        <f>AG54*TEST_SUMMARY!$C$14</f>
        <v>0.18600799575071647</v>
      </c>
      <c r="AT54">
        <f>TEST_SUMMARY!$C$2+SUM(AH54:AS54)</f>
        <v>0.193576451426546</v>
      </c>
      <c r="AU54">
        <f t="shared" si="0"/>
        <v>0.54824355893666221</v>
      </c>
      <c r="AV54">
        <f t="shared" si="1"/>
        <v>0.7946120915852396</v>
      </c>
      <c r="AW54">
        <f t="shared" si="2"/>
        <v>1</v>
      </c>
      <c r="AX54">
        <f t="shared" si="3"/>
        <v>0</v>
      </c>
      <c r="AY54" s="35">
        <f t="shared" si="12"/>
        <v>22</v>
      </c>
      <c r="AZ54" s="35">
        <f t="shared" si="12"/>
        <v>31</v>
      </c>
      <c r="BA54" s="35">
        <f t="shared" si="8"/>
        <v>0.10232558139534884</v>
      </c>
      <c r="BB54" s="35">
        <f t="shared" si="9"/>
        <v>0.36470588235294116</v>
      </c>
      <c r="BC54" s="35">
        <f t="shared" si="4"/>
        <v>0.26238030095759235</v>
      </c>
      <c r="BD54">
        <f t="shared" si="5"/>
        <v>0.36470588235294116</v>
      </c>
      <c r="BE54">
        <f t="shared" si="6"/>
        <v>0.10232558139534884</v>
      </c>
      <c r="BF54" s="23">
        <f>VLOOKUP(AH54,POINTS_TABLE!$D$2:$E$6,2,FALSE)</f>
        <v>-2.4216717822795024</v>
      </c>
      <c r="BG54" s="23">
        <f>VLOOKUP(AI54,POINTS_TABLE!$D$7:$E$12,2,FALSE)</f>
        <v>-0.94910634884503919</v>
      </c>
      <c r="BH54" s="23">
        <f>VLOOKUP(AJ54,POINTS_TABLE!$D$13:$E$18,2,FALSE)</f>
        <v>3.6479448638409924</v>
      </c>
      <c r="BI54" s="23">
        <f>VLOOKUP(AK54,POINTS_TABLE!$D$21:$E$24,2,FALSE)</f>
        <v>23.021267938938855</v>
      </c>
      <c r="BJ54" s="23">
        <f>VLOOKUP(AL54,POINTS_TABLE!$D$25:$E$27,2,FALSE)</f>
        <v>1.063873591300236</v>
      </c>
      <c r="BK54" s="23">
        <f>VLOOKUP(AM54,POINTS_TABLE!$D$28:$E$33,2,FALSE)</f>
        <v>2.5619698946306131</v>
      </c>
      <c r="BL54" s="23">
        <f>VLOOKUP(AN54,POINTS_TABLE!$D$34:$E$37,2,FALSE)</f>
        <v>7.4046821899710498</v>
      </c>
      <c r="BM54" s="23">
        <f>VLOOKUP(AO54,POINTS_TABLE!$D$38:$E$41,2,FALSE)</f>
        <v>-7.9935582413174426</v>
      </c>
      <c r="BN54" s="23">
        <f>VLOOKUP(AP54,POINTS_TABLE!$D$42:$E$44,2,FALSE)</f>
        <v>10.30683560485237</v>
      </c>
      <c r="BO54" s="23">
        <f>VLOOKUP(AQ54,POINTS_TABLE!$D$45:$E$48,2,FALSE)</f>
        <v>2.6738283855727758</v>
      </c>
      <c r="BP54" s="23">
        <f>VLOOKUP(AR54,POINTS_TABLE!$D$49:$E$50,2,FALSE)</f>
        <v>-3.4375704313596254</v>
      </c>
      <c r="BQ54" s="23">
        <f>VLOOKUP(AS54,POINTS_TABLE!$D$51:$E$52,2,FALSE)</f>
        <v>8.0505843910576207</v>
      </c>
      <c r="BR54" s="39">
        <f>ROUND(SCORECARD_SCALLING!$C$6-SUM(BF54:BQ54)-TRAIN_SUMMARY!$C$2*SCORECARD_SCALLING!$C$5,0)</f>
        <v>462</v>
      </c>
      <c r="BS54" t="str">
        <f t="shared" si="10"/>
        <v>Reject</v>
      </c>
      <c r="BT54">
        <f t="shared" si="11"/>
        <v>1</v>
      </c>
    </row>
    <row r="55" spans="1:72">
      <c r="A55" s="2" t="s">
        <v>32</v>
      </c>
      <c r="B55" s="2">
        <v>48</v>
      </c>
      <c r="C55" s="2" t="s">
        <v>33</v>
      </c>
      <c r="D55" s="2" t="s">
        <v>23</v>
      </c>
      <c r="E55" s="2">
        <v>5951</v>
      </c>
      <c r="F55" s="2" t="s">
        <v>34</v>
      </c>
      <c r="G55" s="2" t="s">
        <v>35</v>
      </c>
      <c r="H55" s="2">
        <v>2</v>
      </c>
      <c r="I55" s="2" t="s">
        <v>36</v>
      </c>
      <c r="J55" s="2" t="s">
        <v>27</v>
      </c>
      <c r="K55" s="2">
        <v>2</v>
      </c>
      <c r="L55" s="2" t="s">
        <v>28</v>
      </c>
      <c r="M55" s="2">
        <v>22</v>
      </c>
      <c r="N55" s="2" t="s">
        <v>27</v>
      </c>
      <c r="O55" s="2" t="s">
        <v>29</v>
      </c>
      <c r="P55" s="2">
        <v>1</v>
      </c>
      <c r="Q55" s="2" t="s">
        <v>30</v>
      </c>
      <c r="R55" s="2">
        <v>1</v>
      </c>
      <c r="S55" s="2" t="s">
        <v>27</v>
      </c>
      <c r="T55" s="2" t="s">
        <v>31</v>
      </c>
      <c r="U55" s="2">
        <v>1</v>
      </c>
      <c r="V55">
        <f>_xlfn.XLOOKUP(B55,Binning_WOE_IV!$C$2:$C$6,Binning_WOE_IV!$I$2:$I$6,"not found",-1)</f>
        <v>-0.94704225543434295</v>
      </c>
      <c r="W55">
        <f>_xlfn.XLOOKUP(E55,Binning_WOE_IV!$C$7:$C$12,Binning_WOE_IV!$I$7:$I$12,"not found",-1)</f>
        <v>-0.1020145435816787</v>
      </c>
      <c r="X55">
        <f>_xlfn.XLOOKUP(M55,Binning_WOE_IV!$C$13:$C$18,Binning_WOE_IV!$I$13:$I$18,"not found",-1)</f>
        <v>-0.40221483439086264</v>
      </c>
      <c r="Y55">
        <f>_xlfn.XLOOKUP(A55,Binning_WOE_IV!$B$32:$B$35,Binning_WOE_IV!$G$32:$G$35,"not found",0)</f>
        <v>-0.45557089656450134</v>
      </c>
      <c r="Z55" s="23">
        <f>_xlfn.XLOOKUP(_xlfn.XLOOKUP(C55,Binning_WOE_IV!$AF$2:$AF$6,Binning_WOE_IV!$AG$2:$AG$6,"not found",0),Binning_WOE_IV!$R$36:$R$38,Binning_WOE_IV!$G$36:$G$38,"not found",0)</f>
        <v>-4.4726268044255127E-2</v>
      </c>
      <c r="AA55" cm="1">
        <f t="array" ref="AA55">_xlfn.SWITCH(D55,"radio/tv",Binning_WOE_IV!$G$39,"other",Binning_WOE_IV!$G$39,"education",Binning_WOE_IV!$G$40,"retraining",Binning_WOE_IV!$G$40,"furniture/equipment",Binning_WOE_IV!$G$41,"domestic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55">
        <f>_xlfn.LET(_xlpm.b,_xlfn.XLOOKUP(F55,Binning_WOE_IV!$AJ$2:$AJ$6,Binning_WOE_IV!$AK$2:$AK$6,"not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5">
        <f>_xlfn.LET(_xlpm.b,_xlfn.XLOOKUP(G55,Binning_WOE_IV!$AL$2:$AL$6,Binning_WOE_IV!$AM$2:$AM$6,"not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5">
        <f>_xlfn.XLOOKUP(_xlfn.XLOOKUP(I55,Binning_WOE_IV!$AN$2:$AN$5,Binning_WOE_IV!$AO$2:$AO$5,"not found",0),Binning_WOE_IV!$R$53:$R$55,Binning_WOE_IV!$G$53:$G$55,"not found",0)</f>
        <v>-0.20099341664998441</v>
      </c>
      <c r="AE55">
        <f>_xlfn.LET(_xlpm.b,_xlfn.XLOOKUP(L55,Binning_WOE_IV!$AQ$2:$AQ$5,Binning_WOE_IV!$AR$2:$AR$5,"not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5">
        <f>_xlfn.XLOOKUP(_xlfn.XLOOKUP(N55,Binning_WOE_IV!$AS$2:$AS$4,Binning_WOE_IV!$AT$2:$AT$4,"not found",0),Binning_WOE_IV!$R$62:$R$63,Binning_WOE_IV!$G$62:$G$63,"not found",0)</f>
        <v>0.12957806221905885</v>
      </c>
      <c r="AG55">
        <f>_xlfn.XLOOKUP(_xlfn.XLOOKUP(O55,Binning_WOE_IV!$AU$2:$AU$4,Binning_WOE_IV!$AV$2:$AV$4,"not found",0),Binning_WOE_IV!$R$64:$R$65,Binning_WOE_IV!$G$64:$G$65,"not found",0)</f>
        <v>0.23435622685305388</v>
      </c>
      <c r="AH55">
        <f>V55*TEST_SUMMARY!$C$3</f>
        <v>0.74681907872931619</v>
      </c>
      <c r="AI55">
        <f>W55*TEST_SUMMARY!$C$4</f>
        <v>5.0912844229637523E-2</v>
      </c>
      <c r="AJ55">
        <f>X55*TEST_SUMMARY!$C$5</f>
        <v>0.25616502952357967</v>
      </c>
      <c r="AK55">
        <f>Y55*TEST_SUMMARY!$C$6</f>
        <v>0.35709270141793154</v>
      </c>
      <c r="AL55">
        <f>Z55*TEST_SUMMARY!$C$7</f>
        <v>2.4580699342731407E-2</v>
      </c>
      <c r="AM55">
        <f>AA55*TEST_SUMMARY!$C$8</f>
        <v>-0.43521580803835686</v>
      </c>
      <c r="AN55">
        <f>AB55*TEST_SUMMARY!$C$9</f>
        <v>0.17108448609736249</v>
      </c>
      <c r="AO55">
        <f>AC55*TEST_SUMMARY!$C$10</f>
        <v>4.7923621110280083E-2</v>
      </c>
      <c r="AP55">
        <f>AD55*TEST_SUMMARY!$C$11</f>
        <v>0.23813846799994265</v>
      </c>
      <c r="AQ55">
        <f>AE55*TEST_SUMMARY!$C$12</f>
        <v>-0.28008206528227803</v>
      </c>
      <c r="AR55">
        <f>AF55*TEST_SUMMARY!$C$13</f>
        <v>-7.9424741749105313E-2</v>
      </c>
      <c r="AS55">
        <f>AG55*TEST_SUMMARY!$C$14</f>
        <v>-8.8614999578798745E-2</v>
      </c>
      <c r="AT55">
        <f>TEST_SUMMARY!$C$2+SUM(AH55:AS55)</f>
        <v>0.18797849904011887</v>
      </c>
      <c r="AU55">
        <f t="shared" si="0"/>
        <v>0.54685672883096004</v>
      </c>
      <c r="AV55">
        <f t="shared" si="1"/>
        <v>0.6035684325660623</v>
      </c>
      <c r="AW55">
        <f t="shared" si="2"/>
        <v>0</v>
      </c>
      <c r="AX55">
        <f t="shared" si="3"/>
        <v>1</v>
      </c>
      <c r="AY55" s="35">
        <f t="shared" si="12"/>
        <v>22</v>
      </c>
      <c r="AZ55" s="35">
        <f t="shared" si="12"/>
        <v>32</v>
      </c>
      <c r="BA55" s="35">
        <f t="shared" si="8"/>
        <v>0.10232558139534884</v>
      </c>
      <c r="BB55" s="35">
        <f t="shared" si="9"/>
        <v>0.37647058823529411</v>
      </c>
      <c r="BC55" s="35">
        <f t="shared" si="4"/>
        <v>0.27414500683994525</v>
      </c>
      <c r="BD55">
        <f t="shared" si="5"/>
        <v>0.37647058823529411</v>
      </c>
      <c r="BE55">
        <f t="shared" si="6"/>
        <v>0.10232558139534884</v>
      </c>
      <c r="BF55" s="23">
        <f>VLOOKUP(AH55,POINTS_TABLE!$D$2:$E$6,2,FALSE)</f>
        <v>32.322965439721465</v>
      </c>
      <c r="BG55" s="23">
        <f>VLOOKUP(AI55,POINTS_TABLE!$D$7:$E$12,2,FALSE)</f>
        <v>2.2035512366295098</v>
      </c>
      <c r="BH55" s="23">
        <f>VLOOKUP(AJ55,POINTS_TABLE!$D$13:$E$18,2,FALSE)</f>
        <v>11.087040532285299</v>
      </c>
      <c r="BI55" s="23">
        <f>VLOOKUP(AK55,POINTS_TABLE!$D$21:$E$24,2,FALSE)</f>
        <v>15.455276084198793</v>
      </c>
      <c r="BJ55" s="23">
        <f>VLOOKUP(AL55,POINTS_TABLE!$D$25:$E$27,2,FALSE)</f>
        <v>1.063873591300236</v>
      </c>
      <c r="BK55" s="23">
        <f>VLOOKUP(AM55,POINTS_TABLE!$D$28:$E$33,2,FALSE)</f>
        <v>-18.836510639202615</v>
      </c>
      <c r="BL55" s="23">
        <f>VLOOKUP(AN55,POINTS_TABLE!$D$34:$E$37,2,FALSE)</f>
        <v>7.4046821899710498</v>
      </c>
      <c r="BM55" s="23">
        <f>VLOOKUP(AO55,POINTS_TABLE!$D$38:$E$41,2,FALSE)</f>
        <v>2.0741751155172814</v>
      </c>
      <c r="BN55" s="23">
        <f>VLOOKUP(AP55,POINTS_TABLE!$D$42:$E$44,2,FALSE)</f>
        <v>10.30683560485237</v>
      </c>
      <c r="BO55" s="23">
        <f>VLOOKUP(AQ55,POINTS_TABLE!$D$45:$E$48,2,FALSE)</f>
        <v>-12.122190198740443</v>
      </c>
      <c r="BP55" s="23">
        <f>VLOOKUP(AR55,POINTS_TABLE!$D$49:$E$50,2,FALSE)</f>
        <v>-3.4375704313596254</v>
      </c>
      <c r="BQ55" s="23">
        <f>VLOOKUP(AS55,POINTS_TABLE!$D$51:$E$52,2,FALSE)</f>
        <v>-3.8353326132213157</v>
      </c>
      <c r="BR55" s="39">
        <f>ROUND(SCORECARD_SCALLING!$C$6-SUM(BF55:BQ55)-TRAIN_SUMMARY!$C$2*SCORECARD_SCALLING!$C$5,0)</f>
        <v>462</v>
      </c>
      <c r="BS55" t="str">
        <f t="shared" si="10"/>
        <v>Reject</v>
      </c>
      <c r="BT55">
        <f t="shared" si="11"/>
        <v>1</v>
      </c>
    </row>
    <row r="56" spans="1:72">
      <c r="A56" s="2" t="s">
        <v>21</v>
      </c>
      <c r="B56" s="2">
        <v>24</v>
      </c>
      <c r="C56" s="2" t="s">
        <v>33</v>
      </c>
      <c r="D56" s="2" t="s">
        <v>46</v>
      </c>
      <c r="E56" s="2">
        <v>1285</v>
      </c>
      <c r="F56" s="2" t="s">
        <v>24</v>
      </c>
      <c r="G56" s="2" t="s">
        <v>39</v>
      </c>
      <c r="H56" s="2">
        <v>4</v>
      </c>
      <c r="I56" s="2" t="s">
        <v>36</v>
      </c>
      <c r="J56" s="2" t="s">
        <v>27</v>
      </c>
      <c r="K56" s="2">
        <v>4</v>
      </c>
      <c r="L56" s="2" t="s">
        <v>47</v>
      </c>
      <c r="M56" s="2">
        <v>32</v>
      </c>
      <c r="N56" s="2" t="s">
        <v>27</v>
      </c>
      <c r="O56" s="2" t="s">
        <v>51</v>
      </c>
      <c r="P56" s="2">
        <v>1</v>
      </c>
      <c r="Q56" s="2" t="s">
        <v>30</v>
      </c>
      <c r="R56" s="2">
        <v>1</v>
      </c>
      <c r="S56" s="2" t="s">
        <v>27</v>
      </c>
      <c r="T56" s="2" t="s">
        <v>31</v>
      </c>
      <c r="U56" s="2">
        <v>1</v>
      </c>
      <c r="V56">
        <f>_xlfn.XLOOKUP(B56,Binning_WOE_IV!$C$2:$C$6,Binning_WOE_IV!$I$2:$I$6,"not found",-1)</f>
        <v>-0.12917431193202994</v>
      </c>
      <c r="W56">
        <f>_xlfn.XLOOKUP(E56,Binning_WOE_IV!$C$7:$C$12,Binning_WOE_IV!$I$7:$I$12,"not found",-1)</f>
        <v>0.16104877718831048</v>
      </c>
      <c r="X56">
        <f>_xlfn.XLOOKUP(M56,Binning_WOE_IV!$C$13:$C$18,Binning_WOE_IV!$I$13:$I$18,"not found",-1)</f>
        <v>-9.0210644079187538E-2</v>
      </c>
      <c r="Y56">
        <f>_xlfn.XLOOKUP(A56,Binning_WOE_IV!$B$32:$B$35,Binning_WOE_IV!$G$32:$G$35,"not found",0)</f>
        <v>-0.67859154491044971</v>
      </c>
      <c r="Z56" s="23">
        <f>_xlfn.XLOOKUP(_xlfn.XLOOKUP(C56,Binning_WOE_IV!$AF$2:$AF$6,Binning_WOE_IV!$AG$2:$AG$6,"not found",0),Binning_WOE_IV!$R$36:$R$38,Binning_WOE_IV!$G$36:$G$38,"not found",0)</f>
        <v>-4.4726268044255127E-2</v>
      </c>
      <c r="AA56" cm="1">
        <f t="array" ref="AA56">_xlfn.SWITCH(D56,"radio/tv",Binning_WOE_IV!$G$39,"other",Binning_WOE_IV!$G$39,"education",Binning_WOE_IV!$G$40,"retraining",Binning_WOE_IV!$G$40,"furniture/equipment",Binning_WOE_IV!$G$41,"domestic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56">
        <f>_xlfn.LET(_xlpm.b,_xlfn.XLOOKUP(F56,Binning_WOE_IV!$AJ$2:$AJ$6,Binning_WOE_IV!$AK$2:$AK$6,"not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56">
        <f>_xlfn.LET(_xlpm.b,_xlfn.XLOOKUP(G56,Binning_WOE_IV!$AL$2:$AL$6,Binning_WOE_IV!$AM$2:$AM$6,"not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6">
        <f>_xlfn.XLOOKUP(_xlfn.XLOOKUP(I56,Binning_WOE_IV!$AN$2:$AN$5,Binning_WOE_IV!$AO$2:$AO$5,"not found",0),Binning_WOE_IV!$R$53:$R$55,Binning_WOE_IV!$G$53:$G$55,"not found",0)</f>
        <v>-0.20099341664998441</v>
      </c>
      <c r="AE56">
        <f>_xlfn.LET(_xlpm.b,_xlfn.XLOOKUP(L56,Binning_WOE_IV!$AQ$2:$AQ$5,Binning_WOE_IV!$AR$2:$AR$5,"not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56">
        <f>_xlfn.XLOOKUP(_xlfn.XLOOKUP(N56,Binning_WOE_IV!$AS$2:$AS$4,Binning_WOE_IV!$AT$2:$AT$4,"not found",0),Binning_WOE_IV!$R$62:$R$63,Binning_WOE_IV!$G$62:$G$63,"not found",0)</f>
        <v>0.12957806221905885</v>
      </c>
      <c r="AG56">
        <f>_xlfn.XLOOKUP(_xlfn.XLOOKUP(O56,Binning_WOE_IV!$AU$2:$AU$4,Binning_WOE_IV!$AV$2:$AV$4,"not found",0),Binning_WOE_IV!$R$64:$R$65,Binning_WOE_IV!$G$64:$G$65,"not found",0)</f>
        <v>-0.4919272386823581</v>
      </c>
      <c r="AH56">
        <f>V56*TEST_SUMMARY!$C$3</f>
        <v>0.10186434668464488</v>
      </c>
      <c r="AI56">
        <f>W56*TEST_SUMMARY!$C$4</f>
        <v>-8.037531726833734E-2</v>
      </c>
      <c r="AJ56">
        <f>X56*TEST_SUMMARY!$C$5</f>
        <v>5.7453903556002682E-2</v>
      </c>
      <c r="AK56">
        <f>Y56*TEST_SUMMARY!$C$6</f>
        <v>0.53190423215968441</v>
      </c>
      <c r="AL56">
        <f>Z56*TEST_SUMMARY!$C$7</f>
        <v>2.4580699342731407E-2</v>
      </c>
      <c r="AM56">
        <f>AA56*TEST_SUMMARY!$C$8</f>
        <v>0.38352631329769549</v>
      </c>
      <c r="AN56">
        <f>AB56*TEST_SUMMARY!$C$9</f>
        <v>-0.49611293003523665</v>
      </c>
      <c r="AO56">
        <f>AC56*TEST_SUMMARY!$C$10</f>
        <v>-0.18469041192036334</v>
      </c>
      <c r="AP56">
        <f>AD56*TEST_SUMMARY!$C$11</f>
        <v>0.23813846799994265</v>
      </c>
      <c r="AQ56">
        <f>AE56*TEST_SUMMARY!$C$12</f>
        <v>0.30495501300893796</v>
      </c>
      <c r="AR56">
        <f>AF56*TEST_SUMMARY!$C$13</f>
        <v>-7.9424741749105313E-2</v>
      </c>
      <c r="AS56">
        <f>AG56*TEST_SUMMARY!$C$14</f>
        <v>0.18600799575071647</v>
      </c>
      <c r="AT56">
        <f>TEST_SUMMARY!$C$2+SUM(AH56:AS56)</f>
        <v>0.16642675606519031</v>
      </c>
      <c r="AU56">
        <f t="shared" si="0"/>
        <v>0.54151091956340425</v>
      </c>
      <c r="AV56">
        <f t="shared" si="1"/>
        <v>0.61339204734569552</v>
      </c>
      <c r="AW56">
        <f t="shared" si="2"/>
        <v>0</v>
      </c>
      <c r="AX56">
        <f t="shared" si="3"/>
        <v>1</v>
      </c>
      <c r="AY56" s="35">
        <f t="shared" si="12"/>
        <v>22</v>
      </c>
      <c r="AZ56" s="35">
        <f t="shared" si="12"/>
        <v>33</v>
      </c>
      <c r="BA56" s="35">
        <f t="shared" si="8"/>
        <v>0.10232558139534884</v>
      </c>
      <c r="BB56" s="35">
        <f t="shared" si="9"/>
        <v>0.38823529411764707</v>
      </c>
      <c r="BC56" s="35">
        <f t="shared" si="4"/>
        <v>0.28590971272229826</v>
      </c>
      <c r="BD56">
        <f t="shared" si="5"/>
        <v>0.38823529411764707</v>
      </c>
      <c r="BE56">
        <f t="shared" si="6"/>
        <v>0.10232558139534884</v>
      </c>
      <c r="BF56" s="23">
        <f>VLOOKUP(AH56,POINTS_TABLE!$D$2:$E$6,2,FALSE)</f>
        <v>4.4087756341599382</v>
      </c>
      <c r="BG56" s="23">
        <f>VLOOKUP(AI56,POINTS_TABLE!$D$7:$E$12,2,FALSE)</f>
        <v>-3.4787121489872201</v>
      </c>
      <c r="BH56" s="23">
        <f>VLOOKUP(AJ56,POINTS_TABLE!$D$13:$E$18,2,FALSE)</f>
        <v>2.4866538521987356</v>
      </c>
      <c r="BI56" s="23">
        <f>VLOOKUP(AK56,POINTS_TABLE!$D$21:$E$24,2,FALSE)</f>
        <v>23.021267938938855</v>
      </c>
      <c r="BJ56" s="23">
        <f>VLOOKUP(AL56,POINTS_TABLE!$D$25:$E$27,2,FALSE)</f>
        <v>1.063873591300236</v>
      </c>
      <c r="BK56" s="23">
        <f>VLOOKUP(AM56,POINTS_TABLE!$D$28:$E$33,2,FALSE)</f>
        <v>16.599345307350365</v>
      </c>
      <c r="BL56" s="23">
        <f>VLOOKUP(AN56,POINTS_TABLE!$D$34:$E$37,2,FALSE)</f>
        <v>-21.472189916481874</v>
      </c>
      <c r="BM56" s="23">
        <f>VLOOKUP(AO56,POINTS_TABLE!$D$38:$E$41,2,FALSE)</f>
        <v>-7.9935582413174426</v>
      </c>
      <c r="BN56" s="23">
        <f>VLOOKUP(AP56,POINTS_TABLE!$D$42:$E$44,2,FALSE)</f>
        <v>10.30683560485237</v>
      </c>
      <c r="BO56" s="23">
        <f>VLOOKUP(AQ56,POINTS_TABLE!$D$45:$E$48,2,FALSE)</f>
        <v>13.198712548866723</v>
      </c>
      <c r="BP56" s="23">
        <f>VLOOKUP(AR56,POINTS_TABLE!$D$49:$E$50,2,FALSE)</f>
        <v>-3.4375704313596254</v>
      </c>
      <c r="BQ56" s="23">
        <f>VLOOKUP(AS56,POINTS_TABLE!$D$51:$E$52,2,FALSE)</f>
        <v>8.0505843910576207</v>
      </c>
      <c r="BR56" s="39">
        <f>ROUND(SCORECARD_SCALLING!$C$6-SUM(BF56:BQ56)-TRAIN_SUMMARY!$C$2*SCORECARD_SCALLING!$C$5,0)</f>
        <v>463</v>
      </c>
      <c r="BS56" t="str">
        <f t="shared" si="10"/>
        <v>Reject</v>
      </c>
      <c r="BT56">
        <f t="shared" si="11"/>
        <v>1</v>
      </c>
    </row>
    <row r="57" spans="1:72">
      <c r="A57" s="2" t="s">
        <v>21</v>
      </c>
      <c r="B57" s="2">
        <v>12</v>
      </c>
      <c r="C57" s="2" t="s">
        <v>33</v>
      </c>
      <c r="D57" s="2" t="s">
        <v>46</v>
      </c>
      <c r="E57" s="2">
        <v>1168</v>
      </c>
      <c r="F57" s="2" t="s">
        <v>34</v>
      </c>
      <c r="G57" s="2" t="s">
        <v>35</v>
      </c>
      <c r="H57" s="2">
        <v>4</v>
      </c>
      <c r="I57" s="2" t="s">
        <v>56</v>
      </c>
      <c r="J57" s="2" t="s">
        <v>27</v>
      </c>
      <c r="K57" s="2">
        <v>3</v>
      </c>
      <c r="L57" s="2" t="s">
        <v>28</v>
      </c>
      <c r="M57" s="2">
        <v>27</v>
      </c>
      <c r="N57" s="2" t="s">
        <v>27</v>
      </c>
      <c r="O57" s="2" t="s">
        <v>29</v>
      </c>
      <c r="P57" s="2">
        <v>1</v>
      </c>
      <c r="Q57" s="2" t="s">
        <v>40</v>
      </c>
      <c r="R57" s="2">
        <v>1</v>
      </c>
      <c r="S57" s="2" t="s">
        <v>27</v>
      </c>
      <c r="T57" s="2" t="s">
        <v>31</v>
      </c>
      <c r="U57" s="2">
        <v>0</v>
      </c>
      <c r="V57">
        <f>_xlfn.XLOOKUP(B57,Binning_WOE_IV!$C$2:$C$6,Binning_WOE_IV!$I$2:$I$6,"not found",-1)</f>
        <v>7.0953437452657447E-2</v>
      </c>
      <c r="W57">
        <f>_xlfn.XLOOKUP(E57,Binning_WOE_IV!$C$7:$C$12,Binning_WOE_IV!$I$7:$I$12,"not found",-1)</f>
        <v>0.16104877718831048</v>
      </c>
      <c r="X57">
        <f>_xlfn.XLOOKUP(M57,Binning_WOE_IV!$C$13:$C$18,Binning_WOE_IV!$I$13:$I$18,"not found",-1)</f>
        <v>-0.13233987329659078</v>
      </c>
      <c r="Y57">
        <f>_xlfn.XLOOKUP(A57,Binning_WOE_IV!$B$32:$B$35,Binning_WOE_IV!$G$32:$G$35,"not found",0)</f>
        <v>-0.67859154491044971</v>
      </c>
      <c r="Z57" s="23">
        <f>_xlfn.XLOOKUP(_xlfn.XLOOKUP(C57,Binning_WOE_IV!$AF$2:$AF$6,Binning_WOE_IV!$AG$2:$AG$6,"not found",0),Binning_WOE_IV!$R$36:$R$38,Binning_WOE_IV!$G$36:$G$38,"not found",0)</f>
        <v>-4.4726268044255127E-2</v>
      </c>
      <c r="AA57" cm="1">
        <f t="array" ref="AA57">_xlfn.SWITCH(D57,"radio/tv",Binning_WOE_IV!$G$39,"other",Binning_WOE_IV!$G$39,"education",Binning_WOE_IV!$G$40,"retraining",Binning_WOE_IV!$G$40,"furniture/equipment",Binning_WOE_IV!$G$41,"domestic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57">
        <f>_xlfn.LET(_xlpm.b,_xlfn.XLOOKUP(F57,Binning_WOE_IV!$AJ$2:$AJ$6,Binning_WOE_IV!$AK$2:$AK$6,"not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7">
        <f>_xlfn.LET(_xlpm.b,_xlfn.XLOOKUP(G57,Binning_WOE_IV!$AL$2:$AL$6,Binning_WOE_IV!$AM$2:$AM$6,"not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7">
        <f>_xlfn.XLOOKUP(_xlfn.XLOOKUP(I57,Binning_WOE_IV!$AN$2:$AN$5,Binning_WOE_IV!$AO$2:$AO$5,"not found",0),Binning_WOE_IV!$R$53:$R$55,Binning_WOE_IV!$G$53:$G$55,"not found",0)</f>
        <v>-0.2698954162208389</v>
      </c>
      <c r="AE57">
        <f>_xlfn.LET(_xlpm.b,_xlfn.XLOOKUP(L57,Binning_WOE_IV!$AQ$2:$AQ$5,Binning_WOE_IV!$AR$2:$AR$5,"not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57">
        <f>_xlfn.XLOOKUP(_xlfn.XLOOKUP(N57,Binning_WOE_IV!$AS$2:$AS$4,Binning_WOE_IV!$AT$2:$AT$4,"not found",0),Binning_WOE_IV!$R$62:$R$63,Binning_WOE_IV!$G$62:$G$63,"not found",0)</f>
        <v>0.12957806221905885</v>
      </c>
      <c r="AG57">
        <f>_xlfn.XLOOKUP(_xlfn.XLOOKUP(O57,Binning_WOE_IV!$AU$2:$AU$4,Binning_WOE_IV!$AV$2:$AV$4,"not found",0),Binning_WOE_IV!$R$64:$R$65,Binning_WOE_IV!$G$64:$G$65,"not found",0)</f>
        <v>0.23435622685305388</v>
      </c>
      <c r="AH57">
        <f>V57*TEST_SUMMARY!$C$3</f>
        <v>-5.5952498937620498E-2</v>
      </c>
      <c r="AI57">
        <f>W57*TEST_SUMMARY!$C$4</f>
        <v>-8.037531726833734E-2</v>
      </c>
      <c r="AJ57">
        <f>X57*TEST_SUMMARY!$C$5</f>
        <v>8.428542324031725E-2</v>
      </c>
      <c r="AK57">
        <f>Y57*TEST_SUMMARY!$C$6</f>
        <v>0.53190423215968441</v>
      </c>
      <c r="AL57">
        <f>Z57*TEST_SUMMARY!$C$7</f>
        <v>2.4580699342731407E-2</v>
      </c>
      <c r="AM57">
        <f>AA57*TEST_SUMMARY!$C$8</f>
        <v>0.38352631329769549</v>
      </c>
      <c r="AN57">
        <f>AB57*TEST_SUMMARY!$C$9</f>
        <v>0.17108448609736249</v>
      </c>
      <c r="AO57">
        <f>AC57*TEST_SUMMARY!$C$10</f>
        <v>4.7923621110280083E-2</v>
      </c>
      <c r="AP57">
        <f>AD57*TEST_SUMMARY!$C$11</f>
        <v>0.31977406031642996</v>
      </c>
      <c r="AQ57">
        <f>AE57*TEST_SUMMARY!$C$12</f>
        <v>-0.28008206528227803</v>
      </c>
      <c r="AR57">
        <f>AF57*TEST_SUMMARY!$C$13</f>
        <v>-7.9424741749105313E-2</v>
      </c>
      <c r="AS57">
        <f>AG57*TEST_SUMMARY!$C$14</f>
        <v>-8.8614999578798745E-2</v>
      </c>
      <c r="AT57">
        <f>TEST_SUMMARY!$C$2+SUM(AH57:AS57)</f>
        <v>0.15722839798623789</v>
      </c>
      <c r="AU57">
        <f t="shared" si="0"/>
        <v>0.53922632402952209</v>
      </c>
      <c r="AV57">
        <f t="shared" si="1"/>
        <v>0.77484829803243149</v>
      </c>
      <c r="AW57">
        <f t="shared" si="2"/>
        <v>1</v>
      </c>
      <c r="AX57">
        <f t="shared" si="3"/>
        <v>0</v>
      </c>
      <c r="AY57" s="35">
        <f t="shared" si="12"/>
        <v>23</v>
      </c>
      <c r="AZ57" s="35">
        <f t="shared" si="12"/>
        <v>33</v>
      </c>
      <c r="BA57" s="35">
        <f t="shared" si="8"/>
        <v>0.10697674418604651</v>
      </c>
      <c r="BB57" s="35">
        <f t="shared" si="9"/>
        <v>0.38823529411764707</v>
      </c>
      <c r="BC57" s="35">
        <f t="shared" si="4"/>
        <v>0.28125854993160054</v>
      </c>
      <c r="BD57">
        <f t="shared" si="5"/>
        <v>0.38823529411764707</v>
      </c>
      <c r="BE57">
        <f t="shared" si="6"/>
        <v>0.10697674418604651</v>
      </c>
      <c r="BF57" s="23">
        <f>VLOOKUP(AH57,POINTS_TABLE!$D$2:$E$6,2,FALSE)</f>
        <v>-2.4216717822795024</v>
      </c>
      <c r="BG57" s="23">
        <f>VLOOKUP(AI57,POINTS_TABLE!$D$7:$E$12,2,FALSE)</f>
        <v>-3.4787121489872201</v>
      </c>
      <c r="BH57" s="23">
        <f>VLOOKUP(AJ57,POINTS_TABLE!$D$13:$E$18,2,FALSE)</f>
        <v>3.6479448638409924</v>
      </c>
      <c r="BI57" s="23">
        <f>VLOOKUP(AK57,POINTS_TABLE!$D$21:$E$24,2,FALSE)</f>
        <v>23.021267938938855</v>
      </c>
      <c r="BJ57" s="23">
        <f>VLOOKUP(AL57,POINTS_TABLE!$D$25:$E$27,2,FALSE)</f>
        <v>1.063873591300236</v>
      </c>
      <c r="BK57" s="23">
        <f>VLOOKUP(AM57,POINTS_TABLE!$D$28:$E$33,2,FALSE)</f>
        <v>16.599345307350365</v>
      </c>
      <c r="BL57" s="23">
        <f>VLOOKUP(AN57,POINTS_TABLE!$D$34:$E$37,2,FALSE)</f>
        <v>7.4046821899710498</v>
      </c>
      <c r="BM57" s="23">
        <f>VLOOKUP(AO57,POINTS_TABLE!$D$38:$E$41,2,FALSE)</f>
        <v>2.0741751155172814</v>
      </c>
      <c r="BN57" s="23">
        <f>VLOOKUP(AP57,POINTS_TABLE!$D$42:$E$44,2,FALSE)</f>
        <v>13.840093530703253</v>
      </c>
      <c r="BO57" s="23">
        <f>VLOOKUP(AQ57,POINTS_TABLE!$D$45:$E$48,2,FALSE)</f>
        <v>-12.122190198740443</v>
      </c>
      <c r="BP57" s="23">
        <f>VLOOKUP(AR57,POINTS_TABLE!$D$49:$E$50,2,FALSE)</f>
        <v>-3.4375704313596254</v>
      </c>
      <c r="BQ57" s="23">
        <f>VLOOKUP(AS57,POINTS_TABLE!$D$51:$E$52,2,FALSE)</f>
        <v>-3.8353326132213157</v>
      </c>
      <c r="BR57" s="39">
        <f>ROUND(SCORECARD_SCALLING!$C$6-SUM(BF57:BQ57)-TRAIN_SUMMARY!$C$2*SCORECARD_SCALLING!$C$5,0)</f>
        <v>464</v>
      </c>
      <c r="BS57" t="str">
        <f t="shared" si="10"/>
        <v>Reject</v>
      </c>
      <c r="BT57">
        <f t="shared" si="11"/>
        <v>1</v>
      </c>
    </row>
    <row r="58" spans="1:72">
      <c r="A58" s="2" t="s">
        <v>21</v>
      </c>
      <c r="B58" s="2">
        <v>24</v>
      </c>
      <c r="C58" s="2" t="s">
        <v>33</v>
      </c>
      <c r="D58" s="2" t="s">
        <v>46</v>
      </c>
      <c r="E58" s="2">
        <v>915</v>
      </c>
      <c r="F58" s="2" t="s">
        <v>24</v>
      </c>
      <c r="G58" s="2" t="s">
        <v>25</v>
      </c>
      <c r="H58" s="2">
        <v>4</v>
      </c>
      <c r="I58" s="2" t="s">
        <v>36</v>
      </c>
      <c r="J58" s="2" t="s">
        <v>27</v>
      </c>
      <c r="K58" s="2">
        <v>2</v>
      </c>
      <c r="L58" s="2" t="s">
        <v>50</v>
      </c>
      <c r="M58" s="2">
        <v>29</v>
      </c>
      <c r="N58" s="2" t="s">
        <v>61</v>
      </c>
      <c r="O58" s="2" t="s">
        <v>29</v>
      </c>
      <c r="P58" s="2">
        <v>1</v>
      </c>
      <c r="Q58" s="2" t="s">
        <v>30</v>
      </c>
      <c r="R58" s="2">
        <v>1</v>
      </c>
      <c r="S58" s="2" t="s">
        <v>27</v>
      </c>
      <c r="T58" s="2" t="s">
        <v>31</v>
      </c>
      <c r="U58" s="2">
        <v>1</v>
      </c>
      <c r="V58">
        <f>_xlfn.XLOOKUP(B58,Binning_WOE_IV!$C$2:$C$6,Binning_WOE_IV!$I$2:$I$6,"not found",-1)</f>
        <v>-0.12917431193202994</v>
      </c>
      <c r="W58">
        <f>_xlfn.XLOOKUP(E58,Binning_WOE_IV!$C$7:$C$12,Binning_WOE_IV!$I$7:$I$12,"not found",-1)</f>
        <v>3.9978967825304385E-2</v>
      </c>
      <c r="X58">
        <f>_xlfn.XLOOKUP(M58,Binning_WOE_IV!$C$13:$C$18,Binning_WOE_IV!$I$13:$I$18,"not found",-1)</f>
        <v>-0.13233987329659078</v>
      </c>
      <c r="Y58">
        <f>_xlfn.XLOOKUP(A58,Binning_WOE_IV!$B$32:$B$35,Binning_WOE_IV!$G$32:$G$35,"not found",0)</f>
        <v>-0.67859154491044971</v>
      </c>
      <c r="Z58" s="23">
        <f>_xlfn.XLOOKUP(_xlfn.XLOOKUP(C58,Binning_WOE_IV!$AF$2:$AF$6,Binning_WOE_IV!$AG$2:$AG$6,"not found",0),Binning_WOE_IV!$R$36:$R$38,Binning_WOE_IV!$G$36:$G$38,"not found",0)</f>
        <v>-4.4726268044255127E-2</v>
      </c>
      <c r="AA58" cm="1">
        <f t="array" ref="AA58">_xlfn.SWITCH(D58,"radio/tv",Binning_WOE_IV!$G$39,"other",Binning_WOE_IV!$G$39,"education",Binning_WOE_IV!$G$40,"retraining",Binning_WOE_IV!$G$40,"furniture/equipment",Binning_WOE_IV!$G$41,"domestic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58">
        <f>_xlfn.LET(_xlpm.b,_xlfn.XLOOKUP(F58,Binning_WOE_IV!$AJ$2:$AJ$6,Binning_WOE_IV!$AK$2:$AK$6,"not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58">
        <f>_xlfn.LET(_xlpm.b,_xlfn.XLOOKUP(G58,Binning_WOE_IV!$AL$2:$AL$6,Binning_WOE_IV!$AM$2:$AM$6,"not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58">
        <f>_xlfn.XLOOKUP(_xlfn.XLOOKUP(I58,Binning_WOE_IV!$AN$2:$AN$5,Binning_WOE_IV!$AO$2:$AO$5,"not found",0),Binning_WOE_IV!$R$53:$R$55,Binning_WOE_IV!$G$53:$G$55,"not found",0)</f>
        <v>-0.20099341664998441</v>
      </c>
      <c r="AE58">
        <f>_xlfn.LET(_xlpm.b,_xlfn.XLOOKUP(L58,Binning_WOE_IV!$AQ$2:$AQ$5,Binning_WOE_IV!$AR$2:$AR$5,"not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8">
        <f>_xlfn.XLOOKUP(_xlfn.XLOOKUP(N58,Binning_WOE_IV!$AS$2:$AS$4,Binning_WOE_IV!$AT$2:$AT$4,"not found",0),Binning_WOE_IV!$R$62:$R$63,Binning_WOE_IV!$G$62:$G$63,"not found",0)</f>
        <v>-0.54969627176468283</v>
      </c>
      <c r="AG58">
        <f>_xlfn.XLOOKUP(_xlfn.XLOOKUP(O58,Binning_WOE_IV!$AU$2:$AU$4,Binning_WOE_IV!$AV$2:$AV$4,"not found",0),Binning_WOE_IV!$R$64:$R$65,Binning_WOE_IV!$G$64:$G$65,"not found",0)</f>
        <v>0.23435622685305388</v>
      </c>
      <c r="AH58">
        <f>V58*TEST_SUMMARY!$C$3</f>
        <v>0.10186434668464488</v>
      </c>
      <c r="AI58">
        <f>W58*TEST_SUMMARY!$C$4</f>
        <v>-1.9952478243670423E-2</v>
      </c>
      <c r="AJ58">
        <f>X58*TEST_SUMMARY!$C$5</f>
        <v>8.428542324031725E-2</v>
      </c>
      <c r="AK58">
        <f>Y58*TEST_SUMMARY!$C$6</f>
        <v>0.53190423215968441</v>
      </c>
      <c r="AL58">
        <f>Z58*TEST_SUMMARY!$C$7</f>
        <v>2.4580699342731407E-2</v>
      </c>
      <c r="AM58">
        <f>AA58*TEST_SUMMARY!$C$8</f>
        <v>0.38352631329769549</v>
      </c>
      <c r="AN58">
        <f>AB58*TEST_SUMMARY!$C$9</f>
        <v>-0.49611293003523665</v>
      </c>
      <c r="AO58">
        <f>AC58*TEST_SUMMARY!$C$10</f>
        <v>-0.18469041192036334</v>
      </c>
      <c r="AP58">
        <f>AD58*TEST_SUMMARY!$C$11</f>
        <v>0.23813846799994265</v>
      </c>
      <c r="AQ58">
        <f>AE58*TEST_SUMMARY!$C$12</f>
        <v>6.1778553558697331E-2</v>
      </c>
      <c r="AR58">
        <f>AF58*TEST_SUMMARY!$C$13</f>
        <v>0.33693577197926589</v>
      </c>
      <c r="AS58">
        <f>AG58*TEST_SUMMARY!$C$14</f>
        <v>-8.8614999578798745E-2</v>
      </c>
      <c r="AT58">
        <f>TEST_SUMMARY!$C$2+SUM(AH58:AS58)</f>
        <v>0.15224217372278703</v>
      </c>
      <c r="AU58">
        <f t="shared" si="0"/>
        <v>0.53798720049493765</v>
      </c>
      <c r="AV58">
        <f t="shared" si="1"/>
        <v>0.61992051000496351</v>
      </c>
      <c r="AW58">
        <f t="shared" si="2"/>
        <v>0</v>
      </c>
      <c r="AX58">
        <f t="shared" si="3"/>
        <v>1</v>
      </c>
      <c r="AY58" s="35">
        <f t="shared" si="12"/>
        <v>23</v>
      </c>
      <c r="AZ58" s="35">
        <f t="shared" si="12"/>
        <v>34</v>
      </c>
      <c r="BA58" s="35">
        <f t="shared" si="8"/>
        <v>0.10697674418604651</v>
      </c>
      <c r="BB58" s="35">
        <f t="shared" si="9"/>
        <v>0.4</v>
      </c>
      <c r="BC58" s="35">
        <f t="shared" si="4"/>
        <v>0.2930232558139535</v>
      </c>
      <c r="BD58">
        <f t="shared" si="5"/>
        <v>0.4</v>
      </c>
      <c r="BE58">
        <f t="shared" si="6"/>
        <v>0.10697674418604651</v>
      </c>
      <c r="BF58" s="23">
        <f>VLOOKUP(AH58,POINTS_TABLE!$D$2:$E$6,2,FALSE)</f>
        <v>4.4087756341599382</v>
      </c>
      <c r="BG58" s="23">
        <f>VLOOKUP(AI58,POINTS_TABLE!$D$7:$E$12,2,FALSE)</f>
        <v>-0.86356024246764762</v>
      </c>
      <c r="BH58" s="23">
        <f>VLOOKUP(AJ58,POINTS_TABLE!$D$13:$E$18,2,FALSE)</f>
        <v>3.6479448638409924</v>
      </c>
      <c r="BI58" s="23">
        <f>VLOOKUP(AK58,POINTS_TABLE!$D$21:$E$24,2,FALSE)</f>
        <v>23.021267938938855</v>
      </c>
      <c r="BJ58" s="23">
        <f>VLOOKUP(AL58,POINTS_TABLE!$D$25:$E$27,2,FALSE)</f>
        <v>1.063873591300236</v>
      </c>
      <c r="BK58" s="23">
        <f>VLOOKUP(AM58,POINTS_TABLE!$D$28:$E$33,2,FALSE)</f>
        <v>16.599345307350365</v>
      </c>
      <c r="BL58" s="23">
        <f>VLOOKUP(AN58,POINTS_TABLE!$D$34:$E$37,2,FALSE)</f>
        <v>-21.472189916481874</v>
      </c>
      <c r="BM58" s="23">
        <f>VLOOKUP(AO58,POINTS_TABLE!$D$38:$E$41,2,FALSE)</f>
        <v>-7.9935582413174426</v>
      </c>
      <c r="BN58" s="23">
        <f>VLOOKUP(AP58,POINTS_TABLE!$D$42:$E$44,2,FALSE)</f>
        <v>10.30683560485237</v>
      </c>
      <c r="BO58" s="23">
        <f>VLOOKUP(AQ58,POINTS_TABLE!$D$45:$E$48,2,FALSE)</f>
        <v>2.6738283855727758</v>
      </c>
      <c r="BP58" s="23">
        <f>VLOOKUP(AR58,POINTS_TABLE!$D$49:$E$50,2,FALSE)</f>
        <v>14.582867019977442</v>
      </c>
      <c r="BQ58" s="23">
        <f>VLOOKUP(AS58,POINTS_TABLE!$D$51:$E$52,2,FALSE)</f>
        <v>-3.8353326132213157</v>
      </c>
      <c r="BR58" s="39">
        <f>ROUND(SCORECARD_SCALLING!$C$6-SUM(BF58:BQ58)-TRAIN_SUMMARY!$C$2*SCORECARD_SCALLING!$C$5,0)</f>
        <v>464</v>
      </c>
      <c r="BS58" t="str">
        <f t="shared" si="10"/>
        <v>Reject</v>
      </c>
      <c r="BT58">
        <f t="shared" si="11"/>
        <v>1</v>
      </c>
    </row>
    <row r="59" spans="1:72">
      <c r="A59" s="2" t="s">
        <v>21</v>
      </c>
      <c r="B59" s="2">
        <v>48</v>
      </c>
      <c r="C59" s="2" t="s">
        <v>33</v>
      </c>
      <c r="D59" s="2" t="s">
        <v>67</v>
      </c>
      <c r="E59" s="2">
        <v>3051</v>
      </c>
      <c r="F59" s="2" t="s">
        <v>34</v>
      </c>
      <c r="G59" s="2" t="s">
        <v>35</v>
      </c>
      <c r="H59" s="2">
        <v>3</v>
      </c>
      <c r="I59" s="2" t="s">
        <v>26</v>
      </c>
      <c r="J59" s="2" t="s">
        <v>27</v>
      </c>
      <c r="K59" s="2">
        <v>4</v>
      </c>
      <c r="L59" s="2" t="s">
        <v>50</v>
      </c>
      <c r="M59" s="2">
        <v>54</v>
      </c>
      <c r="N59" s="2" t="s">
        <v>27</v>
      </c>
      <c r="O59" s="2" t="s">
        <v>29</v>
      </c>
      <c r="P59" s="2">
        <v>1</v>
      </c>
      <c r="Q59" s="2" t="s">
        <v>30</v>
      </c>
      <c r="R59" s="2">
        <v>1</v>
      </c>
      <c r="S59" s="2" t="s">
        <v>27</v>
      </c>
      <c r="T59" s="2" t="s">
        <v>31</v>
      </c>
      <c r="U59" s="2">
        <v>1</v>
      </c>
      <c r="V59">
        <f>_xlfn.XLOOKUP(B59,Binning_WOE_IV!$C$2:$C$6,Binning_WOE_IV!$I$2:$I$6,"not found",-1)</f>
        <v>-0.94704225543434295</v>
      </c>
      <c r="W59">
        <f>_xlfn.XLOOKUP(E59,Binning_WOE_IV!$C$7:$C$12,Binning_WOE_IV!$I$7:$I$12,"not found",-1)</f>
        <v>4.3939369041401284E-2</v>
      </c>
      <c r="X59">
        <f>_xlfn.XLOOKUP(M59,Binning_WOE_IV!$C$13:$C$18,Binning_WOE_IV!$I$13:$I$18,"not found",-1)</f>
        <v>0.42044277372805144</v>
      </c>
      <c r="Y59">
        <f>_xlfn.XLOOKUP(A59,Binning_WOE_IV!$B$32:$B$35,Binning_WOE_IV!$G$32:$G$35,"not found",0)</f>
        <v>-0.67859154491044971</v>
      </c>
      <c r="Z59" s="23">
        <f>_xlfn.XLOOKUP(_xlfn.XLOOKUP(C59,Binning_WOE_IV!$AF$2:$AF$6,Binning_WOE_IV!$AG$2:$AG$6,"not found",0),Binning_WOE_IV!$R$36:$R$38,Binning_WOE_IV!$G$36:$G$38,"not found",0)</f>
        <v>-4.4726268044255127E-2</v>
      </c>
      <c r="AA59" cm="1">
        <f t="array" ref="AA59">_xlfn.SWITCH(D59,"radio/tv",Binning_WOE_IV!$G$39,"other",Binning_WOE_IV!$G$39,"education",Binning_WOE_IV!$G$40,"retraining",Binning_WOE_IV!$G$40,"furniture/equipment",Binning_WOE_IV!$G$41,"domestic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59">
        <f>_xlfn.LET(_xlpm.b,_xlfn.XLOOKUP(F59,Binning_WOE_IV!$AJ$2:$AJ$6,Binning_WOE_IV!$AK$2:$AK$6,"not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59">
        <f>_xlfn.LET(_xlpm.b,_xlfn.XLOOKUP(G59,Binning_WOE_IV!$AL$2:$AL$6,Binning_WOE_IV!$AM$2:$AM$6,"not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59">
        <f>_xlfn.XLOOKUP(_xlfn.XLOOKUP(I59,Binning_WOE_IV!$AN$2:$AN$5,Binning_WOE_IV!$AO$2:$AO$5,"not found",0),Binning_WOE_IV!$R$53:$R$55,Binning_WOE_IV!$G$53:$G$55,"not found",0)</f>
        <v>0.1811117123342415</v>
      </c>
      <c r="AE59">
        <f>_xlfn.LET(_xlpm.b,_xlfn.XLOOKUP(L59,Binning_WOE_IV!$AQ$2:$AQ$5,Binning_WOE_IV!$AR$2:$AR$5,"not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59">
        <f>_xlfn.XLOOKUP(_xlfn.XLOOKUP(N59,Binning_WOE_IV!$AS$2:$AS$4,Binning_WOE_IV!$AT$2:$AT$4,"not found",0),Binning_WOE_IV!$R$62:$R$63,Binning_WOE_IV!$G$62:$G$63,"not found",0)</f>
        <v>0.12957806221905885</v>
      </c>
      <c r="AG59">
        <f>_xlfn.XLOOKUP(_xlfn.XLOOKUP(O59,Binning_WOE_IV!$AU$2:$AU$4,Binning_WOE_IV!$AV$2:$AV$4,"not found",0),Binning_WOE_IV!$R$64:$R$65,Binning_WOE_IV!$G$64:$G$65,"not found",0)</f>
        <v>0.23435622685305388</v>
      </c>
      <c r="AH59">
        <f>V59*TEST_SUMMARY!$C$3</f>
        <v>0.74681907872931619</v>
      </c>
      <c r="AI59">
        <f>W59*TEST_SUMMARY!$C$4</f>
        <v>-2.1929012991782761E-2</v>
      </c>
      <c r="AJ59">
        <f>X59*TEST_SUMMARY!$C$5</f>
        <v>-0.26777415036949909</v>
      </c>
      <c r="AK59">
        <f>Y59*TEST_SUMMARY!$C$6</f>
        <v>0.53190423215968441</v>
      </c>
      <c r="AL59">
        <f>Z59*TEST_SUMMARY!$C$7</f>
        <v>2.4580699342731407E-2</v>
      </c>
      <c r="AM59">
        <f>AA59*TEST_SUMMARY!$C$8</f>
        <v>5.9194073638088991E-2</v>
      </c>
      <c r="AN59">
        <f>AB59*TEST_SUMMARY!$C$9</f>
        <v>0.17108448609736249</v>
      </c>
      <c r="AO59">
        <f>AC59*TEST_SUMMARY!$C$10</f>
        <v>4.7923621110280083E-2</v>
      </c>
      <c r="AP59">
        <f>AD59*TEST_SUMMARY!$C$11</f>
        <v>-0.21458247952085815</v>
      </c>
      <c r="AQ59">
        <f>AE59*TEST_SUMMARY!$C$12</f>
        <v>6.1778553558697331E-2</v>
      </c>
      <c r="AR59">
        <f>AF59*TEST_SUMMARY!$C$13</f>
        <v>-7.9424741749105313E-2</v>
      </c>
      <c r="AS59">
        <f>AG59*TEST_SUMMARY!$C$14</f>
        <v>-8.8614999578798745E-2</v>
      </c>
      <c r="AT59">
        <f>TEST_SUMMARY!$C$2+SUM(AH59:AS59)</f>
        <v>0.14955854566399363</v>
      </c>
      <c r="AU59">
        <f t="shared" si="0"/>
        <v>0.53732009842269657</v>
      </c>
      <c r="AV59">
        <f t="shared" si="1"/>
        <v>0.62116127561400603</v>
      </c>
      <c r="AW59">
        <f t="shared" si="2"/>
        <v>0</v>
      </c>
      <c r="AX59">
        <f t="shared" si="3"/>
        <v>1</v>
      </c>
      <c r="AY59" s="35">
        <f t="shared" si="12"/>
        <v>23</v>
      </c>
      <c r="AZ59" s="35">
        <f t="shared" si="12"/>
        <v>35</v>
      </c>
      <c r="BA59" s="35">
        <f t="shared" si="8"/>
        <v>0.10697674418604651</v>
      </c>
      <c r="BB59" s="35">
        <f t="shared" si="9"/>
        <v>0.41176470588235292</v>
      </c>
      <c r="BC59" s="35">
        <f t="shared" si="4"/>
        <v>0.3047879616963064</v>
      </c>
      <c r="BD59">
        <f t="shared" si="5"/>
        <v>0.41176470588235292</v>
      </c>
      <c r="BE59">
        <f t="shared" si="6"/>
        <v>0.10697674418604651</v>
      </c>
      <c r="BF59" s="23">
        <f>VLOOKUP(AH59,POINTS_TABLE!$D$2:$E$6,2,FALSE)</f>
        <v>32.322965439721465</v>
      </c>
      <c r="BG59" s="23">
        <f>VLOOKUP(AI59,POINTS_TABLE!$D$7:$E$12,2,FALSE)</f>
        <v>-0.94910634884503919</v>
      </c>
      <c r="BH59" s="23">
        <f>VLOOKUP(AJ59,POINTS_TABLE!$D$13:$E$18,2,FALSE)</f>
        <v>-11.589493164489957</v>
      </c>
      <c r="BI59" s="23">
        <f>VLOOKUP(AK59,POINTS_TABLE!$D$21:$E$24,2,FALSE)</f>
        <v>23.021267938938855</v>
      </c>
      <c r="BJ59" s="23">
        <f>VLOOKUP(AL59,POINTS_TABLE!$D$25:$E$27,2,FALSE)</f>
        <v>1.063873591300236</v>
      </c>
      <c r="BK59" s="23">
        <f>VLOOKUP(AM59,POINTS_TABLE!$D$28:$E$33,2,FALSE)</f>
        <v>2.5619698946306131</v>
      </c>
      <c r="BL59" s="23">
        <f>VLOOKUP(AN59,POINTS_TABLE!$D$34:$E$37,2,FALSE)</f>
        <v>7.4046821899710498</v>
      </c>
      <c r="BM59" s="23">
        <f>VLOOKUP(AO59,POINTS_TABLE!$D$38:$E$41,2,FALSE)</f>
        <v>2.0741751155172814</v>
      </c>
      <c r="BN59" s="23">
        <f>VLOOKUP(AP59,POINTS_TABLE!$D$42:$E$44,2,FALSE)</f>
        <v>-9.2873123719919874</v>
      </c>
      <c r="BO59" s="23">
        <f>VLOOKUP(AQ59,POINTS_TABLE!$D$45:$E$48,2,FALSE)</f>
        <v>2.6738283855727758</v>
      </c>
      <c r="BP59" s="23">
        <f>VLOOKUP(AR59,POINTS_TABLE!$D$49:$E$50,2,FALSE)</f>
        <v>-3.4375704313596254</v>
      </c>
      <c r="BQ59" s="23">
        <f>VLOOKUP(AS59,POINTS_TABLE!$D$51:$E$52,2,FALSE)</f>
        <v>-3.8353326132213157</v>
      </c>
      <c r="BR59" s="39">
        <f>ROUND(SCORECARD_SCALLING!$C$6-SUM(BF59:BQ59)-TRAIN_SUMMARY!$C$2*SCORECARD_SCALLING!$C$5,0)</f>
        <v>464</v>
      </c>
      <c r="BS59" t="str">
        <f t="shared" si="10"/>
        <v>Reject</v>
      </c>
      <c r="BT59">
        <f t="shared" si="11"/>
        <v>1</v>
      </c>
    </row>
    <row r="60" spans="1:72">
      <c r="A60" s="2" t="s">
        <v>32</v>
      </c>
      <c r="B60" s="2">
        <v>24</v>
      </c>
      <c r="C60" s="2" t="s">
        <v>22</v>
      </c>
      <c r="D60" s="2" t="s">
        <v>46</v>
      </c>
      <c r="E60" s="2">
        <v>3878</v>
      </c>
      <c r="F60" s="2" t="s">
        <v>59</v>
      </c>
      <c r="G60" s="2" t="s">
        <v>57</v>
      </c>
      <c r="H60" s="2">
        <v>4</v>
      </c>
      <c r="I60" s="2" t="s">
        <v>54</v>
      </c>
      <c r="J60" s="2" t="s">
        <v>27</v>
      </c>
      <c r="K60" s="2">
        <v>2</v>
      </c>
      <c r="L60" s="2" t="s">
        <v>50</v>
      </c>
      <c r="M60" s="2">
        <v>37</v>
      </c>
      <c r="N60" s="2" t="s">
        <v>27</v>
      </c>
      <c r="O60" s="2" t="s">
        <v>29</v>
      </c>
      <c r="P60" s="2">
        <v>1</v>
      </c>
      <c r="Q60" s="2" t="s">
        <v>30</v>
      </c>
      <c r="R60" s="2">
        <v>1</v>
      </c>
      <c r="S60" s="2" t="s">
        <v>31</v>
      </c>
      <c r="T60" s="2" t="s">
        <v>31</v>
      </c>
      <c r="U60" s="2">
        <v>0</v>
      </c>
      <c r="V60">
        <f>_xlfn.XLOOKUP(B60,Binning_WOE_IV!$C$2:$C$6,Binning_WOE_IV!$I$2:$I$6,"not found",-1)</f>
        <v>-0.12917431193202994</v>
      </c>
      <c r="W60">
        <f>_xlfn.XLOOKUP(E60,Binning_WOE_IV!$C$7:$C$12,Binning_WOE_IV!$I$7:$I$12,"not found",-1)</f>
        <v>4.3939369041401284E-2</v>
      </c>
      <c r="X60">
        <f>_xlfn.XLOOKUP(M60,Binning_WOE_IV!$C$13:$C$18,Binning_WOE_IV!$I$13:$I$18,"not found",-1)</f>
        <v>0.27579903319597576</v>
      </c>
      <c r="Y60">
        <f>_xlfn.XLOOKUP(A60,Binning_WOE_IV!$B$32:$B$35,Binning_WOE_IV!$G$32:$G$35,"not found",0)</f>
        <v>-0.45557089656450134</v>
      </c>
      <c r="Z60" s="23">
        <f>_xlfn.XLOOKUP(_xlfn.XLOOKUP(C60,Binning_WOE_IV!$AF$2:$AF$6,Binning_WOE_IV!$AG$2:$AG$6,"not found",0),Binning_WOE_IV!$R$36:$R$38,Binning_WOE_IV!$G$36:$G$38,"not found",0)</f>
        <v>0.68738688104907397</v>
      </c>
      <c r="AA60" cm="1">
        <f t="array" ref="AA60">_xlfn.SWITCH(D60,"radio/tv",Binning_WOE_IV!$G$39,"other",Binning_WOE_IV!$G$39,"education",Binning_WOE_IV!$G$40,"retraining",Binning_WOE_IV!$G$40,"furniture/equipment",Binning_WOE_IV!$G$41,"domestic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60">
        <f>_xlfn.LET(_xlpm.b,_xlfn.XLOOKUP(F60,Binning_WOE_IV!$AJ$2:$AJ$6,Binning_WOE_IV!$AK$2:$AK$6,"not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60">
        <f>_xlfn.LET(_xlpm.b,_xlfn.XLOOKUP(G60,Binning_WOE_IV!$AL$2:$AL$6,Binning_WOE_IV!$AM$2:$AM$6,"not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60">
        <f>_xlfn.XLOOKUP(_xlfn.XLOOKUP(I60,Binning_WOE_IV!$AN$2:$AN$5,Binning_WOE_IV!$AO$2:$AO$5,"not found",0),Binning_WOE_IV!$R$53:$R$55,Binning_WOE_IV!$G$53:$G$55,"not found",0)</f>
        <v>-0.2698954162208389</v>
      </c>
      <c r="AE60">
        <f>_xlfn.LET(_xlpm.b,_xlfn.XLOOKUP(L60,Binning_WOE_IV!$AQ$2:$AQ$5,Binning_WOE_IV!$AR$2:$AR$5,"not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60">
        <f>_xlfn.XLOOKUP(_xlfn.XLOOKUP(N60,Binning_WOE_IV!$AS$2:$AS$4,Binning_WOE_IV!$AT$2:$AT$4,"not found",0),Binning_WOE_IV!$R$62:$R$63,Binning_WOE_IV!$G$62:$G$63,"not found",0)</f>
        <v>0.12957806221905885</v>
      </c>
      <c r="AG60">
        <f>_xlfn.XLOOKUP(_xlfn.XLOOKUP(O60,Binning_WOE_IV!$AU$2:$AU$4,Binning_WOE_IV!$AV$2:$AV$4,"not found",0),Binning_WOE_IV!$R$64:$R$65,Binning_WOE_IV!$G$64:$G$65,"not found",0)</f>
        <v>0.23435622685305388</v>
      </c>
      <c r="AH60">
        <f>V60*TEST_SUMMARY!$C$3</f>
        <v>0.10186434668464488</v>
      </c>
      <c r="AI60">
        <f>W60*TEST_SUMMARY!$C$4</f>
        <v>-2.1929012991782761E-2</v>
      </c>
      <c r="AJ60">
        <f>X60*TEST_SUMMARY!$C$5</f>
        <v>-0.1756525653466223</v>
      </c>
      <c r="AK60">
        <f>Y60*TEST_SUMMARY!$C$6</f>
        <v>0.35709270141793154</v>
      </c>
      <c r="AL60">
        <f>Z60*TEST_SUMMARY!$C$7</f>
        <v>-0.37777464997720578</v>
      </c>
      <c r="AM60">
        <f>AA60*TEST_SUMMARY!$C$8</f>
        <v>0.38352631329769549</v>
      </c>
      <c r="AN60">
        <f>AB60*TEST_SUMMARY!$C$9</f>
        <v>0.18902110492895396</v>
      </c>
      <c r="AO60">
        <f>AC60*TEST_SUMMARY!$C$10</f>
        <v>0.2867089209985732</v>
      </c>
      <c r="AP60">
        <f>AD60*TEST_SUMMARY!$C$11</f>
        <v>0.31977406031642996</v>
      </c>
      <c r="AQ60">
        <f>AE60*TEST_SUMMARY!$C$12</f>
        <v>6.1778553558697331E-2</v>
      </c>
      <c r="AR60">
        <f>AF60*TEST_SUMMARY!$C$13</f>
        <v>-7.9424741749105313E-2</v>
      </c>
      <c r="AS60">
        <f>AG60*TEST_SUMMARY!$C$14</f>
        <v>-8.8614999578798745E-2</v>
      </c>
      <c r="AT60">
        <f>TEST_SUMMARY!$C$2+SUM(AH60:AS60)</f>
        <v>0.13496921679728824</v>
      </c>
      <c r="AU60">
        <f t="shared" si="0"/>
        <v>0.53369117458203574</v>
      </c>
      <c r="AV60">
        <f t="shared" si="1"/>
        <v>0.76290714886623578</v>
      </c>
      <c r="AW60">
        <f t="shared" si="2"/>
        <v>1</v>
      </c>
      <c r="AX60">
        <f t="shared" si="3"/>
        <v>0</v>
      </c>
      <c r="AY60" s="35">
        <f t="shared" si="12"/>
        <v>24</v>
      </c>
      <c r="AZ60" s="35">
        <f t="shared" si="12"/>
        <v>35</v>
      </c>
      <c r="BA60" s="35">
        <f t="shared" si="8"/>
        <v>0.11162790697674418</v>
      </c>
      <c r="BB60" s="35">
        <f t="shared" si="9"/>
        <v>0.41176470588235292</v>
      </c>
      <c r="BC60" s="35">
        <f t="shared" si="4"/>
        <v>0.30013679890560874</v>
      </c>
      <c r="BD60">
        <f t="shared" si="5"/>
        <v>0.41176470588235292</v>
      </c>
      <c r="BE60">
        <f t="shared" si="6"/>
        <v>0.11162790697674418</v>
      </c>
      <c r="BF60" s="23">
        <f>VLOOKUP(AH60,POINTS_TABLE!$D$2:$E$6,2,FALSE)</f>
        <v>4.4087756341599382</v>
      </c>
      <c r="BG60" s="23">
        <f>VLOOKUP(AI60,POINTS_TABLE!$D$7:$E$12,2,FALSE)</f>
        <v>-0.94910634884503919</v>
      </c>
      <c r="BH60" s="23">
        <f>VLOOKUP(AJ60,POINTS_TABLE!$D$13:$E$18,2,FALSE)</f>
        <v>-7.6023925483498971</v>
      </c>
      <c r="BI60" s="23">
        <f>VLOOKUP(AK60,POINTS_TABLE!$D$21:$E$24,2,FALSE)</f>
        <v>15.455276084198793</v>
      </c>
      <c r="BJ60" s="23">
        <f>VLOOKUP(AL60,POINTS_TABLE!$D$25:$E$27,2,FALSE)</f>
        <v>-16.350408422870363</v>
      </c>
      <c r="BK60" s="23">
        <f>VLOOKUP(AM60,POINTS_TABLE!$D$28:$E$33,2,FALSE)</f>
        <v>16.599345307350365</v>
      </c>
      <c r="BL60" s="23">
        <f>VLOOKUP(AN60,POINTS_TABLE!$D$34:$E$37,2,FALSE)</f>
        <v>8.180994321130628</v>
      </c>
      <c r="BM60" s="23">
        <f>VLOOKUP(AO60,POINTS_TABLE!$D$38:$E$41,2,FALSE)</f>
        <v>12.409006155098014</v>
      </c>
      <c r="BN60" s="23">
        <f>VLOOKUP(AP60,POINTS_TABLE!$D$42:$E$44,2,FALSE)</f>
        <v>13.840093530703253</v>
      </c>
      <c r="BO60" s="23">
        <f>VLOOKUP(AQ60,POINTS_TABLE!$D$45:$E$48,2,FALSE)</f>
        <v>2.6738283855727758</v>
      </c>
      <c r="BP60" s="23">
        <f>VLOOKUP(AR60,POINTS_TABLE!$D$49:$E$50,2,FALSE)</f>
        <v>-3.4375704313596254</v>
      </c>
      <c r="BQ60" s="23">
        <f>VLOOKUP(AS60,POINTS_TABLE!$D$51:$E$52,2,FALSE)</f>
        <v>-3.8353326132213157</v>
      </c>
      <c r="BR60" s="39">
        <f>ROUND(SCORECARD_SCALLING!$C$6-SUM(BF60:BQ60)-TRAIN_SUMMARY!$C$2*SCORECARD_SCALLING!$C$5,0)</f>
        <v>465</v>
      </c>
      <c r="BS60" t="str">
        <f t="shared" si="10"/>
        <v>Reject</v>
      </c>
      <c r="BT60">
        <f t="shared" si="11"/>
        <v>1</v>
      </c>
    </row>
    <row r="61" spans="1:72">
      <c r="A61" s="2" t="s">
        <v>21</v>
      </c>
      <c r="B61" s="2">
        <v>12</v>
      </c>
      <c r="C61" s="2" t="s">
        <v>60</v>
      </c>
      <c r="D61" s="2" t="s">
        <v>23</v>
      </c>
      <c r="E61" s="2">
        <v>6199</v>
      </c>
      <c r="F61" s="2" t="s">
        <v>34</v>
      </c>
      <c r="G61" s="2" t="s">
        <v>35</v>
      </c>
      <c r="H61" s="2">
        <v>4</v>
      </c>
      <c r="I61" s="2" t="s">
        <v>26</v>
      </c>
      <c r="J61" s="2" t="s">
        <v>27</v>
      </c>
      <c r="K61" s="2">
        <v>2</v>
      </c>
      <c r="L61" s="2" t="s">
        <v>43</v>
      </c>
      <c r="M61" s="2">
        <v>28</v>
      </c>
      <c r="N61" s="2" t="s">
        <v>27</v>
      </c>
      <c r="O61" s="2" t="s">
        <v>51</v>
      </c>
      <c r="P61" s="2">
        <v>2</v>
      </c>
      <c r="Q61" s="2" t="s">
        <v>30</v>
      </c>
      <c r="R61" s="2">
        <v>1</v>
      </c>
      <c r="S61" s="2" t="s">
        <v>31</v>
      </c>
      <c r="T61" s="2" t="s">
        <v>31</v>
      </c>
      <c r="U61" s="2">
        <v>1</v>
      </c>
      <c r="V61">
        <f>_xlfn.XLOOKUP(B61,Binning_WOE_IV!$C$2:$C$6,Binning_WOE_IV!$I$2:$I$6,"not found",-1)</f>
        <v>7.0953437452657447E-2</v>
      </c>
      <c r="W61">
        <f>_xlfn.XLOOKUP(E61,Binning_WOE_IV!$C$7:$C$12,Binning_WOE_IV!$I$7:$I$12,"not found",-1)</f>
        <v>-0.1020145435816787</v>
      </c>
      <c r="X61">
        <f>_xlfn.XLOOKUP(M61,Binning_WOE_IV!$C$13:$C$18,Binning_WOE_IV!$I$13:$I$18,"not found",-1)</f>
        <v>-0.13233987329659078</v>
      </c>
      <c r="Y61">
        <f>_xlfn.XLOOKUP(A61,Binning_WOE_IV!$B$32:$B$35,Binning_WOE_IV!$G$32:$G$35,"not found",0)</f>
        <v>-0.67859154491044971</v>
      </c>
      <c r="Z61" s="23">
        <f>_xlfn.XLOOKUP(_xlfn.XLOOKUP(C61,Binning_WOE_IV!$AF$2:$AF$6,Binning_WOE_IV!$AG$2:$AG$6,"not found",0),Binning_WOE_IV!$R$36:$R$38,Binning_WOE_IV!$G$36:$G$38,"not found",0)</f>
        <v>-1.2442937789022748</v>
      </c>
      <c r="AA61" cm="1">
        <f t="array" ref="AA61">_xlfn.SWITCH(D61,"radio/tv",Binning_WOE_IV!$G$39,"other",Binning_WOE_IV!$G$39,"education",Binning_WOE_IV!$G$40,"retraining",Binning_WOE_IV!$G$40,"furniture/equipment",Binning_WOE_IV!$G$41,"domestic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61">
        <f>_xlfn.LET(_xlpm.b,_xlfn.XLOOKUP(F61,Binning_WOE_IV!$AJ$2:$AJ$6,Binning_WOE_IV!$AK$2:$AK$6,"not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1">
        <f>_xlfn.LET(_xlpm.b,_xlfn.XLOOKUP(G61,Binning_WOE_IV!$AL$2:$AL$6,Binning_WOE_IV!$AM$2:$AM$6,"not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1">
        <f>_xlfn.XLOOKUP(_xlfn.XLOOKUP(I61,Binning_WOE_IV!$AN$2:$AN$5,Binning_WOE_IV!$AO$2:$AO$5,"not found",0),Binning_WOE_IV!$R$53:$R$55,Binning_WOE_IV!$G$53:$G$55,"not found",0)</f>
        <v>0.1811117123342415</v>
      </c>
      <c r="AE61">
        <f>_xlfn.LET(_xlpm.b,_xlfn.XLOOKUP(L61,Binning_WOE_IV!$AQ$2:$AQ$5,Binning_WOE_IV!$AR$2:$AR$5,"not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1">
        <f>_xlfn.XLOOKUP(_xlfn.XLOOKUP(N61,Binning_WOE_IV!$AS$2:$AS$4,Binning_WOE_IV!$AT$2:$AT$4,"not found",0),Binning_WOE_IV!$R$62:$R$63,Binning_WOE_IV!$G$62:$G$63,"not found",0)</f>
        <v>0.12957806221905885</v>
      </c>
      <c r="AG61">
        <f>_xlfn.XLOOKUP(_xlfn.XLOOKUP(O61,Binning_WOE_IV!$AU$2:$AU$4,Binning_WOE_IV!$AV$2:$AV$4,"not found",0),Binning_WOE_IV!$R$64:$R$65,Binning_WOE_IV!$G$64:$G$65,"not found",0)</f>
        <v>-0.4919272386823581</v>
      </c>
      <c r="AH61">
        <f>V61*TEST_SUMMARY!$C$3</f>
        <v>-5.5952498937620498E-2</v>
      </c>
      <c r="AI61">
        <f>W61*TEST_SUMMARY!$C$4</f>
        <v>5.0912844229637523E-2</v>
      </c>
      <c r="AJ61">
        <f>X61*TEST_SUMMARY!$C$5</f>
        <v>8.428542324031725E-2</v>
      </c>
      <c r="AK61">
        <f>Y61*TEST_SUMMARY!$C$6</f>
        <v>0.53190423215968441</v>
      </c>
      <c r="AL61">
        <f>Z61*TEST_SUMMARY!$C$7</f>
        <v>0.68384000299252556</v>
      </c>
      <c r="AM61">
        <f>AA61*TEST_SUMMARY!$C$8</f>
        <v>-0.43521580803835686</v>
      </c>
      <c r="AN61">
        <f>AB61*TEST_SUMMARY!$C$9</f>
        <v>0.17108448609736249</v>
      </c>
      <c r="AO61">
        <f>AC61*TEST_SUMMARY!$C$10</f>
        <v>4.7923621110280083E-2</v>
      </c>
      <c r="AP61">
        <f>AD61*TEST_SUMMARY!$C$11</f>
        <v>-0.21458247952085815</v>
      </c>
      <c r="AQ61">
        <f>AE61*TEST_SUMMARY!$C$12</f>
        <v>-1.8327249432625072E-2</v>
      </c>
      <c r="AR61">
        <f>AF61*TEST_SUMMARY!$C$13</f>
        <v>-7.9424741749105313E-2</v>
      </c>
      <c r="AS61">
        <f>AG61*TEST_SUMMARY!$C$14</f>
        <v>0.18600799575071647</v>
      </c>
      <c r="AT61">
        <f>TEST_SUMMARY!$C$2+SUM(AH61:AS61)</f>
        <v>0.1310550131398347</v>
      </c>
      <c r="AU61">
        <f t="shared" si="0"/>
        <v>0.53271693942908216</v>
      </c>
      <c r="AV61">
        <f t="shared" si="1"/>
        <v>0.62976506637369867</v>
      </c>
      <c r="AW61">
        <f t="shared" si="2"/>
        <v>0</v>
      </c>
      <c r="AX61">
        <f t="shared" si="3"/>
        <v>1</v>
      </c>
      <c r="AY61" s="35">
        <f t="shared" si="12"/>
        <v>24</v>
      </c>
      <c r="AZ61" s="35">
        <f t="shared" si="12"/>
        <v>36</v>
      </c>
      <c r="BA61" s="35">
        <f t="shared" si="8"/>
        <v>0.11162790697674418</v>
      </c>
      <c r="BB61" s="35">
        <f t="shared" si="9"/>
        <v>0.42352941176470588</v>
      </c>
      <c r="BC61" s="35">
        <f t="shared" si="4"/>
        <v>0.31190150478796169</v>
      </c>
      <c r="BD61">
        <f t="shared" si="5"/>
        <v>0.42352941176470588</v>
      </c>
      <c r="BE61">
        <f t="shared" si="6"/>
        <v>0.11162790697674418</v>
      </c>
      <c r="BF61" s="23">
        <f>VLOOKUP(AH61,POINTS_TABLE!$D$2:$E$6,2,FALSE)</f>
        <v>-2.4216717822795024</v>
      </c>
      <c r="BG61" s="23">
        <f>VLOOKUP(AI61,POINTS_TABLE!$D$7:$E$12,2,FALSE)</f>
        <v>2.2035512366295098</v>
      </c>
      <c r="BH61" s="23">
        <f>VLOOKUP(AJ61,POINTS_TABLE!$D$13:$E$18,2,FALSE)</f>
        <v>3.6479448638409924</v>
      </c>
      <c r="BI61" s="23">
        <f>VLOOKUP(AK61,POINTS_TABLE!$D$21:$E$24,2,FALSE)</f>
        <v>23.021267938938855</v>
      </c>
      <c r="BJ61" s="23">
        <f>VLOOKUP(AL61,POINTS_TABLE!$D$25:$E$27,2,FALSE)</f>
        <v>29.597177432364315</v>
      </c>
      <c r="BK61" s="23">
        <f>VLOOKUP(AM61,POINTS_TABLE!$D$28:$E$33,2,FALSE)</f>
        <v>-18.836510639202615</v>
      </c>
      <c r="BL61" s="23">
        <f>VLOOKUP(AN61,POINTS_TABLE!$D$34:$E$37,2,FALSE)</f>
        <v>7.4046821899710498</v>
      </c>
      <c r="BM61" s="23">
        <f>VLOOKUP(AO61,POINTS_TABLE!$D$38:$E$41,2,FALSE)</f>
        <v>2.0741751155172814</v>
      </c>
      <c r="BN61" s="23">
        <f>VLOOKUP(AP61,POINTS_TABLE!$D$42:$E$44,2,FALSE)</f>
        <v>-9.2873123719919874</v>
      </c>
      <c r="BO61" s="23">
        <f>VLOOKUP(AQ61,POINTS_TABLE!$D$45:$E$48,2,FALSE)</f>
        <v>-0.79321895608749771</v>
      </c>
      <c r="BP61" s="23">
        <f>VLOOKUP(AR61,POINTS_TABLE!$D$49:$E$50,2,FALSE)</f>
        <v>-3.4375704313596254</v>
      </c>
      <c r="BQ61" s="23">
        <f>VLOOKUP(AS61,POINTS_TABLE!$D$51:$E$52,2,FALSE)</f>
        <v>8.0505843910576207</v>
      </c>
      <c r="BR61" s="39">
        <f>ROUND(SCORECARD_SCALLING!$C$6-SUM(BF61:BQ61)-TRAIN_SUMMARY!$C$2*SCORECARD_SCALLING!$C$5,0)</f>
        <v>465</v>
      </c>
      <c r="BS61" t="str">
        <f t="shared" si="10"/>
        <v>Reject</v>
      </c>
      <c r="BT61">
        <f t="shared" si="11"/>
        <v>1</v>
      </c>
    </row>
    <row r="62" spans="1:72">
      <c r="A62" s="2" t="s">
        <v>32</v>
      </c>
      <c r="B62" s="2">
        <v>12</v>
      </c>
      <c r="C62" s="2" t="s">
        <v>33</v>
      </c>
      <c r="D62" s="2" t="s">
        <v>41</v>
      </c>
      <c r="E62" s="2">
        <v>3017</v>
      </c>
      <c r="F62" s="2" t="s">
        <v>34</v>
      </c>
      <c r="G62" s="2" t="s">
        <v>57</v>
      </c>
      <c r="H62" s="2">
        <v>3</v>
      </c>
      <c r="I62" s="2" t="s">
        <v>36</v>
      </c>
      <c r="J62" s="2" t="s">
        <v>27</v>
      </c>
      <c r="K62" s="2">
        <v>1</v>
      </c>
      <c r="L62" s="2" t="s">
        <v>28</v>
      </c>
      <c r="M62" s="2">
        <v>34</v>
      </c>
      <c r="N62" s="2" t="s">
        <v>27</v>
      </c>
      <c r="O62" s="2" t="s">
        <v>51</v>
      </c>
      <c r="P62" s="2">
        <v>1</v>
      </c>
      <c r="Q62" s="2" t="s">
        <v>52</v>
      </c>
      <c r="R62" s="2">
        <v>1</v>
      </c>
      <c r="S62" s="2" t="s">
        <v>27</v>
      </c>
      <c r="T62" s="2" t="s">
        <v>31</v>
      </c>
      <c r="U62" s="2">
        <v>0</v>
      </c>
      <c r="V62">
        <f>_xlfn.XLOOKUP(B62,Binning_WOE_IV!$C$2:$C$6,Binning_WOE_IV!$I$2:$I$6,"not found",-1)</f>
        <v>7.0953437452657447E-2</v>
      </c>
      <c r="W62">
        <f>_xlfn.XLOOKUP(E62,Binning_WOE_IV!$C$7:$C$12,Binning_WOE_IV!$I$7:$I$12,"not found",-1)</f>
        <v>4.3939369041401284E-2</v>
      </c>
      <c r="X62">
        <f>_xlfn.XLOOKUP(M62,Binning_WOE_IV!$C$13:$C$18,Binning_WOE_IV!$I$13:$I$18,"not found",-1)</f>
        <v>-9.0210644079187538E-2</v>
      </c>
      <c r="Y62">
        <f>_xlfn.XLOOKUP(A62,Binning_WOE_IV!$B$32:$B$35,Binning_WOE_IV!$G$32:$G$35,"not found",0)</f>
        <v>-0.45557089656450134</v>
      </c>
      <c r="Z62" s="23">
        <f>_xlfn.XLOOKUP(_xlfn.XLOOKUP(C62,Binning_WOE_IV!$AF$2:$AF$6,Binning_WOE_IV!$AG$2:$AG$6,"not found",0),Binning_WOE_IV!$R$36:$R$38,Binning_WOE_IV!$G$36:$G$38,"not found",0)</f>
        <v>-4.4726268044255127E-2</v>
      </c>
      <c r="AA62" cm="1">
        <f t="array" ref="AA62">_xlfn.SWITCH(D62,"radio/tv",Binning_WOE_IV!$G$39,"other",Binning_WOE_IV!$G$39,"education",Binning_WOE_IV!$G$40,"retraining",Binning_WOE_IV!$G$40,"furniture/equipment",Binning_WOE_IV!$G$41,"domestic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62">
        <f>_xlfn.LET(_xlpm.b,_xlfn.XLOOKUP(F62,Binning_WOE_IV!$AJ$2:$AJ$6,Binning_WOE_IV!$AK$2:$AK$6,"not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2">
        <f>_xlfn.LET(_xlpm.b,_xlfn.XLOOKUP(G62,Binning_WOE_IV!$AL$2:$AL$6,Binning_WOE_IV!$AM$2:$AM$6,"not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62">
        <f>_xlfn.XLOOKUP(_xlfn.XLOOKUP(I62,Binning_WOE_IV!$AN$2:$AN$5,Binning_WOE_IV!$AO$2:$AO$5,"not found",0),Binning_WOE_IV!$R$53:$R$55,Binning_WOE_IV!$G$53:$G$55,"not found",0)</f>
        <v>-0.20099341664998441</v>
      </c>
      <c r="AE62">
        <f>_xlfn.LET(_xlpm.b,_xlfn.XLOOKUP(L62,Binning_WOE_IV!$AQ$2:$AQ$5,Binning_WOE_IV!$AR$2:$AR$5,"not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2">
        <f>_xlfn.XLOOKUP(_xlfn.XLOOKUP(N62,Binning_WOE_IV!$AS$2:$AS$4,Binning_WOE_IV!$AT$2:$AT$4,"not found",0),Binning_WOE_IV!$R$62:$R$63,Binning_WOE_IV!$G$62:$G$63,"not found",0)</f>
        <v>0.12957806221905885</v>
      </c>
      <c r="AG62">
        <f>_xlfn.XLOOKUP(_xlfn.XLOOKUP(O62,Binning_WOE_IV!$AU$2:$AU$4,Binning_WOE_IV!$AV$2:$AV$4,"not found",0),Binning_WOE_IV!$R$64:$R$65,Binning_WOE_IV!$G$64:$G$65,"not found",0)</f>
        <v>-0.4919272386823581</v>
      </c>
      <c r="AH62">
        <f>V62*TEST_SUMMARY!$C$3</f>
        <v>-5.5952498937620498E-2</v>
      </c>
      <c r="AI62">
        <f>W62*TEST_SUMMARY!$C$4</f>
        <v>-2.1929012991782761E-2</v>
      </c>
      <c r="AJ62">
        <f>X62*TEST_SUMMARY!$C$5</f>
        <v>5.7453903556002682E-2</v>
      </c>
      <c r="AK62">
        <f>Y62*TEST_SUMMARY!$C$6</f>
        <v>0.35709270141793154</v>
      </c>
      <c r="AL62">
        <f>Z62*TEST_SUMMARY!$C$7</f>
        <v>2.4580699342731407E-2</v>
      </c>
      <c r="AM62">
        <f>AA62*TEST_SUMMARY!$C$8</f>
        <v>5.9194073638088991E-2</v>
      </c>
      <c r="AN62">
        <f>AB62*TEST_SUMMARY!$C$9</f>
        <v>0.17108448609736249</v>
      </c>
      <c r="AO62">
        <f>AC62*TEST_SUMMARY!$C$10</f>
        <v>0.2867089209985732</v>
      </c>
      <c r="AP62">
        <f>AD62*TEST_SUMMARY!$C$11</f>
        <v>0.23813846799994265</v>
      </c>
      <c r="AQ62">
        <f>AE62*TEST_SUMMARY!$C$12</f>
        <v>-0.28008206528227803</v>
      </c>
      <c r="AR62">
        <f>AF62*TEST_SUMMARY!$C$13</f>
        <v>-7.9424741749105313E-2</v>
      </c>
      <c r="AS62">
        <f>AG62*TEST_SUMMARY!$C$14</f>
        <v>0.18600799575071647</v>
      </c>
      <c r="AT62">
        <f>TEST_SUMMARY!$C$2+SUM(AH62:AS62)</f>
        <v>0.1214721150784398</v>
      </c>
      <c r="AU62">
        <f t="shared" si="0"/>
        <v>0.53033074256275681</v>
      </c>
      <c r="AV62">
        <f t="shared" si="1"/>
        <v>0.75572653957676672</v>
      </c>
      <c r="AW62">
        <f t="shared" si="2"/>
        <v>1</v>
      </c>
      <c r="AX62">
        <f t="shared" si="3"/>
        <v>0</v>
      </c>
      <c r="AY62" s="35">
        <f t="shared" si="12"/>
        <v>25</v>
      </c>
      <c r="AZ62" s="35">
        <f t="shared" si="12"/>
        <v>36</v>
      </c>
      <c r="BA62" s="35">
        <f t="shared" si="8"/>
        <v>0.11627906976744186</v>
      </c>
      <c r="BB62" s="35">
        <f t="shared" si="9"/>
        <v>0.42352941176470588</v>
      </c>
      <c r="BC62" s="35">
        <f t="shared" si="4"/>
        <v>0.30725034199726403</v>
      </c>
      <c r="BD62">
        <f t="shared" si="5"/>
        <v>0.42352941176470588</v>
      </c>
      <c r="BE62">
        <f t="shared" si="6"/>
        <v>0.11627906976744186</v>
      </c>
      <c r="BF62" s="23">
        <f>VLOOKUP(AH62,POINTS_TABLE!$D$2:$E$6,2,FALSE)</f>
        <v>-2.4216717822795024</v>
      </c>
      <c r="BG62" s="23">
        <f>VLOOKUP(AI62,POINTS_TABLE!$D$7:$E$12,2,FALSE)</f>
        <v>-0.94910634884503919</v>
      </c>
      <c r="BH62" s="23">
        <f>VLOOKUP(AJ62,POINTS_TABLE!$D$13:$E$18,2,FALSE)</f>
        <v>2.4866538521987356</v>
      </c>
      <c r="BI62" s="23">
        <f>VLOOKUP(AK62,POINTS_TABLE!$D$21:$E$24,2,FALSE)</f>
        <v>15.455276084198793</v>
      </c>
      <c r="BJ62" s="23">
        <f>VLOOKUP(AL62,POINTS_TABLE!$D$25:$E$27,2,FALSE)</f>
        <v>1.063873591300236</v>
      </c>
      <c r="BK62" s="23">
        <f>VLOOKUP(AM62,POINTS_TABLE!$D$28:$E$33,2,FALSE)</f>
        <v>2.5619698946306131</v>
      </c>
      <c r="BL62" s="23">
        <f>VLOOKUP(AN62,POINTS_TABLE!$D$34:$E$37,2,FALSE)</f>
        <v>7.4046821899710498</v>
      </c>
      <c r="BM62" s="23">
        <f>VLOOKUP(AO62,POINTS_TABLE!$D$38:$E$41,2,FALSE)</f>
        <v>12.409006155098014</v>
      </c>
      <c r="BN62" s="23">
        <f>VLOOKUP(AP62,POINTS_TABLE!$D$42:$E$44,2,FALSE)</f>
        <v>10.30683560485237</v>
      </c>
      <c r="BO62" s="23">
        <f>VLOOKUP(AQ62,POINTS_TABLE!$D$45:$E$48,2,FALSE)</f>
        <v>-12.122190198740443</v>
      </c>
      <c r="BP62" s="23">
        <f>VLOOKUP(AR62,POINTS_TABLE!$D$49:$E$50,2,FALSE)</f>
        <v>-3.4375704313596254</v>
      </c>
      <c r="BQ62" s="23">
        <f>VLOOKUP(AS62,POINTS_TABLE!$D$51:$E$52,2,FALSE)</f>
        <v>8.0505843910576207</v>
      </c>
      <c r="BR62" s="39">
        <f>ROUND(SCORECARD_SCALLING!$C$6-SUM(BF62:BQ62)-TRAIN_SUMMARY!$C$2*SCORECARD_SCALLING!$C$5,0)</f>
        <v>465</v>
      </c>
      <c r="BS62" t="str">
        <f t="shared" si="10"/>
        <v>Reject</v>
      </c>
      <c r="BT62">
        <f t="shared" si="11"/>
        <v>1</v>
      </c>
    </row>
    <row r="63" spans="1:72">
      <c r="A63" s="2" t="s">
        <v>21</v>
      </c>
      <c r="B63" s="2">
        <v>21</v>
      </c>
      <c r="C63" s="2" t="s">
        <v>45</v>
      </c>
      <c r="D63" s="2" t="s">
        <v>38</v>
      </c>
      <c r="E63" s="2">
        <v>3414</v>
      </c>
      <c r="F63" s="2" t="s">
        <v>34</v>
      </c>
      <c r="G63" s="2" t="s">
        <v>57</v>
      </c>
      <c r="H63" s="2">
        <v>2</v>
      </c>
      <c r="I63" s="2" t="s">
        <v>26</v>
      </c>
      <c r="J63" s="2" t="s">
        <v>27</v>
      </c>
      <c r="K63" s="2">
        <v>1</v>
      </c>
      <c r="L63" s="2" t="s">
        <v>43</v>
      </c>
      <c r="M63" s="2">
        <v>26</v>
      </c>
      <c r="N63" s="2" t="s">
        <v>27</v>
      </c>
      <c r="O63" s="2" t="s">
        <v>29</v>
      </c>
      <c r="P63" s="2">
        <v>2</v>
      </c>
      <c r="Q63" s="2" t="s">
        <v>30</v>
      </c>
      <c r="R63" s="2">
        <v>1</v>
      </c>
      <c r="S63" s="2" t="s">
        <v>27</v>
      </c>
      <c r="T63" s="2" t="s">
        <v>31</v>
      </c>
      <c r="U63" s="2">
        <v>1</v>
      </c>
      <c r="V63">
        <f>_xlfn.XLOOKUP(B63,Binning_WOE_IV!$C$2:$C$6,Binning_WOE_IV!$I$2:$I$6,"not found",-1)</f>
        <v>7.0953437452657447E-2</v>
      </c>
      <c r="W63">
        <f>_xlfn.XLOOKUP(E63,Binning_WOE_IV!$C$7:$C$12,Binning_WOE_IV!$I$7:$I$12,"not found",-1)</f>
        <v>4.3939369041401284E-2</v>
      </c>
      <c r="X63">
        <f>_xlfn.XLOOKUP(M63,Binning_WOE_IV!$C$13:$C$18,Binning_WOE_IV!$I$13:$I$18,"not found",-1)</f>
        <v>-0.13233987329659078</v>
      </c>
      <c r="Y63">
        <f>_xlfn.XLOOKUP(A63,Binning_WOE_IV!$B$32:$B$35,Binning_WOE_IV!$G$32:$G$35,"not found",0)</f>
        <v>-0.67859154491044971</v>
      </c>
      <c r="Z63" s="23">
        <f>_xlfn.XLOOKUP(_xlfn.XLOOKUP(C63,Binning_WOE_IV!$AF$2:$AF$6,Binning_WOE_IV!$AG$2:$AG$6,"not found",0),Binning_WOE_IV!$R$36:$R$38,Binning_WOE_IV!$G$36:$G$38,"not found",0)</f>
        <v>-4.4726268044255127E-2</v>
      </c>
      <c r="AA63" cm="1">
        <f t="array" ref="AA63">_xlfn.SWITCH(D63,"radio/tv",Binning_WOE_IV!$G$39,"other",Binning_WOE_IV!$G$39,"education",Binning_WOE_IV!$G$40,"retraining",Binning_WOE_IV!$G$40,"furniture/equipment",Binning_WOE_IV!$G$41,"domestic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63">
        <f>_xlfn.LET(_xlpm.b,_xlfn.XLOOKUP(F63,Binning_WOE_IV!$AJ$2:$AJ$6,Binning_WOE_IV!$AK$2:$AK$6,"not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3">
        <f>_xlfn.LET(_xlpm.b,_xlfn.XLOOKUP(G63,Binning_WOE_IV!$AL$2:$AL$6,Binning_WOE_IV!$AM$2:$AM$6,"not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63">
        <f>_xlfn.XLOOKUP(_xlfn.XLOOKUP(I63,Binning_WOE_IV!$AN$2:$AN$5,Binning_WOE_IV!$AO$2:$AO$5,"not found",0),Binning_WOE_IV!$R$53:$R$55,Binning_WOE_IV!$G$53:$G$55,"not found",0)</f>
        <v>0.1811117123342415</v>
      </c>
      <c r="AE63">
        <f>_xlfn.LET(_xlpm.b,_xlfn.XLOOKUP(L63,Binning_WOE_IV!$AQ$2:$AQ$5,Binning_WOE_IV!$AR$2:$AR$5,"not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3">
        <f>_xlfn.XLOOKUP(_xlfn.XLOOKUP(N63,Binning_WOE_IV!$AS$2:$AS$4,Binning_WOE_IV!$AT$2:$AT$4,"not found",0),Binning_WOE_IV!$R$62:$R$63,Binning_WOE_IV!$G$62:$G$63,"not found",0)</f>
        <v>0.12957806221905885</v>
      </c>
      <c r="AG63">
        <f>_xlfn.XLOOKUP(_xlfn.XLOOKUP(O63,Binning_WOE_IV!$AU$2:$AU$4,Binning_WOE_IV!$AV$2:$AV$4,"not found",0),Binning_WOE_IV!$R$64:$R$65,Binning_WOE_IV!$G$64:$G$65,"not found",0)</f>
        <v>0.23435622685305388</v>
      </c>
      <c r="AH63">
        <f>V63*TEST_SUMMARY!$C$3</f>
        <v>-5.5952498937620498E-2</v>
      </c>
      <c r="AI63">
        <f>W63*TEST_SUMMARY!$C$4</f>
        <v>-2.1929012991782761E-2</v>
      </c>
      <c r="AJ63">
        <f>X63*TEST_SUMMARY!$C$5</f>
        <v>8.428542324031725E-2</v>
      </c>
      <c r="AK63">
        <f>Y63*TEST_SUMMARY!$C$6</f>
        <v>0.53190423215968441</v>
      </c>
      <c r="AL63">
        <f>Z63*TEST_SUMMARY!$C$7</f>
        <v>2.4580699342731407E-2</v>
      </c>
      <c r="AM63">
        <f>AA63*TEST_SUMMARY!$C$8</f>
        <v>0.31332064462344805</v>
      </c>
      <c r="AN63">
        <f>AB63*TEST_SUMMARY!$C$9</f>
        <v>0.17108448609736249</v>
      </c>
      <c r="AO63">
        <f>AC63*TEST_SUMMARY!$C$10</f>
        <v>0.2867089209985732</v>
      </c>
      <c r="AP63">
        <f>AD63*TEST_SUMMARY!$C$11</f>
        <v>-0.21458247952085815</v>
      </c>
      <c r="AQ63">
        <f>AE63*TEST_SUMMARY!$C$12</f>
        <v>-1.8327249432625072E-2</v>
      </c>
      <c r="AR63">
        <f>AF63*TEST_SUMMARY!$C$13</f>
        <v>-7.9424741749105313E-2</v>
      </c>
      <c r="AS63">
        <f>AG63*TEST_SUMMARY!$C$14</f>
        <v>-8.8614999578798745E-2</v>
      </c>
      <c r="AT63">
        <f>TEST_SUMMARY!$C$2+SUM(AH63:AS63)</f>
        <v>0.11165260948920297</v>
      </c>
      <c r="AU63">
        <f t="shared" si="0"/>
        <v>0.52788419065326719</v>
      </c>
      <c r="AV63">
        <f t="shared" si="1"/>
        <v>0.63887835521747205</v>
      </c>
      <c r="AW63">
        <f t="shared" si="2"/>
        <v>0</v>
      </c>
      <c r="AX63">
        <f t="shared" si="3"/>
        <v>1</v>
      </c>
      <c r="AY63" s="35">
        <f t="shared" si="12"/>
        <v>25</v>
      </c>
      <c r="AZ63" s="35">
        <f t="shared" si="12"/>
        <v>37</v>
      </c>
      <c r="BA63" s="35">
        <f t="shared" si="8"/>
        <v>0.11627906976744186</v>
      </c>
      <c r="BB63" s="35">
        <f t="shared" si="9"/>
        <v>0.43529411764705883</v>
      </c>
      <c r="BC63" s="35">
        <f t="shared" si="4"/>
        <v>0.31901504787961699</v>
      </c>
      <c r="BD63">
        <f t="shared" si="5"/>
        <v>0.43529411764705883</v>
      </c>
      <c r="BE63">
        <f t="shared" si="6"/>
        <v>0.11627906976744186</v>
      </c>
      <c r="BF63" s="23">
        <f>VLOOKUP(AH63,POINTS_TABLE!$D$2:$E$6,2,FALSE)</f>
        <v>-2.4216717822795024</v>
      </c>
      <c r="BG63" s="23">
        <f>VLOOKUP(AI63,POINTS_TABLE!$D$7:$E$12,2,FALSE)</f>
        <v>-0.94910634884503919</v>
      </c>
      <c r="BH63" s="23">
        <f>VLOOKUP(AJ63,POINTS_TABLE!$D$13:$E$18,2,FALSE)</f>
        <v>3.6479448638409924</v>
      </c>
      <c r="BI63" s="23">
        <f>VLOOKUP(AK63,POINTS_TABLE!$D$21:$E$24,2,FALSE)</f>
        <v>23.021267938938855</v>
      </c>
      <c r="BJ63" s="23">
        <f>VLOOKUP(AL63,POINTS_TABLE!$D$25:$E$27,2,FALSE)</f>
        <v>1.063873591300236</v>
      </c>
      <c r="BK63" s="23">
        <f>VLOOKUP(AM63,POINTS_TABLE!$D$28:$E$33,2,FALSE)</f>
        <v>13.560784206191453</v>
      </c>
      <c r="BL63" s="23">
        <f>VLOOKUP(AN63,POINTS_TABLE!$D$34:$E$37,2,FALSE)</f>
        <v>7.4046821899710498</v>
      </c>
      <c r="BM63" s="23">
        <f>VLOOKUP(AO63,POINTS_TABLE!$D$38:$E$41,2,FALSE)</f>
        <v>12.409006155098014</v>
      </c>
      <c r="BN63" s="23">
        <f>VLOOKUP(AP63,POINTS_TABLE!$D$42:$E$44,2,FALSE)</f>
        <v>-9.2873123719919874</v>
      </c>
      <c r="BO63" s="23">
        <f>VLOOKUP(AQ63,POINTS_TABLE!$D$45:$E$48,2,FALSE)</f>
        <v>-0.79321895608749771</v>
      </c>
      <c r="BP63" s="23">
        <f>VLOOKUP(AR63,POINTS_TABLE!$D$49:$E$50,2,FALSE)</f>
        <v>-3.4375704313596254</v>
      </c>
      <c r="BQ63" s="23">
        <f>VLOOKUP(AS63,POINTS_TABLE!$D$51:$E$52,2,FALSE)</f>
        <v>-3.8353326132213157</v>
      </c>
      <c r="BR63" s="39">
        <f>ROUND(SCORECARD_SCALLING!$C$6-SUM(BF63:BQ63)-TRAIN_SUMMARY!$C$2*SCORECARD_SCALLING!$C$5,0)</f>
        <v>466</v>
      </c>
      <c r="BS63" t="str">
        <f t="shared" si="10"/>
        <v>Reject</v>
      </c>
      <c r="BT63">
        <f t="shared" si="11"/>
        <v>1</v>
      </c>
    </row>
    <row r="64" spans="1:72">
      <c r="A64" s="2" t="s">
        <v>21</v>
      </c>
      <c r="B64" s="2">
        <v>18</v>
      </c>
      <c r="C64" s="2" t="s">
        <v>33</v>
      </c>
      <c r="D64" s="2" t="s">
        <v>38</v>
      </c>
      <c r="E64" s="2">
        <v>750</v>
      </c>
      <c r="F64" s="2" t="s">
        <v>34</v>
      </c>
      <c r="G64" s="2" t="s">
        <v>55</v>
      </c>
      <c r="H64" s="2">
        <v>4</v>
      </c>
      <c r="I64" s="2" t="s">
        <v>36</v>
      </c>
      <c r="J64" s="2" t="s">
        <v>27</v>
      </c>
      <c r="K64" s="2">
        <v>1</v>
      </c>
      <c r="L64" s="2" t="s">
        <v>28</v>
      </c>
      <c r="M64" s="2">
        <v>27</v>
      </c>
      <c r="N64" s="2" t="s">
        <v>27</v>
      </c>
      <c r="O64" s="2" t="s">
        <v>29</v>
      </c>
      <c r="P64" s="2">
        <v>1</v>
      </c>
      <c r="Q64" s="2" t="s">
        <v>69</v>
      </c>
      <c r="R64" s="2">
        <v>1</v>
      </c>
      <c r="S64" s="2" t="s">
        <v>27</v>
      </c>
      <c r="T64" s="2" t="s">
        <v>31</v>
      </c>
      <c r="U64" s="2">
        <v>1</v>
      </c>
      <c r="V64">
        <f>_xlfn.XLOOKUP(B64,Binning_WOE_IV!$C$2:$C$6,Binning_WOE_IV!$I$2:$I$6,"not found",-1)</f>
        <v>7.0953437452657447E-2</v>
      </c>
      <c r="W64">
        <f>_xlfn.XLOOKUP(E64,Binning_WOE_IV!$C$7:$C$12,Binning_WOE_IV!$I$7:$I$12,"not found",-1)</f>
        <v>3.9978967825304385E-2</v>
      </c>
      <c r="X64">
        <f>_xlfn.XLOOKUP(M64,Binning_WOE_IV!$C$13:$C$18,Binning_WOE_IV!$I$13:$I$18,"not found",-1)</f>
        <v>-0.13233987329659078</v>
      </c>
      <c r="Y64">
        <f>_xlfn.XLOOKUP(A64,Binning_WOE_IV!$B$32:$B$35,Binning_WOE_IV!$G$32:$G$35,"not found",0)</f>
        <v>-0.67859154491044971</v>
      </c>
      <c r="Z64" s="23">
        <f>_xlfn.XLOOKUP(_xlfn.XLOOKUP(C64,Binning_WOE_IV!$AF$2:$AF$6,Binning_WOE_IV!$AG$2:$AG$6,"not found",0),Binning_WOE_IV!$R$36:$R$38,Binning_WOE_IV!$G$36:$G$38,"not found",0)</f>
        <v>-4.4726268044255127E-2</v>
      </c>
      <c r="AA64" cm="1">
        <f t="array" ref="AA64">_xlfn.SWITCH(D64,"radio/tv",Binning_WOE_IV!$G$39,"other",Binning_WOE_IV!$G$39,"education",Binning_WOE_IV!$G$40,"retraining",Binning_WOE_IV!$G$40,"furniture/equipment",Binning_WOE_IV!$G$41,"domestic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64">
        <f>_xlfn.LET(_xlpm.b,_xlfn.XLOOKUP(F64,Binning_WOE_IV!$AJ$2:$AJ$6,Binning_WOE_IV!$AK$2:$AK$6,"not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4">
        <f>_xlfn.LET(_xlpm.b,_xlfn.XLOOKUP(G64,Binning_WOE_IV!$AL$2:$AL$6,Binning_WOE_IV!$AM$2:$AM$6,"not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64">
        <f>_xlfn.XLOOKUP(_xlfn.XLOOKUP(I64,Binning_WOE_IV!$AN$2:$AN$5,Binning_WOE_IV!$AO$2:$AO$5,"not found",0),Binning_WOE_IV!$R$53:$R$55,Binning_WOE_IV!$G$53:$G$55,"not found",0)</f>
        <v>-0.20099341664998441</v>
      </c>
      <c r="AE64">
        <f>_xlfn.LET(_xlpm.b,_xlfn.XLOOKUP(L64,Binning_WOE_IV!$AQ$2:$AQ$5,Binning_WOE_IV!$AR$2:$AR$5,"not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4">
        <f>_xlfn.XLOOKUP(_xlfn.XLOOKUP(N64,Binning_WOE_IV!$AS$2:$AS$4,Binning_WOE_IV!$AT$2:$AT$4,"not found",0),Binning_WOE_IV!$R$62:$R$63,Binning_WOE_IV!$G$62:$G$63,"not found",0)</f>
        <v>0.12957806221905885</v>
      </c>
      <c r="AG64">
        <f>_xlfn.XLOOKUP(_xlfn.XLOOKUP(O64,Binning_WOE_IV!$AU$2:$AU$4,Binning_WOE_IV!$AV$2:$AV$4,"not found",0),Binning_WOE_IV!$R$64:$R$65,Binning_WOE_IV!$G$64:$G$65,"not found",0)</f>
        <v>0.23435622685305388</v>
      </c>
      <c r="AH64">
        <f>V64*TEST_SUMMARY!$C$3</f>
        <v>-5.5952498937620498E-2</v>
      </c>
      <c r="AI64">
        <f>W64*TEST_SUMMARY!$C$4</f>
        <v>-1.9952478243670423E-2</v>
      </c>
      <c r="AJ64">
        <f>X64*TEST_SUMMARY!$C$5</f>
        <v>8.428542324031725E-2</v>
      </c>
      <c r="AK64">
        <f>Y64*TEST_SUMMARY!$C$6</f>
        <v>0.53190423215968441</v>
      </c>
      <c r="AL64">
        <f>Z64*TEST_SUMMARY!$C$7</f>
        <v>2.4580699342731407E-2</v>
      </c>
      <c r="AM64">
        <f>AA64*TEST_SUMMARY!$C$8</f>
        <v>0.31332064462344805</v>
      </c>
      <c r="AN64">
        <f>AB64*TEST_SUMMARY!$C$9</f>
        <v>0.17108448609736249</v>
      </c>
      <c r="AO64">
        <f>AC64*TEST_SUMMARY!$C$10</f>
        <v>7.0222669754522044E-2</v>
      </c>
      <c r="AP64">
        <f>AD64*TEST_SUMMARY!$C$11</f>
        <v>0.23813846799994265</v>
      </c>
      <c r="AQ64">
        <f>AE64*TEST_SUMMARY!$C$12</f>
        <v>-0.28008206528227803</v>
      </c>
      <c r="AR64">
        <f>AF64*TEST_SUMMARY!$C$13</f>
        <v>-7.9424741749105313E-2</v>
      </c>
      <c r="AS64">
        <f>AG64*TEST_SUMMARY!$C$14</f>
        <v>-8.8614999578798745E-2</v>
      </c>
      <c r="AT64">
        <f>TEST_SUMMARY!$C$2+SUM(AH64:AS64)</f>
        <v>8.8109024664412394E-2</v>
      </c>
      <c r="AU64">
        <f t="shared" si="0"/>
        <v>0.52201301705343628</v>
      </c>
      <c r="AV64">
        <f t="shared" si="1"/>
        <v>0.65006275452643969</v>
      </c>
      <c r="AW64">
        <f t="shared" si="2"/>
        <v>0</v>
      </c>
      <c r="AX64">
        <f t="shared" si="3"/>
        <v>1</v>
      </c>
      <c r="AY64" s="35">
        <f t="shared" si="12"/>
        <v>25</v>
      </c>
      <c r="AZ64" s="35">
        <f t="shared" si="12"/>
        <v>38</v>
      </c>
      <c r="BA64" s="35">
        <f t="shared" si="8"/>
        <v>0.11627906976744186</v>
      </c>
      <c r="BB64" s="35">
        <f t="shared" si="9"/>
        <v>0.44705882352941179</v>
      </c>
      <c r="BC64" s="35">
        <f t="shared" si="4"/>
        <v>0.33077975376196994</v>
      </c>
      <c r="BD64">
        <f t="shared" si="5"/>
        <v>0.44705882352941179</v>
      </c>
      <c r="BE64">
        <f t="shared" si="6"/>
        <v>0.11627906976744186</v>
      </c>
      <c r="BF64" s="23">
        <f>VLOOKUP(AH64,POINTS_TABLE!$D$2:$E$6,2,FALSE)</f>
        <v>-2.4216717822795024</v>
      </c>
      <c r="BG64" s="23">
        <f>VLOOKUP(AI64,POINTS_TABLE!$D$7:$E$12,2,FALSE)</f>
        <v>-0.86356024246764762</v>
      </c>
      <c r="BH64" s="23">
        <f>VLOOKUP(AJ64,POINTS_TABLE!$D$13:$E$18,2,FALSE)</f>
        <v>3.6479448638409924</v>
      </c>
      <c r="BI64" s="23">
        <f>VLOOKUP(AK64,POINTS_TABLE!$D$21:$E$24,2,FALSE)</f>
        <v>23.021267938938855</v>
      </c>
      <c r="BJ64" s="23">
        <f>VLOOKUP(AL64,POINTS_TABLE!$D$25:$E$27,2,FALSE)</f>
        <v>1.063873591300236</v>
      </c>
      <c r="BK64" s="23">
        <f>VLOOKUP(AM64,POINTS_TABLE!$D$28:$E$33,2,FALSE)</f>
        <v>13.560784206191453</v>
      </c>
      <c r="BL64" s="23">
        <f>VLOOKUP(AN64,POINTS_TABLE!$D$34:$E$37,2,FALSE)</f>
        <v>7.4046821899710498</v>
      </c>
      <c r="BM64" s="23">
        <f>VLOOKUP(AO64,POINTS_TABLE!$D$38:$E$41,2,FALSE)</f>
        <v>3.0392969223849704</v>
      </c>
      <c r="BN64" s="23">
        <f>VLOOKUP(AP64,POINTS_TABLE!$D$42:$E$44,2,FALSE)</f>
        <v>10.30683560485237</v>
      </c>
      <c r="BO64" s="23">
        <f>VLOOKUP(AQ64,POINTS_TABLE!$D$45:$E$48,2,FALSE)</f>
        <v>-12.122190198740443</v>
      </c>
      <c r="BP64" s="23">
        <f>VLOOKUP(AR64,POINTS_TABLE!$D$49:$E$50,2,FALSE)</f>
        <v>-3.4375704313596254</v>
      </c>
      <c r="BQ64" s="23">
        <f>VLOOKUP(AS64,POINTS_TABLE!$D$51:$E$52,2,FALSE)</f>
        <v>-3.8353326132213157</v>
      </c>
      <c r="BR64" s="39">
        <f>ROUND(SCORECARD_SCALLING!$C$6-SUM(BF64:BQ64)-TRAIN_SUMMARY!$C$2*SCORECARD_SCALLING!$C$5,0)</f>
        <v>467</v>
      </c>
      <c r="BS64" t="str">
        <f t="shared" si="10"/>
        <v>Reject</v>
      </c>
      <c r="BT64">
        <f t="shared" si="11"/>
        <v>1</v>
      </c>
    </row>
    <row r="65" spans="1:72">
      <c r="A65" s="2" t="s">
        <v>21</v>
      </c>
      <c r="B65" s="2">
        <v>15</v>
      </c>
      <c r="C65" s="2" t="s">
        <v>22</v>
      </c>
      <c r="D65" s="2" t="s">
        <v>41</v>
      </c>
      <c r="E65" s="2">
        <v>1433</v>
      </c>
      <c r="F65" s="2" t="s">
        <v>34</v>
      </c>
      <c r="G65" s="2" t="s">
        <v>35</v>
      </c>
      <c r="H65" s="2">
        <v>4</v>
      </c>
      <c r="I65" s="2" t="s">
        <v>36</v>
      </c>
      <c r="J65" s="2" t="s">
        <v>27</v>
      </c>
      <c r="K65" s="2">
        <v>3</v>
      </c>
      <c r="L65" s="2" t="s">
        <v>43</v>
      </c>
      <c r="M65" s="2">
        <v>25</v>
      </c>
      <c r="N65" s="2" t="s">
        <v>27</v>
      </c>
      <c r="O65" s="2" t="s">
        <v>51</v>
      </c>
      <c r="P65" s="2">
        <v>2</v>
      </c>
      <c r="Q65" s="2" t="s">
        <v>30</v>
      </c>
      <c r="R65" s="2">
        <v>1</v>
      </c>
      <c r="S65" s="2" t="s">
        <v>27</v>
      </c>
      <c r="T65" s="2" t="s">
        <v>31</v>
      </c>
      <c r="U65" s="2">
        <v>0</v>
      </c>
      <c r="V65">
        <f>_xlfn.XLOOKUP(B65,Binning_WOE_IV!$C$2:$C$6,Binning_WOE_IV!$I$2:$I$6,"not found",-1)</f>
        <v>7.0953437452657447E-2</v>
      </c>
      <c r="W65">
        <f>_xlfn.XLOOKUP(E65,Binning_WOE_IV!$C$7:$C$12,Binning_WOE_IV!$I$7:$I$12,"not found",-1)</f>
        <v>0.16104877718831048</v>
      </c>
      <c r="X65">
        <f>_xlfn.XLOOKUP(M65,Binning_WOE_IV!$C$13:$C$18,Binning_WOE_IV!$I$13:$I$18,"not found",-1)</f>
        <v>-0.40221483439086264</v>
      </c>
      <c r="Y65">
        <f>_xlfn.XLOOKUP(A65,Binning_WOE_IV!$B$32:$B$35,Binning_WOE_IV!$G$32:$G$35,"not found",0)</f>
        <v>-0.67859154491044971</v>
      </c>
      <c r="Z65" s="23">
        <f>_xlfn.XLOOKUP(_xlfn.XLOOKUP(C65,Binning_WOE_IV!$AF$2:$AF$6,Binning_WOE_IV!$AG$2:$AG$6,"not found",0),Binning_WOE_IV!$R$36:$R$38,Binning_WOE_IV!$G$36:$G$38,"not found",0)</f>
        <v>0.68738688104907397</v>
      </c>
      <c r="AA65" cm="1">
        <f t="array" ref="AA65">_xlfn.SWITCH(D65,"radio/tv",Binning_WOE_IV!$G$39,"other",Binning_WOE_IV!$G$39,"education",Binning_WOE_IV!$G$40,"retraining",Binning_WOE_IV!$G$40,"furniture/equipment",Binning_WOE_IV!$G$41,"domestic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65">
        <f>_xlfn.LET(_xlpm.b,_xlfn.XLOOKUP(F65,Binning_WOE_IV!$AJ$2:$AJ$6,Binning_WOE_IV!$AK$2:$AK$6,"not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5">
        <f>_xlfn.LET(_xlpm.b,_xlfn.XLOOKUP(G65,Binning_WOE_IV!$AL$2:$AL$6,Binning_WOE_IV!$AM$2:$AM$6,"not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5">
        <f>_xlfn.XLOOKUP(_xlfn.XLOOKUP(I65,Binning_WOE_IV!$AN$2:$AN$5,Binning_WOE_IV!$AO$2:$AO$5,"not found",0),Binning_WOE_IV!$R$53:$R$55,Binning_WOE_IV!$G$53:$G$55,"not found",0)</f>
        <v>-0.20099341664998441</v>
      </c>
      <c r="AE65">
        <f>_xlfn.LET(_xlpm.b,_xlfn.XLOOKUP(L65,Binning_WOE_IV!$AQ$2:$AQ$5,Binning_WOE_IV!$AR$2:$AR$5,"not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5">
        <f>_xlfn.XLOOKUP(_xlfn.XLOOKUP(N65,Binning_WOE_IV!$AS$2:$AS$4,Binning_WOE_IV!$AT$2:$AT$4,"not found",0),Binning_WOE_IV!$R$62:$R$63,Binning_WOE_IV!$G$62:$G$63,"not found",0)</f>
        <v>0.12957806221905885</v>
      </c>
      <c r="AG65">
        <f>_xlfn.XLOOKUP(_xlfn.XLOOKUP(O65,Binning_WOE_IV!$AU$2:$AU$4,Binning_WOE_IV!$AV$2:$AV$4,"not found",0),Binning_WOE_IV!$R$64:$R$65,Binning_WOE_IV!$G$64:$G$65,"not found",0)</f>
        <v>-0.4919272386823581</v>
      </c>
      <c r="AH65">
        <f>V65*TEST_SUMMARY!$C$3</f>
        <v>-5.5952498937620498E-2</v>
      </c>
      <c r="AI65">
        <f>W65*TEST_SUMMARY!$C$4</f>
        <v>-8.037531726833734E-2</v>
      </c>
      <c r="AJ65">
        <f>X65*TEST_SUMMARY!$C$5</f>
        <v>0.25616502952357967</v>
      </c>
      <c r="AK65">
        <f>Y65*TEST_SUMMARY!$C$6</f>
        <v>0.53190423215968441</v>
      </c>
      <c r="AL65">
        <f>Z65*TEST_SUMMARY!$C$7</f>
        <v>-0.37777464997720578</v>
      </c>
      <c r="AM65">
        <f>AA65*TEST_SUMMARY!$C$8</f>
        <v>5.9194073638088991E-2</v>
      </c>
      <c r="AN65">
        <f>AB65*TEST_SUMMARY!$C$9</f>
        <v>0.17108448609736249</v>
      </c>
      <c r="AO65">
        <f>AC65*TEST_SUMMARY!$C$10</f>
        <v>4.7923621110280083E-2</v>
      </c>
      <c r="AP65">
        <f>AD65*TEST_SUMMARY!$C$11</f>
        <v>0.23813846799994265</v>
      </c>
      <c r="AQ65">
        <f>AE65*TEST_SUMMARY!$C$12</f>
        <v>-1.8327249432625072E-2</v>
      </c>
      <c r="AR65">
        <f>AF65*TEST_SUMMARY!$C$13</f>
        <v>-7.9424741749105313E-2</v>
      </c>
      <c r="AS65">
        <f>AG65*TEST_SUMMARY!$C$14</f>
        <v>0.18600799575071647</v>
      </c>
      <c r="AT65">
        <f>TEST_SUMMARY!$C$2+SUM(AH65:AS65)</f>
        <v>5.7162634152637559E-2</v>
      </c>
      <c r="AU65">
        <f t="shared" si="0"/>
        <v>0.51428676850253463</v>
      </c>
      <c r="AV65">
        <f t="shared" si="1"/>
        <v>0.72213688788194785</v>
      </c>
      <c r="AW65">
        <f t="shared" si="2"/>
        <v>1</v>
      </c>
      <c r="AX65">
        <f t="shared" si="3"/>
        <v>0</v>
      </c>
      <c r="AY65" s="35">
        <f t="shared" si="12"/>
        <v>26</v>
      </c>
      <c r="AZ65" s="35">
        <f t="shared" si="12"/>
        <v>38</v>
      </c>
      <c r="BA65" s="35">
        <f t="shared" si="8"/>
        <v>0.12093023255813953</v>
      </c>
      <c r="BB65" s="35">
        <f t="shared" si="9"/>
        <v>0.44705882352941179</v>
      </c>
      <c r="BC65" s="35">
        <f t="shared" si="4"/>
        <v>0.32612859097127223</v>
      </c>
      <c r="BD65">
        <f t="shared" si="5"/>
        <v>0.44705882352941179</v>
      </c>
      <c r="BE65">
        <f t="shared" si="6"/>
        <v>0.12093023255813953</v>
      </c>
      <c r="BF65" s="23">
        <f>VLOOKUP(AH65,POINTS_TABLE!$D$2:$E$6,2,FALSE)</f>
        <v>-2.4216717822795024</v>
      </c>
      <c r="BG65" s="23">
        <f>VLOOKUP(AI65,POINTS_TABLE!$D$7:$E$12,2,FALSE)</f>
        <v>-3.4787121489872201</v>
      </c>
      <c r="BH65" s="23">
        <f>VLOOKUP(AJ65,POINTS_TABLE!$D$13:$E$18,2,FALSE)</f>
        <v>11.087040532285299</v>
      </c>
      <c r="BI65" s="23">
        <f>VLOOKUP(AK65,POINTS_TABLE!$D$21:$E$24,2,FALSE)</f>
        <v>23.021267938938855</v>
      </c>
      <c r="BJ65" s="23">
        <f>VLOOKUP(AL65,POINTS_TABLE!$D$25:$E$27,2,FALSE)</f>
        <v>-16.350408422870363</v>
      </c>
      <c r="BK65" s="23">
        <f>VLOOKUP(AM65,POINTS_TABLE!$D$28:$E$33,2,FALSE)</f>
        <v>2.5619698946306131</v>
      </c>
      <c r="BL65" s="23">
        <f>VLOOKUP(AN65,POINTS_TABLE!$D$34:$E$37,2,FALSE)</f>
        <v>7.4046821899710498</v>
      </c>
      <c r="BM65" s="23">
        <f>VLOOKUP(AO65,POINTS_TABLE!$D$38:$E$41,2,FALSE)</f>
        <v>2.0741751155172814</v>
      </c>
      <c r="BN65" s="23">
        <f>VLOOKUP(AP65,POINTS_TABLE!$D$42:$E$44,2,FALSE)</f>
        <v>10.30683560485237</v>
      </c>
      <c r="BO65" s="23">
        <f>VLOOKUP(AQ65,POINTS_TABLE!$D$45:$E$48,2,FALSE)</f>
        <v>-0.79321895608749771</v>
      </c>
      <c r="BP65" s="23">
        <f>VLOOKUP(AR65,POINTS_TABLE!$D$49:$E$50,2,FALSE)</f>
        <v>-3.4375704313596254</v>
      </c>
      <c r="BQ65" s="23">
        <f>VLOOKUP(AS65,POINTS_TABLE!$D$51:$E$52,2,FALSE)</f>
        <v>8.0505843910576207</v>
      </c>
      <c r="BR65" s="39">
        <f>ROUND(SCORECARD_SCALLING!$C$6-SUM(BF65:BQ65)-TRAIN_SUMMARY!$C$2*SCORECARD_SCALLING!$C$5,0)</f>
        <v>468</v>
      </c>
      <c r="BS65" t="str">
        <f t="shared" si="10"/>
        <v>Reject</v>
      </c>
      <c r="BT65">
        <f t="shared" si="11"/>
        <v>1</v>
      </c>
    </row>
    <row r="66" spans="1:72">
      <c r="A66" s="2" t="s">
        <v>21</v>
      </c>
      <c r="B66" s="2">
        <v>12</v>
      </c>
      <c r="C66" s="2" t="s">
        <v>33</v>
      </c>
      <c r="D66" s="2" t="s">
        <v>46</v>
      </c>
      <c r="E66" s="2">
        <v>1274</v>
      </c>
      <c r="F66" s="2" t="s">
        <v>34</v>
      </c>
      <c r="G66" s="2" t="s">
        <v>57</v>
      </c>
      <c r="H66" s="2">
        <v>3</v>
      </c>
      <c r="I66" s="2" t="s">
        <v>36</v>
      </c>
      <c r="J66" s="2" t="s">
        <v>27</v>
      </c>
      <c r="K66" s="2">
        <v>1</v>
      </c>
      <c r="L66" s="2" t="s">
        <v>28</v>
      </c>
      <c r="M66" s="2">
        <v>37</v>
      </c>
      <c r="N66" s="2" t="s">
        <v>27</v>
      </c>
      <c r="O66" s="2" t="s">
        <v>29</v>
      </c>
      <c r="P66" s="2">
        <v>1</v>
      </c>
      <c r="Q66" s="2" t="s">
        <v>40</v>
      </c>
      <c r="R66" s="2">
        <v>1</v>
      </c>
      <c r="S66" s="2" t="s">
        <v>27</v>
      </c>
      <c r="T66" s="2" t="s">
        <v>31</v>
      </c>
      <c r="U66" s="2">
        <v>1</v>
      </c>
      <c r="V66">
        <f>_xlfn.XLOOKUP(B66,Binning_WOE_IV!$C$2:$C$6,Binning_WOE_IV!$I$2:$I$6,"not found",-1)</f>
        <v>7.0953437452657447E-2</v>
      </c>
      <c r="W66">
        <f>_xlfn.XLOOKUP(E66,Binning_WOE_IV!$C$7:$C$12,Binning_WOE_IV!$I$7:$I$12,"not found",-1)</f>
        <v>0.16104877718831048</v>
      </c>
      <c r="X66">
        <f>_xlfn.XLOOKUP(M66,Binning_WOE_IV!$C$13:$C$18,Binning_WOE_IV!$I$13:$I$18,"not found",-1)</f>
        <v>0.27579903319597576</v>
      </c>
      <c r="Y66">
        <f>_xlfn.XLOOKUP(A66,Binning_WOE_IV!$B$32:$B$35,Binning_WOE_IV!$G$32:$G$35,"not found",0)</f>
        <v>-0.67859154491044971</v>
      </c>
      <c r="Z66" s="23">
        <f>_xlfn.XLOOKUP(_xlfn.XLOOKUP(C66,Binning_WOE_IV!$AF$2:$AF$6,Binning_WOE_IV!$AG$2:$AG$6,"not found",0),Binning_WOE_IV!$R$36:$R$38,Binning_WOE_IV!$G$36:$G$38,"not found",0)</f>
        <v>-4.4726268044255127E-2</v>
      </c>
      <c r="AA66" cm="1">
        <f t="array" ref="AA66">_xlfn.SWITCH(D66,"radio/tv",Binning_WOE_IV!$G$39,"other",Binning_WOE_IV!$G$39,"education",Binning_WOE_IV!$G$40,"retraining",Binning_WOE_IV!$G$40,"furniture/equipment",Binning_WOE_IV!$G$41,"domestic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66">
        <f>_xlfn.LET(_xlpm.b,_xlfn.XLOOKUP(F66,Binning_WOE_IV!$AJ$2:$AJ$6,Binning_WOE_IV!$AK$2:$AK$6,"not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6">
        <f>_xlfn.LET(_xlpm.b,_xlfn.XLOOKUP(G66,Binning_WOE_IV!$AL$2:$AL$6,Binning_WOE_IV!$AM$2:$AM$6,"not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66">
        <f>_xlfn.XLOOKUP(_xlfn.XLOOKUP(I66,Binning_WOE_IV!$AN$2:$AN$5,Binning_WOE_IV!$AO$2:$AO$5,"not found",0),Binning_WOE_IV!$R$53:$R$55,Binning_WOE_IV!$G$53:$G$55,"not found",0)</f>
        <v>-0.20099341664998441</v>
      </c>
      <c r="AE66">
        <f>_xlfn.LET(_xlpm.b,_xlfn.XLOOKUP(L66,Binning_WOE_IV!$AQ$2:$AQ$5,Binning_WOE_IV!$AR$2:$AR$5,"not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6">
        <f>_xlfn.XLOOKUP(_xlfn.XLOOKUP(N66,Binning_WOE_IV!$AS$2:$AS$4,Binning_WOE_IV!$AT$2:$AT$4,"not found",0),Binning_WOE_IV!$R$62:$R$63,Binning_WOE_IV!$G$62:$G$63,"not found",0)</f>
        <v>0.12957806221905885</v>
      </c>
      <c r="AG66">
        <f>_xlfn.XLOOKUP(_xlfn.XLOOKUP(O66,Binning_WOE_IV!$AU$2:$AU$4,Binning_WOE_IV!$AV$2:$AV$4,"not found",0),Binning_WOE_IV!$R$64:$R$65,Binning_WOE_IV!$G$64:$G$65,"not found",0)</f>
        <v>0.23435622685305388</v>
      </c>
      <c r="AH66">
        <f>V66*TEST_SUMMARY!$C$3</f>
        <v>-5.5952498937620498E-2</v>
      </c>
      <c r="AI66">
        <f>W66*TEST_SUMMARY!$C$4</f>
        <v>-8.037531726833734E-2</v>
      </c>
      <c r="AJ66">
        <f>X66*TEST_SUMMARY!$C$5</f>
        <v>-0.1756525653466223</v>
      </c>
      <c r="AK66">
        <f>Y66*TEST_SUMMARY!$C$6</f>
        <v>0.53190423215968441</v>
      </c>
      <c r="AL66">
        <f>Z66*TEST_SUMMARY!$C$7</f>
        <v>2.4580699342731407E-2</v>
      </c>
      <c r="AM66">
        <f>AA66*TEST_SUMMARY!$C$8</f>
        <v>0.38352631329769549</v>
      </c>
      <c r="AN66">
        <f>AB66*TEST_SUMMARY!$C$9</f>
        <v>0.17108448609736249</v>
      </c>
      <c r="AO66">
        <f>AC66*TEST_SUMMARY!$C$10</f>
        <v>0.2867089209985732</v>
      </c>
      <c r="AP66">
        <f>AD66*TEST_SUMMARY!$C$11</f>
        <v>0.23813846799994265</v>
      </c>
      <c r="AQ66">
        <f>AE66*TEST_SUMMARY!$C$12</f>
        <v>-0.28008206528227803</v>
      </c>
      <c r="AR66">
        <f>AF66*TEST_SUMMARY!$C$13</f>
        <v>-7.9424741749105313E-2</v>
      </c>
      <c r="AS66">
        <f>AG66*TEST_SUMMARY!$C$14</f>
        <v>-8.8614999578798745E-2</v>
      </c>
      <c r="AT66">
        <f>TEST_SUMMARY!$C$2+SUM(AH66:AS66)</f>
        <v>5.4440116971104291E-2</v>
      </c>
      <c r="AU66">
        <f t="shared" ref="AU66:AU129" si="13">1/(1+EXP(-AT66))</f>
        <v>0.51360666887185302</v>
      </c>
      <c r="AV66">
        <f t="shared" ref="AV66:AV129" si="14">-((U66*LN(AU66))+(1-U66)*LN(1-AU66))</f>
        <v>0.66629754212710757</v>
      </c>
      <c r="AW66">
        <f t="shared" ref="AW66:AW129" si="15">IF(U66=0,1,0)</f>
        <v>0</v>
      </c>
      <c r="AX66">
        <f t="shared" ref="AX66:AX129" si="16">IF(U66=1,1,0)</f>
        <v>1</v>
      </c>
      <c r="AY66" s="35">
        <f t="shared" si="12"/>
        <v>26</v>
      </c>
      <c r="AZ66" s="35">
        <f t="shared" si="12"/>
        <v>39</v>
      </c>
      <c r="BA66" s="35">
        <f t="shared" si="8"/>
        <v>0.12093023255813953</v>
      </c>
      <c r="BB66" s="35">
        <f t="shared" si="9"/>
        <v>0.45882352941176469</v>
      </c>
      <c r="BC66" s="35">
        <f t="shared" ref="BC66:BC129" si="17">ABS(BA66-BB66)</f>
        <v>0.33789329685362512</v>
      </c>
      <c r="BD66">
        <f t="shared" ref="BD66:BD129" si="18">BB66</f>
        <v>0.45882352941176469</v>
      </c>
      <c r="BE66">
        <f t="shared" ref="BE66:BE129" si="19">BA66</f>
        <v>0.12093023255813953</v>
      </c>
      <c r="BF66" s="23">
        <f>VLOOKUP(AH66,POINTS_TABLE!$D$2:$E$6,2,FALSE)</f>
        <v>-2.4216717822795024</v>
      </c>
      <c r="BG66" s="23">
        <f>VLOOKUP(AI66,POINTS_TABLE!$D$7:$E$12,2,FALSE)</f>
        <v>-3.4787121489872201</v>
      </c>
      <c r="BH66" s="23">
        <f>VLOOKUP(AJ66,POINTS_TABLE!$D$13:$E$18,2,FALSE)</f>
        <v>-7.6023925483498971</v>
      </c>
      <c r="BI66" s="23">
        <f>VLOOKUP(AK66,POINTS_TABLE!$D$21:$E$24,2,FALSE)</f>
        <v>23.021267938938855</v>
      </c>
      <c r="BJ66" s="23">
        <f>VLOOKUP(AL66,POINTS_TABLE!$D$25:$E$27,2,FALSE)</f>
        <v>1.063873591300236</v>
      </c>
      <c r="BK66" s="23">
        <f>VLOOKUP(AM66,POINTS_TABLE!$D$28:$E$33,2,FALSE)</f>
        <v>16.599345307350365</v>
      </c>
      <c r="BL66" s="23">
        <f>VLOOKUP(AN66,POINTS_TABLE!$D$34:$E$37,2,FALSE)</f>
        <v>7.4046821899710498</v>
      </c>
      <c r="BM66" s="23">
        <f>VLOOKUP(AO66,POINTS_TABLE!$D$38:$E$41,2,FALSE)</f>
        <v>12.409006155098014</v>
      </c>
      <c r="BN66" s="23">
        <f>VLOOKUP(AP66,POINTS_TABLE!$D$42:$E$44,2,FALSE)</f>
        <v>10.30683560485237</v>
      </c>
      <c r="BO66" s="23">
        <f>VLOOKUP(AQ66,POINTS_TABLE!$D$45:$E$48,2,FALSE)</f>
        <v>-12.122190198740443</v>
      </c>
      <c r="BP66" s="23">
        <f>VLOOKUP(AR66,POINTS_TABLE!$D$49:$E$50,2,FALSE)</f>
        <v>-3.4375704313596254</v>
      </c>
      <c r="BQ66" s="23">
        <f>VLOOKUP(AS66,POINTS_TABLE!$D$51:$E$52,2,FALSE)</f>
        <v>-3.8353326132213157</v>
      </c>
      <c r="BR66" s="39">
        <f>ROUND(SCORECARD_SCALLING!$C$6-SUM(BF66:BQ66)-TRAIN_SUMMARY!$C$2*SCORECARD_SCALLING!$C$5,0)</f>
        <v>468</v>
      </c>
      <c r="BS66" t="str">
        <f t="shared" si="10"/>
        <v>Reject</v>
      </c>
      <c r="BT66">
        <f t="shared" si="11"/>
        <v>1</v>
      </c>
    </row>
    <row r="67" spans="1:72">
      <c r="A67" s="2" t="s">
        <v>21</v>
      </c>
      <c r="B67" s="2">
        <v>36</v>
      </c>
      <c r="C67" s="2" t="s">
        <v>33</v>
      </c>
      <c r="D67" s="2" t="s">
        <v>41</v>
      </c>
      <c r="E67" s="2">
        <v>5179</v>
      </c>
      <c r="F67" s="2" t="s">
        <v>34</v>
      </c>
      <c r="G67" s="2" t="s">
        <v>39</v>
      </c>
      <c r="H67" s="2">
        <v>4</v>
      </c>
      <c r="I67" s="2" t="s">
        <v>26</v>
      </c>
      <c r="J67" s="2" t="s">
        <v>27</v>
      </c>
      <c r="K67" s="2">
        <v>2</v>
      </c>
      <c r="L67" s="2" t="s">
        <v>43</v>
      </c>
      <c r="M67" s="2">
        <v>29</v>
      </c>
      <c r="N67" s="2" t="s">
        <v>27</v>
      </c>
      <c r="O67" s="2" t="s">
        <v>29</v>
      </c>
      <c r="P67" s="2">
        <v>1</v>
      </c>
      <c r="Q67" s="2" t="s">
        <v>30</v>
      </c>
      <c r="R67" s="2">
        <v>1</v>
      </c>
      <c r="S67" s="2" t="s">
        <v>27</v>
      </c>
      <c r="T67" s="2" t="s">
        <v>31</v>
      </c>
      <c r="U67" s="2">
        <v>1</v>
      </c>
      <c r="V67">
        <f>_xlfn.XLOOKUP(B67,Binning_WOE_IV!$C$2:$C$6,Binning_WOE_IV!$I$2:$I$6,"not found",-1)</f>
        <v>-0.672432264549915</v>
      </c>
      <c r="W67">
        <f>_xlfn.XLOOKUP(E67,Binning_WOE_IV!$C$7:$C$12,Binning_WOE_IV!$I$7:$I$12,"not found",-1)</f>
        <v>-0.1020145435816787</v>
      </c>
      <c r="X67">
        <f>_xlfn.XLOOKUP(M67,Binning_WOE_IV!$C$13:$C$18,Binning_WOE_IV!$I$13:$I$18,"not found",-1)</f>
        <v>-0.13233987329659078</v>
      </c>
      <c r="Y67">
        <f>_xlfn.XLOOKUP(A67,Binning_WOE_IV!$B$32:$B$35,Binning_WOE_IV!$G$32:$G$35,"not found",0)</f>
        <v>-0.67859154491044971</v>
      </c>
      <c r="Z67" s="23">
        <f>_xlfn.XLOOKUP(_xlfn.XLOOKUP(C67,Binning_WOE_IV!$AF$2:$AF$6,Binning_WOE_IV!$AG$2:$AG$6,"not found",0),Binning_WOE_IV!$R$36:$R$38,Binning_WOE_IV!$G$36:$G$38,"not found",0)</f>
        <v>-4.4726268044255127E-2</v>
      </c>
      <c r="AA67" cm="1">
        <f t="array" ref="AA67">_xlfn.SWITCH(D67,"radio/tv",Binning_WOE_IV!$G$39,"other",Binning_WOE_IV!$G$39,"education",Binning_WOE_IV!$G$40,"retraining",Binning_WOE_IV!$G$40,"furniture/equipment",Binning_WOE_IV!$G$41,"domestic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67">
        <f>_xlfn.LET(_xlpm.b,_xlfn.XLOOKUP(F67,Binning_WOE_IV!$AJ$2:$AJ$6,Binning_WOE_IV!$AK$2:$AK$6,"not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7">
        <f>_xlfn.LET(_xlpm.b,_xlfn.XLOOKUP(G67,Binning_WOE_IV!$AL$2:$AL$6,Binning_WOE_IV!$AM$2:$AM$6,"not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67">
        <f>_xlfn.XLOOKUP(_xlfn.XLOOKUP(I67,Binning_WOE_IV!$AN$2:$AN$5,Binning_WOE_IV!$AO$2:$AO$5,"not found",0),Binning_WOE_IV!$R$53:$R$55,Binning_WOE_IV!$G$53:$G$55,"not found",0)</f>
        <v>0.1811117123342415</v>
      </c>
      <c r="AE67">
        <f>_xlfn.LET(_xlpm.b,_xlfn.XLOOKUP(L67,Binning_WOE_IV!$AQ$2:$AQ$5,Binning_WOE_IV!$AR$2:$AR$5,"not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7">
        <f>_xlfn.XLOOKUP(_xlfn.XLOOKUP(N67,Binning_WOE_IV!$AS$2:$AS$4,Binning_WOE_IV!$AT$2:$AT$4,"not found",0),Binning_WOE_IV!$R$62:$R$63,Binning_WOE_IV!$G$62:$G$63,"not found",0)</f>
        <v>0.12957806221905885</v>
      </c>
      <c r="AG67">
        <f>_xlfn.XLOOKUP(_xlfn.XLOOKUP(O67,Binning_WOE_IV!$AU$2:$AU$4,Binning_WOE_IV!$AV$2:$AV$4,"not found",0),Binning_WOE_IV!$R$64:$R$65,Binning_WOE_IV!$G$64:$G$65,"not found",0)</f>
        <v>0.23435622685305388</v>
      </c>
      <c r="AH67">
        <f>V67*TEST_SUMMARY!$C$3</f>
        <v>0.53026698802232175</v>
      </c>
      <c r="AI67">
        <f>W67*TEST_SUMMARY!$C$4</f>
        <v>5.0912844229637523E-2</v>
      </c>
      <c r="AJ67">
        <f>X67*TEST_SUMMARY!$C$5</f>
        <v>8.428542324031725E-2</v>
      </c>
      <c r="AK67">
        <f>Y67*TEST_SUMMARY!$C$6</f>
        <v>0.53190423215968441</v>
      </c>
      <c r="AL67">
        <f>Z67*TEST_SUMMARY!$C$7</f>
        <v>2.4580699342731407E-2</v>
      </c>
      <c r="AM67">
        <f>AA67*TEST_SUMMARY!$C$8</f>
        <v>5.9194073638088991E-2</v>
      </c>
      <c r="AN67">
        <f>AB67*TEST_SUMMARY!$C$9</f>
        <v>0.17108448609736249</v>
      </c>
      <c r="AO67">
        <f>AC67*TEST_SUMMARY!$C$10</f>
        <v>-0.18469041192036334</v>
      </c>
      <c r="AP67">
        <f>AD67*TEST_SUMMARY!$C$11</f>
        <v>-0.21458247952085815</v>
      </c>
      <c r="AQ67">
        <f>AE67*TEST_SUMMARY!$C$12</f>
        <v>-1.8327249432625072E-2</v>
      </c>
      <c r="AR67">
        <f>AF67*TEST_SUMMARY!$C$13</f>
        <v>-7.9424741749105313E-2</v>
      </c>
      <c r="AS67">
        <f>AG67*TEST_SUMMARY!$C$14</f>
        <v>-8.8614999578798745E-2</v>
      </c>
      <c r="AT67">
        <f>TEST_SUMMARY!$C$2+SUM(AH67:AS67)</f>
        <v>4.5188049766270111E-2</v>
      </c>
      <c r="AU67">
        <f t="shared" si="13"/>
        <v>0.51129509049687527</v>
      </c>
      <c r="AV67">
        <f t="shared" si="14"/>
        <v>0.67080837894330925</v>
      </c>
      <c r="AW67">
        <f t="shared" si="15"/>
        <v>0</v>
      </c>
      <c r="AX67">
        <f t="shared" si="16"/>
        <v>1</v>
      </c>
      <c r="AY67" s="35">
        <f t="shared" si="12"/>
        <v>26</v>
      </c>
      <c r="AZ67" s="35">
        <f t="shared" si="12"/>
        <v>40</v>
      </c>
      <c r="BA67" s="35">
        <f t="shared" ref="BA67:BA130" si="20">AY67/SUM($AW$2:$AW$301)</f>
        <v>0.12093023255813953</v>
      </c>
      <c r="BB67" s="35">
        <f t="shared" ref="BB67:BB130" si="21">AZ67/SUM($AX$2:$AX$301)</f>
        <v>0.47058823529411764</v>
      </c>
      <c r="BC67" s="35">
        <f t="shared" si="17"/>
        <v>0.34965800273597814</v>
      </c>
      <c r="BD67">
        <f t="shared" si="18"/>
        <v>0.47058823529411764</v>
      </c>
      <c r="BE67">
        <f t="shared" si="19"/>
        <v>0.12093023255813953</v>
      </c>
      <c r="BF67" s="23">
        <f>VLOOKUP(AH67,POINTS_TABLE!$D$2:$E$6,2,FALSE)</f>
        <v>22.950406619007929</v>
      </c>
      <c r="BG67" s="23">
        <f>VLOOKUP(AI67,POINTS_TABLE!$D$7:$E$12,2,FALSE)</f>
        <v>2.2035512366295098</v>
      </c>
      <c r="BH67" s="23">
        <f>VLOOKUP(AJ67,POINTS_TABLE!$D$13:$E$18,2,FALSE)</f>
        <v>3.6479448638409924</v>
      </c>
      <c r="BI67" s="23">
        <f>VLOOKUP(AK67,POINTS_TABLE!$D$21:$E$24,2,FALSE)</f>
        <v>23.021267938938855</v>
      </c>
      <c r="BJ67" s="23">
        <f>VLOOKUP(AL67,POINTS_TABLE!$D$25:$E$27,2,FALSE)</f>
        <v>1.063873591300236</v>
      </c>
      <c r="BK67" s="23">
        <f>VLOOKUP(AM67,POINTS_TABLE!$D$28:$E$33,2,FALSE)</f>
        <v>2.5619698946306131</v>
      </c>
      <c r="BL67" s="23">
        <f>VLOOKUP(AN67,POINTS_TABLE!$D$34:$E$37,2,FALSE)</f>
        <v>7.4046821899710498</v>
      </c>
      <c r="BM67" s="23">
        <f>VLOOKUP(AO67,POINTS_TABLE!$D$38:$E$41,2,FALSE)</f>
        <v>-7.9935582413174426</v>
      </c>
      <c r="BN67" s="23">
        <f>VLOOKUP(AP67,POINTS_TABLE!$D$42:$E$44,2,FALSE)</f>
        <v>-9.2873123719919874</v>
      </c>
      <c r="BO67" s="23">
        <f>VLOOKUP(AQ67,POINTS_TABLE!$D$45:$E$48,2,FALSE)</f>
        <v>-0.79321895608749771</v>
      </c>
      <c r="BP67" s="23">
        <f>VLOOKUP(AR67,POINTS_TABLE!$D$49:$E$50,2,FALSE)</f>
        <v>-3.4375704313596254</v>
      </c>
      <c r="BQ67" s="23">
        <f>VLOOKUP(AS67,POINTS_TABLE!$D$51:$E$52,2,FALSE)</f>
        <v>-3.8353326132213157</v>
      </c>
      <c r="BR67" s="39">
        <f>ROUND(SCORECARD_SCALLING!$C$6-SUM(BF67:BQ67)-TRAIN_SUMMARY!$C$2*SCORECARD_SCALLING!$C$5,0)</f>
        <v>468</v>
      </c>
      <c r="BS67" t="str">
        <f t="shared" ref="BS67:BS130" si="22">IF(BR67&gt;=580,"Accept",IF(AND(BR67&gt;=500,BR67&lt;580),"Manual review","Reject"))</f>
        <v>Reject</v>
      </c>
      <c r="BT67">
        <f t="shared" ref="BT67:BT130" si="23">IF(BS67="Reject",1,IF(BS67="Manual review",2,3))</f>
        <v>1</v>
      </c>
    </row>
    <row r="68" spans="1:72">
      <c r="A68" s="2" t="s">
        <v>21</v>
      </c>
      <c r="B68" s="2">
        <v>24</v>
      </c>
      <c r="C68" s="2" t="s">
        <v>33</v>
      </c>
      <c r="D68" s="2" t="s">
        <v>46</v>
      </c>
      <c r="E68" s="2">
        <v>1371</v>
      </c>
      <c r="F68" s="2" t="s">
        <v>24</v>
      </c>
      <c r="G68" s="2" t="s">
        <v>35</v>
      </c>
      <c r="H68" s="2">
        <v>4</v>
      </c>
      <c r="I68" s="2" t="s">
        <v>36</v>
      </c>
      <c r="J68" s="2" t="s">
        <v>27</v>
      </c>
      <c r="K68" s="2">
        <v>4</v>
      </c>
      <c r="L68" s="2" t="s">
        <v>28</v>
      </c>
      <c r="M68" s="2">
        <v>25</v>
      </c>
      <c r="N68" s="2" t="s">
        <v>27</v>
      </c>
      <c r="O68" s="2" t="s">
        <v>51</v>
      </c>
      <c r="P68" s="2">
        <v>1</v>
      </c>
      <c r="Q68" s="2" t="s">
        <v>30</v>
      </c>
      <c r="R68" s="2">
        <v>1</v>
      </c>
      <c r="S68" s="2" t="s">
        <v>27</v>
      </c>
      <c r="T68" s="2" t="s">
        <v>31</v>
      </c>
      <c r="U68" s="2">
        <v>1</v>
      </c>
      <c r="V68">
        <f>_xlfn.XLOOKUP(B68,Binning_WOE_IV!$C$2:$C$6,Binning_WOE_IV!$I$2:$I$6,"not found",-1)</f>
        <v>-0.12917431193202994</v>
      </c>
      <c r="W68">
        <f>_xlfn.XLOOKUP(E68,Binning_WOE_IV!$C$7:$C$12,Binning_WOE_IV!$I$7:$I$12,"not found",-1)</f>
        <v>0.16104877718831048</v>
      </c>
      <c r="X68">
        <f>_xlfn.XLOOKUP(M68,Binning_WOE_IV!$C$13:$C$18,Binning_WOE_IV!$I$13:$I$18,"not found",-1)</f>
        <v>-0.40221483439086264</v>
      </c>
      <c r="Y68">
        <f>_xlfn.XLOOKUP(A68,Binning_WOE_IV!$B$32:$B$35,Binning_WOE_IV!$G$32:$G$35,"not found",0)</f>
        <v>-0.67859154491044971</v>
      </c>
      <c r="Z68" s="23">
        <f>_xlfn.XLOOKUP(_xlfn.XLOOKUP(C68,Binning_WOE_IV!$AF$2:$AF$6,Binning_WOE_IV!$AG$2:$AG$6,"not found",0),Binning_WOE_IV!$R$36:$R$38,Binning_WOE_IV!$G$36:$G$38,"not found",0)</f>
        <v>-4.4726268044255127E-2</v>
      </c>
      <c r="AA68" cm="1">
        <f t="array" ref="AA68">_xlfn.SWITCH(D68,"radio/tv",Binning_WOE_IV!$G$39,"other",Binning_WOE_IV!$G$39,"education",Binning_WOE_IV!$G$40,"retraining",Binning_WOE_IV!$G$40,"furniture/equipment",Binning_WOE_IV!$G$41,"domestic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68">
        <f>_xlfn.LET(_xlpm.b,_xlfn.XLOOKUP(F68,Binning_WOE_IV!$AJ$2:$AJ$6,Binning_WOE_IV!$AK$2:$AK$6,"not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68">
        <f>_xlfn.LET(_xlpm.b,_xlfn.XLOOKUP(G68,Binning_WOE_IV!$AL$2:$AL$6,Binning_WOE_IV!$AM$2:$AM$6,"not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68">
        <f>_xlfn.XLOOKUP(_xlfn.XLOOKUP(I68,Binning_WOE_IV!$AN$2:$AN$5,Binning_WOE_IV!$AO$2:$AO$5,"not found",0),Binning_WOE_IV!$R$53:$R$55,Binning_WOE_IV!$G$53:$G$55,"not found",0)</f>
        <v>-0.20099341664998441</v>
      </c>
      <c r="AE68">
        <f>_xlfn.LET(_xlpm.b,_xlfn.XLOOKUP(L68,Binning_WOE_IV!$AQ$2:$AQ$5,Binning_WOE_IV!$AR$2:$AR$5,"not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68">
        <f>_xlfn.XLOOKUP(_xlfn.XLOOKUP(N68,Binning_WOE_IV!$AS$2:$AS$4,Binning_WOE_IV!$AT$2:$AT$4,"not found",0),Binning_WOE_IV!$R$62:$R$63,Binning_WOE_IV!$G$62:$G$63,"not found",0)</f>
        <v>0.12957806221905885</v>
      </c>
      <c r="AG68">
        <f>_xlfn.XLOOKUP(_xlfn.XLOOKUP(O68,Binning_WOE_IV!$AU$2:$AU$4,Binning_WOE_IV!$AV$2:$AV$4,"not found",0),Binning_WOE_IV!$R$64:$R$65,Binning_WOE_IV!$G$64:$G$65,"not found",0)</f>
        <v>-0.4919272386823581</v>
      </c>
      <c r="AH68">
        <f>V68*TEST_SUMMARY!$C$3</f>
        <v>0.10186434668464488</v>
      </c>
      <c r="AI68">
        <f>W68*TEST_SUMMARY!$C$4</f>
        <v>-8.037531726833734E-2</v>
      </c>
      <c r="AJ68">
        <f>X68*TEST_SUMMARY!$C$5</f>
        <v>0.25616502952357967</v>
      </c>
      <c r="AK68">
        <f>Y68*TEST_SUMMARY!$C$6</f>
        <v>0.53190423215968441</v>
      </c>
      <c r="AL68">
        <f>Z68*TEST_SUMMARY!$C$7</f>
        <v>2.4580699342731407E-2</v>
      </c>
      <c r="AM68">
        <f>AA68*TEST_SUMMARY!$C$8</f>
        <v>0.38352631329769549</v>
      </c>
      <c r="AN68">
        <f>AB68*TEST_SUMMARY!$C$9</f>
        <v>-0.49611293003523665</v>
      </c>
      <c r="AO68">
        <f>AC68*TEST_SUMMARY!$C$10</f>
        <v>4.7923621110280083E-2</v>
      </c>
      <c r="AP68">
        <f>AD68*TEST_SUMMARY!$C$11</f>
        <v>0.23813846799994265</v>
      </c>
      <c r="AQ68">
        <f>AE68*TEST_SUMMARY!$C$12</f>
        <v>-0.28008206528227803</v>
      </c>
      <c r="AR68">
        <f>AF68*TEST_SUMMARY!$C$13</f>
        <v>-7.9424741749105313E-2</v>
      </c>
      <c r="AS68">
        <f>AG68*TEST_SUMMARY!$C$14</f>
        <v>0.18600799575071647</v>
      </c>
      <c r="AT68">
        <f>TEST_SUMMARY!$C$2+SUM(AH68:AS68)</f>
        <v>1.2714836772194427E-2</v>
      </c>
      <c r="AU68">
        <f t="shared" si="13"/>
        <v>0.50317866636935638</v>
      </c>
      <c r="AV68">
        <f t="shared" si="14"/>
        <v>0.68680997042199121</v>
      </c>
      <c r="AW68">
        <f t="shared" si="15"/>
        <v>0</v>
      </c>
      <c r="AX68">
        <f t="shared" si="16"/>
        <v>1</v>
      </c>
      <c r="AY68" s="35">
        <f t="shared" si="12"/>
        <v>26</v>
      </c>
      <c r="AZ68" s="35">
        <f t="shared" si="12"/>
        <v>41</v>
      </c>
      <c r="BA68" s="35">
        <f t="shared" si="20"/>
        <v>0.12093023255813953</v>
      </c>
      <c r="BB68" s="35">
        <f t="shared" si="21"/>
        <v>0.4823529411764706</v>
      </c>
      <c r="BC68" s="35">
        <f t="shared" si="17"/>
        <v>0.36142270861833103</v>
      </c>
      <c r="BD68">
        <f t="shared" si="18"/>
        <v>0.4823529411764706</v>
      </c>
      <c r="BE68">
        <f t="shared" si="19"/>
        <v>0.12093023255813953</v>
      </c>
      <c r="BF68" s="23">
        <f>VLOOKUP(AH68,POINTS_TABLE!$D$2:$E$6,2,FALSE)</f>
        <v>4.4087756341599382</v>
      </c>
      <c r="BG68" s="23">
        <f>VLOOKUP(AI68,POINTS_TABLE!$D$7:$E$12,2,FALSE)</f>
        <v>-3.4787121489872201</v>
      </c>
      <c r="BH68" s="23">
        <f>VLOOKUP(AJ68,POINTS_TABLE!$D$13:$E$18,2,FALSE)</f>
        <v>11.087040532285299</v>
      </c>
      <c r="BI68" s="23">
        <f>VLOOKUP(AK68,POINTS_TABLE!$D$21:$E$24,2,FALSE)</f>
        <v>23.021267938938855</v>
      </c>
      <c r="BJ68" s="23">
        <f>VLOOKUP(AL68,POINTS_TABLE!$D$25:$E$27,2,FALSE)</f>
        <v>1.063873591300236</v>
      </c>
      <c r="BK68" s="23">
        <f>VLOOKUP(AM68,POINTS_TABLE!$D$28:$E$33,2,FALSE)</f>
        <v>16.599345307350365</v>
      </c>
      <c r="BL68" s="23">
        <f>VLOOKUP(AN68,POINTS_TABLE!$D$34:$E$37,2,FALSE)</f>
        <v>-21.472189916481874</v>
      </c>
      <c r="BM68" s="23">
        <f>VLOOKUP(AO68,POINTS_TABLE!$D$38:$E$41,2,FALSE)</f>
        <v>2.0741751155172814</v>
      </c>
      <c r="BN68" s="23">
        <f>VLOOKUP(AP68,POINTS_TABLE!$D$42:$E$44,2,FALSE)</f>
        <v>10.30683560485237</v>
      </c>
      <c r="BO68" s="23">
        <f>VLOOKUP(AQ68,POINTS_TABLE!$D$45:$E$48,2,FALSE)</f>
        <v>-12.122190198740443</v>
      </c>
      <c r="BP68" s="23">
        <f>VLOOKUP(AR68,POINTS_TABLE!$D$49:$E$50,2,FALSE)</f>
        <v>-3.4375704313596254</v>
      </c>
      <c r="BQ68" s="23">
        <f>VLOOKUP(AS68,POINTS_TABLE!$D$51:$E$52,2,FALSE)</f>
        <v>8.0505843910576207</v>
      </c>
      <c r="BR68" s="39">
        <f>ROUND(SCORECARD_SCALLING!$C$6-SUM(BF68:BQ68)-TRAIN_SUMMARY!$C$2*SCORECARD_SCALLING!$C$5,0)</f>
        <v>470</v>
      </c>
      <c r="BS68" t="str">
        <f t="shared" si="22"/>
        <v>Reject</v>
      </c>
      <c r="BT68">
        <f t="shared" si="23"/>
        <v>1</v>
      </c>
    </row>
    <row r="69" spans="1:72">
      <c r="A69" s="2" t="s">
        <v>21</v>
      </c>
      <c r="B69" s="2">
        <v>6</v>
      </c>
      <c r="C69" s="2" t="s">
        <v>33</v>
      </c>
      <c r="D69" s="2" t="s">
        <v>38</v>
      </c>
      <c r="E69" s="2">
        <v>448</v>
      </c>
      <c r="F69" s="2" t="s">
        <v>34</v>
      </c>
      <c r="G69" s="2" t="s">
        <v>57</v>
      </c>
      <c r="H69" s="2">
        <v>4</v>
      </c>
      <c r="I69" s="2" t="s">
        <v>36</v>
      </c>
      <c r="J69" s="2" t="s">
        <v>27</v>
      </c>
      <c r="K69" s="2">
        <v>4</v>
      </c>
      <c r="L69" s="2" t="s">
        <v>43</v>
      </c>
      <c r="M69" s="2">
        <v>23</v>
      </c>
      <c r="N69" s="2" t="s">
        <v>27</v>
      </c>
      <c r="O69" s="2" t="s">
        <v>29</v>
      </c>
      <c r="P69" s="2">
        <v>1</v>
      </c>
      <c r="Q69" s="2" t="s">
        <v>30</v>
      </c>
      <c r="R69" s="2">
        <v>1</v>
      </c>
      <c r="S69" s="2" t="s">
        <v>27</v>
      </c>
      <c r="T69" s="2" t="s">
        <v>31</v>
      </c>
      <c r="U69" s="2">
        <v>1</v>
      </c>
      <c r="V69">
        <f>_xlfn.XLOOKUP(B69,Binning_WOE_IV!$C$2:$C$6,Binning_WOE_IV!$I$2:$I$6,"not found",-1)</f>
        <v>1.0146162505891094</v>
      </c>
      <c r="W69">
        <f>_xlfn.XLOOKUP(E69,Binning_WOE_IV!$C$7:$C$12,Binning_WOE_IV!$I$7:$I$12,"not found",-1)</f>
        <v>3.9978967825304385E-2</v>
      </c>
      <c r="X69">
        <f>_xlfn.XLOOKUP(M69,Binning_WOE_IV!$C$13:$C$18,Binning_WOE_IV!$I$13:$I$18,"not found",-1)</f>
        <v>-0.40221483439086264</v>
      </c>
      <c r="Y69">
        <f>_xlfn.XLOOKUP(A69,Binning_WOE_IV!$B$32:$B$35,Binning_WOE_IV!$G$32:$G$35,"not found",0)</f>
        <v>-0.67859154491044971</v>
      </c>
      <c r="Z69" s="23">
        <f>_xlfn.XLOOKUP(_xlfn.XLOOKUP(C69,Binning_WOE_IV!$AF$2:$AF$6,Binning_WOE_IV!$AG$2:$AG$6,"not found",0),Binning_WOE_IV!$R$36:$R$38,Binning_WOE_IV!$G$36:$G$38,"not found",0)</f>
        <v>-4.4726268044255127E-2</v>
      </c>
      <c r="AA69" cm="1">
        <f t="array" ref="AA69">_xlfn.SWITCH(D69,"radio/tv",Binning_WOE_IV!$G$39,"other",Binning_WOE_IV!$G$39,"education",Binning_WOE_IV!$G$40,"retraining",Binning_WOE_IV!$G$40,"furniture/equipment",Binning_WOE_IV!$G$41,"domestic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69">
        <f>_xlfn.LET(_xlpm.b,_xlfn.XLOOKUP(F69,Binning_WOE_IV!$AJ$2:$AJ$6,Binning_WOE_IV!$AK$2:$AK$6,"not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69">
        <f>_xlfn.LET(_xlpm.b,_xlfn.XLOOKUP(G69,Binning_WOE_IV!$AL$2:$AL$6,Binning_WOE_IV!$AM$2:$AM$6,"not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69">
        <f>_xlfn.XLOOKUP(_xlfn.XLOOKUP(I69,Binning_WOE_IV!$AN$2:$AN$5,Binning_WOE_IV!$AO$2:$AO$5,"not found",0),Binning_WOE_IV!$R$53:$R$55,Binning_WOE_IV!$G$53:$G$55,"not found",0)</f>
        <v>-0.20099341664998441</v>
      </c>
      <c r="AE69">
        <f>_xlfn.LET(_xlpm.b,_xlfn.XLOOKUP(L69,Binning_WOE_IV!$AQ$2:$AQ$5,Binning_WOE_IV!$AR$2:$AR$5,"not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69">
        <f>_xlfn.XLOOKUP(_xlfn.XLOOKUP(N69,Binning_WOE_IV!$AS$2:$AS$4,Binning_WOE_IV!$AT$2:$AT$4,"not found",0),Binning_WOE_IV!$R$62:$R$63,Binning_WOE_IV!$G$62:$G$63,"not found",0)</f>
        <v>0.12957806221905885</v>
      </c>
      <c r="AG69">
        <f>_xlfn.XLOOKUP(_xlfn.XLOOKUP(O69,Binning_WOE_IV!$AU$2:$AU$4,Binning_WOE_IV!$AV$2:$AV$4,"not found",0),Binning_WOE_IV!$R$64:$R$65,Binning_WOE_IV!$G$64:$G$65,"not found",0)</f>
        <v>0.23435622685305388</v>
      </c>
      <c r="AH69">
        <f>V69*TEST_SUMMARY!$C$3</f>
        <v>-0.80010661528638027</v>
      </c>
      <c r="AI69">
        <f>W69*TEST_SUMMARY!$C$4</f>
        <v>-1.9952478243670423E-2</v>
      </c>
      <c r="AJ69">
        <f>X69*TEST_SUMMARY!$C$5</f>
        <v>0.25616502952357967</v>
      </c>
      <c r="AK69">
        <f>Y69*TEST_SUMMARY!$C$6</f>
        <v>0.53190423215968441</v>
      </c>
      <c r="AL69">
        <f>Z69*TEST_SUMMARY!$C$7</f>
        <v>2.4580699342731407E-2</v>
      </c>
      <c r="AM69">
        <f>AA69*TEST_SUMMARY!$C$8</f>
        <v>0.31332064462344805</v>
      </c>
      <c r="AN69">
        <f>AB69*TEST_SUMMARY!$C$9</f>
        <v>0.17108448609736249</v>
      </c>
      <c r="AO69">
        <f>AC69*TEST_SUMMARY!$C$10</f>
        <v>0.2867089209985732</v>
      </c>
      <c r="AP69">
        <f>AD69*TEST_SUMMARY!$C$11</f>
        <v>0.23813846799994265</v>
      </c>
      <c r="AQ69">
        <f>AE69*TEST_SUMMARY!$C$12</f>
        <v>-1.8327249432625072E-2</v>
      </c>
      <c r="AR69">
        <f>AF69*TEST_SUMMARY!$C$13</f>
        <v>-7.9424741749105313E-2</v>
      </c>
      <c r="AS69">
        <f>AG69*TEST_SUMMARY!$C$14</f>
        <v>-8.8614999578798745E-2</v>
      </c>
      <c r="AT69">
        <f>TEST_SUMMARY!$C$2+SUM(AH69:AS69)</f>
        <v>-5.9244183073812184E-3</v>
      </c>
      <c r="AU69">
        <f t="shared" si="13"/>
        <v>0.49851889975521391</v>
      </c>
      <c r="AV69">
        <f t="shared" si="14"/>
        <v>0.69611377704875477</v>
      </c>
      <c r="AW69">
        <f t="shared" si="15"/>
        <v>0</v>
      </c>
      <c r="AX69">
        <f t="shared" si="16"/>
        <v>1</v>
      </c>
      <c r="AY69" s="35">
        <f t="shared" si="12"/>
        <v>26</v>
      </c>
      <c r="AZ69" s="35">
        <f t="shared" si="12"/>
        <v>42</v>
      </c>
      <c r="BA69" s="35">
        <f t="shared" si="20"/>
        <v>0.12093023255813953</v>
      </c>
      <c r="BB69" s="35">
        <f t="shared" si="21"/>
        <v>0.49411764705882355</v>
      </c>
      <c r="BC69" s="35">
        <f t="shared" si="17"/>
        <v>0.37318741450068404</v>
      </c>
      <c r="BD69">
        <f t="shared" si="18"/>
        <v>0.49411764705882355</v>
      </c>
      <c r="BE69">
        <f t="shared" si="19"/>
        <v>0.12093023255813953</v>
      </c>
      <c r="BF69" s="23">
        <f>VLOOKUP(AH69,POINTS_TABLE!$D$2:$E$6,2,FALSE)</f>
        <v>-34.629295381683434</v>
      </c>
      <c r="BG69" s="23">
        <f>VLOOKUP(AI69,POINTS_TABLE!$D$7:$E$12,2,FALSE)</f>
        <v>-0.86356024246764762</v>
      </c>
      <c r="BH69" s="23">
        <f>VLOOKUP(AJ69,POINTS_TABLE!$D$13:$E$18,2,FALSE)</f>
        <v>11.087040532285299</v>
      </c>
      <c r="BI69" s="23">
        <f>VLOOKUP(AK69,POINTS_TABLE!$D$21:$E$24,2,FALSE)</f>
        <v>23.021267938938855</v>
      </c>
      <c r="BJ69" s="23">
        <f>VLOOKUP(AL69,POINTS_TABLE!$D$25:$E$27,2,FALSE)</f>
        <v>1.063873591300236</v>
      </c>
      <c r="BK69" s="23">
        <f>VLOOKUP(AM69,POINTS_TABLE!$D$28:$E$33,2,FALSE)</f>
        <v>13.560784206191453</v>
      </c>
      <c r="BL69" s="23">
        <f>VLOOKUP(AN69,POINTS_TABLE!$D$34:$E$37,2,FALSE)</f>
        <v>7.4046821899710498</v>
      </c>
      <c r="BM69" s="23">
        <f>VLOOKUP(AO69,POINTS_TABLE!$D$38:$E$41,2,FALSE)</f>
        <v>12.409006155098014</v>
      </c>
      <c r="BN69" s="23">
        <f>VLOOKUP(AP69,POINTS_TABLE!$D$42:$E$44,2,FALSE)</f>
        <v>10.30683560485237</v>
      </c>
      <c r="BO69" s="23">
        <f>VLOOKUP(AQ69,POINTS_TABLE!$D$45:$E$48,2,FALSE)</f>
        <v>-0.79321895608749771</v>
      </c>
      <c r="BP69" s="23">
        <f>VLOOKUP(AR69,POINTS_TABLE!$D$49:$E$50,2,FALSE)</f>
        <v>-3.4375704313596254</v>
      </c>
      <c r="BQ69" s="23">
        <f>VLOOKUP(AS69,POINTS_TABLE!$D$51:$E$52,2,FALSE)</f>
        <v>-3.8353326132213157</v>
      </c>
      <c r="BR69" s="39">
        <f>ROUND(SCORECARD_SCALLING!$C$6-SUM(BF69:BQ69)-TRAIN_SUMMARY!$C$2*SCORECARD_SCALLING!$C$5,0)</f>
        <v>471</v>
      </c>
      <c r="BS69" t="str">
        <f t="shared" si="22"/>
        <v>Reject</v>
      </c>
      <c r="BT69">
        <f t="shared" si="23"/>
        <v>1</v>
      </c>
    </row>
    <row r="70" spans="1:72">
      <c r="A70" s="2" t="s">
        <v>63</v>
      </c>
      <c r="B70" s="2">
        <v>12</v>
      </c>
      <c r="C70" s="2" t="s">
        <v>33</v>
      </c>
      <c r="D70" s="2" t="s">
        <v>41</v>
      </c>
      <c r="E70" s="2">
        <v>1474</v>
      </c>
      <c r="F70" s="2" t="s">
        <v>34</v>
      </c>
      <c r="G70" s="2" t="s">
        <v>57</v>
      </c>
      <c r="H70" s="2">
        <v>4</v>
      </c>
      <c r="I70" s="2" t="s">
        <v>36</v>
      </c>
      <c r="J70" s="2" t="s">
        <v>27</v>
      </c>
      <c r="K70" s="2">
        <v>1</v>
      </c>
      <c r="L70" s="2" t="s">
        <v>43</v>
      </c>
      <c r="M70" s="2">
        <v>33</v>
      </c>
      <c r="N70" s="2" t="s">
        <v>61</v>
      </c>
      <c r="O70" s="2" t="s">
        <v>29</v>
      </c>
      <c r="P70" s="2">
        <v>1</v>
      </c>
      <c r="Q70" s="2" t="s">
        <v>52</v>
      </c>
      <c r="R70" s="2">
        <v>1</v>
      </c>
      <c r="S70" s="2" t="s">
        <v>31</v>
      </c>
      <c r="T70" s="2" t="s">
        <v>31</v>
      </c>
      <c r="U70" s="2">
        <v>0</v>
      </c>
      <c r="V70">
        <f>_xlfn.XLOOKUP(B70,Binning_WOE_IV!$C$2:$C$6,Binning_WOE_IV!$I$2:$I$6,"not found",-1)</f>
        <v>7.0953437452657447E-2</v>
      </c>
      <c r="W70">
        <f>_xlfn.XLOOKUP(E70,Binning_WOE_IV!$C$7:$C$12,Binning_WOE_IV!$I$7:$I$12,"not found",-1)</f>
        <v>0.16104877718831048</v>
      </c>
      <c r="X70">
        <f>_xlfn.XLOOKUP(M70,Binning_WOE_IV!$C$13:$C$18,Binning_WOE_IV!$I$13:$I$18,"not found",-1)</f>
        <v>-9.0210644079187538E-2</v>
      </c>
      <c r="Y70">
        <f>_xlfn.XLOOKUP(A70,Binning_WOE_IV!$B$32:$B$35,Binning_WOE_IV!$G$32:$G$35,"not found",0)</f>
        <v>0.16731839020190586</v>
      </c>
      <c r="Z70" s="23">
        <f>_xlfn.XLOOKUP(_xlfn.XLOOKUP(C70,Binning_WOE_IV!$AF$2:$AF$6,Binning_WOE_IV!$AG$2:$AG$6,"not found",0),Binning_WOE_IV!$R$36:$R$38,Binning_WOE_IV!$G$36:$G$38,"not found",0)</f>
        <v>-4.4726268044255127E-2</v>
      </c>
      <c r="AA70" cm="1">
        <f t="array" ref="AA70">_xlfn.SWITCH(D70,"radio/tv",Binning_WOE_IV!$G$39,"other",Binning_WOE_IV!$G$39,"education",Binning_WOE_IV!$G$40,"retraining",Binning_WOE_IV!$G$40,"furniture/equipment",Binning_WOE_IV!$G$41,"domestic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70">
        <f>_xlfn.LET(_xlpm.b,_xlfn.XLOOKUP(F70,Binning_WOE_IV!$AJ$2:$AJ$6,Binning_WOE_IV!$AK$2:$AK$6,"not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70">
        <f>_xlfn.LET(_xlpm.b,_xlfn.XLOOKUP(G70,Binning_WOE_IV!$AL$2:$AL$6,Binning_WOE_IV!$AM$2:$AM$6,"not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70">
        <f>_xlfn.XLOOKUP(_xlfn.XLOOKUP(I70,Binning_WOE_IV!$AN$2:$AN$5,Binning_WOE_IV!$AO$2:$AO$5,"not found",0),Binning_WOE_IV!$R$53:$R$55,Binning_WOE_IV!$G$53:$G$55,"not found",0)</f>
        <v>-0.20099341664998441</v>
      </c>
      <c r="AE70">
        <f>_xlfn.LET(_xlpm.b,_xlfn.XLOOKUP(L70,Binning_WOE_IV!$AQ$2:$AQ$5,Binning_WOE_IV!$AR$2:$AR$5,"not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70">
        <f>_xlfn.XLOOKUP(_xlfn.XLOOKUP(N70,Binning_WOE_IV!$AS$2:$AS$4,Binning_WOE_IV!$AT$2:$AT$4,"not found",0),Binning_WOE_IV!$R$62:$R$63,Binning_WOE_IV!$G$62:$G$63,"not found",0)</f>
        <v>-0.54969627176468283</v>
      </c>
      <c r="AG70">
        <f>_xlfn.XLOOKUP(_xlfn.XLOOKUP(O70,Binning_WOE_IV!$AU$2:$AU$4,Binning_WOE_IV!$AV$2:$AV$4,"not found",0),Binning_WOE_IV!$R$64:$R$65,Binning_WOE_IV!$G$64:$G$65,"not found",0)</f>
        <v>0.23435622685305388</v>
      </c>
      <c r="AH70">
        <f>V70*TEST_SUMMARY!$C$3</f>
        <v>-5.5952498937620498E-2</v>
      </c>
      <c r="AI70">
        <f>W70*TEST_SUMMARY!$C$4</f>
        <v>-8.037531726833734E-2</v>
      </c>
      <c r="AJ70">
        <f>X70*TEST_SUMMARY!$C$5</f>
        <v>5.7453903556002682E-2</v>
      </c>
      <c r="AK70">
        <f>Y70*TEST_SUMMARY!$C$6</f>
        <v>-0.13115011605145144</v>
      </c>
      <c r="AL70">
        <f>Z70*TEST_SUMMARY!$C$7</f>
        <v>2.4580699342731407E-2</v>
      </c>
      <c r="AM70">
        <f>AA70*TEST_SUMMARY!$C$8</f>
        <v>5.9194073638088991E-2</v>
      </c>
      <c r="AN70">
        <f>AB70*TEST_SUMMARY!$C$9</f>
        <v>0.17108448609736249</v>
      </c>
      <c r="AO70">
        <f>AC70*TEST_SUMMARY!$C$10</f>
        <v>0.2867089209985732</v>
      </c>
      <c r="AP70">
        <f>AD70*TEST_SUMMARY!$C$11</f>
        <v>0.23813846799994265</v>
      </c>
      <c r="AQ70">
        <f>AE70*TEST_SUMMARY!$C$12</f>
        <v>-1.8327249432625072E-2</v>
      </c>
      <c r="AR70">
        <f>AF70*TEST_SUMMARY!$C$13</f>
        <v>0.33693577197926589</v>
      </c>
      <c r="AS70">
        <f>AG70*TEST_SUMMARY!$C$14</f>
        <v>-8.8614999578798745E-2</v>
      </c>
      <c r="AT70">
        <f>TEST_SUMMARY!$C$2+SUM(AH70:AS70)</f>
        <v>-2.1724672418988789E-2</v>
      </c>
      <c r="AU70">
        <f t="shared" si="13"/>
        <v>0.49456904549364317</v>
      </c>
      <c r="AV70">
        <f t="shared" si="14"/>
        <v>0.68234383836430768</v>
      </c>
      <c r="AW70">
        <f t="shared" si="15"/>
        <v>1</v>
      </c>
      <c r="AX70">
        <f t="shared" si="16"/>
        <v>0</v>
      </c>
      <c r="AY70" s="35">
        <f t="shared" si="12"/>
        <v>27</v>
      </c>
      <c r="AZ70" s="35">
        <f t="shared" si="12"/>
        <v>42</v>
      </c>
      <c r="BA70" s="35">
        <f t="shared" si="20"/>
        <v>0.12558139534883722</v>
      </c>
      <c r="BB70" s="35">
        <f t="shared" si="21"/>
        <v>0.49411764705882355</v>
      </c>
      <c r="BC70" s="35">
        <f t="shared" si="17"/>
        <v>0.36853625170998633</v>
      </c>
      <c r="BD70">
        <f t="shared" si="18"/>
        <v>0.49411764705882355</v>
      </c>
      <c r="BE70">
        <f t="shared" si="19"/>
        <v>0.12558139534883722</v>
      </c>
      <c r="BF70" s="23">
        <f>VLOOKUP(AH70,POINTS_TABLE!$D$2:$E$6,2,FALSE)</f>
        <v>-2.4216717822795024</v>
      </c>
      <c r="BG70" s="23">
        <f>VLOOKUP(AI70,POINTS_TABLE!$D$7:$E$12,2,FALSE)</f>
        <v>-3.4787121489872201</v>
      </c>
      <c r="BH70" s="23">
        <f>VLOOKUP(AJ70,POINTS_TABLE!$D$13:$E$18,2,FALSE)</f>
        <v>2.4866538521987356</v>
      </c>
      <c r="BI70" s="23">
        <f>VLOOKUP(AK70,POINTS_TABLE!$D$21:$E$24,2,FALSE)</f>
        <v>-5.6762886611832304</v>
      </c>
      <c r="BJ70" s="23">
        <f>VLOOKUP(AL70,POINTS_TABLE!$D$25:$E$27,2,FALSE)</f>
        <v>1.063873591300236</v>
      </c>
      <c r="BK70" s="23">
        <f>VLOOKUP(AM70,POINTS_TABLE!$D$28:$E$33,2,FALSE)</f>
        <v>2.5619698946306131</v>
      </c>
      <c r="BL70" s="23">
        <f>VLOOKUP(AN70,POINTS_TABLE!$D$34:$E$37,2,FALSE)</f>
        <v>7.4046821899710498</v>
      </c>
      <c r="BM70" s="23">
        <f>VLOOKUP(AO70,POINTS_TABLE!$D$38:$E$41,2,FALSE)</f>
        <v>12.409006155098014</v>
      </c>
      <c r="BN70" s="23">
        <f>VLOOKUP(AP70,POINTS_TABLE!$D$42:$E$44,2,FALSE)</f>
        <v>10.30683560485237</v>
      </c>
      <c r="BO70" s="23">
        <f>VLOOKUP(AQ70,POINTS_TABLE!$D$45:$E$48,2,FALSE)</f>
        <v>-0.79321895608749771</v>
      </c>
      <c r="BP70" s="23">
        <f>VLOOKUP(AR70,POINTS_TABLE!$D$49:$E$50,2,FALSE)</f>
        <v>14.582867019977442</v>
      </c>
      <c r="BQ70" s="23">
        <f>VLOOKUP(AS70,POINTS_TABLE!$D$51:$E$52,2,FALSE)</f>
        <v>-3.8353326132213157</v>
      </c>
      <c r="BR70" s="39">
        <f>ROUND(SCORECARD_SCALLING!$C$6-SUM(BF70:BQ70)-TRAIN_SUMMARY!$C$2*SCORECARD_SCALLING!$C$5,0)</f>
        <v>471</v>
      </c>
      <c r="BS70" t="str">
        <f t="shared" si="22"/>
        <v>Reject</v>
      </c>
      <c r="BT70">
        <f t="shared" si="23"/>
        <v>1</v>
      </c>
    </row>
    <row r="71" spans="1:72">
      <c r="A71" s="2" t="s">
        <v>21</v>
      </c>
      <c r="B71" s="2">
        <v>9</v>
      </c>
      <c r="C71" s="2" t="s">
        <v>33</v>
      </c>
      <c r="D71" s="2" t="s">
        <v>46</v>
      </c>
      <c r="E71" s="2">
        <v>1422</v>
      </c>
      <c r="F71" s="2" t="s">
        <v>34</v>
      </c>
      <c r="G71" s="2" t="s">
        <v>57</v>
      </c>
      <c r="H71" s="2">
        <v>3</v>
      </c>
      <c r="I71" s="2" t="s">
        <v>26</v>
      </c>
      <c r="J71" s="2" t="s">
        <v>27</v>
      </c>
      <c r="K71" s="2">
        <v>2</v>
      </c>
      <c r="L71" s="2" t="s">
        <v>47</v>
      </c>
      <c r="M71" s="2">
        <v>27</v>
      </c>
      <c r="N71" s="2" t="s">
        <v>27</v>
      </c>
      <c r="O71" s="2" t="s">
        <v>44</v>
      </c>
      <c r="P71" s="2">
        <v>1</v>
      </c>
      <c r="Q71" s="2" t="s">
        <v>52</v>
      </c>
      <c r="R71" s="2">
        <v>1</v>
      </c>
      <c r="S71" s="2" t="s">
        <v>31</v>
      </c>
      <c r="T71" s="2" t="s">
        <v>31</v>
      </c>
      <c r="U71" s="2">
        <v>1</v>
      </c>
      <c r="V71">
        <f>_xlfn.XLOOKUP(B71,Binning_WOE_IV!$C$2:$C$6,Binning_WOE_IV!$I$2:$I$6,"not found",-1)</f>
        <v>1.0146162505891094</v>
      </c>
      <c r="W71">
        <f>_xlfn.XLOOKUP(E71,Binning_WOE_IV!$C$7:$C$12,Binning_WOE_IV!$I$7:$I$12,"not found",-1)</f>
        <v>0.16104877718831048</v>
      </c>
      <c r="X71">
        <f>_xlfn.XLOOKUP(M71,Binning_WOE_IV!$C$13:$C$18,Binning_WOE_IV!$I$13:$I$18,"not found",-1)</f>
        <v>-0.13233987329659078</v>
      </c>
      <c r="Y71">
        <f>_xlfn.XLOOKUP(A71,Binning_WOE_IV!$B$32:$B$35,Binning_WOE_IV!$G$32:$G$35,"not found",0)</f>
        <v>-0.67859154491044971</v>
      </c>
      <c r="Z71" s="23">
        <f>_xlfn.XLOOKUP(_xlfn.XLOOKUP(C71,Binning_WOE_IV!$AF$2:$AF$6,Binning_WOE_IV!$AG$2:$AG$6,"not found",0),Binning_WOE_IV!$R$36:$R$38,Binning_WOE_IV!$G$36:$G$38,"not found",0)</f>
        <v>-4.4726268044255127E-2</v>
      </c>
      <c r="AA71" cm="1">
        <f t="array" ref="AA71">_xlfn.SWITCH(D71,"radio/tv",Binning_WOE_IV!$G$39,"other",Binning_WOE_IV!$G$39,"education",Binning_WOE_IV!$G$40,"retraining",Binning_WOE_IV!$G$40,"furniture/equipment",Binning_WOE_IV!$G$41,"domestic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71">
        <f>_xlfn.LET(_xlpm.b,_xlfn.XLOOKUP(F71,Binning_WOE_IV!$AJ$2:$AJ$6,Binning_WOE_IV!$AK$2:$AK$6,"not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71">
        <f>_xlfn.LET(_xlpm.b,_xlfn.XLOOKUP(G71,Binning_WOE_IV!$AL$2:$AL$6,Binning_WOE_IV!$AM$2:$AM$6,"not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71">
        <f>_xlfn.XLOOKUP(_xlfn.XLOOKUP(I71,Binning_WOE_IV!$AN$2:$AN$5,Binning_WOE_IV!$AO$2:$AO$5,"not found",0),Binning_WOE_IV!$R$53:$R$55,Binning_WOE_IV!$G$53:$G$55,"not found",0)</f>
        <v>0.1811117123342415</v>
      </c>
      <c r="AE71">
        <f>_xlfn.LET(_xlpm.b,_xlfn.XLOOKUP(L71,Binning_WOE_IV!$AQ$2:$AQ$5,Binning_WOE_IV!$AR$2:$AR$5,"not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71">
        <f>_xlfn.XLOOKUP(_xlfn.XLOOKUP(N71,Binning_WOE_IV!$AS$2:$AS$4,Binning_WOE_IV!$AT$2:$AT$4,"not found",0),Binning_WOE_IV!$R$62:$R$63,Binning_WOE_IV!$G$62:$G$63,"not found",0)</f>
        <v>0.12957806221905885</v>
      </c>
      <c r="AG71">
        <f>_xlfn.XLOOKUP(_xlfn.XLOOKUP(O71,Binning_WOE_IV!$AU$2:$AU$4,Binning_WOE_IV!$AV$2:$AV$4,"not found",0),Binning_WOE_IV!$R$64:$R$65,Binning_WOE_IV!$G$64:$G$65,"not found",0)</f>
        <v>-0.4919272386823581</v>
      </c>
      <c r="AH71">
        <f>V71*TEST_SUMMARY!$C$3</f>
        <v>-0.80010661528638027</v>
      </c>
      <c r="AI71">
        <f>W71*TEST_SUMMARY!$C$4</f>
        <v>-8.037531726833734E-2</v>
      </c>
      <c r="AJ71">
        <f>X71*TEST_SUMMARY!$C$5</f>
        <v>8.428542324031725E-2</v>
      </c>
      <c r="AK71">
        <f>Y71*TEST_SUMMARY!$C$6</f>
        <v>0.53190423215968441</v>
      </c>
      <c r="AL71">
        <f>Z71*TEST_SUMMARY!$C$7</f>
        <v>2.4580699342731407E-2</v>
      </c>
      <c r="AM71">
        <f>AA71*TEST_SUMMARY!$C$8</f>
        <v>0.38352631329769549</v>
      </c>
      <c r="AN71">
        <f>AB71*TEST_SUMMARY!$C$9</f>
        <v>0.17108448609736249</v>
      </c>
      <c r="AO71">
        <f>AC71*TEST_SUMMARY!$C$10</f>
        <v>0.2867089209985732</v>
      </c>
      <c r="AP71">
        <f>AD71*TEST_SUMMARY!$C$11</f>
        <v>-0.21458247952085815</v>
      </c>
      <c r="AQ71">
        <f>AE71*TEST_SUMMARY!$C$12</f>
        <v>0.30495501300893796</v>
      </c>
      <c r="AR71">
        <f>AF71*TEST_SUMMARY!$C$13</f>
        <v>-7.9424741749105313E-2</v>
      </c>
      <c r="AS71">
        <f>AG71*TEST_SUMMARY!$C$14</f>
        <v>0.18600799575071647</v>
      </c>
      <c r="AT71">
        <f>TEST_SUMMARY!$C$2+SUM(AH71:AS71)</f>
        <v>-2.2836884690785486E-2</v>
      </c>
      <c r="AU71">
        <f t="shared" si="13"/>
        <v>0.49429102693868737</v>
      </c>
      <c r="AV71">
        <f t="shared" si="14"/>
        <v>0.70463081190158816</v>
      </c>
      <c r="AW71">
        <f t="shared" si="15"/>
        <v>0</v>
      </c>
      <c r="AX71">
        <f t="shared" si="16"/>
        <v>1</v>
      </c>
      <c r="AY71" s="35">
        <f t="shared" si="12"/>
        <v>27</v>
      </c>
      <c r="AZ71" s="35">
        <f t="shared" si="12"/>
        <v>43</v>
      </c>
      <c r="BA71" s="35">
        <f t="shared" si="20"/>
        <v>0.12558139534883722</v>
      </c>
      <c r="BB71" s="35">
        <f t="shared" si="21"/>
        <v>0.50588235294117645</v>
      </c>
      <c r="BC71" s="35">
        <f t="shared" si="17"/>
        <v>0.38030095759233923</v>
      </c>
      <c r="BD71">
        <f t="shared" si="18"/>
        <v>0.50588235294117645</v>
      </c>
      <c r="BE71">
        <f t="shared" si="19"/>
        <v>0.12558139534883722</v>
      </c>
      <c r="BF71" s="23">
        <f>VLOOKUP(AH71,POINTS_TABLE!$D$2:$E$6,2,FALSE)</f>
        <v>-34.629295381683434</v>
      </c>
      <c r="BG71" s="23">
        <f>VLOOKUP(AI71,POINTS_TABLE!$D$7:$E$12,2,FALSE)</f>
        <v>-3.4787121489872201</v>
      </c>
      <c r="BH71" s="23">
        <f>VLOOKUP(AJ71,POINTS_TABLE!$D$13:$E$18,2,FALSE)</f>
        <v>3.6479448638409924</v>
      </c>
      <c r="BI71" s="23">
        <f>VLOOKUP(AK71,POINTS_TABLE!$D$21:$E$24,2,FALSE)</f>
        <v>23.021267938938855</v>
      </c>
      <c r="BJ71" s="23">
        <f>VLOOKUP(AL71,POINTS_TABLE!$D$25:$E$27,2,FALSE)</f>
        <v>1.063873591300236</v>
      </c>
      <c r="BK71" s="23">
        <f>VLOOKUP(AM71,POINTS_TABLE!$D$28:$E$33,2,FALSE)</f>
        <v>16.599345307350365</v>
      </c>
      <c r="BL71" s="23">
        <f>VLOOKUP(AN71,POINTS_TABLE!$D$34:$E$37,2,FALSE)</f>
        <v>7.4046821899710498</v>
      </c>
      <c r="BM71" s="23">
        <f>VLOOKUP(AO71,POINTS_TABLE!$D$38:$E$41,2,FALSE)</f>
        <v>12.409006155098014</v>
      </c>
      <c r="BN71" s="23">
        <f>VLOOKUP(AP71,POINTS_TABLE!$D$42:$E$44,2,FALSE)</f>
        <v>-9.2873123719919874</v>
      </c>
      <c r="BO71" s="23">
        <f>VLOOKUP(AQ71,POINTS_TABLE!$D$45:$E$48,2,FALSE)</f>
        <v>13.198712548866723</v>
      </c>
      <c r="BP71" s="23">
        <f>VLOOKUP(AR71,POINTS_TABLE!$D$49:$E$50,2,FALSE)</f>
        <v>-3.4375704313596254</v>
      </c>
      <c r="BQ71" s="23">
        <f>VLOOKUP(AS71,POINTS_TABLE!$D$51:$E$52,2,FALSE)</f>
        <v>8.0505843910576207</v>
      </c>
      <c r="BR71" s="39">
        <f>ROUND(SCORECARD_SCALLING!$C$6-SUM(BF71:BQ71)-TRAIN_SUMMARY!$C$2*SCORECARD_SCALLING!$C$5,0)</f>
        <v>471</v>
      </c>
      <c r="BS71" t="str">
        <f t="shared" si="22"/>
        <v>Reject</v>
      </c>
      <c r="BT71">
        <f t="shared" si="23"/>
        <v>1</v>
      </c>
    </row>
    <row r="72" spans="1:72">
      <c r="A72" s="2" t="s">
        <v>21</v>
      </c>
      <c r="B72" s="2">
        <v>24</v>
      </c>
      <c r="C72" s="2" t="s">
        <v>33</v>
      </c>
      <c r="D72" s="2" t="s">
        <v>23</v>
      </c>
      <c r="E72" s="2">
        <v>1938</v>
      </c>
      <c r="F72" s="2" t="s">
        <v>34</v>
      </c>
      <c r="G72" s="2" t="s">
        <v>57</v>
      </c>
      <c r="H72" s="2">
        <v>4</v>
      </c>
      <c r="I72" s="2" t="s">
        <v>54</v>
      </c>
      <c r="J72" s="2" t="s">
        <v>27</v>
      </c>
      <c r="K72" s="2">
        <v>3</v>
      </c>
      <c r="L72" s="2" t="s">
        <v>43</v>
      </c>
      <c r="M72" s="2">
        <v>32</v>
      </c>
      <c r="N72" s="2" t="s">
        <v>27</v>
      </c>
      <c r="O72" s="2" t="s">
        <v>29</v>
      </c>
      <c r="P72" s="2">
        <v>1</v>
      </c>
      <c r="Q72" s="2" t="s">
        <v>30</v>
      </c>
      <c r="R72" s="2">
        <v>1</v>
      </c>
      <c r="S72" s="2" t="s">
        <v>27</v>
      </c>
      <c r="T72" s="2" t="s">
        <v>31</v>
      </c>
      <c r="U72" s="2">
        <v>1</v>
      </c>
      <c r="V72">
        <f>_xlfn.XLOOKUP(B72,Binning_WOE_IV!$C$2:$C$6,Binning_WOE_IV!$I$2:$I$6,"not found",-1)</f>
        <v>-0.12917431193202994</v>
      </c>
      <c r="W72">
        <f>_xlfn.XLOOKUP(E72,Binning_WOE_IV!$C$7:$C$12,Binning_WOE_IV!$I$7:$I$12,"not found",-1)</f>
        <v>0.16104877718831048</v>
      </c>
      <c r="X72">
        <f>_xlfn.XLOOKUP(M72,Binning_WOE_IV!$C$13:$C$18,Binning_WOE_IV!$I$13:$I$18,"not found",-1)</f>
        <v>-9.0210644079187538E-2</v>
      </c>
      <c r="Y72">
        <f>_xlfn.XLOOKUP(A72,Binning_WOE_IV!$B$32:$B$35,Binning_WOE_IV!$G$32:$G$35,"not found",0)</f>
        <v>-0.67859154491044971</v>
      </c>
      <c r="Z72" s="23">
        <f>_xlfn.XLOOKUP(_xlfn.XLOOKUP(C72,Binning_WOE_IV!$AF$2:$AF$6,Binning_WOE_IV!$AG$2:$AG$6,"not found",0),Binning_WOE_IV!$R$36:$R$38,Binning_WOE_IV!$G$36:$G$38,"not found",0)</f>
        <v>-4.4726268044255127E-2</v>
      </c>
      <c r="AA72" cm="1">
        <f t="array" ref="AA72">_xlfn.SWITCH(D72,"radio/tv",Binning_WOE_IV!$G$39,"other",Binning_WOE_IV!$G$39,"education",Binning_WOE_IV!$G$40,"retraining",Binning_WOE_IV!$G$40,"furniture/equipment",Binning_WOE_IV!$G$41,"domestic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72">
        <f>_xlfn.LET(_xlpm.b,_xlfn.XLOOKUP(F72,Binning_WOE_IV!$AJ$2:$AJ$6,Binning_WOE_IV!$AK$2:$AK$6,"not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72">
        <f>_xlfn.LET(_xlpm.b,_xlfn.XLOOKUP(G72,Binning_WOE_IV!$AL$2:$AL$6,Binning_WOE_IV!$AM$2:$AM$6,"not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72">
        <f>_xlfn.XLOOKUP(_xlfn.XLOOKUP(I72,Binning_WOE_IV!$AN$2:$AN$5,Binning_WOE_IV!$AO$2:$AO$5,"not found",0),Binning_WOE_IV!$R$53:$R$55,Binning_WOE_IV!$G$53:$G$55,"not found",0)</f>
        <v>-0.2698954162208389</v>
      </c>
      <c r="AE72">
        <f>_xlfn.LET(_xlpm.b,_xlfn.XLOOKUP(L72,Binning_WOE_IV!$AQ$2:$AQ$5,Binning_WOE_IV!$AR$2:$AR$5,"not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72">
        <f>_xlfn.XLOOKUP(_xlfn.XLOOKUP(N72,Binning_WOE_IV!$AS$2:$AS$4,Binning_WOE_IV!$AT$2:$AT$4,"not found",0),Binning_WOE_IV!$R$62:$R$63,Binning_WOE_IV!$G$62:$G$63,"not found",0)</f>
        <v>0.12957806221905885</v>
      </c>
      <c r="AG72">
        <f>_xlfn.XLOOKUP(_xlfn.XLOOKUP(O72,Binning_WOE_IV!$AU$2:$AU$4,Binning_WOE_IV!$AV$2:$AV$4,"not found",0),Binning_WOE_IV!$R$64:$R$65,Binning_WOE_IV!$G$64:$G$65,"not found",0)</f>
        <v>0.23435622685305388</v>
      </c>
      <c r="AH72">
        <f>V72*TEST_SUMMARY!$C$3</f>
        <v>0.10186434668464488</v>
      </c>
      <c r="AI72">
        <f>W72*TEST_SUMMARY!$C$4</f>
        <v>-8.037531726833734E-2</v>
      </c>
      <c r="AJ72">
        <f>X72*TEST_SUMMARY!$C$5</f>
        <v>5.7453903556002682E-2</v>
      </c>
      <c r="AK72">
        <f>Y72*TEST_SUMMARY!$C$6</f>
        <v>0.53190423215968441</v>
      </c>
      <c r="AL72">
        <f>Z72*TEST_SUMMARY!$C$7</f>
        <v>2.4580699342731407E-2</v>
      </c>
      <c r="AM72">
        <f>AA72*TEST_SUMMARY!$C$8</f>
        <v>-0.43521580803835686</v>
      </c>
      <c r="AN72">
        <f>AB72*TEST_SUMMARY!$C$9</f>
        <v>0.17108448609736249</v>
      </c>
      <c r="AO72">
        <f>AC72*TEST_SUMMARY!$C$10</f>
        <v>0.2867089209985732</v>
      </c>
      <c r="AP72">
        <f>AD72*TEST_SUMMARY!$C$11</f>
        <v>0.31977406031642996</v>
      </c>
      <c r="AQ72">
        <f>AE72*TEST_SUMMARY!$C$12</f>
        <v>-1.8327249432625072E-2</v>
      </c>
      <c r="AR72">
        <f>AF72*TEST_SUMMARY!$C$13</f>
        <v>-7.9424741749105313E-2</v>
      </c>
      <c r="AS72">
        <f>AG72*TEST_SUMMARY!$C$14</f>
        <v>-8.8614999578798745E-2</v>
      </c>
      <c r="AT72">
        <f>TEST_SUMMARY!$C$2+SUM(AH72:AS72)</f>
        <v>-2.9988281673917316E-2</v>
      </c>
      <c r="AU72">
        <f t="shared" si="13"/>
        <v>0.4925034913721007</v>
      </c>
      <c r="AV72">
        <f t="shared" si="14"/>
        <v>0.70825372931471342</v>
      </c>
      <c r="AW72">
        <f t="shared" si="15"/>
        <v>0</v>
      </c>
      <c r="AX72">
        <f t="shared" si="16"/>
        <v>1</v>
      </c>
      <c r="AY72" s="35">
        <f t="shared" si="12"/>
        <v>27</v>
      </c>
      <c r="AZ72" s="35">
        <f t="shared" si="12"/>
        <v>44</v>
      </c>
      <c r="BA72" s="35">
        <f t="shared" si="20"/>
        <v>0.12558139534883722</v>
      </c>
      <c r="BB72" s="35">
        <f t="shared" si="21"/>
        <v>0.51764705882352946</v>
      </c>
      <c r="BC72" s="35">
        <f t="shared" si="17"/>
        <v>0.39206566347469224</v>
      </c>
      <c r="BD72">
        <f t="shared" si="18"/>
        <v>0.51764705882352946</v>
      </c>
      <c r="BE72">
        <f t="shared" si="19"/>
        <v>0.12558139534883722</v>
      </c>
      <c r="BF72" s="23">
        <f>VLOOKUP(AH72,POINTS_TABLE!$D$2:$E$6,2,FALSE)</f>
        <v>4.4087756341599382</v>
      </c>
      <c r="BG72" s="23">
        <f>VLOOKUP(AI72,POINTS_TABLE!$D$7:$E$12,2,FALSE)</f>
        <v>-3.4787121489872201</v>
      </c>
      <c r="BH72" s="23">
        <f>VLOOKUP(AJ72,POINTS_TABLE!$D$13:$E$18,2,FALSE)</f>
        <v>2.4866538521987356</v>
      </c>
      <c r="BI72" s="23">
        <f>VLOOKUP(AK72,POINTS_TABLE!$D$21:$E$24,2,FALSE)</f>
        <v>23.021267938938855</v>
      </c>
      <c r="BJ72" s="23">
        <f>VLOOKUP(AL72,POINTS_TABLE!$D$25:$E$27,2,FALSE)</f>
        <v>1.063873591300236</v>
      </c>
      <c r="BK72" s="23">
        <f>VLOOKUP(AM72,POINTS_TABLE!$D$28:$E$33,2,FALSE)</f>
        <v>-18.836510639202615</v>
      </c>
      <c r="BL72" s="23">
        <f>VLOOKUP(AN72,POINTS_TABLE!$D$34:$E$37,2,FALSE)</f>
        <v>7.4046821899710498</v>
      </c>
      <c r="BM72" s="23">
        <f>VLOOKUP(AO72,POINTS_TABLE!$D$38:$E$41,2,FALSE)</f>
        <v>12.409006155098014</v>
      </c>
      <c r="BN72" s="23">
        <f>VLOOKUP(AP72,POINTS_TABLE!$D$42:$E$44,2,FALSE)</f>
        <v>13.840093530703253</v>
      </c>
      <c r="BO72" s="23">
        <f>VLOOKUP(AQ72,POINTS_TABLE!$D$45:$E$48,2,FALSE)</f>
        <v>-0.79321895608749771</v>
      </c>
      <c r="BP72" s="23">
        <f>VLOOKUP(AR72,POINTS_TABLE!$D$49:$E$50,2,FALSE)</f>
        <v>-3.4375704313596254</v>
      </c>
      <c r="BQ72" s="23">
        <f>VLOOKUP(AS72,POINTS_TABLE!$D$51:$E$52,2,FALSE)</f>
        <v>-3.8353326132213157</v>
      </c>
      <c r="BR72" s="39">
        <f>ROUND(SCORECARD_SCALLING!$C$6-SUM(BF72:BQ72)-TRAIN_SUMMARY!$C$2*SCORECARD_SCALLING!$C$5,0)</f>
        <v>472</v>
      </c>
      <c r="BS72" t="str">
        <f t="shared" si="22"/>
        <v>Reject</v>
      </c>
      <c r="BT72">
        <f t="shared" si="23"/>
        <v>1</v>
      </c>
    </row>
    <row r="73" spans="1:72">
      <c r="A73" s="2" t="s">
        <v>21</v>
      </c>
      <c r="B73" s="2">
        <v>12</v>
      </c>
      <c r="C73" s="2" t="s">
        <v>33</v>
      </c>
      <c r="D73" s="2" t="s">
        <v>38</v>
      </c>
      <c r="E73" s="2">
        <v>684</v>
      </c>
      <c r="F73" s="2" t="s">
        <v>34</v>
      </c>
      <c r="G73" s="2" t="s">
        <v>35</v>
      </c>
      <c r="H73" s="2">
        <v>4</v>
      </c>
      <c r="I73" s="2" t="s">
        <v>26</v>
      </c>
      <c r="J73" s="2" t="s">
        <v>27</v>
      </c>
      <c r="K73" s="2">
        <v>4</v>
      </c>
      <c r="L73" s="2" t="s">
        <v>50</v>
      </c>
      <c r="M73" s="2">
        <v>40</v>
      </c>
      <c r="N73" s="2" t="s">
        <v>27</v>
      </c>
      <c r="O73" s="2" t="s">
        <v>51</v>
      </c>
      <c r="P73" s="2">
        <v>1</v>
      </c>
      <c r="Q73" s="2" t="s">
        <v>40</v>
      </c>
      <c r="R73" s="2">
        <v>2</v>
      </c>
      <c r="S73" s="2" t="s">
        <v>27</v>
      </c>
      <c r="T73" s="2" t="s">
        <v>31</v>
      </c>
      <c r="U73" s="2">
        <v>1</v>
      </c>
      <c r="V73">
        <f>_xlfn.XLOOKUP(B73,Binning_WOE_IV!$C$2:$C$6,Binning_WOE_IV!$I$2:$I$6,"not found",-1)</f>
        <v>7.0953437452657447E-2</v>
      </c>
      <c r="W73">
        <f>_xlfn.XLOOKUP(E73,Binning_WOE_IV!$C$7:$C$12,Binning_WOE_IV!$I$7:$I$12,"not found",-1)</f>
        <v>3.9978967825304385E-2</v>
      </c>
      <c r="X73">
        <f>_xlfn.XLOOKUP(M73,Binning_WOE_IV!$C$13:$C$18,Binning_WOE_IV!$I$13:$I$18,"not found",-1)</f>
        <v>0.27579903319597576</v>
      </c>
      <c r="Y73">
        <f>_xlfn.XLOOKUP(A73,Binning_WOE_IV!$B$32:$B$35,Binning_WOE_IV!$G$32:$G$35,"not found",0)</f>
        <v>-0.67859154491044971</v>
      </c>
      <c r="Z73" s="23">
        <f>_xlfn.XLOOKUP(_xlfn.XLOOKUP(C73,Binning_WOE_IV!$AF$2:$AF$6,Binning_WOE_IV!$AG$2:$AG$6,"not found",0),Binning_WOE_IV!$R$36:$R$38,Binning_WOE_IV!$G$36:$G$38,"not found",0)</f>
        <v>-4.4726268044255127E-2</v>
      </c>
      <c r="AA73" cm="1">
        <f t="array" ref="AA73">_xlfn.SWITCH(D73,"radio/tv",Binning_WOE_IV!$G$39,"other",Binning_WOE_IV!$G$39,"education",Binning_WOE_IV!$G$40,"retraining",Binning_WOE_IV!$G$40,"furniture/equipment",Binning_WOE_IV!$G$41,"domestic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73">
        <f>_xlfn.LET(_xlpm.b,_xlfn.XLOOKUP(F73,Binning_WOE_IV!$AJ$2:$AJ$6,Binning_WOE_IV!$AK$2:$AK$6,"not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73">
        <f>_xlfn.LET(_xlpm.b,_xlfn.XLOOKUP(G73,Binning_WOE_IV!$AL$2:$AL$6,Binning_WOE_IV!$AM$2:$AM$6,"not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73">
        <f>_xlfn.XLOOKUP(_xlfn.XLOOKUP(I73,Binning_WOE_IV!$AN$2:$AN$5,Binning_WOE_IV!$AO$2:$AO$5,"not found",0),Binning_WOE_IV!$R$53:$R$55,Binning_WOE_IV!$G$53:$G$55,"not found",0)</f>
        <v>0.1811117123342415</v>
      </c>
      <c r="AE73">
        <f>_xlfn.LET(_xlpm.b,_xlfn.XLOOKUP(L73,Binning_WOE_IV!$AQ$2:$AQ$5,Binning_WOE_IV!$AR$2:$AR$5,"not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73">
        <f>_xlfn.XLOOKUP(_xlfn.XLOOKUP(N73,Binning_WOE_IV!$AS$2:$AS$4,Binning_WOE_IV!$AT$2:$AT$4,"not found",0),Binning_WOE_IV!$R$62:$R$63,Binning_WOE_IV!$G$62:$G$63,"not found",0)</f>
        <v>0.12957806221905885</v>
      </c>
      <c r="AG73">
        <f>_xlfn.XLOOKUP(_xlfn.XLOOKUP(O73,Binning_WOE_IV!$AU$2:$AU$4,Binning_WOE_IV!$AV$2:$AV$4,"not found",0),Binning_WOE_IV!$R$64:$R$65,Binning_WOE_IV!$G$64:$G$65,"not found",0)</f>
        <v>-0.4919272386823581</v>
      </c>
      <c r="AH73">
        <f>V73*TEST_SUMMARY!$C$3</f>
        <v>-5.5952498937620498E-2</v>
      </c>
      <c r="AI73">
        <f>W73*TEST_SUMMARY!$C$4</f>
        <v>-1.9952478243670423E-2</v>
      </c>
      <c r="AJ73">
        <f>X73*TEST_SUMMARY!$C$5</f>
        <v>-0.1756525653466223</v>
      </c>
      <c r="AK73">
        <f>Y73*TEST_SUMMARY!$C$6</f>
        <v>0.53190423215968441</v>
      </c>
      <c r="AL73">
        <f>Z73*TEST_SUMMARY!$C$7</f>
        <v>2.4580699342731407E-2</v>
      </c>
      <c r="AM73">
        <f>AA73*TEST_SUMMARY!$C$8</f>
        <v>0.31332064462344805</v>
      </c>
      <c r="AN73">
        <f>AB73*TEST_SUMMARY!$C$9</f>
        <v>0.17108448609736249</v>
      </c>
      <c r="AO73">
        <f>AC73*TEST_SUMMARY!$C$10</f>
        <v>4.7923621110280083E-2</v>
      </c>
      <c r="AP73">
        <f>AD73*TEST_SUMMARY!$C$11</f>
        <v>-0.21458247952085815</v>
      </c>
      <c r="AQ73">
        <f>AE73*TEST_SUMMARY!$C$12</f>
        <v>6.1778553558697331E-2</v>
      </c>
      <c r="AR73">
        <f>AF73*TEST_SUMMARY!$C$13</f>
        <v>-7.9424741749105313E-2</v>
      </c>
      <c r="AS73">
        <f>AG73*TEST_SUMMARY!$C$14</f>
        <v>0.18600799575071647</v>
      </c>
      <c r="AT73">
        <f>TEST_SUMMARY!$C$2+SUM(AH73:AS73)</f>
        <v>-3.0365345917079734E-2</v>
      </c>
      <c r="AU73">
        <f t="shared" si="13"/>
        <v>0.49240924676894582</v>
      </c>
      <c r="AV73">
        <f t="shared" si="14"/>
        <v>0.7084451058697987</v>
      </c>
      <c r="AW73">
        <f t="shared" si="15"/>
        <v>0</v>
      </c>
      <c r="AX73">
        <f t="shared" si="16"/>
        <v>1</v>
      </c>
      <c r="AY73" s="35">
        <f t="shared" si="12"/>
        <v>27</v>
      </c>
      <c r="AZ73" s="35">
        <f t="shared" si="12"/>
        <v>45</v>
      </c>
      <c r="BA73" s="35">
        <f t="shared" si="20"/>
        <v>0.12558139534883722</v>
      </c>
      <c r="BB73" s="35">
        <f t="shared" si="21"/>
        <v>0.52941176470588236</v>
      </c>
      <c r="BC73" s="35">
        <f t="shared" si="17"/>
        <v>0.40383036935704514</v>
      </c>
      <c r="BD73">
        <f t="shared" si="18"/>
        <v>0.52941176470588236</v>
      </c>
      <c r="BE73">
        <f t="shared" si="19"/>
        <v>0.12558139534883722</v>
      </c>
      <c r="BF73" s="23">
        <f>VLOOKUP(AH73,POINTS_TABLE!$D$2:$E$6,2,FALSE)</f>
        <v>-2.4216717822795024</v>
      </c>
      <c r="BG73" s="23">
        <f>VLOOKUP(AI73,POINTS_TABLE!$D$7:$E$12,2,FALSE)</f>
        <v>-0.86356024246764762</v>
      </c>
      <c r="BH73" s="23">
        <f>VLOOKUP(AJ73,POINTS_TABLE!$D$13:$E$18,2,FALSE)</f>
        <v>-7.6023925483498971</v>
      </c>
      <c r="BI73" s="23">
        <f>VLOOKUP(AK73,POINTS_TABLE!$D$21:$E$24,2,FALSE)</f>
        <v>23.021267938938855</v>
      </c>
      <c r="BJ73" s="23">
        <f>VLOOKUP(AL73,POINTS_TABLE!$D$25:$E$27,2,FALSE)</f>
        <v>1.063873591300236</v>
      </c>
      <c r="BK73" s="23">
        <f>VLOOKUP(AM73,POINTS_TABLE!$D$28:$E$33,2,FALSE)</f>
        <v>13.560784206191453</v>
      </c>
      <c r="BL73" s="23">
        <f>VLOOKUP(AN73,POINTS_TABLE!$D$34:$E$37,2,FALSE)</f>
        <v>7.4046821899710498</v>
      </c>
      <c r="BM73" s="23">
        <f>VLOOKUP(AO73,POINTS_TABLE!$D$38:$E$41,2,FALSE)</f>
        <v>2.0741751155172814</v>
      </c>
      <c r="BN73" s="23">
        <f>VLOOKUP(AP73,POINTS_TABLE!$D$42:$E$44,2,FALSE)</f>
        <v>-9.2873123719919874</v>
      </c>
      <c r="BO73" s="23">
        <f>VLOOKUP(AQ73,POINTS_TABLE!$D$45:$E$48,2,FALSE)</f>
        <v>2.6738283855727758</v>
      </c>
      <c r="BP73" s="23">
        <f>VLOOKUP(AR73,POINTS_TABLE!$D$49:$E$50,2,FALSE)</f>
        <v>-3.4375704313596254</v>
      </c>
      <c r="BQ73" s="23">
        <f>VLOOKUP(AS73,POINTS_TABLE!$D$51:$E$52,2,FALSE)</f>
        <v>8.0505843910576207</v>
      </c>
      <c r="BR73" s="39">
        <f>ROUND(SCORECARD_SCALLING!$C$6-SUM(BF73:BQ73)-TRAIN_SUMMARY!$C$2*SCORECARD_SCALLING!$C$5,0)</f>
        <v>472</v>
      </c>
      <c r="BS73" t="str">
        <f t="shared" si="22"/>
        <v>Reject</v>
      </c>
      <c r="BT73">
        <f t="shared" si="23"/>
        <v>1</v>
      </c>
    </row>
    <row r="74" spans="1:72">
      <c r="A74" s="2" t="s">
        <v>32</v>
      </c>
      <c r="B74" s="2">
        <v>24</v>
      </c>
      <c r="C74" s="2" t="s">
        <v>33</v>
      </c>
      <c r="D74" s="2" t="s">
        <v>41</v>
      </c>
      <c r="E74" s="2">
        <v>3069</v>
      </c>
      <c r="F74" s="2" t="s">
        <v>59</v>
      </c>
      <c r="G74" s="2" t="s">
        <v>25</v>
      </c>
      <c r="H74" s="2">
        <v>4</v>
      </c>
      <c r="I74" s="2" t="s">
        <v>26</v>
      </c>
      <c r="J74" s="2" t="s">
        <v>27</v>
      </c>
      <c r="K74" s="2">
        <v>4</v>
      </c>
      <c r="L74" s="2" t="s">
        <v>47</v>
      </c>
      <c r="M74" s="2">
        <v>30</v>
      </c>
      <c r="N74" s="2" t="s">
        <v>27</v>
      </c>
      <c r="O74" s="2" t="s">
        <v>44</v>
      </c>
      <c r="P74" s="2">
        <v>1</v>
      </c>
      <c r="Q74" s="2" t="s">
        <v>30</v>
      </c>
      <c r="R74" s="2">
        <v>1</v>
      </c>
      <c r="S74" s="2" t="s">
        <v>27</v>
      </c>
      <c r="T74" s="2" t="s">
        <v>31</v>
      </c>
      <c r="U74" s="2">
        <v>0</v>
      </c>
      <c r="V74">
        <f>_xlfn.XLOOKUP(B74,Binning_WOE_IV!$C$2:$C$6,Binning_WOE_IV!$I$2:$I$6,"not found",-1)</f>
        <v>-0.12917431193202994</v>
      </c>
      <c r="W74">
        <f>_xlfn.XLOOKUP(E74,Binning_WOE_IV!$C$7:$C$12,Binning_WOE_IV!$I$7:$I$12,"not found",-1)</f>
        <v>4.3939369041401284E-2</v>
      </c>
      <c r="X74">
        <f>_xlfn.XLOOKUP(M74,Binning_WOE_IV!$C$13:$C$18,Binning_WOE_IV!$I$13:$I$18,"not found",-1)</f>
        <v>-9.0210644079187538E-2</v>
      </c>
      <c r="Y74">
        <f>_xlfn.XLOOKUP(A74,Binning_WOE_IV!$B$32:$B$35,Binning_WOE_IV!$G$32:$G$35,"not found",0)</f>
        <v>-0.45557089656450134</v>
      </c>
      <c r="Z74" s="23">
        <f>_xlfn.XLOOKUP(_xlfn.XLOOKUP(C74,Binning_WOE_IV!$AF$2:$AF$6,Binning_WOE_IV!$AG$2:$AG$6,"not found",0),Binning_WOE_IV!$R$36:$R$38,Binning_WOE_IV!$G$36:$G$38,"not found",0)</f>
        <v>-4.4726268044255127E-2</v>
      </c>
      <c r="AA74" cm="1">
        <f t="array" ref="AA74">_xlfn.SWITCH(D74,"radio/tv",Binning_WOE_IV!$G$39,"other",Binning_WOE_IV!$G$39,"education",Binning_WOE_IV!$G$40,"retraining",Binning_WOE_IV!$G$40,"furniture/equipment",Binning_WOE_IV!$G$41,"domestic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74">
        <f>_xlfn.LET(_xlpm.b,_xlfn.XLOOKUP(F74,Binning_WOE_IV!$AJ$2:$AJ$6,Binning_WOE_IV!$AK$2:$AK$6,"not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74">
        <f>_xlfn.LET(_xlpm.b,_xlfn.XLOOKUP(G74,Binning_WOE_IV!$AL$2:$AL$6,Binning_WOE_IV!$AM$2:$AM$6,"not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74">
        <f>_xlfn.XLOOKUP(_xlfn.XLOOKUP(I74,Binning_WOE_IV!$AN$2:$AN$5,Binning_WOE_IV!$AO$2:$AO$5,"not found",0),Binning_WOE_IV!$R$53:$R$55,Binning_WOE_IV!$G$53:$G$55,"not found",0)</f>
        <v>0.1811117123342415</v>
      </c>
      <c r="AE74">
        <f>_xlfn.LET(_xlpm.b,_xlfn.XLOOKUP(L74,Binning_WOE_IV!$AQ$2:$AQ$5,Binning_WOE_IV!$AR$2:$AR$5,"not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74">
        <f>_xlfn.XLOOKUP(_xlfn.XLOOKUP(N74,Binning_WOE_IV!$AS$2:$AS$4,Binning_WOE_IV!$AT$2:$AT$4,"not found",0),Binning_WOE_IV!$R$62:$R$63,Binning_WOE_IV!$G$62:$G$63,"not found",0)</f>
        <v>0.12957806221905885</v>
      </c>
      <c r="AG74">
        <f>_xlfn.XLOOKUP(_xlfn.XLOOKUP(O74,Binning_WOE_IV!$AU$2:$AU$4,Binning_WOE_IV!$AV$2:$AV$4,"not found",0),Binning_WOE_IV!$R$64:$R$65,Binning_WOE_IV!$G$64:$G$65,"not found",0)</f>
        <v>-0.4919272386823581</v>
      </c>
      <c r="AH74">
        <f>V74*TEST_SUMMARY!$C$3</f>
        <v>0.10186434668464488</v>
      </c>
      <c r="AI74">
        <f>W74*TEST_SUMMARY!$C$4</f>
        <v>-2.1929012991782761E-2</v>
      </c>
      <c r="AJ74">
        <f>X74*TEST_SUMMARY!$C$5</f>
        <v>5.7453903556002682E-2</v>
      </c>
      <c r="AK74">
        <f>Y74*TEST_SUMMARY!$C$6</f>
        <v>0.35709270141793154</v>
      </c>
      <c r="AL74">
        <f>Z74*TEST_SUMMARY!$C$7</f>
        <v>2.4580699342731407E-2</v>
      </c>
      <c r="AM74">
        <f>AA74*TEST_SUMMARY!$C$8</f>
        <v>5.9194073638088991E-2</v>
      </c>
      <c r="AN74">
        <f>AB74*TEST_SUMMARY!$C$9</f>
        <v>0.18902110492895396</v>
      </c>
      <c r="AO74">
        <f>AC74*TEST_SUMMARY!$C$10</f>
        <v>-0.18469041192036334</v>
      </c>
      <c r="AP74">
        <f>AD74*TEST_SUMMARY!$C$11</f>
        <v>-0.21458247952085815</v>
      </c>
      <c r="AQ74">
        <f>AE74*TEST_SUMMARY!$C$12</f>
        <v>0.30495501300893796</v>
      </c>
      <c r="AR74">
        <f>AF74*TEST_SUMMARY!$C$13</f>
        <v>-7.9424741749105313E-2</v>
      </c>
      <c r="AS74">
        <f>AG74*TEST_SUMMARY!$C$14</f>
        <v>0.18600799575071647</v>
      </c>
      <c r="AT74">
        <f>TEST_SUMMARY!$C$2+SUM(AH74:AS74)</f>
        <v>-4.1857622616224721E-2</v>
      </c>
      <c r="AU74">
        <f t="shared" si="13"/>
        <v>0.48953712193434717</v>
      </c>
      <c r="AV74">
        <f t="shared" si="14"/>
        <v>0.67243736083698002</v>
      </c>
      <c r="AW74">
        <f t="shared" si="15"/>
        <v>1</v>
      </c>
      <c r="AX74">
        <f t="shared" si="16"/>
        <v>0</v>
      </c>
      <c r="AY74" s="35">
        <f t="shared" si="12"/>
        <v>28</v>
      </c>
      <c r="AZ74" s="35">
        <f t="shared" si="12"/>
        <v>45</v>
      </c>
      <c r="BA74" s="35">
        <f t="shared" si="20"/>
        <v>0.13023255813953488</v>
      </c>
      <c r="BB74" s="35">
        <f t="shared" si="21"/>
        <v>0.52941176470588236</v>
      </c>
      <c r="BC74" s="35">
        <f t="shared" si="17"/>
        <v>0.39917920656634748</v>
      </c>
      <c r="BD74">
        <f t="shared" si="18"/>
        <v>0.52941176470588236</v>
      </c>
      <c r="BE74">
        <f t="shared" si="19"/>
        <v>0.13023255813953488</v>
      </c>
      <c r="BF74" s="23">
        <f>VLOOKUP(AH74,POINTS_TABLE!$D$2:$E$6,2,FALSE)</f>
        <v>4.4087756341599382</v>
      </c>
      <c r="BG74" s="23">
        <f>VLOOKUP(AI74,POINTS_TABLE!$D$7:$E$12,2,FALSE)</f>
        <v>-0.94910634884503919</v>
      </c>
      <c r="BH74" s="23">
        <f>VLOOKUP(AJ74,POINTS_TABLE!$D$13:$E$18,2,FALSE)</f>
        <v>2.4866538521987356</v>
      </c>
      <c r="BI74" s="23">
        <f>VLOOKUP(AK74,POINTS_TABLE!$D$21:$E$24,2,FALSE)</f>
        <v>15.455276084198793</v>
      </c>
      <c r="BJ74" s="23">
        <f>VLOOKUP(AL74,POINTS_TABLE!$D$25:$E$27,2,FALSE)</f>
        <v>1.063873591300236</v>
      </c>
      <c r="BK74" s="23">
        <f>VLOOKUP(AM74,POINTS_TABLE!$D$28:$E$33,2,FALSE)</f>
        <v>2.5619698946306131</v>
      </c>
      <c r="BL74" s="23">
        <f>VLOOKUP(AN74,POINTS_TABLE!$D$34:$E$37,2,FALSE)</f>
        <v>8.180994321130628</v>
      </c>
      <c r="BM74" s="23">
        <f>VLOOKUP(AO74,POINTS_TABLE!$D$38:$E$41,2,FALSE)</f>
        <v>-7.9935582413174426</v>
      </c>
      <c r="BN74" s="23">
        <f>VLOOKUP(AP74,POINTS_TABLE!$D$42:$E$44,2,FALSE)</f>
        <v>-9.2873123719919874</v>
      </c>
      <c r="BO74" s="23">
        <f>VLOOKUP(AQ74,POINTS_TABLE!$D$45:$E$48,2,FALSE)</f>
        <v>13.198712548866723</v>
      </c>
      <c r="BP74" s="23">
        <f>VLOOKUP(AR74,POINTS_TABLE!$D$49:$E$50,2,FALSE)</f>
        <v>-3.4375704313596254</v>
      </c>
      <c r="BQ74" s="23">
        <f>VLOOKUP(AS74,POINTS_TABLE!$D$51:$E$52,2,FALSE)</f>
        <v>8.0505843910576207</v>
      </c>
      <c r="BR74" s="39">
        <f>ROUND(SCORECARD_SCALLING!$C$6-SUM(BF74:BQ74)-TRAIN_SUMMARY!$C$2*SCORECARD_SCALLING!$C$5,0)</f>
        <v>472</v>
      </c>
      <c r="BS74" t="str">
        <f t="shared" si="22"/>
        <v>Reject</v>
      </c>
      <c r="BT74">
        <f t="shared" si="23"/>
        <v>1</v>
      </c>
    </row>
    <row r="75" spans="1:72">
      <c r="A75" s="2" t="s">
        <v>32</v>
      </c>
      <c r="B75" s="2">
        <v>24</v>
      </c>
      <c r="C75" s="2" t="s">
        <v>33</v>
      </c>
      <c r="D75" s="2" t="s">
        <v>46</v>
      </c>
      <c r="E75" s="2">
        <v>3512</v>
      </c>
      <c r="F75" s="2" t="s">
        <v>59</v>
      </c>
      <c r="G75" s="2" t="s">
        <v>39</v>
      </c>
      <c r="H75" s="2">
        <v>2</v>
      </c>
      <c r="I75" s="2" t="s">
        <v>26</v>
      </c>
      <c r="J75" s="2" t="s">
        <v>27</v>
      </c>
      <c r="K75" s="2">
        <v>3</v>
      </c>
      <c r="L75" s="2" t="s">
        <v>50</v>
      </c>
      <c r="M75" s="2">
        <v>38</v>
      </c>
      <c r="N75" s="2" t="s">
        <v>61</v>
      </c>
      <c r="O75" s="2" t="s">
        <v>29</v>
      </c>
      <c r="P75" s="2">
        <v>2</v>
      </c>
      <c r="Q75" s="2" t="s">
        <v>30</v>
      </c>
      <c r="R75" s="2">
        <v>1</v>
      </c>
      <c r="S75" s="2" t="s">
        <v>31</v>
      </c>
      <c r="T75" s="2" t="s">
        <v>31</v>
      </c>
      <c r="U75" s="2">
        <v>0</v>
      </c>
      <c r="V75">
        <f>_xlfn.XLOOKUP(B75,Binning_WOE_IV!$C$2:$C$6,Binning_WOE_IV!$I$2:$I$6,"not found",-1)</f>
        <v>-0.12917431193202994</v>
      </c>
      <c r="W75">
        <f>_xlfn.XLOOKUP(E75,Binning_WOE_IV!$C$7:$C$12,Binning_WOE_IV!$I$7:$I$12,"not found",-1)</f>
        <v>4.3939369041401284E-2</v>
      </c>
      <c r="X75">
        <f>_xlfn.XLOOKUP(M75,Binning_WOE_IV!$C$13:$C$18,Binning_WOE_IV!$I$13:$I$18,"not found",-1)</f>
        <v>0.27579903319597576</v>
      </c>
      <c r="Y75">
        <f>_xlfn.XLOOKUP(A75,Binning_WOE_IV!$B$32:$B$35,Binning_WOE_IV!$G$32:$G$35,"not found",0)</f>
        <v>-0.45557089656450134</v>
      </c>
      <c r="Z75" s="23">
        <f>_xlfn.XLOOKUP(_xlfn.XLOOKUP(C75,Binning_WOE_IV!$AF$2:$AF$6,Binning_WOE_IV!$AG$2:$AG$6,"not found",0),Binning_WOE_IV!$R$36:$R$38,Binning_WOE_IV!$G$36:$G$38,"not found",0)</f>
        <v>-4.4726268044255127E-2</v>
      </c>
      <c r="AA75" cm="1">
        <f t="array" ref="AA75">_xlfn.SWITCH(D75,"radio/tv",Binning_WOE_IV!$G$39,"other",Binning_WOE_IV!$G$39,"education",Binning_WOE_IV!$G$40,"retraining",Binning_WOE_IV!$G$40,"furniture/equipment",Binning_WOE_IV!$G$41,"domestic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75">
        <f>_xlfn.LET(_xlpm.b,_xlfn.XLOOKUP(F75,Binning_WOE_IV!$AJ$2:$AJ$6,Binning_WOE_IV!$AK$2:$AK$6,"not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75">
        <f>_xlfn.LET(_xlpm.b,_xlfn.XLOOKUP(G75,Binning_WOE_IV!$AL$2:$AL$6,Binning_WOE_IV!$AM$2:$AM$6,"not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75">
        <f>_xlfn.XLOOKUP(_xlfn.XLOOKUP(I75,Binning_WOE_IV!$AN$2:$AN$5,Binning_WOE_IV!$AO$2:$AO$5,"not found",0),Binning_WOE_IV!$R$53:$R$55,Binning_WOE_IV!$G$53:$G$55,"not found",0)</f>
        <v>0.1811117123342415</v>
      </c>
      <c r="AE75">
        <f>_xlfn.LET(_xlpm.b,_xlfn.XLOOKUP(L75,Binning_WOE_IV!$AQ$2:$AQ$5,Binning_WOE_IV!$AR$2:$AR$5,"not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75">
        <f>_xlfn.XLOOKUP(_xlfn.XLOOKUP(N75,Binning_WOE_IV!$AS$2:$AS$4,Binning_WOE_IV!$AT$2:$AT$4,"not found",0),Binning_WOE_IV!$R$62:$R$63,Binning_WOE_IV!$G$62:$G$63,"not found",0)</f>
        <v>-0.54969627176468283</v>
      </c>
      <c r="AG75">
        <f>_xlfn.XLOOKUP(_xlfn.XLOOKUP(O75,Binning_WOE_IV!$AU$2:$AU$4,Binning_WOE_IV!$AV$2:$AV$4,"not found",0),Binning_WOE_IV!$R$64:$R$65,Binning_WOE_IV!$G$64:$G$65,"not found",0)</f>
        <v>0.23435622685305388</v>
      </c>
      <c r="AH75">
        <f>V75*TEST_SUMMARY!$C$3</f>
        <v>0.10186434668464488</v>
      </c>
      <c r="AI75">
        <f>W75*TEST_SUMMARY!$C$4</f>
        <v>-2.1929012991782761E-2</v>
      </c>
      <c r="AJ75">
        <f>X75*TEST_SUMMARY!$C$5</f>
        <v>-0.1756525653466223</v>
      </c>
      <c r="AK75">
        <f>Y75*TEST_SUMMARY!$C$6</f>
        <v>0.35709270141793154</v>
      </c>
      <c r="AL75">
        <f>Z75*TEST_SUMMARY!$C$7</f>
        <v>2.4580699342731407E-2</v>
      </c>
      <c r="AM75">
        <f>AA75*TEST_SUMMARY!$C$8</f>
        <v>0.38352631329769549</v>
      </c>
      <c r="AN75">
        <f>AB75*TEST_SUMMARY!$C$9</f>
        <v>0.18902110492895396</v>
      </c>
      <c r="AO75">
        <f>AC75*TEST_SUMMARY!$C$10</f>
        <v>-0.18469041192036334</v>
      </c>
      <c r="AP75">
        <f>AD75*TEST_SUMMARY!$C$11</f>
        <v>-0.21458247952085815</v>
      </c>
      <c r="AQ75">
        <f>AE75*TEST_SUMMARY!$C$12</f>
        <v>6.1778553558697331E-2</v>
      </c>
      <c r="AR75">
        <f>AF75*TEST_SUMMARY!$C$13</f>
        <v>0.33693577197926589</v>
      </c>
      <c r="AS75">
        <f>AG75*TEST_SUMMARY!$C$14</f>
        <v>-8.8614999578798745E-2</v>
      </c>
      <c r="AT75">
        <f>TEST_SUMMARY!$C$2+SUM(AH75:AS75)</f>
        <v>-5.2070792910627883E-2</v>
      </c>
      <c r="AU75">
        <f t="shared" si="13"/>
        <v>0.48698524228869405</v>
      </c>
      <c r="AV75">
        <f t="shared" si="14"/>
        <v>0.6674506667567105</v>
      </c>
      <c r="AW75">
        <f t="shared" si="15"/>
        <v>1</v>
      </c>
      <c r="AX75">
        <f t="shared" si="16"/>
        <v>0</v>
      </c>
      <c r="AY75" s="35">
        <f t="shared" si="12"/>
        <v>29</v>
      </c>
      <c r="AZ75" s="35">
        <f t="shared" si="12"/>
        <v>45</v>
      </c>
      <c r="BA75" s="35">
        <f t="shared" si="20"/>
        <v>0.13488372093023257</v>
      </c>
      <c r="BB75" s="35">
        <f t="shared" si="21"/>
        <v>0.52941176470588236</v>
      </c>
      <c r="BC75" s="35">
        <f t="shared" si="17"/>
        <v>0.39452804377564976</v>
      </c>
      <c r="BD75">
        <f t="shared" si="18"/>
        <v>0.52941176470588236</v>
      </c>
      <c r="BE75">
        <f t="shared" si="19"/>
        <v>0.13488372093023257</v>
      </c>
      <c r="BF75" s="23">
        <f>VLOOKUP(AH75,POINTS_TABLE!$D$2:$E$6,2,FALSE)</f>
        <v>4.4087756341599382</v>
      </c>
      <c r="BG75" s="23">
        <f>VLOOKUP(AI75,POINTS_TABLE!$D$7:$E$12,2,FALSE)</f>
        <v>-0.94910634884503919</v>
      </c>
      <c r="BH75" s="23">
        <f>VLOOKUP(AJ75,POINTS_TABLE!$D$13:$E$18,2,FALSE)</f>
        <v>-7.6023925483498971</v>
      </c>
      <c r="BI75" s="23">
        <f>VLOOKUP(AK75,POINTS_TABLE!$D$21:$E$24,2,FALSE)</f>
        <v>15.455276084198793</v>
      </c>
      <c r="BJ75" s="23">
        <f>VLOOKUP(AL75,POINTS_TABLE!$D$25:$E$27,2,FALSE)</f>
        <v>1.063873591300236</v>
      </c>
      <c r="BK75" s="23">
        <f>VLOOKUP(AM75,POINTS_TABLE!$D$28:$E$33,2,FALSE)</f>
        <v>16.599345307350365</v>
      </c>
      <c r="BL75" s="23">
        <f>VLOOKUP(AN75,POINTS_TABLE!$D$34:$E$37,2,FALSE)</f>
        <v>8.180994321130628</v>
      </c>
      <c r="BM75" s="23">
        <f>VLOOKUP(AO75,POINTS_TABLE!$D$38:$E$41,2,FALSE)</f>
        <v>-7.9935582413174426</v>
      </c>
      <c r="BN75" s="23">
        <f>VLOOKUP(AP75,POINTS_TABLE!$D$42:$E$44,2,FALSE)</f>
        <v>-9.2873123719919874</v>
      </c>
      <c r="BO75" s="23">
        <f>VLOOKUP(AQ75,POINTS_TABLE!$D$45:$E$48,2,FALSE)</f>
        <v>2.6738283855727758</v>
      </c>
      <c r="BP75" s="23">
        <f>VLOOKUP(AR75,POINTS_TABLE!$D$49:$E$50,2,FALSE)</f>
        <v>14.582867019977442</v>
      </c>
      <c r="BQ75" s="23">
        <f>VLOOKUP(AS75,POINTS_TABLE!$D$51:$E$52,2,FALSE)</f>
        <v>-3.8353326132213157</v>
      </c>
      <c r="BR75" s="39">
        <f>ROUND(SCORECARD_SCALLING!$C$6-SUM(BF75:BQ75)-TRAIN_SUMMARY!$C$2*SCORECARD_SCALLING!$C$5,0)</f>
        <v>473</v>
      </c>
      <c r="BS75" t="str">
        <f t="shared" si="22"/>
        <v>Reject</v>
      </c>
      <c r="BT75">
        <f t="shared" si="23"/>
        <v>1</v>
      </c>
    </row>
    <row r="76" spans="1:72">
      <c r="A76" s="2" t="s">
        <v>32</v>
      </c>
      <c r="B76" s="2">
        <v>30</v>
      </c>
      <c r="C76" s="2" t="s">
        <v>45</v>
      </c>
      <c r="D76" s="2" t="s">
        <v>58</v>
      </c>
      <c r="E76" s="2">
        <v>2503</v>
      </c>
      <c r="F76" s="2" t="s">
        <v>59</v>
      </c>
      <c r="G76" s="2" t="s">
        <v>25</v>
      </c>
      <c r="H76" s="2">
        <v>4</v>
      </c>
      <c r="I76" s="2" t="s">
        <v>26</v>
      </c>
      <c r="J76" s="2" t="s">
        <v>27</v>
      </c>
      <c r="K76" s="2">
        <v>2</v>
      </c>
      <c r="L76" s="2" t="s">
        <v>43</v>
      </c>
      <c r="M76" s="2">
        <v>41</v>
      </c>
      <c r="N76" s="2" t="s">
        <v>65</v>
      </c>
      <c r="O76" s="2" t="s">
        <v>29</v>
      </c>
      <c r="P76" s="2">
        <v>2</v>
      </c>
      <c r="Q76" s="2" t="s">
        <v>30</v>
      </c>
      <c r="R76" s="2">
        <v>1</v>
      </c>
      <c r="S76" s="2" t="s">
        <v>27</v>
      </c>
      <c r="T76" s="2" t="s">
        <v>31</v>
      </c>
      <c r="U76" s="2">
        <v>0</v>
      </c>
      <c r="V76">
        <f>_xlfn.XLOOKUP(B76,Binning_WOE_IV!$C$2:$C$6,Binning_WOE_IV!$I$2:$I$6,"not found",-1)</f>
        <v>-0.12917431193202994</v>
      </c>
      <c r="W76">
        <f>_xlfn.XLOOKUP(E76,Binning_WOE_IV!$C$7:$C$12,Binning_WOE_IV!$I$7:$I$12,"not found",-1)</f>
        <v>0.12361395596717682</v>
      </c>
      <c r="X76">
        <f>_xlfn.XLOOKUP(M76,Binning_WOE_IV!$C$13:$C$18,Binning_WOE_IV!$I$13:$I$18,"not found",-1)</f>
        <v>0.27579903319597576</v>
      </c>
      <c r="Y76">
        <f>_xlfn.XLOOKUP(A76,Binning_WOE_IV!$B$32:$B$35,Binning_WOE_IV!$G$32:$G$35,"not found",0)</f>
        <v>-0.45557089656450134</v>
      </c>
      <c r="Z76" s="23">
        <f>_xlfn.XLOOKUP(_xlfn.XLOOKUP(C76,Binning_WOE_IV!$AF$2:$AF$6,Binning_WOE_IV!$AG$2:$AG$6,"not found",0),Binning_WOE_IV!$R$36:$R$38,Binning_WOE_IV!$G$36:$G$38,"not found",0)</f>
        <v>-4.4726268044255127E-2</v>
      </c>
      <c r="AA76" cm="1">
        <f t="array" ref="AA76">_xlfn.SWITCH(D76,"radio/tv",Binning_WOE_IV!$G$39,"other",Binning_WOE_IV!$G$39,"education",Binning_WOE_IV!$G$40,"retraining",Binning_WOE_IV!$G$40,"furniture/equipment",Binning_WOE_IV!$G$41,"domestic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76">
        <f>_xlfn.LET(_xlpm.b,_xlfn.XLOOKUP(F76,Binning_WOE_IV!$AJ$2:$AJ$6,Binning_WOE_IV!$AK$2:$AK$6,"not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76">
        <f>_xlfn.LET(_xlpm.b,_xlfn.XLOOKUP(G76,Binning_WOE_IV!$AL$2:$AL$6,Binning_WOE_IV!$AM$2:$AM$6,"not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76">
        <f>_xlfn.XLOOKUP(_xlfn.XLOOKUP(I76,Binning_WOE_IV!$AN$2:$AN$5,Binning_WOE_IV!$AO$2:$AO$5,"not found",0),Binning_WOE_IV!$R$53:$R$55,Binning_WOE_IV!$G$53:$G$55,"not found",0)</f>
        <v>0.1811117123342415</v>
      </c>
      <c r="AE76">
        <f>_xlfn.LET(_xlpm.b,_xlfn.XLOOKUP(L76,Binning_WOE_IV!$AQ$2:$AQ$5,Binning_WOE_IV!$AR$2:$AR$5,"not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76">
        <f>_xlfn.XLOOKUP(_xlfn.XLOOKUP(N76,Binning_WOE_IV!$AS$2:$AS$4,Binning_WOE_IV!$AT$2:$AT$4,"not found",0),Binning_WOE_IV!$R$62:$R$63,Binning_WOE_IV!$G$62:$G$63,"not found",0)</f>
        <v>-0.54969627176468283</v>
      </c>
      <c r="AG76">
        <f>_xlfn.XLOOKUP(_xlfn.XLOOKUP(O76,Binning_WOE_IV!$AU$2:$AU$4,Binning_WOE_IV!$AV$2:$AV$4,"not found",0),Binning_WOE_IV!$R$64:$R$65,Binning_WOE_IV!$G$64:$G$65,"not found",0)</f>
        <v>0.23435622685305388</v>
      </c>
      <c r="AH76">
        <f>V76*TEST_SUMMARY!$C$3</f>
        <v>0.10186434668464488</v>
      </c>
      <c r="AI76">
        <f>W76*TEST_SUMMARY!$C$4</f>
        <v>-6.1692557392340606E-2</v>
      </c>
      <c r="AJ76">
        <f>X76*TEST_SUMMARY!$C$5</f>
        <v>-0.1756525653466223</v>
      </c>
      <c r="AK76">
        <f>Y76*TEST_SUMMARY!$C$6</f>
        <v>0.35709270141793154</v>
      </c>
      <c r="AL76">
        <f>Z76*TEST_SUMMARY!$C$7</f>
        <v>2.4580699342731407E-2</v>
      </c>
      <c r="AM76">
        <f>AA76*TEST_SUMMARY!$C$8</f>
        <v>0.4883377841684039</v>
      </c>
      <c r="AN76">
        <f>AB76*TEST_SUMMARY!$C$9</f>
        <v>0.18902110492895396</v>
      </c>
      <c r="AO76">
        <f>AC76*TEST_SUMMARY!$C$10</f>
        <v>-0.18469041192036334</v>
      </c>
      <c r="AP76">
        <f>AD76*TEST_SUMMARY!$C$11</f>
        <v>-0.21458247952085815</v>
      </c>
      <c r="AQ76">
        <f>AE76*TEST_SUMMARY!$C$12</f>
        <v>-1.8327249432625072E-2</v>
      </c>
      <c r="AR76">
        <f>AF76*TEST_SUMMARY!$C$13</f>
        <v>0.33693577197926589</v>
      </c>
      <c r="AS76">
        <f>AG76*TEST_SUMMARY!$C$14</f>
        <v>-8.8614999578798745E-2</v>
      </c>
      <c r="AT76">
        <f>TEST_SUMMARY!$C$2+SUM(AH76:AS76)</f>
        <v>-6.7128669431799626E-2</v>
      </c>
      <c r="AU76">
        <f t="shared" si="13"/>
        <v>0.48322413186849389</v>
      </c>
      <c r="AV76">
        <f t="shared" si="14"/>
        <v>0.66014602239595799</v>
      </c>
      <c r="AW76">
        <f t="shared" si="15"/>
        <v>1</v>
      </c>
      <c r="AX76">
        <f t="shared" si="16"/>
        <v>0</v>
      </c>
      <c r="AY76" s="35">
        <f t="shared" si="12"/>
        <v>30</v>
      </c>
      <c r="AZ76" s="35">
        <f t="shared" si="12"/>
        <v>45</v>
      </c>
      <c r="BA76" s="35">
        <f t="shared" si="20"/>
        <v>0.13953488372093023</v>
      </c>
      <c r="BB76" s="35">
        <f t="shared" si="21"/>
        <v>0.52941176470588236</v>
      </c>
      <c r="BC76" s="35">
        <f t="shared" si="17"/>
        <v>0.3898768809849521</v>
      </c>
      <c r="BD76">
        <f t="shared" si="18"/>
        <v>0.52941176470588236</v>
      </c>
      <c r="BE76">
        <f t="shared" si="19"/>
        <v>0.13953488372093023</v>
      </c>
      <c r="BF76" s="23">
        <f>VLOOKUP(AH76,POINTS_TABLE!$D$2:$E$6,2,FALSE)</f>
        <v>4.4087756341599382</v>
      </c>
      <c r="BG76" s="23">
        <f>VLOOKUP(AI76,POINTS_TABLE!$D$7:$E$12,2,FALSE)</f>
        <v>-2.6701063982906263</v>
      </c>
      <c r="BH76" s="23">
        <f>VLOOKUP(AJ76,POINTS_TABLE!$D$13:$E$18,2,FALSE)</f>
        <v>-7.6023925483498971</v>
      </c>
      <c r="BI76" s="23">
        <f>VLOOKUP(AK76,POINTS_TABLE!$D$21:$E$24,2,FALSE)</f>
        <v>15.455276084198793</v>
      </c>
      <c r="BJ76" s="23">
        <f>VLOOKUP(AL76,POINTS_TABLE!$D$25:$E$27,2,FALSE)</f>
        <v>1.063873591300236</v>
      </c>
      <c r="BK76" s="23">
        <f>VLOOKUP(AM76,POINTS_TABLE!$D$28:$E$33,2,FALSE)</f>
        <v>21.135674984953837</v>
      </c>
      <c r="BL76" s="23">
        <f>VLOOKUP(AN76,POINTS_TABLE!$D$34:$E$37,2,FALSE)</f>
        <v>8.180994321130628</v>
      </c>
      <c r="BM76" s="23">
        <f>VLOOKUP(AO76,POINTS_TABLE!$D$38:$E$41,2,FALSE)</f>
        <v>-7.9935582413174426</v>
      </c>
      <c r="BN76" s="23">
        <f>VLOOKUP(AP76,POINTS_TABLE!$D$42:$E$44,2,FALSE)</f>
        <v>-9.2873123719919874</v>
      </c>
      <c r="BO76" s="23">
        <f>VLOOKUP(AQ76,POINTS_TABLE!$D$45:$E$48,2,FALSE)</f>
        <v>-0.79321895608749771</v>
      </c>
      <c r="BP76" s="23">
        <f>VLOOKUP(AR76,POINTS_TABLE!$D$49:$E$50,2,FALSE)</f>
        <v>14.582867019977442</v>
      </c>
      <c r="BQ76" s="23">
        <f>VLOOKUP(AS76,POINTS_TABLE!$D$51:$E$52,2,FALSE)</f>
        <v>-3.8353326132213157</v>
      </c>
      <c r="BR76" s="39">
        <f>ROUND(SCORECARD_SCALLING!$C$6-SUM(BF76:BQ76)-TRAIN_SUMMARY!$C$2*SCORECARD_SCALLING!$C$5,0)</f>
        <v>473</v>
      </c>
      <c r="BS76" t="str">
        <f t="shared" si="22"/>
        <v>Reject</v>
      </c>
      <c r="BT76">
        <f t="shared" si="23"/>
        <v>1</v>
      </c>
    </row>
    <row r="77" spans="1:72">
      <c r="A77" s="2" t="s">
        <v>32</v>
      </c>
      <c r="B77" s="2">
        <v>18</v>
      </c>
      <c r="C77" s="2" t="s">
        <v>33</v>
      </c>
      <c r="D77" s="2" t="s">
        <v>46</v>
      </c>
      <c r="E77" s="2">
        <v>5866</v>
      </c>
      <c r="F77" s="2" t="s">
        <v>59</v>
      </c>
      <c r="G77" s="2" t="s">
        <v>35</v>
      </c>
      <c r="H77" s="2">
        <v>2</v>
      </c>
      <c r="I77" s="2" t="s">
        <v>26</v>
      </c>
      <c r="J77" s="2" t="s">
        <v>27</v>
      </c>
      <c r="K77" s="2">
        <v>2</v>
      </c>
      <c r="L77" s="2" t="s">
        <v>50</v>
      </c>
      <c r="M77" s="2">
        <v>30</v>
      </c>
      <c r="N77" s="2" t="s">
        <v>27</v>
      </c>
      <c r="O77" s="2" t="s">
        <v>29</v>
      </c>
      <c r="P77" s="2">
        <v>2</v>
      </c>
      <c r="Q77" s="2" t="s">
        <v>30</v>
      </c>
      <c r="R77" s="2">
        <v>1</v>
      </c>
      <c r="S77" s="2" t="s">
        <v>31</v>
      </c>
      <c r="T77" s="2" t="s">
        <v>31</v>
      </c>
      <c r="U77" s="2">
        <v>0</v>
      </c>
      <c r="V77">
        <f>_xlfn.XLOOKUP(B77,Binning_WOE_IV!$C$2:$C$6,Binning_WOE_IV!$I$2:$I$6,"not found",-1)</f>
        <v>7.0953437452657447E-2</v>
      </c>
      <c r="W77">
        <f>_xlfn.XLOOKUP(E77,Binning_WOE_IV!$C$7:$C$12,Binning_WOE_IV!$I$7:$I$12,"not found",-1)</f>
        <v>-0.1020145435816787</v>
      </c>
      <c r="X77">
        <f>_xlfn.XLOOKUP(M77,Binning_WOE_IV!$C$13:$C$18,Binning_WOE_IV!$I$13:$I$18,"not found",-1)</f>
        <v>-9.0210644079187538E-2</v>
      </c>
      <c r="Y77">
        <f>_xlfn.XLOOKUP(A77,Binning_WOE_IV!$B$32:$B$35,Binning_WOE_IV!$G$32:$G$35,"not found",0)</f>
        <v>-0.45557089656450134</v>
      </c>
      <c r="Z77" s="23">
        <f>_xlfn.XLOOKUP(_xlfn.XLOOKUP(C77,Binning_WOE_IV!$AF$2:$AF$6,Binning_WOE_IV!$AG$2:$AG$6,"not found",0),Binning_WOE_IV!$R$36:$R$38,Binning_WOE_IV!$G$36:$G$38,"not found",0)</f>
        <v>-4.4726268044255127E-2</v>
      </c>
      <c r="AA77" cm="1">
        <f t="array" ref="AA77">_xlfn.SWITCH(D77,"radio/tv",Binning_WOE_IV!$G$39,"other",Binning_WOE_IV!$G$39,"education",Binning_WOE_IV!$G$40,"retraining",Binning_WOE_IV!$G$40,"furniture/equipment",Binning_WOE_IV!$G$41,"domestic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77">
        <f>_xlfn.LET(_xlpm.b,_xlfn.XLOOKUP(F77,Binning_WOE_IV!$AJ$2:$AJ$6,Binning_WOE_IV!$AK$2:$AK$6,"not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77">
        <f>_xlfn.LET(_xlpm.b,_xlfn.XLOOKUP(G77,Binning_WOE_IV!$AL$2:$AL$6,Binning_WOE_IV!$AM$2:$AM$6,"not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77">
        <f>_xlfn.XLOOKUP(_xlfn.XLOOKUP(I77,Binning_WOE_IV!$AN$2:$AN$5,Binning_WOE_IV!$AO$2:$AO$5,"not found",0),Binning_WOE_IV!$R$53:$R$55,Binning_WOE_IV!$G$53:$G$55,"not found",0)</f>
        <v>0.1811117123342415</v>
      </c>
      <c r="AE77">
        <f>_xlfn.LET(_xlpm.b,_xlfn.XLOOKUP(L77,Binning_WOE_IV!$AQ$2:$AQ$5,Binning_WOE_IV!$AR$2:$AR$5,"not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77">
        <f>_xlfn.XLOOKUP(_xlfn.XLOOKUP(N77,Binning_WOE_IV!$AS$2:$AS$4,Binning_WOE_IV!$AT$2:$AT$4,"not found",0),Binning_WOE_IV!$R$62:$R$63,Binning_WOE_IV!$G$62:$G$63,"not found",0)</f>
        <v>0.12957806221905885</v>
      </c>
      <c r="AG77">
        <f>_xlfn.XLOOKUP(_xlfn.XLOOKUP(O77,Binning_WOE_IV!$AU$2:$AU$4,Binning_WOE_IV!$AV$2:$AV$4,"not found",0),Binning_WOE_IV!$R$64:$R$65,Binning_WOE_IV!$G$64:$G$65,"not found",0)</f>
        <v>0.23435622685305388</v>
      </c>
      <c r="AH77">
        <f>V77*TEST_SUMMARY!$C$3</f>
        <v>-5.5952498937620498E-2</v>
      </c>
      <c r="AI77">
        <f>W77*TEST_SUMMARY!$C$4</f>
        <v>5.0912844229637523E-2</v>
      </c>
      <c r="AJ77">
        <f>X77*TEST_SUMMARY!$C$5</f>
        <v>5.7453903556002682E-2</v>
      </c>
      <c r="AK77">
        <f>Y77*TEST_SUMMARY!$C$6</f>
        <v>0.35709270141793154</v>
      </c>
      <c r="AL77">
        <f>Z77*TEST_SUMMARY!$C$7</f>
        <v>2.4580699342731407E-2</v>
      </c>
      <c r="AM77">
        <f>AA77*TEST_SUMMARY!$C$8</f>
        <v>0.38352631329769549</v>
      </c>
      <c r="AN77">
        <f>AB77*TEST_SUMMARY!$C$9</f>
        <v>0.18902110492895396</v>
      </c>
      <c r="AO77">
        <f>AC77*TEST_SUMMARY!$C$10</f>
        <v>4.7923621110280083E-2</v>
      </c>
      <c r="AP77">
        <f>AD77*TEST_SUMMARY!$C$11</f>
        <v>-0.21458247952085815</v>
      </c>
      <c r="AQ77">
        <f>AE77*TEST_SUMMARY!$C$12</f>
        <v>6.1778553558697331E-2</v>
      </c>
      <c r="AR77">
        <f>AF77*TEST_SUMMARY!$C$13</f>
        <v>-7.9424741749105313E-2</v>
      </c>
      <c r="AS77">
        <f>AG77*TEST_SUMMARY!$C$14</f>
        <v>-8.8614999578798745E-2</v>
      </c>
      <c r="AT77">
        <f>TEST_SUMMARY!$C$2+SUM(AH77:AS77)</f>
        <v>-8.768579310657576E-2</v>
      </c>
      <c r="AU77">
        <f t="shared" si="13"/>
        <v>0.47809258673176352</v>
      </c>
      <c r="AV77">
        <f t="shared" si="14"/>
        <v>0.65026507604921624</v>
      </c>
      <c r="AW77">
        <f t="shared" si="15"/>
        <v>1</v>
      </c>
      <c r="AX77">
        <f t="shared" si="16"/>
        <v>0</v>
      </c>
      <c r="AY77" s="35">
        <f t="shared" si="12"/>
        <v>31</v>
      </c>
      <c r="AZ77" s="35">
        <f t="shared" si="12"/>
        <v>45</v>
      </c>
      <c r="BA77" s="35">
        <f t="shared" si="20"/>
        <v>0.14418604651162792</v>
      </c>
      <c r="BB77" s="35">
        <f t="shared" si="21"/>
        <v>0.52941176470588236</v>
      </c>
      <c r="BC77" s="35">
        <f t="shared" si="17"/>
        <v>0.38522571819425444</v>
      </c>
      <c r="BD77">
        <f t="shared" si="18"/>
        <v>0.52941176470588236</v>
      </c>
      <c r="BE77">
        <f t="shared" si="19"/>
        <v>0.14418604651162792</v>
      </c>
      <c r="BF77" s="23">
        <f>VLOOKUP(AH77,POINTS_TABLE!$D$2:$E$6,2,FALSE)</f>
        <v>-2.4216717822795024</v>
      </c>
      <c r="BG77" s="23">
        <f>VLOOKUP(AI77,POINTS_TABLE!$D$7:$E$12,2,FALSE)</f>
        <v>2.2035512366295098</v>
      </c>
      <c r="BH77" s="23">
        <f>VLOOKUP(AJ77,POINTS_TABLE!$D$13:$E$18,2,FALSE)</f>
        <v>2.4866538521987356</v>
      </c>
      <c r="BI77" s="23">
        <f>VLOOKUP(AK77,POINTS_TABLE!$D$21:$E$24,2,FALSE)</f>
        <v>15.455276084198793</v>
      </c>
      <c r="BJ77" s="23">
        <f>VLOOKUP(AL77,POINTS_TABLE!$D$25:$E$27,2,FALSE)</f>
        <v>1.063873591300236</v>
      </c>
      <c r="BK77" s="23">
        <f>VLOOKUP(AM77,POINTS_TABLE!$D$28:$E$33,2,FALSE)</f>
        <v>16.599345307350365</v>
      </c>
      <c r="BL77" s="23">
        <f>VLOOKUP(AN77,POINTS_TABLE!$D$34:$E$37,2,FALSE)</f>
        <v>8.180994321130628</v>
      </c>
      <c r="BM77" s="23">
        <f>VLOOKUP(AO77,POINTS_TABLE!$D$38:$E$41,2,FALSE)</f>
        <v>2.0741751155172814</v>
      </c>
      <c r="BN77" s="23">
        <f>VLOOKUP(AP77,POINTS_TABLE!$D$42:$E$44,2,FALSE)</f>
        <v>-9.2873123719919874</v>
      </c>
      <c r="BO77" s="23">
        <f>VLOOKUP(AQ77,POINTS_TABLE!$D$45:$E$48,2,FALSE)</f>
        <v>2.6738283855727758</v>
      </c>
      <c r="BP77" s="23">
        <f>VLOOKUP(AR77,POINTS_TABLE!$D$49:$E$50,2,FALSE)</f>
        <v>-3.4375704313596254</v>
      </c>
      <c r="BQ77" s="23">
        <f>VLOOKUP(AS77,POINTS_TABLE!$D$51:$E$52,2,FALSE)</f>
        <v>-3.8353326132213157</v>
      </c>
      <c r="BR77" s="39">
        <f>ROUND(SCORECARD_SCALLING!$C$6-SUM(BF77:BQ77)-TRAIN_SUMMARY!$C$2*SCORECARD_SCALLING!$C$5,0)</f>
        <v>474</v>
      </c>
      <c r="BS77" t="str">
        <f t="shared" si="22"/>
        <v>Reject</v>
      </c>
      <c r="BT77">
        <f t="shared" si="23"/>
        <v>1</v>
      </c>
    </row>
    <row r="78" spans="1:72">
      <c r="A78" s="2" t="s">
        <v>32</v>
      </c>
      <c r="B78" s="2">
        <v>36</v>
      </c>
      <c r="C78" s="2" t="s">
        <v>33</v>
      </c>
      <c r="D78" s="2" t="s">
        <v>49</v>
      </c>
      <c r="E78" s="2">
        <v>6948</v>
      </c>
      <c r="F78" s="2" t="s">
        <v>34</v>
      </c>
      <c r="G78" s="2" t="s">
        <v>35</v>
      </c>
      <c r="H78" s="2">
        <v>2</v>
      </c>
      <c r="I78" s="2" t="s">
        <v>26</v>
      </c>
      <c r="J78" s="2" t="s">
        <v>27</v>
      </c>
      <c r="K78" s="2">
        <v>2</v>
      </c>
      <c r="L78" s="2" t="s">
        <v>50</v>
      </c>
      <c r="M78" s="2">
        <v>35</v>
      </c>
      <c r="N78" s="2" t="s">
        <v>27</v>
      </c>
      <c r="O78" s="2" t="s">
        <v>51</v>
      </c>
      <c r="P78" s="2">
        <v>1</v>
      </c>
      <c r="Q78" s="2" t="s">
        <v>52</v>
      </c>
      <c r="R78" s="2">
        <v>1</v>
      </c>
      <c r="S78" s="2" t="s">
        <v>31</v>
      </c>
      <c r="T78" s="2" t="s">
        <v>31</v>
      </c>
      <c r="U78" s="2">
        <v>0</v>
      </c>
      <c r="V78">
        <f>_xlfn.XLOOKUP(B78,Binning_WOE_IV!$C$2:$C$6,Binning_WOE_IV!$I$2:$I$6,"not found",-1)</f>
        <v>-0.672432264549915</v>
      </c>
      <c r="W78">
        <f>_xlfn.XLOOKUP(E78,Binning_WOE_IV!$C$7:$C$12,Binning_WOE_IV!$I$7:$I$12,"not found",-1)</f>
        <v>-0.1020145435816787</v>
      </c>
      <c r="X78">
        <f>_xlfn.XLOOKUP(M78,Binning_WOE_IV!$C$13:$C$18,Binning_WOE_IV!$I$13:$I$18,"not found",-1)</f>
        <v>-9.0210644079187538E-2</v>
      </c>
      <c r="Y78">
        <f>_xlfn.XLOOKUP(A78,Binning_WOE_IV!$B$32:$B$35,Binning_WOE_IV!$G$32:$G$35,"not found",0)</f>
        <v>-0.45557089656450134</v>
      </c>
      <c r="Z78" s="23">
        <f>_xlfn.XLOOKUP(_xlfn.XLOOKUP(C78,Binning_WOE_IV!$AF$2:$AF$6,Binning_WOE_IV!$AG$2:$AG$6,"not found",0),Binning_WOE_IV!$R$36:$R$38,Binning_WOE_IV!$G$36:$G$38,"not found",0)</f>
        <v>-4.4726268044255127E-2</v>
      </c>
      <c r="AA78" cm="1">
        <f t="array" ref="AA78">_xlfn.SWITCH(D78,"radio/tv",Binning_WOE_IV!$G$39,"other",Binning_WOE_IV!$G$39,"education",Binning_WOE_IV!$G$40,"retraining",Binning_WOE_IV!$G$40,"furniture/equipment",Binning_WOE_IV!$G$41,"domestic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78">
        <f>_xlfn.LET(_xlpm.b,_xlfn.XLOOKUP(F78,Binning_WOE_IV!$AJ$2:$AJ$6,Binning_WOE_IV!$AK$2:$AK$6,"not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78">
        <f>_xlfn.LET(_xlpm.b,_xlfn.XLOOKUP(G78,Binning_WOE_IV!$AL$2:$AL$6,Binning_WOE_IV!$AM$2:$AM$6,"not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78">
        <f>_xlfn.XLOOKUP(_xlfn.XLOOKUP(I78,Binning_WOE_IV!$AN$2:$AN$5,Binning_WOE_IV!$AO$2:$AO$5,"not found",0),Binning_WOE_IV!$R$53:$R$55,Binning_WOE_IV!$G$53:$G$55,"not found",0)</f>
        <v>0.1811117123342415</v>
      </c>
      <c r="AE78">
        <f>_xlfn.LET(_xlpm.b,_xlfn.XLOOKUP(L78,Binning_WOE_IV!$AQ$2:$AQ$5,Binning_WOE_IV!$AR$2:$AR$5,"not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78">
        <f>_xlfn.XLOOKUP(_xlfn.XLOOKUP(N78,Binning_WOE_IV!$AS$2:$AS$4,Binning_WOE_IV!$AT$2:$AT$4,"not found",0),Binning_WOE_IV!$R$62:$R$63,Binning_WOE_IV!$G$62:$G$63,"not found",0)</f>
        <v>0.12957806221905885</v>
      </c>
      <c r="AG78">
        <f>_xlfn.XLOOKUP(_xlfn.XLOOKUP(O78,Binning_WOE_IV!$AU$2:$AU$4,Binning_WOE_IV!$AV$2:$AV$4,"not found",0),Binning_WOE_IV!$R$64:$R$65,Binning_WOE_IV!$G$64:$G$65,"not found",0)</f>
        <v>-0.4919272386823581</v>
      </c>
      <c r="AH78">
        <f>V78*TEST_SUMMARY!$C$3</f>
        <v>0.53026698802232175</v>
      </c>
      <c r="AI78">
        <f>W78*TEST_SUMMARY!$C$4</f>
        <v>5.0912844229637523E-2</v>
      </c>
      <c r="AJ78">
        <f>X78*TEST_SUMMARY!$C$5</f>
        <v>5.7453903556002682E-2</v>
      </c>
      <c r="AK78">
        <f>Y78*TEST_SUMMARY!$C$6</f>
        <v>0.35709270141793154</v>
      </c>
      <c r="AL78">
        <f>Z78*TEST_SUMMARY!$C$7</f>
        <v>2.4580699342731407E-2</v>
      </c>
      <c r="AM78">
        <f>AA78*TEST_SUMMARY!$C$8</f>
        <v>-0.46936907902687153</v>
      </c>
      <c r="AN78">
        <f>AB78*TEST_SUMMARY!$C$9</f>
        <v>0.17108448609736249</v>
      </c>
      <c r="AO78">
        <f>AC78*TEST_SUMMARY!$C$10</f>
        <v>4.7923621110280083E-2</v>
      </c>
      <c r="AP78">
        <f>AD78*TEST_SUMMARY!$C$11</f>
        <v>-0.21458247952085815</v>
      </c>
      <c r="AQ78">
        <f>AE78*TEST_SUMMARY!$C$12</f>
        <v>6.1778553558697331E-2</v>
      </c>
      <c r="AR78">
        <f>AF78*TEST_SUMMARY!$C$13</f>
        <v>-7.9424741749105313E-2</v>
      </c>
      <c r="AS78">
        <f>AG78*TEST_SUMMARY!$C$14</f>
        <v>0.18600799575071647</v>
      </c>
      <c r="AT78">
        <f>TEST_SUMMARY!$C$2+SUM(AH78:AS78)</f>
        <v>-9.7675321973277107E-2</v>
      </c>
      <c r="AU78">
        <f t="shared" si="13"/>
        <v>0.47560056492639174</v>
      </c>
      <c r="AV78">
        <f t="shared" si="14"/>
        <v>0.64550160437462123</v>
      </c>
      <c r="AW78">
        <f t="shared" si="15"/>
        <v>1</v>
      </c>
      <c r="AX78">
        <f t="shared" si="16"/>
        <v>0</v>
      </c>
      <c r="AY78" s="35">
        <f t="shared" si="12"/>
        <v>32</v>
      </c>
      <c r="AZ78" s="35">
        <f t="shared" si="12"/>
        <v>45</v>
      </c>
      <c r="BA78" s="35">
        <f t="shared" si="20"/>
        <v>0.14883720930232558</v>
      </c>
      <c r="BB78" s="35">
        <f t="shared" si="21"/>
        <v>0.52941176470588236</v>
      </c>
      <c r="BC78" s="35">
        <f t="shared" si="17"/>
        <v>0.38057455540355678</v>
      </c>
      <c r="BD78">
        <f t="shared" si="18"/>
        <v>0.52941176470588236</v>
      </c>
      <c r="BE78">
        <f t="shared" si="19"/>
        <v>0.14883720930232558</v>
      </c>
      <c r="BF78" s="23">
        <f>VLOOKUP(AH78,POINTS_TABLE!$D$2:$E$6,2,FALSE)</f>
        <v>22.950406619007929</v>
      </c>
      <c r="BG78" s="23">
        <f>VLOOKUP(AI78,POINTS_TABLE!$D$7:$E$12,2,FALSE)</f>
        <v>2.2035512366295098</v>
      </c>
      <c r="BH78" s="23">
        <f>VLOOKUP(AJ78,POINTS_TABLE!$D$13:$E$18,2,FALSE)</f>
        <v>2.4866538521987356</v>
      </c>
      <c r="BI78" s="23">
        <f>VLOOKUP(AK78,POINTS_TABLE!$D$21:$E$24,2,FALSE)</f>
        <v>15.455276084198793</v>
      </c>
      <c r="BJ78" s="23">
        <f>VLOOKUP(AL78,POINTS_TABLE!$D$25:$E$27,2,FALSE)</f>
        <v>1.063873591300236</v>
      </c>
      <c r="BK78" s="23">
        <f>VLOOKUP(AM78,POINTS_TABLE!$D$28:$E$33,2,FALSE)</f>
        <v>-20.314693279760625</v>
      </c>
      <c r="BL78" s="23">
        <f>VLOOKUP(AN78,POINTS_TABLE!$D$34:$E$37,2,FALSE)</f>
        <v>7.4046821899710498</v>
      </c>
      <c r="BM78" s="23">
        <f>VLOOKUP(AO78,POINTS_TABLE!$D$38:$E$41,2,FALSE)</f>
        <v>2.0741751155172814</v>
      </c>
      <c r="BN78" s="23">
        <f>VLOOKUP(AP78,POINTS_TABLE!$D$42:$E$44,2,FALSE)</f>
        <v>-9.2873123719919874</v>
      </c>
      <c r="BO78" s="23">
        <f>VLOOKUP(AQ78,POINTS_TABLE!$D$45:$E$48,2,FALSE)</f>
        <v>2.6738283855727758</v>
      </c>
      <c r="BP78" s="23">
        <f>VLOOKUP(AR78,POINTS_TABLE!$D$49:$E$50,2,FALSE)</f>
        <v>-3.4375704313596254</v>
      </c>
      <c r="BQ78" s="23">
        <f>VLOOKUP(AS78,POINTS_TABLE!$D$51:$E$52,2,FALSE)</f>
        <v>8.0505843910576207</v>
      </c>
      <c r="BR78" s="39">
        <f>ROUND(SCORECARD_SCALLING!$C$6-SUM(BF78:BQ78)-TRAIN_SUMMARY!$C$2*SCORECARD_SCALLING!$C$5,0)</f>
        <v>475</v>
      </c>
      <c r="BS78" t="str">
        <f t="shared" si="22"/>
        <v>Reject</v>
      </c>
      <c r="BT78">
        <f t="shared" si="23"/>
        <v>1</v>
      </c>
    </row>
    <row r="79" spans="1:72">
      <c r="A79" s="2" t="s">
        <v>21</v>
      </c>
      <c r="B79" s="2">
        <v>42</v>
      </c>
      <c r="C79" s="2" t="s">
        <v>45</v>
      </c>
      <c r="D79" s="2" t="s">
        <v>23</v>
      </c>
      <c r="E79" s="2">
        <v>4370</v>
      </c>
      <c r="F79" s="2" t="s">
        <v>34</v>
      </c>
      <c r="G79" s="2" t="s">
        <v>39</v>
      </c>
      <c r="H79" s="2">
        <v>3</v>
      </c>
      <c r="I79" s="2" t="s">
        <v>26</v>
      </c>
      <c r="J79" s="2" t="s">
        <v>27</v>
      </c>
      <c r="K79" s="2">
        <v>2</v>
      </c>
      <c r="L79" s="2" t="s">
        <v>43</v>
      </c>
      <c r="M79" s="2">
        <v>26</v>
      </c>
      <c r="N79" s="2" t="s">
        <v>61</v>
      </c>
      <c r="O79" s="2" t="s">
        <v>29</v>
      </c>
      <c r="P79" s="2">
        <v>2</v>
      </c>
      <c r="Q79" s="2" t="s">
        <v>30</v>
      </c>
      <c r="R79" s="2">
        <v>2</v>
      </c>
      <c r="S79" s="2" t="s">
        <v>31</v>
      </c>
      <c r="T79" s="2" t="s">
        <v>31</v>
      </c>
      <c r="U79" s="2">
        <v>1</v>
      </c>
      <c r="V79">
        <f>_xlfn.XLOOKUP(B79,Binning_WOE_IV!$C$2:$C$6,Binning_WOE_IV!$I$2:$I$6,"not found",-1)</f>
        <v>-0.672432264549915</v>
      </c>
      <c r="W79">
        <f>_xlfn.XLOOKUP(E79,Binning_WOE_IV!$C$7:$C$12,Binning_WOE_IV!$I$7:$I$12,"not found",-1)</f>
        <v>4.3939369041401284E-2</v>
      </c>
      <c r="X79">
        <f>_xlfn.XLOOKUP(M79,Binning_WOE_IV!$C$13:$C$18,Binning_WOE_IV!$I$13:$I$18,"not found",-1)</f>
        <v>-0.13233987329659078</v>
      </c>
      <c r="Y79">
        <f>_xlfn.XLOOKUP(A79,Binning_WOE_IV!$B$32:$B$35,Binning_WOE_IV!$G$32:$G$35,"not found",0)</f>
        <v>-0.67859154491044971</v>
      </c>
      <c r="Z79" s="23">
        <f>_xlfn.XLOOKUP(_xlfn.XLOOKUP(C79,Binning_WOE_IV!$AF$2:$AF$6,Binning_WOE_IV!$AG$2:$AG$6,"not found",0),Binning_WOE_IV!$R$36:$R$38,Binning_WOE_IV!$G$36:$G$38,"not found",0)</f>
        <v>-4.4726268044255127E-2</v>
      </c>
      <c r="AA79" cm="1">
        <f t="array" ref="AA79">_xlfn.SWITCH(D79,"radio/tv",Binning_WOE_IV!$G$39,"other",Binning_WOE_IV!$G$39,"education",Binning_WOE_IV!$G$40,"retraining",Binning_WOE_IV!$G$40,"furniture/equipment",Binning_WOE_IV!$G$41,"domestic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79">
        <f>_xlfn.LET(_xlpm.b,_xlfn.XLOOKUP(F79,Binning_WOE_IV!$AJ$2:$AJ$6,Binning_WOE_IV!$AK$2:$AK$6,"not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79">
        <f>_xlfn.LET(_xlpm.b,_xlfn.XLOOKUP(G79,Binning_WOE_IV!$AL$2:$AL$6,Binning_WOE_IV!$AM$2:$AM$6,"not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79">
        <f>_xlfn.XLOOKUP(_xlfn.XLOOKUP(I79,Binning_WOE_IV!$AN$2:$AN$5,Binning_WOE_IV!$AO$2:$AO$5,"not found",0),Binning_WOE_IV!$R$53:$R$55,Binning_WOE_IV!$G$53:$G$55,"not found",0)</f>
        <v>0.1811117123342415</v>
      </c>
      <c r="AE79">
        <f>_xlfn.LET(_xlpm.b,_xlfn.XLOOKUP(L79,Binning_WOE_IV!$AQ$2:$AQ$5,Binning_WOE_IV!$AR$2:$AR$5,"not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79">
        <f>_xlfn.XLOOKUP(_xlfn.XLOOKUP(N79,Binning_WOE_IV!$AS$2:$AS$4,Binning_WOE_IV!$AT$2:$AT$4,"not found",0),Binning_WOE_IV!$R$62:$R$63,Binning_WOE_IV!$G$62:$G$63,"not found",0)</f>
        <v>-0.54969627176468283</v>
      </c>
      <c r="AG79">
        <f>_xlfn.XLOOKUP(_xlfn.XLOOKUP(O79,Binning_WOE_IV!$AU$2:$AU$4,Binning_WOE_IV!$AV$2:$AV$4,"not found",0),Binning_WOE_IV!$R$64:$R$65,Binning_WOE_IV!$G$64:$G$65,"not found",0)</f>
        <v>0.23435622685305388</v>
      </c>
      <c r="AH79">
        <f>V79*TEST_SUMMARY!$C$3</f>
        <v>0.53026698802232175</v>
      </c>
      <c r="AI79">
        <f>W79*TEST_SUMMARY!$C$4</f>
        <v>-2.1929012991782761E-2</v>
      </c>
      <c r="AJ79">
        <f>X79*TEST_SUMMARY!$C$5</f>
        <v>8.428542324031725E-2</v>
      </c>
      <c r="AK79">
        <f>Y79*TEST_SUMMARY!$C$6</f>
        <v>0.53190423215968441</v>
      </c>
      <c r="AL79">
        <f>Z79*TEST_SUMMARY!$C$7</f>
        <v>2.4580699342731407E-2</v>
      </c>
      <c r="AM79">
        <f>AA79*TEST_SUMMARY!$C$8</f>
        <v>-0.43521580803835686</v>
      </c>
      <c r="AN79">
        <f>AB79*TEST_SUMMARY!$C$9</f>
        <v>0.17108448609736249</v>
      </c>
      <c r="AO79">
        <f>AC79*TEST_SUMMARY!$C$10</f>
        <v>-0.18469041192036334</v>
      </c>
      <c r="AP79">
        <f>AD79*TEST_SUMMARY!$C$11</f>
        <v>-0.21458247952085815</v>
      </c>
      <c r="AQ79">
        <f>AE79*TEST_SUMMARY!$C$12</f>
        <v>-1.8327249432625072E-2</v>
      </c>
      <c r="AR79">
        <f>AF79*TEST_SUMMARY!$C$13</f>
        <v>0.33693577197926589</v>
      </c>
      <c r="AS79">
        <f>AG79*TEST_SUMMARY!$C$14</f>
        <v>-8.8614999578798745E-2</v>
      </c>
      <c r="AT79">
        <f>TEST_SUMMARY!$C$2+SUM(AH79:AS79)</f>
        <v>-0.10570317540322471</v>
      </c>
      <c r="AU79">
        <f t="shared" si="13"/>
        <v>0.4735987836601197</v>
      </c>
      <c r="AV79">
        <f t="shared" si="14"/>
        <v>0.74739476370085944</v>
      </c>
      <c r="AW79">
        <f t="shared" si="15"/>
        <v>0</v>
      </c>
      <c r="AX79">
        <f t="shared" si="16"/>
        <v>1</v>
      </c>
      <c r="AY79" s="35">
        <f t="shared" si="12"/>
        <v>32</v>
      </c>
      <c r="AZ79" s="35">
        <f t="shared" si="12"/>
        <v>46</v>
      </c>
      <c r="BA79" s="35">
        <f t="shared" si="20"/>
        <v>0.14883720930232558</v>
      </c>
      <c r="BB79" s="35">
        <f t="shared" si="21"/>
        <v>0.54117647058823526</v>
      </c>
      <c r="BC79" s="35">
        <f t="shared" si="17"/>
        <v>0.39233926128590968</v>
      </c>
      <c r="BD79">
        <f t="shared" si="18"/>
        <v>0.54117647058823526</v>
      </c>
      <c r="BE79">
        <f t="shared" si="19"/>
        <v>0.14883720930232558</v>
      </c>
      <c r="BF79" s="23">
        <f>VLOOKUP(AH79,POINTS_TABLE!$D$2:$E$6,2,FALSE)</f>
        <v>22.950406619007929</v>
      </c>
      <c r="BG79" s="23">
        <f>VLOOKUP(AI79,POINTS_TABLE!$D$7:$E$12,2,FALSE)</f>
        <v>-0.94910634884503919</v>
      </c>
      <c r="BH79" s="23">
        <f>VLOOKUP(AJ79,POINTS_TABLE!$D$13:$E$18,2,FALSE)</f>
        <v>3.6479448638409924</v>
      </c>
      <c r="BI79" s="23">
        <f>VLOOKUP(AK79,POINTS_TABLE!$D$21:$E$24,2,FALSE)</f>
        <v>23.021267938938855</v>
      </c>
      <c r="BJ79" s="23">
        <f>VLOOKUP(AL79,POINTS_TABLE!$D$25:$E$27,2,FALSE)</f>
        <v>1.063873591300236</v>
      </c>
      <c r="BK79" s="23">
        <f>VLOOKUP(AM79,POINTS_TABLE!$D$28:$E$33,2,FALSE)</f>
        <v>-18.836510639202615</v>
      </c>
      <c r="BL79" s="23">
        <f>VLOOKUP(AN79,POINTS_TABLE!$D$34:$E$37,2,FALSE)</f>
        <v>7.4046821899710498</v>
      </c>
      <c r="BM79" s="23">
        <f>VLOOKUP(AO79,POINTS_TABLE!$D$38:$E$41,2,FALSE)</f>
        <v>-7.9935582413174426</v>
      </c>
      <c r="BN79" s="23">
        <f>VLOOKUP(AP79,POINTS_TABLE!$D$42:$E$44,2,FALSE)</f>
        <v>-9.2873123719919874</v>
      </c>
      <c r="BO79" s="23">
        <f>VLOOKUP(AQ79,POINTS_TABLE!$D$45:$E$48,2,FALSE)</f>
        <v>-0.79321895608749771</v>
      </c>
      <c r="BP79" s="23">
        <f>VLOOKUP(AR79,POINTS_TABLE!$D$49:$E$50,2,FALSE)</f>
        <v>14.582867019977442</v>
      </c>
      <c r="BQ79" s="23">
        <f>VLOOKUP(AS79,POINTS_TABLE!$D$51:$E$52,2,FALSE)</f>
        <v>-3.8353326132213157</v>
      </c>
      <c r="BR79" s="39">
        <f>ROUND(SCORECARD_SCALLING!$C$6-SUM(BF79:BQ79)-TRAIN_SUMMARY!$C$2*SCORECARD_SCALLING!$C$5,0)</f>
        <v>475</v>
      </c>
      <c r="BS79" t="str">
        <f t="shared" si="22"/>
        <v>Reject</v>
      </c>
      <c r="BT79">
        <f t="shared" si="23"/>
        <v>1</v>
      </c>
    </row>
    <row r="80" spans="1:72">
      <c r="A80" s="2" t="s">
        <v>21</v>
      </c>
      <c r="B80" s="2">
        <v>15</v>
      </c>
      <c r="C80" s="2" t="s">
        <v>33</v>
      </c>
      <c r="D80" s="2" t="s">
        <v>67</v>
      </c>
      <c r="E80" s="2">
        <v>1275</v>
      </c>
      <c r="F80" s="2" t="s">
        <v>24</v>
      </c>
      <c r="G80" s="2" t="s">
        <v>35</v>
      </c>
      <c r="H80" s="2">
        <v>4</v>
      </c>
      <c r="I80" s="2" t="s">
        <v>36</v>
      </c>
      <c r="J80" s="2" t="s">
        <v>27</v>
      </c>
      <c r="K80" s="2">
        <v>2</v>
      </c>
      <c r="L80" s="2" t="s">
        <v>50</v>
      </c>
      <c r="M80" s="2">
        <v>24</v>
      </c>
      <c r="N80" s="2" t="s">
        <v>27</v>
      </c>
      <c r="O80" s="2" t="s">
        <v>51</v>
      </c>
      <c r="P80" s="2">
        <v>1</v>
      </c>
      <c r="Q80" s="2" t="s">
        <v>30</v>
      </c>
      <c r="R80" s="2">
        <v>1</v>
      </c>
      <c r="S80" s="2" t="s">
        <v>27</v>
      </c>
      <c r="T80" s="2" t="s">
        <v>31</v>
      </c>
      <c r="U80" s="2">
        <v>1</v>
      </c>
      <c r="V80">
        <f>_xlfn.XLOOKUP(B80,Binning_WOE_IV!$C$2:$C$6,Binning_WOE_IV!$I$2:$I$6,"not found",-1)</f>
        <v>7.0953437452657447E-2</v>
      </c>
      <c r="W80">
        <f>_xlfn.XLOOKUP(E80,Binning_WOE_IV!$C$7:$C$12,Binning_WOE_IV!$I$7:$I$12,"not found",-1)</f>
        <v>0.16104877718831048</v>
      </c>
      <c r="X80">
        <f>_xlfn.XLOOKUP(M80,Binning_WOE_IV!$C$13:$C$18,Binning_WOE_IV!$I$13:$I$18,"not found",-1)</f>
        <v>-0.40221483439086264</v>
      </c>
      <c r="Y80">
        <f>_xlfn.XLOOKUP(A80,Binning_WOE_IV!$B$32:$B$35,Binning_WOE_IV!$G$32:$G$35,"not found",0)</f>
        <v>-0.67859154491044971</v>
      </c>
      <c r="Z80" s="23">
        <f>_xlfn.XLOOKUP(_xlfn.XLOOKUP(C80,Binning_WOE_IV!$AF$2:$AF$6,Binning_WOE_IV!$AG$2:$AG$6,"not found",0),Binning_WOE_IV!$R$36:$R$38,Binning_WOE_IV!$G$36:$G$38,"not found",0)</f>
        <v>-4.4726268044255127E-2</v>
      </c>
      <c r="AA80" cm="1">
        <f t="array" ref="AA80">_xlfn.SWITCH(D80,"radio/tv",Binning_WOE_IV!$G$39,"other",Binning_WOE_IV!$G$39,"education",Binning_WOE_IV!$G$40,"retraining",Binning_WOE_IV!$G$40,"furniture/equipment",Binning_WOE_IV!$G$41,"domestic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80">
        <f>_xlfn.LET(_xlpm.b,_xlfn.XLOOKUP(F80,Binning_WOE_IV!$AJ$2:$AJ$6,Binning_WOE_IV!$AK$2:$AK$6,"not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80">
        <f>_xlfn.LET(_xlpm.b,_xlfn.XLOOKUP(G80,Binning_WOE_IV!$AL$2:$AL$6,Binning_WOE_IV!$AM$2:$AM$6,"not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80">
        <f>_xlfn.XLOOKUP(_xlfn.XLOOKUP(I80,Binning_WOE_IV!$AN$2:$AN$5,Binning_WOE_IV!$AO$2:$AO$5,"not found",0),Binning_WOE_IV!$R$53:$R$55,Binning_WOE_IV!$G$53:$G$55,"not found",0)</f>
        <v>-0.20099341664998441</v>
      </c>
      <c r="AE80">
        <f>_xlfn.LET(_xlpm.b,_xlfn.XLOOKUP(L80,Binning_WOE_IV!$AQ$2:$AQ$5,Binning_WOE_IV!$AR$2:$AR$5,"not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80">
        <f>_xlfn.XLOOKUP(_xlfn.XLOOKUP(N80,Binning_WOE_IV!$AS$2:$AS$4,Binning_WOE_IV!$AT$2:$AT$4,"not found",0),Binning_WOE_IV!$R$62:$R$63,Binning_WOE_IV!$G$62:$G$63,"not found",0)</f>
        <v>0.12957806221905885</v>
      </c>
      <c r="AG80">
        <f>_xlfn.XLOOKUP(_xlfn.XLOOKUP(O80,Binning_WOE_IV!$AU$2:$AU$4,Binning_WOE_IV!$AV$2:$AV$4,"not found",0),Binning_WOE_IV!$R$64:$R$65,Binning_WOE_IV!$G$64:$G$65,"not found",0)</f>
        <v>-0.4919272386823581</v>
      </c>
      <c r="AH80">
        <f>V80*TEST_SUMMARY!$C$3</f>
        <v>-5.5952498937620498E-2</v>
      </c>
      <c r="AI80">
        <f>W80*TEST_SUMMARY!$C$4</f>
        <v>-8.037531726833734E-2</v>
      </c>
      <c r="AJ80">
        <f>X80*TEST_SUMMARY!$C$5</f>
        <v>0.25616502952357967</v>
      </c>
      <c r="AK80">
        <f>Y80*TEST_SUMMARY!$C$6</f>
        <v>0.53190423215968441</v>
      </c>
      <c r="AL80">
        <f>Z80*TEST_SUMMARY!$C$7</f>
        <v>2.4580699342731407E-2</v>
      </c>
      <c r="AM80">
        <f>AA80*TEST_SUMMARY!$C$8</f>
        <v>5.9194073638088991E-2</v>
      </c>
      <c r="AN80">
        <f>AB80*TEST_SUMMARY!$C$9</f>
        <v>-0.49611293003523665</v>
      </c>
      <c r="AO80">
        <f>AC80*TEST_SUMMARY!$C$10</f>
        <v>4.7923621110280083E-2</v>
      </c>
      <c r="AP80">
        <f>AD80*TEST_SUMMARY!$C$11</f>
        <v>0.23813846799994265</v>
      </c>
      <c r="AQ80">
        <f>AE80*TEST_SUMMARY!$C$12</f>
        <v>6.1778553558697331E-2</v>
      </c>
      <c r="AR80">
        <f>AF80*TEST_SUMMARY!$C$13</f>
        <v>-7.9424741749105313E-2</v>
      </c>
      <c r="AS80">
        <f>AG80*TEST_SUMMARY!$C$14</f>
        <v>0.18600799575071647</v>
      </c>
      <c r="AT80">
        <f>TEST_SUMMARY!$C$2+SUM(AH80:AS80)</f>
        <v>-0.12757362966870178</v>
      </c>
      <c r="AU80">
        <f t="shared" si="13"/>
        <v>0.46814977781625078</v>
      </c>
      <c r="AV80">
        <f t="shared" si="14"/>
        <v>0.75896699619683727</v>
      </c>
      <c r="AW80">
        <f t="shared" si="15"/>
        <v>0</v>
      </c>
      <c r="AX80">
        <f t="shared" si="16"/>
        <v>1</v>
      </c>
      <c r="AY80" s="35">
        <f t="shared" si="12"/>
        <v>32</v>
      </c>
      <c r="AZ80" s="35">
        <f t="shared" si="12"/>
        <v>47</v>
      </c>
      <c r="BA80" s="35">
        <f t="shared" si="20"/>
        <v>0.14883720930232558</v>
      </c>
      <c r="BB80" s="35">
        <f t="shared" si="21"/>
        <v>0.55294117647058827</v>
      </c>
      <c r="BC80" s="35">
        <f t="shared" si="17"/>
        <v>0.40410396716826269</v>
      </c>
      <c r="BD80">
        <f t="shared" si="18"/>
        <v>0.55294117647058827</v>
      </c>
      <c r="BE80">
        <f t="shared" si="19"/>
        <v>0.14883720930232558</v>
      </c>
      <c r="BF80" s="23">
        <f>VLOOKUP(AH80,POINTS_TABLE!$D$2:$E$6,2,FALSE)</f>
        <v>-2.4216717822795024</v>
      </c>
      <c r="BG80" s="23">
        <f>VLOOKUP(AI80,POINTS_TABLE!$D$7:$E$12,2,FALSE)</f>
        <v>-3.4787121489872201</v>
      </c>
      <c r="BH80" s="23">
        <f>VLOOKUP(AJ80,POINTS_TABLE!$D$13:$E$18,2,FALSE)</f>
        <v>11.087040532285299</v>
      </c>
      <c r="BI80" s="23">
        <f>VLOOKUP(AK80,POINTS_TABLE!$D$21:$E$24,2,FALSE)</f>
        <v>23.021267938938855</v>
      </c>
      <c r="BJ80" s="23">
        <f>VLOOKUP(AL80,POINTS_TABLE!$D$25:$E$27,2,FALSE)</f>
        <v>1.063873591300236</v>
      </c>
      <c r="BK80" s="23">
        <f>VLOOKUP(AM80,POINTS_TABLE!$D$28:$E$33,2,FALSE)</f>
        <v>2.5619698946306131</v>
      </c>
      <c r="BL80" s="23">
        <f>VLOOKUP(AN80,POINTS_TABLE!$D$34:$E$37,2,FALSE)</f>
        <v>-21.472189916481874</v>
      </c>
      <c r="BM80" s="23">
        <f>VLOOKUP(AO80,POINTS_TABLE!$D$38:$E$41,2,FALSE)</f>
        <v>2.0741751155172814</v>
      </c>
      <c r="BN80" s="23">
        <f>VLOOKUP(AP80,POINTS_TABLE!$D$42:$E$44,2,FALSE)</f>
        <v>10.30683560485237</v>
      </c>
      <c r="BO80" s="23">
        <f>VLOOKUP(AQ80,POINTS_TABLE!$D$45:$E$48,2,FALSE)</f>
        <v>2.6738283855727758</v>
      </c>
      <c r="BP80" s="23">
        <f>VLOOKUP(AR80,POINTS_TABLE!$D$49:$E$50,2,FALSE)</f>
        <v>-3.4375704313596254</v>
      </c>
      <c r="BQ80" s="23">
        <f>VLOOKUP(AS80,POINTS_TABLE!$D$51:$E$52,2,FALSE)</f>
        <v>8.0505843910576207</v>
      </c>
      <c r="BR80" s="39">
        <f>ROUND(SCORECARD_SCALLING!$C$6-SUM(BF80:BQ80)-TRAIN_SUMMARY!$C$2*SCORECARD_SCALLING!$C$5,0)</f>
        <v>476</v>
      </c>
      <c r="BS80" t="str">
        <f t="shared" si="22"/>
        <v>Reject</v>
      </c>
      <c r="BT80">
        <f t="shared" si="23"/>
        <v>1</v>
      </c>
    </row>
    <row r="81" spans="1:72">
      <c r="A81" s="2" t="s">
        <v>37</v>
      </c>
      <c r="B81" s="2">
        <v>36</v>
      </c>
      <c r="C81" s="2" t="s">
        <v>33</v>
      </c>
      <c r="D81" s="2" t="s">
        <v>41</v>
      </c>
      <c r="E81" s="2">
        <v>10974</v>
      </c>
      <c r="F81" s="2" t="s">
        <v>34</v>
      </c>
      <c r="G81" s="2" t="s">
        <v>55</v>
      </c>
      <c r="H81" s="2">
        <v>4</v>
      </c>
      <c r="I81" s="2" t="s">
        <v>36</v>
      </c>
      <c r="J81" s="2" t="s">
        <v>27</v>
      </c>
      <c r="K81" s="2">
        <v>2</v>
      </c>
      <c r="L81" s="2" t="s">
        <v>50</v>
      </c>
      <c r="M81" s="2">
        <v>26</v>
      </c>
      <c r="N81" s="2" t="s">
        <v>27</v>
      </c>
      <c r="O81" s="2" t="s">
        <v>29</v>
      </c>
      <c r="P81" s="2">
        <v>2</v>
      </c>
      <c r="Q81" s="2" t="s">
        <v>52</v>
      </c>
      <c r="R81" s="2">
        <v>1</v>
      </c>
      <c r="S81" s="2" t="s">
        <v>31</v>
      </c>
      <c r="T81" s="2" t="s">
        <v>31</v>
      </c>
      <c r="U81" s="2">
        <v>1</v>
      </c>
      <c r="V81">
        <f>_xlfn.XLOOKUP(B81,Binning_WOE_IV!$C$2:$C$6,Binning_WOE_IV!$I$2:$I$6,"not found",-1)</f>
        <v>-0.672432264549915</v>
      </c>
      <c r="W81">
        <f>_xlfn.XLOOKUP(E81,Binning_WOE_IV!$C$7:$C$12,Binning_WOE_IV!$I$7:$I$12,"not found",-1)</f>
        <v>-0.98786424995459821</v>
      </c>
      <c r="X81">
        <f>_xlfn.XLOOKUP(M81,Binning_WOE_IV!$C$13:$C$18,Binning_WOE_IV!$I$13:$I$18,"not found",-1)</f>
        <v>-0.13233987329659078</v>
      </c>
      <c r="Y81">
        <f>_xlfn.XLOOKUP(A81,Binning_WOE_IV!$B$32:$B$35,Binning_WOE_IV!$G$32:$G$35,"not found",0)</f>
        <v>1.1281887537091495</v>
      </c>
      <c r="Z81" s="23">
        <f>_xlfn.XLOOKUP(_xlfn.XLOOKUP(C81,Binning_WOE_IV!$AF$2:$AF$6,Binning_WOE_IV!$AG$2:$AG$6,"not found",0),Binning_WOE_IV!$R$36:$R$38,Binning_WOE_IV!$G$36:$G$38,"not found",0)</f>
        <v>-4.4726268044255127E-2</v>
      </c>
      <c r="AA81" cm="1">
        <f t="array" ref="AA81">_xlfn.SWITCH(D81,"radio/tv",Binning_WOE_IV!$G$39,"other",Binning_WOE_IV!$G$39,"education",Binning_WOE_IV!$G$40,"retraining",Binning_WOE_IV!$G$40,"furniture/equipment",Binning_WOE_IV!$G$41,"domestic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81">
        <f>_xlfn.LET(_xlpm.b,_xlfn.XLOOKUP(F81,Binning_WOE_IV!$AJ$2:$AJ$6,Binning_WOE_IV!$AK$2:$AK$6,"not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81">
        <f>_xlfn.LET(_xlpm.b,_xlfn.XLOOKUP(G81,Binning_WOE_IV!$AL$2:$AL$6,Binning_WOE_IV!$AM$2:$AM$6,"not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81">
        <f>_xlfn.XLOOKUP(_xlfn.XLOOKUP(I81,Binning_WOE_IV!$AN$2:$AN$5,Binning_WOE_IV!$AO$2:$AO$5,"not found",0),Binning_WOE_IV!$R$53:$R$55,Binning_WOE_IV!$G$53:$G$55,"not found",0)</f>
        <v>-0.20099341664998441</v>
      </c>
      <c r="AE81">
        <f>_xlfn.LET(_xlpm.b,_xlfn.XLOOKUP(L81,Binning_WOE_IV!$AQ$2:$AQ$5,Binning_WOE_IV!$AR$2:$AR$5,"not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81">
        <f>_xlfn.XLOOKUP(_xlfn.XLOOKUP(N81,Binning_WOE_IV!$AS$2:$AS$4,Binning_WOE_IV!$AT$2:$AT$4,"not found",0),Binning_WOE_IV!$R$62:$R$63,Binning_WOE_IV!$G$62:$G$63,"not found",0)</f>
        <v>0.12957806221905885</v>
      </c>
      <c r="AG81">
        <f>_xlfn.XLOOKUP(_xlfn.XLOOKUP(O81,Binning_WOE_IV!$AU$2:$AU$4,Binning_WOE_IV!$AV$2:$AV$4,"not found",0),Binning_WOE_IV!$R$64:$R$65,Binning_WOE_IV!$G$64:$G$65,"not found",0)</f>
        <v>0.23435622685305388</v>
      </c>
      <c r="AH81">
        <f>V81*TEST_SUMMARY!$C$3</f>
        <v>0.53026698802232175</v>
      </c>
      <c r="AI81">
        <f>W81*TEST_SUMMARY!$C$4</f>
        <v>0.49301772974847569</v>
      </c>
      <c r="AJ81">
        <f>X81*TEST_SUMMARY!$C$5</f>
        <v>8.428542324031725E-2</v>
      </c>
      <c r="AK81">
        <f>Y81*TEST_SUMMARY!$C$6</f>
        <v>-0.88431454425511169</v>
      </c>
      <c r="AL81">
        <f>Z81*TEST_SUMMARY!$C$7</f>
        <v>2.4580699342731407E-2</v>
      </c>
      <c r="AM81">
        <f>AA81*TEST_SUMMARY!$C$8</f>
        <v>5.9194073638088991E-2</v>
      </c>
      <c r="AN81">
        <f>AB81*TEST_SUMMARY!$C$9</f>
        <v>0.17108448609736249</v>
      </c>
      <c r="AO81">
        <f>AC81*TEST_SUMMARY!$C$10</f>
        <v>7.0222669754522044E-2</v>
      </c>
      <c r="AP81">
        <f>AD81*TEST_SUMMARY!$C$11</f>
        <v>0.23813846799994265</v>
      </c>
      <c r="AQ81">
        <f>AE81*TEST_SUMMARY!$C$12</f>
        <v>6.1778553558697331E-2</v>
      </c>
      <c r="AR81">
        <f>AF81*TEST_SUMMARY!$C$13</f>
        <v>-7.9424741749105313E-2</v>
      </c>
      <c r="AS81">
        <f>AG81*TEST_SUMMARY!$C$14</f>
        <v>-8.8614999578798745E-2</v>
      </c>
      <c r="AT81">
        <f>TEST_SUMMARY!$C$2+SUM(AH81:AS81)</f>
        <v>-0.14118600894267941</v>
      </c>
      <c r="AU81">
        <f t="shared" si="13"/>
        <v>0.46476201299610137</v>
      </c>
      <c r="AV81">
        <f t="shared" si="14"/>
        <v>0.76622980441749322</v>
      </c>
      <c r="AW81">
        <f t="shared" si="15"/>
        <v>0</v>
      </c>
      <c r="AX81">
        <f t="shared" si="16"/>
        <v>1</v>
      </c>
      <c r="AY81" s="35">
        <f t="shared" si="12"/>
        <v>32</v>
      </c>
      <c r="AZ81" s="35">
        <f t="shared" si="12"/>
        <v>48</v>
      </c>
      <c r="BA81" s="35">
        <f t="shared" si="20"/>
        <v>0.14883720930232558</v>
      </c>
      <c r="BB81" s="35">
        <f t="shared" si="21"/>
        <v>0.56470588235294117</v>
      </c>
      <c r="BC81" s="35">
        <f t="shared" si="17"/>
        <v>0.41586867305061559</v>
      </c>
      <c r="BD81">
        <f t="shared" si="18"/>
        <v>0.56470588235294117</v>
      </c>
      <c r="BE81">
        <f t="shared" si="19"/>
        <v>0.14883720930232558</v>
      </c>
      <c r="BF81" s="23">
        <f>VLOOKUP(AH81,POINTS_TABLE!$D$2:$E$6,2,FALSE)</f>
        <v>22.950406619007929</v>
      </c>
      <c r="BG81" s="23">
        <f>VLOOKUP(AI81,POINTS_TABLE!$D$7:$E$12,2,FALSE)</f>
        <v>21.33822701335383</v>
      </c>
      <c r="BH81" s="23">
        <f>VLOOKUP(AJ81,POINTS_TABLE!$D$13:$E$18,2,FALSE)</f>
        <v>3.6479448638409924</v>
      </c>
      <c r="BI81" s="23">
        <f>VLOOKUP(AK81,POINTS_TABLE!$D$21:$E$24,2,FALSE)</f>
        <v>-38.273886227485001</v>
      </c>
      <c r="BJ81" s="23">
        <f>VLOOKUP(AL81,POINTS_TABLE!$D$25:$E$27,2,FALSE)</f>
        <v>1.063873591300236</v>
      </c>
      <c r="BK81" s="23">
        <f>VLOOKUP(AM81,POINTS_TABLE!$D$28:$E$33,2,FALSE)</f>
        <v>2.5619698946306131</v>
      </c>
      <c r="BL81" s="23">
        <f>VLOOKUP(AN81,POINTS_TABLE!$D$34:$E$37,2,FALSE)</f>
        <v>7.4046821899710498</v>
      </c>
      <c r="BM81" s="23">
        <f>VLOOKUP(AO81,POINTS_TABLE!$D$38:$E$41,2,FALSE)</f>
        <v>3.0392969223849704</v>
      </c>
      <c r="BN81" s="23">
        <f>VLOOKUP(AP81,POINTS_TABLE!$D$42:$E$44,2,FALSE)</f>
        <v>10.30683560485237</v>
      </c>
      <c r="BO81" s="23">
        <f>VLOOKUP(AQ81,POINTS_TABLE!$D$45:$E$48,2,FALSE)</f>
        <v>2.6738283855727758</v>
      </c>
      <c r="BP81" s="23">
        <f>VLOOKUP(AR81,POINTS_TABLE!$D$49:$E$50,2,FALSE)</f>
        <v>-3.4375704313596254</v>
      </c>
      <c r="BQ81" s="23">
        <f>VLOOKUP(AS81,POINTS_TABLE!$D$51:$E$52,2,FALSE)</f>
        <v>-3.8353326132213157</v>
      </c>
      <c r="BR81" s="39">
        <f>ROUND(SCORECARD_SCALLING!$C$6-SUM(BF81:BQ81)-TRAIN_SUMMARY!$C$2*SCORECARD_SCALLING!$C$5,0)</f>
        <v>476</v>
      </c>
      <c r="BS81" t="str">
        <f t="shared" si="22"/>
        <v>Reject</v>
      </c>
      <c r="BT81">
        <f t="shared" si="23"/>
        <v>1</v>
      </c>
    </row>
    <row r="82" spans="1:72">
      <c r="A82" s="2" t="s">
        <v>32</v>
      </c>
      <c r="B82" s="2">
        <v>18</v>
      </c>
      <c r="C82" s="2" t="s">
        <v>22</v>
      </c>
      <c r="D82" s="2" t="s">
        <v>58</v>
      </c>
      <c r="E82" s="2">
        <v>3590</v>
      </c>
      <c r="F82" s="2" t="s">
        <v>34</v>
      </c>
      <c r="G82" s="2" t="s">
        <v>55</v>
      </c>
      <c r="H82" s="2">
        <v>3</v>
      </c>
      <c r="I82" s="2" t="s">
        <v>56</v>
      </c>
      <c r="J82" s="2" t="s">
        <v>27</v>
      </c>
      <c r="K82" s="2">
        <v>3</v>
      </c>
      <c r="L82" s="2" t="s">
        <v>50</v>
      </c>
      <c r="M82" s="2">
        <v>40</v>
      </c>
      <c r="N82" s="2" t="s">
        <v>27</v>
      </c>
      <c r="O82" s="2" t="s">
        <v>29</v>
      </c>
      <c r="P82" s="2">
        <v>3</v>
      </c>
      <c r="Q82" s="2" t="s">
        <v>69</v>
      </c>
      <c r="R82" s="2">
        <v>2</v>
      </c>
      <c r="S82" s="2" t="s">
        <v>31</v>
      </c>
      <c r="T82" s="2" t="s">
        <v>31</v>
      </c>
      <c r="U82" s="2">
        <v>0</v>
      </c>
      <c r="V82">
        <f>_xlfn.XLOOKUP(B82,Binning_WOE_IV!$C$2:$C$6,Binning_WOE_IV!$I$2:$I$6,"not found",-1)</f>
        <v>7.0953437452657447E-2</v>
      </c>
      <c r="W82">
        <f>_xlfn.XLOOKUP(E82,Binning_WOE_IV!$C$7:$C$12,Binning_WOE_IV!$I$7:$I$12,"not found",-1)</f>
        <v>4.3939369041401284E-2</v>
      </c>
      <c r="X82">
        <f>_xlfn.XLOOKUP(M82,Binning_WOE_IV!$C$13:$C$18,Binning_WOE_IV!$I$13:$I$18,"not found",-1)</f>
        <v>0.27579903319597576</v>
      </c>
      <c r="Y82">
        <f>_xlfn.XLOOKUP(A82,Binning_WOE_IV!$B$32:$B$35,Binning_WOE_IV!$G$32:$G$35,"not found",0)</f>
        <v>-0.45557089656450134</v>
      </c>
      <c r="Z82" s="23">
        <f>_xlfn.XLOOKUP(_xlfn.XLOOKUP(C82,Binning_WOE_IV!$AF$2:$AF$6,Binning_WOE_IV!$AG$2:$AG$6,"not found",0),Binning_WOE_IV!$R$36:$R$38,Binning_WOE_IV!$G$36:$G$38,"not found",0)</f>
        <v>0.68738688104907397</v>
      </c>
      <c r="AA82" cm="1">
        <f t="array" ref="AA82">_xlfn.SWITCH(D82,"radio/tv",Binning_WOE_IV!$G$39,"other",Binning_WOE_IV!$G$39,"education",Binning_WOE_IV!$G$40,"retraining",Binning_WOE_IV!$G$40,"furniture/equipment",Binning_WOE_IV!$G$41,"domestic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82">
        <f>_xlfn.LET(_xlpm.b,_xlfn.XLOOKUP(F82,Binning_WOE_IV!$AJ$2:$AJ$6,Binning_WOE_IV!$AK$2:$AK$6,"not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82">
        <f>_xlfn.LET(_xlpm.b,_xlfn.XLOOKUP(G82,Binning_WOE_IV!$AL$2:$AL$6,Binning_WOE_IV!$AM$2:$AM$6,"not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82">
        <f>_xlfn.XLOOKUP(_xlfn.XLOOKUP(I82,Binning_WOE_IV!$AN$2:$AN$5,Binning_WOE_IV!$AO$2:$AO$5,"not found",0),Binning_WOE_IV!$R$53:$R$55,Binning_WOE_IV!$G$53:$G$55,"not found",0)</f>
        <v>-0.2698954162208389</v>
      </c>
      <c r="AE82">
        <f>_xlfn.LET(_xlpm.b,_xlfn.XLOOKUP(L82,Binning_WOE_IV!$AQ$2:$AQ$5,Binning_WOE_IV!$AR$2:$AR$5,"not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82">
        <f>_xlfn.XLOOKUP(_xlfn.XLOOKUP(N82,Binning_WOE_IV!$AS$2:$AS$4,Binning_WOE_IV!$AT$2:$AT$4,"not found",0),Binning_WOE_IV!$R$62:$R$63,Binning_WOE_IV!$G$62:$G$63,"not found",0)</f>
        <v>0.12957806221905885</v>
      </c>
      <c r="AG82">
        <f>_xlfn.XLOOKUP(_xlfn.XLOOKUP(O82,Binning_WOE_IV!$AU$2:$AU$4,Binning_WOE_IV!$AV$2:$AV$4,"not found",0),Binning_WOE_IV!$R$64:$R$65,Binning_WOE_IV!$G$64:$G$65,"not found",0)</f>
        <v>0.23435622685305388</v>
      </c>
      <c r="AH82">
        <f>V82*TEST_SUMMARY!$C$3</f>
        <v>-5.5952498937620498E-2</v>
      </c>
      <c r="AI82">
        <f>W82*TEST_SUMMARY!$C$4</f>
        <v>-2.1929012991782761E-2</v>
      </c>
      <c r="AJ82">
        <f>X82*TEST_SUMMARY!$C$5</f>
        <v>-0.1756525653466223</v>
      </c>
      <c r="AK82">
        <f>Y82*TEST_SUMMARY!$C$6</f>
        <v>0.35709270141793154</v>
      </c>
      <c r="AL82">
        <f>Z82*TEST_SUMMARY!$C$7</f>
        <v>-0.37777464997720578</v>
      </c>
      <c r="AM82">
        <f>AA82*TEST_SUMMARY!$C$8</f>
        <v>0.4883377841684039</v>
      </c>
      <c r="AN82">
        <f>AB82*TEST_SUMMARY!$C$9</f>
        <v>0.17108448609736249</v>
      </c>
      <c r="AO82">
        <f>AC82*TEST_SUMMARY!$C$10</f>
        <v>7.0222669754522044E-2</v>
      </c>
      <c r="AP82">
        <f>AD82*TEST_SUMMARY!$C$11</f>
        <v>0.31977406031642996</v>
      </c>
      <c r="AQ82">
        <f>AE82*TEST_SUMMARY!$C$12</f>
        <v>6.1778553558697331E-2</v>
      </c>
      <c r="AR82">
        <f>AF82*TEST_SUMMARY!$C$13</f>
        <v>-7.9424741749105313E-2</v>
      </c>
      <c r="AS82">
        <f>AG82*TEST_SUMMARY!$C$14</f>
        <v>-8.8614999578798745E-2</v>
      </c>
      <c r="AT82">
        <f>TEST_SUMMARY!$C$2+SUM(AH82:AS82)</f>
        <v>-0.15245902802991118</v>
      </c>
      <c r="AU82">
        <f t="shared" si="13"/>
        <v>0.4619588992992128</v>
      </c>
      <c r="AV82">
        <f t="shared" si="14"/>
        <v>0.61982032638370599</v>
      </c>
      <c r="AW82">
        <f t="shared" si="15"/>
        <v>1</v>
      </c>
      <c r="AX82">
        <f t="shared" si="16"/>
        <v>0</v>
      </c>
      <c r="AY82" s="35">
        <f t="shared" si="12"/>
        <v>33</v>
      </c>
      <c r="AZ82" s="35">
        <f t="shared" si="12"/>
        <v>48</v>
      </c>
      <c r="BA82" s="35">
        <f t="shared" si="20"/>
        <v>0.15348837209302327</v>
      </c>
      <c r="BB82" s="35">
        <f t="shared" si="21"/>
        <v>0.56470588235294117</v>
      </c>
      <c r="BC82" s="35">
        <f t="shared" si="17"/>
        <v>0.41121751025991793</v>
      </c>
      <c r="BD82">
        <f t="shared" si="18"/>
        <v>0.56470588235294117</v>
      </c>
      <c r="BE82">
        <f t="shared" si="19"/>
        <v>0.15348837209302327</v>
      </c>
      <c r="BF82" s="23">
        <f>VLOOKUP(AH82,POINTS_TABLE!$D$2:$E$6,2,FALSE)</f>
        <v>-2.4216717822795024</v>
      </c>
      <c r="BG82" s="23">
        <f>VLOOKUP(AI82,POINTS_TABLE!$D$7:$E$12,2,FALSE)</f>
        <v>-0.94910634884503919</v>
      </c>
      <c r="BH82" s="23">
        <f>VLOOKUP(AJ82,POINTS_TABLE!$D$13:$E$18,2,FALSE)</f>
        <v>-7.6023925483498971</v>
      </c>
      <c r="BI82" s="23">
        <f>VLOOKUP(AK82,POINTS_TABLE!$D$21:$E$24,2,FALSE)</f>
        <v>15.455276084198793</v>
      </c>
      <c r="BJ82" s="23">
        <f>VLOOKUP(AL82,POINTS_TABLE!$D$25:$E$27,2,FALSE)</f>
        <v>-16.350408422870363</v>
      </c>
      <c r="BK82" s="23">
        <f>VLOOKUP(AM82,POINTS_TABLE!$D$28:$E$33,2,FALSE)</f>
        <v>21.135674984953837</v>
      </c>
      <c r="BL82" s="23">
        <f>VLOOKUP(AN82,POINTS_TABLE!$D$34:$E$37,2,FALSE)</f>
        <v>7.4046821899710498</v>
      </c>
      <c r="BM82" s="23">
        <f>VLOOKUP(AO82,POINTS_TABLE!$D$38:$E$41,2,FALSE)</f>
        <v>3.0392969223849704</v>
      </c>
      <c r="BN82" s="23">
        <f>VLOOKUP(AP82,POINTS_TABLE!$D$42:$E$44,2,FALSE)</f>
        <v>13.840093530703253</v>
      </c>
      <c r="BO82" s="23">
        <f>VLOOKUP(AQ82,POINTS_TABLE!$D$45:$E$48,2,FALSE)</f>
        <v>2.6738283855727758</v>
      </c>
      <c r="BP82" s="23">
        <f>VLOOKUP(AR82,POINTS_TABLE!$D$49:$E$50,2,FALSE)</f>
        <v>-3.4375704313596254</v>
      </c>
      <c r="BQ82" s="23">
        <f>VLOOKUP(AS82,POINTS_TABLE!$D$51:$E$52,2,FALSE)</f>
        <v>-3.8353326132213157</v>
      </c>
      <c r="BR82" s="39">
        <f>ROUND(SCORECARD_SCALLING!$C$6-SUM(BF82:BQ82)-TRAIN_SUMMARY!$C$2*SCORECARD_SCALLING!$C$5,0)</f>
        <v>477</v>
      </c>
      <c r="BS82" t="str">
        <f t="shared" si="22"/>
        <v>Reject</v>
      </c>
      <c r="BT82">
        <f t="shared" si="23"/>
        <v>1</v>
      </c>
    </row>
    <row r="83" spans="1:72">
      <c r="A83" s="2" t="s">
        <v>21</v>
      </c>
      <c r="B83" s="2">
        <v>24</v>
      </c>
      <c r="C83" s="2" t="s">
        <v>33</v>
      </c>
      <c r="D83" s="2" t="s">
        <v>41</v>
      </c>
      <c r="E83" s="2">
        <v>7721</v>
      </c>
      <c r="F83" s="2" t="s">
        <v>24</v>
      </c>
      <c r="G83" s="2" t="s">
        <v>57</v>
      </c>
      <c r="H83" s="2">
        <v>1</v>
      </c>
      <c r="I83" s="2" t="s">
        <v>36</v>
      </c>
      <c r="J83" s="2" t="s">
        <v>27</v>
      </c>
      <c r="K83" s="2">
        <v>2</v>
      </c>
      <c r="L83" s="2" t="s">
        <v>43</v>
      </c>
      <c r="M83" s="2">
        <v>30</v>
      </c>
      <c r="N83" s="2" t="s">
        <v>27</v>
      </c>
      <c r="O83" s="2" t="s">
        <v>29</v>
      </c>
      <c r="P83" s="2">
        <v>1</v>
      </c>
      <c r="Q83" s="2" t="s">
        <v>30</v>
      </c>
      <c r="R83" s="2">
        <v>1</v>
      </c>
      <c r="S83" s="2" t="s">
        <v>31</v>
      </c>
      <c r="T83" s="2" t="s">
        <v>62</v>
      </c>
      <c r="U83" s="2">
        <v>0</v>
      </c>
      <c r="V83">
        <f>_xlfn.XLOOKUP(B83,Binning_WOE_IV!$C$2:$C$6,Binning_WOE_IV!$I$2:$I$6,"not found",-1)</f>
        <v>-0.12917431193202994</v>
      </c>
      <c r="W83">
        <f>_xlfn.XLOOKUP(E83,Binning_WOE_IV!$C$7:$C$12,Binning_WOE_IV!$I$7:$I$12,"not found",-1)</f>
        <v>-0.1020145435816787</v>
      </c>
      <c r="X83">
        <f>_xlfn.XLOOKUP(M83,Binning_WOE_IV!$C$13:$C$18,Binning_WOE_IV!$I$13:$I$18,"not found",-1)</f>
        <v>-9.0210644079187538E-2</v>
      </c>
      <c r="Y83">
        <f>_xlfn.XLOOKUP(A83,Binning_WOE_IV!$B$32:$B$35,Binning_WOE_IV!$G$32:$G$35,"not found",0)</f>
        <v>-0.67859154491044971</v>
      </c>
      <c r="Z83" s="23">
        <f>_xlfn.XLOOKUP(_xlfn.XLOOKUP(C83,Binning_WOE_IV!$AF$2:$AF$6,Binning_WOE_IV!$AG$2:$AG$6,"not found",0),Binning_WOE_IV!$R$36:$R$38,Binning_WOE_IV!$G$36:$G$38,"not found",0)</f>
        <v>-4.4726268044255127E-2</v>
      </c>
      <c r="AA83" cm="1">
        <f t="array" ref="AA83">_xlfn.SWITCH(D83,"radio/tv",Binning_WOE_IV!$G$39,"other",Binning_WOE_IV!$G$39,"education",Binning_WOE_IV!$G$40,"retraining",Binning_WOE_IV!$G$40,"furniture/equipment",Binning_WOE_IV!$G$41,"domestic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83">
        <f>_xlfn.LET(_xlpm.b,_xlfn.XLOOKUP(F83,Binning_WOE_IV!$AJ$2:$AJ$6,Binning_WOE_IV!$AK$2:$AK$6,"not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83">
        <f>_xlfn.LET(_xlpm.b,_xlfn.XLOOKUP(G83,Binning_WOE_IV!$AL$2:$AL$6,Binning_WOE_IV!$AM$2:$AM$6,"not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83">
        <f>_xlfn.XLOOKUP(_xlfn.XLOOKUP(I83,Binning_WOE_IV!$AN$2:$AN$5,Binning_WOE_IV!$AO$2:$AO$5,"not found",0),Binning_WOE_IV!$R$53:$R$55,Binning_WOE_IV!$G$53:$G$55,"not found",0)</f>
        <v>-0.20099341664998441</v>
      </c>
      <c r="AE83">
        <f>_xlfn.LET(_xlpm.b,_xlfn.XLOOKUP(L83,Binning_WOE_IV!$AQ$2:$AQ$5,Binning_WOE_IV!$AR$2:$AR$5,"not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83">
        <f>_xlfn.XLOOKUP(_xlfn.XLOOKUP(N83,Binning_WOE_IV!$AS$2:$AS$4,Binning_WOE_IV!$AT$2:$AT$4,"not found",0),Binning_WOE_IV!$R$62:$R$63,Binning_WOE_IV!$G$62:$G$63,"not found",0)</f>
        <v>0.12957806221905885</v>
      </c>
      <c r="AG83">
        <f>_xlfn.XLOOKUP(_xlfn.XLOOKUP(O83,Binning_WOE_IV!$AU$2:$AU$4,Binning_WOE_IV!$AV$2:$AV$4,"not found",0),Binning_WOE_IV!$R$64:$R$65,Binning_WOE_IV!$G$64:$G$65,"not found",0)</f>
        <v>0.23435622685305388</v>
      </c>
      <c r="AH83">
        <f>V83*TEST_SUMMARY!$C$3</f>
        <v>0.10186434668464488</v>
      </c>
      <c r="AI83">
        <f>W83*TEST_SUMMARY!$C$4</f>
        <v>5.0912844229637523E-2</v>
      </c>
      <c r="AJ83">
        <f>X83*TEST_SUMMARY!$C$5</f>
        <v>5.7453903556002682E-2</v>
      </c>
      <c r="AK83">
        <f>Y83*TEST_SUMMARY!$C$6</f>
        <v>0.53190423215968441</v>
      </c>
      <c r="AL83">
        <f>Z83*TEST_SUMMARY!$C$7</f>
        <v>2.4580699342731407E-2</v>
      </c>
      <c r="AM83">
        <f>AA83*TEST_SUMMARY!$C$8</f>
        <v>5.9194073638088991E-2</v>
      </c>
      <c r="AN83">
        <f>AB83*TEST_SUMMARY!$C$9</f>
        <v>-0.49611293003523665</v>
      </c>
      <c r="AO83">
        <f>AC83*TEST_SUMMARY!$C$10</f>
        <v>0.2867089209985732</v>
      </c>
      <c r="AP83">
        <f>AD83*TEST_SUMMARY!$C$11</f>
        <v>0.23813846799994265</v>
      </c>
      <c r="AQ83">
        <f>AE83*TEST_SUMMARY!$C$12</f>
        <v>-1.8327249432625072E-2</v>
      </c>
      <c r="AR83">
        <f>AF83*TEST_SUMMARY!$C$13</f>
        <v>-7.9424741749105313E-2</v>
      </c>
      <c r="AS83">
        <f>AG83*TEST_SUMMARY!$C$14</f>
        <v>-8.8614999578798745E-2</v>
      </c>
      <c r="AT83">
        <f>TEST_SUMMARY!$C$2+SUM(AH83:AS83)</f>
        <v>-0.15312324694858304</v>
      </c>
      <c r="AU83">
        <f t="shared" si="13"/>
        <v>0.46179380995505925</v>
      </c>
      <c r="AV83">
        <f t="shared" si="14"/>
        <v>0.61951353937133835</v>
      </c>
      <c r="AW83">
        <f t="shared" si="15"/>
        <v>1</v>
      </c>
      <c r="AX83">
        <f t="shared" si="16"/>
        <v>0</v>
      </c>
      <c r="AY83" s="35">
        <f t="shared" ref="AY83:AZ146" si="24">AW83+AY82</f>
        <v>34</v>
      </c>
      <c r="AZ83" s="35">
        <f t="shared" si="24"/>
        <v>48</v>
      </c>
      <c r="BA83" s="35">
        <f t="shared" si="20"/>
        <v>0.15813953488372093</v>
      </c>
      <c r="BB83" s="35">
        <f t="shared" si="21"/>
        <v>0.56470588235294117</v>
      </c>
      <c r="BC83" s="35">
        <f t="shared" si="17"/>
        <v>0.40656634746922027</v>
      </c>
      <c r="BD83">
        <f t="shared" si="18"/>
        <v>0.56470588235294117</v>
      </c>
      <c r="BE83">
        <f t="shared" si="19"/>
        <v>0.15813953488372093</v>
      </c>
      <c r="BF83" s="23">
        <f>VLOOKUP(AH83,POINTS_TABLE!$D$2:$E$6,2,FALSE)</f>
        <v>4.4087756341599382</v>
      </c>
      <c r="BG83" s="23">
        <f>VLOOKUP(AI83,POINTS_TABLE!$D$7:$E$12,2,FALSE)</f>
        <v>2.2035512366295098</v>
      </c>
      <c r="BH83" s="23">
        <f>VLOOKUP(AJ83,POINTS_TABLE!$D$13:$E$18,2,FALSE)</f>
        <v>2.4866538521987356</v>
      </c>
      <c r="BI83" s="23">
        <f>VLOOKUP(AK83,POINTS_TABLE!$D$21:$E$24,2,FALSE)</f>
        <v>23.021267938938855</v>
      </c>
      <c r="BJ83" s="23">
        <f>VLOOKUP(AL83,POINTS_TABLE!$D$25:$E$27,2,FALSE)</f>
        <v>1.063873591300236</v>
      </c>
      <c r="BK83" s="23">
        <f>VLOOKUP(AM83,POINTS_TABLE!$D$28:$E$33,2,FALSE)</f>
        <v>2.5619698946306131</v>
      </c>
      <c r="BL83" s="23">
        <f>VLOOKUP(AN83,POINTS_TABLE!$D$34:$E$37,2,FALSE)</f>
        <v>-21.472189916481874</v>
      </c>
      <c r="BM83" s="23">
        <f>VLOOKUP(AO83,POINTS_TABLE!$D$38:$E$41,2,FALSE)</f>
        <v>12.409006155098014</v>
      </c>
      <c r="BN83" s="23">
        <f>VLOOKUP(AP83,POINTS_TABLE!$D$42:$E$44,2,FALSE)</f>
        <v>10.30683560485237</v>
      </c>
      <c r="BO83" s="23">
        <f>VLOOKUP(AQ83,POINTS_TABLE!$D$45:$E$48,2,FALSE)</f>
        <v>-0.79321895608749771</v>
      </c>
      <c r="BP83" s="23">
        <f>VLOOKUP(AR83,POINTS_TABLE!$D$49:$E$50,2,FALSE)</f>
        <v>-3.4375704313596254</v>
      </c>
      <c r="BQ83" s="23">
        <f>VLOOKUP(AS83,POINTS_TABLE!$D$51:$E$52,2,FALSE)</f>
        <v>-3.8353326132213157</v>
      </c>
      <c r="BR83" s="39">
        <f>ROUND(SCORECARD_SCALLING!$C$6-SUM(BF83:BQ83)-TRAIN_SUMMARY!$C$2*SCORECARD_SCALLING!$C$5,0)</f>
        <v>477</v>
      </c>
      <c r="BS83" t="str">
        <f t="shared" si="22"/>
        <v>Reject</v>
      </c>
      <c r="BT83">
        <f t="shared" si="23"/>
        <v>1</v>
      </c>
    </row>
    <row r="84" spans="1:72">
      <c r="A84" s="2" t="s">
        <v>21</v>
      </c>
      <c r="B84" s="2">
        <v>21</v>
      </c>
      <c r="C84" s="2" t="s">
        <v>22</v>
      </c>
      <c r="D84" s="2" t="s">
        <v>46</v>
      </c>
      <c r="E84" s="2">
        <v>1602</v>
      </c>
      <c r="F84" s="2" t="s">
        <v>34</v>
      </c>
      <c r="G84" s="2" t="s">
        <v>25</v>
      </c>
      <c r="H84" s="2">
        <v>4</v>
      </c>
      <c r="I84" s="2" t="s">
        <v>56</v>
      </c>
      <c r="J84" s="2" t="s">
        <v>27</v>
      </c>
      <c r="K84" s="2">
        <v>3</v>
      </c>
      <c r="L84" s="2" t="s">
        <v>50</v>
      </c>
      <c r="M84" s="2">
        <v>30</v>
      </c>
      <c r="N84" s="2" t="s">
        <v>27</v>
      </c>
      <c r="O84" s="2" t="s">
        <v>29</v>
      </c>
      <c r="P84" s="2">
        <v>2</v>
      </c>
      <c r="Q84" s="2" t="s">
        <v>30</v>
      </c>
      <c r="R84" s="2">
        <v>1</v>
      </c>
      <c r="S84" s="2" t="s">
        <v>31</v>
      </c>
      <c r="T84" s="2" t="s">
        <v>31</v>
      </c>
      <c r="U84" s="2">
        <v>0</v>
      </c>
      <c r="V84">
        <f>_xlfn.XLOOKUP(B84,Binning_WOE_IV!$C$2:$C$6,Binning_WOE_IV!$I$2:$I$6,"not found",-1)</f>
        <v>7.0953437452657447E-2</v>
      </c>
      <c r="W84">
        <f>_xlfn.XLOOKUP(E84,Binning_WOE_IV!$C$7:$C$12,Binning_WOE_IV!$I$7:$I$12,"not found",-1)</f>
        <v>0.16104877718831048</v>
      </c>
      <c r="X84">
        <f>_xlfn.XLOOKUP(M84,Binning_WOE_IV!$C$13:$C$18,Binning_WOE_IV!$I$13:$I$18,"not found",-1)</f>
        <v>-9.0210644079187538E-2</v>
      </c>
      <c r="Y84">
        <f>_xlfn.XLOOKUP(A84,Binning_WOE_IV!$B$32:$B$35,Binning_WOE_IV!$G$32:$G$35,"not found",0)</f>
        <v>-0.67859154491044971</v>
      </c>
      <c r="Z84" s="23">
        <f>_xlfn.XLOOKUP(_xlfn.XLOOKUP(C84,Binning_WOE_IV!$AF$2:$AF$6,Binning_WOE_IV!$AG$2:$AG$6,"not found",0),Binning_WOE_IV!$R$36:$R$38,Binning_WOE_IV!$G$36:$G$38,"not found",0)</f>
        <v>0.68738688104907397</v>
      </c>
      <c r="AA84" cm="1">
        <f t="array" ref="AA84">_xlfn.SWITCH(D84,"radio/tv",Binning_WOE_IV!$G$39,"other",Binning_WOE_IV!$G$39,"education",Binning_WOE_IV!$G$40,"retraining",Binning_WOE_IV!$G$40,"furniture/equipment",Binning_WOE_IV!$G$41,"domestic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84">
        <f>_xlfn.LET(_xlpm.b,_xlfn.XLOOKUP(F84,Binning_WOE_IV!$AJ$2:$AJ$6,Binning_WOE_IV!$AK$2:$AK$6,"not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84">
        <f>_xlfn.LET(_xlpm.b,_xlfn.XLOOKUP(G84,Binning_WOE_IV!$AL$2:$AL$6,Binning_WOE_IV!$AM$2:$AM$6,"not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84">
        <f>_xlfn.XLOOKUP(_xlfn.XLOOKUP(I84,Binning_WOE_IV!$AN$2:$AN$5,Binning_WOE_IV!$AO$2:$AO$5,"not found",0),Binning_WOE_IV!$R$53:$R$55,Binning_WOE_IV!$G$53:$G$55,"not found",0)</f>
        <v>-0.2698954162208389</v>
      </c>
      <c r="AE84">
        <f>_xlfn.LET(_xlpm.b,_xlfn.XLOOKUP(L84,Binning_WOE_IV!$AQ$2:$AQ$5,Binning_WOE_IV!$AR$2:$AR$5,"not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84">
        <f>_xlfn.XLOOKUP(_xlfn.XLOOKUP(N84,Binning_WOE_IV!$AS$2:$AS$4,Binning_WOE_IV!$AT$2:$AT$4,"not found",0),Binning_WOE_IV!$R$62:$R$63,Binning_WOE_IV!$G$62:$G$63,"not found",0)</f>
        <v>0.12957806221905885</v>
      </c>
      <c r="AG84">
        <f>_xlfn.XLOOKUP(_xlfn.XLOOKUP(O84,Binning_WOE_IV!$AU$2:$AU$4,Binning_WOE_IV!$AV$2:$AV$4,"not found",0),Binning_WOE_IV!$R$64:$R$65,Binning_WOE_IV!$G$64:$G$65,"not found",0)</f>
        <v>0.23435622685305388</v>
      </c>
      <c r="AH84">
        <f>V84*TEST_SUMMARY!$C$3</f>
        <v>-5.5952498937620498E-2</v>
      </c>
      <c r="AI84">
        <f>W84*TEST_SUMMARY!$C$4</f>
        <v>-8.037531726833734E-2</v>
      </c>
      <c r="AJ84">
        <f>X84*TEST_SUMMARY!$C$5</f>
        <v>5.7453903556002682E-2</v>
      </c>
      <c r="AK84">
        <f>Y84*TEST_SUMMARY!$C$6</f>
        <v>0.53190423215968441</v>
      </c>
      <c r="AL84">
        <f>Z84*TEST_SUMMARY!$C$7</f>
        <v>-0.37777464997720578</v>
      </c>
      <c r="AM84">
        <f>AA84*TEST_SUMMARY!$C$8</f>
        <v>0.38352631329769549</v>
      </c>
      <c r="AN84">
        <f>AB84*TEST_SUMMARY!$C$9</f>
        <v>0.17108448609736249</v>
      </c>
      <c r="AO84">
        <f>AC84*TEST_SUMMARY!$C$10</f>
        <v>-0.18469041192036334</v>
      </c>
      <c r="AP84">
        <f>AD84*TEST_SUMMARY!$C$11</f>
        <v>0.31977406031642996</v>
      </c>
      <c r="AQ84">
        <f>AE84*TEST_SUMMARY!$C$12</f>
        <v>6.1778553558697331E-2</v>
      </c>
      <c r="AR84">
        <f>AF84*TEST_SUMMARY!$C$13</f>
        <v>-7.9424741749105313E-2</v>
      </c>
      <c r="AS84">
        <f>AG84*TEST_SUMMARY!$C$14</f>
        <v>-8.8614999578798745E-2</v>
      </c>
      <c r="AT84">
        <f>TEST_SUMMARY!$C$2+SUM(AH84:AS84)</f>
        <v>-0.16271188520768165</v>
      </c>
      <c r="AU84">
        <f t="shared" si="13"/>
        <v>0.45941153803654333</v>
      </c>
      <c r="AV84">
        <f t="shared" si="14"/>
        <v>0.61509698838742832</v>
      </c>
      <c r="AW84">
        <f t="shared" si="15"/>
        <v>1</v>
      </c>
      <c r="AX84">
        <f t="shared" si="16"/>
        <v>0</v>
      </c>
      <c r="AY84" s="35">
        <f t="shared" si="24"/>
        <v>35</v>
      </c>
      <c r="AZ84" s="35">
        <f t="shared" si="24"/>
        <v>48</v>
      </c>
      <c r="BA84" s="35">
        <f t="shared" si="20"/>
        <v>0.16279069767441862</v>
      </c>
      <c r="BB84" s="35">
        <f t="shared" si="21"/>
        <v>0.56470588235294117</v>
      </c>
      <c r="BC84" s="35">
        <f t="shared" si="17"/>
        <v>0.40191518467852255</v>
      </c>
      <c r="BD84">
        <f t="shared" si="18"/>
        <v>0.56470588235294117</v>
      </c>
      <c r="BE84">
        <f t="shared" si="19"/>
        <v>0.16279069767441862</v>
      </c>
      <c r="BF84" s="23">
        <f>VLOOKUP(AH84,POINTS_TABLE!$D$2:$E$6,2,FALSE)</f>
        <v>-2.4216717822795024</v>
      </c>
      <c r="BG84" s="23">
        <f>VLOOKUP(AI84,POINTS_TABLE!$D$7:$E$12,2,FALSE)</f>
        <v>-3.4787121489872201</v>
      </c>
      <c r="BH84" s="23">
        <f>VLOOKUP(AJ84,POINTS_TABLE!$D$13:$E$18,2,FALSE)</f>
        <v>2.4866538521987356</v>
      </c>
      <c r="BI84" s="23">
        <f>VLOOKUP(AK84,POINTS_TABLE!$D$21:$E$24,2,FALSE)</f>
        <v>23.021267938938855</v>
      </c>
      <c r="BJ84" s="23">
        <f>VLOOKUP(AL84,POINTS_TABLE!$D$25:$E$27,2,FALSE)</f>
        <v>-16.350408422870363</v>
      </c>
      <c r="BK84" s="23">
        <f>VLOOKUP(AM84,POINTS_TABLE!$D$28:$E$33,2,FALSE)</f>
        <v>16.599345307350365</v>
      </c>
      <c r="BL84" s="23">
        <f>VLOOKUP(AN84,POINTS_TABLE!$D$34:$E$37,2,FALSE)</f>
        <v>7.4046821899710498</v>
      </c>
      <c r="BM84" s="23">
        <f>VLOOKUP(AO84,POINTS_TABLE!$D$38:$E$41,2,FALSE)</f>
        <v>-7.9935582413174426</v>
      </c>
      <c r="BN84" s="23">
        <f>VLOOKUP(AP84,POINTS_TABLE!$D$42:$E$44,2,FALSE)</f>
        <v>13.840093530703253</v>
      </c>
      <c r="BO84" s="23">
        <f>VLOOKUP(AQ84,POINTS_TABLE!$D$45:$E$48,2,FALSE)</f>
        <v>2.6738283855727758</v>
      </c>
      <c r="BP84" s="23">
        <f>VLOOKUP(AR84,POINTS_TABLE!$D$49:$E$50,2,FALSE)</f>
        <v>-3.4375704313596254</v>
      </c>
      <c r="BQ84" s="23">
        <f>VLOOKUP(AS84,POINTS_TABLE!$D$51:$E$52,2,FALSE)</f>
        <v>-3.8353326132213157</v>
      </c>
      <c r="BR84" s="39">
        <f>ROUND(SCORECARD_SCALLING!$C$6-SUM(BF84:BQ84)-TRAIN_SUMMARY!$C$2*SCORECARD_SCALLING!$C$5,0)</f>
        <v>477</v>
      </c>
      <c r="BS84" t="str">
        <f t="shared" si="22"/>
        <v>Reject</v>
      </c>
      <c r="BT84">
        <f t="shared" si="23"/>
        <v>1</v>
      </c>
    </row>
    <row r="85" spans="1:72">
      <c r="A85" s="2" t="s">
        <v>21</v>
      </c>
      <c r="B85" s="2">
        <v>6</v>
      </c>
      <c r="C85" s="2" t="s">
        <v>33</v>
      </c>
      <c r="D85" s="2" t="s">
        <v>46</v>
      </c>
      <c r="E85" s="2">
        <v>14896</v>
      </c>
      <c r="F85" s="2" t="s">
        <v>34</v>
      </c>
      <c r="G85" s="2" t="s">
        <v>25</v>
      </c>
      <c r="H85" s="2">
        <v>1</v>
      </c>
      <c r="I85" s="2" t="s">
        <v>26</v>
      </c>
      <c r="J85" s="2" t="s">
        <v>27</v>
      </c>
      <c r="K85" s="2">
        <v>4</v>
      </c>
      <c r="L85" s="2" t="s">
        <v>47</v>
      </c>
      <c r="M85" s="2">
        <v>68</v>
      </c>
      <c r="N85" s="2" t="s">
        <v>61</v>
      </c>
      <c r="O85" s="2" t="s">
        <v>29</v>
      </c>
      <c r="P85" s="2">
        <v>1</v>
      </c>
      <c r="Q85" s="2" t="s">
        <v>52</v>
      </c>
      <c r="R85" s="2">
        <v>1</v>
      </c>
      <c r="S85" s="2" t="s">
        <v>31</v>
      </c>
      <c r="T85" s="2" t="s">
        <v>31</v>
      </c>
      <c r="U85" s="2">
        <v>1</v>
      </c>
      <c r="V85">
        <f>_xlfn.XLOOKUP(B85,Binning_WOE_IV!$C$2:$C$6,Binning_WOE_IV!$I$2:$I$6,"not found",-1)</f>
        <v>1.0146162505891094</v>
      </c>
      <c r="W85">
        <f>_xlfn.XLOOKUP(E85,Binning_WOE_IV!$C$7:$C$12,Binning_WOE_IV!$I$7:$I$12,"not found",-1)</f>
        <v>-0.98786424995459821</v>
      </c>
      <c r="X85">
        <f>_xlfn.XLOOKUP(M85,Binning_WOE_IV!$C$13:$C$18,Binning_WOE_IV!$I$13:$I$18,"not found",-1)</f>
        <v>0.47434342549681774</v>
      </c>
      <c r="Y85">
        <f>_xlfn.XLOOKUP(A85,Binning_WOE_IV!$B$32:$B$35,Binning_WOE_IV!$G$32:$G$35,"not found",0)</f>
        <v>-0.67859154491044971</v>
      </c>
      <c r="Z85" s="23">
        <f>_xlfn.XLOOKUP(_xlfn.XLOOKUP(C85,Binning_WOE_IV!$AF$2:$AF$6,Binning_WOE_IV!$AG$2:$AG$6,"not found",0),Binning_WOE_IV!$R$36:$R$38,Binning_WOE_IV!$G$36:$G$38,"not found",0)</f>
        <v>-4.4726268044255127E-2</v>
      </c>
      <c r="AA85" cm="1">
        <f t="array" ref="AA85">_xlfn.SWITCH(D85,"radio/tv",Binning_WOE_IV!$G$39,"other",Binning_WOE_IV!$G$39,"education",Binning_WOE_IV!$G$40,"retraining",Binning_WOE_IV!$G$40,"furniture/equipment",Binning_WOE_IV!$G$41,"domestic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85">
        <f>_xlfn.LET(_xlpm.b,_xlfn.XLOOKUP(F85,Binning_WOE_IV!$AJ$2:$AJ$6,Binning_WOE_IV!$AK$2:$AK$6,"not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85">
        <f>_xlfn.LET(_xlpm.b,_xlfn.XLOOKUP(G85,Binning_WOE_IV!$AL$2:$AL$6,Binning_WOE_IV!$AM$2:$AM$6,"not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85">
        <f>_xlfn.XLOOKUP(_xlfn.XLOOKUP(I85,Binning_WOE_IV!$AN$2:$AN$5,Binning_WOE_IV!$AO$2:$AO$5,"not found",0),Binning_WOE_IV!$R$53:$R$55,Binning_WOE_IV!$G$53:$G$55,"not found",0)</f>
        <v>0.1811117123342415</v>
      </c>
      <c r="AE85">
        <f>_xlfn.LET(_xlpm.b,_xlfn.XLOOKUP(L85,Binning_WOE_IV!$AQ$2:$AQ$5,Binning_WOE_IV!$AR$2:$AR$5,"not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85">
        <f>_xlfn.XLOOKUP(_xlfn.XLOOKUP(N85,Binning_WOE_IV!$AS$2:$AS$4,Binning_WOE_IV!$AT$2:$AT$4,"not found",0),Binning_WOE_IV!$R$62:$R$63,Binning_WOE_IV!$G$62:$G$63,"not found",0)</f>
        <v>-0.54969627176468283</v>
      </c>
      <c r="AG85">
        <f>_xlfn.XLOOKUP(_xlfn.XLOOKUP(O85,Binning_WOE_IV!$AU$2:$AU$4,Binning_WOE_IV!$AV$2:$AV$4,"not found",0),Binning_WOE_IV!$R$64:$R$65,Binning_WOE_IV!$G$64:$G$65,"not found",0)</f>
        <v>0.23435622685305388</v>
      </c>
      <c r="AH85">
        <f>V85*TEST_SUMMARY!$C$3</f>
        <v>-0.80010661528638027</v>
      </c>
      <c r="AI85">
        <f>W85*TEST_SUMMARY!$C$4</f>
        <v>0.49301772974847569</v>
      </c>
      <c r="AJ85">
        <f>X85*TEST_SUMMARY!$C$5</f>
        <v>-0.30210272522824844</v>
      </c>
      <c r="AK85">
        <f>Y85*TEST_SUMMARY!$C$6</f>
        <v>0.53190423215968441</v>
      </c>
      <c r="AL85">
        <f>Z85*TEST_SUMMARY!$C$7</f>
        <v>2.4580699342731407E-2</v>
      </c>
      <c r="AM85">
        <f>AA85*TEST_SUMMARY!$C$8</f>
        <v>0.38352631329769549</v>
      </c>
      <c r="AN85">
        <f>AB85*TEST_SUMMARY!$C$9</f>
        <v>0.17108448609736249</v>
      </c>
      <c r="AO85">
        <f>AC85*TEST_SUMMARY!$C$10</f>
        <v>-0.18469041192036334</v>
      </c>
      <c r="AP85">
        <f>AD85*TEST_SUMMARY!$C$11</f>
        <v>-0.21458247952085815</v>
      </c>
      <c r="AQ85">
        <f>AE85*TEST_SUMMARY!$C$12</f>
        <v>0.30495501300893796</v>
      </c>
      <c r="AR85">
        <f>AF85*TEST_SUMMARY!$C$13</f>
        <v>0.33693577197926589</v>
      </c>
      <c r="AS85">
        <f>AG85*TEST_SUMMARY!$C$14</f>
        <v>-8.8614999578798745E-2</v>
      </c>
      <c r="AT85">
        <f>TEST_SUMMARY!$C$2+SUM(AH85:AS85)</f>
        <v>-0.16549380066261876</v>
      </c>
      <c r="AU85">
        <f t="shared" si="13"/>
        <v>0.45872072061324687</v>
      </c>
      <c r="AV85">
        <f t="shared" si="14"/>
        <v>0.77931370592651394</v>
      </c>
      <c r="AW85">
        <f t="shared" si="15"/>
        <v>0</v>
      </c>
      <c r="AX85">
        <f t="shared" si="16"/>
        <v>1</v>
      </c>
      <c r="AY85" s="35">
        <f t="shared" si="24"/>
        <v>35</v>
      </c>
      <c r="AZ85" s="35">
        <f t="shared" si="24"/>
        <v>49</v>
      </c>
      <c r="BA85" s="35">
        <f t="shared" si="20"/>
        <v>0.16279069767441862</v>
      </c>
      <c r="BB85" s="35">
        <f t="shared" si="21"/>
        <v>0.57647058823529407</v>
      </c>
      <c r="BC85" s="35">
        <f t="shared" si="17"/>
        <v>0.41367989056087545</v>
      </c>
      <c r="BD85">
        <f t="shared" si="18"/>
        <v>0.57647058823529407</v>
      </c>
      <c r="BE85">
        <f t="shared" si="19"/>
        <v>0.16279069767441862</v>
      </c>
      <c r="BF85" s="23">
        <f>VLOOKUP(AH85,POINTS_TABLE!$D$2:$E$6,2,FALSE)</f>
        <v>-34.629295381683434</v>
      </c>
      <c r="BG85" s="23">
        <f>VLOOKUP(AI85,POINTS_TABLE!$D$7:$E$12,2,FALSE)</f>
        <v>21.33822701335383</v>
      </c>
      <c r="BH85" s="23">
        <f>VLOOKUP(AJ85,POINTS_TABLE!$D$13:$E$18,2,FALSE)</f>
        <v>-13.075263105775054</v>
      </c>
      <c r="BI85" s="23">
        <f>VLOOKUP(AK85,POINTS_TABLE!$D$21:$E$24,2,FALSE)</f>
        <v>23.021267938938855</v>
      </c>
      <c r="BJ85" s="23">
        <f>VLOOKUP(AL85,POINTS_TABLE!$D$25:$E$27,2,FALSE)</f>
        <v>1.063873591300236</v>
      </c>
      <c r="BK85" s="23">
        <f>VLOOKUP(AM85,POINTS_TABLE!$D$28:$E$33,2,FALSE)</f>
        <v>16.599345307350365</v>
      </c>
      <c r="BL85" s="23">
        <f>VLOOKUP(AN85,POINTS_TABLE!$D$34:$E$37,2,FALSE)</f>
        <v>7.4046821899710498</v>
      </c>
      <c r="BM85" s="23">
        <f>VLOOKUP(AO85,POINTS_TABLE!$D$38:$E$41,2,FALSE)</f>
        <v>-7.9935582413174426</v>
      </c>
      <c r="BN85" s="23">
        <f>VLOOKUP(AP85,POINTS_TABLE!$D$42:$E$44,2,FALSE)</f>
        <v>-9.2873123719919874</v>
      </c>
      <c r="BO85" s="23">
        <f>VLOOKUP(AQ85,POINTS_TABLE!$D$45:$E$48,2,FALSE)</f>
        <v>13.198712548866723</v>
      </c>
      <c r="BP85" s="23">
        <f>VLOOKUP(AR85,POINTS_TABLE!$D$49:$E$50,2,FALSE)</f>
        <v>14.582867019977442</v>
      </c>
      <c r="BQ85" s="23">
        <f>VLOOKUP(AS85,POINTS_TABLE!$D$51:$E$52,2,FALSE)</f>
        <v>-3.8353326132213157</v>
      </c>
      <c r="BR85" s="39">
        <f>ROUND(SCORECARD_SCALLING!$C$6-SUM(BF85:BQ85)-TRAIN_SUMMARY!$C$2*SCORECARD_SCALLING!$C$5,0)</f>
        <v>478</v>
      </c>
      <c r="BS85" t="str">
        <f t="shared" si="22"/>
        <v>Reject</v>
      </c>
      <c r="BT85">
        <f t="shared" si="23"/>
        <v>1</v>
      </c>
    </row>
    <row r="86" spans="1:72">
      <c r="A86" s="2" t="s">
        <v>21</v>
      </c>
      <c r="B86" s="2">
        <v>24</v>
      </c>
      <c r="C86" s="2" t="s">
        <v>45</v>
      </c>
      <c r="D86" s="2" t="s">
        <v>23</v>
      </c>
      <c r="E86" s="2">
        <v>1024</v>
      </c>
      <c r="F86" s="2" t="s">
        <v>34</v>
      </c>
      <c r="G86" s="2" t="s">
        <v>57</v>
      </c>
      <c r="H86" s="2">
        <v>4</v>
      </c>
      <c r="I86" s="2" t="s">
        <v>56</v>
      </c>
      <c r="J86" s="2" t="s">
        <v>27</v>
      </c>
      <c r="K86" s="2">
        <v>4</v>
      </c>
      <c r="L86" s="2" t="s">
        <v>28</v>
      </c>
      <c r="M86" s="2">
        <v>48</v>
      </c>
      <c r="N86" s="2" t="s">
        <v>65</v>
      </c>
      <c r="O86" s="2" t="s">
        <v>29</v>
      </c>
      <c r="P86" s="2">
        <v>1</v>
      </c>
      <c r="Q86" s="2" t="s">
        <v>30</v>
      </c>
      <c r="R86" s="2">
        <v>1</v>
      </c>
      <c r="S86" s="2" t="s">
        <v>27</v>
      </c>
      <c r="T86" s="2" t="s">
        <v>31</v>
      </c>
      <c r="U86" s="2">
        <v>1</v>
      </c>
      <c r="V86">
        <f>_xlfn.XLOOKUP(B86,Binning_WOE_IV!$C$2:$C$6,Binning_WOE_IV!$I$2:$I$6,"not found",-1)</f>
        <v>-0.12917431193202994</v>
      </c>
      <c r="W86">
        <f>_xlfn.XLOOKUP(E86,Binning_WOE_IV!$C$7:$C$12,Binning_WOE_IV!$I$7:$I$12,"not found",-1)</f>
        <v>0.16104877718831048</v>
      </c>
      <c r="X86">
        <f>_xlfn.XLOOKUP(M86,Binning_WOE_IV!$C$13:$C$18,Binning_WOE_IV!$I$13:$I$18,"not found",-1)</f>
        <v>0.42044277372805144</v>
      </c>
      <c r="Y86">
        <f>_xlfn.XLOOKUP(A86,Binning_WOE_IV!$B$32:$B$35,Binning_WOE_IV!$G$32:$G$35,"not found",0)</f>
        <v>-0.67859154491044971</v>
      </c>
      <c r="Z86" s="23">
        <f>_xlfn.XLOOKUP(_xlfn.XLOOKUP(C86,Binning_WOE_IV!$AF$2:$AF$6,Binning_WOE_IV!$AG$2:$AG$6,"not found",0),Binning_WOE_IV!$R$36:$R$38,Binning_WOE_IV!$G$36:$G$38,"not found",0)</f>
        <v>-4.4726268044255127E-2</v>
      </c>
      <c r="AA86" cm="1">
        <f t="array" ref="AA86">_xlfn.SWITCH(D86,"radio/tv",Binning_WOE_IV!$G$39,"other",Binning_WOE_IV!$G$39,"education",Binning_WOE_IV!$G$40,"retraining",Binning_WOE_IV!$G$40,"furniture/equipment",Binning_WOE_IV!$G$41,"domestic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86">
        <f>_xlfn.LET(_xlpm.b,_xlfn.XLOOKUP(F86,Binning_WOE_IV!$AJ$2:$AJ$6,Binning_WOE_IV!$AK$2:$AK$6,"not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86">
        <f>_xlfn.LET(_xlpm.b,_xlfn.XLOOKUP(G86,Binning_WOE_IV!$AL$2:$AL$6,Binning_WOE_IV!$AM$2:$AM$6,"not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86">
        <f>_xlfn.XLOOKUP(_xlfn.XLOOKUP(I86,Binning_WOE_IV!$AN$2:$AN$5,Binning_WOE_IV!$AO$2:$AO$5,"not found",0),Binning_WOE_IV!$R$53:$R$55,Binning_WOE_IV!$G$53:$G$55,"not found",0)</f>
        <v>-0.2698954162208389</v>
      </c>
      <c r="AE86">
        <f>_xlfn.LET(_xlpm.b,_xlfn.XLOOKUP(L86,Binning_WOE_IV!$AQ$2:$AQ$5,Binning_WOE_IV!$AR$2:$AR$5,"not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86">
        <f>_xlfn.XLOOKUP(_xlfn.XLOOKUP(N86,Binning_WOE_IV!$AS$2:$AS$4,Binning_WOE_IV!$AT$2:$AT$4,"not found",0),Binning_WOE_IV!$R$62:$R$63,Binning_WOE_IV!$G$62:$G$63,"not found",0)</f>
        <v>-0.54969627176468283</v>
      </c>
      <c r="AG86">
        <f>_xlfn.XLOOKUP(_xlfn.XLOOKUP(O86,Binning_WOE_IV!$AU$2:$AU$4,Binning_WOE_IV!$AV$2:$AV$4,"not found",0),Binning_WOE_IV!$R$64:$R$65,Binning_WOE_IV!$G$64:$G$65,"not found",0)</f>
        <v>0.23435622685305388</v>
      </c>
      <c r="AH86">
        <f>V86*TEST_SUMMARY!$C$3</f>
        <v>0.10186434668464488</v>
      </c>
      <c r="AI86">
        <f>W86*TEST_SUMMARY!$C$4</f>
        <v>-8.037531726833734E-2</v>
      </c>
      <c r="AJ86">
        <f>X86*TEST_SUMMARY!$C$5</f>
        <v>-0.26777415036949909</v>
      </c>
      <c r="AK86">
        <f>Y86*TEST_SUMMARY!$C$6</f>
        <v>0.53190423215968441</v>
      </c>
      <c r="AL86">
        <f>Z86*TEST_SUMMARY!$C$7</f>
        <v>2.4580699342731407E-2</v>
      </c>
      <c r="AM86">
        <f>AA86*TEST_SUMMARY!$C$8</f>
        <v>-0.43521580803835686</v>
      </c>
      <c r="AN86">
        <f>AB86*TEST_SUMMARY!$C$9</f>
        <v>0.17108448609736249</v>
      </c>
      <c r="AO86">
        <f>AC86*TEST_SUMMARY!$C$10</f>
        <v>0.2867089209985732</v>
      </c>
      <c r="AP86">
        <f>AD86*TEST_SUMMARY!$C$11</f>
        <v>0.31977406031642996</v>
      </c>
      <c r="AQ86">
        <f>AE86*TEST_SUMMARY!$C$12</f>
        <v>-0.28008206528227803</v>
      </c>
      <c r="AR86">
        <f>AF86*TEST_SUMMARY!$C$13</f>
        <v>0.33693577197926589</v>
      </c>
      <c r="AS86">
        <f>AG86*TEST_SUMMARY!$C$14</f>
        <v>-8.8614999578798745E-2</v>
      </c>
      <c r="AT86">
        <f>TEST_SUMMARY!$C$2+SUM(AH86:AS86)</f>
        <v>-0.20061063772070087</v>
      </c>
      <c r="AU86">
        <f t="shared" si="13"/>
        <v>0.45001486433564042</v>
      </c>
      <c r="AV86">
        <f t="shared" si="14"/>
        <v>0.79847466490633268</v>
      </c>
      <c r="AW86">
        <f t="shared" si="15"/>
        <v>0</v>
      </c>
      <c r="AX86">
        <f t="shared" si="16"/>
        <v>1</v>
      </c>
      <c r="AY86" s="35">
        <f t="shared" si="24"/>
        <v>35</v>
      </c>
      <c r="AZ86" s="35">
        <f t="shared" si="24"/>
        <v>50</v>
      </c>
      <c r="BA86" s="35">
        <f t="shared" si="20"/>
        <v>0.16279069767441862</v>
      </c>
      <c r="BB86" s="35">
        <f t="shared" si="21"/>
        <v>0.58823529411764708</v>
      </c>
      <c r="BC86" s="35">
        <f t="shared" si="17"/>
        <v>0.42544459644322846</v>
      </c>
      <c r="BD86">
        <f t="shared" si="18"/>
        <v>0.58823529411764708</v>
      </c>
      <c r="BE86">
        <f t="shared" si="19"/>
        <v>0.16279069767441862</v>
      </c>
      <c r="BF86" s="23">
        <f>VLOOKUP(AH86,POINTS_TABLE!$D$2:$E$6,2,FALSE)</f>
        <v>4.4087756341599382</v>
      </c>
      <c r="BG86" s="23">
        <f>VLOOKUP(AI86,POINTS_TABLE!$D$7:$E$12,2,FALSE)</f>
        <v>-3.4787121489872201</v>
      </c>
      <c r="BH86" s="23">
        <f>VLOOKUP(AJ86,POINTS_TABLE!$D$13:$E$18,2,FALSE)</f>
        <v>-11.589493164489957</v>
      </c>
      <c r="BI86" s="23">
        <f>VLOOKUP(AK86,POINTS_TABLE!$D$21:$E$24,2,FALSE)</f>
        <v>23.021267938938855</v>
      </c>
      <c r="BJ86" s="23">
        <f>VLOOKUP(AL86,POINTS_TABLE!$D$25:$E$27,2,FALSE)</f>
        <v>1.063873591300236</v>
      </c>
      <c r="BK86" s="23">
        <f>VLOOKUP(AM86,POINTS_TABLE!$D$28:$E$33,2,FALSE)</f>
        <v>-18.836510639202615</v>
      </c>
      <c r="BL86" s="23">
        <f>VLOOKUP(AN86,POINTS_TABLE!$D$34:$E$37,2,FALSE)</f>
        <v>7.4046821899710498</v>
      </c>
      <c r="BM86" s="23">
        <f>VLOOKUP(AO86,POINTS_TABLE!$D$38:$E$41,2,FALSE)</f>
        <v>12.409006155098014</v>
      </c>
      <c r="BN86" s="23">
        <f>VLOOKUP(AP86,POINTS_TABLE!$D$42:$E$44,2,FALSE)</f>
        <v>13.840093530703253</v>
      </c>
      <c r="BO86" s="23">
        <f>VLOOKUP(AQ86,POINTS_TABLE!$D$45:$E$48,2,FALSE)</f>
        <v>-12.122190198740443</v>
      </c>
      <c r="BP86" s="23">
        <f>VLOOKUP(AR86,POINTS_TABLE!$D$49:$E$50,2,FALSE)</f>
        <v>14.582867019977442</v>
      </c>
      <c r="BQ86" s="23">
        <f>VLOOKUP(AS86,POINTS_TABLE!$D$51:$E$52,2,FALSE)</f>
        <v>-3.8353326132213157</v>
      </c>
      <c r="BR86" s="39">
        <f>ROUND(SCORECARD_SCALLING!$C$6-SUM(BF86:BQ86)-TRAIN_SUMMARY!$C$2*SCORECARD_SCALLING!$C$5,0)</f>
        <v>479</v>
      </c>
      <c r="BS86" t="str">
        <f t="shared" si="22"/>
        <v>Reject</v>
      </c>
      <c r="BT86">
        <f t="shared" si="23"/>
        <v>1</v>
      </c>
    </row>
    <row r="87" spans="1:72">
      <c r="A87" s="2" t="s">
        <v>32</v>
      </c>
      <c r="B87" s="2">
        <v>36</v>
      </c>
      <c r="C87" s="2" t="s">
        <v>33</v>
      </c>
      <c r="D87" s="2" t="s">
        <v>23</v>
      </c>
      <c r="E87" s="2">
        <v>2323</v>
      </c>
      <c r="F87" s="2" t="s">
        <v>34</v>
      </c>
      <c r="G87" s="2" t="s">
        <v>39</v>
      </c>
      <c r="H87" s="2">
        <v>4</v>
      </c>
      <c r="I87" s="2" t="s">
        <v>26</v>
      </c>
      <c r="J87" s="2" t="s">
        <v>27</v>
      </c>
      <c r="K87" s="2">
        <v>4</v>
      </c>
      <c r="L87" s="2" t="s">
        <v>50</v>
      </c>
      <c r="M87" s="2">
        <v>24</v>
      </c>
      <c r="N87" s="2" t="s">
        <v>27</v>
      </c>
      <c r="O87" s="2" t="s">
        <v>51</v>
      </c>
      <c r="P87" s="2">
        <v>1</v>
      </c>
      <c r="Q87" s="2" t="s">
        <v>30</v>
      </c>
      <c r="R87" s="2">
        <v>1</v>
      </c>
      <c r="S87" s="2" t="s">
        <v>27</v>
      </c>
      <c r="T87" s="2" t="s">
        <v>31</v>
      </c>
      <c r="U87" s="2">
        <v>0</v>
      </c>
      <c r="V87">
        <f>_xlfn.XLOOKUP(B87,Binning_WOE_IV!$C$2:$C$6,Binning_WOE_IV!$I$2:$I$6,"not found",-1)</f>
        <v>-0.672432264549915</v>
      </c>
      <c r="W87">
        <f>_xlfn.XLOOKUP(E87,Binning_WOE_IV!$C$7:$C$12,Binning_WOE_IV!$I$7:$I$12,"not found",-1)</f>
        <v>0.12361395596717682</v>
      </c>
      <c r="X87">
        <f>_xlfn.XLOOKUP(M87,Binning_WOE_IV!$C$13:$C$18,Binning_WOE_IV!$I$13:$I$18,"not found",-1)</f>
        <v>-0.40221483439086264</v>
      </c>
      <c r="Y87">
        <f>_xlfn.XLOOKUP(A87,Binning_WOE_IV!$B$32:$B$35,Binning_WOE_IV!$G$32:$G$35,"not found",0)</f>
        <v>-0.45557089656450134</v>
      </c>
      <c r="Z87" s="23">
        <f>_xlfn.XLOOKUP(_xlfn.XLOOKUP(C87,Binning_WOE_IV!$AF$2:$AF$6,Binning_WOE_IV!$AG$2:$AG$6,"not found",0),Binning_WOE_IV!$R$36:$R$38,Binning_WOE_IV!$G$36:$G$38,"not found",0)</f>
        <v>-4.4726268044255127E-2</v>
      </c>
      <c r="AA87" cm="1">
        <f t="array" ref="AA87">_xlfn.SWITCH(D87,"radio/tv",Binning_WOE_IV!$G$39,"other",Binning_WOE_IV!$G$39,"education",Binning_WOE_IV!$G$40,"retraining",Binning_WOE_IV!$G$40,"furniture/equipment",Binning_WOE_IV!$G$41,"domestic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87">
        <f>_xlfn.LET(_xlpm.b,_xlfn.XLOOKUP(F87,Binning_WOE_IV!$AJ$2:$AJ$6,Binning_WOE_IV!$AK$2:$AK$6,"not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87">
        <f>_xlfn.LET(_xlpm.b,_xlfn.XLOOKUP(G87,Binning_WOE_IV!$AL$2:$AL$6,Binning_WOE_IV!$AM$2:$AM$6,"not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87">
        <f>_xlfn.XLOOKUP(_xlfn.XLOOKUP(I87,Binning_WOE_IV!$AN$2:$AN$5,Binning_WOE_IV!$AO$2:$AO$5,"not found",0),Binning_WOE_IV!$R$53:$R$55,Binning_WOE_IV!$G$53:$G$55,"not found",0)</f>
        <v>0.1811117123342415</v>
      </c>
      <c r="AE87">
        <f>_xlfn.LET(_xlpm.b,_xlfn.XLOOKUP(L87,Binning_WOE_IV!$AQ$2:$AQ$5,Binning_WOE_IV!$AR$2:$AR$5,"not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87">
        <f>_xlfn.XLOOKUP(_xlfn.XLOOKUP(N87,Binning_WOE_IV!$AS$2:$AS$4,Binning_WOE_IV!$AT$2:$AT$4,"not found",0),Binning_WOE_IV!$R$62:$R$63,Binning_WOE_IV!$G$62:$G$63,"not found",0)</f>
        <v>0.12957806221905885</v>
      </c>
      <c r="AG87">
        <f>_xlfn.XLOOKUP(_xlfn.XLOOKUP(O87,Binning_WOE_IV!$AU$2:$AU$4,Binning_WOE_IV!$AV$2:$AV$4,"not found",0),Binning_WOE_IV!$R$64:$R$65,Binning_WOE_IV!$G$64:$G$65,"not found",0)</f>
        <v>-0.4919272386823581</v>
      </c>
      <c r="AH87">
        <f>V87*TEST_SUMMARY!$C$3</f>
        <v>0.53026698802232175</v>
      </c>
      <c r="AI87">
        <f>W87*TEST_SUMMARY!$C$4</f>
        <v>-6.1692557392340606E-2</v>
      </c>
      <c r="AJ87">
        <f>X87*TEST_SUMMARY!$C$5</f>
        <v>0.25616502952357967</v>
      </c>
      <c r="AK87">
        <f>Y87*TEST_SUMMARY!$C$6</f>
        <v>0.35709270141793154</v>
      </c>
      <c r="AL87">
        <f>Z87*TEST_SUMMARY!$C$7</f>
        <v>2.4580699342731407E-2</v>
      </c>
      <c r="AM87">
        <f>AA87*TEST_SUMMARY!$C$8</f>
        <v>-0.43521580803835686</v>
      </c>
      <c r="AN87">
        <f>AB87*TEST_SUMMARY!$C$9</f>
        <v>0.17108448609736249</v>
      </c>
      <c r="AO87">
        <f>AC87*TEST_SUMMARY!$C$10</f>
        <v>-0.18469041192036334</v>
      </c>
      <c r="AP87">
        <f>AD87*TEST_SUMMARY!$C$11</f>
        <v>-0.21458247952085815</v>
      </c>
      <c r="AQ87">
        <f>AE87*TEST_SUMMARY!$C$12</f>
        <v>6.1778553558697331E-2</v>
      </c>
      <c r="AR87">
        <f>AF87*TEST_SUMMARY!$C$13</f>
        <v>-7.9424741749105313E-2</v>
      </c>
      <c r="AS87">
        <f>AG87*TEST_SUMMARY!$C$14</f>
        <v>0.18600799575071647</v>
      </c>
      <c r="AT87">
        <f>TEST_SUMMARY!$C$2+SUM(AH87:AS87)</f>
        <v>-0.21003035966980677</v>
      </c>
      <c r="AU87">
        <f t="shared" si="13"/>
        <v>0.44768458358776575</v>
      </c>
      <c r="AV87">
        <f t="shared" si="14"/>
        <v>0.59363598935169581</v>
      </c>
      <c r="AW87">
        <f t="shared" si="15"/>
        <v>1</v>
      </c>
      <c r="AX87">
        <f t="shared" si="16"/>
        <v>0</v>
      </c>
      <c r="AY87" s="35">
        <f t="shared" si="24"/>
        <v>36</v>
      </c>
      <c r="AZ87" s="35">
        <f t="shared" si="24"/>
        <v>50</v>
      </c>
      <c r="BA87" s="35">
        <f t="shared" si="20"/>
        <v>0.16744186046511628</v>
      </c>
      <c r="BB87" s="35">
        <f t="shared" si="21"/>
        <v>0.58823529411764708</v>
      </c>
      <c r="BC87" s="35">
        <f t="shared" si="17"/>
        <v>0.4207934336525308</v>
      </c>
      <c r="BD87">
        <f t="shared" si="18"/>
        <v>0.58823529411764708</v>
      </c>
      <c r="BE87">
        <f t="shared" si="19"/>
        <v>0.16744186046511628</v>
      </c>
      <c r="BF87" s="23">
        <f>VLOOKUP(AH87,POINTS_TABLE!$D$2:$E$6,2,FALSE)</f>
        <v>22.950406619007929</v>
      </c>
      <c r="BG87" s="23">
        <f>VLOOKUP(AI87,POINTS_TABLE!$D$7:$E$12,2,FALSE)</f>
        <v>-2.6701063982906263</v>
      </c>
      <c r="BH87" s="23">
        <f>VLOOKUP(AJ87,POINTS_TABLE!$D$13:$E$18,2,FALSE)</f>
        <v>11.087040532285299</v>
      </c>
      <c r="BI87" s="23">
        <f>VLOOKUP(AK87,POINTS_TABLE!$D$21:$E$24,2,FALSE)</f>
        <v>15.455276084198793</v>
      </c>
      <c r="BJ87" s="23">
        <f>VLOOKUP(AL87,POINTS_TABLE!$D$25:$E$27,2,FALSE)</f>
        <v>1.063873591300236</v>
      </c>
      <c r="BK87" s="23">
        <f>VLOOKUP(AM87,POINTS_TABLE!$D$28:$E$33,2,FALSE)</f>
        <v>-18.836510639202615</v>
      </c>
      <c r="BL87" s="23">
        <f>VLOOKUP(AN87,POINTS_TABLE!$D$34:$E$37,2,FALSE)</f>
        <v>7.4046821899710498</v>
      </c>
      <c r="BM87" s="23">
        <f>VLOOKUP(AO87,POINTS_TABLE!$D$38:$E$41,2,FALSE)</f>
        <v>-7.9935582413174426</v>
      </c>
      <c r="BN87" s="23">
        <f>VLOOKUP(AP87,POINTS_TABLE!$D$42:$E$44,2,FALSE)</f>
        <v>-9.2873123719919874</v>
      </c>
      <c r="BO87" s="23">
        <f>VLOOKUP(AQ87,POINTS_TABLE!$D$45:$E$48,2,FALSE)</f>
        <v>2.6738283855727758</v>
      </c>
      <c r="BP87" s="23">
        <f>VLOOKUP(AR87,POINTS_TABLE!$D$49:$E$50,2,FALSE)</f>
        <v>-3.4375704313596254</v>
      </c>
      <c r="BQ87" s="23">
        <f>VLOOKUP(AS87,POINTS_TABLE!$D$51:$E$52,2,FALSE)</f>
        <v>8.0505843910576207</v>
      </c>
      <c r="BR87" s="39">
        <f>ROUND(SCORECARD_SCALLING!$C$6-SUM(BF87:BQ87)-TRAIN_SUMMARY!$C$2*SCORECARD_SCALLING!$C$5,0)</f>
        <v>479</v>
      </c>
      <c r="BS87" t="str">
        <f t="shared" si="22"/>
        <v>Reject</v>
      </c>
      <c r="BT87">
        <f t="shared" si="23"/>
        <v>1</v>
      </c>
    </row>
    <row r="88" spans="1:72">
      <c r="A88" s="2" t="s">
        <v>32</v>
      </c>
      <c r="B88" s="2">
        <v>12</v>
      </c>
      <c r="C88" s="2" t="s">
        <v>33</v>
      </c>
      <c r="D88" s="2" t="s">
        <v>46</v>
      </c>
      <c r="E88" s="2">
        <v>888</v>
      </c>
      <c r="F88" s="2" t="s">
        <v>34</v>
      </c>
      <c r="G88" s="2" t="s">
        <v>25</v>
      </c>
      <c r="H88" s="2">
        <v>4</v>
      </c>
      <c r="I88" s="2" t="s">
        <v>26</v>
      </c>
      <c r="J88" s="2" t="s">
        <v>27</v>
      </c>
      <c r="K88" s="2">
        <v>4</v>
      </c>
      <c r="L88" s="2" t="s">
        <v>50</v>
      </c>
      <c r="M88" s="2">
        <v>41</v>
      </c>
      <c r="N88" s="2" t="s">
        <v>61</v>
      </c>
      <c r="O88" s="2" t="s">
        <v>29</v>
      </c>
      <c r="P88" s="2">
        <v>1</v>
      </c>
      <c r="Q88" s="2" t="s">
        <v>40</v>
      </c>
      <c r="R88" s="2">
        <v>2</v>
      </c>
      <c r="S88" s="2" t="s">
        <v>27</v>
      </c>
      <c r="T88" s="2" t="s">
        <v>31</v>
      </c>
      <c r="U88" s="2">
        <v>1</v>
      </c>
      <c r="V88">
        <f>_xlfn.XLOOKUP(B88,Binning_WOE_IV!$C$2:$C$6,Binning_WOE_IV!$I$2:$I$6,"not found",-1)</f>
        <v>7.0953437452657447E-2</v>
      </c>
      <c r="W88">
        <f>_xlfn.XLOOKUP(E88,Binning_WOE_IV!$C$7:$C$12,Binning_WOE_IV!$I$7:$I$12,"not found",-1)</f>
        <v>3.9978967825304385E-2</v>
      </c>
      <c r="X88">
        <f>_xlfn.XLOOKUP(M88,Binning_WOE_IV!$C$13:$C$18,Binning_WOE_IV!$I$13:$I$18,"not found",-1)</f>
        <v>0.27579903319597576</v>
      </c>
      <c r="Y88">
        <f>_xlfn.XLOOKUP(A88,Binning_WOE_IV!$B$32:$B$35,Binning_WOE_IV!$G$32:$G$35,"not found",0)</f>
        <v>-0.45557089656450134</v>
      </c>
      <c r="Z88" s="23">
        <f>_xlfn.XLOOKUP(_xlfn.XLOOKUP(C88,Binning_WOE_IV!$AF$2:$AF$6,Binning_WOE_IV!$AG$2:$AG$6,"not found",0),Binning_WOE_IV!$R$36:$R$38,Binning_WOE_IV!$G$36:$G$38,"not found",0)</f>
        <v>-4.4726268044255127E-2</v>
      </c>
      <c r="AA88" cm="1">
        <f t="array" ref="AA88">_xlfn.SWITCH(D88,"radio/tv",Binning_WOE_IV!$G$39,"other",Binning_WOE_IV!$G$39,"education",Binning_WOE_IV!$G$40,"retraining",Binning_WOE_IV!$G$40,"furniture/equipment",Binning_WOE_IV!$G$41,"domestic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88">
        <f>_xlfn.LET(_xlpm.b,_xlfn.XLOOKUP(F88,Binning_WOE_IV!$AJ$2:$AJ$6,Binning_WOE_IV!$AK$2:$AK$6,"not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88">
        <f>_xlfn.LET(_xlpm.b,_xlfn.XLOOKUP(G88,Binning_WOE_IV!$AL$2:$AL$6,Binning_WOE_IV!$AM$2:$AM$6,"not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88">
        <f>_xlfn.XLOOKUP(_xlfn.XLOOKUP(I88,Binning_WOE_IV!$AN$2:$AN$5,Binning_WOE_IV!$AO$2:$AO$5,"not found",0),Binning_WOE_IV!$R$53:$R$55,Binning_WOE_IV!$G$53:$G$55,"not found",0)</f>
        <v>0.1811117123342415</v>
      </c>
      <c r="AE88">
        <f>_xlfn.LET(_xlpm.b,_xlfn.XLOOKUP(L88,Binning_WOE_IV!$AQ$2:$AQ$5,Binning_WOE_IV!$AR$2:$AR$5,"not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88">
        <f>_xlfn.XLOOKUP(_xlfn.XLOOKUP(N88,Binning_WOE_IV!$AS$2:$AS$4,Binning_WOE_IV!$AT$2:$AT$4,"not found",0),Binning_WOE_IV!$R$62:$R$63,Binning_WOE_IV!$G$62:$G$63,"not found",0)</f>
        <v>-0.54969627176468283</v>
      </c>
      <c r="AG88">
        <f>_xlfn.XLOOKUP(_xlfn.XLOOKUP(O88,Binning_WOE_IV!$AU$2:$AU$4,Binning_WOE_IV!$AV$2:$AV$4,"not found",0),Binning_WOE_IV!$R$64:$R$65,Binning_WOE_IV!$G$64:$G$65,"not found",0)</f>
        <v>0.23435622685305388</v>
      </c>
      <c r="AH88">
        <f>V88*TEST_SUMMARY!$C$3</f>
        <v>-5.5952498937620498E-2</v>
      </c>
      <c r="AI88">
        <f>W88*TEST_SUMMARY!$C$4</f>
        <v>-1.9952478243670423E-2</v>
      </c>
      <c r="AJ88">
        <f>X88*TEST_SUMMARY!$C$5</f>
        <v>-0.1756525653466223</v>
      </c>
      <c r="AK88">
        <f>Y88*TEST_SUMMARY!$C$6</f>
        <v>0.35709270141793154</v>
      </c>
      <c r="AL88">
        <f>Z88*TEST_SUMMARY!$C$7</f>
        <v>2.4580699342731407E-2</v>
      </c>
      <c r="AM88">
        <f>AA88*TEST_SUMMARY!$C$8</f>
        <v>0.38352631329769549</v>
      </c>
      <c r="AN88">
        <f>AB88*TEST_SUMMARY!$C$9</f>
        <v>0.17108448609736249</v>
      </c>
      <c r="AO88">
        <f>AC88*TEST_SUMMARY!$C$10</f>
        <v>-0.18469041192036334</v>
      </c>
      <c r="AP88">
        <f>AD88*TEST_SUMMARY!$C$11</f>
        <v>-0.21458247952085815</v>
      </c>
      <c r="AQ88">
        <f>AE88*TEST_SUMMARY!$C$12</f>
        <v>6.1778553558697331E-2</v>
      </c>
      <c r="AR88">
        <f>AF88*TEST_SUMMARY!$C$13</f>
        <v>0.33693577197926589</v>
      </c>
      <c r="AS88">
        <f>AG88*TEST_SUMMARY!$C$14</f>
        <v>-8.8614999578798745E-2</v>
      </c>
      <c r="AT88">
        <f>TEST_SUMMARY!$C$2+SUM(AH88:AS88)</f>
        <v>-0.22584772261637243</v>
      </c>
      <c r="AU88">
        <f t="shared" si="13"/>
        <v>0.44377684852754062</v>
      </c>
      <c r="AV88">
        <f t="shared" si="14"/>
        <v>0.81243343629875275</v>
      </c>
      <c r="AW88">
        <f t="shared" si="15"/>
        <v>0</v>
      </c>
      <c r="AX88">
        <f t="shared" si="16"/>
        <v>1</v>
      </c>
      <c r="AY88" s="35">
        <f t="shared" si="24"/>
        <v>36</v>
      </c>
      <c r="AZ88" s="35">
        <f t="shared" si="24"/>
        <v>51</v>
      </c>
      <c r="BA88" s="35">
        <f t="shared" si="20"/>
        <v>0.16744186046511628</v>
      </c>
      <c r="BB88" s="35">
        <f t="shared" si="21"/>
        <v>0.6</v>
      </c>
      <c r="BC88" s="35">
        <f t="shared" si="17"/>
        <v>0.4325581395348837</v>
      </c>
      <c r="BD88">
        <f t="shared" si="18"/>
        <v>0.6</v>
      </c>
      <c r="BE88">
        <f t="shared" si="19"/>
        <v>0.16744186046511628</v>
      </c>
      <c r="BF88" s="23">
        <f>VLOOKUP(AH88,POINTS_TABLE!$D$2:$E$6,2,FALSE)</f>
        <v>-2.4216717822795024</v>
      </c>
      <c r="BG88" s="23">
        <f>VLOOKUP(AI88,POINTS_TABLE!$D$7:$E$12,2,FALSE)</f>
        <v>-0.86356024246764762</v>
      </c>
      <c r="BH88" s="23">
        <f>VLOOKUP(AJ88,POINTS_TABLE!$D$13:$E$18,2,FALSE)</f>
        <v>-7.6023925483498971</v>
      </c>
      <c r="BI88" s="23">
        <f>VLOOKUP(AK88,POINTS_TABLE!$D$21:$E$24,2,FALSE)</f>
        <v>15.455276084198793</v>
      </c>
      <c r="BJ88" s="23">
        <f>VLOOKUP(AL88,POINTS_TABLE!$D$25:$E$27,2,FALSE)</f>
        <v>1.063873591300236</v>
      </c>
      <c r="BK88" s="23">
        <f>VLOOKUP(AM88,POINTS_TABLE!$D$28:$E$33,2,FALSE)</f>
        <v>16.599345307350365</v>
      </c>
      <c r="BL88" s="23">
        <f>VLOOKUP(AN88,POINTS_TABLE!$D$34:$E$37,2,FALSE)</f>
        <v>7.4046821899710498</v>
      </c>
      <c r="BM88" s="23">
        <f>VLOOKUP(AO88,POINTS_TABLE!$D$38:$E$41,2,FALSE)</f>
        <v>-7.9935582413174426</v>
      </c>
      <c r="BN88" s="23">
        <f>VLOOKUP(AP88,POINTS_TABLE!$D$42:$E$44,2,FALSE)</f>
        <v>-9.2873123719919874</v>
      </c>
      <c r="BO88" s="23">
        <f>VLOOKUP(AQ88,POINTS_TABLE!$D$45:$E$48,2,FALSE)</f>
        <v>2.6738283855727758</v>
      </c>
      <c r="BP88" s="23">
        <f>VLOOKUP(AR88,POINTS_TABLE!$D$49:$E$50,2,FALSE)</f>
        <v>14.582867019977442</v>
      </c>
      <c r="BQ88" s="23">
        <f>VLOOKUP(AS88,POINTS_TABLE!$D$51:$E$52,2,FALSE)</f>
        <v>-3.8353326132213157</v>
      </c>
      <c r="BR88" s="39">
        <f>ROUND(SCORECARD_SCALLING!$C$6-SUM(BF88:BQ88)-TRAIN_SUMMARY!$C$2*SCORECARD_SCALLING!$C$5,0)</f>
        <v>480</v>
      </c>
      <c r="BS88" t="str">
        <f t="shared" si="22"/>
        <v>Reject</v>
      </c>
      <c r="BT88">
        <f t="shared" si="23"/>
        <v>1</v>
      </c>
    </row>
    <row r="89" spans="1:72">
      <c r="A89" s="2" t="s">
        <v>32</v>
      </c>
      <c r="B89" s="2">
        <v>18</v>
      </c>
      <c r="C89" s="2" t="s">
        <v>33</v>
      </c>
      <c r="D89" s="2" t="s">
        <v>58</v>
      </c>
      <c r="E89" s="2">
        <v>4439</v>
      </c>
      <c r="F89" s="2" t="s">
        <v>34</v>
      </c>
      <c r="G89" s="2" t="s">
        <v>25</v>
      </c>
      <c r="H89" s="2">
        <v>1</v>
      </c>
      <c r="I89" s="2" t="s">
        <v>26</v>
      </c>
      <c r="J89" s="2" t="s">
        <v>66</v>
      </c>
      <c r="K89" s="2">
        <v>1</v>
      </c>
      <c r="L89" s="2" t="s">
        <v>28</v>
      </c>
      <c r="M89" s="2">
        <v>33</v>
      </c>
      <c r="N89" s="2" t="s">
        <v>61</v>
      </c>
      <c r="O89" s="2" t="s">
        <v>29</v>
      </c>
      <c r="P89" s="2">
        <v>1</v>
      </c>
      <c r="Q89" s="2" t="s">
        <v>52</v>
      </c>
      <c r="R89" s="2">
        <v>1</v>
      </c>
      <c r="S89" s="2" t="s">
        <v>31</v>
      </c>
      <c r="T89" s="2" t="s">
        <v>31</v>
      </c>
      <c r="U89" s="2">
        <v>0</v>
      </c>
      <c r="V89">
        <f>_xlfn.XLOOKUP(B89,Binning_WOE_IV!$C$2:$C$6,Binning_WOE_IV!$I$2:$I$6,"not found",-1)</f>
        <v>7.0953437452657447E-2</v>
      </c>
      <c r="W89">
        <f>_xlfn.XLOOKUP(E89,Binning_WOE_IV!$C$7:$C$12,Binning_WOE_IV!$I$7:$I$12,"not found",-1)</f>
        <v>4.3939369041401284E-2</v>
      </c>
      <c r="X89">
        <f>_xlfn.XLOOKUP(M89,Binning_WOE_IV!$C$13:$C$18,Binning_WOE_IV!$I$13:$I$18,"not found",-1)</f>
        <v>-9.0210644079187538E-2</v>
      </c>
      <c r="Y89">
        <f>_xlfn.XLOOKUP(A89,Binning_WOE_IV!$B$32:$B$35,Binning_WOE_IV!$G$32:$G$35,"not found",0)</f>
        <v>-0.45557089656450134</v>
      </c>
      <c r="Z89" s="23">
        <f>_xlfn.XLOOKUP(_xlfn.XLOOKUP(C89,Binning_WOE_IV!$AF$2:$AF$6,Binning_WOE_IV!$AG$2:$AG$6,"not found",0),Binning_WOE_IV!$R$36:$R$38,Binning_WOE_IV!$G$36:$G$38,"not found",0)</f>
        <v>-4.4726268044255127E-2</v>
      </c>
      <c r="AA89" cm="1">
        <f t="array" ref="AA89">_xlfn.SWITCH(D89,"radio/tv",Binning_WOE_IV!$G$39,"other",Binning_WOE_IV!$G$39,"education",Binning_WOE_IV!$G$40,"retraining",Binning_WOE_IV!$G$40,"furniture/equipment",Binning_WOE_IV!$G$41,"domestic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89">
        <f>_xlfn.LET(_xlpm.b,_xlfn.XLOOKUP(F89,Binning_WOE_IV!$AJ$2:$AJ$6,Binning_WOE_IV!$AK$2:$AK$6,"not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89">
        <f>_xlfn.LET(_xlpm.b,_xlfn.XLOOKUP(G89,Binning_WOE_IV!$AL$2:$AL$6,Binning_WOE_IV!$AM$2:$AM$6,"not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89">
        <f>_xlfn.XLOOKUP(_xlfn.XLOOKUP(I89,Binning_WOE_IV!$AN$2:$AN$5,Binning_WOE_IV!$AO$2:$AO$5,"not found",0),Binning_WOE_IV!$R$53:$R$55,Binning_WOE_IV!$G$53:$G$55,"not found",0)</f>
        <v>0.1811117123342415</v>
      </c>
      <c r="AE89">
        <f>_xlfn.LET(_xlpm.b,_xlfn.XLOOKUP(L89,Binning_WOE_IV!$AQ$2:$AQ$5,Binning_WOE_IV!$AR$2:$AR$5,"not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89">
        <f>_xlfn.XLOOKUP(_xlfn.XLOOKUP(N89,Binning_WOE_IV!$AS$2:$AS$4,Binning_WOE_IV!$AT$2:$AT$4,"not found",0),Binning_WOE_IV!$R$62:$R$63,Binning_WOE_IV!$G$62:$G$63,"not found",0)</f>
        <v>-0.54969627176468283</v>
      </c>
      <c r="AG89">
        <f>_xlfn.XLOOKUP(_xlfn.XLOOKUP(O89,Binning_WOE_IV!$AU$2:$AU$4,Binning_WOE_IV!$AV$2:$AV$4,"not found",0),Binning_WOE_IV!$R$64:$R$65,Binning_WOE_IV!$G$64:$G$65,"not found",0)</f>
        <v>0.23435622685305388</v>
      </c>
      <c r="AH89">
        <f>V89*TEST_SUMMARY!$C$3</f>
        <v>-5.5952498937620498E-2</v>
      </c>
      <c r="AI89">
        <f>W89*TEST_SUMMARY!$C$4</f>
        <v>-2.1929012991782761E-2</v>
      </c>
      <c r="AJ89">
        <f>X89*TEST_SUMMARY!$C$5</f>
        <v>5.7453903556002682E-2</v>
      </c>
      <c r="AK89">
        <f>Y89*TEST_SUMMARY!$C$6</f>
        <v>0.35709270141793154</v>
      </c>
      <c r="AL89">
        <f>Z89*TEST_SUMMARY!$C$7</f>
        <v>2.4580699342731407E-2</v>
      </c>
      <c r="AM89">
        <f>AA89*TEST_SUMMARY!$C$8</f>
        <v>0.4883377841684039</v>
      </c>
      <c r="AN89">
        <f>AB89*TEST_SUMMARY!$C$9</f>
        <v>0.17108448609736249</v>
      </c>
      <c r="AO89">
        <f>AC89*TEST_SUMMARY!$C$10</f>
        <v>-0.18469041192036334</v>
      </c>
      <c r="AP89">
        <f>AD89*TEST_SUMMARY!$C$11</f>
        <v>-0.21458247952085815</v>
      </c>
      <c r="AQ89">
        <f>AE89*TEST_SUMMARY!$C$12</f>
        <v>-0.28008206528227803</v>
      </c>
      <c r="AR89">
        <f>AF89*TEST_SUMMARY!$C$13</f>
        <v>0.33693577197926589</v>
      </c>
      <c r="AS89">
        <f>AG89*TEST_SUMMARY!$C$14</f>
        <v>-8.8614999578798745E-2</v>
      </c>
      <c r="AT89">
        <f>TEST_SUMMARY!$C$2+SUM(AH89:AS89)</f>
        <v>-0.23176693643212687</v>
      </c>
      <c r="AU89">
        <f t="shared" si="13"/>
        <v>0.44231624631001443</v>
      </c>
      <c r="AV89">
        <f t="shared" si="14"/>
        <v>0.58396322692364522</v>
      </c>
      <c r="AW89">
        <f t="shared" si="15"/>
        <v>1</v>
      </c>
      <c r="AX89">
        <f t="shared" si="16"/>
        <v>0</v>
      </c>
      <c r="AY89" s="35">
        <f t="shared" si="24"/>
        <v>37</v>
      </c>
      <c r="AZ89" s="35">
        <f t="shared" si="24"/>
        <v>51</v>
      </c>
      <c r="BA89" s="35">
        <f t="shared" si="20"/>
        <v>0.17209302325581396</v>
      </c>
      <c r="BB89" s="35">
        <f t="shared" si="21"/>
        <v>0.6</v>
      </c>
      <c r="BC89" s="35">
        <f t="shared" si="17"/>
        <v>0.42790697674418599</v>
      </c>
      <c r="BD89">
        <f t="shared" si="18"/>
        <v>0.6</v>
      </c>
      <c r="BE89">
        <f t="shared" si="19"/>
        <v>0.17209302325581396</v>
      </c>
      <c r="BF89" s="23">
        <f>VLOOKUP(AH89,POINTS_TABLE!$D$2:$E$6,2,FALSE)</f>
        <v>-2.4216717822795024</v>
      </c>
      <c r="BG89" s="23">
        <f>VLOOKUP(AI89,POINTS_TABLE!$D$7:$E$12,2,FALSE)</f>
        <v>-0.94910634884503919</v>
      </c>
      <c r="BH89" s="23">
        <f>VLOOKUP(AJ89,POINTS_TABLE!$D$13:$E$18,2,FALSE)</f>
        <v>2.4866538521987356</v>
      </c>
      <c r="BI89" s="23">
        <f>VLOOKUP(AK89,POINTS_TABLE!$D$21:$E$24,2,FALSE)</f>
        <v>15.455276084198793</v>
      </c>
      <c r="BJ89" s="23">
        <f>VLOOKUP(AL89,POINTS_TABLE!$D$25:$E$27,2,FALSE)</f>
        <v>1.063873591300236</v>
      </c>
      <c r="BK89" s="23">
        <f>VLOOKUP(AM89,POINTS_TABLE!$D$28:$E$33,2,FALSE)</f>
        <v>21.135674984953837</v>
      </c>
      <c r="BL89" s="23">
        <f>VLOOKUP(AN89,POINTS_TABLE!$D$34:$E$37,2,FALSE)</f>
        <v>7.4046821899710498</v>
      </c>
      <c r="BM89" s="23">
        <f>VLOOKUP(AO89,POINTS_TABLE!$D$38:$E$41,2,FALSE)</f>
        <v>-7.9935582413174426</v>
      </c>
      <c r="BN89" s="23">
        <f>VLOOKUP(AP89,POINTS_TABLE!$D$42:$E$44,2,FALSE)</f>
        <v>-9.2873123719919874</v>
      </c>
      <c r="BO89" s="23">
        <f>VLOOKUP(AQ89,POINTS_TABLE!$D$45:$E$48,2,FALSE)</f>
        <v>-12.122190198740443</v>
      </c>
      <c r="BP89" s="23">
        <f>VLOOKUP(AR89,POINTS_TABLE!$D$49:$E$50,2,FALSE)</f>
        <v>14.582867019977442</v>
      </c>
      <c r="BQ89" s="23">
        <f>VLOOKUP(AS89,POINTS_TABLE!$D$51:$E$52,2,FALSE)</f>
        <v>-3.8353326132213157</v>
      </c>
      <c r="BR89" s="39">
        <f>ROUND(SCORECARD_SCALLING!$C$6-SUM(BF89:BQ89)-TRAIN_SUMMARY!$C$2*SCORECARD_SCALLING!$C$5,0)</f>
        <v>480</v>
      </c>
      <c r="BS89" t="str">
        <f t="shared" si="22"/>
        <v>Reject</v>
      </c>
      <c r="BT89">
        <f t="shared" si="23"/>
        <v>1</v>
      </c>
    </row>
    <row r="90" spans="1:72">
      <c r="A90" s="2" t="s">
        <v>21</v>
      </c>
      <c r="B90" s="2">
        <v>27</v>
      </c>
      <c r="C90" s="2" t="s">
        <v>22</v>
      </c>
      <c r="D90" s="2" t="s">
        <v>58</v>
      </c>
      <c r="E90" s="2">
        <v>2442</v>
      </c>
      <c r="F90" s="2" t="s">
        <v>34</v>
      </c>
      <c r="G90" s="2" t="s">
        <v>25</v>
      </c>
      <c r="H90" s="2">
        <v>4</v>
      </c>
      <c r="I90" s="2" t="s">
        <v>26</v>
      </c>
      <c r="J90" s="2" t="s">
        <v>27</v>
      </c>
      <c r="K90" s="2">
        <v>4</v>
      </c>
      <c r="L90" s="2" t="s">
        <v>50</v>
      </c>
      <c r="M90" s="2">
        <v>43</v>
      </c>
      <c r="N90" s="2" t="s">
        <v>65</v>
      </c>
      <c r="O90" s="2" t="s">
        <v>29</v>
      </c>
      <c r="P90" s="2">
        <v>4</v>
      </c>
      <c r="Q90" s="2" t="s">
        <v>52</v>
      </c>
      <c r="R90" s="2">
        <v>2</v>
      </c>
      <c r="S90" s="2" t="s">
        <v>31</v>
      </c>
      <c r="T90" s="2" t="s">
        <v>31</v>
      </c>
      <c r="U90" s="2">
        <v>0</v>
      </c>
      <c r="V90">
        <f>_xlfn.XLOOKUP(B90,Binning_WOE_IV!$C$2:$C$6,Binning_WOE_IV!$I$2:$I$6,"not found",-1)</f>
        <v>-0.12917431193202994</v>
      </c>
      <c r="W90">
        <f>_xlfn.XLOOKUP(E90,Binning_WOE_IV!$C$7:$C$12,Binning_WOE_IV!$I$7:$I$12,"not found",-1)</f>
        <v>0.12361395596717682</v>
      </c>
      <c r="X90">
        <f>_xlfn.XLOOKUP(M90,Binning_WOE_IV!$C$13:$C$18,Binning_WOE_IV!$I$13:$I$18,"not found",-1)</f>
        <v>0.27579903319597576</v>
      </c>
      <c r="Y90">
        <f>_xlfn.XLOOKUP(A90,Binning_WOE_IV!$B$32:$B$35,Binning_WOE_IV!$G$32:$G$35,"not found",0)</f>
        <v>-0.67859154491044971</v>
      </c>
      <c r="Z90" s="23">
        <f>_xlfn.XLOOKUP(_xlfn.XLOOKUP(C90,Binning_WOE_IV!$AF$2:$AF$6,Binning_WOE_IV!$AG$2:$AG$6,"not found",0),Binning_WOE_IV!$R$36:$R$38,Binning_WOE_IV!$G$36:$G$38,"not found",0)</f>
        <v>0.68738688104907397</v>
      </c>
      <c r="AA90" cm="1">
        <f t="array" ref="AA90">_xlfn.SWITCH(D90,"radio/tv",Binning_WOE_IV!$G$39,"other",Binning_WOE_IV!$G$39,"education",Binning_WOE_IV!$G$40,"retraining",Binning_WOE_IV!$G$40,"furniture/equipment",Binning_WOE_IV!$G$41,"domestic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90">
        <f>_xlfn.LET(_xlpm.b,_xlfn.XLOOKUP(F90,Binning_WOE_IV!$AJ$2:$AJ$6,Binning_WOE_IV!$AK$2:$AK$6,"not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90">
        <f>_xlfn.LET(_xlpm.b,_xlfn.XLOOKUP(G90,Binning_WOE_IV!$AL$2:$AL$6,Binning_WOE_IV!$AM$2:$AM$6,"not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90">
        <f>_xlfn.XLOOKUP(_xlfn.XLOOKUP(I90,Binning_WOE_IV!$AN$2:$AN$5,Binning_WOE_IV!$AO$2:$AO$5,"not found",0),Binning_WOE_IV!$R$53:$R$55,Binning_WOE_IV!$G$53:$G$55,"not found",0)</f>
        <v>0.1811117123342415</v>
      </c>
      <c r="AE90">
        <f>_xlfn.LET(_xlpm.b,_xlfn.XLOOKUP(L90,Binning_WOE_IV!$AQ$2:$AQ$5,Binning_WOE_IV!$AR$2:$AR$5,"not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90">
        <f>_xlfn.XLOOKUP(_xlfn.XLOOKUP(N90,Binning_WOE_IV!$AS$2:$AS$4,Binning_WOE_IV!$AT$2:$AT$4,"not found",0),Binning_WOE_IV!$R$62:$R$63,Binning_WOE_IV!$G$62:$G$63,"not found",0)</f>
        <v>-0.54969627176468283</v>
      </c>
      <c r="AG90">
        <f>_xlfn.XLOOKUP(_xlfn.XLOOKUP(O90,Binning_WOE_IV!$AU$2:$AU$4,Binning_WOE_IV!$AV$2:$AV$4,"not found",0),Binning_WOE_IV!$R$64:$R$65,Binning_WOE_IV!$G$64:$G$65,"not found",0)</f>
        <v>0.23435622685305388</v>
      </c>
      <c r="AH90">
        <f>V90*TEST_SUMMARY!$C$3</f>
        <v>0.10186434668464488</v>
      </c>
      <c r="AI90">
        <f>W90*TEST_SUMMARY!$C$4</f>
        <v>-6.1692557392340606E-2</v>
      </c>
      <c r="AJ90">
        <f>X90*TEST_SUMMARY!$C$5</f>
        <v>-0.1756525653466223</v>
      </c>
      <c r="AK90">
        <f>Y90*TEST_SUMMARY!$C$6</f>
        <v>0.53190423215968441</v>
      </c>
      <c r="AL90">
        <f>Z90*TEST_SUMMARY!$C$7</f>
        <v>-0.37777464997720578</v>
      </c>
      <c r="AM90">
        <f>AA90*TEST_SUMMARY!$C$8</f>
        <v>0.4883377841684039</v>
      </c>
      <c r="AN90">
        <f>AB90*TEST_SUMMARY!$C$9</f>
        <v>0.17108448609736249</v>
      </c>
      <c r="AO90">
        <f>AC90*TEST_SUMMARY!$C$10</f>
        <v>-0.18469041192036334</v>
      </c>
      <c r="AP90">
        <f>AD90*TEST_SUMMARY!$C$11</f>
        <v>-0.21458247952085815</v>
      </c>
      <c r="AQ90">
        <f>AE90*TEST_SUMMARY!$C$12</f>
        <v>6.1778553558697331E-2</v>
      </c>
      <c r="AR90">
        <f>AF90*TEST_SUMMARY!$C$13</f>
        <v>0.33693577197926589</v>
      </c>
      <c r="AS90">
        <f>AG90*TEST_SUMMARY!$C$14</f>
        <v>-8.8614999578798745E-2</v>
      </c>
      <c r="AT90">
        <f>TEST_SUMMARY!$C$2+SUM(AH90:AS90)</f>
        <v>-0.23250330385025308</v>
      </c>
      <c r="AU90">
        <f t="shared" si="13"/>
        <v>0.44213461237916885</v>
      </c>
      <c r="AV90">
        <f t="shared" si="14"/>
        <v>0.5836375865269573</v>
      </c>
      <c r="AW90">
        <f t="shared" si="15"/>
        <v>1</v>
      </c>
      <c r="AX90">
        <f t="shared" si="16"/>
        <v>0</v>
      </c>
      <c r="AY90" s="35">
        <f t="shared" si="24"/>
        <v>38</v>
      </c>
      <c r="AZ90" s="35">
        <f t="shared" si="24"/>
        <v>51</v>
      </c>
      <c r="BA90" s="35">
        <f t="shared" si="20"/>
        <v>0.17674418604651163</v>
      </c>
      <c r="BB90" s="35">
        <f t="shared" si="21"/>
        <v>0.6</v>
      </c>
      <c r="BC90" s="35">
        <f t="shared" si="17"/>
        <v>0.42325581395348832</v>
      </c>
      <c r="BD90">
        <f t="shared" si="18"/>
        <v>0.6</v>
      </c>
      <c r="BE90">
        <f t="shared" si="19"/>
        <v>0.17674418604651163</v>
      </c>
      <c r="BF90" s="23">
        <f>VLOOKUP(AH90,POINTS_TABLE!$D$2:$E$6,2,FALSE)</f>
        <v>4.4087756341599382</v>
      </c>
      <c r="BG90" s="23">
        <f>VLOOKUP(AI90,POINTS_TABLE!$D$7:$E$12,2,FALSE)</f>
        <v>-2.6701063982906263</v>
      </c>
      <c r="BH90" s="23">
        <f>VLOOKUP(AJ90,POINTS_TABLE!$D$13:$E$18,2,FALSE)</f>
        <v>-7.6023925483498971</v>
      </c>
      <c r="BI90" s="23">
        <f>VLOOKUP(AK90,POINTS_TABLE!$D$21:$E$24,2,FALSE)</f>
        <v>23.021267938938855</v>
      </c>
      <c r="BJ90" s="23">
        <f>VLOOKUP(AL90,POINTS_TABLE!$D$25:$E$27,2,FALSE)</f>
        <v>-16.350408422870363</v>
      </c>
      <c r="BK90" s="23">
        <f>VLOOKUP(AM90,POINTS_TABLE!$D$28:$E$33,2,FALSE)</f>
        <v>21.135674984953837</v>
      </c>
      <c r="BL90" s="23">
        <f>VLOOKUP(AN90,POINTS_TABLE!$D$34:$E$37,2,FALSE)</f>
        <v>7.4046821899710498</v>
      </c>
      <c r="BM90" s="23">
        <f>VLOOKUP(AO90,POINTS_TABLE!$D$38:$E$41,2,FALSE)</f>
        <v>-7.9935582413174426</v>
      </c>
      <c r="BN90" s="23">
        <f>VLOOKUP(AP90,POINTS_TABLE!$D$42:$E$44,2,FALSE)</f>
        <v>-9.2873123719919874</v>
      </c>
      <c r="BO90" s="23">
        <f>VLOOKUP(AQ90,POINTS_TABLE!$D$45:$E$48,2,FALSE)</f>
        <v>2.6738283855727758</v>
      </c>
      <c r="BP90" s="23">
        <f>VLOOKUP(AR90,POINTS_TABLE!$D$49:$E$50,2,FALSE)</f>
        <v>14.582867019977442</v>
      </c>
      <c r="BQ90" s="23">
        <f>VLOOKUP(AS90,POINTS_TABLE!$D$51:$E$52,2,FALSE)</f>
        <v>-3.8353326132213157</v>
      </c>
      <c r="BR90" s="39">
        <f>ROUND(SCORECARD_SCALLING!$C$6-SUM(BF90:BQ90)-TRAIN_SUMMARY!$C$2*SCORECARD_SCALLING!$C$5,0)</f>
        <v>480</v>
      </c>
      <c r="BS90" t="str">
        <f t="shared" si="22"/>
        <v>Reject</v>
      </c>
      <c r="BT90">
        <f t="shared" si="23"/>
        <v>1</v>
      </c>
    </row>
    <row r="91" spans="1:72">
      <c r="A91" s="2" t="s">
        <v>32</v>
      </c>
      <c r="B91" s="2">
        <v>9</v>
      </c>
      <c r="C91" s="2" t="s">
        <v>33</v>
      </c>
      <c r="D91" s="2" t="s">
        <v>58</v>
      </c>
      <c r="E91" s="2">
        <v>1391</v>
      </c>
      <c r="F91" s="2" t="s">
        <v>34</v>
      </c>
      <c r="G91" s="2" t="s">
        <v>35</v>
      </c>
      <c r="H91" s="2">
        <v>2</v>
      </c>
      <c r="I91" s="2" t="s">
        <v>56</v>
      </c>
      <c r="J91" s="2" t="s">
        <v>27</v>
      </c>
      <c r="K91" s="2">
        <v>1</v>
      </c>
      <c r="L91" s="2" t="s">
        <v>28</v>
      </c>
      <c r="M91" s="2">
        <v>27</v>
      </c>
      <c r="N91" s="2" t="s">
        <v>61</v>
      </c>
      <c r="O91" s="2" t="s">
        <v>29</v>
      </c>
      <c r="P91" s="2">
        <v>1</v>
      </c>
      <c r="Q91" s="2" t="s">
        <v>30</v>
      </c>
      <c r="R91" s="2">
        <v>1</v>
      </c>
      <c r="S91" s="2" t="s">
        <v>31</v>
      </c>
      <c r="T91" s="2" t="s">
        <v>31</v>
      </c>
      <c r="U91" s="2">
        <v>0</v>
      </c>
      <c r="V91">
        <f>_xlfn.XLOOKUP(B91,Binning_WOE_IV!$C$2:$C$6,Binning_WOE_IV!$I$2:$I$6,"not found",-1)</f>
        <v>1.0146162505891094</v>
      </c>
      <c r="W91">
        <f>_xlfn.XLOOKUP(E91,Binning_WOE_IV!$C$7:$C$12,Binning_WOE_IV!$I$7:$I$12,"not found",-1)</f>
        <v>0.16104877718831048</v>
      </c>
      <c r="X91">
        <f>_xlfn.XLOOKUP(M91,Binning_WOE_IV!$C$13:$C$18,Binning_WOE_IV!$I$13:$I$18,"not found",-1)</f>
        <v>-0.13233987329659078</v>
      </c>
      <c r="Y91">
        <f>_xlfn.XLOOKUP(A91,Binning_WOE_IV!$B$32:$B$35,Binning_WOE_IV!$G$32:$G$35,"not found",0)</f>
        <v>-0.45557089656450134</v>
      </c>
      <c r="Z91" s="23">
        <f>_xlfn.XLOOKUP(_xlfn.XLOOKUP(C91,Binning_WOE_IV!$AF$2:$AF$6,Binning_WOE_IV!$AG$2:$AG$6,"not found",0),Binning_WOE_IV!$R$36:$R$38,Binning_WOE_IV!$G$36:$G$38,"not found",0)</f>
        <v>-4.4726268044255127E-2</v>
      </c>
      <c r="AA91" cm="1">
        <f t="array" ref="AA91">_xlfn.SWITCH(D91,"radio/tv",Binning_WOE_IV!$G$39,"other",Binning_WOE_IV!$G$39,"education",Binning_WOE_IV!$G$40,"retraining",Binning_WOE_IV!$G$40,"furniture/equipment",Binning_WOE_IV!$G$41,"domestic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91">
        <f>_xlfn.LET(_xlpm.b,_xlfn.XLOOKUP(F91,Binning_WOE_IV!$AJ$2:$AJ$6,Binning_WOE_IV!$AK$2:$AK$6,"not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91">
        <f>_xlfn.LET(_xlpm.b,_xlfn.XLOOKUP(G91,Binning_WOE_IV!$AL$2:$AL$6,Binning_WOE_IV!$AM$2:$AM$6,"not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91">
        <f>_xlfn.XLOOKUP(_xlfn.XLOOKUP(I91,Binning_WOE_IV!$AN$2:$AN$5,Binning_WOE_IV!$AO$2:$AO$5,"not found",0),Binning_WOE_IV!$R$53:$R$55,Binning_WOE_IV!$G$53:$G$55,"not found",0)</f>
        <v>-0.2698954162208389</v>
      </c>
      <c r="AE91">
        <f>_xlfn.LET(_xlpm.b,_xlfn.XLOOKUP(L91,Binning_WOE_IV!$AQ$2:$AQ$5,Binning_WOE_IV!$AR$2:$AR$5,"not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91">
        <f>_xlfn.XLOOKUP(_xlfn.XLOOKUP(N91,Binning_WOE_IV!$AS$2:$AS$4,Binning_WOE_IV!$AT$2:$AT$4,"not found",0),Binning_WOE_IV!$R$62:$R$63,Binning_WOE_IV!$G$62:$G$63,"not found",0)</f>
        <v>-0.54969627176468283</v>
      </c>
      <c r="AG91">
        <f>_xlfn.XLOOKUP(_xlfn.XLOOKUP(O91,Binning_WOE_IV!$AU$2:$AU$4,Binning_WOE_IV!$AV$2:$AV$4,"not found",0),Binning_WOE_IV!$R$64:$R$65,Binning_WOE_IV!$G$64:$G$65,"not found",0)</f>
        <v>0.23435622685305388</v>
      </c>
      <c r="AH91">
        <f>V91*TEST_SUMMARY!$C$3</f>
        <v>-0.80010661528638027</v>
      </c>
      <c r="AI91">
        <f>W91*TEST_SUMMARY!$C$4</f>
        <v>-8.037531726833734E-2</v>
      </c>
      <c r="AJ91">
        <f>X91*TEST_SUMMARY!$C$5</f>
        <v>8.428542324031725E-2</v>
      </c>
      <c r="AK91">
        <f>Y91*TEST_SUMMARY!$C$6</f>
        <v>0.35709270141793154</v>
      </c>
      <c r="AL91">
        <f>Z91*TEST_SUMMARY!$C$7</f>
        <v>2.4580699342731407E-2</v>
      </c>
      <c r="AM91">
        <f>AA91*TEST_SUMMARY!$C$8</f>
        <v>0.4883377841684039</v>
      </c>
      <c r="AN91">
        <f>AB91*TEST_SUMMARY!$C$9</f>
        <v>0.17108448609736249</v>
      </c>
      <c r="AO91">
        <f>AC91*TEST_SUMMARY!$C$10</f>
        <v>4.7923621110280083E-2</v>
      </c>
      <c r="AP91">
        <f>AD91*TEST_SUMMARY!$C$11</f>
        <v>0.31977406031642996</v>
      </c>
      <c r="AQ91">
        <f>AE91*TEST_SUMMARY!$C$12</f>
        <v>-0.28008206528227803</v>
      </c>
      <c r="AR91">
        <f>AF91*TEST_SUMMARY!$C$13</f>
        <v>0.33693577197926589</v>
      </c>
      <c r="AS91">
        <f>AG91*TEST_SUMMARY!$C$14</f>
        <v>-8.8614999578798745E-2</v>
      </c>
      <c r="AT91">
        <f>TEST_SUMMARY!$C$2+SUM(AH91:AS91)</f>
        <v>-0.240565264505195</v>
      </c>
      <c r="AU91">
        <f t="shared" si="13"/>
        <v>0.44014705488691008</v>
      </c>
      <c r="AV91">
        <f t="shared" si="14"/>
        <v>0.58008112775017684</v>
      </c>
      <c r="AW91">
        <f t="shared" si="15"/>
        <v>1</v>
      </c>
      <c r="AX91">
        <f t="shared" si="16"/>
        <v>0</v>
      </c>
      <c r="AY91" s="35">
        <f t="shared" si="24"/>
        <v>39</v>
      </c>
      <c r="AZ91" s="35">
        <f t="shared" si="24"/>
        <v>51</v>
      </c>
      <c r="BA91" s="35">
        <f t="shared" si="20"/>
        <v>0.18139534883720931</v>
      </c>
      <c r="BB91" s="35">
        <f t="shared" si="21"/>
        <v>0.6</v>
      </c>
      <c r="BC91" s="35">
        <f t="shared" si="17"/>
        <v>0.41860465116279066</v>
      </c>
      <c r="BD91">
        <f t="shared" si="18"/>
        <v>0.6</v>
      </c>
      <c r="BE91">
        <f t="shared" si="19"/>
        <v>0.18139534883720931</v>
      </c>
      <c r="BF91" s="23">
        <f>VLOOKUP(AH91,POINTS_TABLE!$D$2:$E$6,2,FALSE)</f>
        <v>-34.629295381683434</v>
      </c>
      <c r="BG91" s="23">
        <f>VLOOKUP(AI91,POINTS_TABLE!$D$7:$E$12,2,FALSE)</f>
        <v>-3.4787121489872201</v>
      </c>
      <c r="BH91" s="23">
        <f>VLOOKUP(AJ91,POINTS_TABLE!$D$13:$E$18,2,FALSE)</f>
        <v>3.6479448638409924</v>
      </c>
      <c r="BI91" s="23">
        <f>VLOOKUP(AK91,POINTS_TABLE!$D$21:$E$24,2,FALSE)</f>
        <v>15.455276084198793</v>
      </c>
      <c r="BJ91" s="23">
        <f>VLOOKUP(AL91,POINTS_TABLE!$D$25:$E$27,2,FALSE)</f>
        <v>1.063873591300236</v>
      </c>
      <c r="BK91" s="23">
        <f>VLOOKUP(AM91,POINTS_TABLE!$D$28:$E$33,2,FALSE)</f>
        <v>21.135674984953837</v>
      </c>
      <c r="BL91" s="23">
        <f>VLOOKUP(AN91,POINTS_TABLE!$D$34:$E$37,2,FALSE)</f>
        <v>7.4046821899710498</v>
      </c>
      <c r="BM91" s="23">
        <f>VLOOKUP(AO91,POINTS_TABLE!$D$38:$E$41,2,FALSE)</f>
        <v>2.0741751155172814</v>
      </c>
      <c r="BN91" s="23">
        <f>VLOOKUP(AP91,POINTS_TABLE!$D$42:$E$44,2,FALSE)</f>
        <v>13.840093530703253</v>
      </c>
      <c r="BO91" s="23">
        <f>VLOOKUP(AQ91,POINTS_TABLE!$D$45:$E$48,2,FALSE)</f>
        <v>-12.122190198740443</v>
      </c>
      <c r="BP91" s="23">
        <f>VLOOKUP(AR91,POINTS_TABLE!$D$49:$E$50,2,FALSE)</f>
        <v>14.582867019977442</v>
      </c>
      <c r="BQ91" s="23">
        <f>VLOOKUP(AS91,POINTS_TABLE!$D$51:$E$52,2,FALSE)</f>
        <v>-3.8353326132213157</v>
      </c>
      <c r="BR91" s="39">
        <f>ROUND(SCORECARD_SCALLING!$C$6-SUM(BF91:BQ91)-TRAIN_SUMMARY!$C$2*SCORECARD_SCALLING!$C$5,0)</f>
        <v>481</v>
      </c>
      <c r="BS91" t="str">
        <f t="shared" si="22"/>
        <v>Reject</v>
      </c>
      <c r="BT91">
        <f t="shared" si="23"/>
        <v>1</v>
      </c>
    </row>
    <row r="92" spans="1:72">
      <c r="A92" s="2" t="s">
        <v>32</v>
      </c>
      <c r="B92" s="2">
        <v>24</v>
      </c>
      <c r="C92" s="2" t="s">
        <v>45</v>
      </c>
      <c r="D92" s="2" t="s">
        <v>46</v>
      </c>
      <c r="E92" s="2">
        <v>1965</v>
      </c>
      <c r="F92" s="2" t="s">
        <v>24</v>
      </c>
      <c r="G92" s="2" t="s">
        <v>35</v>
      </c>
      <c r="H92" s="2">
        <v>4</v>
      </c>
      <c r="I92" s="2" t="s">
        <v>36</v>
      </c>
      <c r="J92" s="2" t="s">
        <v>27</v>
      </c>
      <c r="K92" s="2">
        <v>4</v>
      </c>
      <c r="L92" s="2" t="s">
        <v>50</v>
      </c>
      <c r="M92" s="2">
        <v>42</v>
      </c>
      <c r="N92" s="2" t="s">
        <v>27</v>
      </c>
      <c r="O92" s="2" t="s">
        <v>51</v>
      </c>
      <c r="P92" s="2">
        <v>2</v>
      </c>
      <c r="Q92" s="2" t="s">
        <v>30</v>
      </c>
      <c r="R92" s="2">
        <v>1</v>
      </c>
      <c r="S92" s="2" t="s">
        <v>31</v>
      </c>
      <c r="T92" s="2" t="s">
        <v>31</v>
      </c>
      <c r="U92" s="2">
        <v>0</v>
      </c>
      <c r="V92">
        <f>_xlfn.XLOOKUP(B92,Binning_WOE_IV!$C$2:$C$6,Binning_WOE_IV!$I$2:$I$6,"not found",-1)</f>
        <v>-0.12917431193202994</v>
      </c>
      <c r="W92">
        <f>_xlfn.XLOOKUP(E92,Binning_WOE_IV!$C$7:$C$12,Binning_WOE_IV!$I$7:$I$12,"not found",-1)</f>
        <v>0.16104877718831048</v>
      </c>
      <c r="X92">
        <f>_xlfn.XLOOKUP(M92,Binning_WOE_IV!$C$13:$C$18,Binning_WOE_IV!$I$13:$I$18,"not found",-1)</f>
        <v>0.27579903319597576</v>
      </c>
      <c r="Y92">
        <f>_xlfn.XLOOKUP(A92,Binning_WOE_IV!$B$32:$B$35,Binning_WOE_IV!$G$32:$G$35,"not found",0)</f>
        <v>-0.45557089656450134</v>
      </c>
      <c r="Z92" s="23">
        <f>_xlfn.XLOOKUP(_xlfn.XLOOKUP(C92,Binning_WOE_IV!$AF$2:$AF$6,Binning_WOE_IV!$AG$2:$AG$6,"not found",0),Binning_WOE_IV!$R$36:$R$38,Binning_WOE_IV!$G$36:$G$38,"not found",0)</f>
        <v>-4.4726268044255127E-2</v>
      </c>
      <c r="AA92" cm="1">
        <f t="array" ref="AA92">_xlfn.SWITCH(D92,"radio/tv",Binning_WOE_IV!$G$39,"other",Binning_WOE_IV!$G$39,"education",Binning_WOE_IV!$G$40,"retraining",Binning_WOE_IV!$G$40,"furniture/equipment",Binning_WOE_IV!$G$41,"domestic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92">
        <f>_xlfn.LET(_xlpm.b,_xlfn.XLOOKUP(F92,Binning_WOE_IV!$AJ$2:$AJ$6,Binning_WOE_IV!$AK$2:$AK$6,"not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92">
        <f>_xlfn.LET(_xlpm.b,_xlfn.XLOOKUP(G92,Binning_WOE_IV!$AL$2:$AL$6,Binning_WOE_IV!$AM$2:$AM$6,"not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92">
        <f>_xlfn.XLOOKUP(_xlfn.XLOOKUP(I92,Binning_WOE_IV!$AN$2:$AN$5,Binning_WOE_IV!$AO$2:$AO$5,"not found",0),Binning_WOE_IV!$R$53:$R$55,Binning_WOE_IV!$G$53:$G$55,"not found",0)</f>
        <v>-0.20099341664998441</v>
      </c>
      <c r="AE92">
        <f>_xlfn.LET(_xlpm.b,_xlfn.XLOOKUP(L92,Binning_WOE_IV!$AQ$2:$AQ$5,Binning_WOE_IV!$AR$2:$AR$5,"not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92">
        <f>_xlfn.XLOOKUP(_xlfn.XLOOKUP(N92,Binning_WOE_IV!$AS$2:$AS$4,Binning_WOE_IV!$AT$2:$AT$4,"not found",0),Binning_WOE_IV!$R$62:$R$63,Binning_WOE_IV!$G$62:$G$63,"not found",0)</f>
        <v>0.12957806221905885</v>
      </c>
      <c r="AG92">
        <f>_xlfn.XLOOKUP(_xlfn.XLOOKUP(O92,Binning_WOE_IV!$AU$2:$AU$4,Binning_WOE_IV!$AV$2:$AV$4,"not found",0),Binning_WOE_IV!$R$64:$R$65,Binning_WOE_IV!$G$64:$G$65,"not found",0)</f>
        <v>-0.4919272386823581</v>
      </c>
      <c r="AH92">
        <f>V92*TEST_SUMMARY!$C$3</f>
        <v>0.10186434668464488</v>
      </c>
      <c r="AI92">
        <f>W92*TEST_SUMMARY!$C$4</f>
        <v>-8.037531726833734E-2</v>
      </c>
      <c r="AJ92">
        <f>X92*TEST_SUMMARY!$C$5</f>
        <v>-0.1756525653466223</v>
      </c>
      <c r="AK92">
        <f>Y92*TEST_SUMMARY!$C$6</f>
        <v>0.35709270141793154</v>
      </c>
      <c r="AL92">
        <f>Z92*TEST_SUMMARY!$C$7</f>
        <v>2.4580699342731407E-2</v>
      </c>
      <c r="AM92">
        <f>AA92*TEST_SUMMARY!$C$8</f>
        <v>0.38352631329769549</v>
      </c>
      <c r="AN92">
        <f>AB92*TEST_SUMMARY!$C$9</f>
        <v>-0.49611293003523665</v>
      </c>
      <c r="AO92">
        <f>AC92*TEST_SUMMARY!$C$10</f>
        <v>4.7923621110280083E-2</v>
      </c>
      <c r="AP92">
        <f>AD92*TEST_SUMMARY!$C$11</f>
        <v>0.23813846799994265</v>
      </c>
      <c r="AQ92">
        <f>AE92*TEST_SUMMARY!$C$12</f>
        <v>6.1778553558697331E-2</v>
      </c>
      <c r="AR92">
        <f>AF92*TEST_SUMMARY!$C$13</f>
        <v>-7.9424741749105313E-2</v>
      </c>
      <c r="AS92">
        <f>AG92*TEST_SUMMARY!$C$14</f>
        <v>0.18600799575071647</v>
      </c>
      <c r="AT92">
        <f>TEST_SUMMARY!$C$2+SUM(AH92:AS92)</f>
        <v>-0.25205366999878487</v>
      </c>
      <c r="AU92">
        <f t="shared" si="13"/>
        <v>0.43731808564669256</v>
      </c>
      <c r="AV92">
        <f t="shared" si="14"/>
        <v>0.5750407938923664</v>
      </c>
      <c r="AW92">
        <f t="shared" si="15"/>
        <v>1</v>
      </c>
      <c r="AX92">
        <f t="shared" si="16"/>
        <v>0</v>
      </c>
      <c r="AY92" s="35">
        <f t="shared" si="24"/>
        <v>40</v>
      </c>
      <c r="AZ92" s="35">
        <f t="shared" si="24"/>
        <v>51</v>
      </c>
      <c r="BA92" s="35">
        <f t="shared" si="20"/>
        <v>0.18604651162790697</v>
      </c>
      <c r="BB92" s="35">
        <f t="shared" si="21"/>
        <v>0.6</v>
      </c>
      <c r="BC92" s="35">
        <f t="shared" si="17"/>
        <v>0.413953488372093</v>
      </c>
      <c r="BD92">
        <f t="shared" si="18"/>
        <v>0.6</v>
      </c>
      <c r="BE92">
        <f t="shared" si="19"/>
        <v>0.18604651162790697</v>
      </c>
      <c r="BF92" s="23">
        <f>VLOOKUP(AH92,POINTS_TABLE!$D$2:$E$6,2,FALSE)</f>
        <v>4.4087756341599382</v>
      </c>
      <c r="BG92" s="23">
        <f>VLOOKUP(AI92,POINTS_TABLE!$D$7:$E$12,2,FALSE)</f>
        <v>-3.4787121489872201</v>
      </c>
      <c r="BH92" s="23">
        <f>VLOOKUP(AJ92,POINTS_TABLE!$D$13:$E$18,2,FALSE)</f>
        <v>-7.6023925483498971</v>
      </c>
      <c r="BI92" s="23">
        <f>VLOOKUP(AK92,POINTS_TABLE!$D$21:$E$24,2,FALSE)</f>
        <v>15.455276084198793</v>
      </c>
      <c r="BJ92" s="23">
        <f>VLOOKUP(AL92,POINTS_TABLE!$D$25:$E$27,2,FALSE)</f>
        <v>1.063873591300236</v>
      </c>
      <c r="BK92" s="23">
        <f>VLOOKUP(AM92,POINTS_TABLE!$D$28:$E$33,2,FALSE)</f>
        <v>16.599345307350365</v>
      </c>
      <c r="BL92" s="23">
        <f>VLOOKUP(AN92,POINTS_TABLE!$D$34:$E$37,2,FALSE)</f>
        <v>-21.472189916481874</v>
      </c>
      <c r="BM92" s="23">
        <f>VLOOKUP(AO92,POINTS_TABLE!$D$38:$E$41,2,FALSE)</f>
        <v>2.0741751155172814</v>
      </c>
      <c r="BN92" s="23">
        <f>VLOOKUP(AP92,POINTS_TABLE!$D$42:$E$44,2,FALSE)</f>
        <v>10.30683560485237</v>
      </c>
      <c r="BO92" s="23">
        <f>VLOOKUP(AQ92,POINTS_TABLE!$D$45:$E$48,2,FALSE)</f>
        <v>2.6738283855727758</v>
      </c>
      <c r="BP92" s="23">
        <f>VLOOKUP(AR92,POINTS_TABLE!$D$49:$E$50,2,FALSE)</f>
        <v>-3.4375704313596254</v>
      </c>
      <c r="BQ92" s="23">
        <f>VLOOKUP(AS92,POINTS_TABLE!$D$51:$E$52,2,FALSE)</f>
        <v>8.0505843910576207</v>
      </c>
      <c r="BR92" s="39">
        <f>ROUND(SCORECARD_SCALLING!$C$6-SUM(BF92:BQ92)-TRAIN_SUMMARY!$C$2*SCORECARD_SCALLING!$C$5,0)</f>
        <v>481</v>
      </c>
      <c r="BS92" t="str">
        <f t="shared" si="22"/>
        <v>Reject</v>
      </c>
      <c r="BT92">
        <f t="shared" si="23"/>
        <v>1</v>
      </c>
    </row>
    <row r="93" spans="1:72">
      <c r="A93" s="2" t="s">
        <v>21</v>
      </c>
      <c r="B93" s="2">
        <v>24</v>
      </c>
      <c r="C93" s="2" t="s">
        <v>33</v>
      </c>
      <c r="D93" s="2" t="s">
        <v>23</v>
      </c>
      <c r="E93" s="2">
        <v>1282</v>
      </c>
      <c r="F93" s="2" t="s">
        <v>59</v>
      </c>
      <c r="G93" s="2" t="s">
        <v>35</v>
      </c>
      <c r="H93" s="2">
        <v>4</v>
      </c>
      <c r="I93" s="2" t="s">
        <v>36</v>
      </c>
      <c r="J93" s="2" t="s">
        <v>27</v>
      </c>
      <c r="K93" s="2">
        <v>2</v>
      </c>
      <c r="L93" s="2" t="s">
        <v>50</v>
      </c>
      <c r="M93" s="2">
        <v>32</v>
      </c>
      <c r="N93" s="2" t="s">
        <v>27</v>
      </c>
      <c r="O93" s="2" t="s">
        <v>29</v>
      </c>
      <c r="P93" s="2">
        <v>1</v>
      </c>
      <c r="Q93" s="2" t="s">
        <v>40</v>
      </c>
      <c r="R93" s="2">
        <v>1</v>
      </c>
      <c r="S93" s="2" t="s">
        <v>27</v>
      </c>
      <c r="T93" s="2" t="s">
        <v>31</v>
      </c>
      <c r="U93" s="2">
        <v>1</v>
      </c>
      <c r="V93">
        <f>_xlfn.XLOOKUP(B93,Binning_WOE_IV!$C$2:$C$6,Binning_WOE_IV!$I$2:$I$6,"not found",-1)</f>
        <v>-0.12917431193202994</v>
      </c>
      <c r="W93">
        <f>_xlfn.XLOOKUP(E93,Binning_WOE_IV!$C$7:$C$12,Binning_WOE_IV!$I$7:$I$12,"not found",-1)</f>
        <v>0.16104877718831048</v>
      </c>
      <c r="X93">
        <f>_xlfn.XLOOKUP(M93,Binning_WOE_IV!$C$13:$C$18,Binning_WOE_IV!$I$13:$I$18,"not found",-1)</f>
        <v>-9.0210644079187538E-2</v>
      </c>
      <c r="Y93">
        <f>_xlfn.XLOOKUP(A93,Binning_WOE_IV!$B$32:$B$35,Binning_WOE_IV!$G$32:$G$35,"not found",0)</f>
        <v>-0.67859154491044971</v>
      </c>
      <c r="Z93" s="23">
        <f>_xlfn.XLOOKUP(_xlfn.XLOOKUP(C93,Binning_WOE_IV!$AF$2:$AF$6,Binning_WOE_IV!$AG$2:$AG$6,"not found",0),Binning_WOE_IV!$R$36:$R$38,Binning_WOE_IV!$G$36:$G$38,"not found",0)</f>
        <v>-4.4726268044255127E-2</v>
      </c>
      <c r="AA93" cm="1">
        <f t="array" ref="AA93">_xlfn.SWITCH(D93,"radio/tv",Binning_WOE_IV!$G$39,"other",Binning_WOE_IV!$G$39,"education",Binning_WOE_IV!$G$40,"retraining",Binning_WOE_IV!$G$40,"furniture/equipment",Binning_WOE_IV!$G$41,"domestic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93">
        <f>_xlfn.LET(_xlpm.b,_xlfn.XLOOKUP(F93,Binning_WOE_IV!$AJ$2:$AJ$6,Binning_WOE_IV!$AK$2:$AK$6,"not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93">
        <f>_xlfn.LET(_xlpm.b,_xlfn.XLOOKUP(G93,Binning_WOE_IV!$AL$2:$AL$6,Binning_WOE_IV!$AM$2:$AM$6,"not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93">
        <f>_xlfn.XLOOKUP(_xlfn.XLOOKUP(I93,Binning_WOE_IV!$AN$2:$AN$5,Binning_WOE_IV!$AO$2:$AO$5,"not found",0),Binning_WOE_IV!$R$53:$R$55,Binning_WOE_IV!$G$53:$G$55,"not found",0)</f>
        <v>-0.20099341664998441</v>
      </c>
      <c r="AE93">
        <f>_xlfn.LET(_xlpm.b,_xlfn.XLOOKUP(L93,Binning_WOE_IV!$AQ$2:$AQ$5,Binning_WOE_IV!$AR$2:$AR$5,"not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93">
        <f>_xlfn.XLOOKUP(_xlfn.XLOOKUP(N93,Binning_WOE_IV!$AS$2:$AS$4,Binning_WOE_IV!$AT$2:$AT$4,"not found",0),Binning_WOE_IV!$R$62:$R$63,Binning_WOE_IV!$G$62:$G$63,"not found",0)</f>
        <v>0.12957806221905885</v>
      </c>
      <c r="AG93">
        <f>_xlfn.XLOOKUP(_xlfn.XLOOKUP(O93,Binning_WOE_IV!$AU$2:$AU$4,Binning_WOE_IV!$AV$2:$AV$4,"not found",0),Binning_WOE_IV!$R$64:$R$65,Binning_WOE_IV!$G$64:$G$65,"not found",0)</f>
        <v>0.23435622685305388</v>
      </c>
      <c r="AH93">
        <f>V93*TEST_SUMMARY!$C$3</f>
        <v>0.10186434668464488</v>
      </c>
      <c r="AI93">
        <f>W93*TEST_SUMMARY!$C$4</f>
        <v>-8.037531726833734E-2</v>
      </c>
      <c r="AJ93">
        <f>X93*TEST_SUMMARY!$C$5</f>
        <v>5.7453903556002682E-2</v>
      </c>
      <c r="AK93">
        <f>Y93*TEST_SUMMARY!$C$6</f>
        <v>0.53190423215968441</v>
      </c>
      <c r="AL93">
        <f>Z93*TEST_SUMMARY!$C$7</f>
        <v>2.4580699342731407E-2</v>
      </c>
      <c r="AM93">
        <f>AA93*TEST_SUMMARY!$C$8</f>
        <v>-0.43521580803835686</v>
      </c>
      <c r="AN93">
        <f>AB93*TEST_SUMMARY!$C$9</f>
        <v>0.18902110492895396</v>
      </c>
      <c r="AO93">
        <f>AC93*TEST_SUMMARY!$C$10</f>
        <v>4.7923621110280083E-2</v>
      </c>
      <c r="AP93">
        <f>AD93*TEST_SUMMARY!$C$11</f>
        <v>0.23813846799994265</v>
      </c>
      <c r="AQ93">
        <f>AE93*TEST_SUMMARY!$C$12</f>
        <v>6.1778553558697331E-2</v>
      </c>
      <c r="AR93">
        <f>AF93*TEST_SUMMARY!$C$13</f>
        <v>-7.9424741749105313E-2</v>
      </c>
      <c r="AS93">
        <f>AG93*TEST_SUMMARY!$C$14</f>
        <v>-8.8614999578798745E-2</v>
      </c>
      <c r="AT93">
        <f>TEST_SUMMARY!$C$2+SUM(AH93:AS93)</f>
        <v>-0.25236675205578385</v>
      </c>
      <c r="AU93">
        <f t="shared" si="13"/>
        <v>0.43724104675133924</v>
      </c>
      <c r="AV93">
        <f t="shared" si="14"/>
        <v>0.8272706415621599</v>
      </c>
      <c r="AW93">
        <f t="shared" si="15"/>
        <v>0</v>
      </c>
      <c r="AX93">
        <f t="shared" si="16"/>
        <v>1</v>
      </c>
      <c r="AY93" s="35">
        <f t="shared" si="24"/>
        <v>40</v>
      </c>
      <c r="AZ93" s="35">
        <f t="shared" si="24"/>
        <v>52</v>
      </c>
      <c r="BA93" s="35">
        <f t="shared" si="20"/>
        <v>0.18604651162790697</v>
      </c>
      <c r="BB93" s="35">
        <f t="shared" si="21"/>
        <v>0.61176470588235299</v>
      </c>
      <c r="BC93" s="35">
        <f t="shared" si="17"/>
        <v>0.42571819425444601</v>
      </c>
      <c r="BD93">
        <f t="shared" si="18"/>
        <v>0.61176470588235299</v>
      </c>
      <c r="BE93">
        <f t="shared" si="19"/>
        <v>0.18604651162790697</v>
      </c>
      <c r="BF93" s="23">
        <f>VLOOKUP(AH93,POINTS_TABLE!$D$2:$E$6,2,FALSE)</f>
        <v>4.4087756341599382</v>
      </c>
      <c r="BG93" s="23">
        <f>VLOOKUP(AI93,POINTS_TABLE!$D$7:$E$12,2,FALSE)</f>
        <v>-3.4787121489872201</v>
      </c>
      <c r="BH93" s="23">
        <f>VLOOKUP(AJ93,POINTS_TABLE!$D$13:$E$18,2,FALSE)</f>
        <v>2.4866538521987356</v>
      </c>
      <c r="BI93" s="23">
        <f>VLOOKUP(AK93,POINTS_TABLE!$D$21:$E$24,2,FALSE)</f>
        <v>23.021267938938855</v>
      </c>
      <c r="BJ93" s="23">
        <f>VLOOKUP(AL93,POINTS_TABLE!$D$25:$E$27,2,FALSE)</f>
        <v>1.063873591300236</v>
      </c>
      <c r="BK93" s="23">
        <f>VLOOKUP(AM93,POINTS_TABLE!$D$28:$E$33,2,FALSE)</f>
        <v>-18.836510639202615</v>
      </c>
      <c r="BL93" s="23">
        <f>VLOOKUP(AN93,POINTS_TABLE!$D$34:$E$37,2,FALSE)</f>
        <v>8.180994321130628</v>
      </c>
      <c r="BM93" s="23">
        <f>VLOOKUP(AO93,POINTS_TABLE!$D$38:$E$41,2,FALSE)</f>
        <v>2.0741751155172814</v>
      </c>
      <c r="BN93" s="23">
        <f>VLOOKUP(AP93,POINTS_TABLE!$D$42:$E$44,2,FALSE)</f>
        <v>10.30683560485237</v>
      </c>
      <c r="BO93" s="23">
        <f>VLOOKUP(AQ93,POINTS_TABLE!$D$45:$E$48,2,FALSE)</f>
        <v>2.6738283855727758</v>
      </c>
      <c r="BP93" s="23">
        <f>VLOOKUP(AR93,POINTS_TABLE!$D$49:$E$50,2,FALSE)</f>
        <v>-3.4375704313596254</v>
      </c>
      <c r="BQ93" s="23">
        <f>VLOOKUP(AS93,POINTS_TABLE!$D$51:$E$52,2,FALSE)</f>
        <v>-3.8353326132213157</v>
      </c>
      <c r="BR93" s="39">
        <f>ROUND(SCORECARD_SCALLING!$C$6-SUM(BF93:BQ93)-TRAIN_SUMMARY!$C$2*SCORECARD_SCALLING!$C$5,0)</f>
        <v>481</v>
      </c>
      <c r="BS93" t="str">
        <f t="shared" si="22"/>
        <v>Reject</v>
      </c>
      <c r="BT93">
        <f t="shared" si="23"/>
        <v>1</v>
      </c>
    </row>
    <row r="94" spans="1:72">
      <c r="A94" s="2" t="s">
        <v>32</v>
      </c>
      <c r="B94" s="2">
        <v>24</v>
      </c>
      <c r="C94" s="2" t="s">
        <v>33</v>
      </c>
      <c r="D94" s="2" t="s">
        <v>41</v>
      </c>
      <c r="E94" s="2">
        <v>4057</v>
      </c>
      <c r="F94" s="2" t="s">
        <v>34</v>
      </c>
      <c r="G94" s="2" t="s">
        <v>39</v>
      </c>
      <c r="H94" s="2">
        <v>3</v>
      </c>
      <c r="I94" s="2" t="s">
        <v>54</v>
      </c>
      <c r="J94" s="2" t="s">
        <v>27</v>
      </c>
      <c r="K94" s="2">
        <v>3</v>
      </c>
      <c r="L94" s="2" t="s">
        <v>50</v>
      </c>
      <c r="M94" s="2">
        <v>43</v>
      </c>
      <c r="N94" s="2" t="s">
        <v>27</v>
      </c>
      <c r="O94" s="2" t="s">
        <v>29</v>
      </c>
      <c r="P94" s="2">
        <v>1</v>
      </c>
      <c r="Q94" s="2" t="s">
        <v>30</v>
      </c>
      <c r="R94" s="2">
        <v>1</v>
      </c>
      <c r="S94" s="2" t="s">
        <v>31</v>
      </c>
      <c r="T94" s="2" t="s">
        <v>31</v>
      </c>
      <c r="U94" s="2">
        <v>1</v>
      </c>
      <c r="V94">
        <f>_xlfn.XLOOKUP(B94,Binning_WOE_IV!$C$2:$C$6,Binning_WOE_IV!$I$2:$I$6,"not found",-1)</f>
        <v>-0.12917431193202994</v>
      </c>
      <c r="W94">
        <f>_xlfn.XLOOKUP(E94,Binning_WOE_IV!$C$7:$C$12,Binning_WOE_IV!$I$7:$I$12,"not found",-1)</f>
        <v>4.3939369041401284E-2</v>
      </c>
      <c r="X94">
        <f>_xlfn.XLOOKUP(M94,Binning_WOE_IV!$C$13:$C$18,Binning_WOE_IV!$I$13:$I$18,"not found",-1)</f>
        <v>0.27579903319597576</v>
      </c>
      <c r="Y94">
        <f>_xlfn.XLOOKUP(A94,Binning_WOE_IV!$B$32:$B$35,Binning_WOE_IV!$G$32:$G$35,"not found",0)</f>
        <v>-0.45557089656450134</v>
      </c>
      <c r="Z94" s="23">
        <f>_xlfn.XLOOKUP(_xlfn.XLOOKUP(C94,Binning_WOE_IV!$AF$2:$AF$6,Binning_WOE_IV!$AG$2:$AG$6,"not found",0),Binning_WOE_IV!$R$36:$R$38,Binning_WOE_IV!$G$36:$G$38,"not found",0)</f>
        <v>-4.4726268044255127E-2</v>
      </c>
      <c r="AA94" cm="1">
        <f t="array" ref="AA94">_xlfn.SWITCH(D94,"radio/tv",Binning_WOE_IV!$G$39,"other",Binning_WOE_IV!$G$39,"education",Binning_WOE_IV!$G$40,"retraining",Binning_WOE_IV!$G$40,"furniture/equipment",Binning_WOE_IV!$G$41,"domestic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94">
        <f>_xlfn.LET(_xlpm.b,_xlfn.XLOOKUP(F94,Binning_WOE_IV!$AJ$2:$AJ$6,Binning_WOE_IV!$AK$2:$AK$6,"not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94">
        <f>_xlfn.LET(_xlpm.b,_xlfn.XLOOKUP(G94,Binning_WOE_IV!$AL$2:$AL$6,Binning_WOE_IV!$AM$2:$AM$6,"not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94">
        <f>_xlfn.XLOOKUP(_xlfn.XLOOKUP(I94,Binning_WOE_IV!$AN$2:$AN$5,Binning_WOE_IV!$AO$2:$AO$5,"not found",0),Binning_WOE_IV!$R$53:$R$55,Binning_WOE_IV!$G$53:$G$55,"not found",0)</f>
        <v>-0.2698954162208389</v>
      </c>
      <c r="AE94">
        <f>_xlfn.LET(_xlpm.b,_xlfn.XLOOKUP(L94,Binning_WOE_IV!$AQ$2:$AQ$5,Binning_WOE_IV!$AR$2:$AR$5,"not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94">
        <f>_xlfn.XLOOKUP(_xlfn.XLOOKUP(N94,Binning_WOE_IV!$AS$2:$AS$4,Binning_WOE_IV!$AT$2:$AT$4,"not found",0),Binning_WOE_IV!$R$62:$R$63,Binning_WOE_IV!$G$62:$G$63,"not found",0)</f>
        <v>0.12957806221905885</v>
      </c>
      <c r="AG94">
        <f>_xlfn.XLOOKUP(_xlfn.XLOOKUP(O94,Binning_WOE_IV!$AU$2:$AU$4,Binning_WOE_IV!$AV$2:$AV$4,"not found",0),Binning_WOE_IV!$R$64:$R$65,Binning_WOE_IV!$G$64:$G$65,"not found",0)</f>
        <v>0.23435622685305388</v>
      </c>
      <c r="AH94">
        <f>V94*TEST_SUMMARY!$C$3</f>
        <v>0.10186434668464488</v>
      </c>
      <c r="AI94">
        <f>W94*TEST_SUMMARY!$C$4</f>
        <v>-2.1929012991782761E-2</v>
      </c>
      <c r="AJ94">
        <f>X94*TEST_SUMMARY!$C$5</f>
        <v>-0.1756525653466223</v>
      </c>
      <c r="AK94">
        <f>Y94*TEST_SUMMARY!$C$6</f>
        <v>0.35709270141793154</v>
      </c>
      <c r="AL94">
        <f>Z94*TEST_SUMMARY!$C$7</f>
        <v>2.4580699342731407E-2</v>
      </c>
      <c r="AM94">
        <f>AA94*TEST_SUMMARY!$C$8</f>
        <v>5.9194073638088991E-2</v>
      </c>
      <c r="AN94">
        <f>AB94*TEST_SUMMARY!$C$9</f>
        <v>0.17108448609736249</v>
      </c>
      <c r="AO94">
        <f>AC94*TEST_SUMMARY!$C$10</f>
        <v>-0.18469041192036334</v>
      </c>
      <c r="AP94">
        <f>AD94*TEST_SUMMARY!$C$11</f>
        <v>0.31977406031642996</v>
      </c>
      <c r="AQ94">
        <f>AE94*TEST_SUMMARY!$C$12</f>
        <v>6.1778553558697331E-2</v>
      </c>
      <c r="AR94">
        <f>AF94*TEST_SUMMARY!$C$13</f>
        <v>-7.9424741749105313E-2</v>
      </c>
      <c r="AS94">
        <f>AG94*TEST_SUMMARY!$C$14</f>
        <v>-8.8614999578798745E-2</v>
      </c>
      <c r="AT94">
        <f>TEST_SUMMARY!$C$2+SUM(AH94:AS94)</f>
        <v>-0.27634362529290901</v>
      </c>
      <c r="AU94">
        <f t="shared" si="13"/>
        <v>0.43135041203711694</v>
      </c>
      <c r="AV94">
        <f t="shared" si="14"/>
        <v>0.84083449823312029</v>
      </c>
      <c r="AW94">
        <f t="shared" si="15"/>
        <v>0</v>
      </c>
      <c r="AX94">
        <f t="shared" si="16"/>
        <v>1</v>
      </c>
      <c r="AY94" s="35">
        <f t="shared" si="24"/>
        <v>40</v>
      </c>
      <c r="AZ94" s="35">
        <f t="shared" si="24"/>
        <v>53</v>
      </c>
      <c r="BA94" s="35">
        <f t="shared" si="20"/>
        <v>0.18604651162790697</v>
      </c>
      <c r="BB94" s="35">
        <f t="shared" si="21"/>
        <v>0.62352941176470589</v>
      </c>
      <c r="BC94" s="35">
        <f t="shared" si="17"/>
        <v>0.43748290013679891</v>
      </c>
      <c r="BD94">
        <f t="shared" si="18"/>
        <v>0.62352941176470589</v>
      </c>
      <c r="BE94">
        <f t="shared" si="19"/>
        <v>0.18604651162790697</v>
      </c>
      <c r="BF94" s="23">
        <f>VLOOKUP(AH94,POINTS_TABLE!$D$2:$E$6,2,FALSE)</f>
        <v>4.4087756341599382</v>
      </c>
      <c r="BG94" s="23">
        <f>VLOOKUP(AI94,POINTS_TABLE!$D$7:$E$12,2,FALSE)</f>
        <v>-0.94910634884503919</v>
      </c>
      <c r="BH94" s="23">
        <f>VLOOKUP(AJ94,POINTS_TABLE!$D$13:$E$18,2,FALSE)</f>
        <v>-7.6023925483498971</v>
      </c>
      <c r="BI94" s="23">
        <f>VLOOKUP(AK94,POINTS_TABLE!$D$21:$E$24,2,FALSE)</f>
        <v>15.455276084198793</v>
      </c>
      <c r="BJ94" s="23">
        <f>VLOOKUP(AL94,POINTS_TABLE!$D$25:$E$27,2,FALSE)</f>
        <v>1.063873591300236</v>
      </c>
      <c r="BK94" s="23">
        <f>VLOOKUP(AM94,POINTS_TABLE!$D$28:$E$33,2,FALSE)</f>
        <v>2.5619698946306131</v>
      </c>
      <c r="BL94" s="23">
        <f>VLOOKUP(AN94,POINTS_TABLE!$D$34:$E$37,2,FALSE)</f>
        <v>7.4046821899710498</v>
      </c>
      <c r="BM94" s="23">
        <f>VLOOKUP(AO94,POINTS_TABLE!$D$38:$E$41,2,FALSE)</f>
        <v>-7.9935582413174426</v>
      </c>
      <c r="BN94" s="23">
        <f>VLOOKUP(AP94,POINTS_TABLE!$D$42:$E$44,2,FALSE)</f>
        <v>13.840093530703253</v>
      </c>
      <c r="BO94" s="23">
        <f>VLOOKUP(AQ94,POINTS_TABLE!$D$45:$E$48,2,FALSE)</f>
        <v>2.6738283855727758</v>
      </c>
      <c r="BP94" s="23">
        <f>VLOOKUP(AR94,POINTS_TABLE!$D$49:$E$50,2,FALSE)</f>
        <v>-3.4375704313596254</v>
      </c>
      <c r="BQ94" s="23">
        <f>VLOOKUP(AS94,POINTS_TABLE!$D$51:$E$52,2,FALSE)</f>
        <v>-3.8353326132213157</v>
      </c>
      <c r="BR94" s="39">
        <f>ROUND(SCORECARD_SCALLING!$C$6-SUM(BF94:BQ94)-TRAIN_SUMMARY!$C$2*SCORECARD_SCALLING!$C$5,0)</f>
        <v>482</v>
      </c>
      <c r="BS94" t="str">
        <f t="shared" si="22"/>
        <v>Reject</v>
      </c>
      <c r="BT94">
        <f t="shared" si="23"/>
        <v>1</v>
      </c>
    </row>
    <row r="95" spans="1:72">
      <c r="A95" s="2" t="s">
        <v>21</v>
      </c>
      <c r="B95" s="2">
        <v>12</v>
      </c>
      <c r="C95" s="2" t="s">
        <v>33</v>
      </c>
      <c r="D95" s="2" t="s">
        <v>41</v>
      </c>
      <c r="E95" s="2">
        <v>7865</v>
      </c>
      <c r="F95" s="2" t="s">
        <v>34</v>
      </c>
      <c r="G95" s="2" t="s">
        <v>25</v>
      </c>
      <c r="H95" s="2">
        <v>4</v>
      </c>
      <c r="I95" s="2" t="s">
        <v>26</v>
      </c>
      <c r="J95" s="2" t="s">
        <v>27</v>
      </c>
      <c r="K95" s="2">
        <v>4</v>
      </c>
      <c r="L95" s="2" t="s">
        <v>47</v>
      </c>
      <c r="M95" s="2">
        <v>53</v>
      </c>
      <c r="N95" s="2" t="s">
        <v>27</v>
      </c>
      <c r="O95" s="2" t="s">
        <v>44</v>
      </c>
      <c r="P95" s="2">
        <v>1</v>
      </c>
      <c r="Q95" s="2" t="s">
        <v>52</v>
      </c>
      <c r="R95" s="2">
        <v>1</v>
      </c>
      <c r="S95" s="2" t="s">
        <v>31</v>
      </c>
      <c r="T95" s="2" t="s">
        <v>31</v>
      </c>
      <c r="U95" s="2">
        <v>1</v>
      </c>
      <c r="V95">
        <f>_xlfn.XLOOKUP(B95,Binning_WOE_IV!$C$2:$C$6,Binning_WOE_IV!$I$2:$I$6,"not found",-1)</f>
        <v>7.0953437452657447E-2</v>
      </c>
      <c r="W95">
        <f>_xlfn.XLOOKUP(E95,Binning_WOE_IV!$C$7:$C$12,Binning_WOE_IV!$I$7:$I$12,"not found",-1)</f>
        <v>-0.1020145435816787</v>
      </c>
      <c r="X95">
        <f>_xlfn.XLOOKUP(M95,Binning_WOE_IV!$C$13:$C$18,Binning_WOE_IV!$I$13:$I$18,"not found",-1)</f>
        <v>0.42044277372805144</v>
      </c>
      <c r="Y95">
        <f>_xlfn.XLOOKUP(A95,Binning_WOE_IV!$B$32:$B$35,Binning_WOE_IV!$G$32:$G$35,"not found",0)</f>
        <v>-0.67859154491044971</v>
      </c>
      <c r="Z95" s="23">
        <f>_xlfn.XLOOKUP(_xlfn.XLOOKUP(C95,Binning_WOE_IV!$AF$2:$AF$6,Binning_WOE_IV!$AG$2:$AG$6,"not found",0),Binning_WOE_IV!$R$36:$R$38,Binning_WOE_IV!$G$36:$G$38,"not found",0)</f>
        <v>-4.4726268044255127E-2</v>
      </c>
      <c r="AA95" cm="1">
        <f t="array" ref="AA95">_xlfn.SWITCH(D95,"radio/tv",Binning_WOE_IV!$G$39,"other",Binning_WOE_IV!$G$39,"education",Binning_WOE_IV!$G$40,"retraining",Binning_WOE_IV!$G$40,"furniture/equipment",Binning_WOE_IV!$G$41,"domestic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95">
        <f>_xlfn.LET(_xlpm.b,_xlfn.XLOOKUP(F95,Binning_WOE_IV!$AJ$2:$AJ$6,Binning_WOE_IV!$AK$2:$AK$6,"not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95">
        <f>_xlfn.LET(_xlpm.b,_xlfn.XLOOKUP(G95,Binning_WOE_IV!$AL$2:$AL$6,Binning_WOE_IV!$AM$2:$AM$6,"not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95">
        <f>_xlfn.XLOOKUP(_xlfn.XLOOKUP(I95,Binning_WOE_IV!$AN$2:$AN$5,Binning_WOE_IV!$AO$2:$AO$5,"not found",0),Binning_WOE_IV!$R$53:$R$55,Binning_WOE_IV!$G$53:$G$55,"not found",0)</f>
        <v>0.1811117123342415</v>
      </c>
      <c r="AE95">
        <f>_xlfn.LET(_xlpm.b,_xlfn.XLOOKUP(L95,Binning_WOE_IV!$AQ$2:$AQ$5,Binning_WOE_IV!$AR$2:$AR$5,"not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95">
        <f>_xlfn.XLOOKUP(_xlfn.XLOOKUP(N95,Binning_WOE_IV!$AS$2:$AS$4,Binning_WOE_IV!$AT$2:$AT$4,"not found",0),Binning_WOE_IV!$R$62:$R$63,Binning_WOE_IV!$G$62:$G$63,"not found",0)</f>
        <v>0.12957806221905885</v>
      </c>
      <c r="AG95">
        <f>_xlfn.XLOOKUP(_xlfn.XLOOKUP(O95,Binning_WOE_IV!$AU$2:$AU$4,Binning_WOE_IV!$AV$2:$AV$4,"not found",0),Binning_WOE_IV!$R$64:$R$65,Binning_WOE_IV!$G$64:$G$65,"not found",0)</f>
        <v>-0.4919272386823581</v>
      </c>
      <c r="AH95">
        <f>V95*TEST_SUMMARY!$C$3</f>
        <v>-5.5952498937620498E-2</v>
      </c>
      <c r="AI95">
        <f>W95*TEST_SUMMARY!$C$4</f>
        <v>5.0912844229637523E-2</v>
      </c>
      <c r="AJ95">
        <f>X95*TEST_SUMMARY!$C$5</f>
        <v>-0.26777415036949909</v>
      </c>
      <c r="AK95">
        <f>Y95*TEST_SUMMARY!$C$6</f>
        <v>0.53190423215968441</v>
      </c>
      <c r="AL95">
        <f>Z95*TEST_SUMMARY!$C$7</f>
        <v>2.4580699342731407E-2</v>
      </c>
      <c r="AM95">
        <f>AA95*TEST_SUMMARY!$C$8</f>
        <v>5.9194073638088991E-2</v>
      </c>
      <c r="AN95">
        <f>AB95*TEST_SUMMARY!$C$9</f>
        <v>0.17108448609736249</v>
      </c>
      <c r="AO95">
        <f>AC95*TEST_SUMMARY!$C$10</f>
        <v>-0.18469041192036334</v>
      </c>
      <c r="AP95">
        <f>AD95*TEST_SUMMARY!$C$11</f>
        <v>-0.21458247952085815</v>
      </c>
      <c r="AQ95">
        <f>AE95*TEST_SUMMARY!$C$12</f>
        <v>0.30495501300893796</v>
      </c>
      <c r="AR95">
        <f>AF95*TEST_SUMMARY!$C$13</f>
        <v>-7.9424741749105313E-2</v>
      </c>
      <c r="AS95">
        <f>AG95*TEST_SUMMARY!$C$14</f>
        <v>0.18600799575071647</v>
      </c>
      <c r="AT95">
        <f>TEST_SUMMARY!$C$2+SUM(AH95:AS95)</f>
        <v>-0.29518575303241035</v>
      </c>
      <c r="AU95">
        <f t="shared" si="13"/>
        <v>0.42673478552734179</v>
      </c>
      <c r="AV95">
        <f t="shared" si="14"/>
        <v>0.85159256990015297</v>
      </c>
      <c r="AW95">
        <f t="shared" si="15"/>
        <v>0</v>
      </c>
      <c r="AX95">
        <f t="shared" si="16"/>
        <v>1</v>
      </c>
      <c r="AY95" s="35">
        <f t="shared" si="24"/>
        <v>40</v>
      </c>
      <c r="AZ95" s="35">
        <f t="shared" si="24"/>
        <v>54</v>
      </c>
      <c r="BA95" s="35">
        <f t="shared" si="20"/>
        <v>0.18604651162790697</v>
      </c>
      <c r="BB95" s="35">
        <f t="shared" si="21"/>
        <v>0.63529411764705879</v>
      </c>
      <c r="BC95" s="35">
        <f t="shared" si="17"/>
        <v>0.44924760601915181</v>
      </c>
      <c r="BD95">
        <f t="shared" si="18"/>
        <v>0.63529411764705879</v>
      </c>
      <c r="BE95">
        <f t="shared" si="19"/>
        <v>0.18604651162790697</v>
      </c>
      <c r="BF95" s="23">
        <f>VLOOKUP(AH95,POINTS_TABLE!$D$2:$E$6,2,FALSE)</f>
        <v>-2.4216717822795024</v>
      </c>
      <c r="BG95" s="23">
        <f>VLOOKUP(AI95,POINTS_TABLE!$D$7:$E$12,2,FALSE)</f>
        <v>2.2035512366295098</v>
      </c>
      <c r="BH95" s="23">
        <f>VLOOKUP(AJ95,POINTS_TABLE!$D$13:$E$18,2,FALSE)</f>
        <v>-11.589493164489957</v>
      </c>
      <c r="BI95" s="23">
        <f>VLOOKUP(AK95,POINTS_TABLE!$D$21:$E$24,2,FALSE)</f>
        <v>23.021267938938855</v>
      </c>
      <c r="BJ95" s="23">
        <f>VLOOKUP(AL95,POINTS_TABLE!$D$25:$E$27,2,FALSE)</f>
        <v>1.063873591300236</v>
      </c>
      <c r="BK95" s="23">
        <f>VLOOKUP(AM95,POINTS_TABLE!$D$28:$E$33,2,FALSE)</f>
        <v>2.5619698946306131</v>
      </c>
      <c r="BL95" s="23">
        <f>VLOOKUP(AN95,POINTS_TABLE!$D$34:$E$37,2,FALSE)</f>
        <v>7.4046821899710498</v>
      </c>
      <c r="BM95" s="23">
        <f>VLOOKUP(AO95,POINTS_TABLE!$D$38:$E$41,2,FALSE)</f>
        <v>-7.9935582413174426</v>
      </c>
      <c r="BN95" s="23">
        <f>VLOOKUP(AP95,POINTS_TABLE!$D$42:$E$44,2,FALSE)</f>
        <v>-9.2873123719919874</v>
      </c>
      <c r="BO95" s="23">
        <f>VLOOKUP(AQ95,POINTS_TABLE!$D$45:$E$48,2,FALSE)</f>
        <v>13.198712548866723</v>
      </c>
      <c r="BP95" s="23">
        <f>VLOOKUP(AR95,POINTS_TABLE!$D$49:$E$50,2,FALSE)</f>
        <v>-3.4375704313596254</v>
      </c>
      <c r="BQ95" s="23">
        <f>VLOOKUP(AS95,POINTS_TABLE!$D$51:$E$52,2,FALSE)</f>
        <v>8.0505843910576207</v>
      </c>
      <c r="BR95" s="39">
        <f>ROUND(SCORECARD_SCALLING!$C$6-SUM(BF95:BQ95)-TRAIN_SUMMARY!$C$2*SCORECARD_SCALLING!$C$5,0)</f>
        <v>483</v>
      </c>
      <c r="BS95" t="str">
        <f t="shared" si="22"/>
        <v>Reject</v>
      </c>
      <c r="BT95">
        <f t="shared" si="23"/>
        <v>1</v>
      </c>
    </row>
    <row r="96" spans="1:72">
      <c r="A96" s="2" t="s">
        <v>32</v>
      </c>
      <c r="B96" s="2">
        <v>12</v>
      </c>
      <c r="C96" s="2" t="s">
        <v>45</v>
      </c>
      <c r="D96" s="2" t="s">
        <v>23</v>
      </c>
      <c r="E96" s="2">
        <v>585</v>
      </c>
      <c r="F96" s="2" t="s">
        <v>34</v>
      </c>
      <c r="G96" s="2" t="s">
        <v>35</v>
      </c>
      <c r="H96" s="2">
        <v>4</v>
      </c>
      <c r="I96" s="2" t="s">
        <v>56</v>
      </c>
      <c r="J96" s="2" t="s">
        <v>66</v>
      </c>
      <c r="K96" s="2">
        <v>4</v>
      </c>
      <c r="L96" s="2" t="s">
        <v>28</v>
      </c>
      <c r="M96" s="2">
        <v>20</v>
      </c>
      <c r="N96" s="2" t="s">
        <v>27</v>
      </c>
      <c r="O96" s="2" t="s">
        <v>51</v>
      </c>
      <c r="P96" s="2">
        <v>2</v>
      </c>
      <c r="Q96" s="2" t="s">
        <v>30</v>
      </c>
      <c r="R96" s="2">
        <v>1</v>
      </c>
      <c r="S96" s="2" t="s">
        <v>27</v>
      </c>
      <c r="T96" s="2" t="s">
        <v>31</v>
      </c>
      <c r="U96" s="2">
        <v>0</v>
      </c>
      <c r="V96">
        <f>_xlfn.XLOOKUP(B96,Binning_WOE_IV!$C$2:$C$6,Binning_WOE_IV!$I$2:$I$6,"not found",-1)</f>
        <v>7.0953437452657447E-2</v>
      </c>
      <c r="W96">
        <f>_xlfn.XLOOKUP(E96,Binning_WOE_IV!$C$7:$C$12,Binning_WOE_IV!$I$7:$I$12,"not found",-1)</f>
        <v>3.9978967825304385E-2</v>
      </c>
      <c r="X96">
        <f>_xlfn.XLOOKUP(M96,Binning_WOE_IV!$C$13:$C$18,Binning_WOE_IV!$I$13:$I$18,"not found",-1)</f>
        <v>-0.40221483439086264</v>
      </c>
      <c r="Y96">
        <f>_xlfn.XLOOKUP(A96,Binning_WOE_IV!$B$32:$B$35,Binning_WOE_IV!$G$32:$G$35,"not found",0)</f>
        <v>-0.45557089656450134</v>
      </c>
      <c r="Z96" s="23">
        <f>_xlfn.XLOOKUP(_xlfn.XLOOKUP(C96,Binning_WOE_IV!$AF$2:$AF$6,Binning_WOE_IV!$AG$2:$AG$6,"not found",0),Binning_WOE_IV!$R$36:$R$38,Binning_WOE_IV!$G$36:$G$38,"not found",0)</f>
        <v>-4.4726268044255127E-2</v>
      </c>
      <c r="AA96" cm="1">
        <f t="array" ref="AA96">_xlfn.SWITCH(D96,"radio/tv",Binning_WOE_IV!$G$39,"other",Binning_WOE_IV!$G$39,"education",Binning_WOE_IV!$G$40,"retraining",Binning_WOE_IV!$G$40,"furniture/equipment",Binning_WOE_IV!$G$41,"domestic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96">
        <f>_xlfn.LET(_xlpm.b,_xlfn.XLOOKUP(F96,Binning_WOE_IV!$AJ$2:$AJ$6,Binning_WOE_IV!$AK$2:$AK$6,"not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96">
        <f>_xlfn.LET(_xlpm.b,_xlfn.XLOOKUP(G96,Binning_WOE_IV!$AL$2:$AL$6,Binning_WOE_IV!$AM$2:$AM$6,"not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96">
        <f>_xlfn.XLOOKUP(_xlfn.XLOOKUP(I96,Binning_WOE_IV!$AN$2:$AN$5,Binning_WOE_IV!$AO$2:$AO$5,"not found",0),Binning_WOE_IV!$R$53:$R$55,Binning_WOE_IV!$G$53:$G$55,"not found",0)</f>
        <v>-0.2698954162208389</v>
      </c>
      <c r="AE96">
        <f>_xlfn.LET(_xlpm.b,_xlfn.XLOOKUP(L96,Binning_WOE_IV!$AQ$2:$AQ$5,Binning_WOE_IV!$AR$2:$AR$5,"not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96">
        <f>_xlfn.XLOOKUP(_xlfn.XLOOKUP(N96,Binning_WOE_IV!$AS$2:$AS$4,Binning_WOE_IV!$AT$2:$AT$4,"not found",0),Binning_WOE_IV!$R$62:$R$63,Binning_WOE_IV!$G$62:$G$63,"not found",0)</f>
        <v>0.12957806221905885</v>
      </c>
      <c r="AG96">
        <f>_xlfn.XLOOKUP(_xlfn.XLOOKUP(O96,Binning_WOE_IV!$AU$2:$AU$4,Binning_WOE_IV!$AV$2:$AV$4,"not found",0),Binning_WOE_IV!$R$64:$R$65,Binning_WOE_IV!$G$64:$G$65,"not found",0)</f>
        <v>-0.4919272386823581</v>
      </c>
      <c r="AH96">
        <f>V96*TEST_SUMMARY!$C$3</f>
        <v>-5.5952498937620498E-2</v>
      </c>
      <c r="AI96">
        <f>W96*TEST_SUMMARY!$C$4</f>
        <v>-1.9952478243670423E-2</v>
      </c>
      <c r="AJ96">
        <f>X96*TEST_SUMMARY!$C$5</f>
        <v>0.25616502952357967</v>
      </c>
      <c r="AK96">
        <f>Y96*TEST_SUMMARY!$C$6</f>
        <v>0.35709270141793154</v>
      </c>
      <c r="AL96">
        <f>Z96*TEST_SUMMARY!$C$7</f>
        <v>2.4580699342731407E-2</v>
      </c>
      <c r="AM96">
        <f>AA96*TEST_SUMMARY!$C$8</f>
        <v>-0.43521580803835686</v>
      </c>
      <c r="AN96">
        <f>AB96*TEST_SUMMARY!$C$9</f>
        <v>0.17108448609736249</v>
      </c>
      <c r="AO96">
        <f>AC96*TEST_SUMMARY!$C$10</f>
        <v>4.7923621110280083E-2</v>
      </c>
      <c r="AP96">
        <f>AD96*TEST_SUMMARY!$C$11</f>
        <v>0.31977406031642996</v>
      </c>
      <c r="AQ96">
        <f>AE96*TEST_SUMMARY!$C$12</f>
        <v>-0.28008206528227803</v>
      </c>
      <c r="AR96">
        <f>AF96*TEST_SUMMARY!$C$13</f>
        <v>-7.9424741749105313E-2</v>
      </c>
      <c r="AS96">
        <f>AG96*TEST_SUMMARY!$C$14</f>
        <v>0.18600799575071647</v>
      </c>
      <c r="AT96">
        <f>TEST_SUMMARY!$C$2+SUM(AH96:AS96)</f>
        <v>-0.32939981345412256</v>
      </c>
      <c r="AU96">
        <f t="shared" si="13"/>
        <v>0.41838666495224347</v>
      </c>
      <c r="AV96">
        <f t="shared" si="14"/>
        <v>0.541949424814264</v>
      </c>
      <c r="AW96">
        <f t="shared" si="15"/>
        <v>1</v>
      </c>
      <c r="AX96">
        <f t="shared" si="16"/>
        <v>0</v>
      </c>
      <c r="AY96" s="35">
        <f t="shared" si="24"/>
        <v>41</v>
      </c>
      <c r="AZ96" s="35">
        <f t="shared" si="24"/>
        <v>54</v>
      </c>
      <c r="BA96" s="35">
        <f t="shared" si="20"/>
        <v>0.19069767441860466</v>
      </c>
      <c r="BB96" s="35">
        <f t="shared" si="21"/>
        <v>0.63529411764705879</v>
      </c>
      <c r="BC96" s="35">
        <f t="shared" si="17"/>
        <v>0.44459644322845415</v>
      </c>
      <c r="BD96">
        <f t="shared" si="18"/>
        <v>0.63529411764705879</v>
      </c>
      <c r="BE96">
        <f t="shared" si="19"/>
        <v>0.19069767441860466</v>
      </c>
      <c r="BF96" s="23">
        <f>VLOOKUP(AH96,POINTS_TABLE!$D$2:$E$6,2,FALSE)</f>
        <v>-2.4216717822795024</v>
      </c>
      <c r="BG96" s="23">
        <f>VLOOKUP(AI96,POINTS_TABLE!$D$7:$E$12,2,FALSE)</f>
        <v>-0.86356024246764762</v>
      </c>
      <c r="BH96" s="23">
        <f>VLOOKUP(AJ96,POINTS_TABLE!$D$13:$E$18,2,FALSE)</f>
        <v>11.087040532285299</v>
      </c>
      <c r="BI96" s="23">
        <f>VLOOKUP(AK96,POINTS_TABLE!$D$21:$E$24,2,FALSE)</f>
        <v>15.455276084198793</v>
      </c>
      <c r="BJ96" s="23">
        <f>VLOOKUP(AL96,POINTS_TABLE!$D$25:$E$27,2,FALSE)</f>
        <v>1.063873591300236</v>
      </c>
      <c r="BK96" s="23">
        <f>VLOOKUP(AM96,POINTS_TABLE!$D$28:$E$33,2,FALSE)</f>
        <v>-18.836510639202615</v>
      </c>
      <c r="BL96" s="23">
        <f>VLOOKUP(AN96,POINTS_TABLE!$D$34:$E$37,2,FALSE)</f>
        <v>7.4046821899710498</v>
      </c>
      <c r="BM96" s="23">
        <f>VLOOKUP(AO96,POINTS_TABLE!$D$38:$E$41,2,FALSE)</f>
        <v>2.0741751155172814</v>
      </c>
      <c r="BN96" s="23">
        <f>VLOOKUP(AP96,POINTS_TABLE!$D$42:$E$44,2,FALSE)</f>
        <v>13.840093530703253</v>
      </c>
      <c r="BO96" s="23">
        <f>VLOOKUP(AQ96,POINTS_TABLE!$D$45:$E$48,2,FALSE)</f>
        <v>-12.122190198740443</v>
      </c>
      <c r="BP96" s="23">
        <f>VLOOKUP(AR96,POINTS_TABLE!$D$49:$E$50,2,FALSE)</f>
        <v>-3.4375704313596254</v>
      </c>
      <c r="BQ96" s="23">
        <f>VLOOKUP(AS96,POINTS_TABLE!$D$51:$E$52,2,FALSE)</f>
        <v>8.0505843910576207</v>
      </c>
      <c r="BR96" s="39">
        <f>ROUND(SCORECARD_SCALLING!$C$6-SUM(BF96:BQ96)-TRAIN_SUMMARY!$C$2*SCORECARD_SCALLING!$C$5,0)</f>
        <v>485</v>
      </c>
      <c r="BS96" t="str">
        <f t="shared" si="22"/>
        <v>Reject</v>
      </c>
      <c r="BT96">
        <f t="shared" si="23"/>
        <v>1</v>
      </c>
    </row>
    <row r="97" spans="1:72">
      <c r="A97" s="2" t="s">
        <v>32</v>
      </c>
      <c r="B97" s="2">
        <v>12</v>
      </c>
      <c r="C97" s="2" t="s">
        <v>33</v>
      </c>
      <c r="D97" s="2" t="s">
        <v>46</v>
      </c>
      <c r="E97" s="2">
        <v>6078</v>
      </c>
      <c r="F97" s="2" t="s">
        <v>34</v>
      </c>
      <c r="G97" s="2" t="s">
        <v>39</v>
      </c>
      <c r="H97" s="2">
        <v>2</v>
      </c>
      <c r="I97" s="2" t="s">
        <v>26</v>
      </c>
      <c r="J97" s="2" t="s">
        <v>27</v>
      </c>
      <c r="K97" s="2">
        <v>2</v>
      </c>
      <c r="L97" s="2" t="s">
        <v>50</v>
      </c>
      <c r="M97" s="2">
        <v>32</v>
      </c>
      <c r="N97" s="2" t="s">
        <v>27</v>
      </c>
      <c r="O97" s="2" t="s">
        <v>29</v>
      </c>
      <c r="P97" s="2">
        <v>1</v>
      </c>
      <c r="Q97" s="2" t="s">
        <v>30</v>
      </c>
      <c r="R97" s="2">
        <v>1</v>
      </c>
      <c r="S97" s="2" t="s">
        <v>27</v>
      </c>
      <c r="T97" s="2" t="s">
        <v>31</v>
      </c>
      <c r="U97" s="2">
        <v>0</v>
      </c>
      <c r="V97">
        <f>_xlfn.XLOOKUP(B97,Binning_WOE_IV!$C$2:$C$6,Binning_WOE_IV!$I$2:$I$6,"not found",-1)</f>
        <v>7.0953437452657447E-2</v>
      </c>
      <c r="W97">
        <f>_xlfn.XLOOKUP(E97,Binning_WOE_IV!$C$7:$C$12,Binning_WOE_IV!$I$7:$I$12,"not found",-1)</f>
        <v>-0.1020145435816787</v>
      </c>
      <c r="X97">
        <f>_xlfn.XLOOKUP(M97,Binning_WOE_IV!$C$13:$C$18,Binning_WOE_IV!$I$13:$I$18,"not found",-1)</f>
        <v>-9.0210644079187538E-2</v>
      </c>
      <c r="Y97">
        <f>_xlfn.XLOOKUP(A97,Binning_WOE_IV!$B$32:$B$35,Binning_WOE_IV!$G$32:$G$35,"not found",0)</f>
        <v>-0.45557089656450134</v>
      </c>
      <c r="Z97" s="23">
        <f>_xlfn.XLOOKUP(_xlfn.XLOOKUP(C97,Binning_WOE_IV!$AF$2:$AF$6,Binning_WOE_IV!$AG$2:$AG$6,"not found",0),Binning_WOE_IV!$R$36:$R$38,Binning_WOE_IV!$G$36:$G$38,"not found",0)</f>
        <v>-4.4726268044255127E-2</v>
      </c>
      <c r="AA97" cm="1">
        <f t="array" ref="AA97">_xlfn.SWITCH(D97,"radio/tv",Binning_WOE_IV!$G$39,"other",Binning_WOE_IV!$G$39,"education",Binning_WOE_IV!$G$40,"retraining",Binning_WOE_IV!$G$40,"furniture/equipment",Binning_WOE_IV!$G$41,"domestic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97">
        <f>_xlfn.LET(_xlpm.b,_xlfn.XLOOKUP(F97,Binning_WOE_IV!$AJ$2:$AJ$6,Binning_WOE_IV!$AK$2:$AK$6,"not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97">
        <f>_xlfn.LET(_xlpm.b,_xlfn.XLOOKUP(G97,Binning_WOE_IV!$AL$2:$AL$6,Binning_WOE_IV!$AM$2:$AM$6,"not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97">
        <f>_xlfn.XLOOKUP(_xlfn.XLOOKUP(I97,Binning_WOE_IV!$AN$2:$AN$5,Binning_WOE_IV!$AO$2:$AO$5,"not found",0),Binning_WOE_IV!$R$53:$R$55,Binning_WOE_IV!$G$53:$G$55,"not found",0)</f>
        <v>0.1811117123342415</v>
      </c>
      <c r="AE97">
        <f>_xlfn.LET(_xlpm.b,_xlfn.XLOOKUP(L97,Binning_WOE_IV!$AQ$2:$AQ$5,Binning_WOE_IV!$AR$2:$AR$5,"not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97">
        <f>_xlfn.XLOOKUP(_xlfn.XLOOKUP(N97,Binning_WOE_IV!$AS$2:$AS$4,Binning_WOE_IV!$AT$2:$AT$4,"not found",0),Binning_WOE_IV!$R$62:$R$63,Binning_WOE_IV!$G$62:$G$63,"not found",0)</f>
        <v>0.12957806221905885</v>
      </c>
      <c r="AG97">
        <f>_xlfn.XLOOKUP(_xlfn.XLOOKUP(O97,Binning_WOE_IV!$AU$2:$AU$4,Binning_WOE_IV!$AV$2:$AV$4,"not found",0),Binning_WOE_IV!$R$64:$R$65,Binning_WOE_IV!$G$64:$G$65,"not found",0)</f>
        <v>0.23435622685305388</v>
      </c>
      <c r="AH97">
        <f>V97*TEST_SUMMARY!$C$3</f>
        <v>-5.5952498937620498E-2</v>
      </c>
      <c r="AI97">
        <f>W97*TEST_SUMMARY!$C$4</f>
        <v>5.0912844229637523E-2</v>
      </c>
      <c r="AJ97">
        <f>X97*TEST_SUMMARY!$C$5</f>
        <v>5.7453903556002682E-2</v>
      </c>
      <c r="AK97">
        <f>Y97*TEST_SUMMARY!$C$6</f>
        <v>0.35709270141793154</v>
      </c>
      <c r="AL97">
        <f>Z97*TEST_SUMMARY!$C$7</f>
        <v>2.4580699342731407E-2</v>
      </c>
      <c r="AM97">
        <f>AA97*TEST_SUMMARY!$C$8</f>
        <v>0.38352631329769549</v>
      </c>
      <c r="AN97">
        <f>AB97*TEST_SUMMARY!$C$9</f>
        <v>0.17108448609736249</v>
      </c>
      <c r="AO97">
        <f>AC97*TEST_SUMMARY!$C$10</f>
        <v>-0.18469041192036334</v>
      </c>
      <c r="AP97">
        <f>AD97*TEST_SUMMARY!$C$11</f>
        <v>-0.21458247952085815</v>
      </c>
      <c r="AQ97">
        <f>AE97*TEST_SUMMARY!$C$12</f>
        <v>6.1778553558697331E-2</v>
      </c>
      <c r="AR97">
        <f>AF97*TEST_SUMMARY!$C$13</f>
        <v>-7.9424741749105313E-2</v>
      </c>
      <c r="AS97">
        <f>AG97*TEST_SUMMARY!$C$14</f>
        <v>-8.8614999578798745E-2</v>
      </c>
      <c r="AT97">
        <f>TEST_SUMMARY!$C$2+SUM(AH97:AS97)</f>
        <v>-0.33823644496881072</v>
      </c>
      <c r="AU97">
        <f t="shared" si="13"/>
        <v>0.41623792916968283</v>
      </c>
      <c r="AV97">
        <f t="shared" si="14"/>
        <v>0.53826179213090475</v>
      </c>
      <c r="AW97">
        <f t="shared" si="15"/>
        <v>1</v>
      </c>
      <c r="AX97">
        <f t="shared" si="16"/>
        <v>0</v>
      </c>
      <c r="AY97" s="35">
        <f t="shared" si="24"/>
        <v>42</v>
      </c>
      <c r="AZ97" s="35">
        <f t="shared" si="24"/>
        <v>54</v>
      </c>
      <c r="BA97" s="35">
        <f t="shared" si="20"/>
        <v>0.19534883720930232</v>
      </c>
      <c r="BB97" s="35">
        <f t="shared" si="21"/>
        <v>0.63529411764705879</v>
      </c>
      <c r="BC97" s="35">
        <f t="shared" si="17"/>
        <v>0.43994528043775649</v>
      </c>
      <c r="BD97">
        <f t="shared" si="18"/>
        <v>0.63529411764705879</v>
      </c>
      <c r="BE97">
        <f t="shared" si="19"/>
        <v>0.19534883720930232</v>
      </c>
      <c r="BF97" s="23">
        <f>VLOOKUP(AH97,POINTS_TABLE!$D$2:$E$6,2,FALSE)</f>
        <v>-2.4216717822795024</v>
      </c>
      <c r="BG97" s="23">
        <f>VLOOKUP(AI97,POINTS_TABLE!$D$7:$E$12,2,FALSE)</f>
        <v>2.2035512366295098</v>
      </c>
      <c r="BH97" s="23">
        <f>VLOOKUP(AJ97,POINTS_TABLE!$D$13:$E$18,2,FALSE)</f>
        <v>2.4866538521987356</v>
      </c>
      <c r="BI97" s="23">
        <f>VLOOKUP(AK97,POINTS_TABLE!$D$21:$E$24,2,FALSE)</f>
        <v>15.455276084198793</v>
      </c>
      <c r="BJ97" s="23">
        <f>VLOOKUP(AL97,POINTS_TABLE!$D$25:$E$27,2,FALSE)</f>
        <v>1.063873591300236</v>
      </c>
      <c r="BK97" s="23">
        <f>VLOOKUP(AM97,POINTS_TABLE!$D$28:$E$33,2,FALSE)</f>
        <v>16.599345307350365</v>
      </c>
      <c r="BL97" s="23">
        <f>VLOOKUP(AN97,POINTS_TABLE!$D$34:$E$37,2,FALSE)</f>
        <v>7.4046821899710498</v>
      </c>
      <c r="BM97" s="23">
        <f>VLOOKUP(AO97,POINTS_TABLE!$D$38:$E$41,2,FALSE)</f>
        <v>-7.9935582413174426</v>
      </c>
      <c r="BN97" s="23">
        <f>VLOOKUP(AP97,POINTS_TABLE!$D$42:$E$44,2,FALSE)</f>
        <v>-9.2873123719919874</v>
      </c>
      <c r="BO97" s="23">
        <f>VLOOKUP(AQ97,POINTS_TABLE!$D$45:$E$48,2,FALSE)</f>
        <v>2.6738283855727758</v>
      </c>
      <c r="BP97" s="23">
        <f>VLOOKUP(AR97,POINTS_TABLE!$D$49:$E$50,2,FALSE)</f>
        <v>-3.4375704313596254</v>
      </c>
      <c r="BQ97" s="23">
        <f>VLOOKUP(AS97,POINTS_TABLE!$D$51:$E$52,2,FALSE)</f>
        <v>-3.8353326132213157</v>
      </c>
      <c r="BR97" s="39">
        <f>ROUND(SCORECARD_SCALLING!$C$6-SUM(BF97:BQ97)-TRAIN_SUMMARY!$C$2*SCORECARD_SCALLING!$C$5,0)</f>
        <v>485</v>
      </c>
      <c r="BS97" t="str">
        <f t="shared" si="22"/>
        <v>Reject</v>
      </c>
      <c r="BT97">
        <f t="shared" si="23"/>
        <v>1</v>
      </c>
    </row>
    <row r="98" spans="1:72">
      <c r="A98" s="2" t="s">
        <v>21</v>
      </c>
      <c r="B98" s="2">
        <v>24</v>
      </c>
      <c r="C98" s="2" t="s">
        <v>33</v>
      </c>
      <c r="D98" s="2" t="s">
        <v>23</v>
      </c>
      <c r="E98" s="2">
        <v>2439</v>
      </c>
      <c r="F98" s="2" t="s">
        <v>34</v>
      </c>
      <c r="G98" s="2" t="s">
        <v>57</v>
      </c>
      <c r="H98" s="2">
        <v>4</v>
      </c>
      <c r="I98" s="2" t="s">
        <v>36</v>
      </c>
      <c r="J98" s="2" t="s">
        <v>27</v>
      </c>
      <c r="K98" s="2">
        <v>4</v>
      </c>
      <c r="L98" s="2" t="s">
        <v>28</v>
      </c>
      <c r="M98" s="2">
        <v>35</v>
      </c>
      <c r="N98" s="2" t="s">
        <v>27</v>
      </c>
      <c r="O98" s="2" t="s">
        <v>29</v>
      </c>
      <c r="P98" s="2">
        <v>1</v>
      </c>
      <c r="Q98" s="2" t="s">
        <v>30</v>
      </c>
      <c r="R98" s="2">
        <v>1</v>
      </c>
      <c r="S98" s="2" t="s">
        <v>31</v>
      </c>
      <c r="T98" s="2" t="s">
        <v>31</v>
      </c>
      <c r="U98" s="2">
        <v>1</v>
      </c>
      <c r="V98">
        <f>_xlfn.XLOOKUP(B98,Binning_WOE_IV!$C$2:$C$6,Binning_WOE_IV!$I$2:$I$6,"not found",-1)</f>
        <v>-0.12917431193202994</v>
      </c>
      <c r="W98">
        <f>_xlfn.XLOOKUP(E98,Binning_WOE_IV!$C$7:$C$12,Binning_WOE_IV!$I$7:$I$12,"not found",-1)</f>
        <v>0.12361395596717682</v>
      </c>
      <c r="X98">
        <f>_xlfn.XLOOKUP(M98,Binning_WOE_IV!$C$13:$C$18,Binning_WOE_IV!$I$13:$I$18,"not found",-1)</f>
        <v>-9.0210644079187538E-2</v>
      </c>
      <c r="Y98">
        <f>_xlfn.XLOOKUP(A98,Binning_WOE_IV!$B$32:$B$35,Binning_WOE_IV!$G$32:$G$35,"not found",0)</f>
        <v>-0.67859154491044971</v>
      </c>
      <c r="Z98" s="23">
        <f>_xlfn.XLOOKUP(_xlfn.XLOOKUP(C98,Binning_WOE_IV!$AF$2:$AF$6,Binning_WOE_IV!$AG$2:$AG$6,"not found",0),Binning_WOE_IV!$R$36:$R$38,Binning_WOE_IV!$G$36:$G$38,"not found",0)</f>
        <v>-4.4726268044255127E-2</v>
      </c>
      <c r="AA98" cm="1">
        <f t="array" ref="AA98">_xlfn.SWITCH(D98,"radio/tv",Binning_WOE_IV!$G$39,"other",Binning_WOE_IV!$G$39,"education",Binning_WOE_IV!$G$40,"retraining",Binning_WOE_IV!$G$40,"furniture/equipment",Binning_WOE_IV!$G$41,"domestic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98">
        <f>_xlfn.LET(_xlpm.b,_xlfn.XLOOKUP(F98,Binning_WOE_IV!$AJ$2:$AJ$6,Binning_WOE_IV!$AK$2:$AK$6,"not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98">
        <f>_xlfn.LET(_xlpm.b,_xlfn.XLOOKUP(G98,Binning_WOE_IV!$AL$2:$AL$6,Binning_WOE_IV!$AM$2:$AM$6,"not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98">
        <f>_xlfn.XLOOKUP(_xlfn.XLOOKUP(I98,Binning_WOE_IV!$AN$2:$AN$5,Binning_WOE_IV!$AO$2:$AO$5,"not found",0),Binning_WOE_IV!$R$53:$R$55,Binning_WOE_IV!$G$53:$G$55,"not found",0)</f>
        <v>-0.20099341664998441</v>
      </c>
      <c r="AE98">
        <f>_xlfn.LET(_xlpm.b,_xlfn.XLOOKUP(L98,Binning_WOE_IV!$AQ$2:$AQ$5,Binning_WOE_IV!$AR$2:$AR$5,"not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98">
        <f>_xlfn.XLOOKUP(_xlfn.XLOOKUP(N98,Binning_WOE_IV!$AS$2:$AS$4,Binning_WOE_IV!$AT$2:$AT$4,"not found",0),Binning_WOE_IV!$R$62:$R$63,Binning_WOE_IV!$G$62:$G$63,"not found",0)</f>
        <v>0.12957806221905885</v>
      </c>
      <c r="AG98">
        <f>_xlfn.XLOOKUP(_xlfn.XLOOKUP(O98,Binning_WOE_IV!$AU$2:$AU$4,Binning_WOE_IV!$AV$2:$AV$4,"not found",0),Binning_WOE_IV!$R$64:$R$65,Binning_WOE_IV!$G$64:$G$65,"not found",0)</f>
        <v>0.23435622685305388</v>
      </c>
      <c r="AH98">
        <f>V98*TEST_SUMMARY!$C$3</f>
        <v>0.10186434668464488</v>
      </c>
      <c r="AI98">
        <f>W98*TEST_SUMMARY!$C$4</f>
        <v>-6.1692557392340606E-2</v>
      </c>
      <c r="AJ98">
        <f>X98*TEST_SUMMARY!$C$5</f>
        <v>5.7453903556002682E-2</v>
      </c>
      <c r="AK98">
        <f>Y98*TEST_SUMMARY!$C$6</f>
        <v>0.53190423215968441</v>
      </c>
      <c r="AL98">
        <f>Z98*TEST_SUMMARY!$C$7</f>
        <v>2.4580699342731407E-2</v>
      </c>
      <c r="AM98">
        <f>AA98*TEST_SUMMARY!$C$8</f>
        <v>-0.43521580803835686</v>
      </c>
      <c r="AN98">
        <f>AB98*TEST_SUMMARY!$C$9</f>
        <v>0.17108448609736249</v>
      </c>
      <c r="AO98">
        <f>AC98*TEST_SUMMARY!$C$10</f>
        <v>0.2867089209985732</v>
      </c>
      <c r="AP98">
        <f>AD98*TEST_SUMMARY!$C$11</f>
        <v>0.23813846799994265</v>
      </c>
      <c r="AQ98">
        <f>AE98*TEST_SUMMARY!$C$12</f>
        <v>-0.28008206528227803</v>
      </c>
      <c r="AR98">
        <f>AF98*TEST_SUMMARY!$C$13</f>
        <v>-7.9424741749105313E-2</v>
      </c>
      <c r="AS98">
        <f>AG98*TEST_SUMMARY!$C$14</f>
        <v>-8.8614999578798745E-2</v>
      </c>
      <c r="AT98">
        <f>TEST_SUMMARY!$C$2+SUM(AH98:AS98)</f>
        <v>-0.35469592996406102</v>
      </c>
      <c r="AU98">
        <f t="shared" si="13"/>
        <v>0.41224413538874488</v>
      </c>
      <c r="AV98">
        <f t="shared" si="14"/>
        <v>0.88613954350475765</v>
      </c>
      <c r="AW98">
        <f t="shared" si="15"/>
        <v>0</v>
      </c>
      <c r="AX98">
        <f t="shared" si="16"/>
        <v>1</v>
      </c>
      <c r="AY98" s="35">
        <f t="shared" si="24"/>
        <v>42</v>
      </c>
      <c r="AZ98" s="35">
        <f t="shared" si="24"/>
        <v>55</v>
      </c>
      <c r="BA98" s="35">
        <f t="shared" si="20"/>
        <v>0.19534883720930232</v>
      </c>
      <c r="BB98" s="35">
        <f t="shared" si="21"/>
        <v>0.6470588235294118</v>
      </c>
      <c r="BC98" s="35">
        <f t="shared" si="17"/>
        <v>0.4517099863201095</v>
      </c>
      <c r="BD98">
        <f t="shared" si="18"/>
        <v>0.6470588235294118</v>
      </c>
      <c r="BE98">
        <f t="shared" si="19"/>
        <v>0.19534883720930232</v>
      </c>
      <c r="BF98" s="23">
        <f>VLOOKUP(AH98,POINTS_TABLE!$D$2:$E$6,2,FALSE)</f>
        <v>4.4087756341599382</v>
      </c>
      <c r="BG98" s="23">
        <f>VLOOKUP(AI98,POINTS_TABLE!$D$7:$E$12,2,FALSE)</f>
        <v>-2.6701063982906263</v>
      </c>
      <c r="BH98" s="23">
        <f>VLOOKUP(AJ98,POINTS_TABLE!$D$13:$E$18,2,FALSE)</f>
        <v>2.4866538521987356</v>
      </c>
      <c r="BI98" s="23">
        <f>VLOOKUP(AK98,POINTS_TABLE!$D$21:$E$24,2,FALSE)</f>
        <v>23.021267938938855</v>
      </c>
      <c r="BJ98" s="23">
        <f>VLOOKUP(AL98,POINTS_TABLE!$D$25:$E$27,2,FALSE)</f>
        <v>1.063873591300236</v>
      </c>
      <c r="BK98" s="23">
        <f>VLOOKUP(AM98,POINTS_TABLE!$D$28:$E$33,2,FALSE)</f>
        <v>-18.836510639202615</v>
      </c>
      <c r="BL98" s="23">
        <f>VLOOKUP(AN98,POINTS_TABLE!$D$34:$E$37,2,FALSE)</f>
        <v>7.4046821899710498</v>
      </c>
      <c r="BM98" s="23">
        <f>VLOOKUP(AO98,POINTS_TABLE!$D$38:$E$41,2,FALSE)</f>
        <v>12.409006155098014</v>
      </c>
      <c r="BN98" s="23">
        <f>VLOOKUP(AP98,POINTS_TABLE!$D$42:$E$44,2,FALSE)</f>
        <v>10.30683560485237</v>
      </c>
      <c r="BO98" s="23">
        <f>VLOOKUP(AQ98,POINTS_TABLE!$D$45:$E$48,2,FALSE)</f>
        <v>-12.122190198740443</v>
      </c>
      <c r="BP98" s="23">
        <f>VLOOKUP(AR98,POINTS_TABLE!$D$49:$E$50,2,FALSE)</f>
        <v>-3.4375704313596254</v>
      </c>
      <c r="BQ98" s="23">
        <f>VLOOKUP(AS98,POINTS_TABLE!$D$51:$E$52,2,FALSE)</f>
        <v>-3.8353326132213157</v>
      </c>
      <c r="BR98" s="39">
        <f>ROUND(SCORECARD_SCALLING!$C$6-SUM(BF98:BQ98)-TRAIN_SUMMARY!$C$2*SCORECARD_SCALLING!$C$5,0)</f>
        <v>486</v>
      </c>
      <c r="BS98" t="str">
        <f t="shared" si="22"/>
        <v>Reject</v>
      </c>
      <c r="BT98">
        <f t="shared" si="23"/>
        <v>1</v>
      </c>
    </row>
    <row r="99" spans="1:72">
      <c r="A99" s="2" t="s">
        <v>63</v>
      </c>
      <c r="B99" s="2">
        <v>24</v>
      </c>
      <c r="C99" s="2" t="s">
        <v>33</v>
      </c>
      <c r="D99" s="2" t="s">
        <v>41</v>
      </c>
      <c r="E99" s="2">
        <v>2892</v>
      </c>
      <c r="F99" s="2" t="s">
        <v>34</v>
      </c>
      <c r="G99" s="2" t="s">
        <v>25</v>
      </c>
      <c r="H99" s="2">
        <v>3</v>
      </c>
      <c r="I99" s="2" t="s">
        <v>54</v>
      </c>
      <c r="J99" s="2" t="s">
        <v>27</v>
      </c>
      <c r="K99" s="2">
        <v>4</v>
      </c>
      <c r="L99" s="2" t="s">
        <v>47</v>
      </c>
      <c r="M99" s="2">
        <v>51</v>
      </c>
      <c r="N99" s="2" t="s">
        <v>27</v>
      </c>
      <c r="O99" s="2" t="s">
        <v>44</v>
      </c>
      <c r="P99" s="2">
        <v>1</v>
      </c>
      <c r="Q99" s="2" t="s">
        <v>30</v>
      </c>
      <c r="R99" s="2">
        <v>1</v>
      </c>
      <c r="S99" s="2" t="s">
        <v>27</v>
      </c>
      <c r="T99" s="2" t="s">
        <v>31</v>
      </c>
      <c r="U99" s="2">
        <v>0</v>
      </c>
      <c r="V99">
        <f>_xlfn.XLOOKUP(B99,Binning_WOE_IV!$C$2:$C$6,Binning_WOE_IV!$I$2:$I$6,"not found",-1)</f>
        <v>-0.12917431193202994</v>
      </c>
      <c r="W99">
        <f>_xlfn.XLOOKUP(E99,Binning_WOE_IV!$C$7:$C$12,Binning_WOE_IV!$I$7:$I$12,"not found",-1)</f>
        <v>0.12361395596717682</v>
      </c>
      <c r="X99">
        <f>_xlfn.XLOOKUP(M99,Binning_WOE_IV!$C$13:$C$18,Binning_WOE_IV!$I$13:$I$18,"not found",-1)</f>
        <v>0.42044277372805144</v>
      </c>
      <c r="Y99">
        <f>_xlfn.XLOOKUP(A99,Binning_WOE_IV!$B$32:$B$35,Binning_WOE_IV!$G$32:$G$35,"not found",0)</f>
        <v>0.16731839020190586</v>
      </c>
      <c r="Z99" s="23">
        <f>_xlfn.XLOOKUP(_xlfn.XLOOKUP(C99,Binning_WOE_IV!$AF$2:$AF$6,Binning_WOE_IV!$AG$2:$AG$6,"not found",0),Binning_WOE_IV!$R$36:$R$38,Binning_WOE_IV!$G$36:$G$38,"not found",0)</f>
        <v>-4.4726268044255127E-2</v>
      </c>
      <c r="AA99" cm="1">
        <f t="array" ref="AA99">_xlfn.SWITCH(D99,"radio/tv",Binning_WOE_IV!$G$39,"other",Binning_WOE_IV!$G$39,"education",Binning_WOE_IV!$G$40,"retraining",Binning_WOE_IV!$G$40,"furniture/equipment",Binning_WOE_IV!$G$41,"domestic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99">
        <f>_xlfn.LET(_xlpm.b,_xlfn.XLOOKUP(F99,Binning_WOE_IV!$AJ$2:$AJ$6,Binning_WOE_IV!$AK$2:$AK$6,"not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99">
        <f>_xlfn.LET(_xlpm.b,_xlfn.XLOOKUP(G99,Binning_WOE_IV!$AL$2:$AL$6,Binning_WOE_IV!$AM$2:$AM$6,"not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99">
        <f>_xlfn.XLOOKUP(_xlfn.XLOOKUP(I99,Binning_WOE_IV!$AN$2:$AN$5,Binning_WOE_IV!$AO$2:$AO$5,"not found",0),Binning_WOE_IV!$R$53:$R$55,Binning_WOE_IV!$G$53:$G$55,"not found",0)</f>
        <v>-0.2698954162208389</v>
      </c>
      <c r="AE99">
        <f>_xlfn.LET(_xlpm.b,_xlfn.XLOOKUP(L99,Binning_WOE_IV!$AQ$2:$AQ$5,Binning_WOE_IV!$AR$2:$AR$5,"not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99">
        <f>_xlfn.XLOOKUP(_xlfn.XLOOKUP(N99,Binning_WOE_IV!$AS$2:$AS$4,Binning_WOE_IV!$AT$2:$AT$4,"not found",0),Binning_WOE_IV!$R$62:$R$63,Binning_WOE_IV!$G$62:$G$63,"not found",0)</f>
        <v>0.12957806221905885</v>
      </c>
      <c r="AG99">
        <f>_xlfn.XLOOKUP(_xlfn.XLOOKUP(O99,Binning_WOE_IV!$AU$2:$AU$4,Binning_WOE_IV!$AV$2:$AV$4,"not found",0),Binning_WOE_IV!$R$64:$R$65,Binning_WOE_IV!$G$64:$G$65,"not found",0)</f>
        <v>-0.4919272386823581</v>
      </c>
      <c r="AH99">
        <f>V99*TEST_SUMMARY!$C$3</f>
        <v>0.10186434668464488</v>
      </c>
      <c r="AI99">
        <f>W99*TEST_SUMMARY!$C$4</f>
        <v>-6.1692557392340606E-2</v>
      </c>
      <c r="AJ99">
        <f>X99*TEST_SUMMARY!$C$5</f>
        <v>-0.26777415036949909</v>
      </c>
      <c r="AK99">
        <f>Y99*TEST_SUMMARY!$C$6</f>
        <v>-0.13115011605145144</v>
      </c>
      <c r="AL99">
        <f>Z99*TEST_SUMMARY!$C$7</f>
        <v>2.4580699342731407E-2</v>
      </c>
      <c r="AM99">
        <f>AA99*TEST_SUMMARY!$C$8</f>
        <v>5.9194073638088991E-2</v>
      </c>
      <c r="AN99">
        <f>AB99*TEST_SUMMARY!$C$9</f>
        <v>0.17108448609736249</v>
      </c>
      <c r="AO99">
        <f>AC99*TEST_SUMMARY!$C$10</f>
        <v>-0.18469041192036334</v>
      </c>
      <c r="AP99">
        <f>AD99*TEST_SUMMARY!$C$11</f>
        <v>0.31977406031642996</v>
      </c>
      <c r="AQ99">
        <f>AE99*TEST_SUMMARY!$C$12</f>
        <v>0.30495501300893796</v>
      </c>
      <c r="AR99">
        <f>AF99*TEST_SUMMARY!$C$13</f>
        <v>-7.9424741749105313E-2</v>
      </c>
      <c r="AS99">
        <f>AG99*TEST_SUMMARY!$C$14</f>
        <v>0.18600799575071647</v>
      </c>
      <c r="AT99">
        <f>TEST_SUMMARY!$C$2+SUM(AH99:AS99)</f>
        <v>-0.37867211740597073</v>
      </c>
      <c r="AU99">
        <f t="shared" si="13"/>
        <v>0.4064472060814498</v>
      </c>
      <c r="AV99">
        <f t="shared" si="14"/>
        <v>0.52162911536108025</v>
      </c>
      <c r="AW99">
        <f t="shared" si="15"/>
        <v>1</v>
      </c>
      <c r="AX99">
        <f t="shared" si="16"/>
        <v>0</v>
      </c>
      <c r="AY99" s="35">
        <f t="shared" si="24"/>
        <v>43</v>
      </c>
      <c r="AZ99" s="35">
        <f t="shared" si="24"/>
        <v>55</v>
      </c>
      <c r="BA99" s="35">
        <f t="shared" si="20"/>
        <v>0.2</v>
      </c>
      <c r="BB99" s="35">
        <f t="shared" si="21"/>
        <v>0.6470588235294118</v>
      </c>
      <c r="BC99" s="35">
        <f t="shared" si="17"/>
        <v>0.44705882352941179</v>
      </c>
      <c r="BD99">
        <f t="shared" si="18"/>
        <v>0.6470588235294118</v>
      </c>
      <c r="BE99">
        <f t="shared" si="19"/>
        <v>0.2</v>
      </c>
      <c r="BF99" s="23">
        <f>VLOOKUP(AH99,POINTS_TABLE!$D$2:$E$6,2,FALSE)</f>
        <v>4.4087756341599382</v>
      </c>
      <c r="BG99" s="23">
        <f>VLOOKUP(AI99,POINTS_TABLE!$D$7:$E$12,2,FALSE)</f>
        <v>-2.6701063982906263</v>
      </c>
      <c r="BH99" s="23">
        <f>VLOOKUP(AJ99,POINTS_TABLE!$D$13:$E$18,2,FALSE)</f>
        <v>-11.589493164489957</v>
      </c>
      <c r="BI99" s="23">
        <f>VLOOKUP(AK99,POINTS_TABLE!$D$21:$E$24,2,FALSE)</f>
        <v>-5.6762886611832304</v>
      </c>
      <c r="BJ99" s="23">
        <f>VLOOKUP(AL99,POINTS_TABLE!$D$25:$E$27,2,FALSE)</f>
        <v>1.063873591300236</v>
      </c>
      <c r="BK99" s="23">
        <f>VLOOKUP(AM99,POINTS_TABLE!$D$28:$E$33,2,FALSE)</f>
        <v>2.5619698946306131</v>
      </c>
      <c r="BL99" s="23">
        <f>VLOOKUP(AN99,POINTS_TABLE!$D$34:$E$37,2,FALSE)</f>
        <v>7.4046821899710498</v>
      </c>
      <c r="BM99" s="23">
        <f>VLOOKUP(AO99,POINTS_TABLE!$D$38:$E$41,2,FALSE)</f>
        <v>-7.9935582413174426</v>
      </c>
      <c r="BN99" s="23">
        <f>VLOOKUP(AP99,POINTS_TABLE!$D$42:$E$44,2,FALSE)</f>
        <v>13.840093530703253</v>
      </c>
      <c r="BO99" s="23">
        <f>VLOOKUP(AQ99,POINTS_TABLE!$D$45:$E$48,2,FALSE)</f>
        <v>13.198712548866723</v>
      </c>
      <c r="BP99" s="23">
        <f>VLOOKUP(AR99,POINTS_TABLE!$D$49:$E$50,2,FALSE)</f>
        <v>-3.4375704313596254</v>
      </c>
      <c r="BQ99" s="23">
        <f>VLOOKUP(AS99,POINTS_TABLE!$D$51:$E$52,2,FALSE)</f>
        <v>8.0505843910576207</v>
      </c>
      <c r="BR99" s="39">
        <f>ROUND(SCORECARD_SCALLING!$C$6-SUM(BF99:BQ99)-TRAIN_SUMMARY!$C$2*SCORECARD_SCALLING!$C$5,0)</f>
        <v>487</v>
      </c>
      <c r="BS99" t="str">
        <f t="shared" si="22"/>
        <v>Reject</v>
      </c>
      <c r="BT99">
        <f t="shared" si="23"/>
        <v>1</v>
      </c>
    </row>
    <row r="100" spans="1:72">
      <c r="A100" s="2" t="s">
        <v>21</v>
      </c>
      <c r="B100" s="2">
        <v>12</v>
      </c>
      <c r="C100" s="2" t="s">
        <v>33</v>
      </c>
      <c r="D100" s="2" t="s">
        <v>41</v>
      </c>
      <c r="E100" s="2">
        <v>3590</v>
      </c>
      <c r="F100" s="2" t="s">
        <v>34</v>
      </c>
      <c r="G100" s="2" t="s">
        <v>35</v>
      </c>
      <c r="H100" s="2">
        <v>2</v>
      </c>
      <c r="I100" s="2" t="s">
        <v>26</v>
      </c>
      <c r="J100" s="2" t="s">
        <v>66</v>
      </c>
      <c r="K100" s="2">
        <v>2</v>
      </c>
      <c r="L100" s="2" t="s">
        <v>43</v>
      </c>
      <c r="M100" s="2">
        <v>29</v>
      </c>
      <c r="N100" s="2" t="s">
        <v>27</v>
      </c>
      <c r="O100" s="2" t="s">
        <v>29</v>
      </c>
      <c r="P100" s="2">
        <v>1</v>
      </c>
      <c r="Q100" s="2" t="s">
        <v>40</v>
      </c>
      <c r="R100" s="2">
        <v>2</v>
      </c>
      <c r="S100" s="2" t="s">
        <v>27</v>
      </c>
      <c r="T100" s="2" t="s">
        <v>31</v>
      </c>
      <c r="U100" s="2">
        <v>0</v>
      </c>
      <c r="V100">
        <f>_xlfn.XLOOKUP(B100,Binning_WOE_IV!$C$2:$C$6,Binning_WOE_IV!$I$2:$I$6,"not found",-1)</f>
        <v>7.0953437452657447E-2</v>
      </c>
      <c r="W100">
        <f>_xlfn.XLOOKUP(E100,Binning_WOE_IV!$C$7:$C$12,Binning_WOE_IV!$I$7:$I$12,"not found",-1)</f>
        <v>4.3939369041401284E-2</v>
      </c>
      <c r="X100">
        <f>_xlfn.XLOOKUP(M100,Binning_WOE_IV!$C$13:$C$18,Binning_WOE_IV!$I$13:$I$18,"not found",-1)</f>
        <v>-0.13233987329659078</v>
      </c>
      <c r="Y100">
        <f>_xlfn.XLOOKUP(A100,Binning_WOE_IV!$B$32:$B$35,Binning_WOE_IV!$G$32:$G$35,"not found",0)</f>
        <v>-0.67859154491044971</v>
      </c>
      <c r="Z100" s="23">
        <f>_xlfn.XLOOKUP(_xlfn.XLOOKUP(C100,Binning_WOE_IV!$AF$2:$AF$6,Binning_WOE_IV!$AG$2:$AG$6,"not found",0),Binning_WOE_IV!$R$36:$R$38,Binning_WOE_IV!$G$36:$G$38,"not found",0)</f>
        <v>-4.4726268044255127E-2</v>
      </c>
      <c r="AA100" cm="1">
        <f t="array" ref="AA100">_xlfn.SWITCH(D100,"radio/tv",Binning_WOE_IV!$G$39,"other",Binning_WOE_IV!$G$39,"education",Binning_WOE_IV!$G$40,"retraining",Binning_WOE_IV!$G$40,"furniture/equipment",Binning_WOE_IV!$G$41,"domestic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00">
        <f>_xlfn.LET(_xlpm.b,_xlfn.XLOOKUP(F100,Binning_WOE_IV!$AJ$2:$AJ$6,Binning_WOE_IV!$AK$2:$AK$6,"not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00">
        <f>_xlfn.LET(_xlpm.b,_xlfn.XLOOKUP(G100,Binning_WOE_IV!$AL$2:$AL$6,Binning_WOE_IV!$AM$2:$AM$6,"not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00">
        <f>_xlfn.XLOOKUP(_xlfn.XLOOKUP(I100,Binning_WOE_IV!$AN$2:$AN$5,Binning_WOE_IV!$AO$2:$AO$5,"not found",0),Binning_WOE_IV!$R$53:$R$55,Binning_WOE_IV!$G$53:$G$55,"not found",0)</f>
        <v>0.1811117123342415</v>
      </c>
      <c r="AE100">
        <f>_xlfn.LET(_xlpm.b,_xlfn.XLOOKUP(L100,Binning_WOE_IV!$AQ$2:$AQ$5,Binning_WOE_IV!$AR$2:$AR$5,"not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00">
        <f>_xlfn.XLOOKUP(_xlfn.XLOOKUP(N100,Binning_WOE_IV!$AS$2:$AS$4,Binning_WOE_IV!$AT$2:$AT$4,"not found",0),Binning_WOE_IV!$R$62:$R$63,Binning_WOE_IV!$G$62:$G$63,"not found",0)</f>
        <v>0.12957806221905885</v>
      </c>
      <c r="AG100">
        <f>_xlfn.XLOOKUP(_xlfn.XLOOKUP(O100,Binning_WOE_IV!$AU$2:$AU$4,Binning_WOE_IV!$AV$2:$AV$4,"not found",0),Binning_WOE_IV!$R$64:$R$65,Binning_WOE_IV!$G$64:$G$65,"not found",0)</f>
        <v>0.23435622685305388</v>
      </c>
      <c r="AH100">
        <f>V100*TEST_SUMMARY!$C$3</f>
        <v>-5.5952498937620498E-2</v>
      </c>
      <c r="AI100">
        <f>W100*TEST_SUMMARY!$C$4</f>
        <v>-2.1929012991782761E-2</v>
      </c>
      <c r="AJ100">
        <f>X100*TEST_SUMMARY!$C$5</f>
        <v>8.428542324031725E-2</v>
      </c>
      <c r="AK100">
        <f>Y100*TEST_SUMMARY!$C$6</f>
        <v>0.53190423215968441</v>
      </c>
      <c r="AL100">
        <f>Z100*TEST_SUMMARY!$C$7</f>
        <v>2.4580699342731407E-2</v>
      </c>
      <c r="AM100">
        <f>AA100*TEST_SUMMARY!$C$8</f>
        <v>5.9194073638088991E-2</v>
      </c>
      <c r="AN100">
        <f>AB100*TEST_SUMMARY!$C$9</f>
        <v>0.17108448609736249</v>
      </c>
      <c r="AO100">
        <f>AC100*TEST_SUMMARY!$C$10</f>
        <v>4.7923621110280083E-2</v>
      </c>
      <c r="AP100">
        <f>AD100*TEST_SUMMARY!$C$11</f>
        <v>-0.21458247952085815</v>
      </c>
      <c r="AQ100">
        <f>AE100*TEST_SUMMARY!$C$12</f>
        <v>-1.8327249432625072E-2</v>
      </c>
      <c r="AR100">
        <f>AF100*TEST_SUMMARY!$C$13</f>
        <v>-7.9424741749105313E-2</v>
      </c>
      <c r="AS100">
        <f>AG100*TEST_SUMMARY!$C$14</f>
        <v>-8.8614999578798745E-2</v>
      </c>
      <c r="AT100">
        <f>TEST_SUMMARY!$C$2+SUM(AH100:AS100)</f>
        <v>-0.38125926138444904</v>
      </c>
      <c r="AU100">
        <f t="shared" si="13"/>
        <v>0.40582321447054431</v>
      </c>
      <c r="AV100">
        <f t="shared" si="14"/>
        <v>0.52057838516270538</v>
      </c>
      <c r="AW100">
        <f t="shared" si="15"/>
        <v>1</v>
      </c>
      <c r="AX100">
        <f t="shared" si="16"/>
        <v>0</v>
      </c>
      <c r="AY100" s="35">
        <f t="shared" si="24"/>
        <v>44</v>
      </c>
      <c r="AZ100" s="35">
        <f t="shared" si="24"/>
        <v>55</v>
      </c>
      <c r="BA100" s="35">
        <f t="shared" si="20"/>
        <v>0.20465116279069767</v>
      </c>
      <c r="BB100" s="35">
        <f t="shared" si="21"/>
        <v>0.6470588235294118</v>
      </c>
      <c r="BC100" s="35">
        <f t="shared" si="17"/>
        <v>0.44240766073871413</v>
      </c>
      <c r="BD100">
        <f t="shared" si="18"/>
        <v>0.6470588235294118</v>
      </c>
      <c r="BE100">
        <f t="shared" si="19"/>
        <v>0.20465116279069767</v>
      </c>
      <c r="BF100" s="23">
        <f>VLOOKUP(AH100,POINTS_TABLE!$D$2:$E$6,2,FALSE)</f>
        <v>-2.4216717822795024</v>
      </c>
      <c r="BG100" s="23">
        <f>VLOOKUP(AI100,POINTS_TABLE!$D$7:$E$12,2,FALSE)</f>
        <v>-0.94910634884503919</v>
      </c>
      <c r="BH100" s="23">
        <f>VLOOKUP(AJ100,POINTS_TABLE!$D$13:$E$18,2,FALSE)</f>
        <v>3.6479448638409924</v>
      </c>
      <c r="BI100" s="23">
        <f>VLOOKUP(AK100,POINTS_TABLE!$D$21:$E$24,2,FALSE)</f>
        <v>23.021267938938855</v>
      </c>
      <c r="BJ100" s="23">
        <f>VLOOKUP(AL100,POINTS_TABLE!$D$25:$E$27,2,FALSE)</f>
        <v>1.063873591300236</v>
      </c>
      <c r="BK100" s="23">
        <f>VLOOKUP(AM100,POINTS_TABLE!$D$28:$E$33,2,FALSE)</f>
        <v>2.5619698946306131</v>
      </c>
      <c r="BL100" s="23">
        <f>VLOOKUP(AN100,POINTS_TABLE!$D$34:$E$37,2,FALSE)</f>
        <v>7.4046821899710498</v>
      </c>
      <c r="BM100" s="23">
        <f>VLOOKUP(AO100,POINTS_TABLE!$D$38:$E$41,2,FALSE)</f>
        <v>2.0741751155172814</v>
      </c>
      <c r="BN100" s="23">
        <f>VLOOKUP(AP100,POINTS_TABLE!$D$42:$E$44,2,FALSE)</f>
        <v>-9.2873123719919874</v>
      </c>
      <c r="BO100" s="23">
        <f>VLOOKUP(AQ100,POINTS_TABLE!$D$45:$E$48,2,FALSE)</f>
        <v>-0.79321895608749771</v>
      </c>
      <c r="BP100" s="23">
        <f>VLOOKUP(AR100,POINTS_TABLE!$D$49:$E$50,2,FALSE)</f>
        <v>-3.4375704313596254</v>
      </c>
      <c r="BQ100" s="23">
        <f>VLOOKUP(AS100,POINTS_TABLE!$D$51:$E$52,2,FALSE)</f>
        <v>-3.8353326132213157</v>
      </c>
      <c r="BR100" s="39">
        <f>ROUND(SCORECARD_SCALLING!$C$6-SUM(BF100:BQ100)-TRAIN_SUMMARY!$C$2*SCORECARD_SCALLING!$C$5,0)</f>
        <v>487</v>
      </c>
      <c r="BS100" t="str">
        <f t="shared" si="22"/>
        <v>Reject</v>
      </c>
      <c r="BT100">
        <f t="shared" si="23"/>
        <v>1</v>
      </c>
    </row>
    <row r="101" spans="1:72">
      <c r="A101" s="2" t="s">
        <v>21</v>
      </c>
      <c r="B101" s="2">
        <v>12</v>
      </c>
      <c r="C101" s="2" t="s">
        <v>33</v>
      </c>
      <c r="D101" s="2" t="s">
        <v>23</v>
      </c>
      <c r="E101" s="2">
        <v>674</v>
      </c>
      <c r="F101" s="2" t="s">
        <v>59</v>
      </c>
      <c r="G101" s="2" t="s">
        <v>39</v>
      </c>
      <c r="H101" s="2">
        <v>4</v>
      </c>
      <c r="I101" s="2" t="s">
        <v>56</v>
      </c>
      <c r="J101" s="2" t="s">
        <v>27</v>
      </c>
      <c r="K101" s="2">
        <v>1</v>
      </c>
      <c r="L101" s="2" t="s">
        <v>43</v>
      </c>
      <c r="M101" s="2">
        <v>20</v>
      </c>
      <c r="N101" s="2" t="s">
        <v>27</v>
      </c>
      <c r="O101" s="2" t="s">
        <v>29</v>
      </c>
      <c r="P101" s="2">
        <v>1</v>
      </c>
      <c r="Q101" s="2" t="s">
        <v>30</v>
      </c>
      <c r="R101" s="2">
        <v>1</v>
      </c>
      <c r="S101" s="2" t="s">
        <v>27</v>
      </c>
      <c r="T101" s="2" t="s">
        <v>31</v>
      </c>
      <c r="U101" s="2">
        <v>1</v>
      </c>
      <c r="V101">
        <f>_xlfn.XLOOKUP(B101,Binning_WOE_IV!$C$2:$C$6,Binning_WOE_IV!$I$2:$I$6,"not found",-1)</f>
        <v>7.0953437452657447E-2</v>
      </c>
      <c r="W101">
        <f>_xlfn.XLOOKUP(E101,Binning_WOE_IV!$C$7:$C$12,Binning_WOE_IV!$I$7:$I$12,"not found",-1)</f>
        <v>3.9978967825304385E-2</v>
      </c>
      <c r="X101">
        <f>_xlfn.XLOOKUP(M101,Binning_WOE_IV!$C$13:$C$18,Binning_WOE_IV!$I$13:$I$18,"not found",-1)</f>
        <v>-0.40221483439086264</v>
      </c>
      <c r="Y101">
        <f>_xlfn.XLOOKUP(A101,Binning_WOE_IV!$B$32:$B$35,Binning_WOE_IV!$G$32:$G$35,"not found",0)</f>
        <v>-0.67859154491044971</v>
      </c>
      <c r="Z101" s="23">
        <f>_xlfn.XLOOKUP(_xlfn.XLOOKUP(C101,Binning_WOE_IV!$AF$2:$AF$6,Binning_WOE_IV!$AG$2:$AG$6,"not found",0),Binning_WOE_IV!$R$36:$R$38,Binning_WOE_IV!$G$36:$G$38,"not found",0)</f>
        <v>-4.4726268044255127E-2</v>
      </c>
      <c r="AA101" cm="1">
        <f t="array" ref="AA101">_xlfn.SWITCH(D101,"radio/tv",Binning_WOE_IV!$G$39,"other",Binning_WOE_IV!$G$39,"education",Binning_WOE_IV!$G$40,"retraining",Binning_WOE_IV!$G$40,"furniture/equipment",Binning_WOE_IV!$G$41,"domestic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01">
        <f>_xlfn.LET(_xlpm.b,_xlfn.XLOOKUP(F101,Binning_WOE_IV!$AJ$2:$AJ$6,Binning_WOE_IV!$AK$2:$AK$6,"not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101">
        <f>_xlfn.LET(_xlpm.b,_xlfn.XLOOKUP(G101,Binning_WOE_IV!$AL$2:$AL$6,Binning_WOE_IV!$AM$2:$AM$6,"not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01">
        <f>_xlfn.XLOOKUP(_xlfn.XLOOKUP(I101,Binning_WOE_IV!$AN$2:$AN$5,Binning_WOE_IV!$AO$2:$AO$5,"not found",0),Binning_WOE_IV!$R$53:$R$55,Binning_WOE_IV!$G$53:$G$55,"not found",0)</f>
        <v>-0.2698954162208389</v>
      </c>
      <c r="AE101">
        <f>_xlfn.LET(_xlpm.b,_xlfn.XLOOKUP(L101,Binning_WOE_IV!$AQ$2:$AQ$5,Binning_WOE_IV!$AR$2:$AR$5,"not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01">
        <f>_xlfn.XLOOKUP(_xlfn.XLOOKUP(N101,Binning_WOE_IV!$AS$2:$AS$4,Binning_WOE_IV!$AT$2:$AT$4,"not found",0),Binning_WOE_IV!$R$62:$R$63,Binning_WOE_IV!$G$62:$G$63,"not found",0)</f>
        <v>0.12957806221905885</v>
      </c>
      <c r="AG101">
        <f>_xlfn.XLOOKUP(_xlfn.XLOOKUP(O101,Binning_WOE_IV!$AU$2:$AU$4,Binning_WOE_IV!$AV$2:$AV$4,"not found",0),Binning_WOE_IV!$R$64:$R$65,Binning_WOE_IV!$G$64:$G$65,"not found",0)</f>
        <v>0.23435622685305388</v>
      </c>
      <c r="AH101">
        <f>V101*TEST_SUMMARY!$C$3</f>
        <v>-5.5952498937620498E-2</v>
      </c>
      <c r="AI101">
        <f>W101*TEST_SUMMARY!$C$4</f>
        <v>-1.9952478243670423E-2</v>
      </c>
      <c r="AJ101">
        <f>X101*TEST_SUMMARY!$C$5</f>
        <v>0.25616502952357967</v>
      </c>
      <c r="AK101">
        <f>Y101*TEST_SUMMARY!$C$6</f>
        <v>0.53190423215968441</v>
      </c>
      <c r="AL101">
        <f>Z101*TEST_SUMMARY!$C$7</f>
        <v>2.4580699342731407E-2</v>
      </c>
      <c r="AM101">
        <f>AA101*TEST_SUMMARY!$C$8</f>
        <v>-0.43521580803835686</v>
      </c>
      <c r="AN101">
        <f>AB101*TEST_SUMMARY!$C$9</f>
        <v>0.18902110492895396</v>
      </c>
      <c r="AO101">
        <f>AC101*TEST_SUMMARY!$C$10</f>
        <v>-0.18469041192036334</v>
      </c>
      <c r="AP101">
        <f>AD101*TEST_SUMMARY!$C$11</f>
        <v>0.31977406031642996</v>
      </c>
      <c r="AQ101">
        <f>AE101*TEST_SUMMARY!$C$12</f>
        <v>-1.8327249432625072E-2</v>
      </c>
      <c r="AR101">
        <f>AF101*TEST_SUMMARY!$C$13</f>
        <v>-7.9424741749105313E-2</v>
      </c>
      <c r="AS101">
        <f>AG101*TEST_SUMMARY!$C$14</f>
        <v>-8.8614999578798745E-2</v>
      </c>
      <c r="AT101">
        <f>TEST_SUMMARY!$C$2+SUM(AH101:AS101)</f>
        <v>-0.38213387639128399</v>
      </c>
      <c r="AU101">
        <f t="shared" si="13"/>
        <v>0.4056123352960237</v>
      </c>
      <c r="AV101">
        <f t="shared" si="14"/>
        <v>0.90235741470207165</v>
      </c>
      <c r="AW101">
        <f t="shared" si="15"/>
        <v>0</v>
      </c>
      <c r="AX101">
        <f t="shared" si="16"/>
        <v>1</v>
      </c>
      <c r="AY101" s="35">
        <f t="shared" si="24"/>
        <v>44</v>
      </c>
      <c r="AZ101" s="35">
        <f t="shared" si="24"/>
        <v>56</v>
      </c>
      <c r="BA101" s="35">
        <f t="shared" si="20"/>
        <v>0.20465116279069767</v>
      </c>
      <c r="BB101" s="35">
        <f t="shared" si="21"/>
        <v>0.6588235294117647</v>
      </c>
      <c r="BC101" s="35">
        <f t="shared" si="17"/>
        <v>0.45417236662106703</v>
      </c>
      <c r="BD101">
        <f t="shared" si="18"/>
        <v>0.6588235294117647</v>
      </c>
      <c r="BE101">
        <f t="shared" si="19"/>
        <v>0.20465116279069767</v>
      </c>
      <c r="BF101" s="23">
        <f>VLOOKUP(AH101,POINTS_TABLE!$D$2:$E$6,2,FALSE)</f>
        <v>-2.4216717822795024</v>
      </c>
      <c r="BG101" s="23">
        <f>VLOOKUP(AI101,POINTS_TABLE!$D$7:$E$12,2,FALSE)</f>
        <v>-0.86356024246764762</v>
      </c>
      <c r="BH101" s="23">
        <f>VLOOKUP(AJ101,POINTS_TABLE!$D$13:$E$18,2,FALSE)</f>
        <v>11.087040532285299</v>
      </c>
      <c r="BI101" s="23">
        <f>VLOOKUP(AK101,POINTS_TABLE!$D$21:$E$24,2,FALSE)</f>
        <v>23.021267938938855</v>
      </c>
      <c r="BJ101" s="23">
        <f>VLOOKUP(AL101,POINTS_TABLE!$D$25:$E$27,2,FALSE)</f>
        <v>1.063873591300236</v>
      </c>
      <c r="BK101" s="23">
        <f>VLOOKUP(AM101,POINTS_TABLE!$D$28:$E$33,2,FALSE)</f>
        <v>-18.836510639202615</v>
      </c>
      <c r="BL101" s="23">
        <f>VLOOKUP(AN101,POINTS_TABLE!$D$34:$E$37,2,FALSE)</f>
        <v>8.180994321130628</v>
      </c>
      <c r="BM101" s="23">
        <f>VLOOKUP(AO101,POINTS_TABLE!$D$38:$E$41,2,FALSE)</f>
        <v>-7.9935582413174426</v>
      </c>
      <c r="BN101" s="23">
        <f>VLOOKUP(AP101,POINTS_TABLE!$D$42:$E$44,2,FALSE)</f>
        <v>13.840093530703253</v>
      </c>
      <c r="BO101" s="23">
        <f>VLOOKUP(AQ101,POINTS_TABLE!$D$45:$E$48,2,FALSE)</f>
        <v>-0.79321895608749771</v>
      </c>
      <c r="BP101" s="23">
        <f>VLOOKUP(AR101,POINTS_TABLE!$D$49:$E$50,2,FALSE)</f>
        <v>-3.4375704313596254</v>
      </c>
      <c r="BQ101" s="23">
        <f>VLOOKUP(AS101,POINTS_TABLE!$D$51:$E$52,2,FALSE)</f>
        <v>-3.8353326132213157</v>
      </c>
      <c r="BR101" s="39">
        <f>ROUND(SCORECARD_SCALLING!$C$6-SUM(BF101:BQ101)-TRAIN_SUMMARY!$C$2*SCORECARD_SCALLING!$C$5,0)</f>
        <v>487</v>
      </c>
      <c r="BS101" t="str">
        <f t="shared" si="22"/>
        <v>Reject</v>
      </c>
      <c r="BT101">
        <f t="shared" si="23"/>
        <v>1</v>
      </c>
    </row>
    <row r="102" spans="1:72">
      <c r="A102" s="2" t="s">
        <v>21</v>
      </c>
      <c r="B102" s="2">
        <v>21</v>
      </c>
      <c r="C102" s="2" t="s">
        <v>64</v>
      </c>
      <c r="D102" s="2" t="s">
        <v>46</v>
      </c>
      <c r="E102" s="2">
        <v>1647</v>
      </c>
      <c r="F102" s="2" t="s">
        <v>24</v>
      </c>
      <c r="G102" s="2" t="s">
        <v>35</v>
      </c>
      <c r="H102" s="2">
        <v>4</v>
      </c>
      <c r="I102" s="2" t="s">
        <v>26</v>
      </c>
      <c r="J102" s="2" t="s">
        <v>27</v>
      </c>
      <c r="K102" s="2">
        <v>2</v>
      </c>
      <c r="L102" s="2" t="s">
        <v>43</v>
      </c>
      <c r="M102" s="2">
        <v>40</v>
      </c>
      <c r="N102" s="2" t="s">
        <v>27</v>
      </c>
      <c r="O102" s="2" t="s">
        <v>29</v>
      </c>
      <c r="P102" s="2">
        <v>2</v>
      </c>
      <c r="Q102" s="2" t="s">
        <v>40</v>
      </c>
      <c r="R102" s="2">
        <v>2</v>
      </c>
      <c r="S102" s="2" t="s">
        <v>27</v>
      </c>
      <c r="T102" s="2" t="s">
        <v>31</v>
      </c>
      <c r="U102" s="2">
        <v>1</v>
      </c>
      <c r="V102">
        <f>_xlfn.XLOOKUP(B102,Binning_WOE_IV!$C$2:$C$6,Binning_WOE_IV!$I$2:$I$6,"not found",-1)</f>
        <v>7.0953437452657447E-2</v>
      </c>
      <c r="W102">
        <f>_xlfn.XLOOKUP(E102,Binning_WOE_IV!$C$7:$C$12,Binning_WOE_IV!$I$7:$I$12,"not found",-1)</f>
        <v>0.16104877718831048</v>
      </c>
      <c r="X102">
        <f>_xlfn.XLOOKUP(M102,Binning_WOE_IV!$C$13:$C$18,Binning_WOE_IV!$I$13:$I$18,"not found",-1)</f>
        <v>0.27579903319597576</v>
      </c>
      <c r="Y102">
        <f>_xlfn.XLOOKUP(A102,Binning_WOE_IV!$B$32:$B$35,Binning_WOE_IV!$G$32:$G$35,"not found",0)</f>
        <v>-0.67859154491044971</v>
      </c>
      <c r="Z102" s="23">
        <f>_xlfn.XLOOKUP(_xlfn.XLOOKUP(C102,Binning_WOE_IV!$AF$2:$AF$6,Binning_WOE_IV!$AG$2:$AG$6,"not found",0),Binning_WOE_IV!$R$36:$R$38,Binning_WOE_IV!$G$36:$G$38,"not found",0)</f>
        <v>-1.2442937789022748</v>
      </c>
      <c r="AA102" cm="1">
        <f t="array" ref="AA102">_xlfn.SWITCH(D102,"radio/tv",Binning_WOE_IV!$G$39,"other",Binning_WOE_IV!$G$39,"education",Binning_WOE_IV!$G$40,"retraining",Binning_WOE_IV!$G$40,"furniture/equipment",Binning_WOE_IV!$G$41,"domestic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02">
        <f>_xlfn.LET(_xlpm.b,_xlfn.XLOOKUP(F102,Binning_WOE_IV!$AJ$2:$AJ$6,Binning_WOE_IV!$AK$2:$AK$6,"not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02">
        <f>_xlfn.LET(_xlpm.b,_xlfn.XLOOKUP(G102,Binning_WOE_IV!$AL$2:$AL$6,Binning_WOE_IV!$AM$2:$AM$6,"not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02">
        <f>_xlfn.XLOOKUP(_xlfn.XLOOKUP(I102,Binning_WOE_IV!$AN$2:$AN$5,Binning_WOE_IV!$AO$2:$AO$5,"not found",0),Binning_WOE_IV!$R$53:$R$55,Binning_WOE_IV!$G$53:$G$55,"not found",0)</f>
        <v>0.1811117123342415</v>
      </c>
      <c r="AE102">
        <f>_xlfn.LET(_xlpm.b,_xlfn.XLOOKUP(L102,Binning_WOE_IV!$AQ$2:$AQ$5,Binning_WOE_IV!$AR$2:$AR$5,"not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02">
        <f>_xlfn.XLOOKUP(_xlfn.XLOOKUP(N102,Binning_WOE_IV!$AS$2:$AS$4,Binning_WOE_IV!$AT$2:$AT$4,"not found",0),Binning_WOE_IV!$R$62:$R$63,Binning_WOE_IV!$G$62:$G$63,"not found",0)</f>
        <v>0.12957806221905885</v>
      </c>
      <c r="AG102">
        <f>_xlfn.XLOOKUP(_xlfn.XLOOKUP(O102,Binning_WOE_IV!$AU$2:$AU$4,Binning_WOE_IV!$AV$2:$AV$4,"not found",0),Binning_WOE_IV!$R$64:$R$65,Binning_WOE_IV!$G$64:$G$65,"not found",0)</f>
        <v>0.23435622685305388</v>
      </c>
      <c r="AH102">
        <f>V102*TEST_SUMMARY!$C$3</f>
        <v>-5.5952498937620498E-2</v>
      </c>
      <c r="AI102">
        <f>W102*TEST_SUMMARY!$C$4</f>
        <v>-8.037531726833734E-2</v>
      </c>
      <c r="AJ102">
        <f>X102*TEST_SUMMARY!$C$5</f>
        <v>-0.1756525653466223</v>
      </c>
      <c r="AK102">
        <f>Y102*TEST_SUMMARY!$C$6</f>
        <v>0.53190423215968441</v>
      </c>
      <c r="AL102">
        <f>Z102*TEST_SUMMARY!$C$7</f>
        <v>0.68384000299252556</v>
      </c>
      <c r="AM102">
        <f>AA102*TEST_SUMMARY!$C$8</f>
        <v>0.38352631329769549</v>
      </c>
      <c r="AN102">
        <f>AB102*TEST_SUMMARY!$C$9</f>
        <v>-0.49611293003523665</v>
      </c>
      <c r="AO102">
        <f>AC102*TEST_SUMMARY!$C$10</f>
        <v>4.7923621110280083E-2</v>
      </c>
      <c r="AP102">
        <f>AD102*TEST_SUMMARY!$C$11</f>
        <v>-0.21458247952085815</v>
      </c>
      <c r="AQ102">
        <f>AE102*TEST_SUMMARY!$C$12</f>
        <v>-1.8327249432625072E-2</v>
      </c>
      <c r="AR102">
        <f>AF102*TEST_SUMMARY!$C$13</f>
        <v>-7.9424741749105313E-2</v>
      </c>
      <c r="AS102">
        <f>AG102*TEST_SUMMARY!$C$14</f>
        <v>-8.8614999578798745E-2</v>
      </c>
      <c r="AT102">
        <f>TEST_SUMMARY!$C$2+SUM(AH102:AS102)</f>
        <v>-0.38324942707114179</v>
      </c>
      <c r="AU102">
        <f t="shared" si="13"/>
        <v>0.40534341444562555</v>
      </c>
      <c r="AV102">
        <f t="shared" si="14"/>
        <v>0.9030206342682221</v>
      </c>
      <c r="AW102">
        <f t="shared" si="15"/>
        <v>0</v>
      </c>
      <c r="AX102">
        <f t="shared" si="16"/>
        <v>1</v>
      </c>
      <c r="AY102" s="35">
        <f t="shared" si="24"/>
        <v>44</v>
      </c>
      <c r="AZ102" s="35">
        <f t="shared" si="24"/>
        <v>57</v>
      </c>
      <c r="BA102" s="35">
        <f t="shared" si="20"/>
        <v>0.20465116279069767</v>
      </c>
      <c r="BB102" s="35">
        <f t="shared" si="21"/>
        <v>0.6705882352941176</v>
      </c>
      <c r="BC102" s="35">
        <f t="shared" si="17"/>
        <v>0.46593707250341992</v>
      </c>
      <c r="BD102">
        <f t="shared" si="18"/>
        <v>0.6705882352941176</v>
      </c>
      <c r="BE102">
        <f t="shared" si="19"/>
        <v>0.20465116279069767</v>
      </c>
      <c r="BF102" s="23">
        <f>VLOOKUP(AH102,POINTS_TABLE!$D$2:$E$6,2,FALSE)</f>
        <v>-2.4216717822795024</v>
      </c>
      <c r="BG102" s="23">
        <f>VLOOKUP(AI102,POINTS_TABLE!$D$7:$E$12,2,FALSE)</f>
        <v>-3.4787121489872201</v>
      </c>
      <c r="BH102" s="23">
        <f>VLOOKUP(AJ102,POINTS_TABLE!$D$13:$E$18,2,FALSE)</f>
        <v>-7.6023925483498971</v>
      </c>
      <c r="BI102" s="23">
        <f>VLOOKUP(AK102,POINTS_TABLE!$D$21:$E$24,2,FALSE)</f>
        <v>23.021267938938855</v>
      </c>
      <c r="BJ102" s="23">
        <f>VLOOKUP(AL102,POINTS_TABLE!$D$25:$E$27,2,FALSE)</f>
        <v>29.597177432364315</v>
      </c>
      <c r="BK102" s="23">
        <f>VLOOKUP(AM102,POINTS_TABLE!$D$28:$E$33,2,FALSE)</f>
        <v>16.599345307350365</v>
      </c>
      <c r="BL102" s="23">
        <f>VLOOKUP(AN102,POINTS_TABLE!$D$34:$E$37,2,FALSE)</f>
        <v>-21.472189916481874</v>
      </c>
      <c r="BM102" s="23">
        <f>VLOOKUP(AO102,POINTS_TABLE!$D$38:$E$41,2,FALSE)</f>
        <v>2.0741751155172814</v>
      </c>
      <c r="BN102" s="23">
        <f>VLOOKUP(AP102,POINTS_TABLE!$D$42:$E$44,2,FALSE)</f>
        <v>-9.2873123719919874</v>
      </c>
      <c r="BO102" s="23">
        <f>VLOOKUP(AQ102,POINTS_TABLE!$D$45:$E$48,2,FALSE)</f>
        <v>-0.79321895608749771</v>
      </c>
      <c r="BP102" s="23">
        <f>VLOOKUP(AR102,POINTS_TABLE!$D$49:$E$50,2,FALSE)</f>
        <v>-3.4375704313596254</v>
      </c>
      <c r="BQ102" s="23">
        <f>VLOOKUP(AS102,POINTS_TABLE!$D$51:$E$52,2,FALSE)</f>
        <v>-3.8353326132213157</v>
      </c>
      <c r="BR102" s="39">
        <f>ROUND(SCORECARD_SCALLING!$C$6-SUM(BF102:BQ102)-TRAIN_SUMMARY!$C$2*SCORECARD_SCALLING!$C$5,0)</f>
        <v>487</v>
      </c>
      <c r="BS102" t="str">
        <f t="shared" si="22"/>
        <v>Reject</v>
      </c>
      <c r="BT102">
        <f t="shared" si="23"/>
        <v>1</v>
      </c>
    </row>
    <row r="103" spans="1:72">
      <c r="A103" s="2" t="s">
        <v>21</v>
      </c>
      <c r="B103" s="2">
        <v>48</v>
      </c>
      <c r="C103" s="2" t="s">
        <v>22</v>
      </c>
      <c r="D103" s="2" t="s">
        <v>49</v>
      </c>
      <c r="E103" s="2">
        <v>6331</v>
      </c>
      <c r="F103" s="2" t="s">
        <v>34</v>
      </c>
      <c r="G103" s="2" t="s">
        <v>25</v>
      </c>
      <c r="H103" s="2">
        <v>4</v>
      </c>
      <c r="I103" s="2" t="s">
        <v>26</v>
      </c>
      <c r="J103" s="2" t="s">
        <v>27</v>
      </c>
      <c r="K103" s="2">
        <v>4</v>
      </c>
      <c r="L103" s="2" t="s">
        <v>47</v>
      </c>
      <c r="M103" s="2">
        <v>46</v>
      </c>
      <c r="N103" s="2" t="s">
        <v>27</v>
      </c>
      <c r="O103" s="2" t="s">
        <v>44</v>
      </c>
      <c r="P103" s="2">
        <v>2</v>
      </c>
      <c r="Q103" s="2" t="s">
        <v>30</v>
      </c>
      <c r="R103" s="2">
        <v>1</v>
      </c>
      <c r="S103" s="2" t="s">
        <v>31</v>
      </c>
      <c r="T103" s="2" t="s">
        <v>31</v>
      </c>
      <c r="U103" s="2">
        <v>1</v>
      </c>
      <c r="V103">
        <f>_xlfn.XLOOKUP(B103,Binning_WOE_IV!$C$2:$C$6,Binning_WOE_IV!$I$2:$I$6,"not found",-1)</f>
        <v>-0.94704225543434295</v>
      </c>
      <c r="W103">
        <f>_xlfn.XLOOKUP(E103,Binning_WOE_IV!$C$7:$C$12,Binning_WOE_IV!$I$7:$I$12,"not found",-1)</f>
        <v>-0.1020145435816787</v>
      </c>
      <c r="X103">
        <f>_xlfn.XLOOKUP(M103,Binning_WOE_IV!$C$13:$C$18,Binning_WOE_IV!$I$13:$I$18,"not found",-1)</f>
        <v>0.42044277372805144</v>
      </c>
      <c r="Y103">
        <f>_xlfn.XLOOKUP(A103,Binning_WOE_IV!$B$32:$B$35,Binning_WOE_IV!$G$32:$G$35,"not found",0)</f>
        <v>-0.67859154491044971</v>
      </c>
      <c r="Z103" s="23">
        <f>_xlfn.XLOOKUP(_xlfn.XLOOKUP(C103,Binning_WOE_IV!$AF$2:$AF$6,Binning_WOE_IV!$AG$2:$AG$6,"not found",0),Binning_WOE_IV!$R$36:$R$38,Binning_WOE_IV!$G$36:$G$38,"not found",0)</f>
        <v>0.68738688104907397</v>
      </c>
      <c r="AA103" cm="1">
        <f t="array" ref="AA103">_xlfn.SWITCH(D103,"radio/tv",Binning_WOE_IV!$G$39,"other",Binning_WOE_IV!$G$39,"education",Binning_WOE_IV!$G$40,"retraining",Binning_WOE_IV!$G$40,"furniture/equipment",Binning_WOE_IV!$G$41,"domestic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103">
        <f>_xlfn.LET(_xlpm.b,_xlfn.XLOOKUP(F103,Binning_WOE_IV!$AJ$2:$AJ$6,Binning_WOE_IV!$AK$2:$AK$6,"not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03">
        <f>_xlfn.LET(_xlpm.b,_xlfn.XLOOKUP(G103,Binning_WOE_IV!$AL$2:$AL$6,Binning_WOE_IV!$AM$2:$AM$6,"not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03">
        <f>_xlfn.XLOOKUP(_xlfn.XLOOKUP(I103,Binning_WOE_IV!$AN$2:$AN$5,Binning_WOE_IV!$AO$2:$AO$5,"not found",0),Binning_WOE_IV!$R$53:$R$55,Binning_WOE_IV!$G$53:$G$55,"not found",0)</f>
        <v>0.1811117123342415</v>
      </c>
      <c r="AE103">
        <f>_xlfn.LET(_xlpm.b,_xlfn.XLOOKUP(L103,Binning_WOE_IV!$AQ$2:$AQ$5,Binning_WOE_IV!$AR$2:$AR$5,"not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03">
        <f>_xlfn.XLOOKUP(_xlfn.XLOOKUP(N103,Binning_WOE_IV!$AS$2:$AS$4,Binning_WOE_IV!$AT$2:$AT$4,"not found",0),Binning_WOE_IV!$R$62:$R$63,Binning_WOE_IV!$G$62:$G$63,"not found",0)</f>
        <v>0.12957806221905885</v>
      </c>
      <c r="AG103">
        <f>_xlfn.XLOOKUP(_xlfn.XLOOKUP(O103,Binning_WOE_IV!$AU$2:$AU$4,Binning_WOE_IV!$AV$2:$AV$4,"not found",0),Binning_WOE_IV!$R$64:$R$65,Binning_WOE_IV!$G$64:$G$65,"not found",0)</f>
        <v>-0.4919272386823581</v>
      </c>
      <c r="AH103">
        <f>V103*TEST_SUMMARY!$C$3</f>
        <v>0.74681907872931619</v>
      </c>
      <c r="AI103">
        <f>W103*TEST_SUMMARY!$C$4</f>
        <v>5.0912844229637523E-2</v>
      </c>
      <c r="AJ103">
        <f>X103*TEST_SUMMARY!$C$5</f>
        <v>-0.26777415036949909</v>
      </c>
      <c r="AK103">
        <f>Y103*TEST_SUMMARY!$C$6</f>
        <v>0.53190423215968441</v>
      </c>
      <c r="AL103">
        <f>Z103*TEST_SUMMARY!$C$7</f>
        <v>-0.37777464997720578</v>
      </c>
      <c r="AM103">
        <f>AA103*TEST_SUMMARY!$C$8</f>
        <v>-0.46936907902687153</v>
      </c>
      <c r="AN103">
        <f>AB103*TEST_SUMMARY!$C$9</f>
        <v>0.17108448609736249</v>
      </c>
      <c r="AO103">
        <f>AC103*TEST_SUMMARY!$C$10</f>
        <v>-0.18469041192036334</v>
      </c>
      <c r="AP103">
        <f>AD103*TEST_SUMMARY!$C$11</f>
        <v>-0.21458247952085815</v>
      </c>
      <c r="AQ103">
        <f>AE103*TEST_SUMMARY!$C$12</f>
        <v>0.30495501300893796</v>
      </c>
      <c r="AR103">
        <f>AF103*TEST_SUMMARY!$C$13</f>
        <v>-7.9424741749105313E-2</v>
      </c>
      <c r="AS103">
        <f>AG103*TEST_SUMMARY!$C$14</f>
        <v>0.18600799575071647</v>
      </c>
      <c r="AT103">
        <f>TEST_SUMMARY!$C$2+SUM(AH103:AS103)</f>
        <v>-0.42333267735037139</v>
      </c>
      <c r="AU103">
        <f t="shared" si="13"/>
        <v>0.39571954539111442</v>
      </c>
      <c r="AV103">
        <f t="shared" si="14"/>
        <v>0.92704953734230455</v>
      </c>
      <c r="AW103">
        <f t="shared" si="15"/>
        <v>0</v>
      </c>
      <c r="AX103">
        <f t="shared" si="16"/>
        <v>1</v>
      </c>
      <c r="AY103" s="35">
        <f t="shared" si="24"/>
        <v>44</v>
      </c>
      <c r="AZ103" s="35">
        <f t="shared" si="24"/>
        <v>58</v>
      </c>
      <c r="BA103" s="35">
        <f t="shared" si="20"/>
        <v>0.20465116279069767</v>
      </c>
      <c r="BB103" s="35">
        <f t="shared" si="21"/>
        <v>0.68235294117647061</v>
      </c>
      <c r="BC103" s="35">
        <f t="shared" si="17"/>
        <v>0.47770177838577293</v>
      </c>
      <c r="BD103">
        <f t="shared" si="18"/>
        <v>0.68235294117647061</v>
      </c>
      <c r="BE103">
        <f t="shared" si="19"/>
        <v>0.20465116279069767</v>
      </c>
      <c r="BF103" s="23">
        <f>VLOOKUP(AH103,POINTS_TABLE!$D$2:$E$6,2,FALSE)</f>
        <v>32.322965439721465</v>
      </c>
      <c r="BG103" s="23">
        <f>VLOOKUP(AI103,POINTS_TABLE!$D$7:$E$12,2,FALSE)</f>
        <v>2.2035512366295098</v>
      </c>
      <c r="BH103" s="23">
        <f>VLOOKUP(AJ103,POINTS_TABLE!$D$13:$E$18,2,FALSE)</f>
        <v>-11.589493164489957</v>
      </c>
      <c r="BI103" s="23">
        <f>VLOOKUP(AK103,POINTS_TABLE!$D$21:$E$24,2,FALSE)</f>
        <v>23.021267938938855</v>
      </c>
      <c r="BJ103" s="23">
        <f>VLOOKUP(AL103,POINTS_TABLE!$D$25:$E$27,2,FALSE)</f>
        <v>-16.350408422870363</v>
      </c>
      <c r="BK103" s="23">
        <f>VLOOKUP(AM103,POINTS_TABLE!$D$28:$E$33,2,FALSE)</f>
        <v>-20.314693279760625</v>
      </c>
      <c r="BL103" s="23">
        <f>VLOOKUP(AN103,POINTS_TABLE!$D$34:$E$37,2,FALSE)</f>
        <v>7.4046821899710498</v>
      </c>
      <c r="BM103" s="23">
        <f>VLOOKUP(AO103,POINTS_TABLE!$D$38:$E$41,2,FALSE)</f>
        <v>-7.9935582413174426</v>
      </c>
      <c r="BN103" s="23">
        <f>VLOOKUP(AP103,POINTS_TABLE!$D$42:$E$44,2,FALSE)</f>
        <v>-9.2873123719919874</v>
      </c>
      <c r="BO103" s="23">
        <f>VLOOKUP(AQ103,POINTS_TABLE!$D$45:$E$48,2,FALSE)</f>
        <v>13.198712548866723</v>
      </c>
      <c r="BP103" s="23">
        <f>VLOOKUP(AR103,POINTS_TABLE!$D$49:$E$50,2,FALSE)</f>
        <v>-3.4375704313596254</v>
      </c>
      <c r="BQ103" s="23">
        <f>VLOOKUP(AS103,POINTS_TABLE!$D$51:$E$52,2,FALSE)</f>
        <v>8.0505843910576207</v>
      </c>
      <c r="BR103" s="39">
        <f>ROUND(SCORECARD_SCALLING!$C$6-SUM(BF103:BQ103)-TRAIN_SUMMARY!$C$2*SCORECARD_SCALLING!$C$5,0)</f>
        <v>489</v>
      </c>
      <c r="BS103" t="str">
        <f t="shared" si="22"/>
        <v>Reject</v>
      </c>
      <c r="BT103">
        <f t="shared" si="23"/>
        <v>1</v>
      </c>
    </row>
    <row r="104" spans="1:72">
      <c r="A104" s="2" t="s">
        <v>37</v>
      </c>
      <c r="B104" s="2">
        <v>36</v>
      </c>
      <c r="C104" s="2" t="s">
        <v>22</v>
      </c>
      <c r="D104" s="2" t="s">
        <v>46</v>
      </c>
      <c r="E104" s="2">
        <v>7855</v>
      </c>
      <c r="F104" s="2" t="s">
        <v>34</v>
      </c>
      <c r="G104" s="2" t="s">
        <v>35</v>
      </c>
      <c r="H104" s="2">
        <v>4</v>
      </c>
      <c r="I104" s="2" t="s">
        <v>36</v>
      </c>
      <c r="J104" s="2" t="s">
        <v>27</v>
      </c>
      <c r="K104" s="2">
        <v>2</v>
      </c>
      <c r="L104" s="2" t="s">
        <v>28</v>
      </c>
      <c r="M104" s="2">
        <v>25</v>
      </c>
      <c r="N104" s="2" t="s">
        <v>65</v>
      </c>
      <c r="O104" s="2" t="s">
        <v>29</v>
      </c>
      <c r="P104" s="2">
        <v>2</v>
      </c>
      <c r="Q104" s="2" t="s">
        <v>30</v>
      </c>
      <c r="R104" s="2">
        <v>1</v>
      </c>
      <c r="S104" s="2" t="s">
        <v>31</v>
      </c>
      <c r="T104" s="2" t="s">
        <v>31</v>
      </c>
      <c r="U104" s="2">
        <v>1</v>
      </c>
      <c r="V104">
        <f>_xlfn.XLOOKUP(B104,Binning_WOE_IV!$C$2:$C$6,Binning_WOE_IV!$I$2:$I$6,"not found",-1)</f>
        <v>-0.672432264549915</v>
      </c>
      <c r="W104">
        <f>_xlfn.XLOOKUP(E104,Binning_WOE_IV!$C$7:$C$12,Binning_WOE_IV!$I$7:$I$12,"not found",-1)</f>
        <v>-0.1020145435816787</v>
      </c>
      <c r="X104">
        <f>_xlfn.XLOOKUP(M104,Binning_WOE_IV!$C$13:$C$18,Binning_WOE_IV!$I$13:$I$18,"not found",-1)</f>
        <v>-0.40221483439086264</v>
      </c>
      <c r="Y104">
        <f>_xlfn.XLOOKUP(A104,Binning_WOE_IV!$B$32:$B$35,Binning_WOE_IV!$G$32:$G$35,"not found",0)</f>
        <v>1.1281887537091495</v>
      </c>
      <c r="Z104" s="23">
        <f>_xlfn.XLOOKUP(_xlfn.XLOOKUP(C104,Binning_WOE_IV!$AF$2:$AF$6,Binning_WOE_IV!$AG$2:$AG$6,"not found",0),Binning_WOE_IV!$R$36:$R$38,Binning_WOE_IV!$G$36:$G$38,"not found",0)</f>
        <v>0.68738688104907397</v>
      </c>
      <c r="AA104" cm="1">
        <f t="array" ref="AA104">_xlfn.SWITCH(D104,"radio/tv",Binning_WOE_IV!$G$39,"other",Binning_WOE_IV!$G$39,"education",Binning_WOE_IV!$G$40,"retraining",Binning_WOE_IV!$G$40,"furniture/equipment",Binning_WOE_IV!$G$41,"domestic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04">
        <f>_xlfn.LET(_xlpm.b,_xlfn.XLOOKUP(F104,Binning_WOE_IV!$AJ$2:$AJ$6,Binning_WOE_IV!$AK$2:$AK$6,"not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04">
        <f>_xlfn.LET(_xlpm.b,_xlfn.XLOOKUP(G104,Binning_WOE_IV!$AL$2:$AL$6,Binning_WOE_IV!$AM$2:$AM$6,"not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04">
        <f>_xlfn.XLOOKUP(_xlfn.XLOOKUP(I104,Binning_WOE_IV!$AN$2:$AN$5,Binning_WOE_IV!$AO$2:$AO$5,"not found",0),Binning_WOE_IV!$R$53:$R$55,Binning_WOE_IV!$G$53:$G$55,"not found",0)</f>
        <v>-0.20099341664998441</v>
      </c>
      <c r="AE104">
        <f>_xlfn.LET(_xlpm.b,_xlfn.XLOOKUP(L104,Binning_WOE_IV!$AQ$2:$AQ$5,Binning_WOE_IV!$AR$2:$AR$5,"not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04">
        <f>_xlfn.XLOOKUP(_xlfn.XLOOKUP(N104,Binning_WOE_IV!$AS$2:$AS$4,Binning_WOE_IV!$AT$2:$AT$4,"not found",0),Binning_WOE_IV!$R$62:$R$63,Binning_WOE_IV!$G$62:$G$63,"not found",0)</f>
        <v>-0.54969627176468283</v>
      </c>
      <c r="AG104">
        <f>_xlfn.XLOOKUP(_xlfn.XLOOKUP(O104,Binning_WOE_IV!$AU$2:$AU$4,Binning_WOE_IV!$AV$2:$AV$4,"not found",0),Binning_WOE_IV!$R$64:$R$65,Binning_WOE_IV!$G$64:$G$65,"not found",0)</f>
        <v>0.23435622685305388</v>
      </c>
      <c r="AH104">
        <f>V104*TEST_SUMMARY!$C$3</f>
        <v>0.53026698802232175</v>
      </c>
      <c r="AI104">
        <f>W104*TEST_SUMMARY!$C$4</f>
        <v>5.0912844229637523E-2</v>
      </c>
      <c r="AJ104">
        <f>X104*TEST_SUMMARY!$C$5</f>
        <v>0.25616502952357967</v>
      </c>
      <c r="AK104">
        <f>Y104*TEST_SUMMARY!$C$6</f>
        <v>-0.88431454425511169</v>
      </c>
      <c r="AL104">
        <f>Z104*TEST_SUMMARY!$C$7</f>
        <v>-0.37777464997720578</v>
      </c>
      <c r="AM104">
        <f>AA104*TEST_SUMMARY!$C$8</f>
        <v>0.38352631329769549</v>
      </c>
      <c r="AN104">
        <f>AB104*TEST_SUMMARY!$C$9</f>
        <v>0.17108448609736249</v>
      </c>
      <c r="AO104">
        <f>AC104*TEST_SUMMARY!$C$10</f>
        <v>4.7923621110280083E-2</v>
      </c>
      <c r="AP104">
        <f>AD104*TEST_SUMMARY!$C$11</f>
        <v>0.23813846799994265</v>
      </c>
      <c r="AQ104">
        <f>AE104*TEST_SUMMARY!$C$12</f>
        <v>-0.28008206528227803</v>
      </c>
      <c r="AR104">
        <f>AF104*TEST_SUMMARY!$C$13</f>
        <v>0.33693577197926589</v>
      </c>
      <c r="AS104">
        <f>AG104*TEST_SUMMARY!$C$14</f>
        <v>-8.8614999578798745E-2</v>
      </c>
      <c r="AT104">
        <f>TEST_SUMMARY!$C$2+SUM(AH104:AS104)</f>
        <v>-0.43723355159543187</v>
      </c>
      <c r="AU104">
        <f t="shared" si="13"/>
        <v>0.3924003555913253</v>
      </c>
      <c r="AV104">
        <f t="shared" si="14"/>
        <v>0.9354726450953017</v>
      </c>
      <c r="AW104">
        <f t="shared" si="15"/>
        <v>0</v>
      </c>
      <c r="AX104">
        <f t="shared" si="16"/>
        <v>1</v>
      </c>
      <c r="AY104" s="35">
        <f t="shared" si="24"/>
        <v>44</v>
      </c>
      <c r="AZ104" s="35">
        <f t="shared" si="24"/>
        <v>59</v>
      </c>
      <c r="BA104" s="35">
        <f t="shared" si="20"/>
        <v>0.20465116279069767</v>
      </c>
      <c r="BB104" s="35">
        <f t="shared" si="21"/>
        <v>0.69411764705882351</v>
      </c>
      <c r="BC104" s="35">
        <f t="shared" si="17"/>
        <v>0.48946648426812583</v>
      </c>
      <c r="BD104">
        <f t="shared" si="18"/>
        <v>0.69411764705882351</v>
      </c>
      <c r="BE104">
        <f t="shared" si="19"/>
        <v>0.20465116279069767</v>
      </c>
      <c r="BF104" s="23">
        <f>VLOOKUP(AH104,POINTS_TABLE!$D$2:$E$6,2,FALSE)</f>
        <v>22.950406619007929</v>
      </c>
      <c r="BG104" s="23">
        <f>VLOOKUP(AI104,POINTS_TABLE!$D$7:$E$12,2,FALSE)</f>
        <v>2.2035512366295098</v>
      </c>
      <c r="BH104" s="23">
        <f>VLOOKUP(AJ104,POINTS_TABLE!$D$13:$E$18,2,FALSE)</f>
        <v>11.087040532285299</v>
      </c>
      <c r="BI104" s="23">
        <f>VLOOKUP(AK104,POINTS_TABLE!$D$21:$E$24,2,FALSE)</f>
        <v>-38.273886227485001</v>
      </c>
      <c r="BJ104" s="23">
        <f>VLOOKUP(AL104,POINTS_TABLE!$D$25:$E$27,2,FALSE)</f>
        <v>-16.350408422870363</v>
      </c>
      <c r="BK104" s="23">
        <f>VLOOKUP(AM104,POINTS_TABLE!$D$28:$E$33,2,FALSE)</f>
        <v>16.599345307350365</v>
      </c>
      <c r="BL104" s="23">
        <f>VLOOKUP(AN104,POINTS_TABLE!$D$34:$E$37,2,FALSE)</f>
        <v>7.4046821899710498</v>
      </c>
      <c r="BM104" s="23">
        <f>VLOOKUP(AO104,POINTS_TABLE!$D$38:$E$41,2,FALSE)</f>
        <v>2.0741751155172814</v>
      </c>
      <c r="BN104" s="23">
        <f>VLOOKUP(AP104,POINTS_TABLE!$D$42:$E$44,2,FALSE)</f>
        <v>10.30683560485237</v>
      </c>
      <c r="BO104" s="23">
        <f>VLOOKUP(AQ104,POINTS_TABLE!$D$45:$E$48,2,FALSE)</f>
        <v>-12.122190198740443</v>
      </c>
      <c r="BP104" s="23">
        <f>VLOOKUP(AR104,POINTS_TABLE!$D$49:$E$50,2,FALSE)</f>
        <v>14.582867019977442</v>
      </c>
      <c r="BQ104" s="23">
        <f>VLOOKUP(AS104,POINTS_TABLE!$D$51:$E$52,2,FALSE)</f>
        <v>-3.8353326132213157</v>
      </c>
      <c r="BR104" s="39">
        <f>ROUND(SCORECARD_SCALLING!$C$6-SUM(BF104:BQ104)-TRAIN_SUMMARY!$C$2*SCORECARD_SCALLING!$C$5,0)</f>
        <v>489</v>
      </c>
      <c r="BS104" t="str">
        <f t="shared" si="22"/>
        <v>Reject</v>
      </c>
      <c r="BT104">
        <f t="shared" si="23"/>
        <v>1</v>
      </c>
    </row>
    <row r="105" spans="1:72">
      <c r="A105" s="2" t="s">
        <v>21</v>
      </c>
      <c r="B105" s="2">
        <v>24</v>
      </c>
      <c r="C105" s="2" t="s">
        <v>33</v>
      </c>
      <c r="D105" s="2" t="s">
        <v>49</v>
      </c>
      <c r="E105" s="2">
        <v>2910</v>
      </c>
      <c r="F105" s="2" t="s">
        <v>34</v>
      </c>
      <c r="G105" s="2" t="s">
        <v>39</v>
      </c>
      <c r="H105" s="2">
        <v>2</v>
      </c>
      <c r="I105" s="2" t="s">
        <v>26</v>
      </c>
      <c r="J105" s="2" t="s">
        <v>27</v>
      </c>
      <c r="K105" s="2">
        <v>1</v>
      </c>
      <c r="L105" s="2" t="s">
        <v>47</v>
      </c>
      <c r="M105" s="2">
        <v>34</v>
      </c>
      <c r="N105" s="2" t="s">
        <v>27</v>
      </c>
      <c r="O105" s="2" t="s">
        <v>44</v>
      </c>
      <c r="P105" s="2">
        <v>1</v>
      </c>
      <c r="Q105" s="2" t="s">
        <v>52</v>
      </c>
      <c r="R105" s="2">
        <v>1</v>
      </c>
      <c r="S105" s="2" t="s">
        <v>31</v>
      </c>
      <c r="T105" s="2" t="s">
        <v>31</v>
      </c>
      <c r="U105" s="2">
        <v>0</v>
      </c>
      <c r="V105">
        <f>_xlfn.XLOOKUP(B105,Binning_WOE_IV!$C$2:$C$6,Binning_WOE_IV!$I$2:$I$6,"not found",-1)</f>
        <v>-0.12917431193202994</v>
      </c>
      <c r="W105">
        <f>_xlfn.XLOOKUP(E105,Binning_WOE_IV!$C$7:$C$12,Binning_WOE_IV!$I$7:$I$12,"not found",-1)</f>
        <v>0.12361395596717682</v>
      </c>
      <c r="X105">
        <f>_xlfn.XLOOKUP(M105,Binning_WOE_IV!$C$13:$C$18,Binning_WOE_IV!$I$13:$I$18,"not found",-1)</f>
        <v>-9.0210644079187538E-2</v>
      </c>
      <c r="Y105">
        <f>_xlfn.XLOOKUP(A105,Binning_WOE_IV!$B$32:$B$35,Binning_WOE_IV!$G$32:$G$35,"not found",0)</f>
        <v>-0.67859154491044971</v>
      </c>
      <c r="Z105" s="23">
        <f>_xlfn.XLOOKUP(_xlfn.XLOOKUP(C105,Binning_WOE_IV!$AF$2:$AF$6,Binning_WOE_IV!$AG$2:$AG$6,"not found",0),Binning_WOE_IV!$R$36:$R$38,Binning_WOE_IV!$G$36:$G$38,"not found",0)</f>
        <v>-4.4726268044255127E-2</v>
      </c>
      <c r="AA105" cm="1">
        <f t="array" ref="AA105">_xlfn.SWITCH(D105,"radio/tv",Binning_WOE_IV!$G$39,"other",Binning_WOE_IV!$G$39,"education",Binning_WOE_IV!$G$40,"retraining",Binning_WOE_IV!$G$40,"furniture/equipment",Binning_WOE_IV!$G$41,"domestic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105">
        <f>_xlfn.LET(_xlpm.b,_xlfn.XLOOKUP(F105,Binning_WOE_IV!$AJ$2:$AJ$6,Binning_WOE_IV!$AK$2:$AK$6,"not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05">
        <f>_xlfn.LET(_xlpm.b,_xlfn.XLOOKUP(G105,Binning_WOE_IV!$AL$2:$AL$6,Binning_WOE_IV!$AM$2:$AM$6,"not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05">
        <f>_xlfn.XLOOKUP(_xlfn.XLOOKUP(I105,Binning_WOE_IV!$AN$2:$AN$5,Binning_WOE_IV!$AO$2:$AO$5,"not found",0),Binning_WOE_IV!$R$53:$R$55,Binning_WOE_IV!$G$53:$G$55,"not found",0)</f>
        <v>0.1811117123342415</v>
      </c>
      <c r="AE105">
        <f>_xlfn.LET(_xlpm.b,_xlfn.XLOOKUP(L105,Binning_WOE_IV!$AQ$2:$AQ$5,Binning_WOE_IV!$AR$2:$AR$5,"not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05">
        <f>_xlfn.XLOOKUP(_xlfn.XLOOKUP(N105,Binning_WOE_IV!$AS$2:$AS$4,Binning_WOE_IV!$AT$2:$AT$4,"not found",0),Binning_WOE_IV!$R$62:$R$63,Binning_WOE_IV!$G$62:$G$63,"not found",0)</f>
        <v>0.12957806221905885</v>
      </c>
      <c r="AG105">
        <f>_xlfn.XLOOKUP(_xlfn.XLOOKUP(O105,Binning_WOE_IV!$AU$2:$AU$4,Binning_WOE_IV!$AV$2:$AV$4,"not found",0),Binning_WOE_IV!$R$64:$R$65,Binning_WOE_IV!$G$64:$G$65,"not found",0)</f>
        <v>-0.4919272386823581</v>
      </c>
      <c r="AH105">
        <f>V105*TEST_SUMMARY!$C$3</f>
        <v>0.10186434668464488</v>
      </c>
      <c r="AI105">
        <f>W105*TEST_SUMMARY!$C$4</f>
        <v>-6.1692557392340606E-2</v>
      </c>
      <c r="AJ105">
        <f>X105*TEST_SUMMARY!$C$5</f>
        <v>5.7453903556002682E-2</v>
      </c>
      <c r="AK105">
        <f>Y105*TEST_SUMMARY!$C$6</f>
        <v>0.53190423215968441</v>
      </c>
      <c r="AL105">
        <f>Z105*TEST_SUMMARY!$C$7</f>
        <v>2.4580699342731407E-2</v>
      </c>
      <c r="AM105">
        <f>AA105*TEST_SUMMARY!$C$8</f>
        <v>-0.46936907902687153</v>
      </c>
      <c r="AN105">
        <f>AB105*TEST_SUMMARY!$C$9</f>
        <v>0.17108448609736249</v>
      </c>
      <c r="AO105">
        <f>AC105*TEST_SUMMARY!$C$10</f>
        <v>-0.18469041192036334</v>
      </c>
      <c r="AP105">
        <f>AD105*TEST_SUMMARY!$C$11</f>
        <v>-0.21458247952085815</v>
      </c>
      <c r="AQ105">
        <f>AE105*TEST_SUMMARY!$C$12</f>
        <v>0.30495501300893796</v>
      </c>
      <c r="AR105">
        <f>AF105*TEST_SUMMARY!$C$13</f>
        <v>-7.9424741749105313E-2</v>
      </c>
      <c r="AS105">
        <f>AG105*TEST_SUMMARY!$C$14</f>
        <v>0.18600799575071647</v>
      </c>
      <c r="AT105">
        <f>TEST_SUMMARY!$C$2+SUM(AH105:AS105)</f>
        <v>-0.4533094077715818</v>
      </c>
      <c r="AU105">
        <f t="shared" si="13"/>
        <v>0.38857421341547232</v>
      </c>
      <c r="AV105">
        <f t="shared" si="14"/>
        <v>0.49196169412345386</v>
      </c>
      <c r="AW105">
        <f t="shared" si="15"/>
        <v>1</v>
      </c>
      <c r="AX105">
        <f t="shared" si="16"/>
        <v>0</v>
      </c>
      <c r="AY105" s="35">
        <f t="shared" si="24"/>
        <v>45</v>
      </c>
      <c r="AZ105" s="35">
        <f t="shared" si="24"/>
        <v>59</v>
      </c>
      <c r="BA105" s="35">
        <f t="shared" si="20"/>
        <v>0.20930232558139536</v>
      </c>
      <c r="BB105" s="35">
        <f t="shared" si="21"/>
        <v>0.69411764705882351</v>
      </c>
      <c r="BC105" s="35">
        <f t="shared" si="17"/>
        <v>0.48481532147742812</v>
      </c>
      <c r="BD105">
        <f t="shared" si="18"/>
        <v>0.69411764705882351</v>
      </c>
      <c r="BE105">
        <f t="shared" si="19"/>
        <v>0.20930232558139536</v>
      </c>
      <c r="BF105" s="23">
        <f>VLOOKUP(AH105,POINTS_TABLE!$D$2:$E$6,2,FALSE)</f>
        <v>4.4087756341599382</v>
      </c>
      <c r="BG105" s="23">
        <f>VLOOKUP(AI105,POINTS_TABLE!$D$7:$E$12,2,FALSE)</f>
        <v>-2.6701063982906263</v>
      </c>
      <c r="BH105" s="23">
        <f>VLOOKUP(AJ105,POINTS_TABLE!$D$13:$E$18,2,FALSE)</f>
        <v>2.4866538521987356</v>
      </c>
      <c r="BI105" s="23">
        <f>VLOOKUP(AK105,POINTS_TABLE!$D$21:$E$24,2,FALSE)</f>
        <v>23.021267938938855</v>
      </c>
      <c r="BJ105" s="23">
        <f>VLOOKUP(AL105,POINTS_TABLE!$D$25:$E$27,2,FALSE)</f>
        <v>1.063873591300236</v>
      </c>
      <c r="BK105" s="23">
        <f>VLOOKUP(AM105,POINTS_TABLE!$D$28:$E$33,2,FALSE)</f>
        <v>-20.314693279760625</v>
      </c>
      <c r="BL105" s="23">
        <f>VLOOKUP(AN105,POINTS_TABLE!$D$34:$E$37,2,FALSE)</f>
        <v>7.4046821899710498</v>
      </c>
      <c r="BM105" s="23">
        <f>VLOOKUP(AO105,POINTS_TABLE!$D$38:$E$41,2,FALSE)</f>
        <v>-7.9935582413174426</v>
      </c>
      <c r="BN105" s="23">
        <f>VLOOKUP(AP105,POINTS_TABLE!$D$42:$E$44,2,FALSE)</f>
        <v>-9.2873123719919874</v>
      </c>
      <c r="BO105" s="23">
        <f>VLOOKUP(AQ105,POINTS_TABLE!$D$45:$E$48,2,FALSE)</f>
        <v>13.198712548866723</v>
      </c>
      <c r="BP105" s="23">
        <f>VLOOKUP(AR105,POINTS_TABLE!$D$49:$E$50,2,FALSE)</f>
        <v>-3.4375704313596254</v>
      </c>
      <c r="BQ105" s="23">
        <f>VLOOKUP(AS105,POINTS_TABLE!$D$51:$E$52,2,FALSE)</f>
        <v>8.0505843910576207</v>
      </c>
      <c r="BR105" s="39">
        <f>ROUND(SCORECARD_SCALLING!$C$6-SUM(BF105:BQ105)-TRAIN_SUMMARY!$C$2*SCORECARD_SCALLING!$C$5,0)</f>
        <v>490</v>
      </c>
      <c r="BS105" t="str">
        <f t="shared" si="22"/>
        <v>Reject</v>
      </c>
      <c r="BT105">
        <f t="shared" si="23"/>
        <v>1</v>
      </c>
    </row>
    <row r="106" spans="1:72">
      <c r="A106" s="2" t="s">
        <v>21</v>
      </c>
      <c r="B106" s="2">
        <v>36</v>
      </c>
      <c r="C106" s="2" t="s">
        <v>33</v>
      </c>
      <c r="D106" s="2" t="s">
        <v>49</v>
      </c>
      <c r="E106" s="2">
        <v>8335</v>
      </c>
      <c r="F106" s="2" t="s">
        <v>24</v>
      </c>
      <c r="G106" s="2" t="s">
        <v>25</v>
      </c>
      <c r="H106" s="2">
        <v>3</v>
      </c>
      <c r="I106" s="2" t="s">
        <v>26</v>
      </c>
      <c r="J106" s="2" t="s">
        <v>27</v>
      </c>
      <c r="K106" s="2">
        <v>4</v>
      </c>
      <c r="L106" s="2" t="s">
        <v>47</v>
      </c>
      <c r="M106" s="2">
        <v>47</v>
      </c>
      <c r="N106" s="2" t="s">
        <v>27</v>
      </c>
      <c r="O106" s="2" t="s">
        <v>44</v>
      </c>
      <c r="P106" s="2">
        <v>1</v>
      </c>
      <c r="Q106" s="2" t="s">
        <v>30</v>
      </c>
      <c r="R106" s="2">
        <v>1</v>
      </c>
      <c r="S106" s="2" t="s">
        <v>27</v>
      </c>
      <c r="T106" s="2" t="s">
        <v>31</v>
      </c>
      <c r="U106" s="2">
        <v>1</v>
      </c>
      <c r="V106">
        <f>_xlfn.XLOOKUP(B106,Binning_WOE_IV!$C$2:$C$6,Binning_WOE_IV!$I$2:$I$6,"not found",-1)</f>
        <v>-0.672432264549915</v>
      </c>
      <c r="W106">
        <f>_xlfn.XLOOKUP(E106,Binning_WOE_IV!$C$7:$C$12,Binning_WOE_IV!$I$7:$I$12,"not found",-1)</f>
        <v>-0.98786424995459821</v>
      </c>
      <c r="X106">
        <f>_xlfn.XLOOKUP(M106,Binning_WOE_IV!$C$13:$C$18,Binning_WOE_IV!$I$13:$I$18,"not found",-1)</f>
        <v>0.42044277372805144</v>
      </c>
      <c r="Y106">
        <f>_xlfn.XLOOKUP(A106,Binning_WOE_IV!$B$32:$B$35,Binning_WOE_IV!$G$32:$G$35,"not found",0)</f>
        <v>-0.67859154491044971</v>
      </c>
      <c r="Z106" s="23">
        <f>_xlfn.XLOOKUP(_xlfn.XLOOKUP(C106,Binning_WOE_IV!$AF$2:$AF$6,Binning_WOE_IV!$AG$2:$AG$6,"not found",0),Binning_WOE_IV!$R$36:$R$38,Binning_WOE_IV!$G$36:$G$38,"not found",0)</f>
        <v>-4.4726268044255127E-2</v>
      </c>
      <c r="AA106" cm="1">
        <f t="array" ref="AA106">_xlfn.SWITCH(D106,"radio/tv",Binning_WOE_IV!$G$39,"other",Binning_WOE_IV!$G$39,"education",Binning_WOE_IV!$G$40,"retraining",Binning_WOE_IV!$G$40,"furniture/equipment",Binning_WOE_IV!$G$41,"domestic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106">
        <f>_xlfn.LET(_xlpm.b,_xlfn.XLOOKUP(F106,Binning_WOE_IV!$AJ$2:$AJ$6,Binning_WOE_IV!$AK$2:$AK$6,"not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06">
        <f>_xlfn.LET(_xlpm.b,_xlfn.XLOOKUP(G106,Binning_WOE_IV!$AL$2:$AL$6,Binning_WOE_IV!$AM$2:$AM$6,"not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06">
        <f>_xlfn.XLOOKUP(_xlfn.XLOOKUP(I106,Binning_WOE_IV!$AN$2:$AN$5,Binning_WOE_IV!$AO$2:$AO$5,"not found",0),Binning_WOE_IV!$R$53:$R$55,Binning_WOE_IV!$G$53:$G$55,"not found",0)</f>
        <v>0.1811117123342415</v>
      </c>
      <c r="AE106">
        <f>_xlfn.LET(_xlpm.b,_xlfn.XLOOKUP(L106,Binning_WOE_IV!$AQ$2:$AQ$5,Binning_WOE_IV!$AR$2:$AR$5,"not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06">
        <f>_xlfn.XLOOKUP(_xlfn.XLOOKUP(N106,Binning_WOE_IV!$AS$2:$AS$4,Binning_WOE_IV!$AT$2:$AT$4,"not found",0),Binning_WOE_IV!$R$62:$R$63,Binning_WOE_IV!$G$62:$G$63,"not found",0)</f>
        <v>0.12957806221905885</v>
      </c>
      <c r="AG106">
        <f>_xlfn.XLOOKUP(_xlfn.XLOOKUP(O106,Binning_WOE_IV!$AU$2:$AU$4,Binning_WOE_IV!$AV$2:$AV$4,"not found",0),Binning_WOE_IV!$R$64:$R$65,Binning_WOE_IV!$G$64:$G$65,"not found",0)</f>
        <v>-0.4919272386823581</v>
      </c>
      <c r="AH106">
        <f>V106*TEST_SUMMARY!$C$3</f>
        <v>0.53026698802232175</v>
      </c>
      <c r="AI106">
        <f>W106*TEST_SUMMARY!$C$4</f>
        <v>0.49301772974847569</v>
      </c>
      <c r="AJ106">
        <f>X106*TEST_SUMMARY!$C$5</f>
        <v>-0.26777415036949909</v>
      </c>
      <c r="AK106">
        <f>Y106*TEST_SUMMARY!$C$6</f>
        <v>0.53190423215968441</v>
      </c>
      <c r="AL106">
        <f>Z106*TEST_SUMMARY!$C$7</f>
        <v>2.4580699342731407E-2</v>
      </c>
      <c r="AM106">
        <f>AA106*TEST_SUMMARY!$C$8</f>
        <v>-0.46936907902687153</v>
      </c>
      <c r="AN106">
        <f>AB106*TEST_SUMMARY!$C$9</f>
        <v>-0.49611293003523665</v>
      </c>
      <c r="AO106">
        <f>AC106*TEST_SUMMARY!$C$10</f>
        <v>-0.18469041192036334</v>
      </c>
      <c r="AP106">
        <f>AD106*TEST_SUMMARY!$C$11</f>
        <v>-0.21458247952085815</v>
      </c>
      <c r="AQ106">
        <f>AE106*TEST_SUMMARY!$C$12</f>
        <v>0.30495501300893796</v>
      </c>
      <c r="AR106">
        <f>AF106*TEST_SUMMARY!$C$13</f>
        <v>-7.9424741749105313E-2</v>
      </c>
      <c r="AS106">
        <f>AG106*TEST_SUMMARY!$C$14</f>
        <v>0.18600799575071647</v>
      </c>
      <c r="AT106">
        <f>TEST_SUMMARY!$C$2+SUM(AH106:AS106)</f>
        <v>-0.4626219493511895</v>
      </c>
      <c r="AU106">
        <f t="shared" si="13"/>
        <v>0.3863640092056389</v>
      </c>
      <c r="AV106">
        <f t="shared" si="14"/>
        <v>0.95097532485968062</v>
      </c>
      <c r="AW106">
        <f t="shared" si="15"/>
        <v>0</v>
      </c>
      <c r="AX106">
        <f t="shared" si="16"/>
        <v>1</v>
      </c>
      <c r="AY106" s="35">
        <f t="shared" si="24"/>
        <v>45</v>
      </c>
      <c r="AZ106" s="35">
        <f t="shared" si="24"/>
        <v>60</v>
      </c>
      <c r="BA106" s="35">
        <f t="shared" si="20"/>
        <v>0.20930232558139536</v>
      </c>
      <c r="BB106" s="35">
        <f t="shared" si="21"/>
        <v>0.70588235294117652</v>
      </c>
      <c r="BC106" s="35">
        <f t="shared" si="17"/>
        <v>0.49658002735978113</v>
      </c>
      <c r="BD106">
        <f t="shared" si="18"/>
        <v>0.70588235294117652</v>
      </c>
      <c r="BE106">
        <f t="shared" si="19"/>
        <v>0.20930232558139536</v>
      </c>
      <c r="BF106" s="23">
        <f>VLOOKUP(AH106,POINTS_TABLE!$D$2:$E$6,2,FALSE)</f>
        <v>22.950406619007929</v>
      </c>
      <c r="BG106" s="23">
        <f>VLOOKUP(AI106,POINTS_TABLE!$D$7:$E$12,2,FALSE)</f>
        <v>21.33822701335383</v>
      </c>
      <c r="BH106" s="23">
        <f>VLOOKUP(AJ106,POINTS_TABLE!$D$13:$E$18,2,FALSE)</f>
        <v>-11.589493164489957</v>
      </c>
      <c r="BI106" s="23">
        <f>VLOOKUP(AK106,POINTS_TABLE!$D$21:$E$24,2,FALSE)</f>
        <v>23.021267938938855</v>
      </c>
      <c r="BJ106" s="23">
        <f>VLOOKUP(AL106,POINTS_TABLE!$D$25:$E$27,2,FALSE)</f>
        <v>1.063873591300236</v>
      </c>
      <c r="BK106" s="23">
        <f>VLOOKUP(AM106,POINTS_TABLE!$D$28:$E$33,2,FALSE)</f>
        <v>-20.314693279760625</v>
      </c>
      <c r="BL106" s="23">
        <f>VLOOKUP(AN106,POINTS_TABLE!$D$34:$E$37,2,FALSE)</f>
        <v>-21.472189916481874</v>
      </c>
      <c r="BM106" s="23">
        <f>VLOOKUP(AO106,POINTS_TABLE!$D$38:$E$41,2,FALSE)</f>
        <v>-7.9935582413174426</v>
      </c>
      <c r="BN106" s="23">
        <f>VLOOKUP(AP106,POINTS_TABLE!$D$42:$E$44,2,FALSE)</f>
        <v>-9.2873123719919874</v>
      </c>
      <c r="BO106" s="23">
        <f>VLOOKUP(AQ106,POINTS_TABLE!$D$45:$E$48,2,FALSE)</f>
        <v>13.198712548866723</v>
      </c>
      <c r="BP106" s="23">
        <f>VLOOKUP(AR106,POINTS_TABLE!$D$49:$E$50,2,FALSE)</f>
        <v>-3.4375704313596254</v>
      </c>
      <c r="BQ106" s="23">
        <f>VLOOKUP(AS106,POINTS_TABLE!$D$51:$E$52,2,FALSE)</f>
        <v>8.0505843910576207</v>
      </c>
      <c r="BR106" s="39">
        <f>ROUND(SCORECARD_SCALLING!$C$6-SUM(BF106:BQ106)-TRAIN_SUMMARY!$C$2*SCORECARD_SCALLING!$C$5,0)</f>
        <v>490</v>
      </c>
      <c r="BS106" t="str">
        <f t="shared" si="22"/>
        <v>Reject</v>
      </c>
      <c r="BT106">
        <f t="shared" si="23"/>
        <v>1</v>
      </c>
    </row>
    <row r="107" spans="1:72">
      <c r="A107" s="2" t="s">
        <v>37</v>
      </c>
      <c r="B107" s="2">
        <v>48</v>
      </c>
      <c r="C107" s="2" t="s">
        <v>22</v>
      </c>
      <c r="D107" s="2" t="s">
        <v>46</v>
      </c>
      <c r="E107" s="2">
        <v>10127</v>
      </c>
      <c r="F107" s="2" t="s">
        <v>48</v>
      </c>
      <c r="G107" s="2" t="s">
        <v>35</v>
      </c>
      <c r="H107" s="2">
        <v>2</v>
      </c>
      <c r="I107" s="2" t="s">
        <v>26</v>
      </c>
      <c r="J107" s="2" t="s">
        <v>27</v>
      </c>
      <c r="K107" s="2">
        <v>2</v>
      </c>
      <c r="L107" s="2" t="s">
        <v>47</v>
      </c>
      <c r="M107" s="2">
        <v>44</v>
      </c>
      <c r="N107" s="2" t="s">
        <v>61</v>
      </c>
      <c r="O107" s="2" t="s">
        <v>44</v>
      </c>
      <c r="P107" s="2">
        <v>1</v>
      </c>
      <c r="Q107" s="2" t="s">
        <v>30</v>
      </c>
      <c r="R107" s="2">
        <v>1</v>
      </c>
      <c r="S107" s="2" t="s">
        <v>27</v>
      </c>
      <c r="T107" s="2" t="s">
        <v>31</v>
      </c>
      <c r="U107" s="2">
        <v>1</v>
      </c>
      <c r="V107">
        <f>_xlfn.XLOOKUP(B107,Binning_WOE_IV!$C$2:$C$6,Binning_WOE_IV!$I$2:$I$6,"not found",-1)</f>
        <v>-0.94704225543434295</v>
      </c>
      <c r="W107">
        <f>_xlfn.XLOOKUP(E107,Binning_WOE_IV!$C$7:$C$12,Binning_WOE_IV!$I$7:$I$12,"not found",-1)</f>
        <v>-0.98786424995459821</v>
      </c>
      <c r="X107">
        <f>_xlfn.XLOOKUP(M107,Binning_WOE_IV!$C$13:$C$18,Binning_WOE_IV!$I$13:$I$18,"not found",-1)</f>
        <v>0.27579903319597576</v>
      </c>
      <c r="Y107">
        <f>_xlfn.XLOOKUP(A107,Binning_WOE_IV!$B$32:$B$35,Binning_WOE_IV!$G$32:$G$35,"not found",0)</f>
        <v>1.1281887537091495</v>
      </c>
      <c r="Z107" s="23">
        <f>_xlfn.XLOOKUP(_xlfn.XLOOKUP(C107,Binning_WOE_IV!$AF$2:$AF$6,Binning_WOE_IV!$AG$2:$AG$6,"not found",0),Binning_WOE_IV!$R$36:$R$38,Binning_WOE_IV!$G$36:$G$38,"not found",0)</f>
        <v>0.68738688104907397</v>
      </c>
      <c r="AA107" cm="1">
        <f t="array" ref="AA107">_xlfn.SWITCH(D107,"radio/tv",Binning_WOE_IV!$G$39,"other",Binning_WOE_IV!$G$39,"education",Binning_WOE_IV!$G$40,"retraining",Binning_WOE_IV!$G$40,"furniture/equipment",Binning_WOE_IV!$G$41,"domestic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07">
        <f>_xlfn.LET(_xlpm.b,_xlfn.XLOOKUP(F107,Binning_WOE_IV!$AJ$2:$AJ$6,Binning_WOE_IV!$AK$2:$AK$6,"not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107">
        <f>_xlfn.LET(_xlpm.b,_xlfn.XLOOKUP(G107,Binning_WOE_IV!$AL$2:$AL$6,Binning_WOE_IV!$AM$2:$AM$6,"not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07">
        <f>_xlfn.XLOOKUP(_xlfn.XLOOKUP(I107,Binning_WOE_IV!$AN$2:$AN$5,Binning_WOE_IV!$AO$2:$AO$5,"not found",0),Binning_WOE_IV!$R$53:$R$55,Binning_WOE_IV!$G$53:$G$55,"not found",0)</f>
        <v>0.1811117123342415</v>
      </c>
      <c r="AE107">
        <f>_xlfn.LET(_xlpm.b,_xlfn.XLOOKUP(L107,Binning_WOE_IV!$AQ$2:$AQ$5,Binning_WOE_IV!$AR$2:$AR$5,"not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07">
        <f>_xlfn.XLOOKUP(_xlfn.XLOOKUP(N107,Binning_WOE_IV!$AS$2:$AS$4,Binning_WOE_IV!$AT$2:$AT$4,"not found",0),Binning_WOE_IV!$R$62:$R$63,Binning_WOE_IV!$G$62:$G$63,"not found",0)</f>
        <v>-0.54969627176468283</v>
      </c>
      <c r="AG107">
        <f>_xlfn.XLOOKUP(_xlfn.XLOOKUP(O107,Binning_WOE_IV!$AU$2:$AU$4,Binning_WOE_IV!$AV$2:$AV$4,"not found",0),Binning_WOE_IV!$R$64:$R$65,Binning_WOE_IV!$G$64:$G$65,"not found",0)</f>
        <v>-0.4919272386823581</v>
      </c>
      <c r="AH107">
        <f>V107*TEST_SUMMARY!$C$3</f>
        <v>0.74681907872931619</v>
      </c>
      <c r="AI107">
        <f>W107*TEST_SUMMARY!$C$4</f>
        <v>0.49301772974847569</v>
      </c>
      <c r="AJ107">
        <f>X107*TEST_SUMMARY!$C$5</f>
        <v>-0.1756525653466223</v>
      </c>
      <c r="AK107">
        <f>Y107*TEST_SUMMARY!$C$6</f>
        <v>-0.88431454425511169</v>
      </c>
      <c r="AL107">
        <f>Z107*TEST_SUMMARY!$C$7</f>
        <v>-0.37777464997720578</v>
      </c>
      <c r="AM107">
        <f>AA107*TEST_SUMMARY!$C$8</f>
        <v>0.38352631329769549</v>
      </c>
      <c r="AN107">
        <f>AB107*TEST_SUMMARY!$C$9</f>
        <v>-0.49793991054548797</v>
      </c>
      <c r="AO107">
        <f>AC107*TEST_SUMMARY!$C$10</f>
        <v>4.7923621110280083E-2</v>
      </c>
      <c r="AP107">
        <f>AD107*TEST_SUMMARY!$C$11</f>
        <v>-0.21458247952085815</v>
      </c>
      <c r="AQ107">
        <f>AE107*TEST_SUMMARY!$C$12</f>
        <v>0.30495501300893796</v>
      </c>
      <c r="AR107">
        <f>AF107*TEST_SUMMARY!$C$13</f>
        <v>0.33693577197926589</v>
      </c>
      <c r="AS107">
        <f>AG107*TEST_SUMMARY!$C$14</f>
        <v>0.18600799575071647</v>
      </c>
      <c r="AT107">
        <f>TEST_SUMMARY!$C$2+SUM(AH107:AS107)</f>
        <v>-0.47247944078272142</v>
      </c>
      <c r="AU107">
        <f t="shared" si="13"/>
        <v>0.38402956137075267</v>
      </c>
      <c r="AV107">
        <f t="shared" si="14"/>
        <v>0.95703574662109392</v>
      </c>
      <c r="AW107">
        <f t="shared" si="15"/>
        <v>0</v>
      </c>
      <c r="AX107">
        <f t="shared" si="16"/>
        <v>1</v>
      </c>
      <c r="AY107" s="35">
        <f t="shared" si="24"/>
        <v>45</v>
      </c>
      <c r="AZ107" s="35">
        <f t="shared" si="24"/>
        <v>61</v>
      </c>
      <c r="BA107" s="35">
        <f t="shared" si="20"/>
        <v>0.20930232558139536</v>
      </c>
      <c r="BB107" s="35">
        <f t="shared" si="21"/>
        <v>0.71764705882352942</v>
      </c>
      <c r="BC107" s="35">
        <f t="shared" si="17"/>
        <v>0.50834473324213403</v>
      </c>
      <c r="BD107">
        <f t="shared" si="18"/>
        <v>0.71764705882352942</v>
      </c>
      <c r="BE107">
        <f t="shared" si="19"/>
        <v>0.20930232558139536</v>
      </c>
      <c r="BF107" s="23">
        <f>VLOOKUP(AH107,POINTS_TABLE!$D$2:$E$6,2,FALSE)</f>
        <v>32.322965439721465</v>
      </c>
      <c r="BG107" s="23">
        <f>VLOOKUP(AI107,POINTS_TABLE!$D$7:$E$12,2,FALSE)</f>
        <v>21.33822701335383</v>
      </c>
      <c r="BH107" s="23">
        <f>VLOOKUP(AJ107,POINTS_TABLE!$D$13:$E$18,2,FALSE)</f>
        <v>-7.6023925483498971</v>
      </c>
      <c r="BI107" s="23">
        <f>VLOOKUP(AK107,POINTS_TABLE!$D$21:$E$24,2,FALSE)</f>
        <v>-38.273886227485001</v>
      </c>
      <c r="BJ107" s="23">
        <f>VLOOKUP(AL107,POINTS_TABLE!$D$25:$E$27,2,FALSE)</f>
        <v>-16.350408422870363</v>
      </c>
      <c r="BK107" s="23">
        <f>VLOOKUP(AM107,POINTS_TABLE!$D$28:$E$33,2,FALSE)</f>
        <v>16.599345307350365</v>
      </c>
      <c r="BL107" s="23">
        <f>VLOOKUP(AN107,POINTS_TABLE!$D$34:$E$37,2,FALSE)</f>
        <v>-21.551263188140087</v>
      </c>
      <c r="BM107" s="23">
        <f>VLOOKUP(AO107,POINTS_TABLE!$D$38:$E$41,2,FALSE)</f>
        <v>2.0741751155172814</v>
      </c>
      <c r="BN107" s="23">
        <f>VLOOKUP(AP107,POINTS_TABLE!$D$42:$E$44,2,FALSE)</f>
        <v>-9.2873123719919874</v>
      </c>
      <c r="BO107" s="23">
        <f>VLOOKUP(AQ107,POINTS_TABLE!$D$45:$E$48,2,FALSE)</f>
        <v>13.198712548866723</v>
      </c>
      <c r="BP107" s="23">
        <f>VLOOKUP(AR107,POINTS_TABLE!$D$49:$E$50,2,FALSE)</f>
        <v>14.582867019977442</v>
      </c>
      <c r="BQ107" s="23">
        <f>VLOOKUP(AS107,POINTS_TABLE!$D$51:$E$52,2,FALSE)</f>
        <v>8.0505843910576207</v>
      </c>
      <c r="BR107" s="39">
        <f>ROUND(SCORECARD_SCALLING!$C$6-SUM(BF107:BQ107)-TRAIN_SUMMARY!$C$2*SCORECARD_SCALLING!$C$5,0)</f>
        <v>491</v>
      </c>
      <c r="BS107" t="str">
        <f t="shared" si="22"/>
        <v>Reject</v>
      </c>
      <c r="BT107">
        <f t="shared" si="23"/>
        <v>1</v>
      </c>
    </row>
    <row r="108" spans="1:72">
      <c r="A108" s="2" t="s">
        <v>37</v>
      </c>
      <c r="B108" s="2">
        <v>18</v>
      </c>
      <c r="C108" s="2" t="s">
        <v>33</v>
      </c>
      <c r="D108" s="2" t="s">
        <v>58</v>
      </c>
      <c r="E108" s="2">
        <v>1568</v>
      </c>
      <c r="F108" s="2" t="s">
        <v>59</v>
      </c>
      <c r="G108" s="2" t="s">
        <v>35</v>
      </c>
      <c r="H108" s="2">
        <v>3</v>
      </c>
      <c r="I108" s="2" t="s">
        <v>36</v>
      </c>
      <c r="J108" s="2" t="s">
        <v>27</v>
      </c>
      <c r="K108" s="2">
        <v>4</v>
      </c>
      <c r="L108" s="2" t="s">
        <v>43</v>
      </c>
      <c r="M108" s="2">
        <v>24</v>
      </c>
      <c r="N108" s="2" t="s">
        <v>27</v>
      </c>
      <c r="O108" s="2" t="s">
        <v>51</v>
      </c>
      <c r="P108" s="2">
        <v>1</v>
      </c>
      <c r="Q108" s="2" t="s">
        <v>40</v>
      </c>
      <c r="R108" s="2">
        <v>1</v>
      </c>
      <c r="S108" s="2" t="s">
        <v>27</v>
      </c>
      <c r="T108" s="2" t="s">
        <v>31</v>
      </c>
      <c r="U108" s="2">
        <v>0</v>
      </c>
      <c r="V108">
        <f>_xlfn.XLOOKUP(B108,Binning_WOE_IV!$C$2:$C$6,Binning_WOE_IV!$I$2:$I$6,"not found",-1)</f>
        <v>7.0953437452657447E-2</v>
      </c>
      <c r="W108">
        <f>_xlfn.XLOOKUP(E108,Binning_WOE_IV!$C$7:$C$12,Binning_WOE_IV!$I$7:$I$12,"not found",-1)</f>
        <v>0.16104877718831048</v>
      </c>
      <c r="X108">
        <f>_xlfn.XLOOKUP(M108,Binning_WOE_IV!$C$13:$C$18,Binning_WOE_IV!$I$13:$I$18,"not found",-1)</f>
        <v>-0.40221483439086264</v>
      </c>
      <c r="Y108">
        <f>_xlfn.XLOOKUP(A108,Binning_WOE_IV!$B$32:$B$35,Binning_WOE_IV!$G$32:$G$35,"not found",0)</f>
        <v>1.1281887537091495</v>
      </c>
      <c r="Z108" s="23">
        <f>_xlfn.XLOOKUP(_xlfn.XLOOKUP(C108,Binning_WOE_IV!$AF$2:$AF$6,Binning_WOE_IV!$AG$2:$AG$6,"not found",0),Binning_WOE_IV!$R$36:$R$38,Binning_WOE_IV!$G$36:$G$38,"not found",0)</f>
        <v>-4.4726268044255127E-2</v>
      </c>
      <c r="AA108" cm="1">
        <f t="array" ref="AA108">_xlfn.SWITCH(D108,"radio/tv",Binning_WOE_IV!$G$39,"other",Binning_WOE_IV!$G$39,"education",Binning_WOE_IV!$G$40,"retraining",Binning_WOE_IV!$G$40,"furniture/equipment",Binning_WOE_IV!$G$41,"domestic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08">
        <f>_xlfn.LET(_xlpm.b,_xlfn.XLOOKUP(F108,Binning_WOE_IV!$AJ$2:$AJ$6,Binning_WOE_IV!$AK$2:$AK$6,"not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108">
        <f>_xlfn.LET(_xlpm.b,_xlfn.XLOOKUP(G108,Binning_WOE_IV!$AL$2:$AL$6,Binning_WOE_IV!$AM$2:$AM$6,"not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08">
        <f>_xlfn.XLOOKUP(_xlfn.XLOOKUP(I108,Binning_WOE_IV!$AN$2:$AN$5,Binning_WOE_IV!$AO$2:$AO$5,"not found",0),Binning_WOE_IV!$R$53:$R$55,Binning_WOE_IV!$G$53:$G$55,"not found",0)</f>
        <v>-0.20099341664998441</v>
      </c>
      <c r="AE108">
        <f>_xlfn.LET(_xlpm.b,_xlfn.XLOOKUP(L108,Binning_WOE_IV!$AQ$2:$AQ$5,Binning_WOE_IV!$AR$2:$AR$5,"not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08">
        <f>_xlfn.XLOOKUP(_xlfn.XLOOKUP(N108,Binning_WOE_IV!$AS$2:$AS$4,Binning_WOE_IV!$AT$2:$AT$4,"not found",0),Binning_WOE_IV!$R$62:$R$63,Binning_WOE_IV!$G$62:$G$63,"not found",0)</f>
        <v>0.12957806221905885</v>
      </c>
      <c r="AG108">
        <f>_xlfn.XLOOKUP(_xlfn.XLOOKUP(O108,Binning_WOE_IV!$AU$2:$AU$4,Binning_WOE_IV!$AV$2:$AV$4,"not found",0),Binning_WOE_IV!$R$64:$R$65,Binning_WOE_IV!$G$64:$G$65,"not found",0)</f>
        <v>-0.4919272386823581</v>
      </c>
      <c r="AH108">
        <f>V108*TEST_SUMMARY!$C$3</f>
        <v>-5.5952498937620498E-2</v>
      </c>
      <c r="AI108">
        <f>W108*TEST_SUMMARY!$C$4</f>
        <v>-8.037531726833734E-2</v>
      </c>
      <c r="AJ108">
        <f>X108*TEST_SUMMARY!$C$5</f>
        <v>0.25616502952357967</v>
      </c>
      <c r="AK108">
        <f>Y108*TEST_SUMMARY!$C$6</f>
        <v>-0.88431454425511169</v>
      </c>
      <c r="AL108">
        <f>Z108*TEST_SUMMARY!$C$7</f>
        <v>2.4580699342731407E-2</v>
      </c>
      <c r="AM108">
        <f>AA108*TEST_SUMMARY!$C$8</f>
        <v>0.4883377841684039</v>
      </c>
      <c r="AN108">
        <f>AB108*TEST_SUMMARY!$C$9</f>
        <v>0.18902110492895396</v>
      </c>
      <c r="AO108">
        <f>AC108*TEST_SUMMARY!$C$10</f>
        <v>4.7923621110280083E-2</v>
      </c>
      <c r="AP108">
        <f>AD108*TEST_SUMMARY!$C$11</f>
        <v>0.23813846799994265</v>
      </c>
      <c r="AQ108">
        <f>AE108*TEST_SUMMARY!$C$12</f>
        <v>-1.8327249432625072E-2</v>
      </c>
      <c r="AR108">
        <f>AF108*TEST_SUMMARY!$C$13</f>
        <v>-7.9424741749105313E-2</v>
      </c>
      <c r="AS108">
        <f>AG108*TEST_SUMMARY!$C$14</f>
        <v>0.18600799575071647</v>
      </c>
      <c r="AT108">
        <f>TEST_SUMMARY!$C$2+SUM(AH108:AS108)</f>
        <v>-0.50962046358031499</v>
      </c>
      <c r="AU108">
        <f t="shared" si="13"/>
        <v>0.37528250194183688</v>
      </c>
      <c r="AV108">
        <f t="shared" si="14"/>
        <v>0.47045573453687178</v>
      </c>
      <c r="AW108">
        <f t="shared" si="15"/>
        <v>1</v>
      </c>
      <c r="AX108">
        <f t="shared" si="16"/>
        <v>0</v>
      </c>
      <c r="AY108" s="35">
        <f t="shared" si="24"/>
        <v>46</v>
      </c>
      <c r="AZ108" s="35">
        <f t="shared" si="24"/>
        <v>61</v>
      </c>
      <c r="BA108" s="35">
        <f t="shared" si="20"/>
        <v>0.21395348837209302</v>
      </c>
      <c r="BB108" s="35">
        <f t="shared" si="21"/>
        <v>0.71764705882352942</v>
      </c>
      <c r="BC108" s="35">
        <f t="shared" si="17"/>
        <v>0.50369357045143637</v>
      </c>
      <c r="BD108">
        <f t="shared" si="18"/>
        <v>0.71764705882352942</v>
      </c>
      <c r="BE108">
        <f t="shared" si="19"/>
        <v>0.21395348837209302</v>
      </c>
      <c r="BF108" s="23">
        <f>VLOOKUP(AH108,POINTS_TABLE!$D$2:$E$6,2,FALSE)</f>
        <v>-2.4216717822795024</v>
      </c>
      <c r="BG108" s="23">
        <f>VLOOKUP(AI108,POINTS_TABLE!$D$7:$E$12,2,FALSE)</f>
        <v>-3.4787121489872201</v>
      </c>
      <c r="BH108" s="23">
        <f>VLOOKUP(AJ108,POINTS_TABLE!$D$13:$E$18,2,FALSE)</f>
        <v>11.087040532285299</v>
      </c>
      <c r="BI108" s="23">
        <f>VLOOKUP(AK108,POINTS_TABLE!$D$21:$E$24,2,FALSE)</f>
        <v>-38.273886227485001</v>
      </c>
      <c r="BJ108" s="23">
        <f>VLOOKUP(AL108,POINTS_TABLE!$D$25:$E$27,2,FALSE)</f>
        <v>1.063873591300236</v>
      </c>
      <c r="BK108" s="23">
        <f>VLOOKUP(AM108,POINTS_TABLE!$D$28:$E$33,2,FALSE)</f>
        <v>21.135674984953837</v>
      </c>
      <c r="BL108" s="23">
        <f>VLOOKUP(AN108,POINTS_TABLE!$D$34:$E$37,2,FALSE)</f>
        <v>8.180994321130628</v>
      </c>
      <c r="BM108" s="23">
        <f>VLOOKUP(AO108,POINTS_TABLE!$D$38:$E$41,2,FALSE)</f>
        <v>2.0741751155172814</v>
      </c>
      <c r="BN108" s="23">
        <f>VLOOKUP(AP108,POINTS_TABLE!$D$42:$E$44,2,FALSE)</f>
        <v>10.30683560485237</v>
      </c>
      <c r="BO108" s="23">
        <f>VLOOKUP(AQ108,POINTS_TABLE!$D$45:$E$48,2,FALSE)</f>
        <v>-0.79321895608749771</v>
      </c>
      <c r="BP108" s="23">
        <f>VLOOKUP(AR108,POINTS_TABLE!$D$49:$E$50,2,FALSE)</f>
        <v>-3.4375704313596254</v>
      </c>
      <c r="BQ108" s="23">
        <f>VLOOKUP(AS108,POINTS_TABLE!$D$51:$E$52,2,FALSE)</f>
        <v>8.0505843910576207</v>
      </c>
      <c r="BR108" s="39">
        <f>ROUND(SCORECARD_SCALLING!$C$6-SUM(BF108:BQ108)-TRAIN_SUMMARY!$C$2*SCORECARD_SCALLING!$C$5,0)</f>
        <v>492</v>
      </c>
      <c r="BS108" t="str">
        <f t="shared" si="22"/>
        <v>Reject</v>
      </c>
      <c r="BT108">
        <f t="shared" si="23"/>
        <v>1</v>
      </c>
    </row>
    <row r="109" spans="1:72">
      <c r="A109" s="2" t="s">
        <v>21</v>
      </c>
      <c r="B109" s="2">
        <v>24</v>
      </c>
      <c r="C109" s="2" t="s">
        <v>22</v>
      </c>
      <c r="D109" s="2" t="s">
        <v>49</v>
      </c>
      <c r="E109" s="2">
        <v>6419</v>
      </c>
      <c r="F109" s="2" t="s">
        <v>34</v>
      </c>
      <c r="G109" s="2" t="s">
        <v>25</v>
      </c>
      <c r="H109" s="2">
        <v>2</v>
      </c>
      <c r="I109" s="2" t="s">
        <v>36</v>
      </c>
      <c r="J109" s="2" t="s">
        <v>27</v>
      </c>
      <c r="K109" s="2">
        <v>4</v>
      </c>
      <c r="L109" s="2" t="s">
        <v>47</v>
      </c>
      <c r="M109" s="2">
        <v>44</v>
      </c>
      <c r="N109" s="2" t="s">
        <v>27</v>
      </c>
      <c r="O109" s="2" t="s">
        <v>44</v>
      </c>
      <c r="P109" s="2">
        <v>2</v>
      </c>
      <c r="Q109" s="2" t="s">
        <v>52</v>
      </c>
      <c r="R109" s="2">
        <v>2</v>
      </c>
      <c r="S109" s="2" t="s">
        <v>31</v>
      </c>
      <c r="T109" s="2" t="s">
        <v>31</v>
      </c>
      <c r="U109" s="2">
        <v>0</v>
      </c>
      <c r="V109">
        <f>_xlfn.XLOOKUP(B109,Binning_WOE_IV!$C$2:$C$6,Binning_WOE_IV!$I$2:$I$6,"not found",-1)</f>
        <v>-0.12917431193202994</v>
      </c>
      <c r="W109">
        <f>_xlfn.XLOOKUP(E109,Binning_WOE_IV!$C$7:$C$12,Binning_WOE_IV!$I$7:$I$12,"not found",-1)</f>
        <v>-0.1020145435816787</v>
      </c>
      <c r="X109">
        <f>_xlfn.XLOOKUP(M109,Binning_WOE_IV!$C$13:$C$18,Binning_WOE_IV!$I$13:$I$18,"not found",-1)</f>
        <v>0.27579903319597576</v>
      </c>
      <c r="Y109">
        <f>_xlfn.XLOOKUP(A109,Binning_WOE_IV!$B$32:$B$35,Binning_WOE_IV!$G$32:$G$35,"not found",0)</f>
        <v>-0.67859154491044971</v>
      </c>
      <c r="Z109" s="23">
        <f>_xlfn.XLOOKUP(_xlfn.XLOOKUP(C109,Binning_WOE_IV!$AF$2:$AF$6,Binning_WOE_IV!$AG$2:$AG$6,"not found",0),Binning_WOE_IV!$R$36:$R$38,Binning_WOE_IV!$G$36:$G$38,"not found",0)</f>
        <v>0.68738688104907397</v>
      </c>
      <c r="AA109" cm="1">
        <f t="array" ref="AA109">_xlfn.SWITCH(D109,"radio/tv",Binning_WOE_IV!$G$39,"other",Binning_WOE_IV!$G$39,"education",Binning_WOE_IV!$G$40,"retraining",Binning_WOE_IV!$G$40,"furniture/equipment",Binning_WOE_IV!$G$41,"domestic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109">
        <f>_xlfn.LET(_xlpm.b,_xlfn.XLOOKUP(F109,Binning_WOE_IV!$AJ$2:$AJ$6,Binning_WOE_IV!$AK$2:$AK$6,"not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09">
        <f>_xlfn.LET(_xlpm.b,_xlfn.XLOOKUP(G109,Binning_WOE_IV!$AL$2:$AL$6,Binning_WOE_IV!$AM$2:$AM$6,"not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09">
        <f>_xlfn.XLOOKUP(_xlfn.XLOOKUP(I109,Binning_WOE_IV!$AN$2:$AN$5,Binning_WOE_IV!$AO$2:$AO$5,"not found",0),Binning_WOE_IV!$R$53:$R$55,Binning_WOE_IV!$G$53:$G$55,"not found",0)</f>
        <v>-0.20099341664998441</v>
      </c>
      <c r="AE109">
        <f>_xlfn.LET(_xlpm.b,_xlfn.XLOOKUP(L109,Binning_WOE_IV!$AQ$2:$AQ$5,Binning_WOE_IV!$AR$2:$AR$5,"not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09">
        <f>_xlfn.XLOOKUP(_xlfn.XLOOKUP(N109,Binning_WOE_IV!$AS$2:$AS$4,Binning_WOE_IV!$AT$2:$AT$4,"not found",0),Binning_WOE_IV!$R$62:$R$63,Binning_WOE_IV!$G$62:$G$63,"not found",0)</f>
        <v>0.12957806221905885</v>
      </c>
      <c r="AG109">
        <f>_xlfn.XLOOKUP(_xlfn.XLOOKUP(O109,Binning_WOE_IV!$AU$2:$AU$4,Binning_WOE_IV!$AV$2:$AV$4,"not found",0),Binning_WOE_IV!$R$64:$R$65,Binning_WOE_IV!$G$64:$G$65,"not found",0)</f>
        <v>-0.4919272386823581</v>
      </c>
      <c r="AH109">
        <f>V109*TEST_SUMMARY!$C$3</f>
        <v>0.10186434668464488</v>
      </c>
      <c r="AI109">
        <f>W109*TEST_SUMMARY!$C$4</f>
        <v>5.0912844229637523E-2</v>
      </c>
      <c r="AJ109">
        <f>X109*TEST_SUMMARY!$C$5</f>
        <v>-0.1756525653466223</v>
      </c>
      <c r="AK109">
        <f>Y109*TEST_SUMMARY!$C$6</f>
        <v>0.53190423215968441</v>
      </c>
      <c r="AL109">
        <f>Z109*TEST_SUMMARY!$C$7</f>
        <v>-0.37777464997720578</v>
      </c>
      <c r="AM109">
        <f>AA109*TEST_SUMMARY!$C$8</f>
        <v>-0.46936907902687153</v>
      </c>
      <c r="AN109">
        <f>AB109*TEST_SUMMARY!$C$9</f>
        <v>0.17108448609736249</v>
      </c>
      <c r="AO109">
        <f>AC109*TEST_SUMMARY!$C$10</f>
        <v>-0.18469041192036334</v>
      </c>
      <c r="AP109">
        <f>AD109*TEST_SUMMARY!$C$11</f>
        <v>0.23813846799994265</v>
      </c>
      <c r="AQ109">
        <f>AE109*TEST_SUMMARY!$C$12</f>
        <v>0.30495501300893796</v>
      </c>
      <c r="AR109">
        <f>AF109*TEST_SUMMARY!$C$13</f>
        <v>-7.9424741749105313E-2</v>
      </c>
      <c r="AS109">
        <f>AG109*TEST_SUMMARY!$C$14</f>
        <v>0.18600799575071647</v>
      </c>
      <c r="AT109">
        <f>TEST_SUMMARY!$C$2+SUM(AH109:AS109)</f>
        <v>-0.52344487685136498</v>
      </c>
      <c r="AU109">
        <f t="shared" si="13"/>
        <v>0.37204705973246682</v>
      </c>
      <c r="AV109">
        <f t="shared" si="14"/>
        <v>0.46529005120149586</v>
      </c>
      <c r="AW109">
        <f t="shared" si="15"/>
        <v>1</v>
      </c>
      <c r="AX109">
        <f t="shared" si="16"/>
        <v>0</v>
      </c>
      <c r="AY109" s="35">
        <f t="shared" si="24"/>
        <v>47</v>
      </c>
      <c r="AZ109" s="35">
        <f t="shared" si="24"/>
        <v>61</v>
      </c>
      <c r="BA109" s="35">
        <f t="shared" si="20"/>
        <v>0.21860465116279071</v>
      </c>
      <c r="BB109" s="35">
        <f t="shared" si="21"/>
        <v>0.71764705882352942</v>
      </c>
      <c r="BC109" s="35">
        <f t="shared" si="17"/>
        <v>0.49904240766073871</v>
      </c>
      <c r="BD109">
        <f t="shared" si="18"/>
        <v>0.71764705882352942</v>
      </c>
      <c r="BE109">
        <f t="shared" si="19"/>
        <v>0.21860465116279071</v>
      </c>
      <c r="BF109" s="23">
        <f>VLOOKUP(AH109,POINTS_TABLE!$D$2:$E$6,2,FALSE)</f>
        <v>4.4087756341599382</v>
      </c>
      <c r="BG109" s="23">
        <f>VLOOKUP(AI109,POINTS_TABLE!$D$7:$E$12,2,FALSE)</f>
        <v>2.2035512366295098</v>
      </c>
      <c r="BH109" s="23">
        <f>VLOOKUP(AJ109,POINTS_TABLE!$D$13:$E$18,2,FALSE)</f>
        <v>-7.6023925483498971</v>
      </c>
      <c r="BI109" s="23">
        <f>VLOOKUP(AK109,POINTS_TABLE!$D$21:$E$24,2,FALSE)</f>
        <v>23.021267938938855</v>
      </c>
      <c r="BJ109" s="23">
        <f>VLOOKUP(AL109,POINTS_TABLE!$D$25:$E$27,2,FALSE)</f>
        <v>-16.350408422870363</v>
      </c>
      <c r="BK109" s="23">
        <f>VLOOKUP(AM109,POINTS_TABLE!$D$28:$E$33,2,FALSE)</f>
        <v>-20.314693279760625</v>
      </c>
      <c r="BL109" s="23">
        <f>VLOOKUP(AN109,POINTS_TABLE!$D$34:$E$37,2,FALSE)</f>
        <v>7.4046821899710498</v>
      </c>
      <c r="BM109" s="23">
        <f>VLOOKUP(AO109,POINTS_TABLE!$D$38:$E$41,2,FALSE)</f>
        <v>-7.9935582413174426</v>
      </c>
      <c r="BN109" s="23">
        <f>VLOOKUP(AP109,POINTS_TABLE!$D$42:$E$44,2,FALSE)</f>
        <v>10.30683560485237</v>
      </c>
      <c r="BO109" s="23">
        <f>VLOOKUP(AQ109,POINTS_TABLE!$D$45:$E$48,2,FALSE)</f>
        <v>13.198712548866723</v>
      </c>
      <c r="BP109" s="23">
        <f>VLOOKUP(AR109,POINTS_TABLE!$D$49:$E$50,2,FALSE)</f>
        <v>-3.4375704313596254</v>
      </c>
      <c r="BQ109" s="23">
        <f>VLOOKUP(AS109,POINTS_TABLE!$D$51:$E$52,2,FALSE)</f>
        <v>8.0505843910576207</v>
      </c>
      <c r="BR109" s="39">
        <f>ROUND(SCORECARD_SCALLING!$C$6-SUM(BF109:BQ109)-TRAIN_SUMMARY!$C$2*SCORECARD_SCALLING!$C$5,0)</f>
        <v>493</v>
      </c>
      <c r="BS109" t="str">
        <f t="shared" si="22"/>
        <v>Reject</v>
      </c>
      <c r="BT109">
        <f t="shared" si="23"/>
        <v>1</v>
      </c>
    </row>
    <row r="110" spans="1:72">
      <c r="A110" s="2" t="s">
        <v>37</v>
      </c>
      <c r="B110" s="2">
        <v>24</v>
      </c>
      <c r="C110" s="2" t="s">
        <v>33</v>
      </c>
      <c r="D110" s="2" t="s">
        <v>71</v>
      </c>
      <c r="E110" s="2">
        <v>937</v>
      </c>
      <c r="F110" s="2" t="s">
        <v>34</v>
      </c>
      <c r="G110" s="2" t="s">
        <v>57</v>
      </c>
      <c r="H110" s="2">
        <v>4</v>
      </c>
      <c r="I110" s="2" t="s">
        <v>56</v>
      </c>
      <c r="J110" s="2" t="s">
        <v>27</v>
      </c>
      <c r="K110" s="2">
        <v>3</v>
      </c>
      <c r="L110" s="2" t="s">
        <v>50</v>
      </c>
      <c r="M110" s="2">
        <v>27</v>
      </c>
      <c r="N110" s="2" t="s">
        <v>27</v>
      </c>
      <c r="O110" s="2" t="s">
        <v>29</v>
      </c>
      <c r="P110" s="2">
        <v>2</v>
      </c>
      <c r="Q110" s="2" t="s">
        <v>40</v>
      </c>
      <c r="R110" s="2">
        <v>1</v>
      </c>
      <c r="S110" s="2" t="s">
        <v>27</v>
      </c>
      <c r="T110" s="2" t="s">
        <v>31</v>
      </c>
      <c r="U110" s="2">
        <v>0</v>
      </c>
      <c r="V110">
        <f>_xlfn.XLOOKUP(B110,Binning_WOE_IV!$C$2:$C$6,Binning_WOE_IV!$I$2:$I$6,"not found",-1)</f>
        <v>-0.12917431193202994</v>
      </c>
      <c r="W110">
        <f>_xlfn.XLOOKUP(E110,Binning_WOE_IV!$C$7:$C$12,Binning_WOE_IV!$I$7:$I$12,"not found",-1)</f>
        <v>3.9978967825304385E-2</v>
      </c>
      <c r="X110">
        <f>_xlfn.XLOOKUP(M110,Binning_WOE_IV!$C$13:$C$18,Binning_WOE_IV!$I$13:$I$18,"not found",-1)</f>
        <v>-0.13233987329659078</v>
      </c>
      <c r="Y110">
        <f>_xlfn.XLOOKUP(A110,Binning_WOE_IV!$B$32:$B$35,Binning_WOE_IV!$G$32:$G$35,"not found",0)</f>
        <v>1.1281887537091495</v>
      </c>
      <c r="Z110" s="23">
        <f>_xlfn.XLOOKUP(_xlfn.XLOOKUP(C110,Binning_WOE_IV!$AF$2:$AF$6,Binning_WOE_IV!$AG$2:$AG$6,"not found",0),Binning_WOE_IV!$R$36:$R$38,Binning_WOE_IV!$G$36:$G$38,"not found",0)</f>
        <v>-4.4726268044255127E-2</v>
      </c>
      <c r="AA110" cm="1">
        <f t="array" ref="AA110">_xlfn.SWITCH(D110,"radio/tv",Binning_WOE_IV!$G$39,"other",Binning_WOE_IV!$G$39,"education",Binning_WOE_IV!$G$40,"retraining",Binning_WOE_IV!$G$40,"furniture/equipment",Binning_WOE_IV!$G$41,"domestic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110">
        <f>_xlfn.LET(_xlpm.b,_xlfn.XLOOKUP(F110,Binning_WOE_IV!$AJ$2:$AJ$6,Binning_WOE_IV!$AK$2:$AK$6,"not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10">
        <f>_xlfn.LET(_xlpm.b,_xlfn.XLOOKUP(G110,Binning_WOE_IV!$AL$2:$AL$6,Binning_WOE_IV!$AM$2:$AM$6,"not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10">
        <f>_xlfn.XLOOKUP(_xlfn.XLOOKUP(I110,Binning_WOE_IV!$AN$2:$AN$5,Binning_WOE_IV!$AO$2:$AO$5,"not found",0),Binning_WOE_IV!$R$53:$R$55,Binning_WOE_IV!$G$53:$G$55,"not found",0)</f>
        <v>-0.2698954162208389</v>
      </c>
      <c r="AE110">
        <f>_xlfn.LET(_xlpm.b,_xlfn.XLOOKUP(L110,Binning_WOE_IV!$AQ$2:$AQ$5,Binning_WOE_IV!$AR$2:$AR$5,"not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10">
        <f>_xlfn.XLOOKUP(_xlfn.XLOOKUP(N110,Binning_WOE_IV!$AS$2:$AS$4,Binning_WOE_IV!$AT$2:$AT$4,"not found",0),Binning_WOE_IV!$R$62:$R$63,Binning_WOE_IV!$G$62:$G$63,"not found",0)</f>
        <v>0.12957806221905885</v>
      </c>
      <c r="AG110">
        <f>_xlfn.XLOOKUP(_xlfn.XLOOKUP(O110,Binning_WOE_IV!$AU$2:$AU$4,Binning_WOE_IV!$AV$2:$AV$4,"not found",0),Binning_WOE_IV!$R$64:$R$65,Binning_WOE_IV!$G$64:$G$65,"not found",0)</f>
        <v>0.23435622685305388</v>
      </c>
      <c r="AH110">
        <f>V110*TEST_SUMMARY!$C$3</f>
        <v>0.10186434668464488</v>
      </c>
      <c r="AI110">
        <f>W110*TEST_SUMMARY!$C$4</f>
        <v>-1.9952478243670423E-2</v>
      </c>
      <c r="AJ110">
        <f>X110*TEST_SUMMARY!$C$5</f>
        <v>8.428542324031725E-2</v>
      </c>
      <c r="AK110">
        <f>Y110*TEST_SUMMARY!$C$6</f>
        <v>-0.88431454425511169</v>
      </c>
      <c r="AL110">
        <f>Z110*TEST_SUMMARY!$C$7</f>
        <v>2.4580699342731407E-2</v>
      </c>
      <c r="AM110">
        <f>AA110*TEST_SUMMARY!$C$8</f>
        <v>0.31332064462344805</v>
      </c>
      <c r="AN110">
        <f>AB110*TEST_SUMMARY!$C$9</f>
        <v>0.17108448609736249</v>
      </c>
      <c r="AO110">
        <f>AC110*TEST_SUMMARY!$C$10</f>
        <v>0.2867089209985732</v>
      </c>
      <c r="AP110">
        <f>AD110*TEST_SUMMARY!$C$11</f>
        <v>0.31977406031642996</v>
      </c>
      <c r="AQ110">
        <f>AE110*TEST_SUMMARY!$C$12</f>
        <v>6.1778553558697331E-2</v>
      </c>
      <c r="AR110">
        <f>AF110*TEST_SUMMARY!$C$13</f>
        <v>-7.9424741749105313E-2</v>
      </c>
      <c r="AS110">
        <f>AG110*TEST_SUMMARY!$C$14</f>
        <v>-8.8614999578798745E-2</v>
      </c>
      <c r="AT110">
        <f>TEST_SUMMARY!$C$2+SUM(AH110:AS110)</f>
        <v>-0.53031044372660463</v>
      </c>
      <c r="AU110">
        <f t="shared" si="13"/>
        <v>0.37044448487305487</v>
      </c>
      <c r="AV110">
        <f t="shared" si="14"/>
        <v>0.46274124014559753</v>
      </c>
      <c r="AW110">
        <f t="shared" si="15"/>
        <v>1</v>
      </c>
      <c r="AX110">
        <f t="shared" si="16"/>
        <v>0</v>
      </c>
      <c r="AY110" s="35">
        <f t="shared" si="24"/>
        <v>48</v>
      </c>
      <c r="AZ110" s="35">
        <f t="shared" si="24"/>
        <v>61</v>
      </c>
      <c r="BA110" s="35">
        <f t="shared" si="20"/>
        <v>0.22325581395348837</v>
      </c>
      <c r="BB110" s="35">
        <f t="shared" si="21"/>
        <v>0.71764705882352942</v>
      </c>
      <c r="BC110" s="35">
        <f t="shared" si="17"/>
        <v>0.49439124487004105</v>
      </c>
      <c r="BD110">
        <f t="shared" si="18"/>
        <v>0.71764705882352942</v>
      </c>
      <c r="BE110">
        <f t="shared" si="19"/>
        <v>0.22325581395348837</v>
      </c>
      <c r="BF110" s="23">
        <f>VLOOKUP(AH110,POINTS_TABLE!$D$2:$E$6,2,FALSE)</f>
        <v>4.4087756341599382</v>
      </c>
      <c r="BG110" s="23">
        <f>VLOOKUP(AI110,POINTS_TABLE!$D$7:$E$12,2,FALSE)</f>
        <v>-0.86356024246764762</v>
      </c>
      <c r="BH110" s="23">
        <f>VLOOKUP(AJ110,POINTS_TABLE!$D$13:$E$18,2,FALSE)</f>
        <v>3.6479448638409924</v>
      </c>
      <c r="BI110" s="23">
        <f>VLOOKUP(AK110,POINTS_TABLE!$D$21:$E$24,2,FALSE)</f>
        <v>-38.273886227485001</v>
      </c>
      <c r="BJ110" s="23">
        <f>VLOOKUP(AL110,POINTS_TABLE!$D$25:$E$27,2,FALSE)</f>
        <v>1.063873591300236</v>
      </c>
      <c r="BK110" s="23">
        <f>VLOOKUP(AM110,POINTS_TABLE!$D$28:$E$33,2,FALSE)</f>
        <v>13.560784206191453</v>
      </c>
      <c r="BL110" s="23">
        <f>VLOOKUP(AN110,POINTS_TABLE!$D$34:$E$37,2,FALSE)</f>
        <v>7.4046821899710498</v>
      </c>
      <c r="BM110" s="23">
        <f>VLOOKUP(AO110,POINTS_TABLE!$D$38:$E$41,2,FALSE)</f>
        <v>12.409006155098014</v>
      </c>
      <c r="BN110" s="23">
        <f>VLOOKUP(AP110,POINTS_TABLE!$D$42:$E$44,2,FALSE)</f>
        <v>13.840093530703253</v>
      </c>
      <c r="BO110" s="23">
        <f>VLOOKUP(AQ110,POINTS_TABLE!$D$45:$E$48,2,FALSE)</f>
        <v>2.6738283855727758</v>
      </c>
      <c r="BP110" s="23">
        <f>VLOOKUP(AR110,POINTS_TABLE!$D$49:$E$50,2,FALSE)</f>
        <v>-3.4375704313596254</v>
      </c>
      <c r="BQ110" s="23">
        <f>VLOOKUP(AS110,POINTS_TABLE!$D$51:$E$52,2,FALSE)</f>
        <v>-3.8353326132213157</v>
      </c>
      <c r="BR110" s="39">
        <f>ROUND(SCORECARD_SCALLING!$C$6-SUM(BF110:BQ110)-TRAIN_SUMMARY!$C$2*SCORECARD_SCALLING!$C$5,0)</f>
        <v>493</v>
      </c>
      <c r="BS110" t="str">
        <f t="shared" si="22"/>
        <v>Reject</v>
      </c>
      <c r="BT110">
        <f t="shared" si="23"/>
        <v>1</v>
      </c>
    </row>
    <row r="111" spans="1:72">
      <c r="A111" s="2" t="s">
        <v>32</v>
      </c>
      <c r="B111" s="2">
        <v>18</v>
      </c>
      <c r="C111" s="2" t="s">
        <v>33</v>
      </c>
      <c r="D111" s="2" t="s">
        <v>46</v>
      </c>
      <c r="E111" s="2">
        <v>1042</v>
      </c>
      <c r="F111" s="2" t="s">
        <v>24</v>
      </c>
      <c r="G111" s="2" t="s">
        <v>35</v>
      </c>
      <c r="H111" s="2">
        <v>4</v>
      </c>
      <c r="I111" s="2" t="s">
        <v>36</v>
      </c>
      <c r="J111" s="2" t="s">
        <v>27</v>
      </c>
      <c r="K111" s="2">
        <v>2</v>
      </c>
      <c r="L111" s="2" t="s">
        <v>43</v>
      </c>
      <c r="M111" s="2">
        <v>33</v>
      </c>
      <c r="N111" s="2" t="s">
        <v>27</v>
      </c>
      <c r="O111" s="2" t="s">
        <v>29</v>
      </c>
      <c r="P111" s="2">
        <v>1</v>
      </c>
      <c r="Q111" s="2" t="s">
        <v>30</v>
      </c>
      <c r="R111" s="2">
        <v>1</v>
      </c>
      <c r="S111" s="2" t="s">
        <v>27</v>
      </c>
      <c r="T111" s="2" t="s">
        <v>31</v>
      </c>
      <c r="U111" s="2">
        <v>1</v>
      </c>
      <c r="V111">
        <f>_xlfn.XLOOKUP(B111,Binning_WOE_IV!$C$2:$C$6,Binning_WOE_IV!$I$2:$I$6,"not found",-1)</f>
        <v>7.0953437452657447E-2</v>
      </c>
      <c r="W111">
        <f>_xlfn.XLOOKUP(E111,Binning_WOE_IV!$C$7:$C$12,Binning_WOE_IV!$I$7:$I$12,"not found",-1)</f>
        <v>0.16104877718831048</v>
      </c>
      <c r="X111">
        <f>_xlfn.XLOOKUP(M111,Binning_WOE_IV!$C$13:$C$18,Binning_WOE_IV!$I$13:$I$18,"not found",-1)</f>
        <v>-9.0210644079187538E-2</v>
      </c>
      <c r="Y111">
        <f>_xlfn.XLOOKUP(A111,Binning_WOE_IV!$B$32:$B$35,Binning_WOE_IV!$G$32:$G$35,"not found",0)</f>
        <v>-0.45557089656450134</v>
      </c>
      <c r="Z111" s="23">
        <f>_xlfn.XLOOKUP(_xlfn.XLOOKUP(C111,Binning_WOE_IV!$AF$2:$AF$6,Binning_WOE_IV!$AG$2:$AG$6,"not found",0),Binning_WOE_IV!$R$36:$R$38,Binning_WOE_IV!$G$36:$G$38,"not found",0)</f>
        <v>-4.4726268044255127E-2</v>
      </c>
      <c r="AA111" cm="1">
        <f t="array" ref="AA111">_xlfn.SWITCH(D111,"radio/tv",Binning_WOE_IV!$G$39,"other",Binning_WOE_IV!$G$39,"education",Binning_WOE_IV!$G$40,"retraining",Binning_WOE_IV!$G$40,"furniture/equipment",Binning_WOE_IV!$G$41,"domestic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11">
        <f>_xlfn.LET(_xlpm.b,_xlfn.XLOOKUP(F111,Binning_WOE_IV!$AJ$2:$AJ$6,Binning_WOE_IV!$AK$2:$AK$6,"not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11">
        <f>_xlfn.LET(_xlpm.b,_xlfn.XLOOKUP(G111,Binning_WOE_IV!$AL$2:$AL$6,Binning_WOE_IV!$AM$2:$AM$6,"not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11">
        <f>_xlfn.XLOOKUP(_xlfn.XLOOKUP(I111,Binning_WOE_IV!$AN$2:$AN$5,Binning_WOE_IV!$AO$2:$AO$5,"not found",0),Binning_WOE_IV!$R$53:$R$55,Binning_WOE_IV!$G$53:$G$55,"not found",0)</f>
        <v>-0.20099341664998441</v>
      </c>
      <c r="AE111">
        <f>_xlfn.LET(_xlpm.b,_xlfn.XLOOKUP(L111,Binning_WOE_IV!$AQ$2:$AQ$5,Binning_WOE_IV!$AR$2:$AR$5,"not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11">
        <f>_xlfn.XLOOKUP(_xlfn.XLOOKUP(N111,Binning_WOE_IV!$AS$2:$AS$4,Binning_WOE_IV!$AT$2:$AT$4,"not found",0),Binning_WOE_IV!$R$62:$R$63,Binning_WOE_IV!$G$62:$G$63,"not found",0)</f>
        <v>0.12957806221905885</v>
      </c>
      <c r="AG111">
        <f>_xlfn.XLOOKUP(_xlfn.XLOOKUP(O111,Binning_WOE_IV!$AU$2:$AU$4,Binning_WOE_IV!$AV$2:$AV$4,"not found",0),Binning_WOE_IV!$R$64:$R$65,Binning_WOE_IV!$G$64:$G$65,"not found",0)</f>
        <v>0.23435622685305388</v>
      </c>
      <c r="AH111">
        <f>V111*TEST_SUMMARY!$C$3</f>
        <v>-5.5952498937620498E-2</v>
      </c>
      <c r="AI111">
        <f>W111*TEST_SUMMARY!$C$4</f>
        <v>-8.037531726833734E-2</v>
      </c>
      <c r="AJ111">
        <f>X111*TEST_SUMMARY!$C$5</f>
        <v>5.7453903556002682E-2</v>
      </c>
      <c r="AK111">
        <f>Y111*TEST_SUMMARY!$C$6</f>
        <v>0.35709270141793154</v>
      </c>
      <c r="AL111">
        <f>Z111*TEST_SUMMARY!$C$7</f>
        <v>2.4580699342731407E-2</v>
      </c>
      <c r="AM111">
        <f>AA111*TEST_SUMMARY!$C$8</f>
        <v>0.38352631329769549</v>
      </c>
      <c r="AN111">
        <f>AB111*TEST_SUMMARY!$C$9</f>
        <v>-0.49611293003523665</v>
      </c>
      <c r="AO111">
        <f>AC111*TEST_SUMMARY!$C$10</f>
        <v>4.7923621110280083E-2</v>
      </c>
      <c r="AP111">
        <f>AD111*TEST_SUMMARY!$C$11</f>
        <v>0.23813846799994265</v>
      </c>
      <c r="AQ111">
        <f>AE111*TEST_SUMMARY!$C$12</f>
        <v>-1.8327249432625072E-2</v>
      </c>
      <c r="AR111">
        <f>AF111*TEST_SUMMARY!$C$13</f>
        <v>-7.9424741749105313E-2</v>
      </c>
      <c r="AS111">
        <f>AG111*TEST_SUMMARY!$C$14</f>
        <v>-8.8614999578798745E-2</v>
      </c>
      <c r="AT111">
        <f>TEST_SUMMARY!$C$2+SUM(AH111:AS111)</f>
        <v>-0.53149284503926286</v>
      </c>
      <c r="AU111">
        <f t="shared" si="13"/>
        <v>0.37016877298270034</v>
      </c>
      <c r="AV111">
        <f t="shared" si="14"/>
        <v>0.99379623414906215</v>
      </c>
      <c r="AW111">
        <f t="shared" si="15"/>
        <v>0</v>
      </c>
      <c r="AX111">
        <f t="shared" si="16"/>
        <v>1</v>
      </c>
      <c r="AY111" s="35">
        <f t="shared" si="24"/>
        <v>48</v>
      </c>
      <c r="AZ111" s="35">
        <f t="shared" si="24"/>
        <v>62</v>
      </c>
      <c r="BA111" s="35">
        <f t="shared" si="20"/>
        <v>0.22325581395348837</v>
      </c>
      <c r="BB111" s="35">
        <f t="shared" si="21"/>
        <v>0.72941176470588232</v>
      </c>
      <c r="BC111" s="35">
        <f t="shared" si="17"/>
        <v>0.50615595075239395</v>
      </c>
      <c r="BD111">
        <f t="shared" si="18"/>
        <v>0.72941176470588232</v>
      </c>
      <c r="BE111">
        <f t="shared" si="19"/>
        <v>0.22325581395348837</v>
      </c>
      <c r="BF111" s="23">
        <f>VLOOKUP(AH111,POINTS_TABLE!$D$2:$E$6,2,FALSE)</f>
        <v>-2.4216717822795024</v>
      </c>
      <c r="BG111" s="23">
        <f>VLOOKUP(AI111,POINTS_TABLE!$D$7:$E$12,2,FALSE)</f>
        <v>-3.4787121489872201</v>
      </c>
      <c r="BH111" s="23">
        <f>VLOOKUP(AJ111,POINTS_TABLE!$D$13:$E$18,2,FALSE)</f>
        <v>2.4866538521987356</v>
      </c>
      <c r="BI111" s="23">
        <f>VLOOKUP(AK111,POINTS_TABLE!$D$21:$E$24,2,FALSE)</f>
        <v>15.455276084198793</v>
      </c>
      <c r="BJ111" s="23">
        <f>VLOOKUP(AL111,POINTS_TABLE!$D$25:$E$27,2,FALSE)</f>
        <v>1.063873591300236</v>
      </c>
      <c r="BK111" s="23">
        <f>VLOOKUP(AM111,POINTS_TABLE!$D$28:$E$33,2,FALSE)</f>
        <v>16.599345307350365</v>
      </c>
      <c r="BL111" s="23">
        <f>VLOOKUP(AN111,POINTS_TABLE!$D$34:$E$37,2,FALSE)</f>
        <v>-21.472189916481874</v>
      </c>
      <c r="BM111" s="23">
        <f>VLOOKUP(AO111,POINTS_TABLE!$D$38:$E$41,2,FALSE)</f>
        <v>2.0741751155172814</v>
      </c>
      <c r="BN111" s="23">
        <f>VLOOKUP(AP111,POINTS_TABLE!$D$42:$E$44,2,FALSE)</f>
        <v>10.30683560485237</v>
      </c>
      <c r="BO111" s="23">
        <f>VLOOKUP(AQ111,POINTS_TABLE!$D$45:$E$48,2,FALSE)</f>
        <v>-0.79321895608749771</v>
      </c>
      <c r="BP111" s="23">
        <f>VLOOKUP(AR111,POINTS_TABLE!$D$49:$E$50,2,FALSE)</f>
        <v>-3.4375704313596254</v>
      </c>
      <c r="BQ111" s="23">
        <f>VLOOKUP(AS111,POINTS_TABLE!$D$51:$E$52,2,FALSE)</f>
        <v>-3.8353326132213157</v>
      </c>
      <c r="BR111" s="39">
        <f>ROUND(SCORECARD_SCALLING!$C$6-SUM(BF111:BQ111)-TRAIN_SUMMARY!$C$2*SCORECARD_SCALLING!$C$5,0)</f>
        <v>493</v>
      </c>
      <c r="BS111" t="str">
        <f t="shared" si="22"/>
        <v>Reject</v>
      </c>
      <c r="BT111">
        <f t="shared" si="23"/>
        <v>1</v>
      </c>
    </row>
    <row r="112" spans="1:72">
      <c r="A112" s="2" t="s">
        <v>37</v>
      </c>
      <c r="B112" s="2">
        <v>36</v>
      </c>
      <c r="C112" s="2" t="s">
        <v>33</v>
      </c>
      <c r="D112" s="2" t="s">
        <v>38</v>
      </c>
      <c r="E112" s="2">
        <v>9055</v>
      </c>
      <c r="F112" s="2" t="s">
        <v>24</v>
      </c>
      <c r="G112" s="2" t="s">
        <v>35</v>
      </c>
      <c r="H112" s="2">
        <v>2</v>
      </c>
      <c r="I112" s="2" t="s">
        <v>26</v>
      </c>
      <c r="J112" s="2" t="s">
        <v>27</v>
      </c>
      <c r="K112" s="2">
        <v>4</v>
      </c>
      <c r="L112" s="2" t="s">
        <v>47</v>
      </c>
      <c r="M112" s="2">
        <v>35</v>
      </c>
      <c r="N112" s="2" t="s">
        <v>27</v>
      </c>
      <c r="O112" s="2" t="s">
        <v>44</v>
      </c>
      <c r="P112" s="2">
        <v>1</v>
      </c>
      <c r="Q112" s="2" t="s">
        <v>40</v>
      </c>
      <c r="R112" s="2">
        <v>2</v>
      </c>
      <c r="S112" s="2" t="s">
        <v>31</v>
      </c>
      <c r="T112" s="2" t="s">
        <v>31</v>
      </c>
      <c r="U112" s="2">
        <v>0</v>
      </c>
      <c r="V112">
        <f>_xlfn.XLOOKUP(B112,Binning_WOE_IV!$C$2:$C$6,Binning_WOE_IV!$I$2:$I$6,"not found",-1)</f>
        <v>-0.672432264549915</v>
      </c>
      <c r="W112">
        <f>_xlfn.XLOOKUP(E112,Binning_WOE_IV!$C$7:$C$12,Binning_WOE_IV!$I$7:$I$12,"not found",-1)</f>
        <v>-0.98786424995459821</v>
      </c>
      <c r="X112">
        <f>_xlfn.XLOOKUP(M112,Binning_WOE_IV!$C$13:$C$18,Binning_WOE_IV!$I$13:$I$18,"not found",-1)</f>
        <v>-9.0210644079187538E-2</v>
      </c>
      <c r="Y112">
        <f>_xlfn.XLOOKUP(A112,Binning_WOE_IV!$B$32:$B$35,Binning_WOE_IV!$G$32:$G$35,"not found",0)</f>
        <v>1.1281887537091495</v>
      </c>
      <c r="Z112" s="23">
        <f>_xlfn.XLOOKUP(_xlfn.XLOOKUP(C112,Binning_WOE_IV!$AF$2:$AF$6,Binning_WOE_IV!$AG$2:$AG$6,"not found",0),Binning_WOE_IV!$R$36:$R$38,Binning_WOE_IV!$G$36:$G$38,"not found",0)</f>
        <v>-4.4726268044255127E-2</v>
      </c>
      <c r="AA112" cm="1">
        <f t="array" ref="AA112">_xlfn.SWITCH(D112,"radio/tv",Binning_WOE_IV!$G$39,"other",Binning_WOE_IV!$G$39,"education",Binning_WOE_IV!$G$40,"retraining",Binning_WOE_IV!$G$40,"furniture/equipment",Binning_WOE_IV!$G$41,"domestic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112">
        <f>_xlfn.LET(_xlpm.b,_xlfn.XLOOKUP(F112,Binning_WOE_IV!$AJ$2:$AJ$6,Binning_WOE_IV!$AK$2:$AK$6,"not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12">
        <f>_xlfn.LET(_xlpm.b,_xlfn.XLOOKUP(G112,Binning_WOE_IV!$AL$2:$AL$6,Binning_WOE_IV!$AM$2:$AM$6,"not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12">
        <f>_xlfn.XLOOKUP(_xlfn.XLOOKUP(I112,Binning_WOE_IV!$AN$2:$AN$5,Binning_WOE_IV!$AO$2:$AO$5,"not found",0),Binning_WOE_IV!$R$53:$R$55,Binning_WOE_IV!$G$53:$G$55,"not found",0)</f>
        <v>0.1811117123342415</v>
      </c>
      <c r="AE112">
        <f>_xlfn.LET(_xlpm.b,_xlfn.XLOOKUP(L112,Binning_WOE_IV!$AQ$2:$AQ$5,Binning_WOE_IV!$AR$2:$AR$5,"not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12">
        <f>_xlfn.XLOOKUP(_xlfn.XLOOKUP(N112,Binning_WOE_IV!$AS$2:$AS$4,Binning_WOE_IV!$AT$2:$AT$4,"not found",0),Binning_WOE_IV!$R$62:$R$63,Binning_WOE_IV!$G$62:$G$63,"not found",0)</f>
        <v>0.12957806221905885</v>
      </c>
      <c r="AG112">
        <f>_xlfn.XLOOKUP(_xlfn.XLOOKUP(O112,Binning_WOE_IV!$AU$2:$AU$4,Binning_WOE_IV!$AV$2:$AV$4,"not found",0),Binning_WOE_IV!$R$64:$R$65,Binning_WOE_IV!$G$64:$G$65,"not found",0)</f>
        <v>-0.4919272386823581</v>
      </c>
      <c r="AH112">
        <f>V112*TEST_SUMMARY!$C$3</f>
        <v>0.53026698802232175</v>
      </c>
      <c r="AI112">
        <f>W112*TEST_SUMMARY!$C$4</f>
        <v>0.49301772974847569</v>
      </c>
      <c r="AJ112">
        <f>X112*TEST_SUMMARY!$C$5</f>
        <v>5.7453903556002682E-2</v>
      </c>
      <c r="AK112">
        <f>Y112*TEST_SUMMARY!$C$6</f>
        <v>-0.88431454425511169</v>
      </c>
      <c r="AL112">
        <f>Z112*TEST_SUMMARY!$C$7</f>
        <v>2.4580699342731407E-2</v>
      </c>
      <c r="AM112">
        <f>AA112*TEST_SUMMARY!$C$8</f>
        <v>0.31332064462344805</v>
      </c>
      <c r="AN112">
        <f>AB112*TEST_SUMMARY!$C$9</f>
        <v>-0.49611293003523665</v>
      </c>
      <c r="AO112">
        <f>AC112*TEST_SUMMARY!$C$10</f>
        <v>4.7923621110280083E-2</v>
      </c>
      <c r="AP112">
        <f>AD112*TEST_SUMMARY!$C$11</f>
        <v>-0.21458247952085815</v>
      </c>
      <c r="AQ112">
        <f>AE112*TEST_SUMMARY!$C$12</f>
        <v>0.30495501300893796</v>
      </c>
      <c r="AR112">
        <f>AF112*TEST_SUMMARY!$C$13</f>
        <v>-7.9424741749105313E-2</v>
      </c>
      <c r="AS112">
        <f>AG112*TEST_SUMMARY!$C$14</f>
        <v>0.18600799575071647</v>
      </c>
      <c r="AT112">
        <f>TEST_SUMMARY!$C$2+SUM(AH112:AS112)</f>
        <v>-0.53830891515952106</v>
      </c>
      <c r="AU112">
        <f t="shared" si="13"/>
        <v>0.36858105931229579</v>
      </c>
      <c r="AV112">
        <f t="shared" si="14"/>
        <v>0.45978570538656499</v>
      </c>
      <c r="AW112">
        <f t="shared" si="15"/>
        <v>1</v>
      </c>
      <c r="AX112">
        <f t="shared" si="16"/>
        <v>0</v>
      </c>
      <c r="AY112" s="35">
        <f t="shared" si="24"/>
        <v>49</v>
      </c>
      <c r="AZ112" s="35">
        <f t="shared" si="24"/>
        <v>62</v>
      </c>
      <c r="BA112" s="35">
        <f t="shared" si="20"/>
        <v>0.22790697674418606</v>
      </c>
      <c r="BB112" s="35">
        <f t="shared" si="21"/>
        <v>0.72941176470588232</v>
      </c>
      <c r="BC112" s="35">
        <f t="shared" si="17"/>
        <v>0.50150478796169629</v>
      </c>
      <c r="BD112">
        <f t="shared" si="18"/>
        <v>0.72941176470588232</v>
      </c>
      <c r="BE112">
        <f t="shared" si="19"/>
        <v>0.22790697674418606</v>
      </c>
      <c r="BF112" s="23">
        <f>VLOOKUP(AH112,POINTS_TABLE!$D$2:$E$6,2,FALSE)</f>
        <v>22.950406619007929</v>
      </c>
      <c r="BG112" s="23">
        <f>VLOOKUP(AI112,POINTS_TABLE!$D$7:$E$12,2,FALSE)</f>
        <v>21.33822701335383</v>
      </c>
      <c r="BH112" s="23">
        <f>VLOOKUP(AJ112,POINTS_TABLE!$D$13:$E$18,2,FALSE)</f>
        <v>2.4866538521987356</v>
      </c>
      <c r="BI112" s="23">
        <f>VLOOKUP(AK112,POINTS_TABLE!$D$21:$E$24,2,FALSE)</f>
        <v>-38.273886227485001</v>
      </c>
      <c r="BJ112" s="23">
        <f>VLOOKUP(AL112,POINTS_TABLE!$D$25:$E$27,2,FALSE)</f>
        <v>1.063873591300236</v>
      </c>
      <c r="BK112" s="23">
        <f>VLOOKUP(AM112,POINTS_TABLE!$D$28:$E$33,2,FALSE)</f>
        <v>13.560784206191453</v>
      </c>
      <c r="BL112" s="23">
        <f>VLOOKUP(AN112,POINTS_TABLE!$D$34:$E$37,2,FALSE)</f>
        <v>-21.472189916481874</v>
      </c>
      <c r="BM112" s="23">
        <f>VLOOKUP(AO112,POINTS_TABLE!$D$38:$E$41,2,FALSE)</f>
        <v>2.0741751155172814</v>
      </c>
      <c r="BN112" s="23">
        <f>VLOOKUP(AP112,POINTS_TABLE!$D$42:$E$44,2,FALSE)</f>
        <v>-9.2873123719919874</v>
      </c>
      <c r="BO112" s="23">
        <f>VLOOKUP(AQ112,POINTS_TABLE!$D$45:$E$48,2,FALSE)</f>
        <v>13.198712548866723</v>
      </c>
      <c r="BP112" s="23">
        <f>VLOOKUP(AR112,POINTS_TABLE!$D$49:$E$50,2,FALSE)</f>
        <v>-3.4375704313596254</v>
      </c>
      <c r="BQ112" s="23">
        <f>VLOOKUP(AS112,POINTS_TABLE!$D$51:$E$52,2,FALSE)</f>
        <v>8.0505843910576207</v>
      </c>
      <c r="BR112" s="39">
        <f>ROUND(SCORECARD_SCALLING!$C$6-SUM(BF112:BQ112)-TRAIN_SUMMARY!$C$2*SCORECARD_SCALLING!$C$5,0)</f>
        <v>494</v>
      </c>
      <c r="BS112" t="str">
        <f t="shared" si="22"/>
        <v>Reject</v>
      </c>
      <c r="BT112">
        <f t="shared" si="23"/>
        <v>1</v>
      </c>
    </row>
    <row r="113" spans="1:72">
      <c r="A113" s="2" t="s">
        <v>32</v>
      </c>
      <c r="B113" s="2">
        <v>12</v>
      </c>
      <c r="C113" s="2" t="s">
        <v>22</v>
      </c>
      <c r="D113" s="2" t="s">
        <v>46</v>
      </c>
      <c r="E113" s="2">
        <v>3124</v>
      </c>
      <c r="F113" s="2" t="s">
        <v>34</v>
      </c>
      <c r="G113" s="2" t="s">
        <v>57</v>
      </c>
      <c r="H113" s="2">
        <v>1</v>
      </c>
      <c r="I113" s="2" t="s">
        <v>26</v>
      </c>
      <c r="J113" s="2" t="s">
        <v>27</v>
      </c>
      <c r="K113" s="2">
        <v>3</v>
      </c>
      <c r="L113" s="2" t="s">
        <v>28</v>
      </c>
      <c r="M113" s="2">
        <v>49</v>
      </c>
      <c r="N113" s="2" t="s">
        <v>61</v>
      </c>
      <c r="O113" s="2" t="s">
        <v>29</v>
      </c>
      <c r="P113" s="2">
        <v>2</v>
      </c>
      <c r="Q113" s="2" t="s">
        <v>40</v>
      </c>
      <c r="R113" s="2">
        <v>2</v>
      </c>
      <c r="S113" s="2" t="s">
        <v>27</v>
      </c>
      <c r="T113" s="2" t="s">
        <v>31</v>
      </c>
      <c r="U113" s="2">
        <v>0</v>
      </c>
      <c r="V113">
        <f>_xlfn.XLOOKUP(B113,Binning_WOE_IV!$C$2:$C$6,Binning_WOE_IV!$I$2:$I$6,"not found",-1)</f>
        <v>7.0953437452657447E-2</v>
      </c>
      <c r="W113">
        <f>_xlfn.XLOOKUP(E113,Binning_WOE_IV!$C$7:$C$12,Binning_WOE_IV!$I$7:$I$12,"not found",-1)</f>
        <v>4.3939369041401284E-2</v>
      </c>
      <c r="X113">
        <f>_xlfn.XLOOKUP(M113,Binning_WOE_IV!$C$13:$C$18,Binning_WOE_IV!$I$13:$I$18,"not found",-1)</f>
        <v>0.42044277372805144</v>
      </c>
      <c r="Y113">
        <f>_xlfn.XLOOKUP(A113,Binning_WOE_IV!$B$32:$B$35,Binning_WOE_IV!$G$32:$G$35,"not found",0)</f>
        <v>-0.45557089656450134</v>
      </c>
      <c r="Z113" s="23">
        <f>_xlfn.XLOOKUP(_xlfn.XLOOKUP(C113,Binning_WOE_IV!$AF$2:$AF$6,Binning_WOE_IV!$AG$2:$AG$6,"not found",0),Binning_WOE_IV!$R$36:$R$38,Binning_WOE_IV!$G$36:$G$38,"not found",0)</f>
        <v>0.68738688104907397</v>
      </c>
      <c r="AA113" cm="1">
        <f t="array" ref="AA113">_xlfn.SWITCH(D113,"radio/tv",Binning_WOE_IV!$G$39,"other",Binning_WOE_IV!$G$39,"education",Binning_WOE_IV!$G$40,"retraining",Binning_WOE_IV!$G$40,"furniture/equipment",Binning_WOE_IV!$G$41,"domestic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13">
        <f>_xlfn.LET(_xlpm.b,_xlfn.XLOOKUP(F113,Binning_WOE_IV!$AJ$2:$AJ$6,Binning_WOE_IV!$AK$2:$AK$6,"not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13">
        <f>_xlfn.LET(_xlpm.b,_xlfn.XLOOKUP(G113,Binning_WOE_IV!$AL$2:$AL$6,Binning_WOE_IV!$AM$2:$AM$6,"not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13">
        <f>_xlfn.XLOOKUP(_xlfn.XLOOKUP(I113,Binning_WOE_IV!$AN$2:$AN$5,Binning_WOE_IV!$AO$2:$AO$5,"not found",0),Binning_WOE_IV!$R$53:$R$55,Binning_WOE_IV!$G$53:$G$55,"not found",0)</f>
        <v>0.1811117123342415</v>
      </c>
      <c r="AE113">
        <f>_xlfn.LET(_xlpm.b,_xlfn.XLOOKUP(L113,Binning_WOE_IV!$AQ$2:$AQ$5,Binning_WOE_IV!$AR$2:$AR$5,"not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13">
        <f>_xlfn.XLOOKUP(_xlfn.XLOOKUP(N113,Binning_WOE_IV!$AS$2:$AS$4,Binning_WOE_IV!$AT$2:$AT$4,"not found",0),Binning_WOE_IV!$R$62:$R$63,Binning_WOE_IV!$G$62:$G$63,"not found",0)</f>
        <v>-0.54969627176468283</v>
      </c>
      <c r="AG113">
        <f>_xlfn.XLOOKUP(_xlfn.XLOOKUP(O113,Binning_WOE_IV!$AU$2:$AU$4,Binning_WOE_IV!$AV$2:$AV$4,"not found",0),Binning_WOE_IV!$R$64:$R$65,Binning_WOE_IV!$G$64:$G$65,"not found",0)</f>
        <v>0.23435622685305388</v>
      </c>
      <c r="AH113">
        <f>V113*TEST_SUMMARY!$C$3</f>
        <v>-5.5952498937620498E-2</v>
      </c>
      <c r="AI113">
        <f>W113*TEST_SUMMARY!$C$4</f>
        <v>-2.1929012991782761E-2</v>
      </c>
      <c r="AJ113">
        <f>X113*TEST_SUMMARY!$C$5</f>
        <v>-0.26777415036949909</v>
      </c>
      <c r="AK113">
        <f>Y113*TEST_SUMMARY!$C$6</f>
        <v>0.35709270141793154</v>
      </c>
      <c r="AL113">
        <f>Z113*TEST_SUMMARY!$C$7</f>
        <v>-0.37777464997720578</v>
      </c>
      <c r="AM113">
        <f>AA113*TEST_SUMMARY!$C$8</f>
        <v>0.38352631329769549</v>
      </c>
      <c r="AN113">
        <f>AB113*TEST_SUMMARY!$C$9</f>
        <v>0.17108448609736249</v>
      </c>
      <c r="AO113">
        <f>AC113*TEST_SUMMARY!$C$10</f>
        <v>0.2867089209985732</v>
      </c>
      <c r="AP113">
        <f>AD113*TEST_SUMMARY!$C$11</f>
        <v>-0.21458247952085815</v>
      </c>
      <c r="AQ113">
        <f>AE113*TEST_SUMMARY!$C$12</f>
        <v>-0.28008206528227803</v>
      </c>
      <c r="AR113">
        <f>AF113*TEST_SUMMARY!$C$13</f>
        <v>0.33693577197926589</v>
      </c>
      <c r="AS113">
        <f>AG113*TEST_SUMMARY!$C$14</f>
        <v>-8.8614999578798745E-2</v>
      </c>
      <c r="AT113">
        <f>TEST_SUMMARY!$C$2+SUM(AH113:AS113)</f>
        <v>-0.59276247762933765</v>
      </c>
      <c r="AU113">
        <f t="shared" si="13"/>
        <v>0.35600126499332119</v>
      </c>
      <c r="AV113">
        <f t="shared" si="14"/>
        <v>0.44005851715505606</v>
      </c>
      <c r="AW113">
        <f t="shared" si="15"/>
        <v>1</v>
      </c>
      <c r="AX113">
        <f t="shared" si="16"/>
        <v>0</v>
      </c>
      <c r="AY113" s="35">
        <f t="shared" si="24"/>
        <v>50</v>
      </c>
      <c r="AZ113" s="35">
        <f t="shared" si="24"/>
        <v>62</v>
      </c>
      <c r="BA113" s="35">
        <f t="shared" si="20"/>
        <v>0.23255813953488372</v>
      </c>
      <c r="BB113" s="35">
        <f t="shared" si="21"/>
        <v>0.72941176470588232</v>
      </c>
      <c r="BC113" s="35">
        <f t="shared" si="17"/>
        <v>0.49685362517099863</v>
      </c>
      <c r="BD113">
        <f t="shared" si="18"/>
        <v>0.72941176470588232</v>
      </c>
      <c r="BE113">
        <f t="shared" si="19"/>
        <v>0.23255813953488372</v>
      </c>
      <c r="BF113" s="23">
        <f>VLOOKUP(AH113,POINTS_TABLE!$D$2:$E$6,2,FALSE)</f>
        <v>-2.4216717822795024</v>
      </c>
      <c r="BG113" s="23">
        <f>VLOOKUP(AI113,POINTS_TABLE!$D$7:$E$12,2,FALSE)</f>
        <v>-0.94910634884503919</v>
      </c>
      <c r="BH113" s="23">
        <f>VLOOKUP(AJ113,POINTS_TABLE!$D$13:$E$18,2,FALSE)</f>
        <v>-11.589493164489957</v>
      </c>
      <c r="BI113" s="23">
        <f>VLOOKUP(AK113,POINTS_TABLE!$D$21:$E$24,2,FALSE)</f>
        <v>15.455276084198793</v>
      </c>
      <c r="BJ113" s="23">
        <f>VLOOKUP(AL113,POINTS_TABLE!$D$25:$E$27,2,FALSE)</f>
        <v>-16.350408422870363</v>
      </c>
      <c r="BK113" s="23">
        <f>VLOOKUP(AM113,POINTS_TABLE!$D$28:$E$33,2,FALSE)</f>
        <v>16.599345307350365</v>
      </c>
      <c r="BL113" s="23">
        <f>VLOOKUP(AN113,POINTS_TABLE!$D$34:$E$37,2,FALSE)</f>
        <v>7.4046821899710498</v>
      </c>
      <c r="BM113" s="23">
        <f>VLOOKUP(AO113,POINTS_TABLE!$D$38:$E$41,2,FALSE)</f>
        <v>12.409006155098014</v>
      </c>
      <c r="BN113" s="23">
        <f>VLOOKUP(AP113,POINTS_TABLE!$D$42:$E$44,2,FALSE)</f>
        <v>-9.2873123719919874</v>
      </c>
      <c r="BO113" s="23">
        <f>VLOOKUP(AQ113,POINTS_TABLE!$D$45:$E$48,2,FALSE)</f>
        <v>-12.122190198740443</v>
      </c>
      <c r="BP113" s="23">
        <f>VLOOKUP(AR113,POINTS_TABLE!$D$49:$E$50,2,FALSE)</f>
        <v>14.582867019977442</v>
      </c>
      <c r="BQ113" s="23">
        <f>VLOOKUP(AS113,POINTS_TABLE!$D$51:$E$52,2,FALSE)</f>
        <v>-3.8353326132213157</v>
      </c>
      <c r="BR113" s="39">
        <f>ROUND(SCORECARD_SCALLING!$C$6-SUM(BF113:BQ113)-TRAIN_SUMMARY!$C$2*SCORECARD_SCALLING!$C$5,0)</f>
        <v>496</v>
      </c>
      <c r="BS113" t="str">
        <f t="shared" si="22"/>
        <v>Reject</v>
      </c>
      <c r="BT113">
        <f t="shared" si="23"/>
        <v>1</v>
      </c>
    </row>
    <row r="114" spans="1:72">
      <c r="A114" s="2" t="s">
        <v>32</v>
      </c>
      <c r="B114" s="2">
        <v>20</v>
      </c>
      <c r="C114" s="2" t="s">
        <v>45</v>
      </c>
      <c r="D114" s="2" t="s">
        <v>70</v>
      </c>
      <c r="E114" s="2">
        <v>2629</v>
      </c>
      <c r="F114" s="2" t="s">
        <v>34</v>
      </c>
      <c r="G114" s="2" t="s">
        <v>35</v>
      </c>
      <c r="H114" s="2">
        <v>2</v>
      </c>
      <c r="I114" s="2" t="s">
        <v>26</v>
      </c>
      <c r="J114" s="2" t="s">
        <v>27</v>
      </c>
      <c r="K114" s="2">
        <v>3</v>
      </c>
      <c r="L114" s="2" t="s">
        <v>50</v>
      </c>
      <c r="M114" s="2">
        <v>29</v>
      </c>
      <c r="N114" s="2" t="s">
        <v>61</v>
      </c>
      <c r="O114" s="2" t="s">
        <v>29</v>
      </c>
      <c r="P114" s="2">
        <v>2</v>
      </c>
      <c r="Q114" s="2" t="s">
        <v>30</v>
      </c>
      <c r="R114" s="2">
        <v>1</v>
      </c>
      <c r="S114" s="2" t="s">
        <v>31</v>
      </c>
      <c r="T114" s="2" t="s">
        <v>31</v>
      </c>
      <c r="U114" s="2">
        <v>0</v>
      </c>
      <c r="V114">
        <f>_xlfn.XLOOKUP(B114,Binning_WOE_IV!$C$2:$C$6,Binning_WOE_IV!$I$2:$I$6,"not found",-1)</f>
        <v>7.0953437452657447E-2</v>
      </c>
      <c r="W114">
        <f>_xlfn.XLOOKUP(E114,Binning_WOE_IV!$C$7:$C$12,Binning_WOE_IV!$I$7:$I$12,"not found",-1)</f>
        <v>0.12361395596717682</v>
      </c>
      <c r="X114">
        <f>_xlfn.XLOOKUP(M114,Binning_WOE_IV!$C$13:$C$18,Binning_WOE_IV!$I$13:$I$18,"not found",-1)</f>
        <v>-0.13233987329659078</v>
      </c>
      <c r="Y114">
        <f>_xlfn.XLOOKUP(A114,Binning_WOE_IV!$B$32:$B$35,Binning_WOE_IV!$G$32:$G$35,"not found",0)</f>
        <v>-0.45557089656450134</v>
      </c>
      <c r="Z114" s="23">
        <f>_xlfn.XLOOKUP(_xlfn.XLOOKUP(C114,Binning_WOE_IV!$AF$2:$AF$6,Binning_WOE_IV!$AG$2:$AG$6,"not found",0),Binning_WOE_IV!$R$36:$R$38,Binning_WOE_IV!$G$36:$G$38,"not found",0)</f>
        <v>-4.4726268044255127E-2</v>
      </c>
      <c r="AA114" cm="1">
        <f t="array" ref="AA114">_xlfn.SWITCH(D114,"radio/tv",Binning_WOE_IV!$G$39,"other",Binning_WOE_IV!$G$39,"education",Binning_WOE_IV!$G$40,"retraining",Binning_WOE_IV!$G$40,"furniture/equipment",Binning_WOE_IV!$G$41,"domestic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14">
        <f>_xlfn.LET(_xlpm.b,_xlfn.XLOOKUP(F114,Binning_WOE_IV!$AJ$2:$AJ$6,Binning_WOE_IV!$AK$2:$AK$6,"not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14">
        <f>_xlfn.LET(_xlpm.b,_xlfn.XLOOKUP(G114,Binning_WOE_IV!$AL$2:$AL$6,Binning_WOE_IV!$AM$2:$AM$6,"not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14">
        <f>_xlfn.XLOOKUP(_xlfn.XLOOKUP(I114,Binning_WOE_IV!$AN$2:$AN$5,Binning_WOE_IV!$AO$2:$AO$5,"not found",0),Binning_WOE_IV!$R$53:$R$55,Binning_WOE_IV!$G$53:$G$55,"not found",0)</f>
        <v>0.1811117123342415</v>
      </c>
      <c r="AE114">
        <f>_xlfn.LET(_xlpm.b,_xlfn.XLOOKUP(L114,Binning_WOE_IV!$AQ$2:$AQ$5,Binning_WOE_IV!$AR$2:$AR$5,"not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14">
        <f>_xlfn.XLOOKUP(_xlfn.XLOOKUP(N114,Binning_WOE_IV!$AS$2:$AS$4,Binning_WOE_IV!$AT$2:$AT$4,"not found",0),Binning_WOE_IV!$R$62:$R$63,Binning_WOE_IV!$G$62:$G$63,"not found",0)</f>
        <v>-0.54969627176468283</v>
      </c>
      <c r="AG114">
        <f>_xlfn.XLOOKUP(_xlfn.XLOOKUP(O114,Binning_WOE_IV!$AU$2:$AU$4,Binning_WOE_IV!$AV$2:$AV$4,"not found",0),Binning_WOE_IV!$R$64:$R$65,Binning_WOE_IV!$G$64:$G$65,"not found",0)</f>
        <v>0.23435622685305388</v>
      </c>
      <c r="AH114">
        <f>V114*TEST_SUMMARY!$C$3</f>
        <v>-5.5952498937620498E-2</v>
      </c>
      <c r="AI114">
        <f>W114*TEST_SUMMARY!$C$4</f>
        <v>-6.1692557392340606E-2</v>
      </c>
      <c r="AJ114">
        <f>X114*TEST_SUMMARY!$C$5</f>
        <v>8.428542324031725E-2</v>
      </c>
      <c r="AK114">
        <f>Y114*TEST_SUMMARY!$C$6</f>
        <v>0.35709270141793154</v>
      </c>
      <c r="AL114">
        <f>Z114*TEST_SUMMARY!$C$7</f>
        <v>2.4580699342731407E-2</v>
      </c>
      <c r="AM114">
        <f>AA114*TEST_SUMMARY!$C$8</f>
        <v>-0.43521580803835686</v>
      </c>
      <c r="AN114">
        <f>AB114*TEST_SUMMARY!$C$9</f>
        <v>0.17108448609736249</v>
      </c>
      <c r="AO114">
        <f>AC114*TEST_SUMMARY!$C$10</f>
        <v>4.7923621110280083E-2</v>
      </c>
      <c r="AP114">
        <f>AD114*TEST_SUMMARY!$C$11</f>
        <v>-0.21458247952085815</v>
      </c>
      <c r="AQ114">
        <f>AE114*TEST_SUMMARY!$C$12</f>
        <v>6.1778553558697331E-2</v>
      </c>
      <c r="AR114">
        <f>AF114*TEST_SUMMARY!$C$13</f>
        <v>0.33693577197926589</v>
      </c>
      <c r="AS114">
        <f>AG114*TEST_SUMMARY!$C$14</f>
        <v>-8.8614999578798745E-2</v>
      </c>
      <c r="AT114">
        <f>TEST_SUMMARY!$C$2+SUM(AH114:AS114)</f>
        <v>-0.59377790148351206</v>
      </c>
      <c r="AU114">
        <f t="shared" si="13"/>
        <v>0.3557684985439345</v>
      </c>
      <c r="AV114">
        <f t="shared" si="14"/>
        <v>0.43969714316253283</v>
      </c>
      <c r="AW114">
        <f t="shared" si="15"/>
        <v>1</v>
      </c>
      <c r="AX114">
        <f t="shared" si="16"/>
        <v>0</v>
      </c>
      <c r="AY114" s="35">
        <f t="shared" si="24"/>
        <v>51</v>
      </c>
      <c r="AZ114" s="35">
        <f t="shared" si="24"/>
        <v>62</v>
      </c>
      <c r="BA114" s="35">
        <f t="shared" si="20"/>
        <v>0.23720930232558141</v>
      </c>
      <c r="BB114" s="35">
        <f t="shared" si="21"/>
        <v>0.72941176470588232</v>
      </c>
      <c r="BC114" s="35">
        <f t="shared" si="17"/>
        <v>0.49220246238030091</v>
      </c>
      <c r="BD114">
        <f t="shared" si="18"/>
        <v>0.72941176470588232</v>
      </c>
      <c r="BE114">
        <f t="shared" si="19"/>
        <v>0.23720930232558141</v>
      </c>
      <c r="BF114" s="23">
        <f>VLOOKUP(AH114,POINTS_TABLE!$D$2:$E$6,2,FALSE)</f>
        <v>-2.4216717822795024</v>
      </c>
      <c r="BG114" s="23">
        <f>VLOOKUP(AI114,POINTS_TABLE!$D$7:$E$12,2,FALSE)</f>
        <v>-2.6701063982906263</v>
      </c>
      <c r="BH114" s="23">
        <f>VLOOKUP(AJ114,POINTS_TABLE!$D$13:$E$18,2,FALSE)</f>
        <v>3.6479448638409924</v>
      </c>
      <c r="BI114" s="23">
        <f>VLOOKUP(AK114,POINTS_TABLE!$D$21:$E$24,2,FALSE)</f>
        <v>15.455276084198793</v>
      </c>
      <c r="BJ114" s="23">
        <f>VLOOKUP(AL114,POINTS_TABLE!$D$25:$E$27,2,FALSE)</f>
        <v>1.063873591300236</v>
      </c>
      <c r="BK114" s="23">
        <f>VLOOKUP(AM114,POINTS_TABLE!$D$28:$E$33,2,FALSE)</f>
        <v>-18.836510639202615</v>
      </c>
      <c r="BL114" s="23">
        <f>VLOOKUP(AN114,POINTS_TABLE!$D$34:$E$37,2,FALSE)</f>
        <v>7.4046821899710498</v>
      </c>
      <c r="BM114" s="23">
        <f>VLOOKUP(AO114,POINTS_TABLE!$D$38:$E$41,2,FALSE)</f>
        <v>2.0741751155172814</v>
      </c>
      <c r="BN114" s="23">
        <f>VLOOKUP(AP114,POINTS_TABLE!$D$42:$E$44,2,FALSE)</f>
        <v>-9.2873123719919874</v>
      </c>
      <c r="BO114" s="23">
        <f>VLOOKUP(AQ114,POINTS_TABLE!$D$45:$E$48,2,FALSE)</f>
        <v>2.6738283855727758</v>
      </c>
      <c r="BP114" s="23">
        <f>VLOOKUP(AR114,POINTS_TABLE!$D$49:$E$50,2,FALSE)</f>
        <v>14.582867019977442</v>
      </c>
      <c r="BQ114" s="23">
        <f>VLOOKUP(AS114,POINTS_TABLE!$D$51:$E$52,2,FALSE)</f>
        <v>-3.8353326132213157</v>
      </c>
      <c r="BR114" s="39">
        <f>ROUND(SCORECARD_SCALLING!$C$6-SUM(BF114:BQ114)-TRAIN_SUMMARY!$C$2*SCORECARD_SCALLING!$C$5,0)</f>
        <v>496</v>
      </c>
      <c r="BS114" t="str">
        <f t="shared" si="22"/>
        <v>Reject</v>
      </c>
      <c r="BT114">
        <f t="shared" si="23"/>
        <v>1</v>
      </c>
    </row>
    <row r="115" spans="1:72">
      <c r="A115" s="2" t="s">
        <v>21</v>
      </c>
      <c r="B115" s="2">
        <v>39</v>
      </c>
      <c r="C115" s="2" t="s">
        <v>22</v>
      </c>
      <c r="D115" s="2" t="s">
        <v>41</v>
      </c>
      <c r="E115" s="2">
        <v>14179</v>
      </c>
      <c r="F115" s="2" t="s">
        <v>24</v>
      </c>
      <c r="G115" s="2" t="s">
        <v>39</v>
      </c>
      <c r="H115" s="2">
        <v>4</v>
      </c>
      <c r="I115" s="2" t="s">
        <v>26</v>
      </c>
      <c r="J115" s="2" t="s">
        <v>27</v>
      </c>
      <c r="K115" s="2">
        <v>4</v>
      </c>
      <c r="L115" s="2" t="s">
        <v>43</v>
      </c>
      <c r="M115" s="2">
        <v>30</v>
      </c>
      <c r="N115" s="2" t="s">
        <v>27</v>
      </c>
      <c r="O115" s="2" t="s">
        <v>29</v>
      </c>
      <c r="P115" s="2">
        <v>2</v>
      </c>
      <c r="Q115" s="2" t="s">
        <v>52</v>
      </c>
      <c r="R115" s="2">
        <v>1</v>
      </c>
      <c r="S115" s="2" t="s">
        <v>31</v>
      </c>
      <c r="T115" s="2" t="s">
        <v>31</v>
      </c>
      <c r="U115" s="2">
        <v>0</v>
      </c>
      <c r="V115">
        <f>_xlfn.XLOOKUP(B115,Binning_WOE_IV!$C$2:$C$6,Binning_WOE_IV!$I$2:$I$6,"not found",-1)</f>
        <v>-0.672432264549915</v>
      </c>
      <c r="W115">
        <f>_xlfn.XLOOKUP(E115,Binning_WOE_IV!$C$7:$C$12,Binning_WOE_IV!$I$7:$I$12,"not found",-1)</f>
        <v>-0.98786424995459821</v>
      </c>
      <c r="X115">
        <f>_xlfn.XLOOKUP(M115,Binning_WOE_IV!$C$13:$C$18,Binning_WOE_IV!$I$13:$I$18,"not found",-1)</f>
        <v>-9.0210644079187538E-2</v>
      </c>
      <c r="Y115">
        <f>_xlfn.XLOOKUP(A115,Binning_WOE_IV!$B$32:$B$35,Binning_WOE_IV!$G$32:$G$35,"not found",0)</f>
        <v>-0.67859154491044971</v>
      </c>
      <c r="Z115" s="23">
        <f>_xlfn.XLOOKUP(_xlfn.XLOOKUP(C115,Binning_WOE_IV!$AF$2:$AF$6,Binning_WOE_IV!$AG$2:$AG$6,"not found",0),Binning_WOE_IV!$R$36:$R$38,Binning_WOE_IV!$G$36:$G$38,"not found",0)</f>
        <v>0.68738688104907397</v>
      </c>
      <c r="AA115" cm="1">
        <f t="array" ref="AA115">_xlfn.SWITCH(D115,"radio/tv",Binning_WOE_IV!$G$39,"other",Binning_WOE_IV!$G$39,"education",Binning_WOE_IV!$G$40,"retraining",Binning_WOE_IV!$G$40,"furniture/equipment",Binning_WOE_IV!$G$41,"domestic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15">
        <f>_xlfn.LET(_xlpm.b,_xlfn.XLOOKUP(F115,Binning_WOE_IV!$AJ$2:$AJ$6,Binning_WOE_IV!$AK$2:$AK$6,"not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15">
        <f>_xlfn.LET(_xlpm.b,_xlfn.XLOOKUP(G115,Binning_WOE_IV!$AL$2:$AL$6,Binning_WOE_IV!$AM$2:$AM$6,"not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15">
        <f>_xlfn.XLOOKUP(_xlfn.XLOOKUP(I115,Binning_WOE_IV!$AN$2:$AN$5,Binning_WOE_IV!$AO$2:$AO$5,"not found",0),Binning_WOE_IV!$R$53:$R$55,Binning_WOE_IV!$G$53:$G$55,"not found",0)</f>
        <v>0.1811117123342415</v>
      </c>
      <c r="AE115">
        <f>_xlfn.LET(_xlpm.b,_xlfn.XLOOKUP(L115,Binning_WOE_IV!$AQ$2:$AQ$5,Binning_WOE_IV!$AR$2:$AR$5,"not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15">
        <f>_xlfn.XLOOKUP(_xlfn.XLOOKUP(N115,Binning_WOE_IV!$AS$2:$AS$4,Binning_WOE_IV!$AT$2:$AT$4,"not found",0),Binning_WOE_IV!$R$62:$R$63,Binning_WOE_IV!$G$62:$G$63,"not found",0)</f>
        <v>0.12957806221905885</v>
      </c>
      <c r="AG115">
        <f>_xlfn.XLOOKUP(_xlfn.XLOOKUP(O115,Binning_WOE_IV!$AU$2:$AU$4,Binning_WOE_IV!$AV$2:$AV$4,"not found",0),Binning_WOE_IV!$R$64:$R$65,Binning_WOE_IV!$G$64:$G$65,"not found",0)</f>
        <v>0.23435622685305388</v>
      </c>
      <c r="AH115">
        <f>V115*TEST_SUMMARY!$C$3</f>
        <v>0.53026698802232175</v>
      </c>
      <c r="AI115">
        <f>W115*TEST_SUMMARY!$C$4</f>
        <v>0.49301772974847569</v>
      </c>
      <c r="AJ115">
        <f>X115*TEST_SUMMARY!$C$5</f>
        <v>5.7453903556002682E-2</v>
      </c>
      <c r="AK115">
        <f>Y115*TEST_SUMMARY!$C$6</f>
        <v>0.53190423215968441</v>
      </c>
      <c r="AL115">
        <f>Z115*TEST_SUMMARY!$C$7</f>
        <v>-0.37777464997720578</v>
      </c>
      <c r="AM115">
        <f>AA115*TEST_SUMMARY!$C$8</f>
        <v>5.9194073638088991E-2</v>
      </c>
      <c r="AN115">
        <f>AB115*TEST_SUMMARY!$C$9</f>
        <v>-0.49611293003523665</v>
      </c>
      <c r="AO115">
        <f>AC115*TEST_SUMMARY!$C$10</f>
        <v>-0.18469041192036334</v>
      </c>
      <c r="AP115">
        <f>AD115*TEST_SUMMARY!$C$11</f>
        <v>-0.21458247952085815</v>
      </c>
      <c r="AQ115">
        <f>AE115*TEST_SUMMARY!$C$12</f>
        <v>-1.8327249432625072E-2</v>
      </c>
      <c r="AR115">
        <f>AF115*TEST_SUMMARY!$C$13</f>
        <v>-7.9424741749105313E-2</v>
      </c>
      <c r="AS115">
        <f>AG115*TEST_SUMMARY!$C$14</f>
        <v>-8.8614999578798745E-2</v>
      </c>
      <c r="AT115">
        <f>TEST_SUMMARY!$C$2+SUM(AH115:AS115)</f>
        <v>-0.60909134985174318</v>
      </c>
      <c r="AU115">
        <f t="shared" si="13"/>
        <v>0.35226650115505198</v>
      </c>
      <c r="AV115">
        <f t="shared" si="14"/>
        <v>0.43427593443800416</v>
      </c>
      <c r="AW115">
        <f t="shared" si="15"/>
        <v>1</v>
      </c>
      <c r="AX115">
        <f t="shared" si="16"/>
        <v>0</v>
      </c>
      <c r="AY115" s="35">
        <f t="shared" si="24"/>
        <v>52</v>
      </c>
      <c r="AZ115" s="35">
        <f t="shared" si="24"/>
        <v>62</v>
      </c>
      <c r="BA115" s="35">
        <f t="shared" si="20"/>
        <v>0.24186046511627907</v>
      </c>
      <c r="BB115" s="35">
        <f t="shared" si="21"/>
        <v>0.72941176470588232</v>
      </c>
      <c r="BC115" s="35">
        <f t="shared" si="17"/>
        <v>0.48755129958960325</v>
      </c>
      <c r="BD115">
        <f t="shared" si="18"/>
        <v>0.72941176470588232</v>
      </c>
      <c r="BE115">
        <f t="shared" si="19"/>
        <v>0.24186046511627907</v>
      </c>
      <c r="BF115" s="23">
        <f>VLOOKUP(AH115,POINTS_TABLE!$D$2:$E$6,2,FALSE)</f>
        <v>22.950406619007929</v>
      </c>
      <c r="BG115" s="23">
        <f>VLOOKUP(AI115,POINTS_TABLE!$D$7:$E$12,2,FALSE)</f>
        <v>21.33822701335383</v>
      </c>
      <c r="BH115" s="23">
        <f>VLOOKUP(AJ115,POINTS_TABLE!$D$13:$E$18,2,FALSE)</f>
        <v>2.4866538521987356</v>
      </c>
      <c r="BI115" s="23">
        <f>VLOOKUP(AK115,POINTS_TABLE!$D$21:$E$24,2,FALSE)</f>
        <v>23.021267938938855</v>
      </c>
      <c r="BJ115" s="23">
        <f>VLOOKUP(AL115,POINTS_TABLE!$D$25:$E$27,2,FALSE)</f>
        <v>-16.350408422870363</v>
      </c>
      <c r="BK115" s="23">
        <f>VLOOKUP(AM115,POINTS_TABLE!$D$28:$E$33,2,FALSE)</f>
        <v>2.5619698946306131</v>
      </c>
      <c r="BL115" s="23">
        <f>VLOOKUP(AN115,POINTS_TABLE!$D$34:$E$37,2,FALSE)</f>
        <v>-21.472189916481874</v>
      </c>
      <c r="BM115" s="23">
        <f>VLOOKUP(AO115,POINTS_TABLE!$D$38:$E$41,2,FALSE)</f>
        <v>-7.9935582413174426</v>
      </c>
      <c r="BN115" s="23">
        <f>VLOOKUP(AP115,POINTS_TABLE!$D$42:$E$44,2,FALSE)</f>
        <v>-9.2873123719919874</v>
      </c>
      <c r="BO115" s="23">
        <f>VLOOKUP(AQ115,POINTS_TABLE!$D$45:$E$48,2,FALSE)</f>
        <v>-0.79321895608749771</v>
      </c>
      <c r="BP115" s="23">
        <f>VLOOKUP(AR115,POINTS_TABLE!$D$49:$E$50,2,FALSE)</f>
        <v>-3.4375704313596254</v>
      </c>
      <c r="BQ115" s="23">
        <f>VLOOKUP(AS115,POINTS_TABLE!$D$51:$E$52,2,FALSE)</f>
        <v>-3.8353326132213157</v>
      </c>
      <c r="BR115" s="39">
        <f>ROUND(SCORECARD_SCALLING!$C$6-SUM(BF115:BQ115)-TRAIN_SUMMARY!$C$2*SCORECARD_SCALLING!$C$5,0)</f>
        <v>497</v>
      </c>
      <c r="BS115" t="str">
        <f t="shared" si="22"/>
        <v>Reject</v>
      </c>
      <c r="BT115">
        <f t="shared" si="23"/>
        <v>1</v>
      </c>
    </row>
    <row r="116" spans="1:72">
      <c r="A116" s="2" t="s">
        <v>32</v>
      </c>
      <c r="B116" s="2">
        <v>24</v>
      </c>
      <c r="C116" s="2" t="s">
        <v>22</v>
      </c>
      <c r="D116" s="2" t="s">
        <v>23</v>
      </c>
      <c r="E116" s="2">
        <v>1216</v>
      </c>
      <c r="F116" s="2" t="s">
        <v>59</v>
      </c>
      <c r="G116" s="2" t="s">
        <v>57</v>
      </c>
      <c r="H116" s="2">
        <v>4</v>
      </c>
      <c r="I116" s="2" t="s">
        <v>26</v>
      </c>
      <c r="J116" s="2" t="s">
        <v>27</v>
      </c>
      <c r="K116" s="2">
        <v>4</v>
      </c>
      <c r="L116" s="2" t="s">
        <v>47</v>
      </c>
      <c r="M116" s="2">
        <v>38</v>
      </c>
      <c r="N116" s="2" t="s">
        <v>61</v>
      </c>
      <c r="O116" s="2" t="s">
        <v>29</v>
      </c>
      <c r="P116" s="2">
        <v>2</v>
      </c>
      <c r="Q116" s="2" t="s">
        <v>30</v>
      </c>
      <c r="R116" s="2">
        <v>2</v>
      </c>
      <c r="S116" s="2" t="s">
        <v>27</v>
      </c>
      <c r="T116" s="2" t="s">
        <v>31</v>
      </c>
      <c r="U116" s="2">
        <v>1</v>
      </c>
      <c r="V116">
        <f>_xlfn.XLOOKUP(B116,Binning_WOE_IV!$C$2:$C$6,Binning_WOE_IV!$I$2:$I$6,"not found",-1)</f>
        <v>-0.12917431193202994</v>
      </c>
      <c r="W116">
        <f>_xlfn.XLOOKUP(E116,Binning_WOE_IV!$C$7:$C$12,Binning_WOE_IV!$I$7:$I$12,"not found",-1)</f>
        <v>0.16104877718831048</v>
      </c>
      <c r="X116">
        <f>_xlfn.XLOOKUP(M116,Binning_WOE_IV!$C$13:$C$18,Binning_WOE_IV!$I$13:$I$18,"not found",-1)</f>
        <v>0.27579903319597576</v>
      </c>
      <c r="Y116">
        <f>_xlfn.XLOOKUP(A116,Binning_WOE_IV!$B$32:$B$35,Binning_WOE_IV!$G$32:$G$35,"not found",0)</f>
        <v>-0.45557089656450134</v>
      </c>
      <c r="Z116" s="23">
        <f>_xlfn.XLOOKUP(_xlfn.XLOOKUP(C116,Binning_WOE_IV!$AF$2:$AF$6,Binning_WOE_IV!$AG$2:$AG$6,"not found",0),Binning_WOE_IV!$R$36:$R$38,Binning_WOE_IV!$G$36:$G$38,"not found",0)</f>
        <v>0.68738688104907397</v>
      </c>
      <c r="AA116" cm="1">
        <f t="array" ref="AA116">_xlfn.SWITCH(D116,"radio/tv",Binning_WOE_IV!$G$39,"other",Binning_WOE_IV!$G$39,"education",Binning_WOE_IV!$G$40,"retraining",Binning_WOE_IV!$G$40,"furniture/equipment",Binning_WOE_IV!$G$41,"domestic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16">
        <f>_xlfn.LET(_xlpm.b,_xlfn.XLOOKUP(F116,Binning_WOE_IV!$AJ$2:$AJ$6,Binning_WOE_IV!$AK$2:$AK$6,"not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116">
        <f>_xlfn.LET(_xlpm.b,_xlfn.XLOOKUP(G116,Binning_WOE_IV!$AL$2:$AL$6,Binning_WOE_IV!$AM$2:$AM$6,"not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16">
        <f>_xlfn.XLOOKUP(_xlfn.XLOOKUP(I116,Binning_WOE_IV!$AN$2:$AN$5,Binning_WOE_IV!$AO$2:$AO$5,"not found",0),Binning_WOE_IV!$R$53:$R$55,Binning_WOE_IV!$G$53:$G$55,"not found",0)</f>
        <v>0.1811117123342415</v>
      </c>
      <c r="AE116">
        <f>_xlfn.LET(_xlpm.b,_xlfn.XLOOKUP(L116,Binning_WOE_IV!$AQ$2:$AQ$5,Binning_WOE_IV!$AR$2:$AR$5,"not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16">
        <f>_xlfn.XLOOKUP(_xlfn.XLOOKUP(N116,Binning_WOE_IV!$AS$2:$AS$4,Binning_WOE_IV!$AT$2:$AT$4,"not found",0),Binning_WOE_IV!$R$62:$R$63,Binning_WOE_IV!$G$62:$G$63,"not found",0)</f>
        <v>-0.54969627176468283</v>
      </c>
      <c r="AG116">
        <f>_xlfn.XLOOKUP(_xlfn.XLOOKUP(O116,Binning_WOE_IV!$AU$2:$AU$4,Binning_WOE_IV!$AV$2:$AV$4,"not found",0),Binning_WOE_IV!$R$64:$R$65,Binning_WOE_IV!$G$64:$G$65,"not found",0)</f>
        <v>0.23435622685305388</v>
      </c>
      <c r="AH116">
        <f>V116*TEST_SUMMARY!$C$3</f>
        <v>0.10186434668464488</v>
      </c>
      <c r="AI116">
        <f>W116*TEST_SUMMARY!$C$4</f>
        <v>-8.037531726833734E-2</v>
      </c>
      <c r="AJ116">
        <f>X116*TEST_SUMMARY!$C$5</f>
        <v>-0.1756525653466223</v>
      </c>
      <c r="AK116">
        <f>Y116*TEST_SUMMARY!$C$6</f>
        <v>0.35709270141793154</v>
      </c>
      <c r="AL116">
        <f>Z116*TEST_SUMMARY!$C$7</f>
        <v>-0.37777464997720578</v>
      </c>
      <c r="AM116">
        <f>AA116*TEST_SUMMARY!$C$8</f>
        <v>-0.43521580803835686</v>
      </c>
      <c r="AN116">
        <f>AB116*TEST_SUMMARY!$C$9</f>
        <v>0.18902110492895396</v>
      </c>
      <c r="AO116">
        <f>AC116*TEST_SUMMARY!$C$10</f>
        <v>0.2867089209985732</v>
      </c>
      <c r="AP116">
        <f>AD116*TEST_SUMMARY!$C$11</f>
        <v>-0.21458247952085815</v>
      </c>
      <c r="AQ116">
        <f>AE116*TEST_SUMMARY!$C$12</f>
        <v>0.30495501300893796</v>
      </c>
      <c r="AR116">
        <f>AF116*TEST_SUMMARY!$C$13</f>
        <v>0.33693577197926589</v>
      </c>
      <c r="AS116">
        <f>AG116*TEST_SUMMARY!$C$14</f>
        <v>-8.8614999578798745E-2</v>
      </c>
      <c r="AT116">
        <f>TEST_SUMMARY!$C$2+SUM(AH116:AS116)</f>
        <v>-0.61703877547399477</v>
      </c>
      <c r="AU116">
        <f t="shared" si="13"/>
        <v>0.35045523494031638</v>
      </c>
      <c r="AV116">
        <f t="shared" si="14"/>
        <v>1.0485222983807381</v>
      </c>
      <c r="AW116">
        <f t="shared" si="15"/>
        <v>0</v>
      </c>
      <c r="AX116">
        <f t="shared" si="16"/>
        <v>1</v>
      </c>
      <c r="AY116" s="35">
        <f t="shared" si="24"/>
        <v>52</v>
      </c>
      <c r="AZ116" s="35">
        <f t="shared" si="24"/>
        <v>63</v>
      </c>
      <c r="BA116" s="35">
        <f t="shared" si="20"/>
        <v>0.24186046511627907</v>
      </c>
      <c r="BB116" s="35">
        <f t="shared" si="21"/>
        <v>0.74117647058823533</v>
      </c>
      <c r="BC116" s="35">
        <f t="shared" si="17"/>
        <v>0.49931600547195626</v>
      </c>
      <c r="BD116">
        <f t="shared" si="18"/>
        <v>0.74117647058823533</v>
      </c>
      <c r="BE116">
        <f t="shared" si="19"/>
        <v>0.24186046511627907</v>
      </c>
      <c r="BF116" s="23">
        <f>VLOOKUP(AH116,POINTS_TABLE!$D$2:$E$6,2,FALSE)</f>
        <v>4.4087756341599382</v>
      </c>
      <c r="BG116" s="23">
        <f>VLOOKUP(AI116,POINTS_TABLE!$D$7:$E$12,2,FALSE)</f>
        <v>-3.4787121489872201</v>
      </c>
      <c r="BH116" s="23">
        <f>VLOOKUP(AJ116,POINTS_TABLE!$D$13:$E$18,2,FALSE)</f>
        <v>-7.6023925483498971</v>
      </c>
      <c r="BI116" s="23">
        <f>VLOOKUP(AK116,POINTS_TABLE!$D$21:$E$24,2,FALSE)</f>
        <v>15.455276084198793</v>
      </c>
      <c r="BJ116" s="23">
        <f>VLOOKUP(AL116,POINTS_TABLE!$D$25:$E$27,2,FALSE)</f>
        <v>-16.350408422870363</v>
      </c>
      <c r="BK116" s="23">
        <f>VLOOKUP(AM116,POINTS_TABLE!$D$28:$E$33,2,FALSE)</f>
        <v>-18.836510639202615</v>
      </c>
      <c r="BL116" s="23">
        <f>VLOOKUP(AN116,POINTS_TABLE!$D$34:$E$37,2,FALSE)</f>
        <v>8.180994321130628</v>
      </c>
      <c r="BM116" s="23">
        <f>VLOOKUP(AO116,POINTS_TABLE!$D$38:$E$41,2,FALSE)</f>
        <v>12.409006155098014</v>
      </c>
      <c r="BN116" s="23">
        <f>VLOOKUP(AP116,POINTS_TABLE!$D$42:$E$44,2,FALSE)</f>
        <v>-9.2873123719919874</v>
      </c>
      <c r="BO116" s="23">
        <f>VLOOKUP(AQ116,POINTS_TABLE!$D$45:$E$48,2,FALSE)</f>
        <v>13.198712548866723</v>
      </c>
      <c r="BP116" s="23">
        <f>VLOOKUP(AR116,POINTS_TABLE!$D$49:$E$50,2,FALSE)</f>
        <v>14.582867019977442</v>
      </c>
      <c r="BQ116" s="23">
        <f>VLOOKUP(AS116,POINTS_TABLE!$D$51:$E$52,2,FALSE)</f>
        <v>-3.8353326132213157</v>
      </c>
      <c r="BR116" s="39">
        <f>ROUND(SCORECARD_SCALLING!$C$6-SUM(BF116:BQ116)-TRAIN_SUMMARY!$C$2*SCORECARD_SCALLING!$C$5,0)</f>
        <v>497</v>
      </c>
      <c r="BS116" t="str">
        <f t="shared" si="22"/>
        <v>Reject</v>
      </c>
      <c r="BT116">
        <f t="shared" si="23"/>
        <v>1</v>
      </c>
    </row>
    <row r="117" spans="1:72">
      <c r="A117" s="2" t="s">
        <v>63</v>
      </c>
      <c r="B117" s="2">
        <v>36</v>
      </c>
      <c r="C117" s="2" t="s">
        <v>33</v>
      </c>
      <c r="D117" s="2" t="s">
        <v>23</v>
      </c>
      <c r="E117" s="2">
        <v>5848</v>
      </c>
      <c r="F117" s="2" t="s">
        <v>34</v>
      </c>
      <c r="G117" s="2" t="s">
        <v>35</v>
      </c>
      <c r="H117" s="2">
        <v>4</v>
      </c>
      <c r="I117" s="2" t="s">
        <v>26</v>
      </c>
      <c r="J117" s="2" t="s">
        <v>27</v>
      </c>
      <c r="K117" s="2">
        <v>1</v>
      </c>
      <c r="L117" s="2" t="s">
        <v>50</v>
      </c>
      <c r="M117" s="2">
        <v>24</v>
      </c>
      <c r="N117" s="2" t="s">
        <v>27</v>
      </c>
      <c r="O117" s="2" t="s">
        <v>29</v>
      </c>
      <c r="P117" s="2">
        <v>1</v>
      </c>
      <c r="Q117" s="2" t="s">
        <v>30</v>
      </c>
      <c r="R117" s="2">
        <v>1</v>
      </c>
      <c r="S117" s="2" t="s">
        <v>27</v>
      </c>
      <c r="T117" s="2" t="s">
        <v>31</v>
      </c>
      <c r="U117" s="2">
        <v>0</v>
      </c>
      <c r="V117">
        <f>_xlfn.XLOOKUP(B117,Binning_WOE_IV!$C$2:$C$6,Binning_WOE_IV!$I$2:$I$6,"not found",-1)</f>
        <v>-0.672432264549915</v>
      </c>
      <c r="W117">
        <f>_xlfn.XLOOKUP(E117,Binning_WOE_IV!$C$7:$C$12,Binning_WOE_IV!$I$7:$I$12,"not found",-1)</f>
        <v>-0.1020145435816787</v>
      </c>
      <c r="X117">
        <f>_xlfn.XLOOKUP(M117,Binning_WOE_IV!$C$13:$C$18,Binning_WOE_IV!$I$13:$I$18,"not found",-1)</f>
        <v>-0.40221483439086264</v>
      </c>
      <c r="Y117">
        <f>_xlfn.XLOOKUP(A117,Binning_WOE_IV!$B$32:$B$35,Binning_WOE_IV!$G$32:$G$35,"not found",0)</f>
        <v>0.16731839020190586</v>
      </c>
      <c r="Z117" s="23">
        <f>_xlfn.XLOOKUP(_xlfn.XLOOKUP(C117,Binning_WOE_IV!$AF$2:$AF$6,Binning_WOE_IV!$AG$2:$AG$6,"not found",0),Binning_WOE_IV!$R$36:$R$38,Binning_WOE_IV!$G$36:$G$38,"not found",0)</f>
        <v>-4.4726268044255127E-2</v>
      </c>
      <c r="AA117" cm="1">
        <f t="array" ref="AA117">_xlfn.SWITCH(D117,"radio/tv",Binning_WOE_IV!$G$39,"other",Binning_WOE_IV!$G$39,"education",Binning_WOE_IV!$G$40,"retraining",Binning_WOE_IV!$G$40,"furniture/equipment",Binning_WOE_IV!$G$41,"domestic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17">
        <f>_xlfn.LET(_xlpm.b,_xlfn.XLOOKUP(F117,Binning_WOE_IV!$AJ$2:$AJ$6,Binning_WOE_IV!$AK$2:$AK$6,"not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17">
        <f>_xlfn.LET(_xlpm.b,_xlfn.XLOOKUP(G117,Binning_WOE_IV!$AL$2:$AL$6,Binning_WOE_IV!$AM$2:$AM$6,"not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17">
        <f>_xlfn.XLOOKUP(_xlfn.XLOOKUP(I117,Binning_WOE_IV!$AN$2:$AN$5,Binning_WOE_IV!$AO$2:$AO$5,"not found",0),Binning_WOE_IV!$R$53:$R$55,Binning_WOE_IV!$G$53:$G$55,"not found",0)</f>
        <v>0.1811117123342415</v>
      </c>
      <c r="AE117">
        <f>_xlfn.LET(_xlpm.b,_xlfn.XLOOKUP(L117,Binning_WOE_IV!$AQ$2:$AQ$5,Binning_WOE_IV!$AR$2:$AR$5,"not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17">
        <f>_xlfn.XLOOKUP(_xlfn.XLOOKUP(N117,Binning_WOE_IV!$AS$2:$AS$4,Binning_WOE_IV!$AT$2:$AT$4,"not found",0),Binning_WOE_IV!$R$62:$R$63,Binning_WOE_IV!$G$62:$G$63,"not found",0)</f>
        <v>0.12957806221905885</v>
      </c>
      <c r="AG117">
        <f>_xlfn.XLOOKUP(_xlfn.XLOOKUP(O117,Binning_WOE_IV!$AU$2:$AU$4,Binning_WOE_IV!$AV$2:$AV$4,"not found",0),Binning_WOE_IV!$R$64:$R$65,Binning_WOE_IV!$G$64:$G$65,"not found",0)</f>
        <v>0.23435622685305388</v>
      </c>
      <c r="AH117">
        <f>V117*TEST_SUMMARY!$C$3</f>
        <v>0.53026698802232175</v>
      </c>
      <c r="AI117">
        <f>W117*TEST_SUMMARY!$C$4</f>
        <v>5.0912844229637523E-2</v>
      </c>
      <c r="AJ117">
        <f>X117*TEST_SUMMARY!$C$5</f>
        <v>0.25616502952357967</v>
      </c>
      <c r="AK117">
        <f>Y117*TEST_SUMMARY!$C$6</f>
        <v>-0.13115011605145144</v>
      </c>
      <c r="AL117">
        <f>Z117*TEST_SUMMARY!$C$7</f>
        <v>2.4580699342731407E-2</v>
      </c>
      <c r="AM117">
        <f>AA117*TEST_SUMMARY!$C$8</f>
        <v>-0.43521580803835686</v>
      </c>
      <c r="AN117">
        <f>AB117*TEST_SUMMARY!$C$9</f>
        <v>0.17108448609736249</v>
      </c>
      <c r="AO117">
        <f>AC117*TEST_SUMMARY!$C$10</f>
        <v>4.7923621110280083E-2</v>
      </c>
      <c r="AP117">
        <f>AD117*TEST_SUMMARY!$C$11</f>
        <v>-0.21458247952085815</v>
      </c>
      <c r="AQ117">
        <f>AE117*TEST_SUMMARY!$C$12</f>
        <v>6.1778553558697331E-2</v>
      </c>
      <c r="AR117">
        <f>AF117*TEST_SUMMARY!$C$13</f>
        <v>-7.9424741749105313E-2</v>
      </c>
      <c r="AS117">
        <f>AG117*TEST_SUMMARY!$C$14</f>
        <v>-8.8614999578798745E-2</v>
      </c>
      <c r="AT117">
        <f>TEST_SUMMARY!$C$2+SUM(AH117:AS117)</f>
        <v>-0.62767673781608346</v>
      </c>
      <c r="AU117">
        <f t="shared" si="13"/>
        <v>0.34803751691128493</v>
      </c>
      <c r="AV117">
        <f t="shared" si="14"/>
        <v>0.42776825998602364</v>
      </c>
      <c r="AW117">
        <f t="shared" si="15"/>
        <v>1</v>
      </c>
      <c r="AX117">
        <f t="shared" si="16"/>
        <v>0</v>
      </c>
      <c r="AY117" s="35">
        <f t="shared" si="24"/>
        <v>53</v>
      </c>
      <c r="AZ117" s="35">
        <f t="shared" si="24"/>
        <v>63</v>
      </c>
      <c r="BA117" s="35">
        <f t="shared" si="20"/>
        <v>0.24651162790697675</v>
      </c>
      <c r="BB117" s="35">
        <f t="shared" si="21"/>
        <v>0.74117647058823533</v>
      </c>
      <c r="BC117" s="35">
        <f t="shared" si="17"/>
        <v>0.49466484268125854</v>
      </c>
      <c r="BD117">
        <f t="shared" si="18"/>
        <v>0.74117647058823533</v>
      </c>
      <c r="BE117">
        <f t="shared" si="19"/>
        <v>0.24651162790697675</v>
      </c>
      <c r="BF117" s="23">
        <f>VLOOKUP(AH117,POINTS_TABLE!$D$2:$E$6,2,FALSE)</f>
        <v>22.950406619007929</v>
      </c>
      <c r="BG117" s="23">
        <f>VLOOKUP(AI117,POINTS_TABLE!$D$7:$E$12,2,FALSE)</f>
        <v>2.2035512366295098</v>
      </c>
      <c r="BH117" s="23">
        <f>VLOOKUP(AJ117,POINTS_TABLE!$D$13:$E$18,2,FALSE)</f>
        <v>11.087040532285299</v>
      </c>
      <c r="BI117" s="23">
        <f>VLOOKUP(AK117,POINTS_TABLE!$D$21:$E$24,2,FALSE)</f>
        <v>-5.6762886611832304</v>
      </c>
      <c r="BJ117" s="23">
        <f>VLOOKUP(AL117,POINTS_TABLE!$D$25:$E$27,2,FALSE)</f>
        <v>1.063873591300236</v>
      </c>
      <c r="BK117" s="23">
        <f>VLOOKUP(AM117,POINTS_TABLE!$D$28:$E$33,2,FALSE)</f>
        <v>-18.836510639202615</v>
      </c>
      <c r="BL117" s="23">
        <f>VLOOKUP(AN117,POINTS_TABLE!$D$34:$E$37,2,FALSE)</f>
        <v>7.4046821899710498</v>
      </c>
      <c r="BM117" s="23">
        <f>VLOOKUP(AO117,POINTS_TABLE!$D$38:$E$41,2,FALSE)</f>
        <v>2.0741751155172814</v>
      </c>
      <c r="BN117" s="23">
        <f>VLOOKUP(AP117,POINTS_TABLE!$D$42:$E$44,2,FALSE)</f>
        <v>-9.2873123719919874</v>
      </c>
      <c r="BO117" s="23">
        <f>VLOOKUP(AQ117,POINTS_TABLE!$D$45:$E$48,2,FALSE)</f>
        <v>2.6738283855727758</v>
      </c>
      <c r="BP117" s="23">
        <f>VLOOKUP(AR117,POINTS_TABLE!$D$49:$E$50,2,FALSE)</f>
        <v>-3.4375704313596254</v>
      </c>
      <c r="BQ117" s="23">
        <f>VLOOKUP(AS117,POINTS_TABLE!$D$51:$E$52,2,FALSE)</f>
        <v>-3.8353326132213157</v>
      </c>
      <c r="BR117" s="39">
        <f>ROUND(SCORECARD_SCALLING!$C$6-SUM(BF117:BQ117)-TRAIN_SUMMARY!$C$2*SCORECARD_SCALLING!$C$5,0)</f>
        <v>498</v>
      </c>
      <c r="BS117" t="str">
        <f t="shared" si="22"/>
        <v>Reject</v>
      </c>
      <c r="BT117">
        <f t="shared" si="23"/>
        <v>1</v>
      </c>
    </row>
    <row r="118" spans="1:72">
      <c r="A118" s="2" t="s">
        <v>32</v>
      </c>
      <c r="B118" s="2">
        <v>18</v>
      </c>
      <c r="C118" s="2" t="s">
        <v>22</v>
      </c>
      <c r="D118" s="2" t="s">
        <v>46</v>
      </c>
      <c r="E118" s="2">
        <v>884</v>
      </c>
      <c r="F118" s="2" t="s">
        <v>34</v>
      </c>
      <c r="G118" s="2" t="s">
        <v>25</v>
      </c>
      <c r="H118" s="2">
        <v>4</v>
      </c>
      <c r="I118" s="2" t="s">
        <v>26</v>
      </c>
      <c r="J118" s="2" t="s">
        <v>27</v>
      </c>
      <c r="K118" s="2">
        <v>4</v>
      </c>
      <c r="L118" s="2" t="s">
        <v>50</v>
      </c>
      <c r="M118" s="2">
        <v>36</v>
      </c>
      <c r="N118" s="2" t="s">
        <v>61</v>
      </c>
      <c r="O118" s="2" t="s">
        <v>29</v>
      </c>
      <c r="P118" s="2">
        <v>1</v>
      </c>
      <c r="Q118" s="2" t="s">
        <v>30</v>
      </c>
      <c r="R118" s="2">
        <v>2</v>
      </c>
      <c r="S118" s="2" t="s">
        <v>31</v>
      </c>
      <c r="T118" s="2" t="s">
        <v>31</v>
      </c>
      <c r="U118" s="2">
        <v>1</v>
      </c>
      <c r="V118">
        <f>_xlfn.XLOOKUP(B118,Binning_WOE_IV!$C$2:$C$6,Binning_WOE_IV!$I$2:$I$6,"not found",-1)</f>
        <v>7.0953437452657447E-2</v>
      </c>
      <c r="W118">
        <f>_xlfn.XLOOKUP(E118,Binning_WOE_IV!$C$7:$C$12,Binning_WOE_IV!$I$7:$I$12,"not found",-1)</f>
        <v>3.9978967825304385E-2</v>
      </c>
      <c r="X118">
        <f>_xlfn.XLOOKUP(M118,Binning_WOE_IV!$C$13:$C$18,Binning_WOE_IV!$I$13:$I$18,"not found",-1)</f>
        <v>0.27579903319597576</v>
      </c>
      <c r="Y118">
        <f>_xlfn.XLOOKUP(A118,Binning_WOE_IV!$B$32:$B$35,Binning_WOE_IV!$G$32:$G$35,"not found",0)</f>
        <v>-0.45557089656450134</v>
      </c>
      <c r="Z118" s="23">
        <f>_xlfn.XLOOKUP(_xlfn.XLOOKUP(C118,Binning_WOE_IV!$AF$2:$AF$6,Binning_WOE_IV!$AG$2:$AG$6,"not found",0),Binning_WOE_IV!$R$36:$R$38,Binning_WOE_IV!$G$36:$G$38,"not found",0)</f>
        <v>0.68738688104907397</v>
      </c>
      <c r="AA118" cm="1">
        <f t="array" ref="AA118">_xlfn.SWITCH(D118,"radio/tv",Binning_WOE_IV!$G$39,"other",Binning_WOE_IV!$G$39,"education",Binning_WOE_IV!$G$40,"retraining",Binning_WOE_IV!$G$40,"furniture/equipment",Binning_WOE_IV!$G$41,"domestic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18">
        <f>_xlfn.LET(_xlpm.b,_xlfn.XLOOKUP(F118,Binning_WOE_IV!$AJ$2:$AJ$6,Binning_WOE_IV!$AK$2:$AK$6,"not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18">
        <f>_xlfn.LET(_xlpm.b,_xlfn.XLOOKUP(G118,Binning_WOE_IV!$AL$2:$AL$6,Binning_WOE_IV!$AM$2:$AM$6,"not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18">
        <f>_xlfn.XLOOKUP(_xlfn.XLOOKUP(I118,Binning_WOE_IV!$AN$2:$AN$5,Binning_WOE_IV!$AO$2:$AO$5,"not found",0),Binning_WOE_IV!$R$53:$R$55,Binning_WOE_IV!$G$53:$G$55,"not found",0)</f>
        <v>0.1811117123342415</v>
      </c>
      <c r="AE118">
        <f>_xlfn.LET(_xlpm.b,_xlfn.XLOOKUP(L118,Binning_WOE_IV!$AQ$2:$AQ$5,Binning_WOE_IV!$AR$2:$AR$5,"not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18">
        <f>_xlfn.XLOOKUP(_xlfn.XLOOKUP(N118,Binning_WOE_IV!$AS$2:$AS$4,Binning_WOE_IV!$AT$2:$AT$4,"not found",0),Binning_WOE_IV!$R$62:$R$63,Binning_WOE_IV!$G$62:$G$63,"not found",0)</f>
        <v>-0.54969627176468283</v>
      </c>
      <c r="AG118">
        <f>_xlfn.XLOOKUP(_xlfn.XLOOKUP(O118,Binning_WOE_IV!$AU$2:$AU$4,Binning_WOE_IV!$AV$2:$AV$4,"not found",0),Binning_WOE_IV!$R$64:$R$65,Binning_WOE_IV!$G$64:$G$65,"not found",0)</f>
        <v>0.23435622685305388</v>
      </c>
      <c r="AH118">
        <f>V118*TEST_SUMMARY!$C$3</f>
        <v>-5.5952498937620498E-2</v>
      </c>
      <c r="AI118">
        <f>W118*TEST_SUMMARY!$C$4</f>
        <v>-1.9952478243670423E-2</v>
      </c>
      <c r="AJ118">
        <f>X118*TEST_SUMMARY!$C$5</f>
        <v>-0.1756525653466223</v>
      </c>
      <c r="AK118">
        <f>Y118*TEST_SUMMARY!$C$6</f>
        <v>0.35709270141793154</v>
      </c>
      <c r="AL118">
        <f>Z118*TEST_SUMMARY!$C$7</f>
        <v>-0.37777464997720578</v>
      </c>
      <c r="AM118">
        <f>AA118*TEST_SUMMARY!$C$8</f>
        <v>0.38352631329769549</v>
      </c>
      <c r="AN118">
        <f>AB118*TEST_SUMMARY!$C$9</f>
        <v>0.17108448609736249</v>
      </c>
      <c r="AO118">
        <f>AC118*TEST_SUMMARY!$C$10</f>
        <v>-0.18469041192036334</v>
      </c>
      <c r="AP118">
        <f>AD118*TEST_SUMMARY!$C$11</f>
        <v>-0.21458247952085815</v>
      </c>
      <c r="AQ118">
        <f>AE118*TEST_SUMMARY!$C$12</f>
        <v>6.1778553558697331E-2</v>
      </c>
      <c r="AR118">
        <f>AF118*TEST_SUMMARY!$C$13</f>
        <v>0.33693577197926589</v>
      </c>
      <c r="AS118">
        <f>AG118*TEST_SUMMARY!$C$14</f>
        <v>-8.8614999578798745E-2</v>
      </c>
      <c r="AT118">
        <f>TEST_SUMMARY!$C$2+SUM(AH118:AS118)</f>
        <v>-0.62820307193630964</v>
      </c>
      <c r="AU118">
        <f t="shared" si="13"/>
        <v>0.34791809735686385</v>
      </c>
      <c r="AV118">
        <f t="shared" si="14"/>
        <v>1.0557881793301953</v>
      </c>
      <c r="AW118">
        <f t="shared" si="15"/>
        <v>0</v>
      </c>
      <c r="AX118">
        <f t="shared" si="16"/>
        <v>1</v>
      </c>
      <c r="AY118" s="35">
        <f t="shared" si="24"/>
        <v>53</v>
      </c>
      <c r="AZ118" s="35">
        <f t="shared" si="24"/>
        <v>64</v>
      </c>
      <c r="BA118" s="35">
        <f t="shared" si="20"/>
        <v>0.24651162790697675</v>
      </c>
      <c r="BB118" s="35">
        <f t="shared" si="21"/>
        <v>0.75294117647058822</v>
      </c>
      <c r="BC118" s="35">
        <f t="shared" si="17"/>
        <v>0.50642954856361144</v>
      </c>
      <c r="BD118">
        <f t="shared" si="18"/>
        <v>0.75294117647058822</v>
      </c>
      <c r="BE118">
        <f t="shared" si="19"/>
        <v>0.24651162790697675</v>
      </c>
      <c r="BF118" s="23">
        <f>VLOOKUP(AH118,POINTS_TABLE!$D$2:$E$6,2,FALSE)</f>
        <v>-2.4216717822795024</v>
      </c>
      <c r="BG118" s="23">
        <f>VLOOKUP(AI118,POINTS_TABLE!$D$7:$E$12,2,FALSE)</f>
        <v>-0.86356024246764762</v>
      </c>
      <c r="BH118" s="23">
        <f>VLOOKUP(AJ118,POINTS_TABLE!$D$13:$E$18,2,FALSE)</f>
        <v>-7.6023925483498971</v>
      </c>
      <c r="BI118" s="23">
        <f>VLOOKUP(AK118,POINTS_TABLE!$D$21:$E$24,2,FALSE)</f>
        <v>15.455276084198793</v>
      </c>
      <c r="BJ118" s="23">
        <f>VLOOKUP(AL118,POINTS_TABLE!$D$25:$E$27,2,FALSE)</f>
        <v>-16.350408422870363</v>
      </c>
      <c r="BK118" s="23">
        <f>VLOOKUP(AM118,POINTS_TABLE!$D$28:$E$33,2,FALSE)</f>
        <v>16.599345307350365</v>
      </c>
      <c r="BL118" s="23">
        <f>VLOOKUP(AN118,POINTS_TABLE!$D$34:$E$37,2,FALSE)</f>
        <v>7.4046821899710498</v>
      </c>
      <c r="BM118" s="23">
        <f>VLOOKUP(AO118,POINTS_TABLE!$D$38:$E$41,2,FALSE)</f>
        <v>-7.9935582413174426</v>
      </c>
      <c r="BN118" s="23">
        <f>VLOOKUP(AP118,POINTS_TABLE!$D$42:$E$44,2,FALSE)</f>
        <v>-9.2873123719919874</v>
      </c>
      <c r="BO118" s="23">
        <f>VLOOKUP(AQ118,POINTS_TABLE!$D$45:$E$48,2,FALSE)</f>
        <v>2.6738283855727758</v>
      </c>
      <c r="BP118" s="23">
        <f>VLOOKUP(AR118,POINTS_TABLE!$D$49:$E$50,2,FALSE)</f>
        <v>14.582867019977442</v>
      </c>
      <c r="BQ118" s="23">
        <f>VLOOKUP(AS118,POINTS_TABLE!$D$51:$E$52,2,FALSE)</f>
        <v>-3.8353326132213157</v>
      </c>
      <c r="BR118" s="39">
        <f>ROUND(SCORECARD_SCALLING!$C$6-SUM(BF118:BQ118)-TRAIN_SUMMARY!$C$2*SCORECARD_SCALLING!$C$5,0)</f>
        <v>498</v>
      </c>
      <c r="BS118" t="str">
        <f t="shared" si="22"/>
        <v>Reject</v>
      </c>
      <c r="BT118">
        <f t="shared" si="23"/>
        <v>1</v>
      </c>
    </row>
    <row r="119" spans="1:72">
      <c r="A119" s="2" t="s">
        <v>21</v>
      </c>
      <c r="B119" s="2">
        <v>12</v>
      </c>
      <c r="C119" s="2" t="s">
        <v>45</v>
      </c>
      <c r="D119" s="2" t="s">
        <v>46</v>
      </c>
      <c r="E119" s="2">
        <v>1344</v>
      </c>
      <c r="F119" s="2" t="s">
        <v>34</v>
      </c>
      <c r="G119" s="2" t="s">
        <v>35</v>
      </c>
      <c r="H119" s="2">
        <v>4</v>
      </c>
      <c r="I119" s="2" t="s">
        <v>26</v>
      </c>
      <c r="J119" s="2" t="s">
        <v>27</v>
      </c>
      <c r="K119" s="2">
        <v>2</v>
      </c>
      <c r="L119" s="2" t="s">
        <v>28</v>
      </c>
      <c r="M119" s="2">
        <v>43</v>
      </c>
      <c r="N119" s="2" t="s">
        <v>27</v>
      </c>
      <c r="O119" s="2" t="s">
        <v>29</v>
      </c>
      <c r="P119" s="2">
        <v>2</v>
      </c>
      <c r="Q119" s="2" t="s">
        <v>40</v>
      </c>
      <c r="R119" s="2">
        <v>2</v>
      </c>
      <c r="S119" s="2" t="s">
        <v>27</v>
      </c>
      <c r="T119" s="2" t="s">
        <v>31</v>
      </c>
      <c r="U119" s="2">
        <v>0</v>
      </c>
      <c r="V119">
        <f>_xlfn.XLOOKUP(B119,Binning_WOE_IV!$C$2:$C$6,Binning_WOE_IV!$I$2:$I$6,"not found",-1)</f>
        <v>7.0953437452657447E-2</v>
      </c>
      <c r="W119">
        <f>_xlfn.XLOOKUP(E119,Binning_WOE_IV!$C$7:$C$12,Binning_WOE_IV!$I$7:$I$12,"not found",-1)</f>
        <v>0.16104877718831048</v>
      </c>
      <c r="X119">
        <f>_xlfn.XLOOKUP(M119,Binning_WOE_IV!$C$13:$C$18,Binning_WOE_IV!$I$13:$I$18,"not found",-1)</f>
        <v>0.27579903319597576</v>
      </c>
      <c r="Y119">
        <f>_xlfn.XLOOKUP(A119,Binning_WOE_IV!$B$32:$B$35,Binning_WOE_IV!$G$32:$G$35,"not found",0)</f>
        <v>-0.67859154491044971</v>
      </c>
      <c r="Z119" s="23">
        <f>_xlfn.XLOOKUP(_xlfn.XLOOKUP(C119,Binning_WOE_IV!$AF$2:$AF$6,Binning_WOE_IV!$AG$2:$AG$6,"not found",0),Binning_WOE_IV!$R$36:$R$38,Binning_WOE_IV!$G$36:$G$38,"not found",0)</f>
        <v>-4.4726268044255127E-2</v>
      </c>
      <c r="AA119" cm="1">
        <f t="array" ref="AA119">_xlfn.SWITCH(D119,"radio/tv",Binning_WOE_IV!$G$39,"other",Binning_WOE_IV!$G$39,"education",Binning_WOE_IV!$G$40,"retraining",Binning_WOE_IV!$G$40,"furniture/equipment",Binning_WOE_IV!$G$41,"domestic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19">
        <f>_xlfn.LET(_xlpm.b,_xlfn.XLOOKUP(F119,Binning_WOE_IV!$AJ$2:$AJ$6,Binning_WOE_IV!$AK$2:$AK$6,"not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19">
        <f>_xlfn.LET(_xlpm.b,_xlfn.XLOOKUP(G119,Binning_WOE_IV!$AL$2:$AL$6,Binning_WOE_IV!$AM$2:$AM$6,"not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19">
        <f>_xlfn.XLOOKUP(_xlfn.XLOOKUP(I119,Binning_WOE_IV!$AN$2:$AN$5,Binning_WOE_IV!$AO$2:$AO$5,"not found",0),Binning_WOE_IV!$R$53:$R$55,Binning_WOE_IV!$G$53:$G$55,"not found",0)</f>
        <v>0.1811117123342415</v>
      </c>
      <c r="AE119">
        <f>_xlfn.LET(_xlpm.b,_xlfn.XLOOKUP(L119,Binning_WOE_IV!$AQ$2:$AQ$5,Binning_WOE_IV!$AR$2:$AR$5,"not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19">
        <f>_xlfn.XLOOKUP(_xlfn.XLOOKUP(N119,Binning_WOE_IV!$AS$2:$AS$4,Binning_WOE_IV!$AT$2:$AT$4,"not found",0),Binning_WOE_IV!$R$62:$R$63,Binning_WOE_IV!$G$62:$G$63,"not found",0)</f>
        <v>0.12957806221905885</v>
      </c>
      <c r="AG119">
        <f>_xlfn.XLOOKUP(_xlfn.XLOOKUP(O119,Binning_WOE_IV!$AU$2:$AU$4,Binning_WOE_IV!$AV$2:$AV$4,"not found",0),Binning_WOE_IV!$R$64:$R$65,Binning_WOE_IV!$G$64:$G$65,"not found",0)</f>
        <v>0.23435622685305388</v>
      </c>
      <c r="AH119">
        <f>V119*TEST_SUMMARY!$C$3</f>
        <v>-5.5952498937620498E-2</v>
      </c>
      <c r="AI119">
        <f>W119*TEST_SUMMARY!$C$4</f>
        <v>-8.037531726833734E-2</v>
      </c>
      <c r="AJ119">
        <f>X119*TEST_SUMMARY!$C$5</f>
        <v>-0.1756525653466223</v>
      </c>
      <c r="AK119">
        <f>Y119*TEST_SUMMARY!$C$6</f>
        <v>0.53190423215968441</v>
      </c>
      <c r="AL119">
        <f>Z119*TEST_SUMMARY!$C$7</f>
        <v>2.4580699342731407E-2</v>
      </c>
      <c r="AM119">
        <f>AA119*TEST_SUMMARY!$C$8</f>
        <v>0.38352631329769549</v>
      </c>
      <c r="AN119">
        <f>AB119*TEST_SUMMARY!$C$9</f>
        <v>0.17108448609736249</v>
      </c>
      <c r="AO119">
        <f>AC119*TEST_SUMMARY!$C$10</f>
        <v>4.7923621110280083E-2</v>
      </c>
      <c r="AP119">
        <f>AD119*TEST_SUMMARY!$C$11</f>
        <v>-0.21458247952085815</v>
      </c>
      <c r="AQ119">
        <f>AE119*TEST_SUMMARY!$C$12</f>
        <v>-0.28008206528227803</v>
      </c>
      <c r="AR119">
        <f>AF119*TEST_SUMMARY!$C$13</f>
        <v>-7.9424741749105313E-2</v>
      </c>
      <c r="AS119">
        <f>AG119*TEST_SUMMARY!$C$14</f>
        <v>-8.8614999578798745E-2</v>
      </c>
      <c r="AT119">
        <f>TEST_SUMMARY!$C$2+SUM(AH119:AS119)</f>
        <v>-0.63706613043798965</v>
      </c>
      <c r="AU119">
        <f t="shared" si="13"/>
        <v>0.34591004539045345</v>
      </c>
      <c r="AV119">
        <f t="shared" si="14"/>
        <v>0.42451039170888633</v>
      </c>
      <c r="AW119">
        <f t="shared" si="15"/>
        <v>1</v>
      </c>
      <c r="AX119">
        <f t="shared" si="16"/>
        <v>0</v>
      </c>
      <c r="AY119" s="35">
        <f t="shared" si="24"/>
        <v>54</v>
      </c>
      <c r="AZ119" s="35">
        <f t="shared" si="24"/>
        <v>64</v>
      </c>
      <c r="BA119" s="35">
        <f t="shared" si="20"/>
        <v>0.25116279069767444</v>
      </c>
      <c r="BB119" s="35">
        <f t="shared" si="21"/>
        <v>0.75294117647058822</v>
      </c>
      <c r="BC119" s="35">
        <f t="shared" si="17"/>
        <v>0.50177838577291378</v>
      </c>
      <c r="BD119">
        <f t="shared" si="18"/>
        <v>0.75294117647058822</v>
      </c>
      <c r="BE119">
        <f t="shared" si="19"/>
        <v>0.25116279069767444</v>
      </c>
      <c r="BF119" s="23">
        <f>VLOOKUP(AH119,POINTS_TABLE!$D$2:$E$6,2,FALSE)</f>
        <v>-2.4216717822795024</v>
      </c>
      <c r="BG119" s="23">
        <f>VLOOKUP(AI119,POINTS_TABLE!$D$7:$E$12,2,FALSE)</f>
        <v>-3.4787121489872201</v>
      </c>
      <c r="BH119" s="23">
        <f>VLOOKUP(AJ119,POINTS_TABLE!$D$13:$E$18,2,FALSE)</f>
        <v>-7.6023925483498971</v>
      </c>
      <c r="BI119" s="23">
        <f>VLOOKUP(AK119,POINTS_TABLE!$D$21:$E$24,2,FALSE)</f>
        <v>23.021267938938855</v>
      </c>
      <c r="BJ119" s="23">
        <f>VLOOKUP(AL119,POINTS_TABLE!$D$25:$E$27,2,FALSE)</f>
        <v>1.063873591300236</v>
      </c>
      <c r="BK119" s="23">
        <f>VLOOKUP(AM119,POINTS_TABLE!$D$28:$E$33,2,FALSE)</f>
        <v>16.599345307350365</v>
      </c>
      <c r="BL119" s="23">
        <f>VLOOKUP(AN119,POINTS_TABLE!$D$34:$E$37,2,FALSE)</f>
        <v>7.4046821899710498</v>
      </c>
      <c r="BM119" s="23">
        <f>VLOOKUP(AO119,POINTS_TABLE!$D$38:$E$41,2,FALSE)</f>
        <v>2.0741751155172814</v>
      </c>
      <c r="BN119" s="23">
        <f>VLOOKUP(AP119,POINTS_TABLE!$D$42:$E$44,2,FALSE)</f>
        <v>-9.2873123719919874</v>
      </c>
      <c r="BO119" s="23">
        <f>VLOOKUP(AQ119,POINTS_TABLE!$D$45:$E$48,2,FALSE)</f>
        <v>-12.122190198740443</v>
      </c>
      <c r="BP119" s="23">
        <f>VLOOKUP(AR119,POINTS_TABLE!$D$49:$E$50,2,FALSE)</f>
        <v>-3.4375704313596254</v>
      </c>
      <c r="BQ119" s="23">
        <f>VLOOKUP(AS119,POINTS_TABLE!$D$51:$E$52,2,FALSE)</f>
        <v>-3.8353326132213157</v>
      </c>
      <c r="BR119" s="39">
        <f>ROUND(SCORECARD_SCALLING!$C$6-SUM(BF119:BQ119)-TRAIN_SUMMARY!$C$2*SCORECARD_SCALLING!$C$5,0)</f>
        <v>498</v>
      </c>
      <c r="BS119" t="str">
        <f t="shared" si="22"/>
        <v>Reject</v>
      </c>
      <c r="BT119">
        <f t="shared" si="23"/>
        <v>1</v>
      </c>
    </row>
    <row r="120" spans="1:72">
      <c r="A120" s="2" t="s">
        <v>37</v>
      </c>
      <c r="B120" s="2">
        <v>36</v>
      </c>
      <c r="C120" s="2" t="s">
        <v>22</v>
      </c>
      <c r="D120" s="2" t="s">
        <v>23</v>
      </c>
      <c r="E120" s="2">
        <v>9566</v>
      </c>
      <c r="F120" s="2" t="s">
        <v>34</v>
      </c>
      <c r="G120" s="2" t="s">
        <v>35</v>
      </c>
      <c r="H120" s="2">
        <v>2</v>
      </c>
      <c r="I120" s="2" t="s">
        <v>36</v>
      </c>
      <c r="J120" s="2" t="s">
        <v>27</v>
      </c>
      <c r="K120" s="2">
        <v>2</v>
      </c>
      <c r="L120" s="2" t="s">
        <v>50</v>
      </c>
      <c r="M120" s="2">
        <v>31</v>
      </c>
      <c r="N120" s="2" t="s">
        <v>65</v>
      </c>
      <c r="O120" s="2" t="s">
        <v>29</v>
      </c>
      <c r="P120" s="2">
        <v>2</v>
      </c>
      <c r="Q120" s="2" t="s">
        <v>30</v>
      </c>
      <c r="R120" s="2">
        <v>1</v>
      </c>
      <c r="S120" s="2" t="s">
        <v>27</v>
      </c>
      <c r="T120" s="2" t="s">
        <v>31</v>
      </c>
      <c r="U120" s="2">
        <v>0</v>
      </c>
      <c r="V120">
        <f>_xlfn.XLOOKUP(B120,Binning_WOE_IV!$C$2:$C$6,Binning_WOE_IV!$I$2:$I$6,"not found",-1)</f>
        <v>-0.672432264549915</v>
      </c>
      <c r="W120">
        <f>_xlfn.XLOOKUP(E120,Binning_WOE_IV!$C$7:$C$12,Binning_WOE_IV!$I$7:$I$12,"not found",-1)</f>
        <v>-0.98786424995459821</v>
      </c>
      <c r="X120">
        <f>_xlfn.XLOOKUP(M120,Binning_WOE_IV!$C$13:$C$18,Binning_WOE_IV!$I$13:$I$18,"not found",-1)</f>
        <v>-9.0210644079187538E-2</v>
      </c>
      <c r="Y120">
        <f>_xlfn.XLOOKUP(A120,Binning_WOE_IV!$B$32:$B$35,Binning_WOE_IV!$G$32:$G$35,"not found",0)</f>
        <v>1.1281887537091495</v>
      </c>
      <c r="Z120" s="23">
        <f>_xlfn.XLOOKUP(_xlfn.XLOOKUP(C120,Binning_WOE_IV!$AF$2:$AF$6,Binning_WOE_IV!$AG$2:$AG$6,"not found",0),Binning_WOE_IV!$R$36:$R$38,Binning_WOE_IV!$G$36:$G$38,"not found",0)</f>
        <v>0.68738688104907397</v>
      </c>
      <c r="AA120" cm="1">
        <f t="array" ref="AA120">_xlfn.SWITCH(D120,"radio/tv",Binning_WOE_IV!$G$39,"other",Binning_WOE_IV!$G$39,"education",Binning_WOE_IV!$G$40,"retraining",Binning_WOE_IV!$G$40,"furniture/equipment",Binning_WOE_IV!$G$41,"domestic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20">
        <f>_xlfn.LET(_xlpm.b,_xlfn.XLOOKUP(F120,Binning_WOE_IV!$AJ$2:$AJ$6,Binning_WOE_IV!$AK$2:$AK$6,"not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20">
        <f>_xlfn.LET(_xlpm.b,_xlfn.XLOOKUP(G120,Binning_WOE_IV!$AL$2:$AL$6,Binning_WOE_IV!$AM$2:$AM$6,"not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20">
        <f>_xlfn.XLOOKUP(_xlfn.XLOOKUP(I120,Binning_WOE_IV!$AN$2:$AN$5,Binning_WOE_IV!$AO$2:$AO$5,"not found",0),Binning_WOE_IV!$R$53:$R$55,Binning_WOE_IV!$G$53:$G$55,"not found",0)</f>
        <v>-0.20099341664998441</v>
      </c>
      <c r="AE120">
        <f>_xlfn.LET(_xlpm.b,_xlfn.XLOOKUP(L120,Binning_WOE_IV!$AQ$2:$AQ$5,Binning_WOE_IV!$AR$2:$AR$5,"not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20">
        <f>_xlfn.XLOOKUP(_xlfn.XLOOKUP(N120,Binning_WOE_IV!$AS$2:$AS$4,Binning_WOE_IV!$AT$2:$AT$4,"not found",0),Binning_WOE_IV!$R$62:$R$63,Binning_WOE_IV!$G$62:$G$63,"not found",0)</f>
        <v>-0.54969627176468283</v>
      </c>
      <c r="AG120">
        <f>_xlfn.XLOOKUP(_xlfn.XLOOKUP(O120,Binning_WOE_IV!$AU$2:$AU$4,Binning_WOE_IV!$AV$2:$AV$4,"not found",0),Binning_WOE_IV!$R$64:$R$65,Binning_WOE_IV!$G$64:$G$65,"not found",0)</f>
        <v>0.23435622685305388</v>
      </c>
      <c r="AH120">
        <f>V120*TEST_SUMMARY!$C$3</f>
        <v>0.53026698802232175</v>
      </c>
      <c r="AI120">
        <f>W120*TEST_SUMMARY!$C$4</f>
        <v>0.49301772974847569</v>
      </c>
      <c r="AJ120">
        <f>X120*TEST_SUMMARY!$C$5</f>
        <v>5.7453903556002682E-2</v>
      </c>
      <c r="AK120">
        <f>Y120*TEST_SUMMARY!$C$6</f>
        <v>-0.88431454425511169</v>
      </c>
      <c r="AL120">
        <f>Z120*TEST_SUMMARY!$C$7</f>
        <v>-0.37777464997720578</v>
      </c>
      <c r="AM120">
        <f>AA120*TEST_SUMMARY!$C$8</f>
        <v>-0.43521580803835686</v>
      </c>
      <c r="AN120">
        <f>AB120*TEST_SUMMARY!$C$9</f>
        <v>0.17108448609736249</v>
      </c>
      <c r="AO120">
        <f>AC120*TEST_SUMMARY!$C$10</f>
        <v>4.7923621110280083E-2</v>
      </c>
      <c r="AP120">
        <f>AD120*TEST_SUMMARY!$C$11</f>
        <v>0.23813846799994265</v>
      </c>
      <c r="AQ120">
        <f>AE120*TEST_SUMMARY!$C$12</f>
        <v>6.1778553558697331E-2</v>
      </c>
      <c r="AR120">
        <f>AF120*TEST_SUMMARY!$C$13</f>
        <v>0.33693577197926589</v>
      </c>
      <c r="AS120">
        <f>AG120*TEST_SUMMARY!$C$14</f>
        <v>-8.8614999578798745E-2</v>
      </c>
      <c r="AT120">
        <f>TEST_SUMMARY!$C$2+SUM(AH120:AS120)</f>
        <v>-0.67072129453924778</v>
      </c>
      <c r="AU120">
        <f t="shared" si="13"/>
        <v>0.33833534970208101</v>
      </c>
      <c r="AV120">
        <f t="shared" si="14"/>
        <v>0.41299642194228597</v>
      </c>
      <c r="AW120">
        <f t="shared" si="15"/>
        <v>1</v>
      </c>
      <c r="AX120">
        <f t="shared" si="16"/>
        <v>0</v>
      </c>
      <c r="AY120" s="35">
        <f t="shared" si="24"/>
        <v>55</v>
      </c>
      <c r="AZ120" s="35">
        <f t="shared" si="24"/>
        <v>64</v>
      </c>
      <c r="BA120" s="35">
        <f t="shared" si="20"/>
        <v>0.2558139534883721</v>
      </c>
      <c r="BB120" s="35">
        <f t="shared" si="21"/>
        <v>0.75294117647058822</v>
      </c>
      <c r="BC120" s="35">
        <f t="shared" si="17"/>
        <v>0.49712722298221612</v>
      </c>
      <c r="BD120">
        <f t="shared" si="18"/>
        <v>0.75294117647058822</v>
      </c>
      <c r="BE120">
        <f t="shared" si="19"/>
        <v>0.2558139534883721</v>
      </c>
      <c r="BF120" s="23">
        <f>VLOOKUP(AH120,POINTS_TABLE!$D$2:$E$6,2,FALSE)</f>
        <v>22.950406619007929</v>
      </c>
      <c r="BG120" s="23">
        <f>VLOOKUP(AI120,POINTS_TABLE!$D$7:$E$12,2,FALSE)</f>
        <v>21.33822701335383</v>
      </c>
      <c r="BH120" s="23">
        <f>VLOOKUP(AJ120,POINTS_TABLE!$D$13:$E$18,2,FALSE)</f>
        <v>2.4866538521987356</v>
      </c>
      <c r="BI120" s="23">
        <f>VLOOKUP(AK120,POINTS_TABLE!$D$21:$E$24,2,FALSE)</f>
        <v>-38.273886227485001</v>
      </c>
      <c r="BJ120" s="23">
        <f>VLOOKUP(AL120,POINTS_TABLE!$D$25:$E$27,2,FALSE)</f>
        <v>-16.350408422870363</v>
      </c>
      <c r="BK120" s="23">
        <f>VLOOKUP(AM120,POINTS_TABLE!$D$28:$E$33,2,FALSE)</f>
        <v>-18.836510639202615</v>
      </c>
      <c r="BL120" s="23">
        <f>VLOOKUP(AN120,POINTS_TABLE!$D$34:$E$37,2,FALSE)</f>
        <v>7.4046821899710498</v>
      </c>
      <c r="BM120" s="23">
        <f>VLOOKUP(AO120,POINTS_TABLE!$D$38:$E$41,2,FALSE)</f>
        <v>2.0741751155172814</v>
      </c>
      <c r="BN120" s="23">
        <f>VLOOKUP(AP120,POINTS_TABLE!$D$42:$E$44,2,FALSE)</f>
        <v>10.30683560485237</v>
      </c>
      <c r="BO120" s="23">
        <f>VLOOKUP(AQ120,POINTS_TABLE!$D$45:$E$48,2,FALSE)</f>
        <v>2.6738283855727758</v>
      </c>
      <c r="BP120" s="23">
        <f>VLOOKUP(AR120,POINTS_TABLE!$D$49:$E$50,2,FALSE)</f>
        <v>14.582867019977442</v>
      </c>
      <c r="BQ120" s="23">
        <f>VLOOKUP(AS120,POINTS_TABLE!$D$51:$E$52,2,FALSE)</f>
        <v>-3.8353326132213157</v>
      </c>
      <c r="BR120" s="39">
        <f>ROUND(SCORECARD_SCALLING!$C$6-SUM(BF120:BQ120)-TRAIN_SUMMARY!$C$2*SCORECARD_SCALLING!$C$5,0)</f>
        <v>499</v>
      </c>
      <c r="BS120" t="str">
        <f t="shared" si="22"/>
        <v>Reject</v>
      </c>
      <c r="BT120">
        <f t="shared" si="23"/>
        <v>1</v>
      </c>
    </row>
    <row r="121" spans="1:72">
      <c r="A121" s="2" t="s">
        <v>21</v>
      </c>
      <c r="B121" s="2">
        <v>12</v>
      </c>
      <c r="C121" s="2" t="s">
        <v>22</v>
      </c>
      <c r="D121" s="2" t="s">
        <v>46</v>
      </c>
      <c r="E121" s="2">
        <v>4843</v>
      </c>
      <c r="F121" s="2" t="s">
        <v>34</v>
      </c>
      <c r="G121" s="2" t="s">
        <v>25</v>
      </c>
      <c r="H121" s="2">
        <v>3</v>
      </c>
      <c r="I121" s="2" t="s">
        <v>26</v>
      </c>
      <c r="J121" s="2" t="s">
        <v>66</v>
      </c>
      <c r="K121" s="2">
        <v>4</v>
      </c>
      <c r="L121" s="2" t="s">
        <v>43</v>
      </c>
      <c r="M121" s="2">
        <v>43</v>
      </c>
      <c r="N121" s="2" t="s">
        <v>27</v>
      </c>
      <c r="O121" s="2" t="s">
        <v>51</v>
      </c>
      <c r="P121" s="2">
        <v>2</v>
      </c>
      <c r="Q121" s="2" t="s">
        <v>30</v>
      </c>
      <c r="R121" s="2">
        <v>1</v>
      </c>
      <c r="S121" s="2" t="s">
        <v>31</v>
      </c>
      <c r="T121" s="2" t="s">
        <v>31</v>
      </c>
      <c r="U121" s="2">
        <v>1</v>
      </c>
      <c r="V121">
        <f>_xlfn.XLOOKUP(B121,Binning_WOE_IV!$C$2:$C$6,Binning_WOE_IV!$I$2:$I$6,"not found",-1)</f>
        <v>7.0953437452657447E-2</v>
      </c>
      <c r="W121">
        <f>_xlfn.XLOOKUP(E121,Binning_WOE_IV!$C$7:$C$12,Binning_WOE_IV!$I$7:$I$12,"not found",-1)</f>
        <v>4.3939369041401284E-2</v>
      </c>
      <c r="X121">
        <f>_xlfn.XLOOKUP(M121,Binning_WOE_IV!$C$13:$C$18,Binning_WOE_IV!$I$13:$I$18,"not found",-1)</f>
        <v>0.27579903319597576</v>
      </c>
      <c r="Y121">
        <f>_xlfn.XLOOKUP(A121,Binning_WOE_IV!$B$32:$B$35,Binning_WOE_IV!$G$32:$G$35,"not found",0)</f>
        <v>-0.67859154491044971</v>
      </c>
      <c r="Z121" s="23">
        <f>_xlfn.XLOOKUP(_xlfn.XLOOKUP(C121,Binning_WOE_IV!$AF$2:$AF$6,Binning_WOE_IV!$AG$2:$AG$6,"not found",0),Binning_WOE_IV!$R$36:$R$38,Binning_WOE_IV!$G$36:$G$38,"not found",0)</f>
        <v>0.68738688104907397</v>
      </c>
      <c r="AA121" cm="1">
        <f t="array" ref="AA121">_xlfn.SWITCH(D121,"radio/tv",Binning_WOE_IV!$G$39,"other",Binning_WOE_IV!$G$39,"education",Binning_WOE_IV!$G$40,"retraining",Binning_WOE_IV!$G$40,"furniture/equipment",Binning_WOE_IV!$G$41,"domestic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21">
        <f>_xlfn.LET(_xlpm.b,_xlfn.XLOOKUP(F121,Binning_WOE_IV!$AJ$2:$AJ$6,Binning_WOE_IV!$AK$2:$AK$6,"not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21">
        <f>_xlfn.LET(_xlpm.b,_xlfn.XLOOKUP(G121,Binning_WOE_IV!$AL$2:$AL$6,Binning_WOE_IV!$AM$2:$AM$6,"not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21">
        <f>_xlfn.XLOOKUP(_xlfn.XLOOKUP(I121,Binning_WOE_IV!$AN$2:$AN$5,Binning_WOE_IV!$AO$2:$AO$5,"not found",0),Binning_WOE_IV!$R$53:$R$55,Binning_WOE_IV!$G$53:$G$55,"not found",0)</f>
        <v>0.1811117123342415</v>
      </c>
      <c r="AE121">
        <f>_xlfn.LET(_xlpm.b,_xlfn.XLOOKUP(L121,Binning_WOE_IV!$AQ$2:$AQ$5,Binning_WOE_IV!$AR$2:$AR$5,"not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21">
        <f>_xlfn.XLOOKUP(_xlfn.XLOOKUP(N121,Binning_WOE_IV!$AS$2:$AS$4,Binning_WOE_IV!$AT$2:$AT$4,"not found",0),Binning_WOE_IV!$R$62:$R$63,Binning_WOE_IV!$G$62:$G$63,"not found",0)</f>
        <v>0.12957806221905885</v>
      </c>
      <c r="AG121">
        <f>_xlfn.XLOOKUP(_xlfn.XLOOKUP(O121,Binning_WOE_IV!$AU$2:$AU$4,Binning_WOE_IV!$AV$2:$AV$4,"not found",0),Binning_WOE_IV!$R$64:$R$65,Binning_WOE_IV!$G$64:$G$65,"not found",0)</f>
        <v>-0.4919272386823581</v>
      </c>
      <c r="AH121">
        <f>V121*TEST_SUMMARY!$C$3</f>
        <v>-5.5952498937620498E-2</v>
      </c>
      <c r="AI121">
        <f>W121*TEST_SUMMARY!$C$4</f>
        <v>-2.1929012991782761E-2</v>
      </c>
      <c r="AJ121">
        <f>X121*TEST_SUMMARY!$C$5</f>
        <v>-0.1756525653466223</v>
      </c>
      <c r="AK121">
        <f>Y121*TEST_SUMMARY!$C$6</f>
        <v>0.53190423215968441</v>
      </c>
      <c r="AL121">
        <f>Z121*TEST_SUMMARY!$C$7</f>
        <v>-0.37777464997720578</v>
      </c>
      <c r="AM121">
        <f>AA121*TEST_SUMMARY!$C$8</f>
        <v>0.38352631329769549</v>
      </c>
      <c r="AN121">
        <f>AB121*TEST_SUMMARY!$C$9</f>
        <v>0.17108448609736249</v>
      </c>
      <c r="AO121">
        <f>AC121*TEST_SUMMARY!$C$10</f>
        <v>-0.18469041192036334</v>
      </c>
      <c r="AP121">
        <f>AD121*TEST_SUMMARY!$C$11</f>
        <v>-0.21458247952085815</v>
      </c>
      <c r="AQ121">
        <f>AE121*TEST_SUMMARY!$C$12</f>
        <v>-1.8327249432625072E-2</v>
      </c>
      <c r="AR121">
        <f>AF121*TEST_SUMMARY!$C$13</f>
        <v>-7.9424741749105313E-2</v>
      </c>
      <c r="AS121">
        <f>AG121*TEST_SUMMARY!$C$14</f>
        <v>0.18600799575071647</v>
      </c>
      <c r="AT121">
        <f>TEST_SUMMARY!$C$2+SUM(AH121:AS121)</f>
        <v>-0.67721139733284752</v>
      </c>
      <c r="AU121">
        <f t="shared" si="13"/>
        <v>0.33688397372764867</v>
      </c>
      <c r="AV121">
        <f t="shared" si="14"/>
        <v>1.0880166995210898</v>
      </c>
      <c r="AW121">
        <f t="shared" si="15"/>
        <v>0</v>
      </c>
      <c r="AX121">
        <f t="shared" si="16"/>
        <v>1</v>
      </c>
      <c r="AY121" s="35">
        <f t="shared" si="24"/>
        <v>55</v>
      </c>
      <c r="AZ121" s="35">
        <f t="shared" si="24"/>
        <v>65</v>
      </c>
      <c r="BA121" s="35">
        <f t="shared" si="20"/>
        <v>0.2558139534883721</v>
      </c>
      <c r="BB121" s="35">
        <f t="shared" si="21"/>
        <v>0.76470588235294112</v>
      </c>
      <c r="BC121" s="35">
        <f t="shared" si="17"/>
        <v>0.50889192886456902</v>
      </c>
      <c r="BD121">
        <f t="shared" si="18"/>
        <v>0.76470588235294112</v>
      </c>
      <c r="BE121">
        <f t="shared" si="19"/>
        <v>0.2558139534883721</v>
      </c>
      <c r="BF121" s="23">
        <f>VLOOKUP(AH121,POINTS_TABLE!$D$2:$E$6,2,FALSE)</f>
        <v>-2.4216717822795024</v>
      </c>
      <c r="BG121" s="23">
        <f>VLOOKUP(AI121,POINTS_TABLE!$D$7:$E$12,2,FALSE)</f>
        <v>-0.94910634884503919</v>
      </c>
      <c r="BH121" s="23">
        <f>VLOOKUP(AJ121,POINTS_TABLE!$D$13:$E$18,2,FALSE)</f>
        <v>-7.6023925483498971</v>
      </c>
      <c r="BI121" s="23">
        <f>VLOOKUP(AK121,POINTS_TABLE!$D$21:$E$24,2,FALSE)</f>
        <v>23.021267938938855</v>
      </c>
      <c r="BJ121" s="23">
        <f>VLOOKUP(AL121,POINTS_TABLE!$D$25:$E$27,2,FALSE)</f>
        <v>-16.350408422870363</v>
      </c>
      <c r="BK121" s="23">
        <f>VLOOKUP(AM121,POINTS_TABLE!$D$28:$E$33,2,FALSE)</f>
        <v>16.599345307350365</v>
      </c>
      <c r="BL121" s="23">
        <f>VLOOKUP(AN121,POINTS_TABLE!$D$34:$E$37,2,FALSE)</f>
        <v>7.4046821899710498</v>
      </c>
      <c r="BM121" s="23">
        <f>VLOOKUP(AO121,POINTS_TABLE!$D$38:$E$41,2,FALSE)</f>
        <v>-7.9935582413174426</v>
      </c>
      <c r="BN121" s="23">
        <f>VLOOKUP(AP121,POINTS_TABLE!$D$42:$E$44,2,FALSE)</f>
        <v>-9.2873123719919874</v>
      </c>
      <c r="BO121" s="23">
        <f>VLOOKUP(AQ121,POINTS_TABLE!$D$45:$E$48,2,FALSE)</f>
        <v>-0.79321895608749771</v>
      </c>
      <c r="BP121" s="23">
        <f>VLOOKUP(AR121,POINTS_TABLE!$D$49:$E$50,2,FALSE)</f>
        <v>-3.4375704313596254</v>
      </c>
      <c r="BQ121" s="23">
        <f>VLOOKUP(AS121,POINTS_TABLE!$D$51:$E$52,2,FALSE)</f>
        <v>8.0505843910576207</v>
      </c>
      <c r="BR121" s="39">
        <f>ROUND(SCORECARD_SCALLING!$C$6-SUM(BF121:BQ121)-TRAIN_SUMMARY!$C$2*SCORECARD_SCALLING!$C$5,0)</f>
        <v>500</v>
      </c>
      <c r="BS121" t="str">
        <f t="shared" si="22"/>
        <v>Manual review</v>
      </c>
      <c r="BT121">
        <f t="shared" si="23"/>
        <v>2</v>
      </c>
    </row>
    <row r="122" spans="1:72">
      <c r="A122" s="2" t="s">
        <v>37</v>
      </c>
      <c r="B122" s="2">
        <v>24</v>
      </c>
      <c r="C122" s="2" t="s">
        <v>64</v>
      </c>
      <c r="D122" s="2" t="s">
        <v>58</v>
      </c>
      <c r="E122" s="2">
        <v>1559</v>
      </c>
      <c r="F122" s="2" t="s">
        <v>34</v>
      </c>
      <c r="G122" s="2" t="s">
        <v>39</v>
      </c>
      <c r="H122" s="2">
        <v>4</v>
      </c>
      <c r="I122" s="2" t="s">
        <v>26</v>
      </c>
      <c r="J122" s="2" t="s">
        <v>27</v>
      </c>
      <c r="K122" s="2">
        <v>4</v>
      </c>
      <c r="L122" s="2" t="s">
        <v>50</v>
      </c>
      <c r="M122" s="2">
        <v>50</v>
      </c>
      <c r="N122" s="2" t="s">
        <v>61</v>
      </c>
      <c r="O122" s="2" t="s">
        <v>29</v>
      </c>
      <c r="P122" s="2">
        <v>1</v>
      </c>
      <c r="Q122" s="2" t="s">
        <v>30</v>
      </c>
      <c r="R122" s="2">
        <v>1</v>
      </c>
      <c r="S122" s="2" t="s">
        <v>31</v>
      </c>
      <c r="T122" s="2" t="s">
        <v>31</v>
      </c>
      <c r="U122" s="2">
        <v>0</v>
      </c>
      <c r="V122">
        <f>_xlfn.XLOOKUP(B122,Binning_WOE_IV!$C$2:$C$6,Binning_WOE_IV!$I$2:$I$6,"not found",-1)</f>
        <v>-0.12917431193202994</v>
      </c>
      <c r="W122">
        <f>_xlfn.XLOOKUP(E122,Binning_WOE_IV!$C$7:$C$12,Binning_WOE_IV!$I$7:$I$12,"not found",-1)</f>
        <v>0.16104877718831048</v>
      </c>
      <c r="X122">
        <f>_xlfn.XLOOKUP(M122,Binning_WOE_IV!$C$13:$C$18,Binning_WOE_IV!$I$13:$I$18,"not found",-1)</f>
        <v>0.42044277372805144</v>
      </c>
      <c r="Y122">
        <f>_xlfn.XLOOKUP(A122,Binning_WOE_IV!$B$32:$B$35,Binning_WOE_IV!$G$32:$G$35,"not found",0)</f>
        <v>1.1281887537091495</v>
      </c>
      <c r="Z122" s="23">
        <f>_xlfn.XLOOKUP(_xlfn.XLOOKUP(C122,Binning_WOE_IV!$AF$2:$AF$6,Binning_WOE_IV!$AG$2:$AG$6,"not found",0),Binning_WOE_IV!$R$36:$R$38,Binning_WOE_IV!$G$36:$G$38,"not found",0)</f>
        <v>-1.2442937789022748</v>
      </c>
      <c r="AA122" cm="1">
        <f t="array" ref="AA122">_xlfn.SWITCH(D122,"radio/tv",Binning_WOE_IV!$G$39,"other",Binning_WOE_IV!$G$39,"education",Binning_WOE_IV!$G$40,"retraining",Binning_WOE_IV!$G$40,"furniture/equipment",Binning_WOE_IV!$G$41,"domestic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22">
        <f>_xlfn.LET(_xlpm.b,_xlfn.XLOOKUP(F122,Binning_WOE_IV!$AJ$2:$AJ$6,Binning_WOE_IV!$AK$2:$AK$6,"not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22">
        <f>_xlfn.LET(_xlpm.b,_xlfn.XLOOKUP(G122,Binning_WOE_IV!$AL$2:$AL$6,Binning_WOE_IV!$AM$2:$AM$6,"not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22">
        <f>_xlfn.XLOOKUP(_xlfn.XLOOKUP(I122,Binning_WOE_IV!$AN$2:$AN$5,Binning_WOE_IV!$AO$2:$AO$5,"not found",0),Binning_WOE_IV!$R$53:$R$55,Binning_WOE_IV!$G$53:$G$55,"not found",0)</f>
        <v>0.1811117123342415</v>
      </c>
      <c r="AE122">
        <f>_xlfn.LET(_xlpm.b,_xlfn.XLOOKUP(L122,Binning_WOE_IV!$AQ$2:$AQ$5,Binning_WOE_IV!$AR$2:$AR$5,"not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22">
        <f>_xlfn.XLOOKUP(_xlfn.XLOOKUP(N122,Binning_WOE_IV!$AS$2:$AS$4,Binning_WOE_IV!$AT$2:$AT$4,"not found",0),Binning_WOE_IV!$R$62:$R$63,Binning_WOE_IV!$G$62:$G$63,"not found",0)</f>
        <v>-0.54969627176468283</v>
      </c>
      <c r="AG122">
        <f>_xlfn.XLOOKUP(_xlfn.XLOOKUP(O122,Binning_WOE_IV!$AU$2:$AU$4,Binning_WOE_IV!$AV$2:$AV$4,"not found",0),Binning_WOE_IV!$R$64:$R$65,Binning_WOE_IV!$G$64:$G$65,"not found",0)</f>
        <v>0.23435622685305388</v>
      </c>
      <c r="AH122">
        <f>V122*TEST_SUMMARY!$C$3</f>
        <v>0.10186434668464488</v>
      </c>
      <c r="AI122">
        <f>W122*TEST_SUMMARY!$C$4</f>
        <v>-8.037531726833734E-2</v>
      </c>
      <c r="AJ122">
        <f>X122*TEST_SUMMARY!$C$5</f>
        <v>-0.26777415036949909</v>
      </c>
      <c r="AK122">
        <f>Y122*TEST_SUMMARY!$C$6</f>
        <v>-0.88431454425511169</v>
      </c>
      <c r="AL122">
        <f>Z122*TEST_SUMMARY!$C$7</f>
        <v>0.68384000299252556</v>
      </c>
      <c r="AM122">
        <f>AA122*TEST_SUMMARY!$C$8</f>
        <v>0.4883377841684039</v>
      </c>
      <c r="AN122">
        <f>AB122*TEST_SUMMARY!$C$9</f>
        <v>0.17108448609736249</v>
      </c>
      <c r="AO122">
        <f>AC122*TEST_SUMMARY!$C$10</f>
        <v>-0.18469041192036334</v>
      </c>
      <c r="AP122">
        <f>AD122*TEST_SUMMARY!$C$11</f>
        <v>-0.21458247952085815</v>
      </c>
      <c r="AQ122">
        <f>AE122*TEST_SUMMARY!$C$12</f>
        <v>6.1778553558697331E-2</v>
      </c>
      <c r="AR122">
        <f>AF122*TEST_SUMMARY!$C$13</f>
        <v>0.33693577197926589</v>
      </c>
      <c r="AS122">
        <f>AG122*TEST_SUMMARY!$C$14</f>
        <v>-8.8614999578798745E-2</v>
      </c>
      <c r="AT122">
        <f>TEST_SUMMARY!$C$2+SUM(AH122:AS122)</f>
        <v>-0.69791177219419143</v>
      </c>
      <c r="AU122">
        <f t="shared" si="13"/>
        <v>0.33227537731520557</v>
      </c>
      <c r="AV122">
        <f t="shared" si="14"/>
        <v>0.40387943193020281</v>
      </c>
      <c r="AW122">
        <f t="shared" si="15"/>
        <v>1</v>
      </c>
      <c r="AX122">
        <f t="shared" si="16"/>
        <v>0</v>
      </c>
      <c r="AY122" s="35">
        <f t="shared" si="24"/>
        <v>56</v>
      </c>
      <c r="AZ122" s="35">
        <f t="shared" si="24"/>
        <v>65</v>
      </c>
      <c r="BA122" s="35">
        <f t="shared" si="20"/>
        <v>0.26046511627906976</v>
      </c>
      <c r="BB122" s="35">
        <f t="shared" si="21"/>
        <v>0.76470588235294112</v>
      </c>
      <c r="BC122" s="35">
        <f t="shared" si="17"/>
        <v>0.50424076607387136</v>
      </c>
      <c r="BD122">
        <f t="shared" si="18"/>
        <v>0.76470588235294112</v>
      </c>
      <c r="BE122">
        <f t="shared" si="19"/>
        <v>0.26046511627906976</v>
      </c>
      <c r="BF122" s="23">
        <f>VLOOKUP(AH122,POINTS_TABLE!$D$2:$E$6,2,FALSE)</f>
        <v>4.4087756341599382</v>
      </c>
      <c r="BG122" s="23">
        <f>VLOOKUP(AI122,POINTS_TABLE!$D$7:$E$12,2,FALSE)</f>
        <v>-3.4787121489872201</v>
      </c>
      <c r="BH122" s="23">
        <f>VLOOKUP(AJ122,POINTS_TABLE!$D$13:$E$18,2,FALSE)</f>
        <v>-11.589493164489957</v>
      </c>
      <c r="BI122" s="23">
        <f>VLOOKUP(AK122,POINTS_TABLE!$D$21:$E$24,2,FALSE)</f>
        <v>-38.273886227485001</v>
      </c>
      <c r="BJ122" s="23">
        <f>VLOOKUP(AL122,POINTS_TABLE!$D$25:$E$27,2,FALSE)</f>
        <v>29.597177432364315</v>
      </c>
      <c r="BK122" s="23">
        <f>VLOOKUP(AM122,POINTS_TABLE!$D$28:$E$33,2,FALSE)</f>
        <v>21.135674984953837</v>
      </c>
      <c r="BL122" s="23">
        <f>VLOOKUP(AN122,POINTS_TABLE!$D$34:$E$37,2,FALSE)</f>
        <v>7.4046821899710498</v>
      </c>
      <c r="BM122" s="23">
        <f>VLOOKUP(AO122,POINTS_TABLE!$D$38:$E$41,2,FALSE)</f>
        <v>-7.9935582413174426</v>
      </c>
      <c r="BN122" s="23">
        <f>VLOOKUP(AP122,POINTS_TABLE!$D$42:$E$44,2,FALSE)</f>
        <v>-9.2873123719919874</v>
      </c>
      <c r="BO122" s="23">
        <f>VLOOKUP(AQ122,POINTS_TABLE!$D$45:$E$48,2,FALSE)</f>
        <v>2.6738283855727758</v>
      </c>
      <c r="BP122" s="23">
        <f>VLOOKUP(AR122,POINTS_TABLE!$D$49:$E$50,2,FALSE)</f>
        <v>14.582867019977442</v>
      </c>
      <c r="BQ122" s="23">
        <f>VLOOKUP(AS122,POINTS_TABLE!$D$51:$E$52,2,FALSE)</f>
        <v>-3.8353326132213157</v>
      </c>
      <c r="BR122" s="39">
        <f>ROUND(SCORECARD_SCALLING!$C$6-SUM(BF122:BQ122)-TRAIN_SUMMARY!$C$2*SCORECARD_SCALLING!$C$5,0)</f>
        <v>501</v>
      </c>
      <c r="BS122" t="str">
        <f t="shared" si="22"/>
        <v>Manual review</v>
      </c>
      <c r="BT122">
        <f t="shared" si="23"/>
        <v>2</v>
      </c>
    </row>
    <row r="123" spans="1:72">
      <c r="A123" s="2" t="s">
        <v>37</v>
      </c>
      <c r="B123" s="2">
        <v>33</v>
      </c>
      <c r="C123" s="2" t="s">
        <v>45</v>
      </c>
      <c r="D123" s="2" t="s">
        <v>58</v>
      </c>
      <c r="E123" s="2">
        <v>2764</v>
      </c>
      <c r="F123" s="2" t="s">
        <v>34</v>
      </c>
      <c r="G123" s="2" t="s">
        <v>35</v>
      </c>
      <c r="H123" s="2">
        <v>2</v>
      </c>
      <c r="I123" s="2" t="s">
        <v>36</v>
      </c>
      <c r="J123" s="2" t="s">
        <v>27</v>
      </c>
      <c r="K123" s="2">
        <v>2</v>
      </c>
      <c r="L123" s="2" t="s">
        <v>50</v>
      </c>
      <c r="M123" s="2">
        <v>26</v>
      </c>
      <c r="N123" s="2" t="s">
        <v>27</v>
      </c>
      <c r="O123" s="2" t="s">
        <v>29</v>
      </c>
      <c r="P123" s="2">
        <v>2</v>
      </c>
      <c r="Q123" s="2" t="s">
        <v>30</v>
      </c>
      <c r="R123" s="2">
        <v>1</v>
      </c>
      <c r="S123" s="2" t="s">
        <v>31</v>
      </c>
      <c r="T123" s="2" t="s">
        <v>31</v>
      </c>
      <c r="U123" s="2">
        <v>0</v>
      </c>
      <c r="V123">
        <f>_xlfn.XLOOKUP(B123,Binning_WOE_IV!$C$2:$C$6,Binning_WOE_IV!$I$2:$I$6,"not found",-1)</f>
        <v>-0.12917431193202994</v>
      </c>
      <c r="W123">
        <f>_xlfn.XLOOKUP(E123,Binning_WOE_IV!$C$7:$C$12,Binning_WOE_IV!$I$7:$I$12,"not found",-1)</f>
        <v>0.12361395596717682</v>
      </c>
      <c r="X123">
        <f>_xlfn.XLOOKUP(M123,Binning_WOE_IV!$C$13:$C$18,Binning_WOE_IV!$I$13:$I$18,"not found",-1)</f>
        <v>-0.13233987329659078</v>
      </c>
      <c r="Y123">
        <f>_xlfn.XLOOKUP(A123,Binning_WOE_IV!$B$32:$B$35,Binning_WOE_IV!$G$32:$G$35,"not found",0)</f>
        <v>1.1281887537091495</v>
      </c>
      <c r="Z123" s="23">
        <f>_xlfn.XLOOKUP(_xlfn.XLOOKUP(C123,Binning_WOE_IV!$AF$2:$AF$6,Binning_WOE_IV!$AG$2:$AG$6,"not found",0),Binning_WOE_IV!$R$36:$R$38,Binning_WOE_IV!$G$36:$G$38,"not found",0)</f>
        <v>-4.4726268044255127E-2</v>
      </c>
      <c r="AA123" cm="1">
        <f t="array" ref="AA123">_xlfn.SWITCH(D123,"radio/tv",Binning_WOE_IV!$G$39,"other",Binning_WOE_IV!$G$39,"education",Binning_WOE_IV!$G$40,"retraining",Binning_WOE_IV!$G$40,"furniture/equipment",Binning_WOE_IV!$G$41,"domestic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23">
        <f>_xlfn.LET(_xlpm.b,_xlfn.XLOOKUP(F123,Binning_WOE_IV!$AJ$2:$AJ$6,Binning_WOE_IV!$AK$2:$AK$6,"not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23">
        <f>_xlfn.LET(_xlpm.b,_xlfn.XLOOKUP(G123,Binning_WOE_IV!$AL$2:$AL$6,Binning_WOE_IV!$AM$2:$AM$6,"not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23">
        <f>_xlfn.XLOOKUP(_xlfn.XLOOKUP(I123,Binning_WOE_IV!$AN$2:$AN$5,Binning_WOE_IV!$AO$2:$AO$5,"not found",0),Binning_WOE_IV!$R$53:$R$55,Binning_WOE_IV!$G$53:$G$55,"not found",0)</f>
        <v>-0.20099341664998441</v>
      </c>
      <c r="AE123">
        <f>_xlfn.LET(_xlpm.b,_xlfn.XLOOKUP(L123,Binning_WOE_IV!$AQ$2:$AQ$5,Binning_WOE_IV!$AR$2:$AR$5,"not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23">
        <f>_xlfn.XLOOKUP(_xlfn.XLOOKUP(N123,Binning_WOE_IV!$AS$2:$AS$4,Binning_WOE_IV!$AT$2:$AT$4,"not found",0),Binning_WOE_IV!$R$62:$R$63,Binning_WOE_IV!$G$62:$G$63,"not found",0)</f>
        <v>0.12957806221905885</v>
      </c>
      <c r="AG123">
        <f>_xlfn.XLOOKUP(_xlfn.XLOOKUP(O123,Binning_WOE_IV!$AU$2:$AU$4,Binning_WOE_IV!$AV$2:$AV$4,"not found",0),Binning_WOE_IV!$R$64:$R$65,Binning_WOE_IV!$G$64:$G$65,"not found",0)</f>
        <v>0.23435622685305388</v>
      </c>
      <c r="AH123">
        <f>V123*TEST_SUMMARY!$C$3</f>
        <v>0.10186434668464488</v>
      </c>
      <c r="AI123">
        <f>W123*TEST_SUMMARY!$C$4</f>
        <v>-6.1692557392340606E-2</v>
      </c>
      <c r="AJ123">
        <f>X123*TEST_SUMMARY!$C$5</f>
        <v>8.428542324031725E-2</v>
      </c>
      <c r="AK123">
        <f>Y123*TEST_SUMMARY!$C$6</f>
        <v>-0.88431454425511169</v>
      </c>
      <c r="AL123">
        <f>Z123*TEST_SUMMARY!$C$7</f>
        <v>2.4580699342731407E-2</v>
      </c>
      <c r="AM123">
        <f>AA123*TEST_SUMMARY!$C$8</f>
        <v>0.4883377841684039</v>
      </c>
      <c r="AN123">
        <f>AB123*TEST_SUMMARY!$C$9</f>
        <v>0.17108448609736249</v>
      </c>
      <c r="AO123">
        <f>AC123*TEST_SUMMARY!$C$10</f>
        <v>4.7923621110280083E-2</v>
      </c>
      <c r="AP123">
        <f>AD123*TEST_SUMMARY!$C$11</f>
        <v>0.23813846799994265</v>
      </c>
      <c r="AQ123">
        <f>AE123*TEST_SUMMARY!$C$12</f>
        <v>6.1778553558697331E-2</v>
      </c>
      <c r="AR123">
        <f>AF123*TEST_SUMMARY!$C$13</f>
        <v>-7.9424741749105313E-2</v>
      </c>
      <c r="AS123">
        <f>AG123*TEST_SUMMARY!$C$14</f>
        <v>-8.8614999578798745E-2</v>
      </c>
      <c r="AT123">
        <f>TEST_SUMMARY!$C$2+SUM(AH123:AS123)</f>
        <v>-0.71745427553509944</v>
      </c>
      <c r="AU123">
        <f t="shared" si="13"/>
        <v>0.32795381494755255</v>
      </c>
      <c r="AV123">
        <f t="shared" si="14"/>
        <v>0.39742821306401327</v>
      </c>
      <c r="AW123">
        <f t="shared" si="15"/>
        <v>1</v>
      </c>
      <c r="AX123">
        <f t="shared" si="16"/>
        <v>0</v>
      </c>
      <c r="AY123" s="35">
        <f t="shared" si="24"/>
        <v>57</v>
      </c>
      <c r="AZ123" s="35">
        <f t="shared" si="24"/>
        <v>65</v>
      </c>
      <c r="BA123" s="35">
        <f t="shared" si="20"/>
        <v>0.26511627906976742</v>
      </c>
      <c r="BB123" s="35">
        <f t="shared" si="21"/>
        <v>0.76470588235294112</v>
      </c>
      <c r="BC123" s="35">
        <f t="shared" si="17"/>
        <v>0.4995896032831737</v>
      </c>
      <c r="BD123">
        <f t="shared" si="18"/>
        <v>0.76470588235294112</v>
      </c>
      <c r="BE123">
        <f t="shared" si="19"/>
        <v>0.26511627906976742</v>
      </c>
      <c r="BF123" s="23">
        <f>VLOOKUP(AH123,POINTS_TABLE!$D$2:$E$6,2,FALSE)</f>
        <v>4.4087756341599382</v>
      </c>
      <c r="BG123" s="23">
        <f>VLOOKUP(AI123,POINTS_TABLE!$D$7:$E$12,2,FALSE)</f>
        <v>-2.6701063982906263</v>
      </c>
      <c r="BH123" s="23">
        <f>VLOOKUP(AJ123,POINTS_TABLE!$D$13:$E$18,2,FALSE)</f>
        <v>3.6479448638409924</v>
      </c>
      <c r="BI123" s="23">
        <f>VLOOKUP(AK123,POINTS_TABLE!$D$21:$E$24,2,FALSE)</f>
        <v>-38.273886227485001</v>
      </c>
      <c r="BJ123" s="23">
        <f>VLOOKUP(AL123,POINTS_TABLE!$D$25:$E$27,2,FALSE)</f>
        <v>1.063873591300236</v>
      </c>
      <c r="BK123" s="23">
        <f>VLOOKUP(AM123,POINTS_TABLE!$D$28:$E$33,2,FALSE)</f>
        <v>21.135674984953837</v>
      </c>
      <c r="BL123" s="23">
        <f>VLOOKUP(AN123,POINTS_TABLE!$D$34:$E$37,2,FALSE)</f>
        <v>7.4046821899710498</v>
      </c>
      <c r="BM123" s="23">
        <f>VLOOKUP(AO123,POINTS_TABLE!$D$38:$E$41,2,FALSE)</f>
        <v>2.0741751155172814</v>
      </c>
      <c r="BN123" s="23">
        <f>VLOOKUP(AP123,POINTS_TABLE!$D$42:$E$44,2,FALSE)</f>
        <v>10.30683560485237</v>
      </c>
      <c r="BO123" s="23">
        <f>VLOOKUP(AQ123,POINTS_TABLE!$D$45:$E$48,2,FALSE)</f>
        <v>2.6738283855727758</v>
      </c>
      <c r="BP123" s="23">
        <f>VLOOKUP(AR123,POINTS_TABLE!$D$49:$E$50,2,FALSE)</f>
        <v>-3.4375704313596254</v>
      </c>
      <c r="BQ123" s="23">
        <f>VLOOKUP(AS123,POINTS_TABLE!$D$51:$E$52,2,FALSE)</f>
        <v>-3.8353326132213157</v>
      </c>
      <c r="BR123" s="39">
        <f>ROUND(SCORECARD_SCALLING!$C$6-SUM(BF123:BQ123)-TRAIN_SUMMARY!$C$2*SCORECARD_SCALLING!$C$5,0)</f>
        <v>501</v>
      </c>
      <c r="BS123" t="str">
        <f t="shared" si="22"/>
        <v>Manual review</v>
      </c>
      <c r="BT123">
        <f t="shared" si="23"/>
        <v>2</v>
      </c>
    </row>
    <row r="124" spans="1:72">
      <c r="A124" s="2" t="s">
        <v>32</v>
      </c>
      <c r="B124" s="2">
        <v>6</v>
      </c>
      <c r="C124" s="2" t="s">
        <v>33</v>
      </c>
      <c r="D124" s="2" t="s">
        <v>23</v>
      </c>
      <c r="E124" s="2">
        <v>2063</v>
      </c>
      <c r="F124" s="2" t="s">
        <v>34</v>
      </c>
      <c r="G124" s="2" t="s">
        <v>57</v>
      </c>
      <c r="H124" s="2">
        <v>4</v>
      </c>
      <c r="I124" s="2" t="s">
        <v>56</v>
      </c>
      <c r="J124" s="2" t="s">
        <v>27</v>
      </c>
      <c r="K124" s="2">
        <v>3</v>
      </c>
      <c r="L124" s="2" t="s">
        <v>50</v>
      </c>
      <c r="M124" s="2">
        <v>30</v>
      </c>
      <c r="N124" s="2" t="s">
        <v>27</v>
      </c>
      <c r="O124" s="2" t="s">
        <v>51</v>
      </c>
      <c r="P124" s="2">
        <v>1</v>
      </c>
      <c r="Q124" s="2" t="s">
        <v>52</v>
      </c>
      <c r="R124" s="2">
        <v>1</v>
      </c>
      <c r="S124" s="2" t="s">
        <v>31</v>
      </c>
      <c r="T124" s="2" t="s">
        <v>31</v>
      </c>
      <c r="U124" s="2">
        <v>0</v>
      </c>
      <c r="V124">
        <f>_xlfn.XLOOKUP(B124,Binning_WOE_IV!$C$2:$C$6,Binning_WOE_IV!$I$2:$I$6,"not found",-1)</f>
        <v>1.0146162505891094</v>
      </c>
      <c r="W124">
        <f>_xlfn.XLOOKUP(E124,Binning_WOE_IV!$C$7:$C$12,Binning_WOE_IV!$I$7:$I$12,"not found",-1)</f>
        <v>0.12361395596717682</v>
      </c>
      <c r="X124">
        <f>_xlfn.XLOOKUP(M124,Binning_WOE_IV!$C$13:$C$18,Binning_WOE_IV!$I$13:$I$18,"not found",-1)</f>
        <v>-9.0210644079187538E-2</v>
      </c>
      <c r="Y124">
        <f>_xlfn.XLOOKUP(A124,Binning_WOE_IV!$B$32:$B$35,Binning_WOE_IV!$G$32:$G$35,"not found",0)</f>
        <v>-0.45557089656450134</v>
      </c>
      <c r="Z124" s="23">
        <f>_xlfn.XLOOKUP(_xlfn.XLOOKUP(C124,Binning_WOE_IV!$AF$2:$AF$6,Binning_WOE_IV!$AG$2:$AG$6,"not found",0),Binning_WOE_IV!$R$36:$R$38,Binning_WOE_IV!$G$36:$G$38,"not found",0)</f>
        <v>-4.4726268044255127E-2</v>
      </c>
      <c r="AA124" cm="1">
        <f t="array" ref="AA124">_xlfn.SWITCH(D124,"radio/tv",Binning_WOE_IV!$G$39,"other",Binning_WOE_IV!$G$39,"education",Binning_WOE_IV!$G$40,"retraining",Binning_WOE_IV!$G$40,"furniture/equipment",Binning_WOE_IV!$G$41,"domestic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24">
        <f>_xlfn.LET(_xlpm.b,_xlfn.XLOOKUP(F124,Binning_WOE_IV!$AJ$2:$AJ$6,Binning_WOE_IV!$AK$2:$AK$6,"not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24">
        <f>_xlfn.LET(_xlpm.b,_xlfn.XLOOKUP(G124,Binning_WOE_IV!$AL$2:$AL$6,Binning_WOE_IV!$AM$2:$AM$6,"not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24">
        <f>_xlfn.XLOOKUP(_xlfn.XLOOKUP(I124,Binning_WOE_IV!$AN$2:$AN$5,Binning_WOE_IV!$AO$2:$AO$5,"not found",0),Binning_WOE_IV!$R$53:$R$55,Binning_WOE_IV!$G$53:$G$55,"not found",0)</f>
        <v>-0.2698954162208389</v>
      </c>
      <c r="AE124">
        <f>_xlfn.LET(_xlpm.b,_xlfn.XLOOKUP(L124,Binning_WOE_IV!$AQ$2:$AQ$5,Binning_WOE_IV!$AR$2:$AR$5,"not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24">
        <f>_xlfn.XLOOKUP(_xlfn.XLOOKUP(N124,Binning_WOE_IV!$AS$2:$AS$4,Binning_WOE_IV!$AT$2:$AT$4,"not found",0),Binning_WOE_IV!$R$62:$R$63,Binning_WOE_IV!$G$62:$G$63,"not found",0)</f>
        <v>0.12957806221905885</v>
      </c>
      <c r="AG124">
        <f>_xlfn.XLOOKUP(_xlfn.XLOOKUP(O124,Binning_WOE_IV!$AU$2:$AU$4,Binning_WOE_IV!$AV$2:$AV$4,"not found",0),Binning_WOE_IV!$R$64:$R$65,Binning_WOE_IV!$G$64:$G$65,"not found",0)</f>
        <v>-0.4919272386823581</v>
      </c>
      <c r="AH124">
        <f>V124*TEST_SUMMARY!$C$3</f>
        <v>-0.80010661528638027</v>
      </c>
      <c r="AI124">
        <f>W124*TEST_SUMMARY!$C$4</f>
        <v>-6.1692557392340606E-2</v>
      </c>
      <c r="AJ124">
        <f>X124*TEST_SUMMARY!$C$5</f>
        <v>5.7453903556002682E-2</v>
      </c>
      <c r="AK124">
        <f>Y124*TEST_SUMMARY!$C$6</f>
        <v>0.35709270141793154</v>
      </c>
      <c r="AL124">
        <f>Z124*TEST_SUMMARY!$C$7</f>
        <v>2.4580699342731407E-2</v>
      </c>
      <c r="AM124">
        <f>AA124*TEST_SUMMARY!$C$8</f>
        <v>-0.43521580803835686</v>
      </c>
      <c r="AN124">
        <f>AB124*TEST_SUMMARY!$C$9</f>
        <v>0.17108448609736249</v>
      </c>
      <c r="AO124">
        <f>AC124*TEST_SUMMARY!$C$10</f>
        <v>0.2867089209985732</v>
      </c>
      <c r="AP124">
        <f>AD124*TEST_SUMMARY!$C$11</f>
        <v>0.31977406031642996</v>
      </c>
      <c r="AQ124">
        <f>AE124*TEST_SUMMARY!$C$12</f>
        <v>6.1778553558697331E-2</v>
      </c>
      <c r="AR124">
        <f>AF124*TEST_SUMMARY!$C$13</f>
        <v>-7.9424741749105313E-2</v>
      </c>
      <c r="AS124">
        <f>AG124*TEST_SUMMARY!$C$14</f>
        <v>0.18600799575071647</v>
      </c>
      <c r="AT124">
        <f>TEST_SUMMARY!$C$2+SUM(AH124:AS124)</f>
        <v>-0.73335921618986122</v>
      </c>
      <c r="AU124">
        <f t="shared" si="13"/>
        <v>0.32445800385066548</v>
      </c>
      <c r="AV124">
        <f t="shared" si="14"/>
        <v>0.39223995304905068</v>
      </c>
      <c r="AW124">
        <f t="shared" si="15"/>
        <v>1</v>
      </c>
      <c r="AX124">
        <f t="shared" si="16"/>
        <v>0</v>
      </c>
      <c r="AY124" s="35">
        <f t="shared" si="24"/>
        <v>58</v>
      </c>
      <c r="AZ124" s="35">
        <f t="shared" si="24"/>
        <v>65</v>
      </c>
      <c r="BA124" s="35">
        <f t="shared" si="20"/>
        <v>0.26976744186046514</v>
      </c>
      <c r="BB124" s="35">
        <f t="shared" si="21"/>
        <v>0.76470588235294112</v>
      </c>
      <c r="BC124" s="35">
        <f t="shared" si="17"/>
        <v>0.49493844049247598</v>
      </c>
      <c r="BD124">
        <f t="shared" si="18"/>
        <v>0.76470588235294112</v>
      </c>
      <c r="BE124">
        <f t="shared" si="19"/>
        <v>0.26976744186046514</v>
      </c>
      <c r="BF124" s="23">
        <f>VLOOKUP(AH124,POINTS_TABLE!$D$2:$E$6,2,FALSE)</f>
        <v>-34.629295381683434</v>
      </c>
      <c r="BG124" s="23">
        <f>VLOOKUP(AI124,POINTS_TABLE!$D$7:$E$12,2,FALSE)</f>
        <v>-2.6701063982906263</v>
      </c>
      <c r="BH124" s="23">
        <f>VLOOKUP(AJ124,POINTS_TABLE!$D$13:$E$18,2,FALSE)</f>
        <v>2.4866538521987356</v>
      </c>
      <c r="BI124" s="23">
        <f>VLOOKUP(AK124,POINTS_TABLE!$D$21:$E$24,2,FALSE)</f>
        <v>15.455276084198793</v>
      </c>
      <c r="BJ124" s="23">
        <f>VLOOKUP(AL124,POINTS_TABLE!$D$25:$E$27,2,FALSE)</f>
        <v>1.063873591300236</v>
      </c>
      <c r="BK124" s="23">
        <f>VLOOKUP(AM124,POINTS_TABLE!$D$28:$E$33,2,FALSE)</f>
        <v>-18.836510639202615</v>
      </c>
      <c r="BL124" s="23">
        <f>VLOOKUP(AN124,POINTS_TABLE!$D$34:$E$37,2,FALSE)</f>
        <v>7.4046821899710498</v>
      </c>
      <c r="BM124" s="23">
        <f>VLOOKUP(AO124,POINTS_TABLE!$D$38:$E$41,2,FALSE)</f>
        <v>12.409006155098014</v>
      </c>
      <c r="BN124" s="23">
        <f>VLOOKUP(AP124,POINTS_TABLE!$D$42:$E$44,2,FALSE)</f>
        <v>13.840093530703253</v>
      </c>
      <c r="BO124" s="23">
        <f>VLOOKUP(AQ124,POINTS_TABLE!$D$45:$E$48,2,FALSE)</f>
        <v>2.6738283855727758</v>
      </c>
      <c r="BP124" s="23">
        <f>VLOOKUP(AR124,POINTS_TABLE!$D$49:$E$50,2,FALSE)</f>
        <v>-3.4375704313596254</v>
      </c>
      <c r="BQ124" s="23">
        <f>VLOOKUP(AS124,POINTS_TABLE!$D$51:$E$52,2,FALSE)</f>
        <v>8.0505843910576207</v>
      </c>
      <c r="BR124" s="39">
        <f>ROUND(SCORECARD_SCALLING!$C$6-SUM(BF124:BQ124)-TRAIN_SUMMARY!$C$2*SCORECARD_SCALLING!$C$5,0)</f>
        <v>502</v>
      </c>
      <c r="BS124" t="str">
        <f t="shared" si="22"/>
        <v>Manual review</v>
      </c>
      <c r="BT124">
        <f t="shared" si="23"/>
        <v>2</v>
      </c>
    </row>
    <row r="125" spans="1:72">
      <c r="A125" s="2" t="s">
        <v>21</v>
      </c>
      <c r="B125" s="2">
        <v>18</v>
      </c>
      <c r="C125" s="2" t="s">
        <v>33</v>
      </c>
      <c r="D125" s="2" t="s">
        <v>23</v>
      </c>
      <c r="E125" s="2">
        <v>3509</v>
      </c>
      <c r="F125" s="2" t="s">
        <v>34</v>
      </c>
      <c r="G125" s="2" t="s">
        <v>39</v>
      </c>
      <c r="H125" s="2">
        <v>4</v>
      </c>
      <c r="I125" s="2" t="s">
        <v>36</v>
      </c>
      <c r="J125" s="2" t="s">
        <v>42</v>
      </c>
      <c r="K125" s="2">
        <v>1</v>
      </c>
      <c r="L125" s="2" t="s">
        <v>28</v>
      </c>
      <c r="M125" s="2">
        <v>25</v>
      </c>
      <c r="N125" s="2" t="s">
        <v>27</v>
      </c>
      <c r="O125" s="2" t="s">
        <v>29</v>
      </c>
      <c r="P125" s="2">
        <v>1</v>
      </c>
      <c r="Q125" s="2" t="s">
        <v>30</v>
      </c>
      <c r="R125" s="2">
        <v>1</v>
      </c>
      <c r="S125" s="2" t="s">
        <v>27</v>
      </c>
      <c r="T125" s="2" t="s">
        <v>31</v>
      </c>
      <c r="U125" s="2">
        <v>0</v>
      </c>
      <c r="V125">
        <f>_xlfn.XLOOKUP(B125,Binning_WOE_IV!$C$2:$C$6,Binning_WOE_IV!$I$2:$I$6,"not found",-1)</f>
        <v>7.0953437452657447E-2</v>
      </c>
      <c r="W125">
        <f>_xlfn.XLOOKUP(E125,Binning_WOE_IV!$C$7:$C$12,Binning_WOE_IV!$I$7:$I$12,"not found",-1)</f>
        <v>4.3939369041401284E-2</v>
      </c>
      <c r="X125">
        <f>_xlfn.XLOOKUP(M125,Binning_WOE_IV!$C$13:$C$18,Binning_WOE_IV!$I$13:$I$18,"not found",-1)</f>
        <v>-0.40221483439086264</v>
      </c>
      <c r="Y125">
        <f>_xlfn.XLOOKUP(A125,Binning_WOE_IV!$B$32:$B$35,Binning_WOE_IV!$G$32:$G$35,"not found",0)</f>
        <v>-0.67859154491044971</v>
      </c>
      <c r="Z125" s="23">
        <f>_xlfn.XLOOKUP(_xlfn.XLOOKUP(C125,Binning_WOE_IV!$AF$2:$AF$6,Binning_WOE_IV!$AG$2:$AG$6,"not found",0),Binning_WOE_IV!$R$36:$R$38,Binning_WOE_IV!$G$36:$G$38,"not found",0)</f>
        <v>-4.4726268044255127E-2</v>
      </c>
      <c r="AA125" cm="1">
        <f t="array" ref="AA125">_xlfn.SWITCH(D125,"radio/tv",Binning_WOE_IV!$G$39,"other",Binning_WOE_IV!$G$39,"education",Binning_WOE_IV!$G$40,"retraining",Binning_WOE_IV!$G$40,"furniture/equipment",Binning_WOE_IV!$G$41,"domestic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25">
        <f>_xlfn.LET(_xlpm.b,_xlfn.XLOOKUP(F125,Binning_WOE_IV!$AJ$2:$AJ$6,Binning_WOE_IV!$AK$2:$AK$6,"not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25">
        <f>_xlfn.LET(_xlpm.b,_xlfn.XLOOKUP(G125,Binning_WOE_IV!$AL$2:$AL$6,Binning_WOE_IV!$AM$2:$AM$6,"not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25">
        <f>_xlfn.XLOOKUP(_xlfn.XLOOKUP(I125,Binning_WOE_IV!$AN$2:$AN$5,Binning_WOE_IV!$AO$2:$AO$5,"not found",0),Binning_WOE_IV!$R$53:$R$55,Binning_WOE_IV!$G$53:$G$55,"not found",0)</f>
        <v>-0.20099341664998441</v>
      </c>
      <c r="AE125">
        <f>_xlfn.LET(_xlpm.b,_xlfn.XLOOKUP(L125,Binning_WOE_IV!$AQ$2:$AQ$5,Binning_WOE_IV!$AR$2:$AR$5,"not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25">
        <f>_xlfn.XLOOKUP(_xlfn.XLOOKUP(N125,Binning_WOE_IV!$AS$2:$AS$4,Binning_WOE_IV!$AT$2:$AT$4,"not found",0),Binning_WOE_IV!$R$62:$R$63,Binning_WOE_IV!$G$62:$G$63,"not found",0)</f>
        <v>0.12957806221905885</v>
      </c>
      <c r="AG125">
        <f>_xlfn.XLOOKUP(_xlfn.XLOOKUP(O125,Binning_WOE_IV!$AU$2:$AU$4,Binning_WOE_IV!$AV$2:$AV$4,"not found",0),Binning_WOE_IV!$R$64:$R$65,Binning_WOE_IV!$G$64:$G$65,"not found",0)</f>
        <v>0.23435622685305388</v>
      </c>
      <c r="AH125">
        <f>V125*TEST_SUMMARY!$C$3</f>
        <v>-5.5952498937620498E-2</v>
      </c>
      <c r="AI125">
        <f>W125*TEST_SUMMARY!$C$4</f>
        <v>-2.1929012991782761E-2</v>
      </c>
      <c r="AJ125">
        <f>X125*TEST_SUMMARY!$C$5</f>
        <v>0.25616502952357967</v>
      </c>
      <c r="AK125">
        <f>Y125*TEST_SUMMARY!$C$6</f>
        <v>0.53190423215968441</v>
      </c>
      <c r="AL125">
        <f>Z125*TEST_SUMMARY!$C$7</f>
        <v>2.4580699342731407E-2</v>
      </c>
      <c r="AM125">
        <f>AA125*TEST_SUMMARY!$C$8</f>
        <v>-0.43521580803835686</v>
      </c>
      <c r="AN125">
        <f>AB125*TEST_SUMMARY!$C$9</f>
        <v>0.17108448609736249</v>
      </c>
      <c r="AO125">
        <f>AC125*TEST_SUMMARY!$C$10</f>
        <v>-0.18469041192036334</v>
      </c>
      <c r="AP125">
        <f>AD125*TEST_SUMMARY!$C$11</f>
        <v>0.23813846799994265</v>
      </c>
      <c r="AQ125">
        <f>AE125*TEST_SUMMARY!$C$12</f>
        <v>-0.28008206528227803</v>
      </c>
      <c r="AR125">
        <f>AF125*TEST_SUMMARY!$C$13</f>
        <v>-7.9424741749105313E-2</v>
      </c>
      <c r="AS125">
        <f>AG125*TEST_SUMMARY!$C$14</f>
        <v>-8.8614999578798745E-2</v>
      </c>
      <c r="AT125">
        <f>TEST_SUMMARY!$C$2+SUM(AH125:AS125)</f>
        <v>-0.74543743813712804</v>
      </c>
      <c r="AU125">
        <f t="shared" si="13"/>
        <v>0.32181627188990786</v>
      </c>
      <c r="AV125">
        <f t="shared" si="14"/>
        <v>0.38833704233854144</v>
      </c>
      <c r="AW125">
        <f t="shared" si="15"/>
        <v>1</v>
      </c>
      <c r="AX125">
        <f t="shared" si="16"/>
        <v>0</v>
      </c>
      <c r="AY125" s="35">
        <f t="shared" si="24"/>
        <v>59</v>
      </c>
      <c r="AZ125" s="35">
        <f t="shared" si="24"/>
        <v>65</v>
      </c>
      <c r="BA125" s="35">
        <f t="shared" si="20"/>
        <v>0.2744186046511628</v>
      </c>
      <c r="BB125" s="35">
        <f t="shared" si="21"/>
        <v>0.76470588235294112</v>
      </c>
      <c r="BC125" s="35">
        <f t="shared" si="17"/>
        <v>0.49028727770177832</v>
      </c>
      <c r="BD125">
        <f t="shared" si="18"/>
        <v>0.76470588235294112</v>
      </c>
      <c r="BE125">
        <f t="shared" si="19"/>
        <v>0.2744186046511628</v>
      </c>
      <c r="BF125" s="23">
        <f>VLOOKUP(AH125,POINTS_TABLE!$D$2:$E$6,2,FALSE)</f>
        <v>-2.4216717822795024</v>
      </c>
      <c r="BG125" s="23">
        <f>VLOOKUP(AI125,POINTS_TABLE!$D$7:$E$12,2,FALSE)</f>
        <v>-0.94910634884503919</v>
      </c>
      <c r="BH125" s="23">
        <f>VLOOKUP(AJ125,POINTS_TABLE!$D$13:$E$18,2,FALSE)</f>
        <v>11.087040532285299</v>
      </c>
      <c r="BI125" s="23">
        <f>VLOOKUP(AK125,POINTS_TABLE!$D$21:$E$24,2,FALSE)</f>
        <v>23.021267938938855</v>
      </c>
      <c r="BJ125" s="23">
        <f>VLOOKUP(AL125,POINTS_TABLE!$D$25:$E$27,2,FALSE)</f>
        <v>1.063873591300236</v>
      </c>
      <c r="BK125" s="23">
        <f>VLOOKUP(AM125,POINTS_TABLE!$D$28:$E$33,2,FALSE)</f>
        <v>-18.836510639202615</v>
      </c>
      <c r="BL125" s="23">
        <f>VLOOKUP(AN125,POINTS_TABLE!$D$34:$E$37,2,FALSE)</f>
        <v>7.4046821899710498</v>
      </c>
      <c r="BM125" s="23">
        <f>VLOOKUP(AO125,POINTS_TABLE!$D$38:$E$41,2,FALSE)</f>
        <v>-7.9935582413174426</v>
      </c>
      <c r="BN125" s="23">
        <f>VLOOKUP(AP125,POINTS_TABLE!$D$42:$E$44,2,FALSE)</f>
        <v>10.30683560485237</v>
      </c>
      <c r="BO125" s="23">
        <f>VLOOKUP(AQ125,POINTS_TABLE!$D$45:$E$48,2,FALSE)</f>
        <v>-12.122190198740443</v>
      </c>
      <c r="BP125" s="23">
        <f>VLOOKUP(AR125,POINTS_TABLE!$D$49:$E$50,2,FALSE)</f>
        <v>-3.4375704313596254</v>
      </c>
      <c r="BQ125" s="23">
        <f>VLOOKUP(AS125,POINTS_TABLE!$D$51:$E$52,2,FALSE)</f>
        <v>-3.8353326132213157</v>
      </c>
      <c r="BR125" s="39">
        <f>ROUND(SCORECARD_SCALLING!$C$6-SUM(BF125:BQ125)-TRAIN_SUMMARY!$C$2*SCORECARD_SCALLING!$C$5,0)</f>
        <v>503</v>
      </c>
      <c r="BS125" t="str">
        <f t="shared" si="22"/>
        <v>Manual review</v>
      </c>
      <c r="BT125">
        <f t="shared" si="23"/>
        <v>2</v>
      </c>
    </row>
    <row r="126" spans="1:72">
      <c r="A126" s="2" t="s">
        <v>21</v>
      </c>
      <c r="B126" s="2">
        <v>12</v>
      </c>
      <c r="C126" s="2" t="s">
        <v>33</v>
      </c>
      <c r="D126" s="2" t="s">
        <v>46</v>
      </c>
      <c r="E126" s="2">
        <v>3651</v>
      </c>
      <c r="F126" s="2" t="s">
        <v>53</v>
      </c>
      <c r="G126" s="2" t="s">
        <v>35</v>
      </c>
      <c r="H126" s="2">
        <v>1</v>
      </c>
      <c r="I126" s="2" t="s">
        <v>26</v>
      </c>
      <c r="J126" s="2" t="s">
        <v>27</v>
      </c>
      <c r="K126" s="2">
        <v>3</v>
      </c>
      <c r="L126" s="2" t="s">
        <v>43</v>
      </c>
      <c r="M126" s="2">
        <v>31</v>
      </c>
      <c r="N126" s="2" t="s">
        <v>27</v>
      </c>
      <c r="O126" s="2" t="s">
        <v>29</v>
      </c>
      <c r="P126" s="2">
        <v>1</v>
      </c>
      <c r="Q126" s="2" t="s">
        <v>30</v>
      </c>
      <c r="R126" s="2">
        <v>2</v>
      </c>
      <c r="S126" s="2" t="s">
        <v>27</v>
      </c>
      <c r="T126" s="2" t="s">
        <v>31</v>
      </c>
      <c r="U126" s="2">
        <v>0</v>
      </c>
      <c r="V126">
        <f>_xlfn.XLOOKUP(B126,Binning_WOE_IV!$C$2:$C$6,Binning_WOE_IV!$I$2:$I$6,"not found",-1)</f>
        <v>7.0953437452657447E-2</v>
      </c>
      <c r="W126">
        <f>_xlfn.XLOOKUP(E126,Binning_WOE_IV!$C$7:$C$12,Binning_WOE_IV!$I$7:$I$12,"not found",-1)</f>
        <v>4.3939369041401284E-2</v>
      </c>
      <c r="X126">
        <f>_xlfn.XLOOKUP(M126,Binning_WOE_IV!$C$13:$C$18,Binning_WOE_IV!$I$13:$I$18,"not found",-1)</f>
        <v>-9.0210644079187538E-2</v>
      </c>
      <c r="Y126">
        <f>_xlfn.XLOOKUP(A126,Binning_WOE_IV!$B$32:$B$35,Binning_WOE_IV!$G$32:$G$35,"not found",0)</f>
        <v>-0.67859154491044971</v>
      </c>
      <c r="Z126" s="23">
        <f>_xlfn.XLOOKUP(_xlfn.XLOOKUP(C126,Binning_WOE_IV!$AF$2:$AF$6,Binning_WOE_IV!$AG$2:$AG$6,"not found",0),Binning_WOE_IV!$R$36:$R$38,Binning_WOE_IV!$G$36:$G$38,"not found",0)</f>
        <v>-4.4726268044255127E-2</v>
      </c>
      <c r="AA126" cm="1">
        <f t="array" ref="AA126">_xlfn.SWITCH(D126,"radio/tv",Binning_WOE_IV!$G$39,"other",Binning_WOE_IV!$G$39,"education",Binning_WOE_IV!$G$40,"retraining",Binning_WOE_IV!$G$40,"furniture/equipment",Binning_WOE_IV!$G$41,"domestic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26">
        <f>_xlfn.LET(_xlpm.b,_xlfn.XLOOKUP(F126,Binning_WOE_IV!$AJ$2:$AJ$6,Binning_WOE_IV!$AK$2:$AK$6,"not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126">
        <f>_xlfn.LET(_xlpm.b,_xlfn.XLOOKUP(G126,Binning_WOE_IV!$AL$2:$AL$6,Binning_WOE_IV!$AM$2:$AM$6,"not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26">
        <f>_xlfn.XLOOKUP(_xlfn.XLOOKUP(I126,Binning_WOE_IV!$AN$2:$AN$5,Binning_WOE_IV!$AO$2:$AO$5,"not found",0),Binning_WOE_IV!$R$53:$R$55,Binning_WOE_IV!$G$53:$G$55,"not found",0)</f>
        <v>0.1811117123342415</v>
      </c>
      <c r="AE126">
        <f>_xlfn.LET(_xlpm.b,_xlfn.XLOOKUP(L126,Binning_WOE_IV!$AQ$2:$AQ$5,Binning_WOE_IV!$AR$2:$AR$5,"not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26">
        <f>_xlfn.XLOOKUP(_xlfn.XLOOKUP(N126,Binning_WOE_IV!$AS$2:$AS$4,Binning_WOE_IV!$AT$2:$AT$4,"not found",0),Binning_WOE_IV!$R$62:$R$63,Binning_WOE_IV!$G$62:$G$63,"not found",0)</f>
        <v>0.12957806221905885</v>
      </c>
      <c r="AG126">
        <f>_xlfn.XLOOKUP(_xlfn.XLOOKUP(O126,Binning_WOE_IV!$AU$2:$AU$4,Binning_WOE_IV!$AV$2:$AV$4,"not found",0),Binning_WOE_IV!$R$64:$R$65,Binning_WOE_IV!$G$64:$G$65,"not found",0)</f>
        <v>0.23435622685305388</v>
      </c>
      <c r="AH126">
        <f>V126*TEST_SUMMARY!$C$3</f>
        <v>-5.5952498937620498E-2</v>
      </c>
      <c r="AI126">
        <f>W126*TEST_SUMMARY!$C$4</f>
        <v>-2.1929012991782761E-2</v>
      </c>
      <c r="AJ126">
        <f>X126*TEST_SUMMARY!$C$5</f>
        <v>5.7453903556002682E-2</v>
      </c>
      <c r="AK126">
        <f>Y126*TEST_SUMMARY!$C$6</f>
        <v>0.53190423215968441</v>
      </c>
      <c r="AL126">
        <f>Z126*TEST_SUMMARY!$C$7</f>
        <v>2.4580699342731407E-2</v>
      </c>
      <c r="AM126">
        <f>AA126*TEST_SUMMARY!$C$8</f>
        <v>0.38352631329769549</v>
      </c>
      <c r="AN126">
        <f>AB126*TEST_SUMMARY!$C$9</f>
        <v>-0.49793991054548797</v>
      </c>
      <c r="AO126">
        <f>AC126*TEST_SUMMARY!$C$10</f>
        <v>4.7923621110280083E-2</v>
      </c>
      <c r="AP126">
        <f>AD126*TEST_SUMMARY!$C$11</f>
        <v>-0.21458247952085815</v>
      </c>
      <c r="AQ126">
        <f>AE126*TEST_SUMMARY!$C$12</f>
        <v>-1.8327249432625072E-2</v>
      </c>
      <c r="AR126">
        <f>AF126*TEST_SUMMARY!$C$13</f>
        <v>-7.9424741749105313E-2</v>
      </c>
      <c r="AS126">
        <f>AG126*TEST_SUMMARY!$C$14</f>
        <v>-8.8614999578798745E-2</v>
      </c>
      <c r="AT126">
        <f>TEST_SUMMARY!$C$2+SUM(AH126:AS126)</f>
        <v>-0.75278293805200758</v>
      </c>
      <c r="AU126">
        <f t="shared" si="13"/>
        <v>0.32021521516679419</v>
      </c>
      <c r="AV126">
        <f t="shared" si="14"/>
        <v>0.38597902379877447</v>
      </c>
      <c r="AW126">
        <f t="shared" si="15"/>
        <v>1</v>
      </c>
      <c r="AX126">
        <f t="shared" si="16"/>
        <v>0</v>
      </c>
      <c r="AY126" s="35">
        <f t="shared" si="24"/>
        <v>60</v>
      </c>
      <c r="AZ126" s="35">
        <f t="shared" si="24"/>
        <v>65</v>
      </c>
      <c r="BA126" s="35">
        <f t="shared" si="20"/>
        <v>0.27906976744186046</v>
      </c>
      <c r="BB126" s="35">
        <f t="shared" si="21"/>
        <v>0.76470588235294112</v>
      </c>
      <c r="BC126" s="35">
        <f t="shared" si="17"/>
        <v>0.48563611491108066</v>
      </c>
      <c r="BD126">
        <f t="shared" si="18"/>
        <v>0.76470588235294112</v>
      </c>
      <c r="BE126">
        <f t="shared" si="19"/>
        <v>0.27906976744186046</v>
      </c>
      <c r="BF126" s="23">
        <f>VLOOKUP(AH126,POINTS_TABLE!$D$2:$E$6,2,FALSE)</f>
        <v>-2.4216717822795024</v>
      </c>
      <c r="BG126" s="23">
        <f>VLOOKUP(AI126,POINTS_TABLE!$D$7:$E$12,2,FALSE)</f>
        <v>-0.94910634884503919</v>
      </c>
      <c r="BH126" s="23">
        <f>VLOOKUP(AJ126,POINTS_TABLE!$D$13:$E$18,2,FALSE)</f>
        <v>2.4866538521987356</v>
      </c>
      <c r="BI126" s="23">
        <f>VLOOKUP(AK126,POINTS_TABLE!$D$21:$E$24,2,FALSE)</f>
        <v>23.021267938938855</v>
      </c>
      <c r="BJ126" s="23">
        <f>VLOOKUP(AL126,POINTS_TABLE!$D$25:$E$27,2,FALSE)</f>
        <v>1.063873591300236</v>
      </c>
      <c r="BK126" s="23">
        <f>VLOOKUP(AM126,POINTS_TABLE!$D$28:$E$33,2,FALSE)</f>
        <v>16.599345307350365</v>
      </c>
      <c r="BL126" s="23">
        <f>VLOOKUP(AN126,POINTS_TABLE!$D$34:$E$37,2,FALSE)</f>
        <v>-21.551263188140087</v>
      </c>
      <c r="BM126" s="23">
        <f>VLOOKUP(AO126,POINTS_TABLE!$D$38:$E$41,2,FALSE)</f>
        <v>2.0741751155172814</v>
      </c>
      <c r="BN126" s="23">
        <f>VLOOKUP(AP126,POINTS_TABLE!$D$42:$E$44,2,FALSE)</f>
        <v>-9.2873123719919874</v>
      </c>
      <c r="BO126" s="23">
        <f>VLOOKUP(AQ126,POINTS_TABLE!$D$45:$E$48,2,FALSE)</f>
        <v>-0.79321895608749771</v>
      </c>
      <c r="BP126" s="23">
        <f>VLOOKUP(AR126,POINTS_TABLE!$D$49:$E$50,2,FALSE)</f>
        <v>-3.4375704313596254</v>
      </c>
      <c r="BQ126" s="23">
        <f>VLOOKUP(AS126,POINTS_TABLE!$D$51:$E$52,2,FALSE)</f>
        <v>-3.8353326132213157</v>
      </c>
      <c r="BR126" s="39">
        <f>ROUND(SCORECARD_SCALLING!$C$6-SUM(BF126:BQ126)-TRAIN_SUMMARY!$C$2*SCORECARD_SCALLING!$C$5,0)</f>
        <v>503</v>
      </c>
      <c r="BS126" t="str">
        <f t="shared" si="22"/>
        <v>Manual review</v>
      </c>
      <c r="BT126">
        <f t="shared" si="23"/>
        <v>2</v>
      </c>
    </row>
    <row r="127" spans="1:72">
      <c r="A127" s="2" t="s">
        <v>32</v>
      </c>
      <c r="B127" s="2">
        <v>36</v>
      </c>
      <c r="C127" s="2" t="s">
        <v>22</v>
      </c>
      <c r="D127" s="2" t="s">
        <v>49</v>
      </c>
      <c r="E127" s="2">
        <v>5800</v>
      </c>
      <c r="F127" s="2" t="s">
        <v>34</v>
      </c>
      <c r="G127" s="2" t="s">
        <v>35</v>
      </c>
      <c r="H127" s="2">
        <v>3</v>
      </c>
      <c r="I127" s="2" t="s">
        <v>26</v>
      </c>
      <c r="J127" s="2" t="s">
        <v>27</v>
      </c>
      <c r="K127" s="2">
        <v>4</v>
      </c>
      <c r="L127" s="2" t="s">
        <v>50</v>
      </c>
      <c r="M127" s="2">
        <v>34</v>
      </c>
      <c r="N127" s="2" t="s">
        <v>27</v>
      </c>
      <c r="O127" s="2" t="s">
        <v>29</v>
      </c>
      <c r="P127" s="2">
        <v>2</v>
      </c>
      <c r="Q127" s="2" t="s">
        <v>30</v>
      </c>
      <c r="R127" s="2">
        <v>1</v>
      </c>
      <c r="S127" s="2" t="s">
        <v>31</v>
      </c>
      <c r="T127" s="2" t="s">
        <v>31</v>
      </c>
      <c r="U127" s="2">
        <v>0</v>
      </c>
      <c r="V127">
        <f>_xlfn.XLOOKUP(B127,Binning_WOE_IV!$C$2:$C$6,Binning_WOE_IV!$I$2:$I$6,"not found",-1)</f>
        <v>-0.672432264549915</v>
      </c>
      <c r="W127">
        <f>_xlfn.XLOOKUP(E127,Binning_WOE_IV!$C$7:$C$12,Binning_WOE_IV!$I$7:$I$12,"not found",-1)</f>
        <v>-0.1020145435816787</v>
      </c>
      <c r="X127">
        <f>_xlfn.XLOOKUP(M127,Binning_WOE_IV!$C$13:$C$18,Binning_WOE_IV!$I$13:$I$18,"not found",-1)</f>
        <v>-9.0210644079187538E-2</v>
      </c>
      <c r="Y127">
        <f>_xlfn.XLOOKUP(A127,Binning_WOE_IV!$B$32:$B$35,Binning_WOE_IV!$G$32:$G$35,"not found",0)</f>
        <v>-0.45557089656450134</v>
      </c>
      <c r="Z127" s="23">
        <f>_xlfn.XLOOKUP(_xlfn.XLOOKUP(C127,Binning_WOE_IV!$AF$2:$AF$6,Binning_WOE_IV!$AG$2:$AG$6,"not found",0),Binning_WOE_IV!$R$36:$R$38,Binning_WOE_IV!$G$36:$G$38,"not found",0)</f>
        <v>0.68738688104907397</v>
      </c>
      <c r="AA127" cm="1">
        <f t="array" ref="AA127">_xlfn.SWITCH(D127,"radio/tv",Binning_WOE_IV!$G$39,"other",Binning_WOE_IV!$G$39,"education",Binning_WOE_IV!$G$40,"retraining",Binning_WOE_IV!$G$40,"furniture/equipment",Binning_WOE_IV!$G$41,"domestic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127">
        <f>_xlfn.LET(_xlpm.b,_xlfn.XLOOKUP(F127,Binning_WOE_IV!$AJ$2:$AJ$6,Binning_WOE_IV!$AK$2:$AK$6,"not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27">
        <f>_xlfn.LET(_xlpm.b,_xlfn.XLOOKUP(G127,Binning_WOE_IV!$AL$2:$AL$6,Binning_WOE_IV!$AM$2:$AM$6,"not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27">
        <f>_xlfn.XLOOKUP(_xlfn.XLOOKUP(I127,Binning_WOE_IV!$AN$2:$AN$5,Binning_WOE_IV!$AO$2:$AO$5,"not found",0),Binning_WOE_IV!$R$53:$R$55,Binning_WOE_IV!$G$53:$G$55,"not found",0)</f>
        <v>0.1811117123342415</v>
      </c>
      <c r="AE127">
        <f>_xlfn.LET(_xlpm.b,_xlfn.XLOOKUP(L127,Binning_WOE_IV!$AQ$2:$AQ$5,Binning_WOE_IV!$AR$2:$AR$5,"not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27">
        <f>_xlfn.XLOOKUP(_xlfn.XLOOKUP(N127,Binning_WOE_IV!$AS$2:$AS$4,Binning_WOE_IV!$AT$2:$AT$4,"not found",0),Binning_WOE_IV!$R$62:$R$63,Binning_WOE_IV!$G$62:$G$63,"not found",0)</f>
        <v>0.12957806221905885</v>
      </c>
      <c r="AG127">
        <f>_xlfn.XLOOKUP(_xlfn.XLOOKUP(O127,Binning_WOE_IV!$AU$2:$AU$4,Binning_WOE_IV!$AV$2:$AV$4,"not found",0),Binning_WOE_IV!$R$64:$R$65,Binning_WOE_IV!$G$64:$G$65,"not found",0)</f>
        <v>0.23435622685305388</v>
      </c>
      <c r="AH127">
        <f>V127*TEST_SUMMARY!$C$3</f>
        <v>0.53026698802232175</v>
      </c>
      <c r="AI127">
        <f>W127*TEST_SUMMARY!$C$4</f>
        <v>5.0912844229637523E-2</v>
      </c>
      <c r="AJ127">
        <f>X127*TEST_SUMMARY!$C$5</f>
        <v>5.7453903556002682E-2</v>
      </c>
      <c r="AK127">
        <f>Y127*TEST_SUMMARY!$C$6</f>
        <v>0.35709270141793154</v>
      </c>
      <c r="AL127">
        <f>Z127*TEST_SUMMARY!$C$7</f>
        <v>-0.37777464997720578</v>
      </c>
      <c r="AM127">
        <f>AA127*TEST_SUMMARY!$C$8</f>
        <v>-0.46936907902687153</v>
      </c>
      <c r="AN127">
        <f>AB127*TEST_SUMMARY!$C$9</f>
        <v>0.17108448609736249</v>
      </c>
      <c r="AO127">
        <f>AC127*TEST_SUMMARY!$C$10</f>
        <v>4.7923621110280083E-2</v>
      </c>
      <c r="AP127">
        <f>AD127*TEST_SUMMARY!$C$11</f>
        <v>-0.21458247952085815</v>
      </c>
      <c r="AQ127">
        <f>AE127*TEST_SUMMARY!$C$12</f>
        <v>6.1778553558697331E-2</v>
      </c>
      <c r="AR127">
        <f>AF127*TEST_SUMMARY!$C$13</f>
        <v>-7.9424741749105313E-2</v>
      </c>
      <c r="AS127">
        <f>AG127*TEST_SUMMARY!$C$14</f>
        <v>-8.8614999578798745E-2</v>
      </c>
      <c r="AT127">
        <f>TEST_SUMMARY!$C$2+SUM(AH127:AS127)</f>
        <v>-0.77465366662272939</v>
      </c>
      <c r="AU127">
        <f t="shared" si="13"/>
        <v>0.31547328555172205</v>
      </c>
      <c r="AV127">
        <f t="shared" si="14"/>
        <v>0.37902760733326823</v>
      </c>
      <c r="AW127">
        <f t="shared" si="15"/>
        <v>1</v>
      </c>
      <c r="AX127">
        <f t="shared" si="16"/>
        <v>0</v>
      </c>
      <c r="AY127" s="35">
        <f t="shared" si="24"/>
        <v>61</v>
      </c>
      <c r="AZ127" s="35">
        <f t="shared" si="24"/>
        <v>65</v>
      </c>
      <c r="BA127" s="35">
        <f t="shared" si="20"/>
        <v>0.28372093023255812</v>
      </c>
      <c r="BB127" s="35">
        <f t="shared" si="21"/>
        <v>0.76470588235294112</v>
      </c>
      <c r="BC127" s="35">
        <f t="shared" si="17"/>
        <v>0.480984952120383</v>
      </c>
      <c r="BD127">
        <f t="shared" si="18"/>
        <v>0.76470588235294112</v>
      </c>
      <c r="BE127">
        <f t="shared" si="19"/>
        <v>0.28372093023255812</v>
      </c>
      <c r="BF127" s="23">
        <f>VLOOKUP(AH127,POINTS_TABLE!$D$2:$E$6,2,FALSE)</f>
        <v>22.950406619007929</v>
      </c>
      <c r="BG127" s="23">
        <f>VLOOKUP(AI127,POINTS_TABLE!$D$7:$E$12,2,FALSE)</f>
        <v>2.2035512366295098</v>
      </c>
      <c r="BH127" s="23">
        <f>VLOOKUP(AJ127,POINTS_TABLE!$D$13:$E$18,2,FALSE)</f>
        <v>2.4866538521987356</v>
      </c>
      <c r="BI127" s="23">
        <f>VLOOKUP(AK127,POINTS_TABLE!$D$21:$E$24,2,FALSE)</f>
        <v>15.455276084198793</v>
      </c>
      <c r="BJ127" s="23">
        <f>VLOOKUP(AL127,POINTS_TABLE!$D$25:$E$27,2,FALSE)</f>
        <v>-16.350408422870363</v>
      </c>
      <c r="BK127" s="23">
        <f>VLOOKUP(AM127,POINTS_TABLE!$D$28:$E$33,2,FALSE)</f>
        <v>-20.314693279760625</v>
      </c>
      <c r="BL127" s="23">
        <f>VLOOKUP(AN127,POINTS_TABLE!$D$34:$E$37,2,FALSE)</f>
        <v>7.4046821899710498</v>
      </c>
      <c r="BM127" s="23">
        <f>VLOOKUP(AO127,POINTS_TABLE!$D$38:$E$41,2,FALSE)</f>
        <v>2.0741751155172814</v>
      </c>
      <c r="BN127" s="23">
        <f>VLOOKUP(AP127,POINTS_TABLE!$D$42:$E$44,2,FALSE)</f>
        <v>-9.2873123719919874</v>
      </c>
      <c r="BO127" s="23">
        <f>VLOOKUP(AQ127,POINTS_TABLE!$D$45:$E$48,2,FALSE)</f>
        <v>2.6738283855727758</v>
      </c>
      <c r="BP127" s="23">
        <f>VLOOKUP(AR127,POINTS_TABLE!$D$49:$E$50,2,FALSE)</f>
        <v>-3.4375704313596254</v>
      </c>
      <c r="BQ127" s="23">
        <f>VLOOKUP(AS127,POINTS_TABLE!$D$51:$E$52,2,FALSE)</f>
        <v>-3.8353326132213157</v>
      </c>
      <c r="BR127" s="39">
        <f>ROUND(SCORECARD_SCALLING!$C$6-SUM(BF127:BQ127)-TRAIN_SUMMARY!$C$2*SCORECARD_SCALLING!$C$5,0)</f>
        <v>504</v>
      </c>
      <c r="BS127" t="str">
        <f t="shared" si="22"/>
        <v>Manual review</v>
      </c>
      <c r="BT127">
        <f t="shared" si="23"/>
        <v>2</v>
      </c>
    </row>
    <row r="128" spans="1:72">
      <c r="A128" s="2" t="s">
        <v>21</v>
      </c>
      <c r="B128" s="2">
        <v>24</v>
      </c>
      <c r="C128" s="2" t="s">
        <v>64</v>
      </c>
      <c r="D128" s="2" t="s">
        <v>70</v>
      </c>
      <c r="E128" s="2">
        <v>1358</v>
      </c>
      <c r="F128" s="2" t="s">
        <v>24</v>
      </c>
      <c r="G128" s="2" t="s">
        <v>25</v>
      </c>
      <c r="H128" s="2">
        <v>4</v>
      </c>
      <c r="I128" s="2" t="s">
        <v>26</v>
      </c>
      <c r="J128" s="2" t="s">
        <v>27</v>
      </c>
      <c r="K128" s="2">
        <v>3</v>
      </c>
      <c r="L128" s="2" t="s">
        <v>50</v>
      </c>
      <c r="M128" s="2">
        <v>40</v>
      </c>
      <c r="N128" s="2" t="s">
        <v>65</v>
      </c>
      <c r="O128" s="2" t="s">
        <v>29</v>
      </c>
      <c r="P128" s="2">
        <v>1</v>
      </c>
      <c r="Q128" s="2" t="s">
        <v>52</v>
      </c>
      <c r="R128" s="2">
        <v>1</v>
      </c>
      <c r="S128" s="2" t="s">
        <v>31</v>
      </c>
      <c r="T128" s="2" t="s">
        <v>31</v>
      </c>
      <c r="U128" s="2">
        <v>1</v>
      </c>
      <c r="V128">
        <f>_xlfn.XLOOKUP(B128,Binning_WOE_IV!$C$2:$C$6,Binning_WOE_IV!$I$2:$I$6,"not found",-1)</f>
        <v>-0.12917431193202994</v>
      </c>
      <c r="W128">
        <f>_xlfn.XLOOKUP(E128,Binning_WOE_IV!$C$7:$C$12,Binning_WOE_IV!$I$7:$I$12,"not found",-1)</f>
        <v>0.16104877718831048</v>
      </c>
      <c r="X128">
        <f>_xlfn.XLOOKUP(M128,Binning_WOE_IV!$C$13:$C$18,Binning_WOE_IV!$I$13:$I$18,"not found",-1)</f>
        <v>0.27579903319597576</v>
      </c>
      <c r="Y128">
        <f>_xlfn.XLOOKUP(A128,Binning_WOE_IV!$B$32:$B$35,Binning_WOE_IV!$G$32:$G$35,"not found",0)</f>
        <v>-0.67859154491044971</v>
      </c>
      <c r="Z128" s="23">
        <f>_xlfn.XLOOKUP(_xlfn.XLOOKUP(C128,Binning_WOE_IV!$AF$2:$AF$6,Binning_WOE_IV!$AG$2:$AG$6,"not found",0),Binning_WOE_IV!$R$36:$R$38,Binning_WOE_IV!$G$36:$G$38,"not found",0)</f>
        <v>-1.2442937789022748</v>
      </c>
      <c r="AA128" cm="1">
        <f t="array" ref="AA128">_xlfn.SWITCH(D128,"radio/tv",Binning_WOE_IV!$G$39,"other",Binning_WOE_IV!$G$39,"education",Binning_WOE_IV!$G$40,"retraining",Binning_WOE_IV!$G$40,"furniture/equipment",Binning_WOE_IV!$G$41,"domestic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28">
        <f>_xlfn.LET(_xlpm.b,_xlfn.XLOOKUP(F128,Binning_WOE_IV!$AJ$2:$AJ$6,Binning_WOE_IV!$AK$2:$AK$6,"not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28">
        <f>_xlfn.LET(_xlpm.b,_xlfn.XLOOKUP(G128,Binning_WOE_IV!$AL$2:$AL$6,Binning_WOE_IV!$AM$2:$AM$6,"not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28">
        <f>_xlfn.XLOOKUP(_xlfn.XLOOKUP(I128,Binning_WOE_IV!$AN$2:$AN$5,Binning_WOE_IV!$AO$2:$AO$5,"not found",0),Binning_WOE_IV!$R$53:$R$55,Binning_WOE_IV!$G$53:$G$55,"not found",0)</f>
        <v>0.1811117123342415</v>
      </c>
      <c r="AE128">
        <f>_xlfn.LET(_xlpm.b,_xlfn.XLOOKUP(L128,Binning_WOE_IV!$AQ$2:$AQ$5,Binning_WOE_IV!$AR$2:$AR$5,"not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28">
        <f>_xlfn.XLOOKUP(_xlfn.XLOOKUP(N128,Binning_WOE_IV!$AS$2:$AS$4,Binning_WOE_IV!$AT$2:$AT$4,"not found",0),Binning_WOE_IV!$R$62:$R$63,Binning_WOE_IV!$G$62:$G$63,"not found",0)</f>
        <v>-0.54969627176468283</v>
      </c>
      <c r="AG128">
        <f>_xlfn.XLOOKUP(_xlfn.XLOOKUP(O128,Binning_WOE_IV!$AU$2:$AU$4,Binning_WOE_IV!$AV$2:$AV$4,"not found",0),Binning_WOE_IV!$R$64:$R$65,Binning_WOE_IV!$G$64:$G$65,"not found",0)</f>
        <v>0.23435622685305388</v>
      </c>
      <c r="AH128">
        <f>V128*TEST_SUMMARY!$C$3</f>
        <v>0.10186434668464488</v>
      </c>
      <c r="AI128">
        <f>W128*TEST_SUMMARY!$C$4</f>
        <v>-8.037531726833734E-2</v>
      </c>
      <c r="AJ128">
        <f>X128*TEST_SUMMARY!$C$5</f>
        <v>-0.1756525653466223</v>
      </c>
      <c r="AK128">
        <f>Y128*TEST_SUMMARY!$C$6</f>
        <v>0.53190423215968441</v>
      </c>
      <c r="AL128">
        <f>Z128*TEST_SUMMARY!$C$7</f>
        <v>0.68384000299252556</v>
      </c>
      <c r="AM128">
        <f>AA128*TEST_SUMMARY!$C$8</f>
        <v>-0.43521580803835686</v>
      </c>
      <c r="AN128">
        <f>AB128*TEST_SUMMARY!$C$9</f>
        <v>-0.49611293003523665</v>
      </c>
      <c r="AO128">
        <f>AC128*TEST_SUMMARY!$C$10</f>
        <v>-0.18469041192036334</v>
      </c>
      <c r="AP128">
        <f>AD128*TEST_SUMMARY!$C$11</f>
        <v>-0.21458247952085815</v>
      </c>
      <c r="AQ128">
        <f>AE128*TEST_SUMMARY!$C$12</f>
        <v>6.1778553558697331E-2</v>
      </c>
      <c r="AR128">
        <f>AF128*TEST_SUMMARY!$C$13</f>
        <v>0.33693577197926589</v>
      </c>
      <c r="AS128">
        <f>AG128*TEST_SUMMARY!$C$14</f>
        <v>-8.8614999578798745E-2</v>
      </c>
      <c r="AT128">
        <f>TEST_SUMMARY!$C$2+SUM(AH128:AS128)</f>
        <v>-0.78032241909587841</v>
      </c>
      <c r="AU128">
        <f t="shared" si="13"/>
        <v>0.31425040152512612</v>
      </c>
      <c r="AV128">
        <f t="shared" si="14"/>
        <v>1.1575651537874538</v>
      </c>
      <c r="AW128">
        <f t="shared" si="15"/>
        <v>0</v>
      </c>
      <c r="AX128">
        <f t="shared" si="16"/>
        <v>1</v>
      </c>
      <c r="AY128" s="35">
        <f t="shared" si="24"/>
        <v>61</v>
      </c>
      <c r="AZ128" s="35">
        <f t="shared" si="24"/>
        <v>66</v>
      </c>
      <c r="BA128" s="35">
        <f t="shared" si="20"/>
        <v>0.28372093023255812</v>
      </c>
      <c r="BB128" s="35">
        <f t="shared" si="21"/>
        <v>0.77647058823529413</v>
      </c>
      <c r="BC128" s="35">
        <f t="shared" si="17"/>
        <v>0.49274965800273601</v>
      </c>
      <c r="BD128">
        <f t="shared" si="18"/>
        <v>0.77647058823529413</v>
      </c>
      <c r="BE128">
        <f t="shared" si="19"/>
        <v>0.28372093023255812</v>
      </c>
      <c r="BF128" s="23">
        <f>VLOOKUP(AH128,POINTS_TABLE!$D$2:$E$6,2,FALSE)</f>
        <v>4.4087756341599382</v>
      </c>
      <c r="BG128" s="23">
        <f>VLOOKUP(AI128,POINTS_TABLE!$D$7:$E$12,2,FALSE)</f>
        <v>-3.4787121489872201</v>
      </c>
      <c r="BH128" s="23">
        <f>VLOOKUP(AJ128,POINTS_TABLE!$D$13:$E$18,2,FALSE)</f>
        <v>-7.6023925483498971</v>
      </c>
      <c r="BI128" s="23">
        <f>VLOOKUP(AK128,POINTS_TABLE!$D$21:$E$24,2,FALSE)</f>
        <v>23.021267938938855</v>
      </c>
      <c r="BJ128" s="23">
        <f>VLOOKUP(AL128,POINTS_TABLE!$D$25:$E$27,2,FALSE)</f>
        <v>29.597177432364315</v>
      </c>
      <c r="BK128" s="23">
        <f>VLOOKUP(AM128,POINTS_TABLE!$D$28:$E$33,2,FALSE)</f>
        <v>-18.836510639202615</v>
      </c>
      <c r="BL128" s="23">
        <f>VLOOKUP(AN128,POINTS_TABLE!$D$34:$E$37,2,FALSE)</f>
        <v>-21.472189916481874</v>
      </c>
      <c r="BM128" s="23">
        <f>VLOOKUP(AO128,POINTS_TABLE!$D$38:$E$41,2,FALSE)</f>
        <v>-7.9935582413174426</v>
      </c>
      <c r="BN128" s="23">
        <f>VLOOKUP(AP128,POINTS_TABLE!$D$42:$E$44,2,FALSE)</f>
        <v>-9.2873123719919874</v>
      </c>
      <c r="BO128" s="23">
        <f>VLOOKUP(AQ128,POINTS_TABLE!$D$45:$E$48,2,FALSE)</f>
        <v>2.6738283855727758</v>
      </c>
      <c r="BP128" s="23">
        <f>VLOOKUP(AR128,POINTS_TABLE!$D$49:$E$50,2,FALSE)</f>
        <v>14.582867019977442</v>
      </c>
      <c r="BQ128" s="23">
        <f>VLOOKUP(AS128,POINTS_TABLE!$D$51:$E$52,2,FALSE)</f>
        <v>-3.8353326132213157</v>
      </c>
      <c r="BR128" s="39">
        <f>ROUND(SCORECARD_SCALLING!$C$6-SUM(BF128:BQ128)-TRAIN_SUMMARY!$C$2*SCORECARD_SCALLING!$C$5,0)</f>
        <v>504</v>
      </c>
      <c r="BS128" t="str">
        <f t="shared" si="22"/>
        <v>Manual review</v>
      </c>
      <c r="BT128">
        <f t="shared" si="23"/>
        <v>2</v>
      </c>
    </row>
    <row r="129" spans="1:72">
      <c r="A129" s="2" t="s">
        <v>21</v>
      </c>
      <c r="B129" s="2">
        <v>24</v>
      </c>
      <c r="C129" s="2" t="s">
        <v>33</v>
      </c>
      <c r="D129" s="2" t="s">
        <v>46</v>
      </c>
      <c r="E129" s="2">
        <v>2303</v>
      </c>
      <c r="F129" s="2" t="s">
        <v>34</v>
      </c>
      <c r="G129" s="2" t="s">
        <v>25</v>
      </c>
      <c r="H129" s="2">
        <v>4</v>
      </c>
      <c r="I129" s="2" t="s">
        <v>26</v>
      </c>
      <c r="J129" s="2" t="s">
        <v>66</v>
      </c>
      <c r="K129" s="2">
        <v>1</v>
      </c>
      <c r="L129" s="2" t="s">
        <v>28</v>
      </c>
      <c r="M129" s="2">
        <v>45</v>
      </c>
      <c r="N129" s="2" t="s">
        <v>27</v>
      </c>
      <c r="O129" s="2" t="s">
        <v>29</v>
      </c>
      <c r="P129" s="2">
        <v>1</v>
      </c>
      <c r="Q129" s="2" t="s">
        <v>30</v>
      </c>
      <c r="R129" s="2">
        <v>1</v>
      </c>
      <c r="S129" s="2" t="s">
        <v>27</v>
      </c>
      <c r="T129" s="2" t="s">
        <v>31</v>
      </c>
      <c r="U129" s="2">
        <v>1</v>
      </c>
      <c r="V129">
        <f>_xlfn.XLOOKUP(B129,Binning_WOE_IV!$C$2:$C$6,Binning_WOE_IV!$I$2:$I$6,"not found",-1)</f>
        <v>-0.12917431193202994</v>
      </c>
      <c r="W129">
        <f>_xlfn.XLOOKUP(E129,Binning_WOE_IV!$C$7:$C$12,Binning_WOE_IV!$I$7:$I$12,"not found",-1)</f>
        <v>0.12361395596717682</v>
      </c>
      <c r="X129">
        <f>_xlfn.XLOOKUP(M129,Binning_WOE_IV!$C$13:$C$18,Binning_WOE_IV!$I$13:$I$18,"not found",-1)</f>
        <v>0.42044277372805144</v>
      </c>
      <c r="Y129">
        <f>_xlfn.XLOOKUP(A129,Binning_WOE_IV!$B$32:$B$35,Binning_WOE_IV!$G$32:$G$35,"not found",0)</f>
        <v>-0.67859154491044971</v>
      </c>
      <c r="Z129" s="23">
        <f>_xlfn.XLOOKUP(_xlfn.XLOOKUP(C129,Binning_WOE_IV!$AF$2:$AF$6,Binning_WOE_IV!$AG$2:$AG$6,"not found",0),Binning_WOE_IV!$R$36:$R$38,Binning_WOE_IV!$G$36:$G$38,"not found",0)</f>
        <v>-4.4726268044255127E-2</v>
      </c>
      <c r="AA129" cm="1">
        <f t="array" ref="AA129">_xlfn.SWITCH(D129,"radio/tv",Binning_WOE_IV!$G$39,"other",Binning_WOE_IV!$G$39,"education",Binning_WOE_IV!$G$40,"retraining",Binning_WOE_IV!$G$40,"furniture/equipment",Binning_WOE_IV!$G$41,"domestic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29">
        <f>_xlfn.LET(_xlpm.b,_xlfn.XLOOKUP(F129,Binning_WOE_IV!$AJ$2:$AJ$6,Binning_WOE_IV!$AK$2:$AK$6,"not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29">
        <f>_xlfn.LET(_xlpm.b,_xlfn.XLOOKUP(G129,Binning_WOE_IV!$AL$2:$AL$6,Binning_WOE_IV!$AM$2:$AM$6,"not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29">
        <f>_xlfn.XLOOKUP(_xlfn.XLOOKUP(I129,Binning_WOE_IV!$AN$2:$AN$5,Binning_WOE_IV!$AO$2:$AO$5,"not found",0),Binning_WOE_IV!$R$53:$R$55,Binning_WOE_IV!$G$53:$G$55,"not found",0)</f>
        <v>0.1811117123342415</v>
      </c>
      <c r="AE129">
        <f>_xlfn.LET(_xlpm.b,_xlfn.XLOOKUP(L129,Binning_WOE_IV!$AQ$2:$AQ$5,Binning_WOE_IV!$AR$2:$AR$5,"not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29">
        <f>_xlfn.XLOOKUP(_xlfn.XLOOKUP(N129,Binning_WOE_IV!$AS$2:$AS$4,Binning_WOE_IV!$AT$2:$AT$4,"not found",0),Binning_WOE_IV!$R$62:$R$63,Binning_WOE_IV!$G$62:$G$63,"not found",0)</f>
        <v>0.12957806221905885</v>
      </c>
      <c r="AG129">
        <f>_xlfn.XLOOKUP(_xlfn.XLOOKUP(O129,Binning_WOE_IV!$AU$2:$AU$4,Binning_WOE_IV!$AV$2:$AV$4,"not found",0),Binning_WOE_IV!$R$64:$R$65,Binning_WOE_IV!$G$64:$G$65,"not found",0)</f>
        <v>0.23435622685305388</v>
      </c>
      <c r="AH129">
        <f>V129*TEST_SUMMARY!$C$3</f>
        <v>0.10186434668464488</v>
      </c>
      <c r="AI129">
        <f>W129*TEST_SUMMARY!$C$4</f>
        <v>-6.1692557392340606E-2</v>
      </c>
      <c r="AJ129">
        <f>X129*TEST_SUMMARY!$C$5</f>
        <v>-0.26777415036949909</v>
      </c>
      <c r="AK129">
        <f>Y129*TEST_SUMMARY!$C$6</f>
        <v>0.53190423215968441</v>
      </c>
      <c r="AL129">
        <f>Z129*TEST_SUMMARY!$C$7</f>
        <v>2.4580699342731407E-2</v>
      </c>
      <c r="AM129">
        <f>AA129*TEST_SUMMARY!$C$8</f>
        <v>0.38352631329769549</v>
      </c>
      <c r="AN129">
        <f>AB129*TEST_SUMMARY!$C$9</f>
        <v>0.17108448609736249</v>
      </c>
      <c r="AO129">
        <f>AC129*TEST_SUMMARY!$C$10</f>
        <v>-0.18469041192036334</v>
      </c>
      <c r="AP129">
        <f>AD129*TEST_SUMMARY!$C$11</f>
        <v>-0.21458247952085815</v>
      </c>
      <c r="AQ129">
        <f>AE129*TEST_SUMMARY!$C$12</f>
        <v>-0.28008206528227803</v>
      </c>
      <c r="AR129">
        <f>AF129*TEST_SUMMARY!$C$13</f>
        <v>-7.9424741749105313E-2</v>
      </c>
      <c r="AS129">
        <f>AG129*TEST_SUMMARY!$C$14</f>
        <v>-8.8614999578798745E-2</v>
      </c>
      <c r="AT129">
        <f>TEST_SUMMARY!$C$2+SUM(AH129:AS129)</f>
        <v>-0.78530214299324763</v>
      </c>
      <c r="AU129">
        <f t="shared" si="13"/>
        <v>0.31317827944167087</v>
      </c>
      <c r="AV129">
        <f t="shared" si="14"/>
        <v>1.1609826677120059</v>
      </c>
      <c r="AW129">
        <f t="shared" si="15"/>
        <v>0</v>
      </c>
      <c r="AX129">
        <f t="shared" si="16"/>
        <v>1</v>
      </c>
      <c r="AY129" s="35">
        <f t="shared" si="24"/>
        <v>61</v>
      </c>
      <c r="AZ129" s="35">
        <f t="shared" si="24"/>
        <v>67</v>
      </c>
      <c r="BA129" s="35">
        <f t="shared" si="20"/>
        <v>0.28372093023255812</v>
      </c>
      <c r="BB129" s="35">
        <f t="shared" si="21"/>
        <v>0.78823529411764703</v>
      </c>
      <c r="BC129" s="35">
        <f t="shared" si="17"/>
        <v>0.50451436388508886</v>
      </c>
      <c r="BD129">
        <f t="shared" si="18"/>
        <v>0.78823529411764703</v>
      </c>
      <c r="BE129">
        <f t="shared" si="19"/>
        <v>0.28372093023255812</v>
      </c>
      <c r="BF129" s="23">
        <f>VLOOKUP(AH129,POINTS_TABLE!$D$2:$E$6,2,FALSE)</f>
        <v>4.4087756341599382</v>
      </c>
      <c r="BG129" s="23">
        <f>VLOOKUP(AI129,POINTS_TABLE!$D$7:$E$12,2,FALSE)</f>
        <v>-2.6701063982906263</v>
      </c>
      <c r="BH129" s="23">
        <f>VLOOKUP(AJ129,POINTS_TABLE!$D$13:$E$18,2,FALSE)</f>
        <v>-11.589493164489957</v>
      </c>
      <c r="BI129" s="23">
        <f>VLOOKUP(AK129,POINTS_TABLE!$D$21:$E$24,2,FALSE)</f>
        <v>23.021267938938855</v>
      </c>
      <c r="BJ129" s="23">
        <f>VLOOKUP(AL129,POINTS_TABLE!$D$25:$E$27,2,FALSE)</f>
        <v>1.063873591300236</v>
      </c>
      <c r="BK129" s="23">
        <f>VLOOKUP(AM129,POINTS_TABLE!$D$28:$E$33,2,FALSE)</f>
        <v>16.599345307350365</v>
      </c>
      <c r="BL129" s="23">
        <f>VLOOKUP(AN129,POINTS_TABLE!$D$34:$E$37,2,FALSE)</f>
        <v>7.4046821899710498</v>
      </c>
      <c r="BM129" s="23">
        <f>VLOOKUP(AO129,POINTS_TABLE!$D$38:$E$41,2,FALSE)</f>
        <v>-7.9935582413174426</v>
      </c>
      <c r="BN129" s="23">
        <f>VLOOKUP(AP129,POINTS_TABLE!$D$42:$E$44,2,FALSE)</f>
        <v>-9.2873123719919874</v>
      </c>
      <c r="BO129" s="23">
        <f>VLOOKUP(AQ129,POINTS_TABLE!$D$45:$E$48,2,FALSE)</f>
        <v>-12.122190198740443</v>
      </c>
      <c r="BP129" s="23">
        <f>VLOOKUP(AR129,POINTS_TABLE!$D$49:$E$50,2,FALSE)</f>
        <v>-3.4375704313596254</v>
      </c>
      <c r="BQ129" s="23">
        <f>VLOOKUP(AS129,POINTS_TABLE!$D$51:$E$52,2,FALSE)</f>
        <v>-3.8353326132213157</v>
      </c>
      <c r="BR129" s="39">
        <f>ROUND(SCORECARD_SCALLING!$C$6-SUM(BF129:BQ129)-TRAIN_SUMMARY!$C$2*SCORECARD_SCALLING!$C$5,0)</f>
        <v>504</v>
      </c>
      <c r="BS129" t="str">
        <f t="shared" si="22"/>
        <v>Manual review</v>
      </c>
      <c r="BT129">
        <f t="shared" si="23"/>
        <v>2</v>
      </c>
    </row>
    <row r="130" spans="1:72">
      <c r="A130" s="2" t="s">
        <v>37</v>
      </c>
      <c r="B130" s="2">
        <v>48</v>
      </c>
      <c r="C130" s="2" t="s">
        <v>33</v>
      </c>
      <c r="D130" s="2" t="s">
        <v>58</v>
      </c>
      <c r="E130" s="2">
        <v>3914</v>
      </c>
      <c r="F130" s="2" t="s">
        <v>24</v>
      </c>
      <c r="G130" s="2" t="s">
        <v>35</v>
      </c>
      <c r="H130" s="2">
        <v>4</v>
      </c>
      <c r="I130" s="2" t="s">
        <v>54</v>
      </c>
      <c r="J130" s="2" t="s">
        <v>27</v>
      </c>
      <c r="K130" s="2">
        <v>2</v>
      </c>
      <c r="L130" s="2" t="s">
        <v>28</v>
      </c>
      <c r="M130" s="2">
        <v>38</v>
      </c>
      <c r="N130" s="2" t="s">
        <v>61</v>
      </c>
      <c r="O130" s="2" t="s">
        <v>29</v>
      </c>
      <c r="P130" s="2">
        <v>1</v>
      </c>
      <c r="Q130" s="2" t="s">
        <v>30</v>
      </c>
      <c r="R130" s="2">
        <v>1</v>
      </c>
      <c r="S130" s="2" t="s">
        <v>27</v>
      </c>
      <c r="T130" s="2" t="s">
        <v>31</v>
      </c>
      <c r="U130" s="2">
        <v>1</v>
      </c>
      <c r="V130">
        <f>_xlfn.XLOOKUP(B130,Binning_WOE_IV!$C$2:$C$6,Binning_WOE_IV!$I$2:$I$6,"not found",-1)</f>
        <v>-0.94704225543434295</v>
      </c>
      <c r="W130">
        <f>_xlfn.XLOOKUP(E130,Binning_WOE_IV!$C$7:$C$12,Binning_WOE_IV!$I$7:$I$12,"not found",-1)</f>
        <v>4.3939369041401284E-2</v>
      </c>
      <c r="X130">
        <f>_xlfn.XLOOKUP(M130,Binning_WOE_IV!$C$13:$C$18,Binning_WOE_IV!$I$13:$I$18,"not found",-1)</f>
        <v>0.27579903319597576</v>
      </c>
      <c r="Y130">
        <f>_xlfn.XLOOKUP(A130,Binning_WOE_IV!$B$32:$B$35,Binning_WOE_IV!$G$32:$G$35,"not found",0)</f>
        <v>1.1281887537091495</v>
      </c>
      <c r="Z130" s="23">
        <f>_xlfn.XLOOKUP(_xlfn.XLOOKUP(C130,Binning_WOE_IV!$AF$2:$AF$6,Binning_WOE_IV!$AG$2:$AG$6,"not found",0),Binning_WOE_IV!$R$36:$R$38,Binning_WOE_IV!$G$36:$G$38,"not found",0)</f>
        <v>-4.4726268044255127E-2</v>
      </c>
      <c r="AA130" cm="1">
        <f t="array" ref="AA130">_xlfn.SWITCH(D130,"radio/tv",Binning_WOE_IV!$G$39,"other",Binning_WOE_IV!$G$39,"education",Binning_WOE_IV!$G$40,"retraining",Binning_WOE_IV!$G$40,"furniture/equipment",Binning_WOE_IV!$G$41,"domestic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30">
        <f>_xlfn.LET(_xlpm.b,_xlfn.XLOOKUP(F130,Binning_WOE_IV!$AJ$2:$AJ$6,Binning_WOE_IV!$AK$2:$AK$6,"not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30">
        <f>_xlfn.LET(_xlpm.b,_xlfn.XLOOKUP(G130,Binning_WOE_IV!$AL$2:$AL$6,Binning_WOE_IV!$AM$2:$AM$6,"not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30">
        <f>_xlfn.XLOOKUP(_xlfn.XLOOKUP(I130,Binning_WOE_IV!$AN$2:$AN$5,Binning_WOE_IV!$AO$2:$AO$5,"not found",0),Binning_WOE_IV!$R$53:$R$55,Binning_WOE_IV!$G$53:$G$55,"not found",0)</f>
        <v>-0.2698954162208389</v>
      </c>
      <c r="AE130">
        <f>_xlfn.LET(_xlpm.b,_xlfn.XLOOKUP(L130,Binning_WOE_IV!$AQ$2:$AQ$5,Binning_WOE_IV!$AR$2:$AR$5,"not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30">
        <f>_xlfn.XLOOKUP(_xlfn.XLOOKUP(N130,Binning_WOE_IV!$AS$2:$AS$4,Binning_WOE_IV!$AT$2:$AT$4,"not found",0),Binning_WOE_IV!$R$62:$R$63,Binning_WOE_IV!$G$62:$G$63,"not found",0)</f>
        <v>-0.54969627176468283</v>
      </c>
      <c r="AG130">
        <f>_xlfn.XLOOKUP(_xlfn.XLOOKUP(O130,Binning_WOE_IV!$AU$2:$AU$4,Binning_WOE_IV!$AV$2:$AV$4,"not found",0),Binning_WOE_IV!$R$64:$R$65,Binning_WOE_IV!$G$64:$G$65,"not found",0)</f>
        <v>0.23435622685305388</v>
      </c>
      <c r="AH130">
        <f>V130*TEST_SUMMARY!$C$3</f>
        <v>0.74681907872931619</v>
      </c>
      <c r="AI130">
        <f>W130*TEST_SUMMARY!$C$4</f>
        <v>-2.1929012991782761E-2</v>
      </c>
      <c r="AJ130">
        <f>X130*TEST_SUMMARY!$C$5</f>
        <v>-0.1756525653466223</v>
      </c>
      <c r="AK130">
        <f>Y130*TEST_SUMMARY!$C$6</f>
        <v>-0.88431454425511169</v>
      </c>
      <c r="AL130">
        <f>Z130*TEST_SUMMARY!$C$7</f>
        <v>2.4580699342731407E-2</v>
      </c>
      <c r="AM130">
        <f>AA130*TEST_SUMMARY!$C$8</f>
        <v>0.4883377841684039</v>
      </c>
      <c r="AN130">
        <f>AB130*TEST_SUMMARY!$C$9</f>
        <v>-0.49611293003523665</v>
      </c>
      <c r="AO130">
        <f>AC130*TEST_SUMMARY!$C$10</f>
        <v>4.7923621110280083E-2</v>
      </c>
      <c r="AP130">
        <f>AD130*TEST_SUMMARY!$C$11</f>
        <v>0.31977406031642996</v>
      </c>
      <c r="AQ130">
        <f>AE130*TEST_SUMMARY!$C$12</f>
        <v>-0.28008206528227803</v>
      </c>
      <c r="AR130">
        <f>AF130*TEST_SUMMARY!$C$13</f>
        <v>0.33693577197926589</v>
      </c>
      <c r="AS130">
        <f>AG130*TEST_SUMMARY!$C$14</f>
        <v>-8.8614999578798745E-2</v>
      </c>
      <c r="AT130">
        <f>TEST_SUMMARY!$C$2+SUM(AH130:AS130)</f>
        <v>-0.8037359166055259</v>
      </c>
      <c r="AU130">
        <f t="shared" ref="AU130:AU193" si="25">1/(1+EXP(-AT130))</f>
        <v>0.30922693778990368</v>
      </c>
      <c r="AV130">
        <f t="shared" ref="AV130:AV193" si="26">-((U130*LN(AU130))+(1-U130)*LN(1-AU130))</f>
        <v>1.1736798451390213</v>
      </c>
      <c r="AW130">
        <f t="shared" ref="AW130:AW193" si="27">IF(U130=0,1,0)</f>
        <v>0</v>
      </c>
      <c r="AX130">
        <f t="shared" ref="AX130:AX193" si="28">IF(U130=1,1,0)</f>
        <v>1</v>
      </c>
      <c r="AY130" s="35">
        <f t="shared" si="24"/>
        <v>61</v>
      </c>
      <c r="AZ130" s="35">
        <f t="shared" si="24"/>
        <v>68</v>
      </c>
      <c r="BA130" s="35">
        <f t="shared" si="20"/>
        <v>0.28372093023255812</v>
      </c>
      <c r="BB130" s="35">
        <f t="shared" si="21"/>
        <v>0.8</v>
      </c>
      <c r="BC130" s="35">
        <f t="shared" ref="BC130:BC193" si="29">ABS(BA130-BB130)</f>
        <v>0.51627906976744198</v>
      </c>
      <c r="BD130">
        <f t="shared" ref="BD130:BD193" si="30">BB130</f>
        <v>0.8</v>
      </c>
      <c r="BE130">
        <f t="shared" ref="BE130:BE193" si="31">BA130</f>
        <v>0.28372093023255812</v>
      </c>
      <c r="BF130" s="23">
        <f>VLOOKUP(AH130,POINTS_TABLE!$D$2:$E$6,2,FALSE)</f>
        <v>32.322965439721465</v>
      </c>
      <c r="BG130" s="23">
        <f>VLOOKUP(AI130,POINTS_TABLE!$D$7:$E$12,2,FALSE)</f>
        <v>-0.94910634884503919</v>
      </c>
      <c r="BH130" s="23">
        <f>VLOOKUP(AJ130,POINTS_TABLE!$D$13:$E$18,2,FALSE)</f>
        <v>-7.6023925483498971</v>
      </c>
      <c r="BI130" s="23">
        <f>VLOOKUP(AK130,POINTS_TABLE!$D$21:$E$24,2,FALSE)</f>
        <v>-38.273886227485001</v>
      </c>
      <c r="BJ130" s="23">
        <f>VLOOKUP(AL130,POINTS_TABLE!$D$25:$E$27,2,FALSE)</f>
        <v>1.063873591300236</v>
      </c>
      <c r="BK130" s="23">
        <f>VLOOKUP(AM130,POINTS_TABLE!$D$28:$E$33,2,FALSE)</f>
        <v>21.135674984953837</v>
      </c>
      <c r="BL130" s="23">
        <f>VLOOKUP(AN130,POINTS_TABLE!$D$34:$E$37,2,FALSE)</f>
        <v>-21.472189916481874</v>
      </c>
      <c r="BM130" s="23">
        <f>VLOOKUP(AO130,POINTS_TABLE!$D$38:$E$41,2,FALSE)</f>
        <v>2.0741751155172814</v>
      </c>
      <c r="BN130" s="23">
        <f>VLOOKUP(AP130,POINTS_TABLE!$D$42:$E$44,2,FALSE)</f>
        <v>13.840093530703253</v>
      </c>
      <c r="BO130" s="23">
        <f>VLOOKUP(AQ130,POINTS_TABLE!$D$45:$E$48,2,FALSE)</f>
        <v>-12.122190198740443</v>
      </c>
      <c r="BP130" s="23">
        <f>VLOOKUP(AR130,POINTS_TABLE!$D$49:$E$50,2,FALSE)</f>
        <v>14.582867019977442</v>
      </c>
      <c r="BQ130" s="23">
        <f>VLOOKUP(AS130,POINTS_TABLE!$D$51:$E$52,2,FALSE)</f>
        <v>-3.8353326132213157</v>
      </c>
      <c r="BR130" s="39">
        <f>ROUND(SCORECARD_SCALLING!$C$6-SUM(BF130:BQ130)-TRAIN_SUMMARY!$C$2*SCORECARD_SCALLING!$C$5,0)</f>
        <v>505</v>
      </c>
      <c r="BS130" t="str">
        <f t="shared" si="22"/>
        <v>Manual review</v>
      </c>
      <c r="BT130">
        <f t="shared" si="23"/>
        <v>2</v>
      </c>
    </row>
    <row r="131" spans="1:72">
      <c r="A131" s="2" t="s">
        <v>37</v>
      </c>
      <c r="B131" s="2">
        <v>60</v>
      </c>
      <c r="C131" s="2" t="s">
        <v>22</v>
      </c>
      <c r="D131" s="2" t="s">
        <v>46</v>
      </c>
      <c r="E131" s="2">
        <v>13756</v>
      </c>
      <c r="F131" s="2" t="s">
        <v>24</v>
      </c>
      <c r="G131" s="2" t="s">
        <v>25</v>
      </c>
      <c r="H131" s="2">
        <v>2</v>
      </c>
      <c r="I131" s="2" t="s">
        <v>26</v>
      </c>
      <c r="J131" s="2" t="s">
        <v>27</v>
      </c>
      <c r="K131" s="2">
        <v>4</v>
      </c>
      <c r="L131" s="2" t="s">
        <v>47</v>
      </c>
      <c r="M131" s="2">
        <v>63</v>
      </c>
      <c r="N131" s="2" t="s">
        <v>61</v>
      </c>
      <c r="O131" s="2" t="s">
        <v>44</v>
      </c>
      <c r="P131" s="2">
        <v>1</v>
      </c>
      <c r="Q131" s="2" t="s">
        <v>52</v>
      </c>
      <c r="R131" s="2">
        <v>1</v>
      </c>
      <c r="S131" s="2" t="s">
        <v>31</v>
      </c>
      <c r="T131" s="2" t="s">
        <v>31</v>
      </c>
      <c r="U131" s="2">
        <v>0</v>
      </c>
      <c r="V131">
        <f>_xlfn.XLOOKUP(B131,Binning_WOE_IV!$C$2:$C$6,Binning_WOE_IV!$I$2:$I$6,"not found",-1)</f>
        <v>-0.94704225543434295</v>
      </c>
      <c r="W131">
        <f>_xlfn.XLOOKUP(E131,Binning_WOE_IV!$C$7:$C$12,Binning_WOE_IV!$I$7:$I$12,"not found",-1)</f>
        <v>-0.98786424995459821</v>
      </c>
      <c r="X131">
        <f>_xlfn.XLOOKUP(M131,Binning_WOE_IV!$C$13:$C$18,Binning_WOE_IV!$I$13:$I$18,"not found",-1)</f>
        <v>0.47434342549681774</v>
      </c>
      <c r="Y131">
        <f>_xlfn.XLOOKUP(A131,Binning_WOE_IV!$B$32:$B$35,Binning_WOE_IV!$G$32:$G$35,"not found",0)</f>
        <v>1.1281887537091495</v>
      </c>
      <c r="Z131" s="23">
        <f>_xlfn.XLOOKUP(_xlfn.XLOOKUP(C131,Binning_WOE_IV!$AF$2:$AF$6,Binning_WOE_IV!$AG$2:$AG$6,"not found",0),Binning_WOE_IV!$R$36:$R$38,Binning_WOE_IV!$G$36:$G$38,"not found",0)</f>
        <v>0.68738688104907397</v>
      </c>
      <c r="AA131" cm="1">
        <f t="array" ref="AA131">_xlfn.SWITCH(D131,"radio/tv",Binning_WOE_IV!$G$39,"other",Binning_WOE_IV!$G$39,"education",Binning_WOE_IV!$G$40,"retraining",Binning_WOE_IV!$G$40,"furniture/equipment",Binning_WOE_IV!$G$41,"domestic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31">
        <f>_xlfn.LET(_xlpm.b,_xlfn.XLOOKUP(F131,Binning_WOE_IV!$AJ$2:$AJ$6,Binning_WOE_IV!$AK$2:$AK$6,"not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31">
        <f>_xlfn.LET(_xlpm.b,_xlfn.XLOOKUP(G131,Binning_WOE_IV!$AL$2:$AL$6,Binning_WOE_IV!$AM$2:$AM$6,"not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31">
        <f>_xlfn.XLOOKUP(_xlfn.XLOOKUP(I131,Binning_WOE_IV!$AN$2:$AN$5,Binning_WOE_IV!$AO$2:$AO$5,"not found",0),Binning_WOE_IV!$R$53:$R$55,Binning_WOE_IV!$G$53:$G$55,"not found",0)</f>
        <v>0.1811117123342415</v>
      </c>
      <c r="AE131">
        <f>_xlfn.LET(_xlpm.b,_xlfn.XLOOKUP(L131,Binning_WOE_IV!$AQ$2:$AQ$5,Binning_WOE_IV!$AR$2:$AR$5,"not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31">
        <f>_xlfn.XLOOKUP(_xlfn.XLOOKUP(N131,Binning_WOE_IV!$AS$2:$AS$4,Binning_WOE_IV!$AT$2:$AT$4,"not found",0),Binning_WOE_IV!$R$62:$R$63,Binning_WOE_IV!$G$62:$G$63,"not found",0)</f>
        <v>-0.54969627176468283</v>
      </c>
      <c r="AG131">
        <f>_xlfn.XLOOKUP(_xlfn.XLOOKUP(O131,Binning_WOE_IV!$AU$2:$AU$4,Binning_WOE_IV!$AV$2:$AV$4,"not found",0),Binning_WOE_IV!$R$64:$R$65,Binning_WOE_IV!$G$64:$G$65,"not found",0)</f>
        <v>-0.4919272386823581</v>
      </c>
      <c r="AH131">
        <f>V131*TEST_SUMMARY!$C$3</f>
        <v>0.74681907872931619</v>
      </c>
      <c r="AI131">
        <f>W131*TEST_SUMMARY!$C$4</f>
        <v>0.49301772974847569</v>
      </c>
      <c r="AJ131">
        <f>X131*TEST_SUMMARY!$C$5</f>
        <v>-0.30210272522824844</v>
      </c>
      <c r="AK131">
        <f>Y131*TEST_SUMMARY!$C$6</f>
        <v>-0.88431454425511169</v>
      </c>
      <c r="AL131">
        <f>Z131*TEST_SUMMARY!$C$7</f>
        <v>-0.37777464997720578</v>
      </c>
      <c r="AM131">
        <f>AA131*TEST_SUMMARY!$C$8</f>
        <v>0.38352631329769549</v>
      </c>
      <c r="AN131">
        <f>AB131*TEST_SUMMARY!$C$9</f>
        <v>-0.49611293003523665</v>
      </c>
      <c r="AO131">
        <f>AC131*TEST_SUMMARY!$C$10</f>
        <v>-0.18469041192036334</v>
      </c>
      <c r="AP131">
        <f>AD131*TEST_SUMMARY!$C$11</f>
        <v>-0.21458247952085815</v>
      </c>
      <c r="AQ131">
        <f>AE131*TEST_SUMMARY!$C$12</f>
        <v>0.30495501300893796</v>
      </c>
      <c r="AR131">
        <f>AF131*TEST_SUMMARY!$C$13</f>
        <v>0.33693577197926589</v>
      </c>
      <c r="AS131">
        <f>AG131*TEST_SUMMARY!$C$14</f>
        <v>0.18600799575071647</v>
      </c>
      <c r="AT131">
        <f>TEST_SUMMARY!$C$2+SUM(AH131:AS131)</f>
        <v>-0.82971665318473975</v>
      </c>
      <c r="AU131">
        <f t="shared" si="25"/>
        <v>0.30370498570337506</v>
      </c>
      <c r="AV131">
        <f t="shared" si="26"/>
        <v>0.36198183733986139</v>
      </c>
      <c r="AW131">
        <f t="shared" si="27"/>
        <v>1</v>
      </c>
      <c r="AX131">
        <f t="shared" si="28"/>
        <v>0</v>
      </c>
      <c r="AY131" s="35">
        <f t="shared" si="24"/>
        <v>62</v>
      </c>
      <c r="AZ131" s="35">
        <f t="shared" si="24"/>
        <v>68</v>
      </c>
      <c r="BA131" s="35">
        <f t="shared" ref="BA131:BA194" si="32">AY131/SUM($AW$2:$AW$301)</f>
        <v>0.28837209302325584</v>
      </c>
      <c r="BB131" s="35">
        <f t="shared" ref="BB131:BB194" si="33">AZ131/SUM($AX$2:$AX$301)</f>
        <v>0.8</v>
      </c>
      <c r="BC131" s="35">
        <f t="shared" si="29"/>
        <v>0.51162790697674421</v>
      </c>
      <c r="BD131">
        <f t="shared" si="30"/>
        <v>0.8</v>
      </c>
      <c r="BE131">
        <f t="shared" si="31"/>
        <v>0.28837209302325584</v>
      </c>
      <c r="BF131" s="23">
        <f>VLOOKUP(AH131,POINTS_TABLE!$D$2:$E$6,2,FALSE)</f>
        <v>32.322965439721465</v>
      </c>
      <c r="BG131" s="23">
        <f>VLOOKUP(AI131,POINTS_TABLE!$D$7:$E$12,2,FALSE)</f>
        <v>21.33822701335383</v>
      </c>
      <c r="BH131" s="23">
        <f>VLOOKUP(AJ131,POINTS_TABLE!$D$13:$E$18,2,FALSE)</f>
        <v>-13.075263105775054</v>
      </c>
      <c r="BI131" s="23">
        <f>VLOOKUP(AK131,POINTS_TABLE!$D$21:$E$24,2,FALSE)</f>
        <v>-38.273886227485001</v>
      </c>
      <c r="BJ131" s="23">
        <f>VLOOKUP(AL131,POINTS_TABLE!$D$25:$E$27,2,FALSE)</f>
        <v>-16.350408422870363</v>
      </c>
      <c r="BK131" s="23">
        <f>VLOOKUP(AM131,POINTS_TABLE!$D$28:$E$33,2,FALSE)</f>
        <v>16.599345307350365</v>
      </c>
      <c r="BL131" s="23">
        <f>VLOOKUP(AN131,POINTS_TABLE!$D$34:$E$37,2,FALSE)</f>
        <v>-21.472189916481874</v>
      </c>
      <c r="BM131" s="23">
        <f>VLOOKUP(AO131,POINTS_TABLE!$D$38:$E$41,2,FALSE)</f>
        <v>-7.9935582413174426</v>
      </c>
      <c r="BN131" s="23">
        <f>VLOOKUP(AP131,POINTS_TABLE!$D$42:$E$44,2,FALSE)</f>
        <v>-9.2873123719919874</v>
      </c>
      <c r="BO131" s="23">
        <f>VLOOKUP(AQ131,POINTS_TABLE!$D$45:$E$48,2,FALSE)</f>
        <v>13.198712548866723</v>
      </c>
      <c r="BP131" s="23">
        <f>VLOOKUP(AR131,POINTS_TABLE!$D$49:$E$50,2,FALSE)</f>
        <v>14.582867019977442</v>
      </c>
      <c r="BQ131" s="23">
        <f>VLOOKUP(AS131,POINTS_TABLE!$D$51:$E$52,2,FALSE)</f>
        <v>8.0505843910576207</v>
      </c>
      <c r="BR131" s="39">
        <f>ROUND(SCORECARD_SCALLING!$C$6-SUM(BF131:BQ131)-TRAIN_SUMMARY!$C$2*SCORECARD_SCALLING!$C$5,0)</f>
        <v>506</v>
      </c>
      <c r="BS131" t="str">
        <f t="shared" ref="BS131:BS194" si="34">IF(BR131&gt;=580,"Accept",IF(AND(BR131&gt;=500,BR131&lt;580),"Manual review","Reject"))</f>
        <v>Manual review</v>
      </c>
      <c r="BT131">
        <f t="shared" ref="BT131:BT194" si="35">IF(BS131="Reject",1,IF(BS131="Manual review",2,3))</f>
        <v>2</v>
      </c>
    </row>
    <row r="132" spans="1:72">
      <c r="A132" s="2" t="s">
        <v>21</v>
      </c>
      <c r="B132" s="2">
        <v>12</v>
      </c>
      <c r="C132" s="2" t="s">
        <v>33</v>
      </c>
      <c r="D132" s="2" t="s">
        <v>23</v>
      </c>
      <c r="E132" s="2">
        <v>701</v>
      </c>
      <c r="F132" s="2" t="s">
        <v>34</v>
      </c>
      <c r="G132" s="2" t="s">
        <v>35</v>
      </c>
      <c r="H132" s="2">
        <v>4</v>
      </c>
      <c r="I132" s="2" t="s">
        <v>56</v>
      </c>
      <c r="J132" s="2" t="s">
        <v>27</v>
      </c>
      <c r="K132" s="2">
        <v>2</v>
      </c>
      <c r="L132" s="2" t="s">
        <v>28</v>
      </c>
      <c r="M132" s="2">
        <v>40</v>
      </c>
      <c r="N132" s="2" t="s">
        <v>27</v>
      </c>
      <c r="O132" s="2" t="s">
        <v>29</v>
      </c>
      <c r="P132" s="2">
        <v>1</v>
      </c>
      <c r="Q132" s="2" t="s">
        <v>40</v>
      </c>
      <c r="R132" s="2">
        <v>1</v>
      </c>
      <c r="S132" s="2" t="s">
        <v>27</v>
      </c>
      <c r="T132" s="2" t="s">
        <v>31</v>
      </c>
      <c r="U132" s="2">
        <v>0</v>
      </c>
      <c r="V132">
        <f>_xlfn.XLOOKUP(B132,Binning_WOE_IV!$C$2:$C$6,Binning_WOE_IV!$I$2:$I$6,"not found",-1)</f>
        <v>7.0953437452657447E-2</v>
      </c>
      <c r="W132">
        <f>_xlfn.XLOOKUP(E132,Binning_WOE_IV!$C$7:$C$12,Binning_WOE_IV!$I$7:$I$12,"not found",-1)</f>
        <v>3.9978967825304385E-2</v>
      </c>
      <c r="X132">
        <f>_xlfn.XLOOKUP(M132,Binning_WOE_IV!$C$13:$C$18,Binning_WOE_IV!$I$13:$I$18,"not found",-1)</f>
        <v>0.27579903319597576</v>
      </c>
      <c r="Y132">
        <f>_xlfn.XLOOKUP(A132,Binning_WOE_IV!$B$32:$B$35,Binning_WOE_IV!$G$32:$G$35,"not found",0)</f>
        <v>-0.67859154491044971</v>
      </c>
      <c r="Z132" s="23">
        <f>_xlfn.XLOOKUP(_xlfn.XLOOKUP(C132,Binning_WOE_IV!$AF$2:$AF$6,Binning_WOE_IV!$AG$2:$AG$6,"not found",0),Binning_WOE_IV!$R$36:$R$38,Binning_WOE_IV!$G$36:$G$38,"not found",0)</f>
        <v>-4.4726268044255127E-2</v>
      </c>
      <c r="AA132" cm="1">
        <f t="array" ref="AA132">_xlfn.SWITCH(D132,"radio/tv",Binning_WOE_IV!$G$39,"other",Binning_WOE_IV!$G$39,"education",Binning_WOE_IV!$G$40,"retraining",Binning_WOE_IV!$G$40,"furniture/equipment",Binning_WOE_IV!$G$41,"domestic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32">
        <f>_xlfn.LET(_xlpm.b,_xlfn.XLOOKUP(F132,Binning_WOE_IV!$AJ$2:$AJ$6,Binning_WOE_IV!$AK$2:$AK$6,"not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32">
        <f>_xlfn.LET(_xlpm.b,_xlfn.XLOOKUP(G132,Binning_WOE_IV!$AL$2:$AL$6,Binning_WOE_IV!$AM$2:$AM$6,"not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32">
        <f>_xlfn.XLOOKUP(_xlfn.XLOOKUP(I132,Binning_WOE_IV!$AN$2:$AN$5,Binning_WOE_IV!$AO$2:$AO$5,"not found",0),Binning_WOE_IV!$R$53:$R$55,Binning_WOE_IV!$G$53:$G$55,"not found",0)</f>
        <v>-0.2698954162208389</v>
      </c>
      <c r="AE132">
        <f>_xlfn.LET(_xlpm.b,_xlfn.XLOOKUP(L132,Binning_WOE_IV!$AQ$2:$AQ$5,Binning_WOE_IV!$AR$2:$AR$5,"not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32">
        <f>_xlfn.XLOOKUP(_xlfn.XLOOKUP(N132,Binning_WOE_IV!$AS$2:$AS$4,Binning_WOE_IV!$AT$2:$AT$4,"not found",0),Binning_WOE_IV!$R$62:$R$63,Binning_WOE_IV!$G$62:$G$63,"not found",0)</f>
        <v>0.12957806221905885</v>
      </c>
      <c r="AG132">
        <f>_xlfn.XLOOKUP(_xlfn.XLOOKUP(O132,Binning_WOE_IV!$AU$2:$AU$4,Binning_WOE_IV!$AV$2:$AV$4,"not found",0),Binning_WOE_IV!$R$64:$R$65,Binning_WOE_IV!$G$64:$G$65,"not found",0)</f>
        <v>0.23435622685305388</v>
      </c>
      <c r="AH132">
        <f>V132*TEST_SUMMARY!$C$3</f>
        <v>-5.5952498937620498E-2</v>
      </c>
      <c r="AI132">
        <f>W132*TEST_SUMMARY!$C$4</f>
        <v>-1.9952478243670423E-2</v>
      </c>
      <c r="AJ132">
        <f>X132*TEST_SUMMARY!$C$5</f>
        <v>-0.1756525653466223</v>
      </c>
      <c r="AK132">
        <f>Y132*TEST_SUMMARY!$C$6</f>
        <v>0.53190423215968441</v>
      </c>
      <c r="AL132">
        <f>Z132*TEST_SUMMARY!$C$7</f>
        <v>2.4580699342731407E-2</v>
      </c>
      <c r="AM132">
        <f>AA132*TEST_SUMMARY!$C$8</f>
        <v>-0.43521580803835686</v>
      </c>
      <c r="AN132">
        <f>AB132*TEST_SUMMARY!$C$9</f>
        <v>0.17108448609736249</v>
      </c>
      <c r="AO132">
        <f>AC132*TEST_SUMMARY!$C$10</f>
        <v>4.7923621110280083E-2</v>
      </c>
      <c r="AP132">
        <f>AD132*TEST_SUMMARY!$C$11</f>
        <v>0.31977406031642996</v>
      </c>
      <c r="AQ132">
        <f>AE132*TEST_SUMMARY!$C$12</f>
        <v>-0.28008206528227803</v>
      </c>
      <c r="AR132">
        <f>AF132*TEST_SUMMARY!$C$13</f>
        <v>-7.9424741749105313E-2</v>
      </c>
      <c r="AS132">
        <f>AG132*TEST_SUMMARY!$C$14</f>
        <v>-8.8614999578798745E-2</v>
      </c>
      <c r="AT132">
        <f>TEST_SUMMARY!$C$2+SUM(AH132:AS132)</f>
        <v>-0.86102887291208696</v>
      </c>
      <c r="AU132">
        <f t="shared" si="25"/>
        <v>0.2971244294488582</v>
      </c>
      <c r="AV132">
        <f t="shared" si="26"/>
        <v>0.35257540063096959</v>
      </c>
      <c r="AW132">
        <f t="shared" si="27"/>
        <v>1</v>
      </c>
      <c r="AX132">
        <f t="shared" si="28"/>
        <v>0</v>
      </c>
      <c r="AY132" s="35">
        <f t="shared" si="24"/>
        <v>63</v>
      </c>
      <c r="AZ132" s="35">
        <f t="shared" si="24"/>
        <v>68</v>
      </c>
      <c r="BA132" s="35">
        <f t="shared" si="32"/>
        <v>0.2930232558139535</v>
      </c>
      <c r="BB132" s="35">
        <f t="shared" si="33"/>
        <v>0.8</v>
      </c>
      <c r="BC132" s="35">
        <f t="shared" si="29"/>
        <v>0.50697674418604655</v>
      </c>
      <c r="BD132">
        <f t="shared" si="30"/>
        <v>0.8</v>
      </c>
      <c r="BE132">
        <f t="shared" si="31"/>
        <v>0.2930232558139535</v>
      </c>
      <c r="BF132" s="23">
        <f>VLOOKUP(AH132,POINTS_TABLE!$D$2:$E$6,2,FALSE)</f>
        <v>-2.4216717822795024</v>
      </c>
      <c r="BG132" s="23">
        <f>VLOOKUP(AI132,POINTS_TABLE!$D$7:$E$12,2,FALSE)</f>
        <v>-0.86356024246764762</v>
      </c>
      <c r="BH132" s="23">
        <f>VLOOKUP(AJ132,POINTS_TABLE!$D$13:$E$18,2,FALSE)</f>
        <v>-7.6023925483498971</v>
      </c>
      <c r="BI132" s="23">
        <f>VLOOKUP(AK132,POINTS_TABLE!$D$21:$E$24,2,FALSE)</f>
        <v>23.021267938938855</v>
      </c>
      <c r="BJ132" s="23">
        <f>VLOOKUP(AL132,POINTS_TABLE!$D$25:$E$27,2,FALSE)</f>
        <v>1.063873591300236</v>
      </c>
      <c r="BK132" s="23">
        <f>VLOOKUP(AM132,POINTS_TABLE!$D$28:$E$33,2,FALSE)</f>
        <v>-18.836510639202615</v>
      </c>
      <c r="BL132" s="23">
        <f>VLOOKUP(AN132,POINTS_TABLE!$D$34:$E$37,2,FALSE)</f>
        <v>7.4046821899710498</v>
      </c>
      <c r="BM132" s="23">
        <f>VLOOKUP(AO132,POINTS_TABLE!$D$38:$E$41,2,FALSE)</f>
        <v>2.0741751155172814</v>
      </c>
      <c r="BN132" s="23">
        <f>VLOOKUP(AP132,POINTS_TABLE!$D$42:$E$44,2,FALSE)</f>
        <v>13.840093530703253</v>
      </c>
      <c r="BO132" s="23">
        <f>VLOOKUP(AQ132,POINTS_TABLE!$D$45:$E$48,2,FALSE)</f>
        <v>-12.122190198740443</v>
      </c>
      <c r="BP132" s="23">
        <f>VLOOKUP(AR132,POINTS_TABLE!$D$49:$E$50,2,FALSE)</f>
        <v>-3.4375704313596254</v>
      </c>
      <c r="BQ132" s="23">
        <f>VLOOKUP(AS132,POINTS_TABLE!$D$51:$E$52,2,FALSE)</f>
        <v>-3.8353326132213157</v>
      </c>
      <c r="BR132" s="39">
        <f>ROUND(SCORECARD_SCALLING!$C$6-SUM(BF132:BQ132)-TRAIN_SUMMARY!$C$2*SCORECARD_SCALLING!$C$5,0)</f>
        <v>508</v>
      </c>
      <c r="BS132" t="str">
        <f t="shared" si="34"/>
        <v>Manual review</v>
      </c>
      <c r="BT132">
        <f t="shared" si="35"/>
        <v>2</v>
      </c>
    </row>
    <row r="133" spans="1:72">
      <c r="A133" s="2" t="s">
        <v>37</v>
      </c>
      <c r="B133" s="2">
        <v>24</v>
      </c>
      <c r="C133" s="2" t="s">
        <v>33</v>
      </c>
      <c r="D133" s="2" t="s">
        <v>46</v>
      </c>
      <c r="E133" s="2">
        <v>1249</v>
      </c>
      <c r="F133" s="2" t="s">
        <v>34</v>
      </c>
      <c r="G133" s="2" t="s">
        <v>57</v>
      </c>
      <c r="H133" s="2">
        <v>4</v>
      </c>
      <c r="I133" s="2" t="s">
        <v>56</v>
      </c>
      <c r="J133" s="2" t="s">
        <v>27</v>
      </c>
      <c r="K133" s="2">
        <v>2</v>
      </c>
      <c r="L133" s="2" t="s">
        <v>28</v>
      </c>
      <c r="M133" s="2">
        <v>28</v>
      </c>
      <c r="N133" s="2" t="s">
        <v>27</v>
      </c>
      <c r="O133" s="2" t="s">
        <v>29</v>
      </c>
      <c r="P133" s="2">
        <v>1</v>
      </c>
      <c r="Q133" s="2" t="s">
        <v>30</v>
      </c>
      <c r="R133" s="2">
        <v>1</v>
      </c>
      <c r="S133" s="2" t="s">
        <v>27</v>
      </c>
      <c r="T133" s="2" t="s">
        <v>31</v>
      </c>
      <c r="U133" s="2">
        <v>0</v>
      </c>
      <c r="V133">
        <f>_xlfn.XLOOKUP(B133,Binning_WOE_IV!$C$2:$C$6,Binning_WOE_IV!$I$2:$I$6,"not found",-1)</f>
        <v>-0.12917431193202994</v>
      </c>
      <c r="W133">
        <f>_xlfn.XLOOKUP(E133,Binning_WOE_IV!$C$7:$C$12,Binning_WOE_IV!$I$7:$I$12,"not found",-1)</f>
        <v>0.16104877718831048</v>
      </c>
      <c r="X133">
        <f>_xlfn.XLOOKUP(M133,Binning_WOE_IV!$C$13:$C$18,Binning_WOE_IV!$I$13:$I$18,"not found",-1)</f>
        <v>-0.13233987329659078</v>
      </c>
      <c r="Y133">
        <f>_xlfn.XLOOKUP(A133,Binning_WOE_IV!$B$32:$B$35,Binning_WOE_IV!$G$32:$G$35,"not found",0)</f>
        <v>1.1281887537091495</v>
      </c>
      <c r="Z133" s="23">
        <f>_xlfn.XLOOKUP(_xlfn.XLOOKUP(C133,Binning_WOE_IV!$AF$2:$AF$6,Binning_WOE_IV!$AG$2:$AG$6,"not found",0),Binning_WOE_IV!$R$36:$R$38,Binning_WOE_IV!$G$36:$G$38,"not found",0)</f>
        <v>-4.4726268044255127E-2</v>
      </c>
      <c r="AA133" cm="1">
        <f t="array" ref="AA133">_xlfn.SWITCH(D133,"radio/tv",Binning_WOE_IV!$G$39,"other",Binning_WOE_IV!$G$39,"education",Binning_WOE_IV!$G$40,"retraining",Binning_WOE_IV!$G$40,"furniture/equipment",Binning_WOE_IV!$G$41,"domestic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33">
        <f>_xlfn.LET(_xlpm.b,_xlfn.XLOOKUP(F133,Binning_WOE_IV!$AJ$2:$AJ$6,Binning_WOE_IV!$AK$2:$AK$6,"not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33">
        <f>_xlfn.LET(_xlpm.b,_xlfn.XLOOKUP(G133,Binning_WOE_IV!$AL$2:$AL$6,Binning_WOE_IV!$AM$2:$AM$6,"not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33">
        <f>_xlfn.XLOOKUP(_xlfn.XLOOKUP(I133,Binning_WOE_IV!$AN$2:$AN$5,Binning_WOE_IV!$AO$2:$AO$5,"not found",0),Binning_WOE_IV!$R$53:$R$55,Binning_WOE_IV!$G$53:$G$55,"not found",0)</f>
        <v>-0.2698954162208389</v>
      </c>
      <c r="AE133">
        <f>_xlfn.LET(_xlpm.b,_xlfn.XLOOKUP(L133,Binning_WOE_IV!$AQ$2:$AQ$5,Binning_WOE_IV!$AR$2:$AR$5,"not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33">
        <f>_xlfn.XLOOKUP(_xlfn.XLOOKUP(N133,Binning_WOE_IV!$AS$2:$AS$4,Binning_WOE_IV!$AT$2:$AT$4,"not found",0),Binning_WOE_IV!$R$62:$R$63,Binning_WOE_IV!$G$62:$G$63,"not found",0)</f>
        <v>0.12957806221905885</v>
      </c>
      <c r="AG133">
        <f>_xlfn.XLOOKUP(_xlfn.XLOOKUP(O133,Binning_WOE_IV!$AU$2:$AU$4,Binning_WOE_IV!$AV$2:$AV$4,"not found",0),Binning_WOE_IV!$R$64:$R$65,Binning_WOE_IV!$G$64:$G$65,"not found",0)</f>
        <v>0.23435622685305388</v>
      </c>
      <c r="AH133">
        <f>V133*TEST_SUMMARY!$C$3</f>
        <v>0.10186434668464488</v>
      </c>
      <c r="AI133">
        <f>W133*TEST_SUMMARY!$C$4</f>
        <v>-8.037531726833734E-2</v>
      </c>
      <c r="AJ133">
        <f>X133*TEST_SUMMARY!$C$5</f>
        <v>8.428542324031725E-2</v>
      </c>
      <c r="AK133">
        <f>Y133*TEST_SUMMARY!$C$6</f>
        <v>-0.88431454425511169</v>
      </c>
      <c r="AL133">
        <f>Z133*TEST_SUMMARY!$C$7</f>
        <v>2.4580699342731407E-2</v>
      </c>
      <c r="AM133">
        <f>AA133*TEST_SUMMARY!$C$8</f>
        <v>0.38352631329769549</v>
      </c>
      <c r="AN133">
        <f>AB133*TEST_SUMMARY!$C$9</f>
        <v>0.17108448609736249</v>
      </c>
      <c r="AO133">
        <f>AC133*TEST_SUMMARY!$C$10</f>
        <v>0.2867089209985732</v>
      </c>
      <c r="AP133">
        <f>AD133*TEST_SUMMARY!$C$11</f>
        <v>0.31977406031642996</v>
      </c>
      <c r="AQ133">
        <f>AE133*TEST_SUMMARY!$C$12</f>
        <v>-0.28008206528227803</v>
      </c>
      <c r="AR133">
        <f>AF133*TEST_SUMMARY!$C$13</f>
        <v>-7.9424741749105313E-2</v>
      </c>
      <c r="AS133">
        <f>AG133*TEST_SUMMARY!$C$14</f>
        <v>-8.8614999578798745E-2</v>
      </c>
      <c r="AT133">
        <f>TEST_SUMMARY!$C$2+SUM(AH133:AS133)</f>
        <v>-0.86238823291799949</v>
      </c>
      <c r="AU133">
        <f t="shared" si="25"/>
        <v>0.29684061697605069</v>
      </c>
      <c r="AV133">
        <f t="shared" si="26"/>
        <v>0.35217169448420493</v>
      </c>
      <c r="AW133">
        <f t="shared" si="27"/>
        <v>1</v>
      </c>
      <c r="AX133">
        <f t="shared" si="28"/>
        <v>0</v>
      </c>
      <c r="AY133" s="35">
        <f t="shared" si="24"/>
        <v>64</v>
      </c>
      <c r="AZ133" s="35">
        <f t="shared" si="24"/>
        <v>68</v>
      </c>
      <c r="BA133" s="35">
        <f t="shared" si="32"/>
        <v>0.29767441860465116</v>
      </c>
      <c r="BB133" s="35">
        <f t="shared" si="33"/>
        <v>0.8</v>
      </c>
      <c r="BC133" s="35">
        <f t="shared" si="29"/>
        <v>0.50232558139534889</v>
      </c>
      <c r="BD133">
        <f t="shared" si="30"/>
        <v>0.8</v>
      </c>
      <c r="BE133">
        <f t="shared" si="31"/>
        <v>0.29767441860465116</v>
      </c>
      <c r="BF133" s="23">
        <f>VLOOKUP(AH133,POINTS_TABLE!$D$2:$E$6,2,FALSE)</f>
        <v>4.4087756341599382</v>
      </c>
      <c r="BG133" s="23">
        <f>VLOOKUP(AI133,POINTS_TABLE!$D$7:$E$12,2,FALSE)</f>
        <v>-3.4787121489872201</v>
      </c>
      <c r="BH133" s="23">
        <f>VLOOKUP(AJ133,POINTS_TABLE!$D$13:$E$18,2,FALSE)</f>
        <v>3.6479448638409924</v>
      </c>
      <c r="BI133" s="23">
        <f>VLOOKUP(AK133,POINTS_TABLE!$D$21:$E$24,2,FALSE)</f>
        <v>-38.273886227485001</v>
      </c>
      <c r="BJ133" s="23">
        <f>VLOOKUP(AL133,POINTS_TABLE!$D$25:$E$27,2,FALSE)</f>
        <v>1.063873591300236</v>
      </c>
      <c r="BK133" s="23">
        <f>VLOOKUP(AM133,POINTS_TABLE!$D$28:$E$33,2,FALSE)</f>
        <v>16.599345307350365</v>
      </c>
      <c r="BL133" s="23">
        <f>VLOOKUP(AN133,POINTS_TABLE!$D$34:$E$37,2,FALSE)</f>
        <v>7.4046821899710498</v>
      </c>
      <c r="BM133" s="23">
        <f>VLOOKUP(AO133,POINTS_TABLE!$D$38:$E$41,2,FALSE)</f>
        <v>12.409006155098014</v>
      </c>
      <c r="BN133" s="23">
        <f>VLOOKUP(AP133,POINTS_TABLE!$D$42:$E$44,2,FALSE)</f>
        <v>13.840093530703253</v>
      </c>
      <c r="BO133" s="23">
        <f>VLOOKUP(AQ133,POINTS_TABLE!$D$45:$E$48,2,FALSE)</f>
        <v>-12.122190198740443</v>
      </c>
      <c r="BP133" s="23">
        <f>VLOOKUP(AR133,POINTS_TABLE!$D$49:$E$50,2,FALSE)</f>
        <v>-3.4375704313596254</v>
      </c>
      <c r="BQ133" s="23">
        <f>VLOOKUP(AS133,POINTS_TABLE!$D$51:$E$52,2,FALSE)</f>
        <v>-3.8353326132213157</v>
      </c>
      <c r="BR133" s="39">
        <f>ROUND(SCORECARD_SCALLING!$C$6-SUM(BF133:BQ133)-TRAIN_SUMMARY!$C$2*SCORECARD_SCALLING!$C$5,0)</f>
        <v>508</v>
      </c>
      <c r="BS133" t="str">
        <f t="shared" si="34"/>
        <v>Manual review</v>
      </c>
      <c r="BT133">
        <f t="shared" si="35"/>
        <v>2</v>
      </c>
    </row>
    <row r="134" spans="1:72">
      <c r="A134" s="2" t="s">
        <v>32</v>
      </c>
      <c r="B134" s="2">
        <v>10</v>
      </c>
      <c r="C134" s="2" t="s">
        <v>64</v>
      </c>
      <c r="D134" s="2" t="s">
        <v>23</v>
      </c>
      <c r="E134" s="2">
        <v>1048</v>
      </c>
      <c r="F134" s="2" t="s">
        <v>34</v>
      </c>
      <c r="G134" s="2" t="s">
        <v>35</v>
      </c>
      <c r="H134" s="2">
        <v>4</v>
      </c>
      <c r="I134" s="2" t="s">
        <v>26</v>
      </c>
      <c r="J134" s="2" t="s">
        <v>27</v>
      </c>
      <c r="K134" s="2">
        <v>4</v>
      </c>
      <c r="L134" s="2" t="s">
        <v>28</v>
      </c>
      <c r="M134" s="2">
        <v>23</v>
      </c>
      <c r="N134" s="2" t="s">
        <v>65</v>
      </c>
      <c r="O134" s="2" t="s">
        <v>29</v>
      </c>
      <c r="P134" s="2">
        <v>1</v>
      </c>
      <c r="Q134" s="2" t="s">
        <v>40</v>
      </c>
      <c r="R134" s="2">
        <v>1</v>
      </c>
      <c r="S134" s="2" t="s">
        <v>27</v>
      </c>
      <c r="T134" s="2" t="s">
        <v>31</v>
      </c>
      <c r="U134" s="2">
        <v>0</v>
      </c>
      <c r="V134">
        <f>_xlfn.XLOOKUP(B134,Binning_WOE_IV!$C$2:$C$6,Binning_WOE_IV!$I$2:$I$6,"not found",-1)</f>
        <v>1.0146162505891094</v>
      </c>
      <c r="W134">
        <f>_xlfn.XLOOKUP(E134,Binning_WOE_IV!$C$7:$C$12,Binning_WOE_IV!$I$7:$I$12,"not found",-1)</f>
        <v>0.16104877718831048</v>
      </c>
      <c r="X134">
        <f>_xlfn.XLOOKUP(M134,Binning_WOE_IV!$C$13:$C$18,Binning_WOE_IV!$I$13:$I$18,"not found",-1)</f>
        <v>-0.40221483439086264</v>
      </c>
      <c r="Y134">
        <f>_xlfn.XLOOKUP(A134,Binning_WOE_IV!$B$32:$B$35,Binning_WOE_IV!$G$32:$G$35,"not found",0)</f>
        <v>-0.45557089656450134</v>
      </c>
      <c r="Z134" s="23">
        <f>_xlfn.XLOOKUP(_xlfn.XLOOKUP(C134,Binning_WOE_IV!$AF$2:$AF$6,Binning_WOE_IV!$AG$2:$AG$6,"not found",0),Binning_WOE_IV!$R$36:$R$38,Binning_WOE_IV!$G$36:$G$38,"not found",0)</f>
        <v>-1.2442937789022748</v>
      </c>
      <c r="AA134" cm="1">
        <f t="array" ref="AA134">_xlfn.SWITCH(D134,"radio/tv",Binning_WOE_IV!$G$39,"other",Binning_WOE_IV!$G$39,"education",Binning_WOE_IV!$G$40,"retraining",Binning_WOE_IV!$G$40,"furniture/equipment",Binning_WOE_IV!$G$41,"domestic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34">
        <f>_xlfn.LET(_xlpm.b,_xlfn.XLOOKUP(F134,Binning_WOE_IV!$AJ$2:$AJ$6,Binning_WOE_IV!$AK$2:$AK$6,"not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34">
        <f>_xlfn.LET(_xlpm.b,_xlfn.XLOOKUP(G134,Binning_WOE_IV!$AL$2:$AL$6,Binning_WOE_IV!$AM$2:$AM$6,"not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34">
        <f>_xlfn.XLOOKUP(_xlfn.XLOOKUP(I134,Binning_WOE_IV!$AN$2:$AN$5,Binning_WOE_IV!$AO$2:$AO$5,"not found",0),Binning_WOE_IV!$R$53:$R$55,Binning_WOE_IV!$G$53:$G$55,"not found",0)</f>
        <v>0.1811117123342415</v>
      </c>
      <c r="AE134">
        <f>_xlfn.LET(_xlpm.b,_xlfn.XLOOKUP(L134,Binning_WOE_IV!$AQ$2:$AQ$5,Binning_WOE_IV!$AR$2:$AR$5,"not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34">
        <f>_xlfn.XLOOKUP(_xlfn.XLOOKUP(N134,Binning_WOE_IV!$AS$2:$AS$4,Binning_WOE_IV!$AT$2:$AT$4,"not found",0),Binning_WOE_IV!$R$62:$R$63,Binning_WOE_IV!$G$62:$G$63,"not found",0)</f>
        <v>-0.54969627176468283</v>
      </c>
      <c r="AG134">
        <f>_xlfn.XLOOKUP(_xlfn.XLOOKUP(O134,Binning_WOE_IV!$AU$2:$AU$4,Binning_WOE_IV!$AV$2:$AV$4,"not found",0),Binning_WOE_IV!$R$64:$R$65,Binning_WOE_IV!$G$64:$G$65,"not found",0)</f>
        <v>0.23435622685305388</v>
      </c>
      <c r="AH134">
        <f>V134*TEST_SUMMARY!$C$3</f>
        <v>-0.80010661528638027</v>
      </c>
      <c r="AI134">
        <f>W134*TEST_SUMMARY!$C$4</f>
        <v>-8.037531726833734E-2</v>
      </c>
      <c r="AJ134">
        <f>X134*TEST_SUMMARY!$C$5</f>
        <v>0.25616502952357967</v>
      </c>
      <c r="AK134">
        <f>Y134*TEST_SUMMARY!$C$6</f>
        <v>0.35709270141793154</v>
      </c>
      <c r="AL134">
        <f>Z134*TEST_SUMMARY!$C$7</f>
        <v>0.68384000299252556</v>
      </c>
      <c r="AM134">
        <f>AA134*TEST_SUMMARY!$C$8</f>
        <v>-0.43521580803835686</v>
      </c>
      <c r="AN134">
        <f>AB134*TEST_SUMMARY!$C$9</f>
        <v>0.17108448609736249</v>
      </c>
      <c r="AO134">
        <f>AC134*TEST_SUMMARY!$C$10</f>
        <v>4.7923621110280083E-2</v>
      </c>
      <c r="AP134">
        <f>AD134*TEST_SUMMARY!$C$11</f>
        <v>-0.21458247952085815</v>
      </c>
      <c r="AQ134">
        <f>AE134*TEST_SUMMARY!$C$12</f>
        <v>-0.28008206528227803</v>
      </c>
      <c r="AR134">
        <f>AF134*TEST_SUMMARY!$C$13</f>
        <v>0.33693577197926589</v>
      </c>
      <c r="AS134">
        <f>AG134*TEST_SUMMARY!$C$14</f>
        <v>-8.8614999578798745E-2</v>
      </c>
      <c r="AT134">
        <f>TEST_SUMMARY!$C$2+SUM(AH134:AS134)</f>
        <v>-0.86733648661618734</v>
      </c>
      <c r="AU134">
        <f t="shared" si="25"/>
        <v>0.29580882581153767</v>
      </c>
      <c r="AV134">
        <f t="shared" si="26"/>
        <v>0.35070540544330014</v>
      </c>
      <c r="AW134">
        <f t="shared" si="27"/>
        <v>1</v>
      </c>
      <c r="AX134">
        <f t="shared" si="28"/>
        <v>0</v>
      </c>
      <c r="AY134" s="35">
        <f t="shared" si="24"/>
        <v>65</v>
      </c>
      <c r="AZ134" s="35">
        <f t="shared" si="24"/>
        <v>68</v>
      </c>
      <c r="BA134" s="35">
        <f t="shared" si="32"/>
        <v>0.30232558139534882</v>
      </c>
      <c r="BB134" s="35">
        <f t="shared" si="33"/>
        <v>0.8</v>
      </c>
      <c r="BC134" s="35">
        <f t="shared" si="29"/>
        <v>0.49767441860465123</v>
      </c>
      <c r="BD134">
        <f t="shared" si="30"/>
        <v>0.8</v>
      </c>
      <c r="BE134">
        <f t="shared" si="31"/>
        <v>0.30232558139534882</v>
      </c>
      <c r="BF134" s="23">
        <f>VLOOKUP(AH134,POINTS_TABLE!$D$2:$E$6,2,FALSE)</f>
        <v>-34.629295381683434</v>
      </c>
      <c r="BG134" s="23">
        <f>VLOOKUP(AI134,POINTS_TABLE!$D$7:$E$12,2,FALSE)</f>
        <v>-3.4787121489872201</v>
      </c>
      <c r="BH134" s="23">
        <f>VLOOKUP(AJ134,POINTS_TABLE!$D$13:$E$18,2,FALSE)</f>
        <v>11.087040532285299</v>
      </c>
      <c r="BI134" s="23">
        <f>VLOOKUP(AK134,POINTS_TABLE!$D$21:$E$24,2,FALSE)</f>
        <v>15.455276084198793</v>
      </c>
      <c r="BJ134" s="23">
        <f>VLOOKUP(AL134,POINTS_TABLE!$D$25:$E$27,2,FALSE)</f>
        <v>29.597177432364315</v>
      </c>
      <c r="BK134" s="23">
        <f>VLOOKUP(AM134,POINTS_TABLE!$D$28:$E$33,2,FALSE)</f>
        <v>-18.836510639202615</v>
      </c>
      <c r="BL134" s="23">
        <f>VLOOKUP(AN134,POINTS_TABLE!$D$34:$E$37,2,FALSE)</f>
        <v>7.4046821899710498</v>
      </c>
      <c r="BM134" s="23">
        <f>VLOOKUP(AO134,POINTS_TABLE!$D$38:$E$41,2,FALSE)</f>
        <v>2.0741751155172814</v>
      </c>
      <c r="BN134" s="23">
        <f>VLOOKUP(AP134,POINTS_TABLE!$D$42:$E$44,2,FALSE)</f>
        <v>-9.2873123719919874</v>
      </c>
      <c r="BO134" s="23">
        <f>VLOOKUP(AQ134,POINTS_TABLE!$D$45:$E$48,2,FALSE)</f>
        <v>-12.122190198740443</v>
      </c>
      <c r="BP134" s="23">
        <f>VLOOKUP(AR134,POINTS_TABLE!$D$49:$E$50,2,FALSE)</f>
        <v>14.582867019977442</v>
      </c>
      <c r="BQ134" s="23">
        <f>VLOOKUP(AS134,POINTS_TABLE!$D$51:$E$52,2,FALSE)</f>
        <v>-3.8353326132213157</v>
      </c>
      <c r="BR134" s="39">
        <f>ROUND(SCORECARD_SCALLING!$C$6-SUM(BF134:BQ134)-TRAIN_SUMMARY!$C$2*SCORECARD_SCALLING!$C$5,0)</f>
        <v>508</v>
      </c>
      <c r="BS134" t="str">
        <f t="shared" si="34"/>
        <v>Manual review</v>
      </c>
      <c r="BT134">
        <f t="shared" si="35"/>
        <v>2</v>
      </c>
    </row>
    <row r="135" spans="1:72">
      <c r="A135" s="2" t="s">
        <v>32</v>
      </c>
      <c r="B135" s="2">
        <v>30</v>
      </c>
      <c r="C135" s="2" t="s">
        <v>22</v>
      </c>
      <c r="D135" s="2" t="s">
        <v>41</v>
      </c>
      <c r="E135" s="2">
        <v>8386</v>
      </c>
      <c r="F135" s="2" t="s">
        <v>34</v>
      </c>
      <c r="G135" s="2" t="s">
        <v>39</v>
      </c>
      <c r="H135" s="2">
        <v>2</v>
      </c>
      <c r="I135" s="2" t="s">
        <v>26</v>
      </c>
      <c r="J135" s="2" t="s">
        <v>27</v>
      </c>
      <c r="K135" s="2">
        <v>2</v>
      </c>
      <c r="L135" s="2" t="s">
        <v>43</v>
      </c>
      <c r="M135" s="2">
        <v>49</v>
      </c>
      <c r="N135" s="2" t="s">
        <v>27</v>
      </c>
      <c r="O135" s="2" t="s">
        <v>29</v>
      </c>
      <c r="P135" s="2">
        <v>1</v>
      </c>
      <c r="Q135" s="2" t="s">
        <v>30</v>
      </c>
      <c r="R135" s="2">
        <v>1</v>
      </c>
      <c r="S135" s="2" t="s">
        <v>27</v>
      </c>
      <c r="T135" s="2" t="s">
        <v>31</v>
      </c>
      <c r="U135" s="2">
        <v>1</v>
      </c>
      <c r="V135">
        <f>_xlfn.XLOOKUP(B135,Binning_WOE_IV!$C$2:$C$6,Binning_WOE_IV!$I$2:$I$6,"not found",-1)</f>
        <v>-0.12917431193202994</v>
      </c>
      <c r="W135">
        <f>_xlfn.XLOOKUP(E135,Binning_WOE_IV!$C$7:$C$12,Binning_WOE_IV!$I$7:$I$12,"not found",-1)</f>
        <v>-0.98786424995459821</v>
      </c>
      <c r="X135">
        <f>_xlfn.XLOOKUP(M135,Binning_WOE_IV!$C$13:$C$18,Binning_WOE_IV!$I$13:$I$18,"not found",-1)</f>
        <v>0.42044277372805144</v>
      </c>
      <c r="Y135">
        <f>_xlfn.XLOOKUP(A135,Binning_WOE_IV!$B$32:$B$35,Binning_WOE_IV!$G$32:$G$35,"not found",0)</f>
        <v>-0.45557089656450134</v>
      </c>
      <c r="Z135" s="23">
        <f>_xlfn.XLOOKUP(_xlfn.XLOOKUP(C135,Binning_WOE_IV!$AF$2:$AF$6,Binning_WOE_IV!$AG$2:$AG$6,"not found",0),Binning_WOE_IV!$R$36:$R$38,Binning_WOE_IV!$G$36:$G$38,"not found",0)</f>
        <v>0.68738688104907397</v>
      </c>
      <c r="AA135" cm="1">
        <f t="array" ref="AA135">_xlfn.SWITCH(D135,"radio/tv",Binning_WOE_IV!$G$39,"other",Binning_WOE_IV!$G$39,"education",Binning_WOE_IV!$G$40,"retraining",Binning_WOE_IV!$G$40,"furniture/equipment",Binning_WOE_IV!$G$41,"domestic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35">
        <f>_xlfn.LET(_xlpm.b,_xlfn.XLOOKUP(F135,Binning_WOE_IV!$AJ$2:$AJ$6,Binning_WOE_IV!$AK$2:$AK$6,"not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35">
        <f>_xlfn.LET(_xlpm.b,_xlfn.XLOOKUP(G135,Binning_WOE_IV!$AL$2:$AL$6,Binning_WOE_IV!$AM$2:$AM$6,"not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35">
        <f>_xlfn.XLOOKUP(_xlfn.XLOOKUP(I135,Binning_WOE_IV!$AN$2:$AN$5,Binning_WOE_IV!$AO$2:$AO$5,"not found",0),Binning_WOE_IV!$R$53:$R$55,Binning_WOE_IV!$G$53:$G$55,"not found",0)</f>
        <v>0.1811117123342415</v>
      </c>
      <c r="AE135">
        <f>_xlfn.LET(_xlpm.b,_xlfn.XLOOKUP(L135,Binning_WOE_IV!$AQ$2:$AQ$5,Binning_WOE_IV!$AR$2:$AR$5,"not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35">
        <f>_xlfn.XLOOKUP(_xlfn.XLOOKUP(N135,Binning_WOE_IV!$AS$2:$AS$4,Binning_WOE_IV!$AT$2:$AT$4,"not found",0),Binning_WOE_IV!$R$62:$R$63,Binning_WOE_IV!$G$62:$G$63,"not found",0)</f>
        <v>0.12957806221905885</v>
      </c>
      <c r="AG135">
        <f>_xlfn.XLOOKUP(_xlfn.XLOOKUP(O135,Binning_WOE_IV!$AU$2:$AU$4,Binning_WOE_IV!$AV$2:$AV$4,"not found",0),Binning_WOE_IV!$R$64:$R$65,Binning_WOE_IV!$G$64:$G$65,"not found",0)</f>
        <v>0.23435622685305388</v>
      </c>
      <c r="AH135">
        <f>V135*TEST_SUMMARY!$C$3</f>
        <v>0.10186434668464488</v>
      </c>
      <c r="AI135">
        <f>W135*TEST_SUMMARY!$C$4</f>
        <v>0.49301772974847569</v>
      </c>
      <c r="AJ135">
        <f>X135*TEST_SUMMARY!$C$5</f>
        <v>-0.26777415036949909</v>
      </c>
      <c r="AK135">
        <f>Y135*TEST_SUMMARY!$C$6</f>
        <v>0.35709270141793154</v>
      </c>
      <c r="AL135">
        <f>Z135*TEST_SUMMARY!$C$7</f>
        <v>-0.37777464997720578</v>
      </c>
      <c r="AM135">
        <f>AA135*TEST_SUMMARY!$C$8</f>
        <v>5.9194073638088991E-2</v>
      </c>
      <c r="AN135">
        <f>AB135*TEST_SUMMARY!$C$9</f>
        <v>0.17108448609736249</v>
      </c>
      <c r="AO135">
        <f>AC135*TEST_SUMMARY!$C$10</f>
        <v>-0.18469041192036334</v>
      </c>
      <c r="AP135">
        <f>AD135*TEST_SUMMARY!$C$11</f>
        <v>-0.21458247952085815</v>
      </c>
      <c r="AQ135">
        <f>AE135*TEST_SUMMARY!$C$12</f>
        <v>-1.8327249432625072E-2</v>
      </c>
      <c r="AR135">
        <f>AF135*TEST_SUMMARY!$C$13</f>
        <v>-7.9424741749105313E-2</v>
      </c>
      <c r="AS135">
        <f>AG135*TEST_SUMMARY!$C$14</f>
        <v>-8.8614999578798745E-2</v>
      </c>
      <c r="AT135">
        <f>TEST_SUMMARY!$C$2+SUM(AH135:AS135)</f>
        <v>-0.87033615972407508</v>
      </c>
      <c r="AU135">
        <f t="shared" si="25"/>
        <v>0.2951843589703822</v>
      </c>
      <c r="AV135">
        <f t="shared" si="26"/>
        <v>1.2201551721772241</v>
      </c>
      <c r="AW135">
        <f t="shared" si="27"/>
        <v>0</v>
      </c>
      <c r="AX135">
        <f t="shared" si="28"/>
        <v>1</v>
      </c>
      <c r="AY135" s="35">
        <f t="shared" si="24"/>
        <v>65</v>
      </c>
      <c r="AZ135" s="35">
        <f t="shared" si="24"/>
        <v>69</v>
      </c>
      <c r="BA135" s="35">
        <f t="shared" si="32"/>
        <v>0.30232558139534882</v>
      </c>
      <c r="BB135" s="35">
        <f t="shared" si="33"/>
        <v>0.81176470588235294</v>
      </c>
      <c r="BC135" s="35">
        <f t="shared" si="29"/>
        <v>0.50943912448700412</v>
      </c>
      <c r="BD135">
        <f t="shared" si="30"/>
        <v>0.81176470588235294</v>
      </c>
      <c r="BE135">
        <f t="shared" si="31"/>
        <v>0.30232558139534882</v>
      </c>
      <c r="BF135" s="23">
        <f>VLOOKUP(AH135,POINTS_TABLE!$D$2:$E$6,2,FALSE)</f>
        <v>4.4087756341599382</v>
      </c>
      <c r="BG135" s="23">
        <f>VLOOKUP(AI135,POINTS_TABLE!$D$7:$E$12,2,FALSE)</f>
        <v>21.33822701335383</v>
      </c>
      <c r="BH135" s="23">
        <f>VLOOKUP(AJ135,POINTS_TABLE!$D$13:$E$18,2,FALSE)</f>
        <v>-11.589493164489957</v>
      </c>
      <c r="BI135" s="23">
        <f>VLOOKUP(AK135,POINTS_TABLE!$D$21:$E$24,2,FALSE)</f>
        <v>15.455276084198793</v>
      </c>
      <c r="BJ135" s="23">
        <f>VLOOKUP(AL135,POINTS_TABLE!$D$25:$E$27,2,FALSE)</f>
        <v>-16.350408422870363</v>
      </c>
      <c r="BK135" s="23">
        <f>VLOOKUP(AM135,POINTS_TABLE!$D$28:$E$33,2,FALSE)</f>
        <v>2.5619698946306131</v>
      </c>
      <c r="BL135" s="23">
        <f>VLOOKUP(AN135,POINTS_TABLE!$D$34:$E$37,2,FALSE)</f>
        <v>7.4046821899710498</v>
      </c>
      <c r="BM135" s="23">
        <f>VLOOKUP(AO135,POINTS_TABLE!$D$38:$E$41,2,FALSE)</f>
        <v>-7.9935582413174426</v>
      </c>
      <c r="BN135" s="23">
        <f>VLOOKUP(AP135,POINTS_TABLE!$D$42:$E$44,2,FALSE)</f>
        <v>-9.2873123719919874</v>
      </c>
      <c r="BO135" s="23">
        <f>VLOOKUP(AQ135,POINTS_TABLE!$D$45:$E$48,2,FALSE)</f>
        <v>-0.79321895608749771</v>
      </c>
      <c r="BP135" s="23">
        <f>VLOOKUP(AR135,POINTS_TABLE!$D$49:$E$50,2,FALSE)</f>
        <v>-3.4375704313596254</v>
      </c>
      <c r="BQ135" s="23">
        <f>VLOOKUP(AS135,POINTS_TABLE!$D$51:$E$52,2,FALSE)</f>
        <v>-3.8353326132213157</v>
      </c>
      <c r="BR135" s="39">
        <f>ROUND(SCORECARD_SCALLING!$C$6-SUM(BF135:BQ135)-TRAIN_SUMMARY!$C$2*SCORECARD_SCALLING!$C$5,0)</f>
        <v>508</v>
      </c>
      <c r="BS135" t="str">
        <f t="shared" si="34"/>
        <v>Manual review</v>
      </c>
      <c r="BT135">
        <f t="shared" si="35"/>
        <v>2</v>
      </c>
    </row>
    <row r="136" spans="1:72">
      <c r="A136" s="2" t="s">
        <v>37</v>
      </c>
      <c r="B136" s="2">
        <v>24</v>
      </c>
      <c r="C136" s="2" t="s">
        <v>33</v>
      </c>
      <c r="D136" s="2" t="s">
        <v>46</v>
      </c>
      <c r="E136" s="2">
        <v>1474</v>
      </c>
      <c r="F136" s="2" t="s">
        <v>59</v>
      </c>
      <c r="G136" s="2" t="s">
        <v>57</v>
      </c>
      <c r="H136" s="2">
        <v>4</v>
      </c>
      <c r="I136" s="2" t="s">
        <v>56</v>
      </c>
      <c r="J136" s="2" t="s">
        <v>27</v>
      </c>
      <c r="K136" s="2">
        <v>3</v>
      </c>
      <c r="L136" s="2" t="s">
        <v>28</v>
      </c>
      <c r="M136" s="2">
        <v>33</v>
      </c>
      <c r="N136" s="2" t="s">
        <v>27</v>
      </c>
      <c r="O136" s="2" t="s">
        <v>29</v>
      </c>
      <c r="P136" s="2">
        <v>1</v>
      </c>
      <c r="Q136" s="2" t="s">
        <v>30</v>
      </c>
      <c r="R136" s="2">
        <v>1</v>
      </c>
      <c r="S136" s="2" t="s">
        <v>31</v>
      </c>
      <c r="T136" s="2" t="s">
        <v>31</v>
      </c>
      <c r="U136" s="2">
        <v>0</v>
      </c>
      <c r="V136">
        <f>_xlfn.XLOOKUP(B136,Binning_WOE_IV!$C$2:$C$6,Binning_WOE_IV!$I$2:$I$6,"not found",-1)</f>
        <v>-0.12917431193202994</v>
      </c>
      <c r="W136">
        <f>_xlfn.XLOOKUP(E136,Binning_WOE_IV!$C$7:$C$12,Binning_WOE_IV!$I$7:$I$12,"not found",-1)</f>
        <v>0.16104877718831048</v>
      </c>
      <c r="X136">
        <f>_xlfn.XLOOKUP(M136,Binning_WOE_IV!$C$13:$C$18,Binning_WOE_IV!$I$13:$I$18,"not found",-1)</f>
        <v>-9.0210644079187538E-2</v>
      </c>
      <c r="Y136">
        <f>_xlfn.XLOOKUP(A136,Binning_WOE_IV!$B$32:$B$35,Binning_WOE_IV!$G$32:$G$35,"not found",0)</f>
        <v>1.1281887537091495</v>
      </c>
      <c r="Z136" s="23">
        <f>_xlfn.XLOOKUP(_xlfn.XLOOKUP(C136,Binning_WOE_IV!$AF$2:$AF$6,Binning_WOE_IV!$AG$2:$AG$6,"not found",0),Binning_WOE_IV!$R$36:$R$38,Binning_WOE_IV!$G$36:$G$38,"not found",0)</f>
        <v>-4.4726268044255127E-2</v>
      </c>
      <c r="AA136" cm="1">
        <f t="array" ref="AA136">_xlfn.SWITCH(D136,"radio/tv",Binning_WOE_IV!$G$39,"other",Binning_WOE_IV!$G$39,"education",Binning_WOE_IV!$G$40,"retraining",Binning_WOE_IV!$G$40,"furniture/equipment",Binning_WOE_IV!$G$41,"domestic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36">
        <f>_xlfn.LET(_xlpm.b,_xlfn.XLOOKUP(F136,Binning_WOE_IV!$AJ$2:$AJ$6,Binning_WOE_IV!$AK$2:$AK$6,"not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136">
        <f>_xlfn.LET(_xlpm.b,_xlfn.XLOOKUP(G136,Binning_WOE_IV!$AL$2:$AL$6,Binning_WOE_IV!$AM$2:$AM$6,"not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36">
        <f>_xlfn.XLOOKUP(_xlfn.XLOOKUP(I136,Binning_WOE_IV!$AN$2:$AN$5,Binning_WOE_IV!$AO$2:$AO$5,"not found",0),Binning_WOE_IV!$R$53:$R$55,Binning_WOE_IV!$G$53:$G$55,"not found",0)</f>
        <v>-0.2698954162208389</v>
      </c>
      <c r="AE136">
        <f>_xlfn.LET(_xlpm.b,_xlfn.XLOOKUP(L136,Binning_WOE_IV!$AQ$2:$AQ$5,Binning_WOE_IV!$AR$2:$AR$5,"not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36">
        <f>_xlfn.XLOOKUP(_xlfn.XLOOKUP(N136,Binning_WOE_IV!$AS$2:$AS$4,Binning_WOE_IV!$AT$2:$AT$4,"not found",0),Binning_WOE_IV!$R$62:$R$63,Binning_WOE_IV!$G$62:$G$63,"not found",0)</f>
        <v>0.12957806221905885</v>
      </c>
      <c r="AG136">
        <f>_xlfn.XLOOKUP(_xlfn.XLOOKUP(O136,Binning_WOE_IV!$AU$2:$AU$4,Binning_WOE_IV!$AV$2:$AV$4,"not found",0),Binning_WOE_IV!$R$64:$R$65,Binning_WOE_IV!$G$64:$G$65,"not found",0)</f>
        <v>0.23435622685305388</v>
      </c>
      <c r="AH136">
        <f>V136*TEST_SUMMARY!$C$3</f>
        <v>0.10186434668464488</v>
      </c>
      <c r="AI136">
        <f>W136*TEST_SUMMARY!$C$4</f>
        <v>-8.037531726833734E-2</v>
      </c>
      <c r="AJ136">
        <f>X136*TEST_SUMMARY!$C$5</f>
        <v>5.7453903556002682E-2</v>
      </c>
      <c r="AK136">
        <f>Y136*TEST_SUMMARY!$C$6</f>
        <v>-0.88431454425511169</v>
      </c>
      <c r="AL136">
        <f>Z136*TEST_SUMMARY!$C$7</f>
        <v>2.4580699342731407E-2</v>
      </c>
      <c r="AM136">
        <f>AA136*TEST_SUMMARY!$C$8</f>
        <v>0.38352631329769549</v>
      </c>
      <c r="AN136">
        <f>AB136*TEST_SUMMARY!$C$9</f>
        <v>0.18902110492895396</v>
      </c>
      <c r="AO136">
        <f>AC136*TEST_SUMMARY!$C$10</f>
        <v>0.2867089209985732</v>
      </c>
      <c r="AP136">
        <f>AD136*TEST_SUMMARY!$C$11</f>
        <v>0.31977406031642996</v>
      </c>
      <c r="AQ136">
        <f>AE136*TEST_SUMMARY!$C$12</f>
        <v>-0.28008206528227803</v>
      </c>
      <c r="AR136">
        <f>AF136*TEST_SUMMARY!$C$13</f>
        <v>-7.9424741749105313E-2</v>
      </c>
      <c r="AS136">
        <f>AG136*TEST_SUMMARY!$C$14</f>
        <v>-8.8614999578798745E-2</v>
      </c>
      <c r="AT136">
        <f>TEST_SUMMARY!$C$2+SUM(AH136:AS136)</f>
        <v>-0.87128313377072253</v>
      </c>
      <c r="AU136">
        <f t="shared" si="25"/>
        <v>0.29498737871616548</v>
      </c>
      <c r="AV136">
        <f t="shared" si="26"/>
        <v>0.34953957379985495</v>
      </c>
      <c r="AW136">
        <f t="shared" si="27"/>
        <v>1</v>
      </c>
      <c r="AX136">
        <f t="shared" si="28"/>
        <v>0</v>
      </c>
      <c r="AY136" s="35">
        <f t="shared" si="24"/>
        <v>66</v>
      </c>
      <c r="AZ136" s="35">
        <f t="shared" si="24"/>
        <v>69</v>
      </c>
      <c r="BA136" s="35">
        <f t="shared" si="32"/>
        <v>0.30697674418604654</v>
      </c>
      <c r="BB136" s="35">
        <f t="shared" si="33"/>
        <v>0.81176470588235294</v>
      </c>
      <c r="BC136" s="35">
        <f t="shared" si="29"/>
        <v>0.50478796169630646</v>
      </c>
      <c r="BD136">
        <f t="shared" si="30"/>
        <v>0.81176470588235294</v>
      </c>
      <c r="BE136">
        <f t="shared" si="31"/>
        <v>0.30697674418604654</v>
      </c>
      <c r="BF136" s="23">
        <f>VLOOKUP(AH136,POINTS_TABLE!$D$2:$E$6,2,FALSE)</f>
        <v>4.4087756341599382</v>
      </c>
      <c r="BG136" s="23">
        <f>VLOOKUP(AI136,POINTS_TABLE!$D$7:$E$12,2,FALSE)</f>
        <v>-3.4787121489872201</v>
      </c>
      <c r="BH136" s="23">
        <f>VLOOKUP(AJ136,POINTS_TABLE!$D$13:$E$18,2,FALSE)</f>
        <v>2.4866538521987356</v>
      </c>
      <c r="BI136" s="23">
        <f>VLOOKUP(AK136,POINTS_TABLE!$D$21:$E$24,2,FALSE)</f>
        <v>-38.273886227485001</v>
      </c>
      <c r="BJ136" s="23">
        <f>VLOOKUP(AL136,POINTS_TABLE!$D$25:$E$27,2,FALSE)</f>
        <v>1.063873591300236</v>
      </c>
      <c r="BK136" s="23">
        <f>VLOOKUP(AM136,POINTS_TABLE!$D$28:$E$33,2,FALSE)</f>
        <v>16.599345307350365</v>
      </c>
      <c r="BL136" s="23">
        <f>VLOOKUP(AN136,POINTS_TABLE!$D$34:$E$37,2,FALSE)</f>
        <v>8.180994321130628</v>
      </c>
      <c r="BM136" s="23">
        <f>VLOOKUP(AO136,POINTS_TABLE!$D$38:$E$41,2,FALSE)</f>
        <v>12.409006155098014</v>
      </c>
      <c r="BN136" s="23">
        <f>VLOOKUP(AP136,POINTS_TABLE!$D$42:$E$44,2,FALSE)</f>
        <v>13.840093530703253</v>
      </c>
      <c r="BO136" s="23">
        <f>VLOOKUP(AQ136,POINTS_TABLE!$D$45:$E$48,2,FALSE)</f>
        <v>-12.122190198740443</v>
      </c>
      <c r="BP136" s="23">
        <f>VLOOKUP(AR136,POINTS_TABLE!$D$49:$E$50,2,FALSE)</f>
        <v>-3.4375704313596254</v>
      </c>
      <c r="BQ136" s="23">
        <f>VLOOKUP(AS136,POINTS_TABLE!$D$51:$E$52,2,FALSE)</f>
        <v>-3.8353326132213157</v>
      </c>
      <c r="BR136" s="39">
        <f>ROUND(SCORECARD_SCALLING!$C$6-SUM(BF136:BQ136)-TRAIN_SUMMARY!$C$2*SCORECARD_SCALLING!$C$5,0)</f>
        <v>508</v>
      </c>
      <c r="BS136" t="str">
        <f t="shared" si="34"/>
        <v>Manual review</v>
      </c>
      <c r="BT136">
        <f t="shared" si="35"/>
        <v>2</v>
      </c>
    </row>
    <row r="137" spans="1:72">
      <c r="A137" s="2" t="s">
        <v>32</v>
      </c>
      <c r="B137" s="2">
        <v>9</v>
      </c>
      <c r="C137" s="2" t="s">
        <v>33</v>
      </c>
      <c r="D137" s="2" t="s">
        <v>41</v>
      </c>
      <c r="E137" s="2">
        <v>918</v>
      </c>
      <c r="F137" s="2" t="s">
        <v>34</v>
      </c>
      <c r="G137" s="2" t="s">
        <v>35</v>
      </c>
      <c r="H137" s="2">
        <v>4</v>
      </c>
      <c r="I137" s="2" t="s">
        <v>36</v>
      </c>
      <c r="J137" s="2" t="s">
        <v>27</v>
      </c>
      <c r="K137" s="2">
        <v>1</v>
      </c>
      <c r="L137" s="2" t="s">
        <v>43</v>
      </c>
      <c r="M137" s="2">
        <v>30</v>
      </c>
      <c r="N137" s="2" t="s">
        <v>27</v>
      </c>
      <c r="O137" s="2" t="s">
        <v>29</v>
      </c>
      <c r="P137" s="2">
        <v>1</v>
      </c>
      <c r="Q137" s="2" t="s">
        <v>30</v>
      </c>
      <c r="R137" s="2">
        <v>1</v>
      </c>
      <c r="S137" s="2" t="s">
        <v>27</v>
      </c>
      <c r="T137" s="2" t="s">
        <v>31</v>
      </c>
      <c r="U137" s="2">
        <v>1</v>
      </c>
      <c r="V137">
        <f>_xlfn.XLOOKUP(B137,Binning_WOE_IV!$C$2:$C$6,Binning_WOE_IV!$I$2:$I$6,"not found",-1)</f>
        <v>1.0146162505891094</v>
      </c>
      <c r="W137">
        <f>_xlfn.XLOOKUP(E137,Binning_WOE_IV!$C$7:$C$12,Binning_WOE_IV!$I$7:$I$12,"not found",-1)</f>
        <v>3.9978967825304385E-2</v>
      </c>
      <c r="X137">
        <f>_xlfn.XLOOKUP(M137,Binning_WOE_IV!$C$13:$C$18,Binning_WOE_IV!$I$13:$I$18,"not found",-1)</f>
        <v>-9.0210644079187538E-2</v>
      </c>
      <c r="Y137">
        <f>_xlfn.XLOOKUP(A137,Binning_WOE_IV!$B$32:$B$35,Binning_WOE_IV!$G$32:$G$35,"not found",0)</f>
        <v>-0.45557089656450134</v>
      </c>
      <c r="Z137" s="23">
        <f>_xlfn.XLOOKUP(_xlfn.XLOOKUP(C137,Binning_WOE_IV!$AF$2:$AF$6,Binning_WOE_IV!$AG$2:$AG$6,"not found",0),Binning_WOE_IV!$R$36:$R$38,Binning_WOE_IV!$G$36:$G$38,"not found",0)</f>
        <v>-4.4726268044255127E-2</v>
      </c>
      <c r="AA137" cm="1">
        <f t="array" ref="AA137">_xlfn.SWITCH(D137,"radio/tv",Binning_WOE_IV!$G$39,"other",Binning_WOE_IV!$G$39,"education",Binning_WOE_IV!$G$40,"retraining",Binning_WOE_IV!$G$40,"furniture/equipment",Binning_WOE_IV!$G$41,"domestic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37">
        <f>_xlfn.LET(_xlpm.b,_xlfn.XLOOKUP(F137,Binning_WOE_IV!$AJ$2:$AJ$6,Binning_WOE_IV!$AK$2:$AK$6,"not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37">
        <f>_xlfn.LET(_xlpm.b,_xlfn.XLOOKUP(G137,Binning_WOE_IV!$AL$2:$AL$6,Binning_WOE_IV!$AM$2:$AM$6,"not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37">
        <f>_xlfn.XLOOKUP(_xlfn.XLOOKUP(I137,Binning_WOE_IV!$AN$2:$AN$5,Binning_WOE_IV!$AO$2:$AO$5,"not found",0),Binning_WOE_IV!$R$53:$R$55,Binning_WOE_IV!$G$53:$G$55,"not found",0)</f>
        <v>-0.20099341664998441</v>
      </c>
      <c r="AE137">
        <f>_xlfn.LET(_xlpm.b,_xlfn.XLOOKUP(L137,Binning_WOE_IV!$AQ$2:$AQ$5,Binning_WOE_IV!$AR$2:$AR$5,"not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37">
        <f>_xlfn.XLOOKUP(_xlfn.XLOOKUP(N137,Binning_WOE_IV!$AS$2:$AS$4,Binning_WOE_IV!$AT$2:$AT$4,"not found",0),Binning_WOE_IV!$R$62:$R$63,Binning_WOE_IV!$G$62:$G$63,"not found",0)</f>
        <v>0.12957806221905885</v>
      </c>
      <c r="AG137">
        <f>_xlfn.XLOOKUP(_xlfn.XLOOKUP(O137,Binning_WOE_IV!$AU$2:$AU$4,Binning_WOE_IV!$AV$2:$AV$4,"not found",0),Binning_WOE_IV!$R$64:$R$65,Binning_WOE_IV!$G$64:$G$65,"not found",0)</f>
        <v>0.23435622685305388</v>
      </c>
      <c r="AH137">
        <f>V137*TEST_SUMMARY!$C$3</f>
        <v>-0.80010661528638027</v>
      </c>
      <c r="AI137">
        <f>W137*TEST_SUMMARY!$C$4</f>
        <v>-1.9952478243670423E-2</v>
      </c>
      <c r="AJ137">
        <f>X137*TEST_SUMMARY!$C$5</f>
        <v>5.7453903556002682E-2</v>
      </c>
      <c r="AK137">
        <f>Y137*TEST_SUMMARY!$C$6</f>
        <v>0.35709270141793154</v>
      </c>
      <c r="AL137">
        <f>Z137*TEST_SUMMARY!$C$7</f>
        <v>2.4580699342731407E-2</v>
      </c>
      <c r="AM137">
        <f>AA137*TEST_SUMMARY!$C$8</f>
        <v>5.9194073638088991E-2</v>
      </c>
      <c r="AN137">
        <f>AB137*TEST_SUMMARY!$C$9</f>
        <v>0.17108448609736249</v>
      </c>
      <c r="AO137">
        <f>AC137*TEST_SUMMARY!$C$10</f>
        <v>4.7923621110280083E-2</v>
      </c>
      <c r="AP137">
        <f>AD137*TEST_SUMMARY!$C$11</f>
        <v>0.23813846799994265</v>
      </c>
      <c r="AQ137">
        <f>AE137*TEST_SUMMARY!$C$12</f>
        <v>-1.8327249432625072E-2</v>
      </c>
      <c r="AR137">
        <f>AF137*TEST_SUMMARY!$C$13</f>
        <v>-7.9424741749105313E-2</v>
      </c>
      <c r="AS137">
        <f>AG137*TEST_SUMMARY!$C$14</f>
        <v>-8.8614999578798745E-2</v>
      </c>
      <c r="AT137">
        <f>TEST_SUMMARY!$C$2+SUM(AH137:AS137)</f>
        <v>-0.87235894589036311</v>
      </c>
      <c r="AU137">
        <f t="shared" si="25"/>
        <v>0.29476369161468474</v>
      </c>
      <c r="AV137">
        <f t="shared" si="26"/>
        <v>1.2215812890245523</v>
      </c>
      <c r="AW137">
        <f t="shared" si="27"/>
        <v>0</v>
      </c>
      <c r="AX137">
        <f t="shared" si="28"/>
        <v>1</v>
      </c>
      <c r="AY137" s="35">
        <f t="shared" si="24"/>
        <v>66</v>
      </c>
      <c r="AZ137" s="35">
        <f t="shared" si="24"/>
        <v>70</v>
      </c>
      <c r="BA137" s="35">
        <f t="shared" si="32"/>
        <v>0.30697674418604654</v>
      </c>
      <c r="BB137" s="35">
        <f t="shared" si="33"/>
        <v>0.82352941176470584</v>
      </c>
      <c r="BC137" s="35">
        <f t="shared" si="29"/>
        <v>0.51655266757865936</v>
      </c>
      <c r="BD137">
        <f t="shared" si="30"/>
        <v>0.82352941176470584</v>
      </c>
      <c r="BE137">
        <f t="shared" si="31"/>
        <v>0.30697674418604654</v>
      </c>
      <c r="BF137" s="23">
        <f>VLOOKUP(AH137,POINTS_TABLE!$D$2:$E$6,2,FALSE)</f>
        <v>-34.629295381683434</v>
      </c>
      <c r="BG137" s="23">
        <f>VLOOKUP(AI137,POINTS_TABLE!$D$7:$E$12,2,FALSE)</f>
        <v>-0.86356024246764762</v>
      </c>
      <c r="BH137" s="23">
        <f>VLOOKUP(AJ137,POINTS_TABLE!$D$13:$E$18,2,FALSE)</f>
        <v>2.4866538521987356</v>
      </c>
      <c r="BI137" s="23">
        <f>VLOOKUP(AK137,POINTS_TABLE!$D$21:$E$24,2,FALSE)</f>
        <v>15.455276084198793</v>
      </c>
      <c r="BJ137" s="23">
        <f>VLOOKUP(AL137,POINTS_TABLE!$D$25:$E$27,2,FALSE)</f>
        <v>1.063873591300236</v>
      </c>
      <c r="BK137" s="23">
        <f>VLOOKUP(AM137,POINTS_TABLE!$D$28:$E$33,2,FALSE)</f>
        <v>2.5619698946306131</v>
      </c>
      <c r="BL137" s="23">
        <f>VLOOKUP(AN137,POINTS_TABLE!$D$34:$E$37,2,FALSE)</f>
        <v>7.4046821899710498</v>
      </c>
      <c r="BM137" s="23">
        <f>VLOOKUP(AO137,POINTS_TABLE!$D$38:$E$41,2,FALSE)</f>
        <v>2.0741751155172814</v>
      </c>
      <c r="BN137" s="23">
        <f>VLOOKUP(AP137,POINTS_TABLE!$D$42:$E$44,2,FALSE)</f>
        <v>10.30683560485237</v>
      </c>
      <c r="BO137" s="23">
        <f>VLOOKUP(AQ137,POINTS_TABLE!$D$45:$E$48,2,FALSE)</f>
        <v>-0.79321895608749771</v>
      </c>
      <c r="BP137" s="23">
        <f>VLOOKUP(AR137,POINTS_TABLE!$D$49:$E$50,2,FALSE)</f>
        <v>-3.4375704313596254</v>
      </c>
      <c r="BQ137" s="23">
        <f>VLOOKUP(AS137,POINTS_TABLE!$D$51:$E$52,2,FALSE)</f>
        <v>-3.8353326132213157</v>
      </c>
      <c r="BR137" s="39">
        <f>ROUND(SCORECARD_SCALLING!$C$6-SUM(BF137:BQ137)-TRAIN_SUMMARY!$C$2*SCORECARD_SCALLING!$C$5,0)</f>
        <v>508</v>
      </c>
      <c r="BS137" t="str">
        <f t="shared" si="34"/>
        <v>Manual review</v>
      </c>
      <c r="BT137">
        <f t="shared" si="35"/>
        <v>2</v>
      </c>
    </row>
    <row r="138" spans="1:72">
      <c r="A138" s="2" t="s">
        <v>63</v>
      </c>
      <c r="B138" s="2">
        <v>36</v>
      </c>
      <c r="C138" s="2" t="s">
        <v>33</v>
      </c>
      <c r="D138" s="2" t="s">
        <v>23</v>
      </c>
      <c r="E138" s="2">
        <v>4210</v>
      </c>
      <c r="F138" s="2" t="s">
        <v>34</v>
      </c>
      <c r="G138" s="2" t="s">
        <v>35</v>
      </c>
      <c r="H138" s="2">
        <v>4</v>
      </c>
      <c r="I138" s="2" t="s">
        <v>26</v>
      </c>
      <c r="J138" s="2" t="s">
        <v>27</v>
      </c>
      <c r="K138" s="2">
        <v>2</v>
      </c>
      <c r="L138" s="2" t="s">
        <v>50</v>
      </c>
      <c r="M138" s="2">
        <v>26</v>
      </c>
      <c r="N138" s="2" t="s">
        <v>27</v>
      </c>
      <c r="O138" s="2" t="s">
        <v>29</v>
      </c>
      <c r="P138" s="2">
        <v>1</v>
      </c>
      <c r="Q138" s="2" t="s">
        <v>30</v>
      </c>
      <c r="R138" s="2">
        <v>1</v>
      </c>
      <c r="S138" s="2" t="s">
        <v>27</v>
      </c>
      <c r="T138" s="2" t="s">
        <v>31</v>
      </c>
      <c r="U138" s="2">
        <v>1</v>
      </c>
      <c r="V138">
        <f>_xlfn.XLOOKUP(B138,Binning_WOE_IV!$C$2:$C$6,Binning_WOE_IV!$I$2:$I$6,"not found",-1)</f>
        <v>-0.672432264549915</v>
      </c>
      <c r="W138">
        <f>_xlfn.XLOOKUP(E138,Binning_WOE_IV!$C$7:$C$12,Binning_WOE_IV!$I$7:$I$12,"not found",-1)</f>
        <v>4.3939369041401284E-2</v>
      </c>
      <c r="X138">
        <f>_xlfn.XLOOKUP(M138,Binning_WOE_IV!$C$13:$C$18,Binning_WOE_IV!$I$13:$I$18,"not found",-1)</f>
        <v>-0.13233987329659078</v>
      </c>
      <c r="Y138">
        <f>_xlfn.XLOOKUP(A138,Binning_WOE_IV!$B$32:$B$35,Binning_WOE_IV!$G$32:$G$35,"not found",0)</f>
        <v>0.16731839020190586</v>
      </c>
      <c r="Z138" s="23">
        <f>_xlfn.XLOOKUP(_xlfn.XLOOKUP(C138,Binning_WOE_IV!$AF$2:$AF$6,Binning_WOE_IV!$AG$2:$AG$6,"not found",0),Binning_WOE_IV!$R$36:$R$38,Binning_WOE_IV!$G$36:$G$38,"not found",0)</f>
        <v>-4.4726268044255127E-2</v>
      </c>
      <c r="AA138" cm="1">
        <f t="array" ref="AA138">_xlfn.SWITCH(D138,"radio/tv",Binning_WOE_IV!$G$39,"other",Binning_WOE_IV!$G$39,"education",Binning_WOE_IV!$G$40,"retraining",Binning_WOE_IV!$G$40,"furniture/equipment",Binning_WOE_IV!$G$41,"domestic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38">
        <f>_xlfn.LET(_xlpm.b,_xlfn.XLOOKUP(F138,Binning_WOE_IV!$AJ$2:$AJ$6,Binning_WOE_IV!$AK$2:$AK$6,"not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38">
        <f>_xlfn.LET(_xlpm.b,_xlfn.XLOOKUP(G138,Binning_WOE_IV!$AL$2:$AL$6,Binning_WOE_IV!$AM$2:$AM$6,"not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38">
        <f>_xlfn.XLOOKUP(_xlfn.XLOOKUP(I138,Binning_WOE_IV!$AN$2:$AN$5,Binning_WOE_IV!$AO$2:$AO$5,"not found",0),Binning_WOE_IV!$R$53:$R$55,Binning_WOE_IV!$G$53:$G$55,"not found",0)</f>
        <v>0.1811117123342415</v>
      </c>
      <c r="AE138">
        <f>_xlfn.LET(_xlpm.b,_xlfn.XLOOKUP(L138,Binning_WOE_IV!$AQ$2:$AQ$5,Binning_WOE_IV!$AR$2:$AR$5,"not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38">
        <f>_xlfn.XLOOKUP(_xlfn.XLOOKUP(N138,Binning_WOE_IV!$AS$2:$AS$4,Binning_WOE_IV!$AT$2:$AT$4,"not found",0),Binning_WOE_IV!$R$62:$R$63,Binning_WOE_IV!$G$62:$G$63,"not found",0)</f>
        <v>0.12957806221905885</v>
      </c>
      <c r="AG138">
        <f>_xlfn.XLOOKUP(_xlfn.XLOOKUP(O138,Binning_WOE_IV!$AU$2:$AU$4,Binning_WOE_IV!$AV$2:$AV$4,"not found",0),Binning_WOE_IV!$R$64:$R$65,Binning_WOE_IV!$G$64:$G$65,"not found",0)</f>
        <v>0.23435622685305388</v>
      </c>
      <c r="AH138">
        <f>V138*TEST_SUMMARY!$C$3</f>
        <v>0.53026698802232175</v>
      </c>
      <c r="AI138">
        <f>W138*TEST_SUMMARY!$C$4</f>
        <v>-2.1929012991782761E-2</v>
      </c>
      <c r="AJ138">
        <f>X138*TEST_SUMMARY!$C$5</f>
        <v>8.428542324031725E-2</v>
      </c>
      <c r="AK138">
        <f>Y138*TEST_SUMMARY!$C$6</f>
        <v>-0.13115011605145144</v>
      </c>
      <c r="AL138">
        <f>Z138*TEST_SUMMARY!$C$7</f>
        <v>2.4580699342731407E-2</v>
      </c>
      <c r="AM138">
        <f>AA138*TEST_SUMMARY!$C$8</f>
        <v>-0.43521580803835686</v>
      </c>
      <c r="AN138">
        <f>AB138*TEST_SUMMARY!$C$9</f>
        <v>0.17108448609736249</v>
      </c>
      <c r="AO138">
        <f>AC138*TEST_SUMMARY!$C$10</f>
        <v>4.7923621110280083E-2</v>
      </c>
      <c r="AP138">
        <f>AD138*TEST_SUMMARY!$C$11</f>
        <v>-0.21458247952085815</v>
      </c>
      <c r="AQ138">
        <f>AE138*TEST_SUMMARY!$C$12</f>
        <v>6.1778553558697331E-2</v>
      </c>
      <c r="AR138">
        <f>AF138*TEST_SUMMARY!$C$13</f>
        <v>-7.9424741749105313E-2</v>
      </c>
      <c r="AS138">
        <f>AG138*TEST_SUMMARY!$C$14</f>
        <v>-8.8614999578798745E-2</v>
      </c>
      <c r="AT138">
        <f>TEST_SUMMARY!$C$2+SUM(AH138:AS138)</f>
        <v>-0.87239820132076606</v>
      </c>
      <c r="AU138">
        <f t="shared" si="25"/>
        <v>0.29475553133780302</v>
      </c>
      <c r="AV138">
        <f t="shared" si="26"/>
        <v>1.2216089735395419</v>
      </c>
      <c r="AW138">
        <f t="shared" si="27"/>
        <v>0</v>
      </c>
      <c r="AX138">
        <f t="shared" si="28"/>
        <v>1</v>
      </c>
      <c r="AY138" s="35">
        <f t="shared" si="24"/>
        <v>66</v>
      </c>
      <c r="AZ138" s="35">
        <f t="shared" si="24"/>
        <v>71</v>
      </c>
      <c r="BA138" s="35">
        <f t="shared" si="32"/>
        <v>0.30697674418604654</v>
      </c>
      <c r="BB138" s="35">
        <f t="shared" si="33"/>
        <v>0.83529411764705885</v>
      </c>
      <c r="BC138" s="35">
        <f t="shared" si="29"/>
        <v>0.52831737346101226</v>
      </c>
      <c r="BD138">
        <f t="shared" si="30"/>
        <v>0.83529411764705885</v>
      </c>
      <c r="BE138">
        <f t="shared" si="31"/>
        <v>0.30697674418604654</v>
      </c>
      <c r="BF138" s="23">
        <f>VLOOKUP(AH138,POINTS_TABLE!$D$2:$E$6,2,FALSE)</f>
        <v>22.950406619007929</v>
      </c>
      <c r="BG138" s="23">
        <f>VLOOKUP(AI138,POINTS_TABLE!$D$7:$E$12,2,FALSE)</f>
        <v>-0.94910634884503919</v>
      </c>
      <c r="BH138" s="23">
        <f>VLOOKUP(AJ138,POINTS_TABLE!$D$13:$E$18,2,FALSE)</f>
        <v>3.6479448638409924</v>
      </c>
      <c r="BI138" s="23">
        <f>VLOOKUP(AK138,POINTS_TABLE!$D$21:$E$24,2,FALSE)</f>
        <v>-5.6762886611832304</v>
      </c>
      <c r="BJ138" s="23">
        <f>VLOOKUP(AL138,POINTS_TABLE!$D$25:$E$27,2,FALSE)</f>
        <v>1.063873591300236</v>
      </c>
      <c r="BK138" s="23">
        <f>VLOOKUP(AM138,POINTS_TABLE!$D$28:$E$33,2,FALSE)</f>
        <v>-18.836510639202615</v>
      </c>
      <c r="BL138" s="23">
        <f>VLOOKUP(AN138,POINTS_TABLE!$D$34:$E$37,2,FALSE)</f>
        <v>7.4046821899710498</v>
      </c>
      <c r="BM138" s="23">
        <f>VLOOKUP(AO138,POINTS_TABLE!$D$38:$E$41,2,FALSE)</f>
        <v>2.0741751155172814</v>
      </c>
      <c r="BN138" s="23">
        <f>VLOOKUP(AP138,POINTS_TABLE!$D$42:$E$44,2,FALSE)</f>
        <v>-9.2873123719919874</v>
      </c>
      <c r="BO138" s="23">
        <f>VLOOKUP(AQ138,POINTS_TABLE!$D$45:$E$48,2,FALSE)</f>
        <v>2.6738283855727758</v>
      </c>
      <c r="BP138" s="23">
        <f>VLOOKUP(AR138,POINTS_TABLE!$D$49:$E$50,2,FALSE)</f>
        <v>-3.4375704313596254</v>
      </c>
      <c r="BQ138" s="23">
        <f>VLOOKUP(AS138,POINTS_TABLE!$D$51:$E$52,2,FALSE)</f>
        <v>-3.8353326132213157</v>
      </c>
      <c r="BR138" s="39">
        <f>ROUND(SCORECARD_SCALLING!$C$6-SUM(BF138:BQ138)-TRAIN_SUMMARY!$C$2*SCORECARD_SCALLING!$C$5,0)</f>
        <v>508</v>
      </c>
      <c r="BS138" t="str">
        <f t="shared" si="34"/>
        <v>Manual review</v>
      </c>
      <c r="BT138">
        <f t="shared" si="35"/>
        <v>2</v>
      </c>
    </row>
    <row r="139" spans="1:72">
      <c r="A139" s="2" t="s">
        <v>21</v>
      </c>
      <c r="B139" s="2">
        <v>24</v>
      </c>
      <c r="C139" s="2" t="s">
        <v>22</v>
      </c>
      <c r="D139" s="2" t="s">
        <v>46</v>
      </c>
      <c r="E139" s="2">
        <v>1199</v>
      </c>
      <c r="F139" s="2" t="s">
        <v>34</v>
      </c>
      <c r="G139" s="2" t="s">
        <v>25</v>
      </c>
      <c r="H139" s="2">
        <v>4</v>
      </c>
      <c r="I139" s="2" t="s">
        <v>26</v>
      </c>
      <c r="J139" s="2" t="s">
        <v>27</v>
      </c>
      <c r="K139" s="2">
        <v>4</v>
      </c>
      <c r="L139" s="2" t="s">
        <v>50</v>
      </c>
      <c r="M139" s="2">
        <v>60</v>
      </c>
      <c r="N139" s="2" t="s">
        <v>27</v>
      </c>
      <c r="O139" s="2" t="s">
        <v>29</v>
      </c>
      <c r="P139" s="2">
        <v>2</v>
      </c>
      <c r="Q139" s="2" t="s">
        <v>40</v>
      </c>
      <c r="R139" s="2">
        <v>1</v>
      </c>
      <c r="S139" s="2" t="s">
        <v>27</v>
      </c>
      <c r="T139" s="2" t="s">
        <v>31</v>
      </c>
      <c r="U139" s="2">
        <v>1</v>
      </c>
      <c r="V139">
        <f>_xlfn.XLOOKUP(B139,Binning_WOE_IV!$C$2:$C$6,Binning_WOE_IV!$I$2:$I$6,"not found",-1)</f>
        <v>-0.12917431193202994</v>
      </c>
      <c r="W139">
        <f>_xlfn.XLOOKUP(E139,Binning_WOE_IV!$C$7:$C$12,Binning_WOE_IV!$I$7:$I$12,"not found",-1)</f>
        <v>0.16104877718831048</v>
      </c>
      <c r="X139">
        <f>_xlfn.XLOOKUP(M139,Binning_WOE_IV!$C$13:$C$18,Binning_WOE_IV!$I$13:$I$18,"not found",-1)</f>
        <v>0.47434342549681774</v>
      </c>
      <c r="Y139">
        <f>_xlfn.XLOOKUP(A139,Binning_WOE_IV!$B$32:$B$35,Binning_WOE_IV!$G$32:$G$35,"not found",0)</f>
        <v>-0.67859154491044971</v>
      </c>
      <c r="Z139" s="23">
        <f>_xlfn.XLOOKUP(_xlfn.XLOOKUP(C139,Binning_WOE_IV!$AF$2:$AF$6,Binning_WOE_IV!$AG$2:$AG$6,"not found",0),Binning_WOE_IV!$R$36:$R$38,Binning_WOE_IV!$G$36:$G$38,"not found",0)</f>
        <v>0.68738688104907397</v>
      </c>
      <c r="AA139" cm="1">
        <f t="array" ref="AA139">_xlfn.SWITCH(D139,"radio/tv",Binning_WOE_IV!$G$39,"other",Binning_WOE_IV!$G$39,"education",Binning_WOE_IV!$G$40,"retraining",Binning_WOE_IV!$G$40,"furniture/equipment",Binning_WOE_IV!$G$41,"domestic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39">
        <f>_xlfn.LET(_xlpm.b,_xlfn.XLOOKUP(F139,Binning_WOE_IV!$AJ$2:$AJ$6,Binning_WOE_IV!$AK$2:$AK$6,"not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39">
        <f>_xlfn.LET(_xlpm.b,_xlfn.XLOOKUP(G139,Binning_WOE_IV!$AL$2:$AL$6,Binning_WOE_IV!$AM$2:$AM$6,"not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39">
        <f>_xlfn.XLOOKUP(_xlfn.XLOOKUP(I139,Binning_WOE_IV!$AN$2:$AN$5,Binning_WOE_IV!$AO$2:$AO$5,"not found",0),Binning_WOE_IV!$R$53:$R$55,Binning_WOE_IV!$G$53:$G$55,"not found",0)</f>
        <v>0.1811117123342415</v>
      </c>
      <c r="AE139">
        <f>_xlfn.LET(_xlpm.b,_xlfn.XLOOKUP(L139,Binning_WOE_IV!$AQ$2:$AQ$5,Binning_WOE_IV!$AR$2:$AR$5,"not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39">
        <f>_xlfn.XLOOKUP(_xlfn.XLOOKUP(N139,Binning_WOE_IV!$AS$2:$AS$4,Binning_WOE_IV!$AT$2:$AT$4,"not found",0),Binning_WOE_IV!$R$62:$R$63,Binning_WOE_IV!$G$62:$G$63,"not found",0)</f>
        <v>0.12957806221905885</v>
      </c>
      <c r="AG139">
        <f>_xlfn.XLOOKUP(_xlfn.XLOOKUP(O139,Binning_WOE_IV!$AU$2:$AU$4,Binning_WOE_IV!$AV$2:$AV$4,"not found",0),Binning_WOE_IV!$R$64:$R$65,Binning_WOE_IV!$G$64:$G$65,"not found",0)</f>
        <v>0.23435622685305388</v>
      </c>
      <c r="AH139">
        <f>V139*TEST_SUMMARY!$C$3</f>
        <v>0.10186434668464488</v>
      </c>
      <c r="AI139">
        <f>W139*TEST_SUMMARY!$C$4</f>
        <v>-8.037531726833734E-2</v>
      </c>
      <c r="AJ139">
        <f>X139*TEST_SUMMARY!$C$5</f>
        <v>-0.30210272522824844</v>
      </c>
      <c r="AK139">
        <f>Y139*TEST_SUMMARY!$C$6</f>
        <v>0.53190423215968441</v>
      </c>
      <c r="AL139">
        <f>Z139*TEST_SUMMARY!$C$7</f>
        <v>-0.37777464997720578</v>
      </c>
      <c r="AM139">
        <f>AA139*TEST_SUMMARY!$C$8</f>
        <v>0.38352631329769549</v>
      </c>
      <c r="AN139">
        <f>AB139*TEST_SUMMARY!$C$9</f>
        <v>0.17108448609736249</v>
      </c>
      <c r="AO139">
        <f>AC139*TEST_SUMMARY!$C$10</f>
        <v>-0.18469041192036334</v>
      </c>
      <c r="AP139">
        <f>AD139*TEST_SUMMARY!$C$11</f>
        <v>-0.21458247952085815</v>
      </c>
      <c r="AQ139">
        <f>AE139*TEST_SUMMARY!$C$12</f>
        <v>6.1778553558697331E-2</v>
      </c>
      <c r="AR139">
        <f>AF139*TEST_SUMMARY!$C$13</f>
        <v>-7.9424741749105313E-2</v>
      </c>
      <c r="AS139">
        <f>AG139*TEST_SUMMARY!$C$14</f>
        <v>-8.8614999578798745E-2</v>
      </c>
      <c r="AT139">
        <f>TEST_SUMMARY!$C$2+SUM(AH139:AS139)</f>
        <v>-0.89880820820695562</v>
      </c>
      <c r="AU139">
        <f t="shared" si="25"/>
        <v>0.28929547251444032</v>
      </c>
      <c r="AV139">
        <f t="shared" si="26"/>
        <v>1.2403067169170443</v>
      </c>
      <c r="AW139">
        <f t="shared" si="27"/>
        <v>0</v>
      </c>
      <c r="AX139">
        <f t="shared" si="28"/>
        <v>1</v>
      </c>
      <c r="AY139" s="35">
        <f t="shared" si="24"/>
        <v>66</v>
      </c>
      <c r="AZ139" s="35">
        <f t="shared" si="24"/>
        <v>72</v>
      </c>
      <c r="BA139" s="35">
        <f t="shared" si="32"/>
        <v>0.30697674418604654</v>
      </c>
      <c r="BB139" s="35">
        <f t="shared" si="33"/>
        <v>0.84705882352941175</v>
      </c>
      <c r="BC139" s="35">
        <f t="shared" si="29"/>
        <v>0.54008207934336516</v>
      </c>
      <c r="BD139">
        <f t="shared" si="30"/>
        <v>0.84705882352941175</v>
      </c>
      <c r="BE139">
        <f t="shared" si="31"/>
        <v>0.30697674418604654</v>
      </c>
      <c r="BF139" s="23">
        <f>VLOOKUP(AH139,POINTS_TABLE!$D$2:$E$6,2,FALSE)</f>
        <v>4.4087756341599382</v>
      </c>
      <c r="BG139" s="23">
        <f>VLOOKUP(AI139,POINTS_TABLE!$D$7:$E$12,2,FALSE)</f>
        <v>-3.4787121489872201</v>
      </c>
      <c r="BH139" s="23">
        <f>VLOOKUP(AJ139,POINTS_TABLE!$D$13:$E$18,2,FALSE)</f>
        <v>-13.075263105775054</v>
      </c>
      <c r="BI139" s="23">
        <f>VLOOKUP(AK139,POINTS_TABLE!$D$21:$E$24,2,FALSE)</f>
        <v>23.021267938938855</v>
      </c>
      <c r="BJ139" s="23">
        <f>VLOOKUP(AL139,POINTS_TABLE!$D$25:$E$27,2,FALSE)</f>
        <v>-16.350408422870363</v>
      </c>
      <c r="BK139" s="23">
        <f>VLOOKUP(AM139,POINTS_TABLE!$D$28:$E$33,2,FALSE)</f>
        <v>16.599345307350365</v>
      </c>
      <c r="BL139" s="23">
        <f>VLOOKUP(AN139,POINTS_TABLE!$D$34:$E$37,2,FALSE)</f>
        <v>7.4046821899710498</v>
      </c>
      <c r="BM139" s="23">
        <f>VLOOKUP(AO139,POINTS_TABLE!$D$38:$E$41,2,FALSE)</f>
        <v>-7.9935582413174426</v>
      </c>
      <c r="BN139" s="23">
        <f>VLOOKUP(AP139,POINTS_TABLE!$D$42:$E$44,2,FALSE)</f>
        <v>-9.2873123719919874</v>
      </c>
      <c r="BO139" s="23">
        <f>VLOOKUP(AQ139,POINTS_TABLE!$D$45:$E$48,2,FALSE)</f>
        <v>2.6738283855727758</v>
      </c>
      <c r="BP139" s="23">
        <f>VLOOKUP(AR139,POINTS_TABLE!$D$49:$E$50,2,FALSE)</f>
        <v>-3.4375704313596254</v>
      </c>
      <c r="BQ139" s="23">
        <f>VLOOKUP(AS139,POINTS_TABLE!$D$51:$E$52,2,FALSE)</f>
        <v>-3.8353326132213157</v>
      </c>
      <c r="BR139" s="39">
        <f>ROUND(SCORECARD_SCALLING!$C$6-SUM(BF139:BQ139)-TRAIN_SUMMARY!$C$2*SCORECARD_SCALLING!$C$5,0)</f>
        <v>509</v>
      </c>
      <c r="BS139" t="str">
        <f t="shared" si="34"/>
        <v>Manual review</v>
      </c>
      <c r="BT139">
        <f t="shared" si="35"/>
        <v>2</v>
      </c>
    </row>
    <row r="140" spans="1:72">
      <c r="A140" s="2" t="s">
        <v>32</v>
      </c>
      <c r="B140" s="2">
        <v>12</v>
      </c>
      <c r="C140" s="2" t="s">
        <v>33</v>
      </c>
      <c r="D140" s="2" t="s">
        <v>23</v>
      </c>
      <c r="E140" s="2">
        <v>1155</v>
      </c>
      <c r="F140" s="2" t="s">
        <v>34</v>
      </c>
      <c r="G140" s="2" t="s">
        <v>25</v>
      </c>
      <c r="H140" s="2">
        <v>3</v>
      </c>
      <c r="I140" s="2" t="s">
        <v>56</v>
      </c>
      <c r="J140" s="2" t="s">
        <v>42</v>
      </c>
      <c r="K140" s="2">
        <v>3</v>
      </c>
      <c r="L140" s="2" t="s">
        <v>28</v>
      </c>
      <c r="M140" s="2">
        <v>40</v>
      </c>
      <c r="N140" s="2" t="s">
        <v>61</v>
      </c>
      <c r="O140" s="2" t="s">
        <v>29</v>
      </c>
      <c r="P140" s="2">
        <v>2</v>
      </c>
      <c r="Q140" s="2" t="s">
        <v>40</v>
      </c>
      <c r="R140" s="2">
        <v>1</v>
      </c>
      <c r="S140" s="2" t="s">
        <v>27</v>
      </c>
      <c r="T140" s="2" t="s">
        <v>31</v>
      </c>
      <c r="U140" s="2">
        <v>0</v>
      </c>
      <c r="V140">
        <f>_xlfn.XLOOKUP(B140,Binning_WOE_IV!$C$2:$C$6,Binning_WOE_IV!$I$2:$I$6,"not found",-1)</f>
        <v>7.0953437452657447E-2</v>
      </c>
      <c r="W140">
        <f>_xlfn.XLOOKUP(E140,Binning_WOE_IV!$C$7:$C$12,Binning_WOE_IV!$I$7:$I$12,"not found",-1)</f>
        <v>0.16104877718831048</v>
      </c>
      <c r="X140">
        <f>_xlfn.XLOOKUP(M140,Binning_WOE_IV!$C$13:$C$18,Binning_WOE_IV!$I$13:$I$18,"not found",-1)</f>
        <v>0.27579903319597576</v>
      </c>
      <c r="Y140">
        <f>_xlfn.XLOOKUP(A140,Binning_WOE_IV!$B$32:$B$35,Binning_WOE_IV!$G$32:$G$35,"not found",0)</f>
        <v>-0.45557089656450134</v>
      </c>
      <c r="Z140" s="23">
        <f>_xlfn.XLOOKUP(_xlfn.XLOOKUP(C140,Binning_WOE_IV!$AF$2:$AF$6,Binning_WOE_IV!$AG$2:$AG$6,"not found",0),Binning_WOE_IV!$R$36:$R$38,Binning_WOE_IV!$G$36:$G$38,"not found",0)</f>
        <v>-4.4726268044255127E-2</v>
      </c>
      <c r="AA140" cm="1">
        <f t="array" ref="AA140">_xlfn.SWITCH(D140,"radio/tv",Binning_WOE_IV!$G$39,"other",Binning_WOE_IV!$G$39,"education",Binning_WOE_IV!$G$40,"retraining",Binning_WOE_IV!$G$40,"furniture/equipment",Binning_WOE_IV!$G$41,"domestic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40">
        <f>_xlfn.LET(_xlpm.b,_xlfn.XLOOKUP(F140,Binning_WOE_IV!$AJ$2:$AJ$6,Binning_WOE_IV!$AK$2:$AK$6,"not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40">
        <f>_xlfn.LET(_xlpm.b,_xlfn.XLOOKUP(G140,Binning_WOE_IV!$AL$2:$AL$6,Binning_WOE_IV!$AM$2:$AM$6,"not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40">
        <f>_xlfn.XLOOKUP(_xlfn.XLOOKUP(I140,Binning_WOE_IV!$AN$2:$AN$5,Binning_WOE_IV!$AO$2:$AO$5,"not found",0),Binning_WOE_IV!$R$53:$R$55,Binning_WOE_IV!$G$53:$G$55,"not found",0)</f>
        <v>-0.2698954162208389</v>
      </c>
      <c r="AE140">
        <f>_xlfn.LET(_xlpm.b,_xlfn.XLOOKUP(L140,Binning_WOE_IV!$AQ$2:$AQ$5,Binning_WOE_IV!$AR$2:$AR$5,"not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40">
        <f>_xlfn.XLOOKUP(_xlfn.XLOOKUP(N140,Binning_WOE_IV!$AS$2:$AS$4,Binning_WOE_IV!$AT$2:$AT$4,"not found",0),Binning_WOE_IV!$R$62:$R$63,Binning_WOE_IV!$G$62:$G$63,"not found",0)</f>
        <v>-0.54969627176468283</v>
      </c>
      <c r="AG140">
        <f>_xlfn.XLOOKUP(_xlfn.XLOOKUP(O140,Binning_WOE_IV!$AU$2:$AU$4,Binning_WOE_IV!$AV$2:$AV$4,"not found",0),Binning_WOE_IV!$R$64:$R$65,Binning_WOE_IV!$G$64:$G$65,"not found",0)</f>
        <v>0.23435622685305388</v>
      </c>
      <c r="AH140">
        <f>V140*TEST_SUMMARY!$C$3</f>
        <v>-5.5952498937620498E-2</v>
      </c>
      <c r="AI140">
        <f>W140*TEST_SUMMARY!$C$4</f>
        <v>-8.037531726833734E-2</v>
      </c>
      <c r="AJ140">
        <f>X140*TEST_SUMMARY!$C$5</f>
        <v>-0.1756525653466223</v>
      </c>
      <c r="AK140">
        <f>Y140*TEST_SUMMARY!$C$6</f>
        <v>0.35709270141793154</v>
      </c>
      <c r="AL140">
        <f>Z140*TEST_SUMMARY!$C$7</f>
        <v>2.4580699342731407E-2</v>
      </c>
      <c r="AM140">
        <f>AA140*TEST_SUMMARY!$C$8</f>
        <v>-0.43521580803835686</v>
      </c>
      <c r="AN140">
        <f>AB140*TEST_SUMMARY!$C$9</f>
        <v>0.17108448609736249</v>
      </c>
      <c r="AO140">
        <f>AC140*TEST_SUMMARY!$C$10</f>
        <v>-0.18469041192036334</v>
      </c>
      <c r="AP140">
        <f>AD140*TEST_SUMMARY!$C$11</f>
        <v>0.31977406031642996</v>
      </c>
      <c r="AQ140">
        <f>AE140*TEST_SUMMARY!$C$12</f>
        <v>-0.28008206528227803</v>
      </c>
      <c r="AR140">
        <f>AF140*TEST_SUMMARY!$C$13</f>
        <v>0.33693577197926589</v>
      </c>
      <c r="AS140">
        <f>AG140*TEST_SUMMARY!$C$14</f>
        <v>-8.8614999578798745E-2</v>
      </c>
      <c r="AT140">
        <f>TEST_SUMMARY!$C$2+SUM(AH140:AS140)</f>
        <v>-0.91251676198077891</v>
      </c>
      <c r="AU140">
        <f t="shared" si="25"/>
        <v>0.28648510610530881</v>
      </c>
      <c r="AV140">
        <f t="shared" si="26"/>
        <v>0.33755196786869002</v>
      </c>
      <c r="AW140">
        <f t="shared" si="27"/>
        <v>1</v>
      </c>
      <c r="AX140">
        <f t="shared" si="28"/>
        <v>0</v>
      </c>
      <c r="AY140" s="35">
        <f t="shared" si="24"/>
        <v>67</v>
      </c>
      <c r="AZ140" s="35">
        <f t="shared" si="24"/>
        <v>72</v>
      </c>
      <c r="BA140" s="35">
        <f t="shared" si="32"/>
        <v>0.3116279069767442</v>
      </c>
      <c r="BB140" s="35">
        <f t="shared" si="33"/>
        <v>0.84705882352941175</v>
      </c>
      <c r="BC140" s="35">
        <f t="shared" si="29"/>
        <v>0.53543091655266761</v>
      </c>
      <c r="BD140">
        <f t="shared" si="30"/>
        <v>0.84705882352941175</v>
      </c>
      <c r="BE140">
        <f t="shared" si="31"/>
        <v>0.3116279069767442</v>
      </c>
      <c r="BF140" s="23">
        <f>VLOOKUP(AH140,POINTS_TABLE!$D$2:$E$6,2,FALSE)</f>
        <v>-2.4216717822795024</v>
      </c>
      <c r="BG140" s="23">
        <f>VLOOKUP(AI140,POINTS_TABLE!$D$7:$E$12,2,FALSE)</f>
        <v>-3.4787121489872201</v>
      </c>
      <c r="BH140" s="23">
        <f>VLOOKUP(AJ140,POINTS_TABLE!$D$13:$E$18,2,FALSE)</f>
        <v>-7.6023925483498971</v>
      </c>
      <c r="BI140" s="23">
        <f>VLOOKUP(AK140,POINTS_TABLE!$D$21:$E$24,2,FALSE)</f>
        <v>15.455276084198793</v>
      </c>
      <c r="BJ140" s="23">
        <f>VLOOKUP(AL140,POINTS_TABLE!$D$25:$E$27,2,FALSE)</f>
        <v>1.063873591300236</v>
      </c>
      <c r="BK140" s="23">
        <f>VLOOKUP(AM140,POINTS_TABLE!$D$28:$E$33,2,FALSE)</f>
        <v>-18.836510639202615</v>
      </c>
      <c r="BL140" s="23">
        <f>VLOOKUP(AN140,POINTS_TABLE!$D$34:$E$37,2,FALSE)</f>
        <v>7.4046821899710498</v>
      </c>
      <c r="BM140" s="23">
        <f>VLOOKUP(AO140,POINTS_TABLE!$D$38:$E$41,2,FALSE)</f>
        <v>-7.9935582413174426</v>
      </c>
      <c r="BN140" s="23">
        <f>VLOOKUP(AP140,POINTS_TABLE!$D$42:$E$44,2,FALSE)</f>
        <v>13.840093530703253</v>
      </c>
      <c r="BO140" s="23">
        <f>VLOOKUP(AQ140,POINTS_TABLE!$D$45:$E$48,2,FALSE)</f>
        <v>-12.122190198740443</v>
      </c>
      <c r="BP140" s="23">
        <f>VLOOKUP(AR140,POINTS_TABLE!$D$49:$E$50,2,FALSE)</f>
        <v>14.582867019977442</v>
      </c>
      <c r="BQ140" s="23">
        <f>VLOOKUP(AS140,POINTS_TABLE!$D$51:$E$52,2,FALSE)</f>
        <v>-3.8353326132213157</v>
      </c>
      <c r="BR140" s="39">
        <f>ROUND(SCORECARD_SCALLING!$C$6-SUM(BF140:BQ140)-TRAIN_SUMMARY!$C$2*SCORECARD_SCALLING!$C$5,0)</f>
        <v>510</v>
      </c>
      <c r="BS140" t="str">
        <f t="shared" si="34"/>
        <v>Manual review</v>
      </c>
      <c r="BT140">
        <f t="shared" si="35"/>
        <v>2</v>
      </c>
    </row>
    <row r="141" spans="1:72">
      <c r="A141" s="2" t="s">
        <v>32</v>
      </c>
      <c r="B141" s="2">
        <v>18</v>
      </c>
      <c r="C141" s="2" t="s">
        <v>33</v>
      </c>
      <c r="D141" s="2" t="s">
        <v>23</v>
      </c>
      <c r="E141" s="2">
        <v>1113</v>
      </c>
      <c r="F141" s="2" t="s">
        <v>34</v>
      </c>
      <c r="G141" s="2" t="s">
        <v>35</v>
      </c>
      <c r="H141" s="2">
        <v>4</v>
      </c>
      <c r="I141" s="2" t="s">
        <v>36</v>
      </c>
      <c r="J141" s="2" t="s">
        <v>42</v>
      </c>
      <c r="K141" s="2">
        <v>4</v>
      </c>
      <c r="L141" s="2" t="s">
        <v>28</v>
      </c>
      <c r="M141" s="2">
        <v>26</v>
      </c>
      <c r="N141" s="2" t="s">
        <v>27</v>
      </c>
      <c r="O141" s="2" t="s">
        <v>29</v>
      </c>
      <c r="P141" s="2">
        <v>1</v>
      </c>
      <c r="Q141" s="2" t="s">
        <v>40</v>
      </c>
      <c r="R141" s="2">
        <v>2</v>
      </c>
      <c r="S141" s="2" t="s">
        <v>27</v>
      </c>
      <c r="T141" s="2" t="s">
        <v>31</v>
      </c>
      <c r="U141" s="2">
        <v>0</v>
      </c>
      <c r="V141">
        <f>_xlfn.XLOOKUP(B141,Binning_WOE_IV!$C$2:$C$6,Binning_WOE_IV!$I$2:$I$6,"not found",-1)</f>
        <v>7.0953437452657447E-2</v>
      </c>
      <c r="W141">
        <f>_xlfn.XLOOKUP(E141,Binning_WOE_IV!$C$7:$C$12,Binning_WOE_IV!$I$7:$I$12,"not found",-1)</f>
        <v>0.16104877718831048</v>
      </c>
      <c r="X141">
        <f>_xlfn.XLOOKUP(M141,Binning_WOE_IV!$C$13:$C$18,Binning_WOE_IV!$I$13:$I$18,"not found",-1)</f>
        <v>-0.13233987329659078</v>
      </c>
      <c r="Y141">
        <f>_xlfn.XLOOKUP(A141,Binning_WOE_IV!$B$32:$B$35,Binning_WOE_IV!$G$32:$G$35,"not found",0)</f>
        <v>-0.45557089656450134</v>
      </c>
      <c r="Z141" s="23">
        <f>_xlfn.XLOOKUP(_xlfn.XLOOKUP(C141,Binning_WOE_IV!$AF$2:$AF$6,Binning_WOE_IV!$AG$2:$AG$6,"not found",0),Binning_WOE_IV!$R$36:$R$38,Binning_WOE_IV!$G$36:$G$38,"not found",0)</f>
        <v>-4.4726268044255127E-2</v>
      </c>
      <c r="AA141" cm="1">
        <f t="array" ref="AA141">_xlfn.SWITCH(D141,"radio/tv",Binning_WOE_IV!$G$39,"other",Binning_WOE_IV!$G$39,"education",Binning_WOE_IV!$G$40,"retraining",Binning_WOE_IV!$G$40,"furniture/equipment",Binning_WOE_IV!$G$41,"domestic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41">
        <f>_xlfn.LET(_xlpm.b,_xlfn.XLOOKUP(F141,Binning_WOE_IV!$AJ$2:$AJ$6,Binning_WOE_IV!$AK$2:$AK$6,"not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41">
        <f>_xlfn.LET(_xlpm.b,_xlfn.XLOOKUP(G141,Binning_WOE_IV!$AL$2:$AL$6,Binning_WOE_IV!$AM$2:$AM$6,"not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41">
        <f>_xlfn.XLOOKUP(_xlfn.XLOOKUP(I141,Binning_WOE_IV!$AN$2:$AN$5,Binning_WOE_IV!$AO$2:$AO$5,"not found",0),Binning_WOE_IV!$R$53:$R$55,Binning_WOE_IV!$G$53:$G$55,"not found",0)</f>
        <v>-0.20099341664998441</v>
      </c>
      <c r="AE141">
        <f>_xlfn.LET(_xlpm.b,_xlfn.XLOOKUP(L141,Binning_WOE_IV!$AQ$2:$AQ$5,Binning_WOE_IV!$AR$2:$AR$5,"not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41">
        <f>_xlfn.XLOOKUP(_xlfn.XLOOKUP(N141,Binning_WOE_IV!$AS$2:$AS$4,Binning_WOE_IV!$AT$2:$AT$4,"not found",0),Binning_WOE_IV!$R$62:$R$63,Binning_WOE_IV!$G$62:$G$63,"not found",0)</f>
        <v>0.12957806221905885</v>
      </c>
      <c r="AG141">
        <f>_xlfn.XLOOKUP(_xlfn.XLOOKUP(O141,Binning_WOE_IV!$AU$2:$AU$4,Binning_WOE_IV!$AV$2:$AV$4,"not found",0),Binning_WOE_IV!$R$64:$R$65,Binning_WOE_IV!$G$64:$G$65,"not found",0)</f>
        <v>0.23435622685305388</v>
      </c>
      <c r="AH141">
        <f>V141*TEST_SUMMARY!$C$3</f>
        <v>-5.5952498937620498E-2</v>
      </c>
      <c r="AI141">
        <f>W141*TEST_SUMMARY!$C$4</f>
        <v>-8.037531726833734E-2</v>
      </c>
      <c r="AJ141">
        <f>X141*TEST_SUMMARY!$C$5</f>
        <v>8.428542324031725E-2</v>
      </c>
      <c r="AK141">
        <f>Y141*TEST_SUMMARY!$C$6</f>
        <v>0.35709270141793154</v>
      </c>
      <c r="AL141">
        <f>Z141*TEST_SUMMARY!$C$7</f>
        <v>2.4580699342731407E-2</v>
      </c>
      <c r="AM141">
        <f>AA141*TEST_SUMMARY!$C$8</f>
        <v>-0.43521580803835686</v>
      </c>
      <c r="AN141">
        <f>AB141*TEST_SUMMARY!$C$9</f>
        <v>0.17108448609736249</v>
      </c>
      <c r="AO141">
        <f>AC141*TEST_SUMMARY!$C$10</f>
        <v>4.7923621110280083E-2</v>
      </c>
      <c r="AP141">
        <f>AD141*TEST_SUMMARY!$C$11</f>
        <v>0.23813846799994265</v>
      </c>
      <c r="AQ141">
        <f>AE141*TEST_SUMMARY!$C$12</f>
        <v>-0.28008206528227803</v>
      </c>
      <c r="AR141">
        <f>AF141*TEST_SUMMARY!$C$13</f>
        <v>-7.9424741749105313E-2</v>
      </c>
      <c r="AS141">
        <f>AG141*TEST_SUMMARY!$C$14</f>
        <v>-8.8614999578798745E-2</v>
      </c>
      <c r="AT141">
        <f>TEST_SUMMARY!$C$2+SUM(AH141:AS141)</f>
        <v>-0.91796084640805453</v>
      </c>
      <c r="AU141">
        <f t="shared" si="25"/>
        <v>0.28537356802930591</v>
      </c>
      <c r="AV141">
        <f t="shared" si="26"/>
        <v>0.335995345592846</v>
      </c>
      <c r="AW141">
        <f t="shared" si="27"/>
        <v>1</v>
      </c>
      <c r="AX141">
        <f t="shared" si="28"/>
        <v>0</v>
      </c>
      <c r="AY141" s="35">
        <f t="shared" si="24"/>
        <v>68</v>
      </c>
      <c r="AZ141" s="35">
        <f t="shared" si="24"/>
        <v>72</v>
      </c>
      <c r="BA141" s="35">
        <f t="shared" si="32"/>
        <v>0.31627906976744186</v>
      </c>
      <c r="BB141" s="35">
        <f t="shared" si="33"/>
        <v>0.84705882352941175</v>
      </c>
      <c r="BC141" s="35">
        <f t="shared" si="29"/>
        <v>0.53077975376196984</v>
      </c>
      <c r="BD141">
        <f t="shared" si="30"/>
        <v>0.84705882352941175</v>
      </c>
      <c r="BE141">
        <f t="shared" si="31"/>
        <v>0.31627906976744186</v>
      </c>
      <c r="BF141" s="23">
        <f>VLOOKUP(AH141,POINTS_TABLE!$D$2:$E$6,2,FALSE)</f>
        <v>-2.4216717822795024</v>
      </c>
      <c r="BG141" s="23">
        <f>VLOOKUP(AI141,POINTS_TABLE!$D$7:$E$12,2,FALSE)</f>
        <v>-3.4787121489872201</v>
      </c>
      <c r="BH141" s="23">
        <f>VLOOKUP(AJ141,POINTS_TABLE!$D$13:$E$18,2,FALSE)</f>
        <v>3.6479448638409924</v>
      </c>
      <c r="BI141" s="23">
        <f>VLOOKUP(AK141,POINTS_TABLE!$D$21:$E$24,2,FALSE)</f>
        <v>15.455276084198793</v>
      </c>
      <c r="BJ141" s="23">
        <f>VLOOKUP(AL141,POINTS_TABLE!$D$25:$E$27,2,FALSE)</f>
        <v>1.063873591300236</v>
      </c>
      <c r="BK141" s="23">
        <f>VLOOKUP(AM141,POINTS_TABLE!$D$28:$E$33,2,FALSE)</f>
        <v>-18.836510639202615</v>
      </c>
      <c r="BL141" s="23">
        <f>VLOOKUP(AN141,POINTS_TABLE!$D$34:$E$37,2,FALSE)</f>
        <v>7.4046821899710498</v>
      </c>
      <c r="BM141" s="23">
        <f>VLOOKUP(AO141,POINTS_TABLE!$D$38:$E$41,2,FALSE)</f>
        <v>2.0741751155172814</v>
      </c>
      <c r="BN141" s="23">
        <f>VLOOKUP(AP141,POINTS_TABLE!$D$42:$E$44,2,FALSE)</f>
        <v>10.30683560485237</v>
      </c>
      <c r="BO141" s="23">
        <f>VLOOKUP(AQ141,POINTS_TABLE!$D$45:$E$48,2,FALSE)</f>
        <v>-12.122190198740443</v>
      </c>
      <c r="BP141" s="23">
        <f>VLOOKUP(AR141,POINTS_TABLE!$D$49:$E$50,2,FALSE)</f>
        <v>-3.4375704313596254</v>
      </c>
      <c r="BQ141" s="23">
        <f>VLOOKUP(AS141,POINTS_TABLE!$D$51:$E$52,2,FALSE)</f>
        <v>-3.8353326132213157</v>
      </c>
      <c r="BR141" s="39">
        <f>ROUND(SCORECARD_SCALLING!$C$6-SUM(BF141:BQ141)-TRAIN_SUMMARY!$C$2*SCORECARD_SCALLING!$C$5,0)</f>
        <v>510</v>
      </c>
      <c r="BS141" t="str">
        <f t="shared" si="34"/>
        <v>Manual review</v>
      </c>
      <c r="BT141">
        <f t="shared" si="35"/>
        <v>2</v>
      </c>
    </row>
    <row r="142" spans="1:72">
      <c r="A142" s="2" t="s">
        <v>21</v>
      </c>
      <c r="B142" s="2">
        <v>6</v>
      </c>
      <c r="C142" s="2" t="s">
        <v>22</v>
      </c>
      <c r="D142" s="2" t="s">
        <v>46</v>
      </c>
      <c r="E142" s="2">
        <v>860</v>
      </c>
      <c r="F142" s="2" t="s">
        <v>34</v>
      </c>
      <c r="G142" s="2" t="s">
        <v>25</v>
      </c>
      <c r="H142" s="2">
        <v>1</v>
      </c>
      <c r="I142" s="2" t="s">
        <v>36</v>
      </c>
      <c r="J142" s="2" t="s">
        <v>27</v>
      </c>
      <c r="K142" s="2">
        <v>4</v>
      </c>
      <c r="L142" s="2" t="s">
        <v>47</v>
      </c>
      <c r="M142" s="2">
        <v>39</v>
      </c>
      <c r="N142" s="2" t="s">
        <v>27</v>
      </c>
      <c r="O142" s="2" t="s">
        <v>29</v>
      </c>
      <c r="P142" s="2">
        <v>2</v>
      </c>
      <c r="Q142" s="2" t="s">
        <v>30</v>
      </c>
      <c r="R142" s="2">
        <v>1</v>
      </c>
      <c r="S142" s="2" t="s">
        <v>31</v>
      </c>
      <c r="T142" s="2" t="s">
        <v>31</v>
      </c>
      <c r="U142" s="2">
        <v>0</v>
      </c>
      <c r="V142">
        <f>_xlfn.XLOOKUP(B142,Binning_WOE_IV!$C$2:$C$6,Binning_WOE_IV!$I$2:$I$6,"not found",-1)</f>
        <v>1.0146162505891094</v>
      </c>
      <c r="W142">
        <f>_xlfn.XLOOKUP(E142,Binning_WOE_IV!$C$7:$C$12,Binning_WOE_IV!$I$7:$I$12,"not found",-1)</f>
        <v>3.9978967825304385E-2</v>
      </c>
      <c r="X142">
        <f>_xlfn.XLOOKUP(M142,Binning_WOE_IV!$C$13:$C$18,Binning_WOE_IV!$I$13:$I$18,"not found",-1)</f>
        <v>0.27579903319597576</v>
      </c>
      <c r="Y142">
        <f>_xlfn.XLOOKUP(A142,Binning_WOE_IV!$B$32:$B$35,Binning_WOE_IV!$G$32:$G$35,"not found",0)</f>
        <v>-0.67859154491044971</v>
      </c>
      <c r="Z142" s="23">
        <f>_xlfn.XLOOKUP(_xlfn.XLOOKUP(C142,Binning_WOE_IV!$AF$2:$AF$6,Binning_WOE_IV!$AG$2:$AG$6,"not found",0),Binning_WOE_IV!$R$36:$R$38,Binning_WOE_IV!$G$36:$G$38,"not found",0)</f>
        <v>0.68738688104907397</v>
      </c>
      <c r="AA142" cm="1">
        <f t="array" ref="AA142">_xlfn.SWITCH(D142,"radio/tv",Binning_WOE_IV!$G$39,"other",Binning_WOE_IV!$G$39,"education",Binning_WOE_IV!$G$40,"retraining",Binning_WOE_IV!$G$40,"furniture/equipment",Binning_WOE_IV!$G$41,"domestic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42">
        <f>_xlfn.LET(_xlpm.b,_xlfn.XLOOKUP(F142,Binning_WOE_IV!$AJ$2:$AJ$6,Binning_WOE_IV!$AK$2:$AK$6,"not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42">
        <f>_xlfn.LET(_xlpm.b,_xlfn.XLOOKUP(G142,Binning_WOE_IV!$AL$2:$AL$6,Binning_WOE_IV!$AM$2:$AM$6,"not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42">
        <f>_xlfn.XLOOKUP(_xlfn.XLOOKUP(I142,Binning_WOE_IV!$AN$2:$AN$5,Binning_WOE_IV!$AO$2:$AO$5,"not found",0),Binning_WOE_IV!$R$53:$R$55,Binning_WOE_IV!$G$53:$G$55,"not found",0)</f>
        <v>-0.20099341664998441</v>
      </c>
      <c r="AE142">
        <f>_xlfn.LET(_xlpm.b,_xlfn.XLOOKUP(L142,Binning_WOE_IV!$AQ$2:$AQ$5,Binning_WOE_IV!$AR$2:$AR$5,"not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42">
        <f>_xlfn.XLOOKUP(_xlfn.XLOOKUP(N142,Binning_WOE_IV!$AS$2:$AS$4,Binning_WOE_IV!$AT$2:$AT$4,"not found",0),Binning_WOE_IV!$R$62:$R$63,Binning_WOE_IV!$G$62:$G$63,"not found",0)</f>
        <v>0.12957806221905885</v>
      </c>
      <c r="AG142">
        <f>_xlfn.XLOOKUP(_xlfn.XLOOKUP(O142,Binning_WOE_IV!$AU$2:$AU$4,Binning_WOE_IV!$AV$2:$AV$4,"not found",0),Binning_WOE_IV!$R$64:$R$65,Binning_WOE_IV!$G$64:$G$65,"not found",0)</f>
        <v>0.23435622685305388</v>
      </c>
      <c r="AH142">
        <f>V142*TEST_SUMMARY!$C$3</f>
        <v>-0.80010661528638027</v>
      </c>
      <c r="AI142">
        <f>W142*TEST_SUMMARY!$C$4</f>
        <v>-1.9952478243670423E-2</v>
      </c>
      <c r="AJ142">
        <f>X142*TEST_SUMMARY!$C$5</f>
        <v>-0.1756525653466223</v>
      </c>
      <c r="AK142">
        <f>Y142*TEST_SUMMARY!$C$6</f>
        <v>0.53190423215968441</v>
      </c>
      <c r="AL142">
        <f>Z142*TEST_SUMMARY!$C$7</f>
        <v>-0.37777464997720578</v>
      </c>
      <c r="AM142">
        <f>AA142*TEST_SUMMARY!$C$8</f>
        <v>0.38352631329769549</v>
      </c>
      <c r="AN142">
        <f>AB142*TEST_SUMMARY!$C$9</f>
        <v>0.17108448609736249</v>
      </c>
      <c r="AO142">
        <f>AC142*TEST_SUMMARY!$C$10</f>
        <v>-0.18469041192036334</v>
      </c>
      <c r="AP142">
        <f>AD142*TEST_SUMMARY!$C$11</f>
        <v>0.23813846799994265</v>
      </c>
      <c r="AQ142">
        <f>AE142*TEST_SUMMARY!$C$12</f>
        <v>0.30495501300893796</v>
      </c>
      <c r="AR142">
        <f>AF142*TEST_SUMMARY!$C$13</f>
        <v>-7.9424741749105313E-2</v>
      </c>
      <c r="AS142">
        <f>AG142*TEST_SUMMARY!$C$14</f>
        <v>-8.8614999578798745E-2</v>
      </c>
      <c r="AT142">
        <f>TEST_SUMMARY!$C$2+SUM(AH142:AS142)</f>
        <v>-0.91800876430064626</v>
      </c>
      <c r="AU142">
        <f t="shared" si="25"/>
        <v>0.28536379597067729</v>
      </c>
      <c r="AV142">
        <f t="shared" si="26"/>
        <v>0.33598167132699358</v>
      </c>
      <c r="AW142">
        <f t="shared" si="27"/>
        <v>1</v>
      </c>
      <c r="AX142">
        <f t="shared" si="28"/>
        <v>0</v>
      </c>
      <c r="AY142" s="35">
        <f t="shared" si="24"/>
        <v>69</v>
      </c>
      <c r="AZ142" s="35">
        <f t="shared" si="24"/>
        <v>72</v>
      </c>
      <c r="BA142" s="35">
        <f t="shared" si="32"/>
        <v>0.32093023255813952</v>
      </c>
      <c r="BB142" s="35">
        <f t="shared" si="33"/>
        <v>0.84705882352941175</v>
      </c>
      <c r="BC142" s="35">
        <f t="shared" si="29"/>
        <v>0.52612859097127229</v>
      </c>
      <c r="BD142">
        <f t="shared" si="30"/>
        <v>0.84705882352941175</v>
      </c>
      <c r="BE142">
        <f t="shared" si="31"/>
        <v>0.32093023255813952</v>
      </c>
      <c r="BF142" s="23">
        <f>VLOOKUP(AH142,POINTS_TABLE!$D$2:$E$6,2,FALSE)</f>
        <v>-34.629295381683434</v>
      </c>
      <c r="BG142" s="23">
        <f>VLOOKUP(AI142,POINTS_TABLE!$D$7:$E$12,2,FALSE)</f>
        <v>-0.86356024246764762</v>
      </c>
      <c r="BH142" s="23">
        <f>VLOOKUP(AJ142,POINTS_TABLE!$D$13:$E$18,2,FALSE)</f>
        <v>-7.6023925483498971</v>
      </c>
      <c r="BI142" s="23">
        <f>VLOOKUP(AK142,POINTS_TABLE!$D$21:$E$24,2,FALSE)</f>
        <v>23.021267938938855</v>
      </c>
      <c r="BJ142" s="23">
        <f>VLOOKUP(AL142,POINTS_TABLE!$D$25:$E$27,2,FALSE)</f>
        <v>-16.350408422870363</v>
      </c>
      <c r="BK142" s="23">
        <f>VLOOKUP(AM142,POINTS_TABLE!$D$28:$E$33,2,FALSE)</f>
        <v>16.599345307350365</v>
      </c>
      <c r="BL142" s="23">
        <f>VLOOKUP(AN142,POINTS_TABLE!$D$34:$E$37,2,FALSE)</f>
        <v>7.4046821899710498</v>
      </c>
      <c r="BM142" s="23">
        <f>VLOOKUP(AO142,POINTS_TABLE!$D$38:$E$41,2,FALSE)</f>
        <v>-7.9935582413174426</v>
      </c>
      <c r="BN142" s="23">
        <f>VLOOKUP(AP142,POINTS_TABLE!$D$42:$E$44,2,FALSE)</f>
        <v>10.30683560485237</v>
      </c>
      <c r="BO142" s="23">
        <f>VLOOKUP(AQ142,POINTS_TABLE!$D$45:$E$48,2,FALSE)</f>
        <v>13.198712548866723</v>
      </c>
      <c r="BP142" s="23">
        <f>VLOOKUP(AR142,POINTS_TABLE!$D$49:$E$50,2,FALSE)</f>
        <v>-3.4375704313596254</v>
      </c>
      <c r="BQ142" s="23">
        <f>VLOOKUP(AS142,POINTS_TABLE!$D$51:$E$52,2,FALSE)</f>
        <v>-3.8353326132213157</v>
      </c>
      <c r="BR142" s="39">
        <f>ROUND(SCORECARD_SCALLING!$C$6-SUM(BF142:BQ142)-TRAIN_SUMMARY!$C$2*SCORECARD_SCALLING!$C$5,0)</f>
        <v>510</v>
      </c>
      <c r="BS142" t="str">
        <f t="shared" si="34"/>
        <v>Manual review</v>
      </c>
      <c r="BT142">
        <f t="shared" si="35"/>
        <v>2</v>
      </c>
    </row>
    <row r="143" spans="1:72">
      <c r="A143" s="2" t="s">
        <v>32</v>
      </c>
      <c r="B143" s="2">
        <v>18</v>
      </c>
      <c r="C143" s="2" t="s">
        <v>22</v>
      </c>
      <c r="D143" s="2" t="s">
        <v>23</v>
      </c>
      <c r="E143" s="2">
        <v>1245</v>
      </c>
      <c r="F143" s="2" t="s">
        <v>34</v>
      </c>
      <c r="G143" s="2" t="s">
        <v>35</v>
      </c>
      <c r="H143" s="2">
        <v>4</v>
      </c>
      <c r="I143" s="2" t="s">
        <v>56</v>
      </c>
      <c r="J143" s="2" t="s">
        <v>27</v>
      </c>
      <c r="K143" s="2">
        <v>2</v>
      </c>
      <c r="L143" s="2" t="s">
        <v>50</v>
      </c>
      <c r="M143" s="2">
        <v>33</v>
      </c>
      <c r="N143" s="2" t="s">
        <v>27</v>
      </c>
      <c r="O143" s="2" t="s">
        <v>29</v>
      </c>
      <c r="P143" s="2">
        <v>1</v>
      </c>
      <c r="Q143" s="2" t="s">
        <v>30</v>
      </c>
      <c r="R143" s="2">
        <v>1</v>
      </c>
      <c r="S143" s="2" t="s">
        <v>27</v>
      </c>
      <c r="T143" s="2" t="s">
        <v>31</v>
      </c>
      <c r="U143" s="2">
        <v>1</v>
      </c>
      <c r="V143">
        <f>_xlfn.XLOOKUP(B143,Binning_WOE_IV!$C$2:$C$6,Binning_WOE_IV!$I$2:$I$6,"not found",-1)</f>
        <v>7.0953437452657447E-2</v>
      </c>
      <c r="W143">
        <f>_xlfn.XLOOKUP(E143,Binning_WOE_IV!$C$7:$C$12,Binning_WOE_IV!$I$7:$I$12,"not found",-1)</f>
        <v>0.16104877718831048</v>
      </c>
      <c r="X143">
        <f>_xlfn.XLOOKUP(M143,Binning_WOE_IV!$C$13:$C$18,Binning_WOE_IV!$I$13:$I$18,"not found",-1)</f>
        <v>-9.0210644079187538E-2</v>
      </c>
      <c r="Y143">
        <f>_xlfn.XLOOKUP(A143,Binning_WOE_IV!$B$32:$B$35,Binning_WOE_IV!$G$32:$G$35,"not found",0)</f>
        <v>-0.45557089656450134</v>
      </c>
      <c r="Z143" s="23">
        <f>_xlfn.XLOOKUP(_xlfn.XLOOKUP(C143,Binning_WOE_IV!$AF$2:$AF$6,Binning_WOE_IV!$AG$2:$AG$6,"not found",0),Binning_WOE_IV!$R$36:$R$38,Binning_WOE_IV!$G$36:$G$38,"not found",0)</f>
        <v>0.68738688104907397</v>
      </c>
      <c r="AA143" cm="1">
        <f t="array" ref="AA143">_xlfn.SWITCH(D143,"radio/tv",Binning_WOE_IV!$G$39,"other",Binning_WOE_IV!$G$39,"education",Binning_WOE_IV!$G$40,"retraining",Binning_WOE_IV!$G$40,"furniture/equipment",Binning_WOE_IV!$G$41,"domestic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43">
        <f>_xlfn.LET(_xlpm.b,_xlfn.XLOOKUP(F143,Binning_WOE_IV!$AJ$2:$AJ$6,Binning_WOE_IV!$AK$2:$AK$6,"not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43">
        <f>_xlfn.LET(_xlpm.b,_xlfn.XLOOKUP(G143,Binning_WOE_IV!$AL$2:$AL$6,Binning_WOE_IV!$AM$2:$AM$6,"not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43">
        <f>_xlfn.XLOOKUP(_xlfn.XLOOKUP(I143,Binning_WOE_IV!$AN$2:$AN$5,Binning_WOE_IV!$AO$2:$AO$5,"not found",0),Binning_WOE_IV!$R$53:$R$55,Binning_WOE_IV!$G$53:$G$55,"not found",0)</f>
        <v>-0.2698954162208389</v>
      </c>
      <c r="AE143">
        <f>_xlfn.LET(_xlpm.b,_xlfn.XLOOKUP(L143,Binning_WOE_IV!$AQ$2:$AQ$5,Binning_WOE_IV!$AR$2:$AR$5,"not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43">
        <f>_xlfn.XLOOKUP(_xlfn.XLOOKUP(N143,Binning_WOE_IV!$AS$2:$AS$4,Binning_WOE_IV!$AT$2:$AT$4,"not found",0),Binning_WOE_IV!$R$62:$R$63,Binning_WOE_IV!$G$62:$G$63,"not found",0)</f>
        <v>0.12957806221905885</v>
      </c>
      <c r="AG143">
        <f>_xlfn.XLOOKUP(_xlfn.XLOOKUP(O143,Binning_WOE_IV!$AU$2:$AU$4,Binning_WOE_IV!$AV$2:$AV$4,"not found",0),Binning_WOE_IV!$R$64:$R$65,Binning_WOE_IV!$G$64:$G$65,"not found",0)</f>
        <v>0.23435622685305388</v>
      </c>
      <c r="AH143">
        <f>V143*TEST_SUMMARY!$C$3</f>
        <v>-5.5952498937620498E-2</v>
      </c>
      <c r="AI143">
        <f>W143*TEST_SUMMARY!$C$4</f>
        <v>-8.037531726833734E-2</v>
      </c>
      <c r="AJ143">
        <f>X143*TEST_SUMMARY!$C$5</f>
        <v>5.7453903556002682E-2</v>
      </c>
      <c r="AK143">
        <f>Y143*TEST_SUMMARY!$C$6</f>
        <v>0.35709270141793154</v>
      </c>
      <c r="AL143">
        <f>Z143*TEST_SUMMARY!$C$7</f>
        <v>-0.37777464997720578</v>
      </c>
      <c r="AM143">
        <f>AA143*TEST_SUMMARY!$C$8</f>
        <v>-0.43521580803835686</v>
      </c>
      <c r="AN143">
        <f>AB143*TEST_SUMMARY!$C$9</f>
        <v>0.17108448609736249</v>
      </c>
      <c r="AO143">
        <f>AC143*TEST_SUMMARY!$C$10</f>
        <v>4.7923621110280083E-2</v>
      </c>
      <c r="AP143">
        <f>AD143*TEST_SUMMARY!$C$11</f>
        <v>0.31977406031642996</v>
      </c>
      <c r="AQ143">
        <f>AE143*TEST_SUMMARY!$C$12</f>
        <v>6.1778553558697331E-2</v>
      </c>
      <c r="AR143">
        <f>AF143*TEST_SUMMARY!$C$13</f>
        <v>-7.9424741749105313E-2</v>
      </c>
      <c r="AS143">
        <f>AG143*TEST_SUMMARY!$C$14</f>
        <v>-8.8614999578798745E-2</v>
      </c>
      <c r="AT143">
        <f>TEST_SUMMARY!$C$2+SUM(AH143:AS143)</f>
        <v>-0.92365150425484366</v>
      </c>
      <c r="AU143">
        <f t="shared" si="25"/>
        <v>0.28421445972915249</v>
      </c>
      <c r="AV143">
        <f t="shared" si="26"/>
        <v>1.2580261859042219</v>
      </c>
      <c r="AW143">
        <f t="shared" si="27"/>
        <v>0</v>
      </c>
      <c r="AX143">
        <f t="shared" si="28"/>
        <v>1</v>
      </c>
      <c r="AY143" s="35">
        <f t="shared" si="24"/>
        <v>69</v>
      </c>
      <c r="AZ143" s="35">
        <f t="shared" si="24"/>
        <v>73</v>
      </c>
      <c r="BA143" s="35">
        <f t="shared" si="32"/>
        <v>0.32093023255813952</v>
      </c>
      <c r="BB143" s="35">
        <f t="shared" si="33"/>
        <v>0.85882352941176465</v>
      </c>
      <c r="BC143" s="35">
        <f t="shared" si="29"/>
        <v>0.53789329685362519</v>
      </c>
      <c r="BD143">
        <f t="shared" si="30"/>
        <v>0.85882352941176465</v>
      </c>
      <c r="BE143">
        <f t="shared" si="31"/>
        <v>0.32093023255813952</v>
      </c>
      <c r="BF143" s="23">
        <f>VLOOKUP(AH143,POINTS_TABLE!$D$2:$E$6,2,FALSE)</f>
        <v>-2.4216717822795024</v>
      </c>
      <c r="BG143" s="23">
        <f>VLOOKUP(AI143,POINTS_TABLE!$D$7:$E$12,2,FALSE)</f>
        <v>-3.4787121489872201</v>
      </c>
      <c r="BH143" s="23">
        <f>VLOOKUP(AJ143,POINTS_TABLE!$D$13:$E$18,2,FALSE)</f>
        <v>2.4866538521987356</v>
      </c>
      <c r="BI143" s="23">
        <f>VLOOKUP(AK143,POINTS_TABLE!$D$21:$E$24,2,FALSE)</f>
        <v>15.455276084198793</v>
      </c>
      <c r="BJ143" s="23">
        <f>VLOOKUP(AL143,POINTS_TABLE!$D$25:$E$27,2,FALSE)</f>
        <v>-16.350408422870363</v>
      </c>
      <c r="BK143" s="23">
        <f>VLOOKUP(AM143,POINTS_TABLE!$D$28:$E$33,2,FALSE)</f>
        <v>-18.836510639202615</v>
      </c>
      <c r="BL143" s="23">
        <f>VLOOKUP(AN143,POINTS_TABLE!$D$34:$E$37,2,FALSE)</f>
        <v>7.4046821899710498</v>
      </c>
      <c r="BM143" s="23">
        <f>VLOOKUP(AO143,POINTS_TABLE!$D$38:$E$41,2,FALSE)</f>
        <v>2.0741751155172814</v>
      </c>
      <c r="BN143" s="23">
        <f>VLOOKUP(AP143,POINTS_TABLE!$D$42:$E$44,2,FALSE)</f>
        <v>13.840093530703253</v>
      </c>
      <c r="BO143" s="23">
        <f>VLOOKUP(AQ143,POINTS_TABLE!$D$45:$E$48,2,FALSE)</f>
        <v>2.6738283855727758</v>
      </c>
      <c r="BP143" s="23">
        <f>VLOOKUP(AR143,POINTS_TABLE!$D$49:$E$50,2,FALSE)</f>
        <v>-3.4375704313596254</v>
      </c>
      <c r="BQ143" s="23">
        <f>VLOOKUP(AS143,POINTS_TABLE!$D$51:$E$52,2,FALSE)</f>
        <v>-3.8353326132213157</v>
      </c>
      <c r="BR143" s="39">
        <f>ROUND(SCORECARD_SCALLING!$C$6-SUM(BF143:BQ143)-TRAIN_SUMMARY!$C$2*SCORECARD_SCALLING!$C$5,0)</f>
        <v>510</v>
      </c>
      <c r="BS143" t="str">
        <f t="shared" si="34"/>
        <v>Manual review</v>
      </c>
      <c r="BT143">
        <f t="shared" si="35"/>
        <v>2</v>
      </c>
    </row>
    <row r="144" spans="1:72">
      <c r="A144" s="2" t="s">
        <v>21</v>
      </c>
      <c r="B144" s="2">
        <v>24</v>
      </c>
      <c r="C144" s="2" t="s">
        <v>33</v>
      </c>
      <c r="D144" s="2" t="s">
        <v>23</v>
      </c>
      <c r="E144" s="2">
        <v>2384</v>
      </c>
      <c r="F144" s="2" t="s">
        <v>34</v>
      </c>
      <c r="G144" s="2" t="s">
        <v>25</v>
      </c>
      <c r="H144" s="2">
        <v>4</v>
      </c>
      <c r="I144" s="2" t="s">
        <v>26</v>
      </c>
      <c r="J144" s="2" t="s">
        <v>27</v>
      </c>
      <c r="K144" s="2">
        <v>4</v>
      </c>
      <c r="L144" s="2" t="s">
        <v>28</v>
      </c>
      <c r="M144" s="2">
        <v>64</v>
      </c>
      <c r="N144" s="2" t="s">
        <v>61</v>
      </c>
      <c r="O144" s="2" t="s">
        <v>51</v>
      </c>
      <c r="P144" s="2">
        <v>1</v>
      </c>
      <c r="Q144" s="2" t="s">
        <v>40</v>
      </c>
      <c r="R144" s="2">
        <v>1</v>
      </c>
      <c r="S144" s="2" t="s">
        <v>27</v>
      </c>
      <c r="T144" s="2" t="s">
        <v>31</v>
      </c>
      <c r="U144" s="2">
        <v>0</v>
      </c>
      <c r="V144">
        <f>_xlfn.XLOOKUP(B144,Binning_WOE_IV!$C$2:$C$6,Binning_WOE_IV!$I$2:$I$6,"not found",-1)</f>
        <v>-0.12917431193202994</v>
      </c>
      <c r="W144">
        <f>_xlfn.XLOOKUP(E144,Binning_WOE_IV!$C$7:$C$12,Binning_WOE_IV!$I$7:$I$12,"not found",-1)</f>
        <v>0.12361395596717682</v>
      </c>
      <c r="X144">
        <f>_xlfn.XLOOKUP(M144,Binning_WOE_IV!$C$13:$C$18,Binning_WOE_IV!$I$13:$I$18,"not found",-1)</f>
        <v>0.47434342549681774</v>
      </c>
      <c r="Y144">
        <f>_xlfn.XLOOKUP(A144,Binning_WOE_IV!$B$32:$B$35,Binning_WOE_IV!$G$32:$G$35,"not found",0)</f>
        <v>-0.67859154491044971</v>
      </c>
      <c r="Z144" s="23">
        <f>_xlfn.XLOOKUP(_xlfn.XLOOKUP(C144,Binning_WOE_IV!$AF$2:$AF$6,Binning_WOE_IV!$AG$2:$AG$6,"not found",0),Binning_WOE_IV!$R$36:$R$38,Binning_WOE_IV!$G$36:$G$38,"not found",0)</f>
        <v>-4.4726268044255127E-2</v>
      </c>
      <c r="AA144" cm="1">
        <f t="array" ref="AA144">_xlfn.SWITCH(D144,"radio/tv",Binning_WOE_IV!$G$39,"other",Binning_WOE_IV!$G$39,"education",Binning_WOE_IV!$G$40,"retraining",Binning_WOE_IV!$G$40,"furniture/equipment",Binning_WOE_IV!$G$41,"domestic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44">
        <f>_xlfn.LET(_xlpm.b,_xlfn.XLOOKUP(F144,Binning_WOE_IV!$AJ$2:$AJ$6,Binning_WOE_IV!$AK$2:$AK$6,"not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44">
        <f>_xlfn.LET(_xlpm.b,_xlfn.XLOOKUP(G144,Binning_WOE_IV!$AL$2:$AL$6,Binning_WOE_IV!$AM$2:$AM$6,"not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44">
        <f>_xlfn.XLOOKUP(_xlfn.XLOOKUP(I144,Binning_WOE_IV!$AN$2:$AN$5,Binning_WOE_IV!$AO$2:$AO$5,"not found",0),Binning_WOE_IV!$R$53:$R$55,Binning_WOE_IV!$G$53:$G$55,"not found",0)</f>
        <v>0.1811117123342415</v>
      </c>
      <c r="AE144">
        <f>_xlfn.LET(_xlpm.b,_xlfn.XLOOKUP(L144,Binning_WOE_IV!$AQ$2:$AQ$5,Binning_WOE_IV!$AR$2:$AR$5,"not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44">
        <f>_xlfn.XLOOKUP(_xlfn.XLOOKUP(N144,Binning_WOE_IV!$AS$2:$AS$4,Binning_WOE_IV!$AT$2:$AT$4,"not found",0),Binning_WOE_IV!$R$62:$R$63,Binning_WOE_IV!$G$62:$G$63,"not found",0)</f>
        <v>-0.54969627176468283</v>
      </c>
      <c r="AG144">
        <f>_xlfn.XLOOKUP(_xlfn.XLOOKUP(O144,Binning_WOE_IV!$AU$2:$AU$4,Binning_WOE_IV!$AV$2:$AV$4,"not found",0),Binning_WOE_IV!$R$64:$R$65,Binning_WOE_IV!$G$64:$G$65,"not found",0)</f>
        <v>-0.4919272386823581</v>
      </c>
      <c r="AH144">
        <f>V144*TEST_SUMMARY!$C$3</f>
        <v>0.10186434668464488</v>
      </c>
      <c r="AI144">
        <f>W144*TEST_SUMMARY!$C$4</f>
        <v>-6.1692557392340606E-2</v>
      </c>
      <c r="AJ144">
        <f>X144*TEST_SUMMARY!$C$5</f>
        <v>-0.30210272522824844</v>
      </c>
      <c r="AK144">
        <f>Y144*TEST_SUMMARY!$C$6</f>
        <v>0.53190423215968441</v>
      </c>
      <c r="AL144">
        <f>Z144*TEST_SUMMARY!$C$7</f>
        <v>2.4580699342731407E-2</v>
      </c>
      <c r="AM144">
        <f>AA144*TEST_SUMMARY!$C$8</f>
        <v>-0.43521580803835686</v>
      </c>
      <c r="AN144">
        <f>AB144*TEST_SUMMARY!$C$9</f>
        <v>0.17108448609736249</v>
      </c>
      <c r="AO144">
        <f>AC144*TEST_SUMMARY!$C$10</f>
        <v>-0.18469041192036334</v>
      </c>
      <c r="AP144">
        <f>AD144*TEST_SUMMARY!$C$11</f>
        <v>-0.21458247952085815</v>
      </c>
      <c r="AQ144">
        <f>AE144*TEST_SUMMARY!$C$12</f>
        <v>-0.28008206528227803</v>
      </c>
      <c r="AR144">
        <f>AF144*TEST_SUMMARY!$C$13</f>
        <v>0.33693577197926589</v>
      </c>
      <c r="AS144">
        <f>AG144*TEST_SUMMARY!$C$14</f>
        <v>0.18600799575071647</v>
      </c>
      <c r="AT144">
        <f>TEST_SUMMARY!$C$2+SUM(AH144:AS144)</f>
        <v>-0.94738933013016302</v>
      </c>
      <c r="AU144">
        <f t="shared" si="25"/>
        <v>0.27941015172989531</v>
      </c>
      <c r="AV144">
        <f t="shared" si="26"/>
        <v>0.32768516865232977</v>
      </c>
      <c r="AW144">
        <f t="shared" si="27"/>
        <v>1</v>
      </c>
      <c r="AX144">
        <f t="shared" si="28"/>
        <v>0</v>
      </c>
      <c r="AY144" s="35">
        <f t="shared" si="24"/>
        <v>70</v>
      </c>
      <c r="AZ144" s="35">
        <f t="shared" si="24"/>
        <v>73</v>
      </c>
      <c r="BA144" s="35">
        <f t="shared" si="32"/>
        <v>0.32558139534883723</v>
      </c>
      <c r="BB144" s="35">
        <f t="shared" si="33"/>
        <v>0.85882352941176465</v>
      </c>
      <c r="BC144" s="35">
        <f t="shared" si="29"/>
        <v>0.53324213406292742</v>
      </c>
      <c r="BD144">
        <f t="shared" si="30"/>
        <v>0.85882352941176465</v>
      </c>
      <c r="BE144">
        <f t="shared" si="31"/>
        <v>0.32558139534883723</v>
      </c>
      <c r="BF144" s="23">
        <f>VLOOKUP(AH144,POINTS_TABLE!$D$2:$E$6,2,FALSE)</f>
        <v>4.4087756341599382</v>
      </c>
      <c r="BG144" s="23">
        <f>VLOOKUP(AI144,POINTS_TABLE!$D$7:$E$12,2,FALSE)</f>
        <v>-2.6701063982906263</v>
      </c>
      <c r="BH144" s="23">
        <f>VLOOKUP(AJ144,POINTS_TABLE!$D$13:$E$18,2,FALSE)</f>
        <v>-13.075263105775054</v>
      </c>
      <c r="BI144" s="23">
        <f>VLOOKUP(AK144,POINTS_TABLE!$D$21:$E$24,2,FALSE)</f>
        <v>23.021267938938855</v>
      </c>
      <c r="BJ144" s="23">
        <f>VLOOKUP(AL144,POINTS_TABLE!$D$25:$E$27,2,FALSE)</f>
        <v>1.063873591300236</v>
      </c>
      <c r="BK144" s="23">
        <f>VLOOKUP(AM144,POINTS_TABLE!$D$28:$E$33,2,FALSE)</f>
        <v>-18.836510639202615</v>
      </c>
      <c r="BL144" s="23">
        <f>VLOOKUP(AN144,POINTS_TABLE!$D$34:$E$37,2,FALSE)</f>
        <v>7.4046821899710498</v>
      </c>
      <c r="BM144" s="23">
        <f>VLOOKUP(AO144,POINTS_TABLE!$D$38:$E$41,2,FALSE)</f>
        <v>-7.9935582413174426</v>
      </c>
      <c r="BN144" s="23">
        <f>VLOOKUP(AP144,POINTS_TABLE!$D$42:$E$44,2,FALSE)</f>
        <v>-9.2873123719919874</v>
      </c>
      <c r="BO144" s="23">
        <f>VLOOKUP(AQ144,POINTS_TABLE!$D$45:$E$48,2,FALSE)</f>
        <v>-12.122190198740443</v>
      </c>
      <c r="BP144" s="23">
        <f>VLOOKUP(AR144,POINTS_TABLE!$D$49:$E$50,2,FALSE)</f>
        <v>14.582867019977442</v>
      </c>
      <c r="BQ144" s="23">
        <f>VLOOKUP(AS144,POINTS_TABLE!$D$51:$E$52,2,FALSE)</f>
        <v>8.0505843910576207</v>
      </c>
      <c r="BR144" s="39">
        <f>ROUND(SCORECARD_SCALLING!$C$6-SUM(BF144:BQ144)-TRAIN_SUMMARY!$C$2*SCORECARD_SCALLING!$C$5,0)</f>
        <v>511</v>
      </c>
      <c r="BS144" t="str">
        <f t="shared" si="34"/>
        <v>Manual review</v>
      </c>
      <c r="BT144">
        <f t="shared" si="35"/>
        <v>2</v>
      </c>
    </row>
    <row r="145" spans="1:72">
      <c r="A145" s="2" t="s">
        <v>63</v>
      </c>
      <c r="B145" s="2">
        <v>15</v>
      </c>
      <c r="C145" s="2" t="s">
        <v>33</v>
      </c>
      <c r="D145" s="2" t="s">
        <v>38</v>
      </c>
      <c r="E145" s="2">
        <v>1905</v>
      </c>
      <c r="F145" s="2" t="s">
        <v>34</v>
      </c>
      <c r="G145" s="2" t="s">
        <v>25</v>
      </c>
      <c r="H145" s="2">
        <v>4</v>
      </c>
      <c r="I145" s="2" t="s">
        <v>26</v>
      </c>
      <c r="J145" s="2" t="s">
        <v>27</v>
      </c>
      <c r="K145" s="2">
        <v>4</v>
      </c>
      <c r="L145" s="2" t="s">
        <v>50</v>
      </c>
      <c r="M145" s="2">
        <v>40</v>
      </c>
      <c r="N145" s="2" t="s">
        <v>27</v>
      </c>
      <c r="O145" s="2" t="s">
        <v>51</v>
      </c>
      <c r="P145" s="2">
        <v>1</v>
      </c>
      <c r="Q145" s="2" t="s">
        <v>52</v>
      </c>
      <c r="R145" s="2">
        <v>1</v>
      </c>
      <c r="S145" s="2" t="s">
        <v>31</v>
      </c>
      <c r="T145" s="2" t="s">
        <v>31</v>
      </c>
      <c r="U145" s="2">
        <v>0</v>
      </c>
      <c r="V145">
        <f>_xlfn.XLOOKUP(B145,Binning_WOE_IV!$C$2:$C$6,Binning_WOE_IV!$I$2:$I$6,"not found",-1)</f>
        <v>7.0953437452657447E-2</v>
      </c>
      <c r="W145">
        <f>_xlfn.XLOOKUP(E145,Binning_WOE_IV!$C$7:$C$12,Binning_WOE_IV!$I$7:$I$12,"not found",-1)</f>
        <v>0.16104877718831048</v>
      </c>
      <c r="X145">
        <f>_xlfn.XLOOKUP(M145,Binning_WOE_IV!$C$13:$C$18,Binning_WOE_IV!$I$13:$I$18,"not found",-1)</f>
        <v>0.27579903319597576</v>
      </c>
      <c r="Y145">
        <f>_xlfn.XLOOKUP(A145,Binning_WOE_IV!$B$32:$B$35,Binning_WOE_IV!$G$32:$G$35,"not found",0)</f>
        <v>0.16731839020190586</v>
      </c>
      <c r="Z145" s="23">
        <f>_xlfn.XLOOKUP(_xlfn.XLOOKUP(C145,Binning_WOE_IV!$AF$2:$AF$6,Binning_WOE_IV!$AG$2:$AG$6,"not found",0),Binning_WOE_IV!$R$36:$R$38,Binning_WOE_IV!$G$36:$G$38,"not found",0)</f>
        <v>-4.4726268044255127E-2</v>
      </c>
      <c r="AA145" cm="1">
        <f t="array" ref="AA145">_xlfn.SWITCH(D145,"radio/tv",Binning_WOE_IV!$G$39,"other",Binning_WOE_IV!$G$39,"education",Binning_WOE_IV!$G$40,"retraining",Binning_WOE_IV!$G$40,"furniture/equipment",Binning_WOE_IV!$G$41,"domestic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145">
        <f>_xlfn.LET(_xlpm.b,_xlfn.XLOOKUP(F145,Binning_WOE_IV!$AJ$2:$AJ$6,Binning_WOE_IV!$AK$2:$AK$6,"not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45">
        <f>_xlfn.LET(_xlpm.b,_xlfn.XLOOKUP(G145,Binning_WOE_IV!$AL$2:$AL$6,Binning_WOE_IV!$AM$2:$AM$6,"not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45">
        <f>_xlfn.XLOOKUP(_xlfn.XLOOKUP(I145,Binning_WOE_IV!$AN$2:$AN$5,Binning_WOE_IV!$AO$2:$AO$5,"not found",0),Binning_WOE_IV!$R$53:$R$55,Binning_WOE_IV!$G$53:$G$55,"not found",0)</f>
        <v>0.1811117123342415</v>
      </c>
      <c r="AE145">
        <f>_xlfn.LET(_xlpm.b,_xlfn.XLOOKUP(L145,Binning_WOE_IV!$AQ$2:$AQ$5,Binning_WOE_IV!$AR$2:$AR$5,"not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45">
        <f>_xlfn.XLOOKUP(_xlfn.XLOOKUP(N145,Binning_WOE_IV!$AS$2:$AS$4,Binning_WOE_IV!$AT$2:$AT$4,"not found",0),Binning_WOE_IV!$R$62:$R$63,Binning_WOE_IV!$G$62:$G$63,"not found",0)</f>
        <v>0.12957806221905885</v>
      </c>
      <c r="AG145">
        <f>_xlfn.XLOOKUP(_xlfn.XLOOKUP(O145,Binning_WOE_IV!$AU$2:$AU$4,Binning_WOE_IV!$AV$2:$AV$4,"not found",0),Binning_WOE_IV!$R$64:$R$65,Binning_WOE_IV!$G$64:$G$65,"not found",0)</f>
        <v>-0.4919272386823581</v>
      </c>
      <c r="AH145">
        <f>V145*TEST_SUMMARY!$C$3</f>
        <v>-5.5952498937620498E-2</v>
      </c>
      <c r="AI145">
        <f>W145*TEST_SUMMARY!$C$4</f>
        <v>-8.037531726833734E-2</v>
      </c>
      <c r="AJ145">
        <f>X145*TEST_SUMMARY!$C$5</f>
        <v>-0.1756525653466223</v>
      </c>
      <c r="AK145">
        <f>Y145*TEST_SUMMARY!$C$6</f>
        <v>-0.13115011605145144</v>
      </c>
      <c r="AL145">
        <f>Z145*TEST_SUMMARY!$C$7</f>
        <v>2.4580699342731407E-2</v>
      </c>
      <c r="AM145">
        <f>AA145*TEST_SUMMARY!$C$8</f>
        <v>0.31332064462344805</v>
      </c>
      <c r="AN145">
        <f>AB145*TEST_SUMMARY!$C$9</f>
        <v>0.17108448609736249</v>
      </c>
      <c r="AO145">
        <f>AC145*TEST_SUMMARY!$C$10</f>
        <v>-0.18469041192036334</v>
      </c>
      <c r="AP145">
        <f>AD145*TEST_SUMMARY!$C$11</f>
        <v>-0.21458247952085815</v>
      </c>
      <c r="AQ145">
        <f>AE145*TEST_SUMMARY!$C$12</f>
        <v>6.1778553558697331E-2</v>
      </c>
      <c r="AR145">
        <f>AF145*TEST_SUMMARY!$C$13</f>
        <v>-7.9424741749105313E-2</v>
      </c>
      <c r="AS145">
        <f>AG145*TEST_SUMMARY!$C$14</f>
        <v>0.18600799575071647</v>
      </c>
      <c r="AT145">
        <f>TEST_SUMMARY!$C$2+SUM(AH145:AS145)</f>
        <v>-0.98645656618352573</v>
      </c>
      <c r="AU145">
        <f t="shared" si="25"/>
        <v>0.27161254004907931</v>
      </c>
      <c r="AV145">
        <f t="shared" si="26"/>
        <v>0.31692214715974476</v>
      </c>
      <c r="AW145">
        <f t="shared" si="27"/>
        <v>1</v>
      </c>
      <c r="AX145">
        <f t="shared" si="28"/>
        <v>0</v>
      </c>
      <c r="AY145" s="35">
        <f t="shared" si="24"/>
        <v>71</v>
      </c>
      <c r="AZ145" s="35">
        <f t="shared" si="24"/>
        <v>73</v>
      </c>
      <c r="BA145" s="35">
        <f t="shared" si="32"/>
        <v>0.33023255813953489</v>
      </c>
      <c r="BB145" s="35">
        <f t="shared" si="33"/>
        <v>0.85882352941176465</v>
      </c>
      <c r="BC145" s="35">
        <f t="shared" si="29"/>
        <v>0.52859097127222976</v>
      </c>
      <c r="BD145">
        <f t="shared" si="30"/>
        <v>0.85882352941176465</v>
      </c>
      <c r="BE145">
        <f t="shared" si="31"/>
        <v>0.33023255813953489</v>
      </c>
      <c r="BF145" s="23">
        <f>VLOOKUP(AH145,POINTS_TABLE!$D$2:$E$6,2,FALSE)</f>
        <v>-2.4216717822795024</v>
      </c>
      <c r="BG145" s="23">
        <f>VLOOKUP(AI145,POINTS_TABLE!$D$7:$E$12,2,FALSE)</f>
        <v>-3.4787121489872201</v>
      </c>
      <c r="BH145" s="23">
        <f>VLOOKUP(AJ145,POINTS_TABLE!$D$13:$E$18,2,FALSE)</f>
        <v>-7.6023925483498971</v>
      </c>
      <c r="BI145" s="23">
        <f>VLOOKUP(AK145,POINTS_TABLE!$D$21:$E$24,2,FALSE)</f>
        <v>-5.6762886611832304</v>
      </c>
      <c r="BJ145" s="23">
        <f>VLOOKUP(AL145,POINTS_TABLE!$D$25:$E$27,2,FALSE)</f>
        <v>1.063873591300236</v>
      </c>
      <c r="BK145" s="23">
        <f>VLOOKUP(AM145,POINTS_TABLE!$D$28:$E$33,2,FALSE)</f>
        <v>13.560784206191453</v>
      </c>
      <c r="BL145" s="23">
        <f>VLOOKUP(AN145,POINTS_TABLE!$D$34:$E$37,2,FALSE)</f>
        <v>7.4046821899710498</v>
      </c>
      <c r="BM145" s="23">
        <f>VLOOKUP(AO145,POINTS_TABLE!$D$38:$E$41,2,FALSE)</f>
        <v>-7.9935582413174426</v>
      </c>
      <c r="BN145" s="23">
        <f>VLOOKUP(AP145,POINTS_TABLE!$D$42:$E$44,2,FALSE)</f>
        <v>-9.2873123719919874</v>
      </c>
      <c r="BO145" s="23">
        <f>VLOOKUP(AQ145,POINTS_TABLE!$D$45:$E$48,2,FALSE)</f>
        <v>2.6738283855727758</v>
      </c>
      <c r="BP145" s="23">
        <f>VLOOKUP(AR145,POINTS_TABLE!$D$49:$E$50,2,FALSE)</f>
        <v>-3.4375704313596254</v>
      </c>
      <c r="BQ145" s="23">
        <f>VLOOKUP(AS145,POINTS_TABLE!$D$51:$E$52,2,FALSE)</f>
        <v>8.0505843910576207</v>
      </c>
      <c r="BR145" s="39">
        <f>ROUND(SCORECARD_SCALLING!$C$6-SUM(BF145:BQ145)-TRAIN_SUMMARY!$C$2*SCORECARD_SCALLING!$C$5,0)</f>
        <v>513</v>
      </c>
      <c r="BS145" t="str">
        <f t="shared" si="34"/>
        <v>Manual review</v>
      </c>
      <c r="BT145">
        <f t="shared" si="35"/>
        <v>2</v>
      </c>
    </row>
    <row r="146" spans="1:72">
      <c r="A146" s="2" t="s">
        <v>32</v>
      </c>
      <c r="B146" s="2">
        <v>8</v>
      </c>
      <c r="C146" s="2" t="s">
        <v>33</v>
      </c>
      <c r="D146" s="2" t="s">
        <v>41</v>
      </c>
      <c r="E146" s="2">
        <v>1237</v>
      </c>
      <c r="F146" s="2" t="s">
        <v>34</v>
      </c>
      <c r="G146" s="2" t="s">
        <v>35</v>
      </c>
      <c r="H146" s="2">
        <v>3</v>
      </c>
      <c r="I146" s="2" t="s">
        <v>36</v>
      </c>
      <c r="J146" s="2" t="s">
        <v>27</v>
      </c>
      <c r="K146" s="2">
        <v>4</v>
      </c>
      <c r="L146" s="2" t="s">
        <v>28</v>
      </c>
      <c r="M146" s="2">
        <v>24</v>
      </c>
      <c r="N146" s="2" t="s">
        <v>27</v>
      </c>
      <c r="O146" s="2" t="s">
        <v>29</v>
      </c>
      <c r="P146" s="2">
        <v>1</v>
      </c>
      <c r="Q146" s="2" t="s">
        <v>30</v>
      </c>
      <c r="R146" s="2">
        <v>1</v>
      </c>
      <c r="S146" s="2" t="s">
        <v>27</v>
      </c>
      <c r="T146" s="2" t="s">
        <v>31</v>
      </c>
      <c r="U146" s="2">
        <v>1</v>
      </c>
      <c r="V146">
        <f>_xlfn.XLOOKUP(B146,Binning_WOE_IV!$C$2:$C$6,Binning_WOE_IV!$I$2:$I$6,"not found",-1)</f>
        <v>1.0146162505891094</v>
      </c>
      <c r="W146">
        <f>_xlfn.XLOOKUP(E146,Binning_WOE_IV!$C$7:$C$12,Binning_WOE_IV!$I$7:$I$12,"not found",-1)</f>
        <v>0.16104877718831048</v>
      </c>
      <c r="X146">
        <f>_xlfn.XLOOKUP(M146,Binning_WOE_IV!$C$13:$C$18,Binning_WOE_IV!$I$13:$I$18,"not found",-1)</f>
        <v>-0.40221483439086264</v>
      </c>
      <c r="Y146">
        <f>_xlfn.XLOOKUP(A146,Binning_WOE_IV!$B$32:$B$35,Binning_WOE_IV!$G$32:$G$35,"not found",0)</f>
        <v>-0.45557089656450134</v>
      </c>
      <c r="Z146" s="23">
        <f>_xlfn.XLOOKUP(_xlfn.XLOOKUP(C146,Binning_WOE_IV!$AF$2:$AF$6,Binning_WOE_IV!$AG$2:$AG$6,"not found",0),Binning_WOE_IV!$R$36:$R$38,Binning_WOE_IV!$G$36:$G$38,"not found",0)</f>
        <v>-4.4726268044255127E-2</v>
      </c>
      <c r="AA146" cm="1">
        <f t="array" ref="AA146">_xlfn.SWITCH(D146,"radio/tv",Binning_WOE_IV!$G$39,"other",Binning_WOE_IV!$G$39,"education",Binning_WOE_IV!$G$40,"retraining",Binning_WOE_IV!$G$40,"furniture/equipment",Binning_WOE_IV!$G$41,"domestic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46">
        <f>_xlfn.LET(_xlpm.b,_xlfn.XLOOKUP(F146,Binning_WOE_IV!$AJ$2:$AJ$6,Binning_WOE_IV!$AK$2:$AK$6,"not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46">
        <f>_xlfn.LET(_xlpm.b,_xlfn.XLOOKUP(G146,Binning_WOE_IV!$AL$2:$AL$6,Binning_WOE_IV!$AM$2:$AM$6,"not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46">
        <f>_xlfn.XLOOKUP(_xlfn.XLOOKUP(I146,Binning_WOE_IV!$AN$2:$AN$5,Binning_WOE_IV!$AO$2:$AO$5,"not found",0),Binning_WOE_IV!$R$53:$R$55,Binning_WOE_IV!$G$53:$G$55,"not found",0)</f>
        <v>-0.20099341664998441</v>
      </c>
      <c r="AE146">
        <f>_xlfn.LET(_xlpm.b,_xlfn.XLOOKUP(L146,Binning_WOE_IV!$AQ$2:$AQ$5,Binning_WOE_IV!$AR$2:$AR$5,"not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46">
        <f>_xlfn.XLOOKUP(_xlfn.XLOOKUP(N146,Binning_WOE_IV!$AS$2:$AS$4,Binning_WOE_IV!$AT$2:$AT$4,"not found",0),Binning_WOE_IV!$R$62:$R$63,Binning_WOE_IV!$G$62:$G$63,"not found",0)</f>
        <v>0.12957806221905885</v>
      </c>
      <c r="AG146">
        <f>_xlfn.XLOOKUP(_xlfn.XLOOKUP(O146,Binning_WOE_IV!$AU$2:$AU$4,Binning_WOE_IV!$AV$2:$AV$4,"not found",0),Binning_WOE_IV!$R$64:$R$65,Binning_WOE_IV!$G$64:$G$65,"not found",0)</f>
        <v>0.23435622685305388</v>
      </c>
      <c r="AH146">
        <f>V146*TEST_SUMMARY!$C$3</f>
        <v>-0.80010661528638027</v>
      </c>
      <c r="AI146">
        <f>W146*TEST_SUMMARY!$C$4</f>
        <v>-8.037531726833734E-2</v>
      </c>
      <c r="AJ146">
        <f>X146*TEST_SUMMARY!$C$5</f>
        <v>0.25616502952357967</v>
      </c>
      <c r="AK146">
        <f>Y146*TEST_SUMMARY!$C$6</f>
        <v>0.35709270141793154</v>
      </c>
      <c r="AL146">
        <f>Z146*TEST_SUMMARY!$C$7</f>
        <v>2.4580699342731407E-2</v>
      </c>
      <c r="AM146">
        <f>AA146*TEST_SUMMARY!$C$8</f>
        <v>5.9194073638088991E-2</v>
      </c>
      <c r="AN146">
        <f>AB146*TEST_SUMMARY!$C$9</f>
        <v>0.17108448609736249</v>
      </c>
      <c r="AO146">
        <f>AC146*TEST_SUMMARY!$C$10</f>
        <v>4.7923621110280083E-2</v>
      </c>
      <c r="AP146">
        <f>AD146*TEST_SUMMARY!$C$11</f>
        <v>0.23813846799994265</v>
      </c>
      <c r="AQ146">
        <f>AE146*TEST_SUMMARY!$C$12</f>
        <v>-0.28008206528227803</v>
      </c>
      <c r="AR146">
        <f>AF146*TEST_SUMMARY!$C$13</f>
        <v>-7.9424741749105313E-2</v>
      </c>
      <c r="AS146">
        <f>AG146*TEST_SUMMARY!$C$14</f>
        <v>-8.8614999578798745E-2</v>
      </c>
      <c r="AT146">
        <f>TEST_SUMMARY!$C$2+SUM(AH146:AS146)</f>
        <v>-0.99582547479710604</v>
      </c>
      <c r="AU146">
        <f t="shared" si="25"/>
        <v>0.26976297408419592</v>
      </c>
      <c r="AV146">
        <f t="shared" si="26"/>
        <v>1.3102115793028342</v>
      </c>
      <c r="AW146">
        <f t="shared" si="27"/>
        <v>0</v>
      </c>
      <c r="AX146">
        <f t="shared" si="28"/>
        <v>1</v>
      </c>
      <c r="AY146" s="35">
        <f t="shared" si="24"/>
        <v>71</v>
      </c>
      <c r="AZ146" s="35">
        <f t="shared" si="24"/>
        <v>74</v>
      </c>
      <c r="BA146" s="35">
        <f t="shared" si="32"/>
        <v>0.33023255813953489</v>
      </c>
      <c r="BB146" s="35">
        <f t="shared" si="33"/>
        <v>0.87058823529411766</v>
      </c>
      <c r="BC146" s="35">
        <f t="shared" si="29"/>
        <v>0.54035567715458277</v>
      </c>
      <c r="BD146">
        <f t="shared" si="30"/>
        <v>0.87058823529411766</v>
      </c>
      <c r="BE146">
        <f t="shared" si="31"/>
        <v>0.33023255813953489</v>
      </c>
      <c r="BF146" s="23">
        <f>VLOOKUP(AH146,POINTS_TABLE!$D$2:$E$6,2,FALSE)</f>
        <v>-34.629295381683434</v>
      </c>
      <c r="BG146" s="23">
        <f>VLOOKUP(AI146,POINTS_TABLE!$D$7:$E$12,2,FALSE)</f>
        <v>-3.4787121489872201</v>
      </c>
      <c r="BH146" s="23">
        <f>VLOOKUP(AJ146,POINTS_TABLE!$D$13:$E$18,2,FALSE)</f>
        <v>11.087040532285299</v>
      </c>
      <c r="BI146" s="23">
        <f>VLOOKUP(AK146,POINTS_TABLE!$D$21:$E$24,2,FALSE)</f>
        <v>15.455276084198793</v>
      </c>
      <c r="BJ146" s="23">
        <f>VLOOKUP(AL146,POINTS_TABLE!$D$25:$E$27,2,FALSE)</f>
        <v>1.063873591300236</v>
      </c>
      <c r="BK146" s="23">
        <f>VLOOKUP(AM146,POINTS_TABLE!$D$28:$E$33,2,FALSE)</f>
        <v>2.5619698946306131</v>
      </c>
      <c r="BL146" s="23">
        <f>VLOOKUP(AN146,POINTS_TABLE!$D$34:$E$37,2,FALSE)</f>
        <v>7.4046821899710498</v>
      </c>
      <c r="BM146" s="23">
        <f>VLOOKUP(AO146,POINTS_TABLE!$D$38:$E$41,2,FALSE)</f>
        <v>2.0741751155172814</v>
      </c>
      <c r="BN146" s="23">
        <f>VLOOKUP(AP146,POINTS_TABLE!$D$42:$E$44,2,FALSE)</f>
        <v>10.30683560485237</v>
      </c>
      <c r="BO146" s="23">
        <f>VLOOKUP(AQ146,POINTS_TABLE!$D$45:$E$48,2,FALSE)</f>
        <v>-12.122190198740443</v>
      </c>
      <c r="BP146" s="23">
        <f>VLOOKUP(AR146,POINTS_TABLE!$D$49:$E$50,2,FALSE)</f>
        <v>-3.4375704313596254</v>
      </c>
      <c r="BQ146" s="23">
        <f>VLOOKUP(AS146,POINTS_TABLE!$D$51:$E$52,2,FALSE)</f>
        <v>-3.8353326132213157</v>
      </c>
      <c r="BR146" s="39">
        <f>ROUND(SCORECARD_SCALLING!$C$6-SUM(BF146:BQ146)-TRAIN_SUMMARY!$C$2*SCORECARD_SCALLING!$C$5,0)</f>
        <v>513</v>
      </c>
      <c r="BS146" t="str">
        <f t="shared" si="34"/>
        <v>Manual review</v>
      </c>
      <c r="BT146">
        <f t="shared" si="35"/>
        <v>2</v>
      </c>
    </row>
    <row r="147" spans="1:72">
      <c r="A147" s="2" t="s">
        <v>21</v>
      </c>
      <c r="B147" s="2">
        <v>42</v>
      </c>
      <c r="C147" s="2" t="s">
        <v>22</v>
      </c>
      <c r="D147" s="2" t="s">
        <v>68</v>
      </c>
      <c r="E147" s="2">
        <v>3394</v>
      </c>
      <c r="F147" s="2" t="s">
        <v>34</v>
      </c>
      <c r="G147" s="2" t="s">
        <v>55</v>
      </c>
      <c r="H147" s="2">
        <v>4</v>
      </c>
      <c r="I147" s="2" t="s">
        <v>26</v>
      </c>
      <c r="J147" s="2" t="s">
        <v>66</v>
      </c>
      <c r="K147" s="2">
        <v>4</v>
      </c>
      <c r="L147" s="2" t="s">
        <v>50</v>
      </c>
      <c r="M147" s="2">
        <v>65</v>
      </c>
      <c r="N147" s="2" t="s">
        <v>27</v>
      </c>
      <c r="O147" s="2" t="s">
        <v>29</v>
      </c>
      <c r="P147" s="2">
        <v>2</v>
      </c>
      <c r="Q147" s="2" t="s">
        <v>69</v>
      </c>
      <c r="R147" s="2">
        <v>1</v>
      </c>
      <c r="S147" s="2" t="s">
        <v>27</v>
      </c>
      <c r="T147" s="2" t="s">
        <v>31</v>
      </c>
      <c r="U147" s="2">
        <v>0</v>
      </c>
      <c r="V147">
        <f>_xlfn.XLOOKUP(B147,Binning_WOE_IV!$C$2:$C$6,Binning_WOE_IV!$I$2:$I$6,"not found",-1)</f>
        <v>-0.672432264549915</v>
      </c>
      <c r="W147">
        <f>_xlfn.XLOOKUP(E147,Binning_WOE_IV!$C$7:$C$12,Binning_WOE_IV!$I$7:$I$12,"not found",-1)</f>
        <v>4.3939369041401284E-2</v>
      </c>
      <c r="X147">
        <f>_xlfn.XLOOKUP(M147,Binning_WOE_IV!$C$13:$C$18,Binning_WOE_IV!$I$13:$I$18,"not found",-1)</f>
        <v>0.47434342549681774</v>
      </c>
      <c r="Y147">
        <f>_xlfn.XLOOKUP(A147,Binning_WOE_IV!$B$32:$B$35,Binning_WOE_IV!$G$32:$G$35,"not found",0)</f>
        <v>-0.67859154491044971</v>
      </c>
      <c r="Z147" s="23">
        <f>_xlfn.XLOOKUP(_xlfn.XLOOKUP(C147,Binning_WOE_IV!$AF$2:$AF$6,Binning_WOE_IV!$AG$2:$AG$6,"not found",0),Binning_WOE_IV!$R$36:$R$38,Binning_WOE_IV!$G$36:$G$38,"not found",0)</f>
        <v>0.68738688104907397</v>
      </c>
      <c r="AA147" cm="1">
        <f t="array" ref="AA147">_xlfn.SWITCH(D147,"radio/tv",Binning_WOE_IV!$G$39,"other",Binning_WOE_IV!$G$39,"education",Binning_WOE_IV!$G$40,"retraining",Binning_WOE_IV!$G$40,"furniture/equipment",Binning_WOE_IV!$G$41,"domestic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147">
        <f>_xlfn.LET(_xlpm.b,_xlfn.XLOOKUP(F147,Binning_WOE_IV!$AJ$2:$AJ$6,Binning_WOE_IV!$AK$2:$AK$6,"not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47">
        <f>_xlfn.LET(_xlpm.b,_xlfn.XLOOKUP(G147,Binning_WOE_IV!$AL$2:$AL$6,Binning_WOE_IV!$AM$2:$AM$6,"not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147">
        <f>_xlfn.XLOOKUP(_xlfn.XLOOKUP(I147,Binning_WOE_IV!$AN$2:$AN$5,Binning_WOE_IV!$AO$2:$AO$5,"not found",0),Binning_WOE_IV!$R$53:$R$55,Binning_WOE_IV!$G$53:$G$55,"not found",0)</f>
        <v>0.1811117123342415</v>
      </c>
      <c r="AE147">
        <f>_xlfn.LET(_xlpm.b,_xlfn.XLOOKUP(L147,Binning_WOE_IV!$AQ$2:$AQ$5,Binning_WOE_IV!$AR$2:$AR$5,"not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47">
        <f>_xlfn.XLOOKUP(_xlfn.XLOOKUP(N147,Binning_WOE_IV!$AS$2:$AS$4,Binning_WOE_IV!$AT$2:$AT$4,"not found",0),Binning_WOE_IV!$R$62:$R$63,Binning_WOE_IV!$G$62:$G$63,"not found",0)</f>
        <v>0.12957806221905885</v>
      </c>
      <c r="AG147">
        <f>_xlfn.XLOOKUP(_xlfn.XLOOKUP(O147,Binning_WOE_IV!$AU$2:$AU$4,Binning_WOE_IV!$AV$2:$AV$4,"not found",0),Binning_WOE_IV!$R$64:$R$65,Binning_WOE_IV!$G$64:$G$65,"not found",0)</f>
        <v>0.23435622685305388</v>
      </c>
      <c r="AH147">
        <f>V147*TEST_SUMMARY!$C$3</f>
        <v>0.53026698802232175</v>
      </c>
      <c r="AI147">
        <f>W147*TEST_SUMMARY!$C$4</f>
        <v>-2.1929012991782761E-2</v>
      </c>
      <c r="AJ147">
        <f>X147*TEST_SUMMARY!$C$5</f>
        <v>-0.30210272522824844</v>
      </c>
      <c r="AK147">
        <f>Y147*TEST_SUMMARY!$C$6</f>
        <v>0.53190423215968441</v>
      </c>
      <c r="AL147">
        <f>Z147*TEST_SUMMARY!$C$7</f>
        <v>-0.37777464997720578</v>
      </c>
      <c r="AM147">
        <f>AA147*TEST_SUMMARY!$C$8</f>
        <v>-0.46936907902687153</v>
      </c>
      <c r="AN147">
        <f>AB147*TEST_SUMMARY!$C$9</f>
        <v>0.17108448609736249</v>
      </c>
      <c r="AO147">
        <f>AC147*TEST_SUMMARY!$C$10</f>
        <v>7.0222669754522044E-2</v>
      </c>
      <c r="AP147">
        <f>AD147*TEST_SUMMARY!$C$11</f>
        <v>-0.21458247952085815</v>
      </c>
      <c r="AQ147">
        <f>AE147*TEST_SUMMARY!$C$12</f>
        <v>6.1778553558697331E-2</v>
      </c>
      <c r="AR147">
        <f>AF147*TEST_SUMMARY!$C$13</f>
        <v>-7.9424741749105313E-2</v>
      </c>
      <c r="AS147">
        <f>AG147*TEST_SUMMARY!$C$14</f>
        <v>-8.8614999578798745E-2</v>
      </c>
      <c r="AT147">
        <f>TEST_SUMMARY!$C$2+SUM(AH147:AS147)</f>
        <v>-1.0099415732424057</v>
      </c>
      <c r="AU147">
        <f t="shared" si="25"/>
        <v>0.26699128512734477</v>
      </c>
      <c r="AV147">
        <f t="shared" si="26"/>
        <v>0.3105976878446689</v>
      </c>
      <c r="AW147">
        <f t="shared" si="27"/>
        <v>1</v>
      </c>
      <c r="AX147">
        <f t="shared" si="28"/>
        <v>0</v>
      </c>
      <c r="AY147" s="35">
        <f t="shared" ref="AY147:AZ210" si="36">AW147+AY146</f>
        <v>72</v>
      </c>
      <c r="AZ147" s="35">
        <f t="shared" si="36"/>
        <v>74</v>
      </c>
      <c r="BA147" s="35">
        <f t="shared" si="32"/>
        <v>0.33488372093023255</v>
      </c>
      <c r="BB147" s="35">
        <f t="shared" si="33"/>
        <v>0.87058823529411766</v>
      </c>
      <c r="BC147" s="35">
        <f t="shared" si="29"/>
        <v>0.53570451436388511</v>
      </c>
      <c r="BD147">
        <f t="shared" si="30"/>
        <v>0.87058823529411766</v>
      </c>
      <c r="BE147">
        <f t="shared" si="31"/>
        <v>0.33488372093023255</v>
      </c>
      <c r="BF147" s="23">
        <f>VLOOKUP(AH147,POINTS_TABLE!$D$2:$E$6,2,FALSE)</f>
        <v>22.950406619007929</v>
      </c>
      <c r="BG147" s="23">
        <f>VLOOKUP(AI147,POINTS_TABLE!$D$7:$E$12,2,FALSE)</f>
        <v>-0.94910634884503919</v>
      </c>
      <c r="BH147" s="23">
        <f>VLOOKUP(AJ147,POINTS_TABLE!$D$13:$E$18,2,FALSE)</f>
        <v>-13.075263105775054</v>
      </c>
      <c r="BI147" s="23">
        <f>VLOOKUP(AK147,POINTS_TABLE!$D$21:$E$24,2,FALSE)</f>
        <v>23.021267938938855</v>
      </c>
      <c r="BJ147" s="23">
        <f>VLOOKUP(AL147,POINTS_TABLE!$D$25:$E$27,2,FALSE)</f>
        <v>-16.350408422870363</v>
      </c>
      <c r="BK147" s="23">
        <f>VLOOKUP(AM147,POINTS_TABLE!$D$28:$E$33,2,FALSE)</f>
        <v>-20.314693279760625</v>
      </c>
      <c r="BL147" s="23">
        <f>VLOOKUP(AN147,POINTS_TABLE!$D$34:$E$37,2,FALSE)</f>
        <v>7.4046821899710498</v>
      </c>
      <c r="BM147" s="23">
        <f>VLOOKUP(AO147,POINTS_TABLE!$D$38:$E$41,2,FALSE)</f>
        <v>3.0392969223849704</v>
      </c>
      <c r="BN147" s="23">
        <f>VLOOKUP(AP147,POINTS_TABLE!$D$42:$E$44,2,FALSE)</f>
        <v>-9.2873123719919874</v>
      </c>
      <c r="BO147" s="23">
        <f>VLOOKUP(AQ147,POINTS_TABLE!$D$45:$E$48,2,FALSE)</f>
        <v>2.6738283855727758</v>
      </c>
      <c r="BP147" s="23">
        <f>VLOOKUP(AR147,POINTS_TABLE!$D$49:$E$50,2,FALSE)</f>
        <v>-3.4375704313596254</v>
      </c>
      <c r="BQ147" s="23">
        <f>VLOOKUP(AS147,POINTS_TABLE!$D$51:$E$52,2,FALSE)</f>
        <v>-3.8353326132213157</v>
      </c>
      <c r="BR147" s="39">
        <f>ROUND(SCORECARD_SCALLING!$C$6-SUM(BF147:BQ147)-TRAIN_SUMMARY!$C$2*SCORECARD_SCALLING!$C$5,0)</f>
        <v>514</v>
      </c>
      <c r="BS147" t="str">
        <f t="shared" si="34"/>
        <v>Manual review</v>
      </c>
      <c r="BT147">
        <f t="shared" si="35"/>
        <v>2</v>
      </c>
    </row>
    <row r="148" spans="1:72">
      <c r="A148" s="2" t="s">
        <v>32</v>
      </c>
      <c r="B148" s="2">
        <v>24</v>
      </c>
      <c r="C148" s="2" t="s">
        <v>22</v>
      </c>
      <c r="D148" s="2" t="s">
        <v>58</v>
      </c>
      <c r="E148" s="2">
        <v>2825</v>
      </c>
      <c r="F148" s="2" t="s">
        <v>24</v>
      </c>
      <c r="G148" s="2" t="s">
        <v>39</v>
      </c>
      <c r="H148" s="2">
        <v>4</v>
      </c>
      <c r="I148" s="2" t="s">
        <v>26</v>
      </c>
      <c r="J148" s="2" t="s">
        <v>27</v>
      </c>
      <c r="K148" s="2">
        <v>3</v>
      </c>
      <c r="L148" s="2" t="s">
        <v>47</v>
      </c>
      <c r="M148" s="2">
        <v>34</v>
      </c>
      <c r="N148" s="2" t="s">
        <v>27</v>
      </c>
      <c r="O148" s="2" t="s">
        <v>29</v>
      </c>
      <c r="P148" s="2">
        <v>2</v>
      </c>
      <c r="Q148" s="2" t="s">
        <v>30</v>
      </c>
      <c r="R148" s="2">
        <v>2</v>
      </c>
      <c r="S148" s="2" t="s">
        <v>31</v>
      </c>
      <c r="T148" s="2" t="s">
        <v>31</v>
      </c>
      <c r="U148" s="2">
        <v>0</v>
      </c>
      <c r="V148">
        <f>_xlfn.XLOOKUP(B148,Binning_WOE_IV!$C$2:$C$6,Binning_WOE_IV!$I$2:$I$6,"not found",-1)</f>
        <v>-0.12917431193202994</v>
      </c>
      <c r="W148">
        <f>_xlfn.XLOOKUP(E148,Binning_WOE_IV!$C$7:$C$12,Binning_WOE_IV!$I$7:$I$12,"not found",-1)</f>
        <v>0.12361395596717682</v>
      </c>
      <c r="X148">
        <f>_xlfn.XLOOKUP(M148,Binning_WOE_IV!$C$13:$C$18,Binning_WOE_IV!$I$13:$I$18,"not found",-1)</f>
        <v>-9.0210644079187538E-2</v>
      </c>
      <c r="Y148">
        <f>_xlfn.XLOOKUP(A148,Binning_WOE_IV!$B$32:$B$35,Binning_WOE_IV!$G$32:$G$35,"not found",0)</f>
        <v>-0.45557089656450134</v>
      </c>
      <c r="Z148" s="23">
        <f>_xlfn.XLOOKUP(_xlfn.XLOOKUP(C148,Binning_WOE_IV!$AF$2:$AF$6,Binning_WOE_IV!$AG$2:$AG$6,"not found",0),Binning_WOE_IV!$R$36:$R$38,Binning_WOE_IV!$G$36:$G$38,"not found",0)</f>
        <v>0.68738688104907397</v>
      </c>
      <c r="AA148" cm="1">
        <f t="array" ref="AA148">_xlfn.SWITCH(D148,"radio/tv",Binning_WOE_IV!$G$39,"other",Binning_WOE_IV!$G$39,"education",Binning_WOE_IV!$G$40,"retraining",Binning_WOE_IV!$G$40,"furniture/equipment",Binning_WOE_IV!$G$41,"domestic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48">
        <f>_xlfn.LET(_xlpm.b,_xlfn.XLOOKUP(F148,Binning_WOE_IV!$AJ$2:$AJ$6,Binning_WOE_IV!$AK$2:$AK$6,"not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48">
        <f>_xlfn.LET(_xlpm.b,_xlfn.XLOOKUP(G148,Binning_WOE_IV!$AL$2:$AL$6,Binning_WOE_IV!$AM$2:$AM$6,"not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48">
        <f>_xlfn.XLOOKUP(_xlfn.XLOOKUP(I148,Binning_WOE_IV!$AN$2:$AN$5,Binning_WOE_IV!$AO$2:$AO$5,"not found",0),Binning_WOE_IV!$R$53:$R$55,Binning_WOE_IV!$G$53:$G$55,"not found",0)</f>
        <v>0.1811117123342415</v>
      </c>
      <c r="AE148">
        <f>_xlfn.LET(_xlpm.b,_xlfn.XLOOKUP(L148,Binning_WOE_IV!$AQ$2:$AQ$5,Binning_WOE_IV!$AR$2:$AR$5,"not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48">
        <f>_xlfn.XLOOKUP(_xlfn.XLOOKUP(N148,Binning_WOE_IV!$AS$2:$AS$4,Binning_WOE_IV!$AT$2:$AT$4,"not found",0),Binning_WOE_IV!$R$62:$R$63,Binning_WOE_IV!$G$62:$G$63,"not found",0)</f>
        <v>0.12957806221905885</v>
      </c>
      <c r="AG148">
        <f>_xlfn.XLOOKUP(_xlfn.XLOOKUP(O148,Binning_WOE_IV!$AU$2:$AU$4,Binning_WOE_IV!$AV$2:$AV$4,"not found",0),Binning_WOE_IV!$R$64:$R$65,Binning_WOE_IV!$G$64:$G$65,"not found",0)</f>
        <v>0.23435622685305388</v>
      </c>
      <c r="AH148">
        <f>V148*TEST_SUMMARY!$C$3</f>
        <v>0.10186434668464488</v>
      </c>
      <c r="AI148">
        <f>W148*TEST_SUMMARY!$C$4</f>
        <v>-6.1692557392340606E-2</v>
      </c>
      <c r="AJ148">
        <f>X148*TEST_SUMMARY!$C$5</f>
        <v>5.7453903556002682E-2</v>
      </c>
      <c r="AK148">
        <f>Y148*TEST_SUMMARY!$C$6</f>
        <v>0.35709270141793154</v>
      </c>
      <c r="AL148">
        <f>Z148*TEST_SUMMARY!$C$7</f>
        <v>-0.37777464997720578</v>
      </c>
      <c r="AM148">
        <f>AA148*TEST_SUMMARY!$C$8</f>
        <v>0.4883377841684039</v>
      </c>
      <c r="AN148">
        <f>AB148*TEST_SUMMARY!$C$9</f>
        <v>-0.49611293003523665</v>
      </c>
      <c r="AO148">
        <f>AC148*TEST_SUMMARY!$C$10</f>
        <v>-0.18469041192036334</v>
      </c>
      <c r="AP148">
        <f>AD148*TEST_SUMMARY!$C$11</f>
        <v>-0.21458247952085815</v>
      </c>
      <c r="AQ148">
        <f>AE148*TEST_SUMMARY!$C$12</f>
        <v>0.30495501300893796</v>
      </c>
      <c r="AR148">
        <f>AF148*TEST_SUMMARY!$C$13</f>
        <v>-7.9424741749105313E-2</v>
      </c>
      <c r="AS148">
        <f>AG148*TEST_SUMMARY!$C$14</f>
        <v>-8.8614999578798745E-2</v>
      </c>
      <c r="AT148">
        <f>TEST_SUMMARY!$C$2+SUM(AH148:AS148)</f>
        <v>-1.0145898361001109</v>
      </c>
      <c r="AU148">
        <f t="shared" si="25"/>
        <v>0.26608257368133936</v>
      </c>
      <c r="AV148">
        <f t="shared" si="26"/>
        <v>0.30935875489947862</v>
      </c>
      <c r="AW148">
        <f t="shared" si="27"/>
        <v>1</v>
      </c>
      <c r="AX148">
        <f t="shared" si="28"/>
        <v>0</v>
      </c>
      <c r="AY148" s="35">
        <f t="shared" si="36"/>
        <v>73</v>
      </c>
      <c r="AZ148" s="35">
        <f t="shared" si="36"/>
        <v>74</v>
      </c>
      <c r="BA148" s="35">
        <f t="shared" si="32"/>
        <v>0.33953488372093021</v>
      </c>
      <c r="BB148" s="35">
        <f t="shared" si="33"/>
        <v>0.87058823529411766</v>
      </c>
      <c r="BC148" s="35">
        <f t="shared" si="29"/>
        <v>0.53105335157318745</v>
      </c>
      <c r="BD148">
        <f t="shared" si="30"/>
        <v>0.87058823529411766</v>
      </c>
      <c r="BE148">
        <f t="shared" si="31"/>
        <v>0.33953488372093021</v>
      </c>
      <c r="BF148" s="23">
        <f>VLOOKUP(AH148,POINTS_TABLE!$D$2:$E$6,2,FALSE)</f>
        <v>4.4087756341599382</v>
      </c>
      <c r="BG148" s="23">
        <f>VLOOKUP(AI148,POINTS_TABLE!$D$7:$E$12,2,FALSE)</f>
        <v>-2.6701063982906263</v>
      </c>
      <c r="BH148" s="23">
        <f>VLOOKUP(AJ148,POINTS_TABLE!$D$13:$E$18,2,FALSE)</f>
        <v>2.4866538521987356</v>
      </c>
      <c r="BI148" s="23">
        <f>VLOOKUP(AK148,POINTS_TABLE!$D$21:$E$24,2,FALSE)</f>
        <v>15.455276084198793</v>
      </c>
      <c r="BJ148" s="23">
        <f>VLOOKUP(AL148,POINTS_TABLE!$D$25:$E$27,2,FALSE)</f>
        <v>-16.350408422870363</v>
      </c>
      <c r="BK148" s="23">
        <f>VLOOKUP(AM148,POINTS_TABLE!$D$28:$E$33,2,FALSE)</f>
        <v>21.135674984953837</v>
      </c>
      <c r="BL148" s="23">
        <f>VLOOKUP(AN148,POINTS_TABLE!$D$34:$E$37,2,FALSE)</f>
        <v>-21.472189916481874</v>
      </c>
      <c r="BM148" s="23">
        <f>VLOOKUP(AO148,POINTS_TABLE!$D$38:$E$41,2,FALSE)</f>
        <v>-7.9935582413174426</v>
      </c>
      <c r="BN148" s="23">
        <f>VLOOKUP(AP148,POINTS_TABLE!$D$42:$E$44,2,FALSE)</f>
        <v>-9.2873123719919874</v>
      </c>
      <c r="BO148" s="23">
        <f>VLOOKUP(AQ148,POINTS_TABLE!$D$45:$E$48,2,FALSE)</f>
        <v>13.198712548866723</v>
      </c>
      <c r="BP148" s="23">
        <f>VLOOKUP(AR148,POINTS_TABLE!$D$49:$E$50,2,FALSE)</f>
        <v>-3.4375704313596254</v>
      </c>
      <c r="BQ148" s="23">
        <f>VLOOKUP(AS148,POINTS_TABLE!$D$51:$E$52,2,FALSE)</f>
        <v>-3.8353326132213157</v>
      </c>
      <c r="BR148" s="39">
        <f>ROUND(SCORECARD_SCALLING!$C$6-SUM(BF148:BQ148)-TRAIN_SUMMARY!$C$2*SCORECARD_SCALLING!$C$5,0)</f>
        <v>514</v>
      </c>
      <c r="BS148" t="str">
        <f t="shared" si="34"/>
        <v>Manual review</v>
      </c>
      <c r="BT148">
        <f t="shared" si="35"/>
        <v>2</v>
      </c>
    </row>
    <row r="149" spans="1:72">
      <c r="A149" s="2" t="s">
        <v>37</v>
      </c>
      <c r="B149" s="2">
        <v>18</v>
      </c>
      <c r="C149" s="2" t="s">
        <v>33</v>
      </c>
      <c r="D149" s="2" t="s">
        <v>46</v>
      </c>
      <c r="E149" s="2">
        <v>1820</v>
      </c>
      <c r="F149" s="2" t="s">
        <v>34</v>
      </c>
      <c r="G149" s="2" t="s">
        <v>35</v>
      </c>
      <c r="H149" s="2">
        <v>2</v>
      </c>
      <c r="I149" s="2" t="s">
        <v>56</v>
      </c>
      <c r="J149" s="2" t="s">
        <v>27</v>
      </c>
      <c r="K149" s="2">
        <v>2</v>
      </c>
      <c r="L149" s="2" t="s">
        <v>43</v>
      </c>
      <c r="M149" s="2">
        <v>30</v>
      </c>
      <c r="N149" s="2" t="s">
        <v>27</v>
      </c>
      <c r="O149" s="2" t="s">
        <v>29</v>
      </c>
      <c r="P149" s="2">
        <v>1</v>
      </c>
      <c r="Q149" s="2" t="s">
        <v>52</v>
      </c>
      <c r="R149" s="2">
        <v>1</v>
      </c>
      <c r="S149" s="2" t="s">
        <v>31</v>
      </c>
      <c r="T149" s="2" t="s">
        <v>31</v>
      </c>
      <c r="U149" s="2">
        <v>0</v>
      </c>
      <c r="V149">
        <f>_xlfn.XLOOKUP(B149,Binning_WOE_IV!$C$2:$C$6,Binning_WOE_IV!$I$2:$I$6,"not found",-1)</f>
        <v>7.0953437452657447E-2</v>
      </c>
      <c r="W149">
        <f>_xlfn.XLOOKUP(E149,Binning_WOE_IV!$C$7:$C$12,Binning_WOE_IV!$I$7:$I$12,"not found",-1)</f>
        <v>0.16104877718831048</v>
      </c>
      <c r="X149">
        <f>_xlfn.XLOOKUP(M149,Binning_WOE_IV!$C$13:$C$18,Binning_WOE_IV!$I$13:$I$18,"not found",-1)</f>
        <v>-9.0210644079187538E-2</v>
      </c>
      <c r="Y149">
        <f>_xlfn.XLOOKUP(A149,Binning_WOE_IV!$B$32:$B$35,Binning_WOE_IV!$G$32:$G$35,"not found",0)</f>
        <v>1.1281887537091495</v>
      </c>
      <c r="Z149" s="23">
        <f>_xlfn.XLOOKUP(_xlfn.XLOOKUP(C149,Binning_WOE_IV!$AF$2:$AF$6,Binning_WOE_IV!$AG$2:$AG$6,"not found",0),Binning_WOE_IV!$R$36:$R$38,Binning_WOE_IV!$G$36:$G$38,"not found",0)</f>
        <v>-4.4726268044255127E-2</v>
      </c>
      <c r="AA149" cm="1">
        <f t="array" ref="AA149">_xlfn.SWITCH(D149,"radio/tv",Binning_WOE_IV!$G$39,"other",Binning_WOE_IV!$G$39,"education",Binning_WOE_IV!$G$40,"retraining",Binning_WOE_IV!$G$40,"furniture/equipment",Binning_WOE_IV!$G$41,"domestic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49">
        <f>_xlfn.LET(_xlpm.b,_xlfn.XLOOKUP(F149,Binning_WOE_IV!$AJ$2:$AJ$6,Binning_WOE_IV!$AK$2:$AK$6,"not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49">
        <f>_xlfn.LET(_xlpm.b,_xlfn.XLOOKUP(G149,Binning_WOE_IV!$AL$2:$AL$6,Binning_WOE_IV!$AM$2:$AM$6,"not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49">
        <f>_xlfn.XLOOKUP(_xlfn.XLOOKUP(I149,Binning_WOE_IV!$AN$2:$AN$5,Binning_WOE_IV!$AO$2:$AO$5,"not found",0),Binning_WOE_IV!$R$53:$R$55,Binning_WOE_IV!$G$53:$G$55,"not found",0)</f>
        <v>-0.2698954162208389</v>
      </c>
      <c r="AE149">
        <f>_xlfn.LET(_xlpm.b,_xlfn.XLOOKUP(L149,Binning_WOE_IV!$AQ$2:$AQ$5,Binning_WOE_IV!$AR$2:$AR$5,"not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49">
        <f>_xlfn.XLOOKUP(_xlfn.XLOOKUP(N149,Binning_WOE_IV!$AS$2:$AS$4,Binning_WOE_IV!$AT$2:$AT$4,"not found",0),Binning_WOE_IV!$R$62:$R$63,Binning_WOE_IV!$G$62:$G$63,"not found",0)</f>
        <v>0.12957806221905885</v>
      </c>
      <c r="AG149">
        <f>_xlfn.XLOOKUP(_xlfn.XLOOKUP(O149,Binning_WOE_IV!$AU$2:$AU$4,Binning_WOE_IV!$AV$2:$AV$4,"not found",0),Binning_WOE_IV!$R$64:$R$65,Binning_WOE_IV!$G$64:$G$65,"not found",0)</f>
        <v>0.23435622685305388</v>
      </c>
      <c r="AH149">
        <f>V149*TEST_SUMMARY!$C$3</f>
        <v>-5.5952498937620498E-2</v>
      </c>
      <c r="AI149">
        <f>W149*TEST_SUMMARY!$C$4</f>
        <v>-8.037531726833734E-2</v>
      </c>
      <c r="AJ149">
        <f>X149*TEST_SUMMARY!$C$5</f>
        <v>5.7453903556002682E-2</v>
      </c>
      <c r="AK149">
        <f>Y149*TEST_SUMMARY!$C$6</f>
        <v>-0.88431454425511169</v>
      </c>
      <c r="AL149">
        <f>Z149*TEST_SUMMARY!$C$7</f>
        <v>2.4580699342731407E-2</v>
      </c>
      <c r="AM149">
        <f>AA149*TEST_SUMMARY!$C$8</f>
        <v>0.38352631329769549</v>
      </c>
      <c r="AN149">
        <f>AB149*TEST_SUMMARY!$C$9</f>
        <v>0.17108448609736249</v>
      </c>
      <c r="AO149">
        <f>AC149*TEST_SUMMARY!$C$10</f>
        <v>4.7923621110280083E-2</v>
      </c>
      <c r="AP149">
        <f>AD149*TEST_SUMMARY!$C$11</f>
        <v>0.31977406031642996</v>
      </c>
      <c r="AQ149">
        <f>AE149*TEST_SUMMARY!$C$12</f>
        <v>-1.8327249432625072E-2</v>
      </c>
      <c r="AR149">
        <f>AF149*TEST_SUMMARY!$C$13</f>
        <v>-7.9424741749105313E-2</v>
      </c>
      <c r="AS149">
        <f>AG149*TEST_SUMMARY!$C$14</f>
        <v>-8.8614999578798745E-2</v>
      </c>
      <c r="AT149">
        <f>TEST_SUMMARY!$C$2+SUM(AH149:AS149)</f>
        <v>-1.0240670822632196</v>
      </c>
      <c r="AU149">
        <f t="shared" si="25"/>
        <v>0.26423593966465186</v>
      </c>
      <c r="AV149">
        <f t="shared" si="26"/>
        <v>0.30684578184340794</v>
      </c>
      <c r="AW149">
        <f t="shared" si="27"/>
        <v>1</v>
      </c>
      <c r="AX149">
        <f t="shared" si="28"/>
        <v>0</v>
      </c>
      <c r="AY149" s="35">
        <f t="shared" si="36"/>
        <v>74</v>
      </c>
      <c r="AZ149" s="35">
        <f t="shared" si="36"/>
        <v>74</v>
      </c>
      <c r="BA149" s="35">
        <f t="shared" si="32"/>
        <v>0.34418604651162793</v>
      </c>
      <c r="BB149" s="35">
        <f t="shared" si="33"/>
        <v>0.87058823529411766</v>
      </c>
      <c r="BC149" s="35">
        <f t="shared" si="29"/>
        <v>0.52640218878248968</v>
      </c>
      <c r="BD149">
        <f t="shared" si="30"/>
        <v>0.87058823529411766</v>
      </c>
      <c r="BE149">
        <f t="shared" si="31"/>
        <v>0.34418604651162793</v>
      </c>
      <c r="BF149" s="23">
        <f>VLOOKUP(AH149,POINTS_TABLE!$D$2:$E$6,2,FALSE)</f>
        <v>-2.4216717822795024</v>
      </c>
      <c r="BG149" s="23">
        <f>VLOOKUP(AI149,POINTS_TABLE!$D$7:$E$12,2,FALSE)</f>
        <v>-3.4787121489872201</v>
      </c>
      <c r="BH149" s="23">
        <f>VLOOKUP(AJ149,POINTS_TABLE!$D$13:$E$18,2,FALSE)</f>
        <v>2.4866538521987356</v>
      </c>
      <c r="BI149" s="23">
        <f>VLOOKUP(AK149,POINTS_TABLE!$D$21:$E$24,2,FALSE)</f>
        <v>-38.273886227485001</v>
      </c>
      <c r="BJ149" s="23">
        <f>VLOOKUP(AL149,POINTS_TABLE!$D$25:$E$27,2,FALSE)</f>
        <v>1.063873591300236</v>
      </c>
      <c r="BK149" s="23">
        <f>VLOOKUP(AM149,POINTS_TABLE!$D$28:$E$33,2,FALSE)</f>
        <v>16.599345307350365</v>
      </c>
      <c r="BL149" s="23">
        <f>VLOOKUP(AN149,POINTS_TABLE!$D$34:$E$37,2,FALSE)</f>
        <v>7.4046821899710498</v>
      </c>
      <c r="BM149" s="23">
        <f>VLOOKUP(AO149,POINTS_TABLE!$D$38:$E$41,2,FALSE)</f>
        <v>2.0741751155172814</v>
      </c>
      <c r="BN149" s="23">
        <f>VLOOKUP(AP149,POINTS_TABLE!$D$42:$E$44,2,FALSE)</f>
        <v>13.840093530703253</v>
      </c>
      <c r="BO149" s="23">
        <f>VLOOKUP(AQ149,POINTS_TABLE!$D$45:$E$48,2,FALSE)</f>
        <v>-0.79321895608749771</v>
      </c>
      <c r="BP149" s="23">
        <f>VLOOKUP(AR149,POINTS_TABLE!$D$49:$E$50,2,FALSE)</f>
        <v>-3.4375704313596254</v>
      </c>
      <c r="BQ149" s="23">
        <f>VLOOKUP(AS149,POINTS_TABLE!$D$51:$E$52,2,FALSE)</f>
        <v>-3.8353326132213157</v>
      </c>
      <c r="BR149" s="39">
        <f>ROUND(SCORECARD_SCALLING!$C$6-SUM(BF149:BQ149)-TRAIN_SUMMARY!$C$2*SCORECARD_SCALLING!$C$5,0)</f>
        <v>515</v>
      </c>
      <c r="BS149" t="str">
        <f t="shared" si="34"/>
        <v>Manual review</v>
      </c>
      <c r="BT149">
        <f t="shared" si="35"/>
        <v>2</v>
      </c>
    </row>
    <row r="150" spans="1:72">
      <c r="A150" s="2" t="s">
        <v>63</v>
      </c>
      <c r="B150" s="2">
        <v>36</v>
      </c>
      <c r="C150" s="2" t="s">
        <v>33</v>
      </c>
      <c r="D150" s="2" t="s">
        <v>23</v>
      </c>
      <c r="E150" s="2">
        <v>3913</v>
      </c>
      <c r="F150" s="2" t="s">
        <v>34</v>
      </c>
      <c r="G150" s="2" t="s">
        <v>35</v>
      </c>
      <c r="H150" s="2">
        <v>2</v>
      </c>
      <c r="I150" s="2" t="s">
        <v>26</v>
      </c>
      <c r="J150" s="2" t="s">
        <v>27</v>
      </c>
      <c r="K150" s="2">
        <v>2</v>
      </c>
      <c r="L150" s="2" t="s">
        <v>28</v>
      </c>
      <c r="M150" s="2">
        <v>23</v>
      </c>
      <c r="N150" s="2" t="s">
        <v>27</v>
      </c>
      <c r="O150" s="2" t="s">
        <v>29</v>
      </c>
      <c r="P150" s="2">
        <v>1</v>
      </c>
      <c r="Q150" s="2" t="s">
        <v>30</v>
      </c>
      <c r="R150" s="2">
        <v>1</v>
      </c>
      <c r="S150" s="2" t="s">
        <v>31</v>
      </c>
      <c r="T150" s="2" t="s">
        <v>31</v>
      </c>
      <c r="U150" s="2">
        <v>0</v>
      </c>
      <c r="V150">
        <f>_xlfn.XLOOKUP(B150,Binning_WOE_IV!$C$2:$C$6,Binning_WOE_IV!$I$2:$I$6,"not found",-1)</f>
        <v>-0.672432264549915</v>
      </c>
      <c r="W150">
        <f>_xlfn.XLOOKUP(E150,Binning_WOE_IV!$C$7:$C$12,Binning_WOE_IV!$I$7:$I$12,"not found",-1)</f>
        <v>4.3939369041401284E-2</v>
      </c>
      <c r="X150">
        <f>_xlfn.XLOOKUP(M150,Binning_WOE_IV!$C$13:$C$18,Binning_WOE_IV!$I$13:$I$18,"not found",-1)</f>
        <v>-0.40221483439086264</v>
      </c>
      <c r="Y150">
        <f>_xlfn.XLOOKUP(A150,Binning_WOE_IV!$B$32:$B$35,Binning_WOE_IV!$G$32:$G$35,"not found",0)</f>
        <v>0.16731839020190586</v>
      </c>
      <c r="Z150" s="23">
        <f>_xlfn.XLOOKUP(_xlfn.XLOOKUP(C150,Binning_WOE_IV!$AF$2:$AF$6,Binning_WOE_IV!$AG$2:$AG$6,"not found",0),Binning_WOE_IV!$R$36:$R$38,Binning_WOE_IV!$G$36:$G$38,"not found",0)</f>
        <v>-4.4726268044255127E-2</v>
      </c>
      <c r="AA150" cm="1">
        <f t="array" ref="AA150">_xlfn.SWITCH(D150,"radio/tv",Binning_WOE_IV!$G$39,"other",Binning_WOE_IV!$G$39,"education",Binning_WOE_IV!$G$40,"retraining",Binning_WOE_IV!$G$40,"furniture/equipment",Binning_WOE_IV!$G$41,"domestic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50">
        <f>_xlfn.LET(_xlpm.b,_xlfn.XLOOKUP(F150,Binning_WOE_IV!$AJ$2:$AJ$6,Binning_WOE_IV!$AK$2:$AK$6,"not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50">
        <f>_xlfn.LET(_xlpm.b,_xlfn.XLOOKUP(G150,Binning_WOE_IV!$AL$2:$AL$6,Binning_WOE_IV!$AM$2:$AM$6,"not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50">
        <f>_xlfn.XLOOKUP(_xlfn.XLOOKUP(I150,Binning_WOE_IV!$AN$2:$AN$5,Binning_WOE_IV!$AO$2:$AO$5,"not found",0),Binning_WOE_IV!$R$53:$R$55,Binning_WOE_IV!$G$53:$G$55,"not found",0)</f>
        <v>0.1811117123342415</v>
      </c>
      <c r="AE150">
        <f>_xlfn.LET(_xlpm.b,_xlfn.XLOOKUP(L150,Binning_WOE_IV!$AQ$2:$AQ$5,Binning_WOE_IV!$AR$2:$AR$5,"not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50">
        <f>_xlfn.XLOOKUP(_xlfn.XLOOKUP(N150,Binning_WOE_IV!$AS$2:$AS$4,Binning_WOE_IV!$AT$2:$AT$4,"not found",0),Binning_WOE_IV!$R$62:$R$63,Binning_WOE_IV!$G$62:$G$63,"not found",0)</f>
        <v>0.12957806221905885</v>
      </c>
      <c r="AG150">
        <f>_xlfn.XLOOKUP(_xlfn.XLOOKUP(O150,Binning_WOE_IV!$AU$2:$AU$4,Binning_WOE_IV!$AV$2:$AV$4,"not found",0),Binning_WOE_IV!$R$64:$R$65,Binning_WOE_IV!$G$64:$G$65,"not found",0)</f>
        <v>0.23435622685305388</v>
      </c>
      <c r="AH150">
        <f>V150*TEST_SUMMARY!$C$3</f>
        <v>0.53026698802232175</v>
      </c>
      <c r="AI150">
        <f>W150*TEST_SUMMARY!$C$4</f>
        <v>-2.1929012991782761E-2</v>
      </c>
      <c r="AJ150">
        <f>X150*TEST_SUMMARY!$C$5</f>
        <v>0.25616502952357967</v>
      </c>
      <c r="AK150">
        <f>Y150*TEST_SUMMARY!$C$6</f>
        <v>-0.13115011605145144</v>
      </c>
      <c r="AL150">
        <f>Z150*TEST_SUMMARY!$C$7</f>
        <v>2.4580699342731407E-2</v>
      </c>
      <c r="AM150">
        <f>AA150*TEST_SUMMARY!$C$8</f>
        <v>-0.43521580803835686</v>
      </c>
      <c r="AN150">
        <f>AB150*TEST_SUMMARY!$C$9</f>
        <v>0.17108448609736249</v>
      </c>
      <c r="AO150">
        <f>AC150*TEST_SUMMARY!$C$10</f>
        <v>4.7923621110280083E-2</v>
      </c>
      <c r="AP150">
        <f>AD150*TEST_SUMMARY!$C$11</f>
        <v>-0.21458247952085815</v>
      </c>
      <c r="AQ150">
        <f>AE150*TEST_SUMMARY!$C$12</f>
        <v>-0.28008206528227803</v>
      </c>
      <c r="AR150">
        <f>AF150*TEST_SUMMARY!$C$13</f>
        <v>-7.9424741749105313E-2</v>
      </c>
      <c r="AS150">
        <f>AG150*TEST_SUMMARY!$C$14</f>
        <v>-8.8614999578798745E-2</v>
      </c>
      <c r="AT150">
        <f>TEST_SUMMARY!$C$2+SUM(AH150:AS150)</f>
        <v>-1.0423792138784789</v>
      </c>
      <c r="AU150">
        <f t="shared" si="25"/>
        <v>0.26069118393968027</v>
      </c>
      <c r="AV150">
        <f t="shared" si="26"/>
        <v>0.30203956161486933</v>
      </c>
      <c r="AW150">
        <f t="shared" si="27"/>
        <v>1</v>
      </c>
      <c r="AX150">
        <f t="shared" si="28"/>
        <v>0</v>
      </c>
      <c r="AY150" s="35">
        <f t="shared" si="36"/>
        <v>75</v>
      </c>
      <c r="AZ150" s="35">
        <f t="shared" si="36"/>
        <v>74</v>
      </c>
      <c r="BA150" s="35">
        <f t="shared" si="32"/>
        <v>0.34883720930232559</v>
      </c>
      <c r="BB150" s="35">
        <f t="shared" si="33"/>
        <v>0.87058823529411766</v>
      </c>
      <c r="BC150" s="35">
        <f t="shared" si="29"/>
        <v>0.52175102599179213</v>
      </c>
      <c r="BD150">
        <f t="shared" si="30"/>
        <v>0.87058823529411766</v>
      </c>
      <c r="BE150">
        <f t="shared" si="31"/>
        <v>0.34883720930232559</v>
      </c>
      <c r="BF150" s="23">
        <f>VLOOKUP(AH150,POINTS_TABLE!$D$2:$E$6,2,FALSE)</f>
        <v>22.950406619007929</v>
      </c>
      <c r="BG150" s="23">
        <f>VLOOKUP(AI150,POINTS_TABLE!$D$7:$E$12,2,FALSE)</f>
        <v>-0.94910634884503919</v>
      </c>
      <c r="BH150" s="23">
        <f>VLOOKUP(AJ150,POINTS_TABLE!$D$13:$E$18,2,FALSE)</f>
        <v>11.087040532285299</v>
      </c>
      <c r="BI150" s="23">
        <f>VLOOKUP(AK150,POINTS_TABLE!$D$21:$E$24,2,FALSE)</f>
        <v>-5.6762886611832304</v>
      </c>
      <c r="BJ150" s="23">
        <f>VLOOKUP(AL150,POINTS_TABLE!$D$25:$E$27,2,FALSE)</f>
        <v>1.063873591300236</v>
      </c>
      <c r="BK150" s="23">
        <f>VLOOKUP(AM150,POINTS_TABLE!$D$28:$E$33,2,FALSE)</f>
        <v>-18.836510639202615</v>
      </c>
      <c r="BL150" s="23">
        <f>VLOOKUP(AN150,POINTS_TABLE!$D$34:$E$37,2,FALSE)</f>
        <v>7.4046821899710498</v>
      </c>
      <c r="BM150" s="23">
        <f>VLOOKUP(AO150,POINTS_TABLE!$D$38:$E$41,2,FALSE)</f>
        <v>2.0741751155172814</v>
      </c>
      <c r="BN150" s="23">
        <f>VLOOKUP(AP150,POINTS_TABLE!$D$42:$E$44,2,FALSE)</f>
        <v>-9.2873123719919874</v>
      </c>
      <c r="BO150" s="23">
        <f>VLOOKUP(AQ150,POINTS_TABLE!$D$45:$E$48,2,FALSE)</f>
        <v>-12.122190198740443</v>
      </c>
      <c r="BP150" s="23">
        <f>VLOOKUP(AR150,POINTS_TABLE!$D$49:$E$50,2,FALSE)</f>
        <v>-3.4375704313596254</v>
      </c>
      <c r="BQ150" s="23">
        <f>VLOOKUP(AS150,POINTS_TABLE!$D$51:$E$52,2,FALSE)</f>
        <v>-3.8353326132213157</v>
      </c>
      <c r="BR150" s="39">
        <f>ROUND(SCORECARD_SCALLING!$C$6-SUM(BF150:BQ150)-TRAIN_SUMMARY!$C$2*SCORECARD_SCALLING!$C$5,0)</f>
        <v>515</v>
      </c>
      <c r="BS150" t="str">
        <f t="shared" si="34"/>
        <v>Manual review</v>
      </c>
      <c r="BT150">
        <f t="shared" si="35"/>
        <v>2</v>
      </c>
    </row>
    <row r="151" spans="1:72">
      <c r="A151" s="2" t="s">
        <v>32</v>
      </c>
      <c r="B151" s="2">
        <v>18</v>
      </c>
      <c r="C151" s="2" t="s">
        <v>22</v>
      </c>
      <c r="D151" s="2" t="s">
        <v>41</v>
      </c>
      <c r="E151" s="2">
        <v>6361</v>
      </c>
      <c r="F151" s="2" t="s">
        <v>34</v>
      </c>
      <c r="G151" s="2" t="s">
        <v>25</v>
      </c>
      <c r="H151" s="2">
        <v>2</v>
      </c>
      <c r="I151" s="2" t="s">
        <v>26</v>
      </c>
      <c r="J151" s="2" t="s">
        <v>27</v>
      </c>
      <c r="K151" s="2">
        <v>1</v>
      </c>
      <c r="L151" s="2" t="s">
        <v>47</v>
      </c>
      <c r="M151" s="2">
        <v>41</v>
      </c>
      <c r="N151" s="2" t="s">
        <v>27</v>
      </c>
      <c r="O151" s="2" t="s">
        <v>29</v>
      </c>
      <c r="P151" s="2">
        <v>1</v>
      </c>
      <c r="Q151" s="2" t="s">
        <v>30</v>
      </c>
      <c r="R151" s="2">
        <v>1</v>
      </c>
      <c r="S151" s="2" t="s">
        <v>31</v>
      </c>
      <c r="T151" s="2" t="s">
        <v>31</v>
      </c>
      <c r="U151" s="2">
        <v>0</v>
      </c>
      <c r="V151">
        <f>_xlfn.XLOOKUP(B151,Binning_WOE_IV!$C$2:$C$6,Binning_WOE_IV!$I$2:$I$6,"not found",-1)</f>
        <v>7.0953437452657447E-2</v>
      </c>
      <c r="W151">
        <f>_xlfn.XLOOKUP(E151,Binning_WOE_IV!$C$7:$C$12,Binning_WOE_IV!$I$7:$I$12,"not found",-1)</f>
        <v>-0.1020145435816787</v>
      </c>
      <c r="X151">
        <f>_xlfn.XLOOKUP(M151,Binning_WOE_IV!$C$13:$C$18,Binning_WOE_IV!$I$13:$I$18,"not found",-1)</f>
        <v>0.27579903319597576</v>
      </c>
      <c r="Y151">
        <f>_xlfn.XLOOKUP(A151,Binning_WOE_IV!$B$32:$B$35,Binning_WOE_IV!$G$32:$G$35,"not found",0)</f>
        <v>-0.45557089656450134</v>
      </c>
      <c r="Z151" s="23">
        <f>_xlfn.XLOOKUP(_xlfn.XLOOKUP(C151,Binning_WOE_IV!$AF$2:$AF$6,Binning_WOE_IV!$AG$2:$AG$6,"not found",0),Binning_WOE_IV!$R$36:$R$38,Binning_WOE_IV!$G$36:$G$38,"not found",0)</f>
        <v>0.68738688104907397</v>
      </c>
      <c r="AA151" cm="1">
        <f t="array" ref="AA151">_xlfn.SWITCH(D151,"radio/tv",Binning_WOE_IV!$G$39,"other",Binning_WOE_IV!$G$39,"education",Binning_WOE_IV!$G$40,"retraining",Binning_WOE_IV!$G$40,"furniture/equipment",Binning_WOE_IV!$G$41,"domestic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51">
        <f>_xlfn.LET(_xlpm.b,_xlfn.XLOOKUP(F151,Binning_WOE_IV!$AJ$2:$AJ$6,Binning_WOE_IV!$AK$2:$AK$6,"not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51">
        <f>_xlfn.LET(_xlpm.b,_xlfn.XLOOKUP(G151,Binning_WOE_IV!$AL$2:$AL$6,Binning_WOE_IV!$AM$2:$AM$6,"not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51">
        <f>_xlfn.XLOOKUP(_xlfn.XLOOKUP(I151,Binning_WOE_IV!$AN$2:$AN$5,Binning_WOE_IV!$AO$2:$AO$5,"not found",0),Binning_WOE_IV!$R$53:$R$55,Binning_WOE_IV!$G$53:$G$55,"not found",0)</f>
        <v>0.1811117123342415</v>
      </c>
      <c r="AE151">
        <f>_xlfn.LET(_xlpm.b,_xlfn.XLOOKUP(L151,Binning_WOE_IV!$AQ$2:$AQ$5,Binning_WOE_IV!$AR$2:$AR$5,"not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51">
        <f>_xlfn.XLOOKUP(_xlfn.XLOOKUP(N151,Binning_WOE_IV!$AS$2:$AS$4,Binning_WOE_IV!$AT$2:$AT$4,"not found",0),Binning_WOE_IV!$R$62:$R$63,Binning_WOE_IV!$G$62:$G$63,"not found",0)</f>
        <v>0.12957806221905885</v>
      </c>
      <c r="AG151">
        <f>_xlfn.XLOOKUP(_xlfn.XLOOKUP(O151,Binning_WOE_IV!$AU$2:$AU$4,Binning_WOE_IV!$AV$2:$AV$4,"not found",0),Binning_WOE_IV!$R$64:$R$65,Binning_WOE_IV!$G$64:$G$65,"not found",0)</f>
        <v>0.23435622685305388</v>
      </c>
      <c r="AH151">
        <f>V151*TEST_SUMMARY!$C$3</f>
        <v>-5.5952498937620498E-2</v>
      </c>
      <c r="AI151">
        <f>W151*TEST_SUMMARY!$C$4</f>
        <v>5.0912844229637523E-2</v>
      </c>
      <c r="AJ151">
        <f>X151*TEST_SUMMARY!$C$5</f>
        <v>-0.1756525653466223</v>
      </c>
      <c r="AK151">
        <f>Y151*TEST_SUMMARY!$C$6</f>
        <v>0.35709270141793154</v>
      </c>
      <c r="AL151">
        <f>Z151*TEST_SUMMARY!$C$7</f>
        <v>-0.37777464997720578</v>
      </c>
      <c r="AM151">
        <f>AA151*TEST_SUMMARY!$C$8</f>
        <v>5.9194073638088991E-2</v>
      </c>
      <c r="AN151">
        <f>AB151*TEST_SUMMARY!$C$9</f>
        <v>0.17108448609736249</v>
      </c>
      <c r="AO151">
        <f>AC151*TEST_SUMMARY!$C$10</f>
        <v>-0.18469041192036334</v>
      </c>
      <c r="AP151">
        <f>AD151*TEST_SUMMARY!$C$11</f>
        <v>-0.21458247952085815</v>
      </c>
      <c r="AQ151">
        <f>AE151*TEST_SUMMARY!$C$12</f>
        <v>0.30495501300893796</v>
      </c>
      <c r="AR151">
        <f>AF151*TEST_SUMMARY!$C$13</f>
        <v>-7.9424741749105313E-2</v>
      </c>
      <c r="AS151">
        <f>AG151*TEST_SUMMARY!$C$14</f>
        <v>-8.8614999578798745E-2</v>
      </c>
      <c r="AT151">
        <f>TEST_SUMMARY!$C$2+SUM(AH151:AS151)</f>
        <v>-1.0548540434007387</v>
      </c>
      <c r="AU151">
        <f t="shared" si="25"/>
        <v>0.25829408119177977</v>
      </c>
      <c r="AV151">
        <f t="shared" si="26"/>
        <v>0.29880245021454155</v>
      </c>
      <c r="AW151">
        <f t="shared" si="27"/>
        <v>1</v>
      </c>
      <c r="AX151">
        <f t="shared" si="28"/>
        <v>0</v>
      </c>
      <c r="AY151" s="35">
        <f t="shared" si="36"/>
        <v>76</v>
      </c>
      <c r="AZ151" s="35">
        <f t="shared" si="36"/>
        <v>74</v>
      </c>
      <c r="BA151" s="35">
        <f t="shared" si="32"/>
        <v>0.35348837209302325</v>
      </c>
      <c r="BB151" s="35">
        <f t="shared" si="33"/>
        <v>0.87058823529411766</v>
      </c>
      <c r="BC151" s="35">
        <f t="shared" si="29"/>
        <v>0.51709986320109436</v>
      </c>
      <c r="BD151">
        <f t="shared" si="30"/>
        <v>0.87058823529411766</v>
      </c>
      <c r="BE151">
        <f t="shared" si="31"/>
        <v>0.35348837209302325</v>
      </c>
      <c r="BF151" s="23">
        <f>VLOOKUP(AH151,POINTS_TABLE!$D$2:$E$6,2,FALSE)</f>
        <v>-2.4216717822795024</v>
      </c>
      <c r="BG151" s="23">
        <f>VLOOKUP(AI151,POINTS_TABLE!$D$7:$E$12,2,FALSE)</f>
        <v>2.2035512366295098</v>
      </c>
      <c r="BH151" s="23">
        <f>VLOOKUP(AJ151,POINTS_TABLE!$D$13:$E$18,2,FALSE)</f>
        <v>-7.6023925483498971</v>
      </c>
      <c r="BI151" s="23">
        <f>VLOOKUP(AK151,POINTS_TABLE!$D$21:$E$24,2,FALSE)</f>
        <v>15.455276084198793</v>
      </c>
      <c r="BJ151" s="23">
        <f>VLOOKUP(AL151,POINTS_TABLE!$D$25:$E$27,2,FALSE)</f>
        <v>-16.350408422870363</v>
      </c>
      <c r="BK151" s="23">
        <f>VLOOKUP(AM151,POINTS_TABLE!$D$28:$E$33,2,FALSE)</f>
        <v>2.5619698946306131</v>
      </c>
      <c r="BL151" s="23">
        <f>VLOOKUP(AN151,POINTS_TABLE!$D$34:$E$37,2,FALSE)</f>
        <v>7.4046821899710498</v>
      </c>
      <c r="BM151" s="23">
        <f>VLOOKUP(AO151,POINTS_TABLE!$D$38:$E$41,2,FALSE)</f>
        <v>-7.9935582413174426</v>
      </c>
      <c r="BN151" s="23">
        <f>VLOOKUP(AP151,POINTS_TABLE!$D$42:$E$44,2,FALSE)</f>
        <v>-9.2873123719919874</v>
      </c>
      <c r="BO151" s="23">
        <f>VLOOKUP(AQ151,POINTS_TABLE!$D$45:$E$48,2,FALSE)</f>
        <v>13.198712548866723</v>
      </c>
      <c r="BP151" s="23">
        <f>VLOOKUP(AR151,POINTS_TABLE!$D$49:$E$50,2,FALSE)</f>
        <v>-3.4375704313596254</v>
      </c>
      <c r="BQ151" s="23">
        <f>VLOOKUP(AS151,POINTS_TABLE!$D$51:$E$52,2,FALSE)</f>
        <v>-3.8353326132213157</v>
      </c>
      <c r="BR151" s="39">
        <f>ROUND(SCORECARD_SCALLING!$C$6-SUM(BF151:BQ151)-TRAIN_SUMMARY!$C$2*SCORECARD_SCALLING!$C$5,0)</f>
        <v>516</v>
      </c>
      <c r="BS151" t="str">
        <f t="shared" si="34"/>
        <v>Manual review</v>
      </c>
      <c r="BT151">
        <f t="shared" si="35"/>
        <v>2</v>
      </c>
    </row>
    <row r="152" spans="1:72">
      <c r="A152" s="2" t="s">
        <v>37</v>
      </c>
      <c r="B152" s="2">
        <v>12</v>
      </c>
      <c r="C152" s="2" t="s">
        <v>22</v>
      </c>
      <c r="D152" s="2" t="s">
        <v>38</v>
      </c>
      <c r="E152" s="2">
        <v>2748</v>
      </c>
      <c r="F152" s="2" t="s">
        <v>34</v>
      </c>
      <c r="G152" s="2" t="s">
        <v>25</v>
      </c>
      <c r="H152" s="2">
        <v>2</v>
      </c>
      <c r="I152" s="2" t="s">
        <v>36</v>
      </c>
      <c r="J152" s="2" t="s">
        <v>27</v>
      </c>
      <c r="K152" s="2">
        <v>4</v>
      </c>
      <c r="L152" s="2" t="s">
        <v>47</v>
      </c>
      <c r="M152" s="2">
        <v>57</v>
      </c>
      <c r="N152" s="2" t="s">
        <v>61</v>
      </c>
      <c r="O152" s="2" t="s">
        <v>44</v>
      </c>
      <c r="P152" s="2">
        <v>3</v>
      </c>
      <c r="Q152" s="2" t="s">
        <v>40</v>
      </c>
      <c r="R152" s="2">
        <v>1</v>
      </c>
      <c r="S152" s="2" t="s">
        <v>27</v>
      </c>
      <c r="T152" s="2" t="s">
        <v>31</v>
      </c>
      <c r="U152" s="2">
        <v>0</v>
      </c>
      <c r="V152">
        <f>_xlfn.XLOOKUP(B152,Binning_WOE_IV!$C$2:$C$6,Binning_WOE_IV!$I$2:$I$6,"not found",-1)</f>
        <v>7.0953437452657447E-2</v>
      </c>
      <c r="W152">
        <f>_xlfn.XLOOKUP(E152,Binning_WOE_IV!$C$7:$C$12,Binning_WOE_IV!$I$7:$I$12,"not found",-1)</f>
        <v>0.12361395596717682</v>
      </c>
      <c r="X152">
        <f>_xlfn.XLOOKUP(M152,Binning_WOE_IV!$C$13:$C$18,Binning_WOE_IV!$I$13:$I$18,"not found",-1)</f>
        <v>0.42044277372805144</v>
      </c>
      <c r="Y152">
        <f>_xlfn.XLOOKUP(A152,Binning_WOE_IV!$B$32:$B$35,Binning_WOE_IV!$G$32:$G$35,"not found",0)</f>
        <v>1.1281887537091495</v>
      </c>
      <c r="Z152" s="23">
        <f>_xlfn.XLOOKUP(_xlfn.XLOOKUP(C152,Binning_WOE_IV!$AF$2:$AF$6,Binning_WOE_IV!$AG$2:$AG$6,"not found",0),Binning_WOE_IV!$R$36:$R$38,Binning_WOE_IV!$G$36:$G$38,"not found",0)</f>
        <v>0.68738688104907397</v>
      </c>
      <c r="AA152" cm="1">
        <f t="array" ref="AA152">_xlfn.SWITCH(D152,"radio/tv",Binning_WOE_IV!$G$39,"other",Binning_WOE_IV!$G$39,"education",Binning_WOE_IV!$G$40,"retraining",Binning_WOE_IV!$G$40,"furniture/equipment",Binning_WOE_IV!$G$41,"domestic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152">
        <f>_xlfn.LET(_xlpm.b,_xlfn.XLOOKUP(F152,Binning_WOE_IV!$AJ$2:$AJ$6,Binning_WOE_IV!$AK$2:$AK$6,"not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52">
        <f>_xlfn.LET(_xlpm.b,_xlfn.XLOOKUP(G152,Binning_WOE_IV!$AL$2:$AL$6,Binning_WOE_IV!$AM$2:$AM$6,"not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52">
        <f>_xlfn.XLOOKUP(_xlfn.XLOOKUP(I152,Binning_WOE_IV!$AN$2:$AN$5,Binning_WOE_IV!$AO$2:$AO$5,"not found",0),Binning_WOE_IV!$R$53:$R$55,Binning_WOE_IV!$G$53:$G$55,"not found",0)</f>
        <v>-0.20099341664998441</v>
      </c>
      <c r="AE152">
        <f>_xlfn.LET(_xlpm.b,_xlfn.XLOOKUP(L152,Binning_WOE_IV!$AQ$2:$AQ$5,Binning_WOE_IV!$AR$2:$AR$5,"not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52">
        <f>_xlfn.XLOOKUP(_xlfn.XLOOKUP(N152,Binning_WOE_IV!$AS$2:$AS$4,Binning_WOE_IV!$AT$2:$AT$4,"not found",0),Binning_WOE_IV!$R$62:$R$63,Binning_WOE_IV!$G$62:$G$63,"not found",0)</f>
        <v>-0.54969627176468283</v>
      </c>
      <c r="AG152">
        <f>_xlfn.XLOOKUP(_xlfn.XLOOKUP(O152,Binning_WOE_IV!$AU$2:$AU$4,Binning_WOE_IV!$AV$2:$AV$4,"not found",0),Binning_WOE_IV!$R$64:$R$65,Binning_WOE_IV!$G$64:$G$65,"not found",0)</f>
        <v>-0.4919272386823581</v>
      </c>
      <c r="AH152">
        <f>V152*TEST_SUMMARY!$C$3</f>
        <v>-5.5952498937620498E-2</v>
      </c>
      <c r="AI152">
        <f>W152*TEST_SUMMARY!$C$4</f>
        <v>-6.1692557392340606E-2</v>
      </c>
      <c r="AJ152">
        <f>X152*TEST_SUMMARY!$C$5</f>
        <v>-0.26777415036949909</v>
      </c>
      <c r="AK152">
        <f>Y152*TEST_SUMMARY!$C$6</f>
        <v>-0.88431454425511169</v>
      </c>
      <c r="AL152">
        <f>Z152*TEST_SUMMARY!$C$7</f>
        <v>-0.37777464997720578</v>
      </c>
      <c r="AM152">
        <f>AA152*TEST_SUMMARY!$C$8</f>
        <v>0.31332064462344805</v>
      </c>
      <c r="AN152">
        <f>AB152*TEST_SUMMARY!$C$9</f>
        <v>0.17108448609736249</v>
      </c>
      <c r="AO152">
        <f>AC152*TEST_SUMMARY!$C$10</f>
        <v>-0.18469041192036334</v>
      </c>
      <c r="AP152">
        <f>AD152*TEST_SUMMARY!$C$11</f>
        <v>0.23813846799994265</v>
      </c>
      <c r="AQ152">
        <f>AE152*TEST_SUMMARY!$C$12</f>
        <v>0.30495501300893796</v>
      </c>
      <c r="AR152">
        <f>AF152*TEST_SUMMARY!$C$13</f>
        <v>0.33693577197926589</v>
      </c>
      <c r="AS152">
        <f>AG152*TEST_SUMMARY!$C$14</f>
        <v>0.18600799575071647</v>
      </c>
      <c r="AT152">
        <f>TEST_SUMMARY!$C$2+SUM(AH152:AS152)</f>
        <v>-1.103157248154591</v>
      </c>
      <c r="AU152">
        <f t="shared" si="25"/>
        <v>0.24914878874172</v>
      </c>
      <c r="AV152">
        <f t="shared" si="26"/>
        <v>0.28654776767438228</v>
      </c>
      <c r="AW152">
        <f t="shared" si="27"/>
        <v>1</v>
      </c>
      <c r="AX152">
        <f t="shared" si="28"/>
        <v>0</v>
      </c>
      <c r="AY152" s="35">
        <f t="shared" si="36"/>
        <v>77</v>
      </c>
      <c r="AZ152" s="35">
        <f t="shared" si="36"/>
        <v>74</v>
      </c>
      <c r="BA152" s="35">
        <f t="shared" si="32"/>
        <v>0.35813953488372091</v>
      </c>
      <c r="BB152" s="35">
        <f t="shared" si="33"/>
        <v>0.87058823529411766</v>
      </c>
      <c r="BC152" s="35">
        <f t="shared" si="29"/>
        <v>0.51244870041039681</v>
      </c>
      <c r="BD152">
        <f t="shared" si="30"/>
        <v>0.87058823529411766</v>
      </c>
      <c r="BE152">
        <f t="shared" si="31"/>
        <v>0.35813953488372091</v>
      </c>
      <c r="BF152" s="23">
        <f>VLOOKUP(AH152,POINTS_TABLE!$D$2:$E$6,2,FALSE)</f>
        <v>-2.4216717822795024</v>
      </c>
      <c r="BG152" s="23">
        <f>VLOOKUP(AI152,POINTS_TABLE!$D$7:$E$12,2,FALSE)</f>
        <v>-2.6701063982906263</v>
      </c>
      <c r="BH152" s="23">
        <f>VLOOKUP(AJ152,POINTS_TABLE!$D$13:$E$18,2,FALSE)</f>
        <v>-11.589493164489957</v>
      </c>
      <c r="BI152" s="23">
        <f>VLOOKUP(AK152,POINTS_TABLE!$D$21:$E$24,2,FALSE)</f>
        <v>-38.273886227485001</v>
      </c>
      <c r="BJ152" s="23">
        <f>VLOOKUP(AL152,POINTS_TABLE!$D$25:$E$27,2,FALSE)</f>
        <v>-16.350408422870363</v>
      </c>
      <c r="BK152" s="23">
        <f>VLOOKUP(AM152,POINTS_TABLE!$D$28:$E$33,2,FALSE)</f>
        <v>13.560784206191453</v>
      </c>
      <c r="BL152" s="23">
        <f>VLOOKUP(AN152,POINTS_TABLE!$D$34:$E$37,2,FALSE)</f>
        <v>7.4046821899710498</v>
      </c>
      <c r="BM152" s="23">
        <f>VLOOKUP(AO152,POINTS_TABLE!$D$38:$E$41,2,FALSE)</f>
        <v>-7.9935582413174426</v>
      </c>
      <c r="BN152" s="23">
        <f>VLOOKUP(AP152,POINTS_TABLE!$D$42:$E$44,2,FALSE)</f>
        <v>10.30683560485237</v>
      </c>
      <c r="BO152" s="23">
        <f>VLOOKUP(AQ152,POINTS_TABLE!$D$45:$E$48,2,FALSE)</f>
        <v>13.198712548866723</v>
      </c>
      <c r="BP152" s="23">
        <f>VLOOKUP(AR152,POINTS_TABLE!$D$49:$E$50,2,FALSE)</f>
        <v>14.582867019977442</v>
      </c>
      <c r="BQ152" s="23">
        <f>VLOOKUP(AS152,POINTS_TABLE!$D$51:$E$52,2,FALSE)</f>
        <v>8.0505843910576207</v>
      </c>
      <c r="BR152" s="39">
        <f>ROUND(SCORECARD_SCALLING!$C$6-SUM(BF152:BQ152)-TRAIN_SUMMARY!$C$2*SCORECARD_SCALLING!$C$5,0)</f>
        <v>518</v>
      </c>
      <c r="BS152" t="str">
        <f t="shared" si="34"/>
        <v>Manual review</v>
      </c>
      <c r="BT152">
        <f t="shared" si="35"/>
        <v>2</v>
      </c>
    </row>
    <row r="153" spans="1:72">
      <c r="A153" s="2" t="s">
        <v>32</v>
      </c>
      <c r="B153" s="2">
        <v>24</v>
      </c>
      <c r="C153" s="2" t="s">
        <v>22</v>
      </c>
      <c r="D153" s="2" t="s">
        <v>49</v>
      </c>
      <c r="E153" s="2">
        <v>7758</v>
      </c>
      <c r="F153" s="2" t="s">
        <v>53</v>
      </c>
      <c r="G153" s="2" t="s">
        <v>25</v>
      </c>
      <c r="H153" s="2">
        <v>2</v>
      </c>
      <c r="I153" s="2" t="s">
        <v>36</v>
      </c>
      <c r="J153" s="2" t="s">
        <v>27</v>
      </c>
      <c r="K153" s="2">
        <v>4</v>
      </c>
      <c r="L153" s="2" t="s">
        <v>47</v>
      </c>
      <c r="M153" s="2">
        <v>29</v>
      </c>
      <c r="N153" s="2" t="s">
        <v>27</v>
      </c>
      <c r="O153" s="2" t="s">
        <v>51</v>
      </c>
      <c r="P153" s="2">
        <v>1</v>
      </c>
      <c r="Q153" s="2" t="s">
        <v>30</v>
      </c>
      <c r="R153" s="2">
        <v>1</v>
      </c>
      <c r="S153" s="2" t="s">
        <v>27</v>
      </c>
      <c r="T153" s="2" t="s">
        <v>31</v>
      </c>
      <c r="U153" s="2">
        <v>0</v>
      </c>
      <c r="V153">
        <f>_xlfn.XLOOKUP(B153,Binning_WOE_IV!$C$2:$C$6,Binning_WOE_IV!$I$2:$I$6,"not found",-1)</f>
        <v>-0.12917431193202994</v>
      </c>
      <c r="W153">
        <f>_xlfn.XLOOKUP(E153,Binning_WOE_IV!$C$7:$C$12,Binning_WOE_IV!$I$7:$I$12,"not found",-1)</f>
        <v>-0.1020145435816787</v>
      </c>
      <c r="X153">
        <f>_xlfn.XLOOKUP(M153,Binning_WOE_IV!$C$13:$C$18,Binning_WOE_IV!$I$13:$I$18,"not found",-1)</f>
        <v>-0.13233987329659078</v>
      </c>
      <c r="Y153">
        <f>_xlfn.XLOOKUP(A153,Binning_WOE_IV!$B$32:$B$35,Binning_WOE_IV!$G$32:$G$35,"not found",0)</f>
        <v>-0.45557089656450134</v>
      </c>
      <c r="Z153" s="23">
        <f>_xlfn.XLOOKUP(_xlfn.XLOOKUP(C153,Binning_WOE_IV!$AF$2:$AF$6,Binning_WOE_IV!$AG$2:$AG$6,"not found",0),Binning_WOE_IV!$R$36:$R$38,Binning_WOE_IV!$G$36:$G$38,"not found",0)</f>
        <v>0.68738688104907397</v>
      </c>
      <c r="AA153" cm="1">
        <f t="array" ref="AA153">_xlfn.SWITCH(D153,"radio/tv",Binning_WOE_IV!$G$39,"other",Binning_WOE_IV!$G$39,"education",Binning_WOE_IV!$G$40,"retraining",Binning_WOE_IV!$G$40,"furniture/equipment",Binning_WOE_IV!$G$41,"domestic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153">
        <f>_xlfn.LET(_xlpm.b,_xlfn.XLOOKUP(F153,Binning_WOE_IV!$AJ$2:$AJ$6,Binning_WOE_IV!$AK$2:$AK$6,"not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153">
        <f>_xlfn.LET(_xlpm.b,_xlfn.XLOOKUP(G153,Binning_WOE_IV!$AL$2:$AL$6,Binning_WOE_IV!$AM$2:$AM$6,"not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53">
        <f>_xlfn.XLOOKUP(_xlfn.XLOOKUP(I153,Binning_WOE_IV!$AN$2:$AN$5,Binning_WOE_IV!$AO$2:$AO$5,"not found",0),Binning_WOE_IV!$R$53:$R$55,Binning_WOE_IV!$G$53:$G$55,"not found",0)</f>
        <v>-0.20099341664998441</v>
      </c>
      <c r="AE153">
        <f>_xlfn.LET(_xlpm.b,_xlfn.XLOOKUP(L153,Binning_WOE_IV!$AQ$2:$AQ$5,Binning_WOE_IV!$AR$2:$AR$5,"not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53">
        <f>_xlfn.XLOOKUP(_xlfn.XLOOKUP(N153,Binning_WOE_IV!$AS$2:$AS$4,Binning_WOE_IV!$AT$2:$AT$4,"not found",0),Binning_WOE_IV!$R$62:$R$63,Binning_WOE_IV!$G$62:$G$63,"not found",0)</f>
        <v>0.12957806221905885</v>
      </c>
      <c r="AG153">
        <f>_xlfn.XLOOKUP(_xlfn.XLOOKUP(O153,Binning_WOE_IV!$AU$2:$AU$4,Binning_WOE_IV!$AV$2:$AV$4,"not found",0),Binning_WOE_IV!$R$64:$R$65,Binning_WOE_IV!$G$64:$G$65,"not found",0)</f>
        <v>-0.4919272386823581</v>
      </c>
      <c r="AH153">
        <f>V153*TEST_SUMMARY!$C$3</f>
        <v>0.10186434668464488</v>
      </c>
      <c r="AI153">
        <f>W153*TEST_SUMMARY!$C$4</f>
        <v>5.0912844229637523E-2</v>
      </c>
      <c r="AJ153">
        <f>X153*TEST_SUMMARY!$C$5</f>
        <v>8.428542324031725E-2</v>
      </c>
      <c r="AK153">
        <f>Y153*TEST_SUMMARY!$C$6</f>
        <v>0.35709270141793154</v>
      </c>
      <c r="AL153">
        <f>Z153*TEST_SUMMARY!$C$7</f>
        <v>-0.37777464997720578</v>
      </c>
      <c r="AM153">
        <f>AA153*TEST_SUMMARY!$C$8</f>
        <v>-0.46936907902687153</v>
      </c>
      <c r="AN153">
        <f>AB153*TEST_SUMMARY!$C$9</f>
        <v>-0.49793991054548797</v>
      </c>
      <c r="AO153">
        <f>AC153*TEST_SUMMARY!$C$10</f>
        <v>-0.18469041192036334</v>
      </c>
      <c r="AP153">
        <f>AD153*TEST_SUMMARY!$C$11</f>
        <v>0.23813846799994265</v>
      </c>
      <c r="AQ153">
        <f>AE153*TEST_SUMMARY!$C$12</f>
        <v>0.30495501300893796</v>
      </c>
      <c r="AR153">
        <f>AF153*TEST_SUMMARY!$C$13</f>
        <v>-7.9424741749105313E-2</v>
      </c>
      <c r="AS153">
        <f>AG153*TEST_SUMMARY!$C$14</f>
        <v>0.18600799575071647</v>
      </c>
      <c r="AT153">
        <f>TEST_SUMMARY!$C$2+SUM(AH153:AS153)</f>
        <v>-1.1073428156490288</v>
      </c>
      <c r="AU153">
        <f t="shared" si="25"/>
        <v>0.24836660167319294</v>
      </c>
      <c r="AV153">
        <f t="shared" si="26"/>
        <v>0.28550657612513131</v>
      </c>
      <c r="AW153">
        <f t="shared" si="27"/>
        <v>1</v>
      </c>
      <c r="AX153">
        <f t="shared" si="28"/>
        <v>0</v>
      </c>
      <c r="AY153" s="35">
        <f t="shared" si="36"/>
        <v>78</v>
      </c>
      <c r="AZ153" s="35">
        <f t="shared" si="36"/>
        <v>74</v>
      </c>
      <c r="BA153" s="35">
        <f t="shared" si="32"/>
        <v>0.36279069767441863</v>
      </c>
      <c r="BB153" s="35">
        <f t="shared" si="33"/>
        <v>0.87058823529411766</v>
      </c>
      <c r="BC153" s="35">
        <f t="shared" si="29"/>
        <v>0.50779753761969904</v>
      </c>
      <c r="BD153">
        <f t="shared" si="30"/>
        <v>0.87058823529411766</v>
      </c>
      <c r="BE153">
        <f t="shared" si="31"/>
        <v>0.36279069767441863</v>
      </c>
      <c r="BF153" s="23">
        <f>VLOOKUP(AH153,POINTS_TABLE!$D$2:$E$6,2,FALSE)</f>
        <v>4.4087756341599382</v>
      </c>
      <c r="BG153" s="23">
        <f>VLOOKUP(AI153,POINTS_TABLE!$D$7:$E$12,2,FALSE)</f>
        <v>2.2035512366295098</v>
      </c>
      <c r="BH153" s="23">
        <f>VLOOKUP(AJ153,POINTS_TABLE!$D$13:$E$18,2,FALSE)</f>
        <v>3.6479448638409924</v>
      </c>
      <c r="BI153" s="23">
        <f>VLOOKUP(AK153,POINTS_TABLE!$D$21:$E$24,2,FALSE)</f>
        <v>15.455276084198793</v>
      </c>
      <c r="BJ153" s="23">
        <f>VLOOKUP(AL153,POINTS_TABLE!$D$25:$E$27,2,FALSE)</f>
        <v>-16.350408422870363</v>
      </c>
      <c r="BK153" s="23">
        <f>VLOOKUP(AM153,POINTS_TABLE!$D$28:$E$33,2,FALSE)</f>
        <v>-20.314693279760625</v>
      </c>
      <c r="BL153" s="23">
        <f>VLOOKUP(AN153,POINTS_TABLE!$D$34:$E$37,2,FALSE)</f>
        <v>-21.551263188140087</v>
      </c>
      <c r="BM153" s="23">
        <f>VLOOKUP(AO153,POINTS_TABLE!$D$38:$E$41,2,FALSE)</f>
        <v>-7.9935582413174426</v>
      </c>
      <c r="BN153" s="23">
        <f>VLOOKUP(AP153,POINTS_TABLE!$D$42:$E$44,2,FALSE)</f>
        <v>10.30683560485237</v>
      </c>
      <c r="BO153" s="23">
        <f>VLOOKUP(AQ153,POINTS_TABLE!$D$45:$E$48,2,FALSE)</f>
        <v>13.198712548866723</v>
      </c>
      <c r="BP153" s="23">
        <f>VLOOKUP(AR153,POINTS_TABLE!$D$49:$E$50,2,FALSE)</f>
        <v>-3.4375704313596254</v>
      </c>
      <c r="BQ153" s="23">
        <f>VLOOKUP(AS153,POINTS_TABLE!$D$51:$E$52,2,FALSE)</f>
        <v>8.0505843910576207</v>
      </c>
      <c r="BR153" s="39">
        <f>ROUND(SCORECARD_SCALLING!$C$6-SUM(BF153:BQ153)-TRAIN_SUMMARY!$C$2*SCORECARD_SCALLING!$C$5,0)</f>
        <v>518</v>
      </c>
      <c r="BS153" t="str">
        <f t="shared" si="34"/>
        <v>Manual review</v>
      </c>
      <c r="BT153">
        <f t="shared" si="35"/>
        <v>2</v>
      </c>
    </row>
    <row r="154" spans="1:72">
      <c r="A154" s="2" t="s">
        <v>32</v>
      </c>
      <c r="B154" s="2">
        <v>30</v>
      </c>
      <c r="C154" s="2" t="s">
        <v>33</v>
      </c>
      <c r="D154" s="2" t="s">
        <v>23</v>
      </c>
      <c r="E154" s="2">
        <v>2991</v>
      </c>
      <c r="F154" s="2" t="s">
        <v>24</v>
      </c>
      <c r="G154" s="2" t="s">
        <v>25</v>
      </c>
      <c r="H154" s="2">
        <v>2</v>
      </c>
      <c r="I154" s="2" t="s">
        <v>36</v>
      </c>
      <c r="J154" s="2" t="s">
        <v>27</v>
      </c>
      <c r="K154" s="2">
        <v>4</v>
      </c>
      <c r="L154" s="2" t="s">
        <v>50</v>
      </c>
      <c r="M154" s="2">
        <v>25</v>
      </c>
      <c r="N154" s="2" t="s">
        <v>27</v>
      </c>
      <c r="O154" s="2" t="s">
        <v>29</v>
      </c>
      <c r="P154" s="2">
        <v>1</v>
      </c>
      <c r="Q154" s="2" t="s">
        <v>30</v>
      </c>
      <c r="R154" s="2">
        <v>1</v>
      </c>
      <c r="S154" s="2" t="s">
        <v>27</v>
      </c>
      <c r="T154" s="2" t="s">
        <v>31</v>
      </c>
      <c r="U154" s="2">
        <v>0</v>
      </c>
      <c r="V154">
        <f>_xlfn.XLOOKUP(B154,Binning_WOE_IV!$C$2:$C$6,Binning_WOE_IV!$I$2:$I$6,"not found",-1)</f>
        <v>-0.12917431193202994</v>
      </c>
      <c r="W154">
        <f>_xlfn.XLOOKUP(E154,Binning_WOE_IV!$C$7:$C$12,Binning_WOE_IV!$I$7:$I$12,"not found",-1)</f>
        <v>0.12361395596717682</v>
      </c>
      <c r="X154">
        <f>_xlfn.XLOOKUP(M154,Binning_WOE_IV!$C$13:$C$18,Binning_WOE_IV!$I$13:$I$18,"not found",-1)</f>
        <v>-0.40221483439086264</v>
      </c>
      <c r="Y154">
        <f>_xlfn.XLOOKUP(A154,Binning_WOE_IV!$B$32:$B$35,Binning_WOE_IV!$G$32:$G$35,"not found",0)</f>
        <v>-0.45557089656450134</v>
      </c>
      <c r="Z154" s="23">
        <f>_xlfn.XLOOKUP(_xlfn.XLOOKUP(C154,Binning_WOE_IV!$AF$2:$AF$6,Binning_WOE_IV!$AG$2:$AG$6,"not found",0),Binning_WOE_IV!$R$36:$R$38,Binning_WOE_IV!$G$36:$G$38,"not found",0)</f>
        <v>-4.4726268044255127E-2</v>
      </c>
      <c r="AA154" cm="1">
        <f t="array" ref="AA154">_xlfn.SWITCH(D154,"radio/tv",Binning_WOE_IV!$G$39,"other",Binning_WOE_IV!$G$39,"education",Binning_WOE_IV!$G$40,"retraining",Binning_WOE_IV!$G$40,"furniture/equipment",Binning_WOE_IV!$G$41,"domestic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54">
        <f>_xlfn.LET(_xlpm.b,_xlfn.XLOOKUP(F154,Binning_WOE_IV!$AJ$2:$AJ$6,Binning_WOE_IV!$AK$2:$AK$6,"not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54">
        <f>_xlfn.LET(_xlpm.b,_xlfn.XLOOKUP(G154,Binning_WOE_IV!$AL$2:$AL$6,Binning_WOE_IV!$AM$2:$AM$6,"not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54">
        <f>_xlfn.XLOOKUP(_xlfn.XLOOKUP(I154,Binning_WOE_IV!$AN$2:$AN$5,Binning_WOE_IV!$AO$2:$AO$5,"not found",0),Binning_WOE_IV!$R$53:$R$55,Binning_WOE_IV!$G$53:$G$55,"not found",0)</f>
        <v>-0.20099341664998441</v>
      </c>
      <c r="AE154">
        <f>_xlfn.LET(_xlpm.b,_xlfn.XLOOKUP(L154,Binning_WOE_IV!$AQ$2:$AQ$5,Binning_WOE_IV!$AR$2:$AR$5,"not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54">
        <f>_xlfn.XLOOKUP(_xlfn.XLOOKUP(N154,Binning_WOE_IV!$AS$2:$AS$4,Binning_WOE_IV!$AT$2:$AT$4,"not found",0),Binning_WOE_IV!$R$62:$R$63,Binning_WOE_IV!$G$62:$G$63,"not found",0)</f>
        <v>0.12957806221905885</v>
      </c>
      <c r="AG154">
        <f>_xlfn.XLOOKUP(_xlfn.XLOOKUP(O154,Binning_WOE_IV!$AU$2:$AU$4,Binning_WOE_IV!$AV$2:$AV$4,"not found",0),Binning_WOE_IV!$R$64:$R$65,Binning_WOE_IV!$G$64:$G$65,"not found",0)</f>
        <v>0.23435622685305388</v>
      </c>
      <c r="AH154">
        <f>V154*TEST_SUMMARY!$C$3</f>
        <v>0.10186434668464488</v>
      </c>
      <c r="AI154">
        <f>W154*TEST_SUMMARY!$C$4</f>
        <v>-6.1692557392340606E-2</v>
      </c>
      <c r="AJ154">
        <f>X154*TEST_SUMMARY!$C$5</f>
        <v>0.25616502952357967</v>
      </c>
      <c r="AK154">
        <f>Y154*TEST_SUMMARY!$C$6</f>
        <v>0.35709270141793154</v>
      </c>
      <c r="AL154">
        <f>Z154*TEST_SUMMARY!$C$7</f>
        <v>2.4580699342731407E-2</v>
      </c>
      <c r="AM154">
        <f>AA154*TEST_SUMMARY!$C$8</f>
        <v>-0.43521580803835686</v>
      </c>
      <c r="AN154">
        <f>AB154*TEST_SUMMARY!$C$9</f>
        <v>-0.49611293003523665</v>
      </c>
      <c r="AO154">
        <f>AC154*TEST_SUMMARY!$C$10</f>
        <v>-0.18469041192036334</v>
      </c>
      <c r="AP154">
        <f>AD154*TEST_SUMMARY!$C$11</f>
        <v>0.23813846799994265</v>
      </c>
      <c r="AQ154">
        <f>AE154*TEST_SUMMARY!$C$12</f>
        <v>6.1778553558697331E-2</v>
      </c>
      <c r="AR154">
        <f>AF154*TEST_SUMMARY!$C$13</f>
        <v>-7.9424741749105313E-2</v>
      </c>
      <c r="AS154">
        <f>AG154*TEST_SUMMARY!$C$14</f>
        <v>-8.8614999578798745E-2</v>
      </c>
      <c r="AT154">
        <f>TEST_SUMMARY!$C$2+SUM(AH154:AS154)</f>
        <v>-1.1275324649487972</v>
      </c>
      <c r="AU154">
        <f t="shared" si="25"/>
        <v>0.24461676318267755</v>
      </c>
      <c r="AV154">
        <f t="shared" si="26"/>
        <v>0.28053006008407882</v>
      </c>
      <c r="AW154">
        <f t="shared" si="27"/>
        <v>1</v>
      </c>
      <c r="AX154">
        <f t="shared" si="28"/>
        <v>0</v>
      </c>
      <c r="AY154" s="35">
        <f t="shared" si="36"/>
        <v>79</v>
      </c>
      <c r="AZ154" s="35">
        <f t="shared" si="36"/>
        <v>74</v>
      </c>
      <c r="BA154" s="35">
        <f t="shared" si="32"/>
        <v>0.36744186046511629</v>
      </c>
      <c r="BB154" s="35">
        <f t="shared" si="33"/>
        <v>0.87058823529411766</v>
      </c>
      <c r="BC154" s="35">
        <f t="shared" si="29"/>
        <v>0.50314637482900137</v>
      </c>
      <c r="BD154">
        <f t="shared" si="30"/>
        <v>0.87058823529411766</v>
      </c>
      <c r="BE154">
        <f t="shared" si="31"/>
        <v>0.36744186046511629</v>
      </c>
      <c r="BF154" s="23">
        <f>VLOOKUP(AH154,POINTS_TABLE!$D$2:$E$6,2,FALSE)</f>
        <v>4.4087756341599382</v>
      </c>
      <c r="BG154" s="23">
        <f>VLOOKUP(AI154,POINTS_TABLE!$D$7:$E$12,2,FALSE)</f>
        <v>-2.6701063982906263</v>
      </c>
      <c r="BH154" s="23">
        <f>VLOOKUP(AJ154,POINTS_TABLE!$D$13:$E$18,2,FALSE)</f>
        <v>11.087040532285299</v>
      </c>
      <c r="BI154" s="23">
        <f>VLOOKUP(AK154,POINTS_TABLE!$D$21:$E$24,2,FALSE)</f>
        <v>15.455276084198793</v>
      </c>
      <c r="BJ154" s="23">
        <f>VLOOKUP(AL154,POINTS_TABLE!$D$25:$E$27,2,FALSE)</f>
        <v>1.063873591300236</v>
      </c>
      <c r="BK154" s="23">
        <f>VLOOKUP(AM154,POINTS_TABLE!$D$28:$E$33,2,FALSE)</f>
        <v>-18.836510639202615</v>
      </c>
      <c r="BL154" s="23">
        <f>VLOOKUP(AN154,POINTS_TABLE!$D$34:$E$37,2,FALSE)</f>
        <v>-21.472189916481874</v>
      </c>
      <c r="BM154" s="23">
        <f>VLOOKUP(AO154,POINTS_TABLE!$D$38:$E$41,2,FALSE)</f>
        <v>-7.9935582413174426</v>
      </c>
      <c r="BN154" s="23">
        <f>VLOOKUP(AP154,POINTS_TABLE!$D$42:$E$44,2,FALSE)</f>
        <v>10.30683560485237</v>
      </c>
      <c r="BO154" s="23">
        <f>VLOOKUP(AQ154,POINTS_TABLE!$D$45:$E$48,2,FALSE)</f>
        <v>2.6738283855727758</v>
      </c>
      <c r="BP154" s="23">
        <f>VLOOKUP(AR154,POINTS_TABLE!$D$49:$E$50,2,FALSE)</f>
        <v>-3.4375704313596254</v>
      </c>
      <c r="BQ154" s="23">
        <f>VLOOKUP(AS154,POINTS_TABLE!$D$51:$E$52,2,FALSE)</f>
        <v>-3.8353326132213157</v>
      </c>
      <c r="BR154" s="39">
        <f>ROUND(SCORECARD_SCALLING!$C$6-SUM(BF154:BQ154)-TRAIN_SUMMARY!$C$2*SCORECARD_SCALLING!$C$5,0)</f>
        <v>519</v>
      </c>
      <c r="BS154" t="str">
        <f t="shared" si="34"/>
        <v>Manual review</v>
      </c>
      <c r="BT154">
        <f t="shared" si="35"/>
        <v>2</v>
      </c>
    </row>
    <row r="155" spans="1:72">
      <c r="A155" s="2" t="s">
        <v>37</v>
      </c>
      <c r="B155" s="2">
        <v>12</v>
      </c>
      <c r="C155" s="2" t="s">
        <v>33</v>
      </c>
      <c r="D155" s="2" t="s">
        <v>58</v>
      </c>
      <c r="E155" s="2">
        <v>1076</v>
      </c>
      <c r="F155" s="2" t="s">
        <v>34</v>
      </c>
      <c r="G155" s="2" t="s">
        <v>35</v>
      </c>
      <c r="H155" s="2">
        <v>2</v>
      </c>
      <c r="I155" s="2" t="s">
        <v>56</v>
      </c>
      <c r="J155" s="2" t="s">
        <v>27</v>
      </c>
      <c r="K155" s="2">
        <v>2</v>
      </c>
      <c r="L155" s="2" t="s">
        <v>28</v>
      </c>
      <c r="M155" s="2">
        <v>26</v>
      </c>
      <c r="N155" s="2" t="s">
        <v>27</v>
      </c>
      <c r="O155" s="2" t="s">
        <v>29</v>
      </c>
      <c r="P155" s="2">
        <v>1</v>
      </c>
      <c r="Q155" s="2" t="s">
        <v>30</v>
      </c>
      <c r="R155" s="2">
        <v>1</v>
      </c>
      <c r="S155" s="2" t="s">
        <v>31</v>
      </c>
      <c r="T155" s="2" t="s">
        <v>62</v>
      </c>
      <c r="U155" s="2">
        <v>0</v>
      </c>
      <c r="V155">
        <f>_xlfn.XLOOKUP(B155,Binning_WOE_IV!$C$2:$C$6,Binning_WOE_IV!$I$2:$I$6,"not found",-1)</f>
        <v>7.0953437452657447E-2</v>
      </c>
      <c r="W155">
        <f>_xlfn.XLOOKUP(E155,Binning_WOE_IV!$C$7:$C$12,Binning_WOE_IV!$I$7:$I$12,"not found",-1)</f>
        <v>0.16104877718831048</v>
      </c>
      <c r="X155">
        <f>_xlfn.XLOOKUP(M155,Binning_WOE_IV!$C$13:$C$18,Binning_WOE_IV!$I$13:$I$18,"not found",-1)</f>
        <v>-0.13233987329659078</v>
      </c>
      <c r="Y155">
        <f>_xlfn.XLOOKUP(A155,Binning_WOE_IV!$B$32:$B$35,Binning_WOE_IV!$G$32:$G$35,"not found",0)</f>
        <v>1.1281887537091495</v>
      </c>
      <c r="Z155" s="23">
        <f>_xlfn.XLOOKUP(_xlfn.XLOOKUP(C155,Binning_WOE_IV!$AF$2:$AF$6,Binning_WOE_IV!$AG$2:$AG$6,"not found",0),Binning_WOE_IV!$R$36:$R$38,Binning_WOE_IV!$G$36:$G$38,"not found",0)</f>
        <v>-4.4726268044255127E-2</v>
      </c>
      <c r="AA155" cm="1">
        <f t="array" ref="AA155">_xlfn.SWITCH(D155,"radio/tv",Binning_WOE_IV!$G$39,"other",Binning_WOE_IV!$G$39,"education",Binning_WOE_IV!$G$40,"retraining",Binning_WOE_IV!$G$40,"furniture/equipment",Binning_WOE_IV!$G$41,"domestic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55">
        <f>_xlfn.LET(_xlpm.b,_xlfn.XLOOKUP(F155,Binning_WOE_IV!$AJ$2:$AJ$6,Binning_WOE_IV!$AK$2:$AK$6,"not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55">
        <f>_xlfn.LET(_xlpm.b,_xlfn.XLOOKUP(G155,Binning_WOE_IV!$AL$2:$AL$6,Binning_WOE_IV!$AM$2:$AM$6,"not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55">
        <f>_xlfn.XLOOKUP(_xlfn.XLOOKUP(I155,Binning_WOE_IV!$AN$2:$AN$5,Binning_WOE_IV!$AO$2:$AO$5,"not found",0),Binning_WOE_IV!$R$53:$R$55,Binning_WOE_IV!$G$53:$G$55,"not found",0)</f>
        <v>-0.2698954162208389</v>
      </c>
      <c r="AE155">
        <f>_xlfn.LET(_xlpm.b,_xlfn.XLOOKUP(L155,Binning_WOE_IV!$AQ$2:$AQ$5,Binning_WOE_IV!$AR$2:$AR$5,"not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55">
        <f>_xlfn.XLOOKUP(_xlfn.XLOOKUP(N155,Binning_WOE_IV!$AS$2:$AS$4,Binning_WOE_IV!$AT$2:$AT$4,"not found",0),Binning_WOE_IV!$R$62:$R$63,Binning_WOE_IV!$G$62:$G$63,"not found",0)</f>
        <v>0.12957806221905885</v>
      </c>
      <c r="AG155">
        <f>_xlfn.XLOOKUP(_xlfn.XLOOKUP(O155,Binning_WOE_IV!$AU$2:$AU$4,Binning_WOE_IV!$AV$2:$AV$4,"not found",0),Binning_WOE_IV!$R$64:$R$65,Binning_WOE_IV!$G$64:$G$65,"not found",0)</f>
        <v>0.23435622685305388</v>
      </c>
      <c r="AH155">
        <f>V155*TEST_SUMMARY!$C$3</f>
        <v>-5.5952498937620498E-2</v>
      </c>
      <c r="AI155">
        <f>W155*TEST_SUMMARY!$C$4</f>
        <v>-8.037531726833734E-2</v>
      </c>
      <c r="AJ155">
        <f>X155*TEST_SUMMARY!$C$5</f>
        <v>8.428542324031725E-2</v>
      </c>
      <c r="AK155">
        <f>Y155*TEST_SUMMARY!$C$6</f>
        <v>-0.88431454425511169</v>
      </c>
      <c r="AL155">
        <f>Z155*TEST_SUMMARY!$C$7</f>
        <v>2.4580699342731407E-2</v>
      </c>
      <c r="AM155">
        <f>AA155*TEST_SUMMARY!$C$8</f>
        <v>0.4883377841684039</v>
      </c>
      <c r="AN155">
        <f>AB155*TEST_SUMMARY!$C$9</f>
        <v>0.17108448609736249</v>
      </c>
      <c r="AO155">
        <f>AC155*TEST_SUMMARY!$C$10</f>
        <v>4.7923621110280083E-2</v>
      </c>
      <c r="AP155">
        <f>AD155*TEST_SUMMARY!$C$11</f>
        <v>0.31977406031642996</v>
      </c>
      <c r="AQ155">
        <f>AE155*TEST_SUMMARY!$C$12</f>
        <v>-0.28008206528227803</v>
      </c>
      <c r="AR155">
        <f>AF155*TEST_SUMMARY!$C$13</f>
        <v>-7.9424741749105313E-2</v>
      </c>
      <c r="AS155">
        <f>AG155*TEST_SUMMARY!$C$14</f>
        <v>-8.8614999578798745E-2</v>
      </c>
      <c r="AT155">
        <f>TEST_SUMMARY!$C$2+SUM(AH155:AS155)</f>
        <v>-1.1541789075578497</v>
      </c>
      <c r="AU155">
        <f t="shared" si="25"/>
        <v>0.23972661650217508</v>
      </c>
      <c r="AV155">
        <f t="shared" si="26"/>
        <v>0.27407719525501928</v>
      </c>
      <c r="AW155">
        <f t="shared" si="27"/>
        <v>1</v>
      </c>
      <c r="AX155">
        <f t="shared" si="28"/>
        <v>0</v>
      </c>
      <c r="AY155" s="35">
        <f t="shared" si="36"/>
        <v>80</v>
      </c>
      <c r="AZ155" s="35">
        <f t="shared" si="36"/>
        <v>74</v>
      </c>
      <c r="BA155" s="35">
        <f t="shared" si="32"/>
        <v>0.37209302325581395</v>
      </c>
      <c r="BB155" s="35">
        <f t="shared" si="33"/>
        <v>0.87058823529411766</v>
      </c>
      <c r="BC155" s="35">
        <f t="shared" si="29"/>
        <v>0.49849521203830371</v>
      </c>
      <c r="BD155">
        <f t="shared" si="30"/>
        <v>0.87058823529411766</v>
      </c>
      <c r="BE155">
        <f t="shared" si="31"/>
        <v>0.37209302325581395</v>
      </c>
      <c r="BF155" s="23">
        <f>VLOOKUP(AH155,POINTS_TABLE!$D$2:$E$6,2,FALSE)</f>
        <v>-2.4216717822795024</v>
      </c>
      <c r="BG155" s="23">
        <f>VLOOKUP(AI155,POINTS_TABLE!$D$7:$E$12,2,FALSE)</f>
        <v>-3.4787121489872201</v>
      </c>
      <c r="BH155" s="23">
        <f>VLOOKUP(AJ155,POINTS_TABLE!$D$13:$E$18,2,FALSE)</f>
        <v>3.6479448638409924</v>
      </c>
      <c r="BI155" s="23">
        <f>VLOOKUP(AK155,POINTS_TABLE!$D$21:$E$24,2,FALSE)</f>
        <v>-38.273886227485001</v>
      </c>
      <c r="BJ155" s="23">
        <f>VLOOKUP(AL155,POINTS_TABLE!$D$25:$E$27,2,FALSE)</f>
        <v>1.063873591300236</v>
      </c>
      <c r="BK155" s="23">
        <f>VLOOKUP(AM155,POINTS_TABLE!$D$28:$E$33,2,FALSE)</f>
        <v>21.135674984953837</v>
      </c>
      <c r="BL155" s="23">
        <f>VLOOKUP(AN155,POINTS_TABLE!$D$34:$E$37,2,FALSE)</f>
        <v>7.4046821899710498</v>
      </c>
      <c r="BM155" s="23">
        <f>VLOOKUP(AO155,POINTS_TABLE!$D$38:$E$41,2,FALSE)</f>
        <v>2.0741751155172814</v>
      </c>
      <c r="BN155" s="23">
        <f>VLOOKUP(AP155,POINTS_TABLE!$D$42:$E$44,2,FALSE)</f>
        <v>13.840093530703253</v>
      </c>
      <c r="BO155" s="23">
        <f>VLOOKUP(AQ155,POINTS_TABLE!$D$45:$E$48,2,FALSE)</f>
        <v>-12.122190198740443</v>
      </c>
      <c r="BP155" s="23">
        <f>VLOOKUP(AR155,POINTS_TABLE!$D$49:$E$50,2,FALSE)</f>
        <v>-3.4375704313596254</v>
      </c>
      <c r="BQ155" s="23">
        <f>VLOOKUP(AS155,POINTS_TABLE!$D$51:$E$52,2,FALSE)</f>
        <v>-3.8353326132213157</v>
      </c>
      <c r="BR155" s="39">
        <f>ROUND(SCORECARD_SCALLING!$C$6-SUM(BF155:BQ155)-TRAIN_SUMMARY!$C$2*SCORECARD_SCALLING!$C$5,0)</f>
        <v>520</v>
      </c>
      <c r="BS155" t="str">
        <f t="shared" si="34"/>
        <v>Manual review</v>
      </c>
      <c r="BT155">
        <f t="shared" si="35"/>
        <v>2</v>
      </c>
    </row>
    <row r="156" spans="1:72">
      <c r="A156" s="2" t="s">
        <v>32</v>
      </c>
      <c r="B156" s="2">
        <v>12</v>
      </c>
      <c r="C156" s="2" t="s">
        <v>33</v>
      </c>
      <c r="D156" s="2" t="s">
        <v>23</v>
      </c>
      <c r="E156" s="2">
        <v>1158</v>
      </c>
      <c r="F156" s="2" t="s">
        <v>48</v>
      </c>
      <c r="G156" s="2" t="s">
        <v>35</v>
      </c>
      <c r="H156" s="2">
        <v>3</v>
      </c>
      <c r="I156" s="2" t="s">
        <v>54</v>
      </c>
      <c r="J156" s="2" t="s">
        <v>27</v>
      </c>
      <c r="K156" s="2">
        <v>1</v>
      </c>
      <c r="L156" s="2" t="s">
        <v>50</v>
      </c>
      <c r="M156" s="2">
        <v>26</v>
      </c>
      <c r="N156" s="2" t="s">
        <v>27</v>
      </c>
      <c r="O156" s="2" t="s">
        <v>29</v>
      </c>
      <c r="P156" s="2">
        <v>1</v>
      </c>
      <c r="Q156" s="2" t="s">
        <v>30</v>
      </c>
      <c r="R156" s="2">
        <v>1</v>
      </c>
      <c r="S156" s="2" t="s">
        <v>31</v>
      </c>
      <c r="T156" s="2" t="s">
        <v>31</v>
      </c>
      <c r="U156" s="2">
        <v>0</v>
      </c>
      <c r="V156">
        <f>_xlfn.XLOOKUP(B156,Binning_WOE_IV!$C$2:$C$6,Binning_WOE_IV!$I$2:$I$6,"not found",-1)</f>
        <v>7.0953437452657447E-2</v>
      </c>
      <c r="W156">
        <f>_xlfn.XLOOKUP(E156,Binning_WOE_IV!$C$7:$C$12,Binning_WOE_IV!$I$7:$I$12,"not found",-1)</f>
        <v>0.16104877718831048</v>
      </c>
      <c r="X156">
        <f>_xlfn.XLOOKUP(M156,Binning_WOE_IV!$C$13:$C$18,Binning_WOE_IV!$I$13:$I$18,"not found",-1)</f>
        <v>-0.13233987329659078</v>
      </c>
      <c r="Y156">
        <f>_xlfn.XLOOKUP(A156,Binning_WOE_IV!$B$32:$B$35,Binning_WOE_IV!$G$32:$G$35,"not found",0)</f>
        <v>-0.45557089656450134</v>
      </c>
      <c r="Z156" s="23">
        <f>_xlfn.XLOOKUP(_xlfn.XLOOKUP(C156,Binning_WOE_IV!$AF$2:$AF$6,Binning_WOE_IV!$AG$2:$AG$6,"not found",0),Binning_WOE_IV!$R$36:$R$38,Binning_WOE_IV!$G$36:$G$38,"not found",0)</f>
        <v>-4.4726268044255127E-2</v>
      </c>
      <c r="AA156" cm="1">
        <f t="array" ref="AA156">_xlfn.SWITCH(D156,"radio/tv",Binning_WOE_IV!$G$39,"other",Binning_WOE_IV!$G$39,"education",Binning_WOE_IV!$G$40,"retraining",Binning_WOE_IV!$G$40,"furniture/equipment",Binning_WOE_IV!$G$41,"domestic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56">
        <f>_xlfn.LET(_xlpm.b,_xlfn.XLOOKUP(F156,Binning_WOE_IV!$AJ$2:$AJ$6,Binning_WOE_IV!$AK$2:$AK$6,"not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156">
        <f>_xlfn.LET(_xlpm.b,_xlfn.XLOOKUP(G156,Binning_WOE_IV!$AL$2:$AL$6,Binning_WOE_IV!$AM$2:$AM$6,"not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56">
        <f>_xlfn.XLOOKUP(_xlfn.XLOOKUP(I156,Binning_WOE_IV!$AN$2:$AN$5,Binning_WOE_IV!$AO$2:$AO$5,"not found",0),Binning_WOE_IV!$R$53:$R$55,Binning_WOE_IV!$G$53:$G$55,"not found",0)</f>
        <v>-0.2698954162208389</v>
      </c>
      <c r="AE156">
        <f>_xlfn.LET(_xlpm.b,_xlfn.XLOOKUP(L156,Binning_WOE_IV!$AQ$2:$AQ$5,Binning_WOE_IV!$AR$2:$AR$5,"not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56">
        <f>_xlfn.XLOOKUP(_xlfn.XLOOKUP(N156,Binning_WOE_IV!$AS$2:$AS$4,Binning_WOE_IV!$AT$2:$AT$4,"not found",0),Binning_WOE_IV!$R$62:$R$63,Binning_WOE_IV!$G$62:$G$63,"not found",0)</f>
        <v>0.12957806221905885</v>
      </c>
      <c r="AG156">
        <f>_xlfn.XLOOKUP(_xlfn.XLOOKUP(O156,Binning_WOE_IV!$AU$2:$AU$4,Binning_WOE_IV!$AV$2:$AV$4,"not found",0),Binning_WOE_IV!$R$64:$R$65,Binning_WOE_IV!$G$64:$G$65,"not found",0)</f>
        <v>0.23435622685305388</v>
      </c>
      <c r="AH156">
        <f>V156*TEST_SUMMARY!$C$3</f>
        <v>-5.5952498937620498E-2</v>
      </c>
      <c r="AI156">
        <f>W156*TEST_SUMMARY!$C$4</f>
        <v>-8.037531726833734E-2</v>
      </c>
      <c r="AJ156">
        <f>X156*TEST_SUMMARY!$C$5</f>
        <v>8.428542324031725E-2</v>
      </c>
      <c r="AK156">
        <f>Y156*TEST_SUMMARY!$C$6</f>
        <v>0.35709270141793154</v>
      </c>
      <c r="AL156">
        <f>Z156*TEST_SUMMARY!$C$7</f>
        <v>2.4580699342731407E-2</v>
      </c>
      <c r="AM156">
        <f>AA156*TEST_SUMMARY!$C$8</f>
        <v>-0.43521580803835686</v>
      </c>
      <c r="AN156">
        <f>AB156*TEST_SUMMARY!$C$9</f>
        <v>-0.49793991054548797</v>
      </c>
      <c r="AO156">
        <f>AC156*TEST_SUMMARY!$C$10</f>
        <v>4.7923621110280083E-2</v>
      </c>
      <c r="AP156">
        <f>AD156*TEST_SUMMARY!$C$11</f>
        <v>0.31977406031642996</v>
      </c>
      <c r="AQ156">
        <f>AE156*TEST_SUMMARY!$C$12</f>
        <v>6.1778553558697331E-2</v>
      </c>
      <c r="AR156">
        <f>AF156*TEST_SUMMARY!$C$13</f>
        <v>-7.9424741749105313E-2</v>
      </c>
      <c r="AS156">
        <f>AG156*TEST_SUMMARY!$C$14</f>
        <v>-8.8614999578798745E-2</v>
      </c>
      <c r="AT156">
        <f>TEST_SUMMARY!$C$2+SUM(AH156:AS156)</f>
        <v>-1.1634890318934423</v>
      </c>
      <c r="AU156">
        <f t="shared" si="25"/>
        <v>0.23803388804955813</v>
      </c>
      <c r="AV156">
        <f t="shared" si="26"/>
        <v>0.27185319679040382</v>
      </c>
      <c r="AW156">
        <f t="shared" si="27"/>
        <v>1</v>
      </c>
      <c r="AX156">
        <f t="shared" si="28"/>
        <v>0</v>
      </c>
      <c r="AY156" s="35">
        <f t="shared" si="36"/>
        <v>81</v>
      </c>
      <c r="AZ156" s="35">
        <f t="shared" si="36"/>
        <v>74</v>
      </c>
      <c r="BA156" s="35">
        <f t="shared" si="32"/>
        <v>0.37674418604651161</v>
      </c>
      <c r="BB156" s="35">
        <f t="shared" si="33"/>
        <v>0.87058823529411766</v>
      </c>
      <c r="BC156" s="35">
        <f t="shared" si="29"/>
        <v>0.49384404924760605</v>
      </c>
      <c r="BD156">
        <f t="shared" si="30"/>
        <v>0.87058823529411766</v>
      </c>
      <c r="BE156">
        <f t="shared" si="31"/>
        <v>0.37674418604651161</v>
      </c>
      <c r="BF156" s="23">
        <f>VLOOKUP(AH156,POINTS_TABLE!$D$2:$E$6,2,FALSE)</f>
        <v>-2.4216717822795024</v>
      </c>
      <c r="BG156" s="23">
        <f>VLOOKUP(AI156,POINTS_TABLE!$D$7:$E$12,2,FALSE)</f>
        <v>-3.4787121489872201</v>
      </c>
      <c r="BH156" s="23">
        <f>VLOOKUP(AJ156,POINTS_TABLE!$D$13:$E$18,2,FALSE)</f>
        <v>3.6479448638409924</v>
      </c>
      <c r="BI156" s="23">
        <f>VLOOKUP(AK156,POINTS_TABLE!$D$21:$E$24,2,FALSE)</f>
        <v>15.455276084198793</v>
      </c>
      <c r="BJ156" s="23">
        <f>VLOOKUP(AL156,POINTS_TABLE!$D$25:$E$27,2,FALSE)</f>
        <v>1.063873591300236</v>
      </c>
      <c r="BK156" s="23">
        <f>VLOOKUP(AM156,POINTS_TABLE!$D$28:$E$33,2,FALSE)</f>
        <v>-18.836510639202615</v>
      </c>
      <c r="BL156" s="23">
        <f>VLOOKUP(AN156,POINTS_TABLE!$D$34:$E$37,2,FALSE)</f>
        <v>-21.551263188140087</v>
      </c>
      <c r="BM156" s="23">
        <f>VLOOKUP(AO156,POINTS_TABLE!$D$38:$E$41,2,FALSE)</f>
        <v>2.0741751155172814</v>
      </c>
      <c r="BN156" s="23">
        <f>VLOOKUP(AP156,POINTS_TABLE!$D$42:$E$44,2,FALSE)</f>
        <v>13.840093530703253</v>
      </c>
      <c r="BO156" s="23">
        <f>VLOOKUP(AQ156,POINTS_TABLE!$D$45:$E$48,2,FALSE)</f>
        <v>2.6738283855727758</v>
      </c>
      <c r="BP156" s="23">
        <f>VLOOKUP(AR156,POINTS_TABLE!$D$49:$E$50,2,FALSE)</f>
        <v>-3.4375704313596254</v>
      </c>
      <c r="BQ156" s="23">
        <f>VLOOKUP(AS156,POINTS_TABLE!$D$51:$E$52,2,FALSE)</f>
        <v>-3.8353326132213157</v>
      </c>
      <c r="BR156" s="39">
        <f>ROUND(SCORECARD_SCALLING!$C$6-SUM(BF156:BQ156)-TRAIN_SUMMARY!$C$2*SCORECARD_SCALLING!$C$5,0)</f>
        <v>521</v>
      </c>
      <c r="BS156" t="str">
        <f t="shared" si="34"/>
        <v>Manual review</v>
      </c>
      <c r="BT156">
        <f t="shared" si="35"/>
        <v>2</v>
      </c>
    </row>
    <row r="157" spans="1:72">
      <c r="A157" s="2" t="s">
        <v>63</v>
      </c>
      <c r="B157" s="2">
        <v>6</v>
      </c>
      <c r="C157" s="2" t="s">
        <v>45</v>
      </c>
      <c r="D157" s="2" t="s">
        <v>23</v>
      </c>
      <c r="E157" s="2">
        <v>683</v>
      </c>
      <c r="F157" s="2" t="s">
        <v>34</v>
      </c>
      <c r="G157" s="2" t="s">
        <v>57</v>
      </c>
      <c r="H157" s="2">
        <v>2</v>
      </c>
      <c r="I157" s="2" t="s">
        <v>36</v>
      </c>
      <c r="J157" s="2" t="s">
        <v>27</v>
      </c>
      <c r="K157" s="2">
        <v>1</v>
      </c>
      <c r="L157" s="2" t="s">
        <v>43</v>
      </c>
      <c r="M157" s="2">
        <v>29</v>
      </c>
      <c r="N157" s="2" t="s">
        <v>61</v>
      </c>
      <c r="O157" s="2" t="s">
        <v>29</v>
      </c>
      <c r="P157" s="2">
        <v>1</v>
      </c>
      <c r="Q157" s="2" t="s">
        <v>30</v>
      </c>
      <c r="R157" s="2">
        <v>1</v>
      </c>
      <c r="S157" s="2" t="s">
        <v>27</v>
      </c>
      <c r="T157" s="2" t="s">
        <v>31</v>
      </c>
      <c r="U157" s="2">
        <v>0</v>
      </c>
      <c r="V157">
        <f>_xlfn.XLOOKUP(B157,Binning_WOE_IV!$C$2:$C$6,Binning_WOE_IV!$I$2:$I$6,"not found",-1)</f>
        <v>1.0146162505891094</v>
      </c>
      <c r="W157">
        <f>_xlfn.XLOOKUP(E157,Binning_WOE_IV!$C$7:$C$12,Binning_WOE_IV!$I$7:$I$12,"not found",-1)</f>
        <v>3.9978967825304385E-2</v>
      </c>
      <c r="X157">
        <f>_xlfn.XLOOKUP(M157,Binning_WOE_IV!$C$13:$C$18,Binning_WOE_IV!$I$13:$I$18,"not found",-1)</f>
        <v>-0.13233987329659078</v>
      </c>
      <c r="Y157">
        <f>_xlfn.XLOOKUP(A157,Binning_WOE_IV!$B$32:$B$35,Binning_WOE_IV!$G$32:$G$35,"not found",0)</f>
        <v>0.16731839020190586</v>
      </c>
      <c r="Z157" s="23">
        <f>_xlfn.XLOOKUP(_xlfn.XLOOKUP(C157,Binning_WOE_IV!$AF$2:$AF$6,Binning_WOE_IV!$AG$2:$AG$6,"not found",0),Binning_WOE_IV!$R$36:$R$38,Binning_WOE_IV!$G$36:$G$38,"not found",0)</f>
        <v>-4.4726268044255127E-2</v>
      </c>
      <c r="AA157" cm="1">
        <f t="array" ref="AA157">_xlfn.SWITCH(D157,"radio/tv",Binning_WOE_IV!$G$39,"other",Binning_WOE_IV!$G$39,"education",Binning_WOE_IV!$G$40,"retraining",Binning_WOE_IV!$G$40,"furniture/equipment",Binning_WOE_IV!$G$41,"domestic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57">
        <f>_xlfn.LET(_xlpm.b,_xlfn.XLOOKUP(F157,Binning_WOE_IV!$AJ$2:$AJ$6,Binning_WOE_IV!$AK$2:$AK$6,"not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57">
        <f>_xlfn.LET(_xlpm.b,_xlfn.XLOOKUP(G157,Binning_WOE_IV!$AL$2:$AL$6,Binning_WOE_IV!$AM$2:$AM$6,"not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57">
        <f>_xlfn.XLOOKUP(_xlfn.XLOOKUP(I157,Binning_WOE_IV!$AN$2:$AN$5,Binning_WOE_IV!$AO$2:$AO$5,"not found",0),Binning_WOE_IV!$R$53:$R$55,Binning_WOE_IV!$G$53:$G$55,"not found",0)</f>
        <v>-0.20099341664998441</v>
      </c>
      <c r="AE157">
        <f>_xlfn.LET(_xlpm.b,_xlfn.XLOOKUP(L157,Binning_WOE_IV!$AQ$2:$AQ$5,Binning_WOE_IV!$AR$2:$AR$5,"not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57">
        <f>_xlfn.XLOOKUP(_xlfn.XLOOKUP(N157,Binning_WOE_IV!$AS$2:$AS$4,Binning_WOE_IV!$AT$2:$AT$4,"not found",0),Binning_WOE_IV!$R$62:$R$63,Binning_WOE_IV!$G$62:$G$63,"not found",0)</f>
        <v>-0.54969627176468283</v>
      </c>
      <c r="AG157">
        <f>_xlfn.XLOOKUP(_xlfn.XLOOKUP(O157,Binning_WOE_IV!$AU$2:$AU$4,Binning_WOE_IV!$AV$2:$AV$4,"not found",0),Binning_WOE_IV!$R$64:$R$65,Binning_WOE_IV!$G$64:$G$65,"not found",0)</f>
        <v>0.23435622685305388</v>
      </c>
      <c r="AH157">
        <f>V157*TEST_SUMMARY!$C$3</f>
        <v>-0.80010661528638027</v>
      </c>
      <c r="AI157">
        <f>W157*TEST_SUMMARY!$C$4</f>
        <v>-1.9952478243670423E-2</v>
      </c>
      <c r="AJ157">
        <f>X157*TEST_SUMMARY!$C$5</f>
        <v>8.428542324031725E-2</v>
      </c>
      <c r="AK157">
        <f>Y157*TEST_SUMMARY!$C$6</f>
        <v>-0.13115011605145144</v>
      </c>
      <c r="AL157">
        <f>Z157*TEST_SUMMARY!$C$7</f>
        <v>2.4580699342731407E-2</v>
      </c>
      <c r="AM157">
        <f>AA157*TEST_SUMMARY!$C$8</f>
        <v>-0.43521580803835686</v>
      </c>
      <c r="AN157">
        <f>AB157*TEST_SUMMARY!$C$9</f>
        <v>0.17108448609736249</v>
      </c>
      <c r="AO157">
        <f>AC157*TEST_SUMMARY!$C$10</f>
        <v>0.2867089209985732</v>
      </c>
      <c r="AP157">
        <f>AD157*TEST_SUMMARY!$C$11</f>
        <v>0.23813846799994265</v>
      </c>
      <c r="AQ157">
        <f>AE157*TEST_SUMMARY!$C$12</f>
        <v>-1.8327249432625072E-2</v>
      </c>
      <c r="AR157">
        <f>AF157*TEST_SUMMARY!$C$13</f>
        <v>0.33693577197926589</v>
      </c>
      <c r="AS157">
        <f>AG157*TEST_SUMMARY!$C$14</f>
        <v>-8.8614999578798745E-2</v>
      </c>
      <c r="AT157">
        <f>TEST_SUMMARY!$C$2+SUM(AH157:AS157)</f>
        <v>-1.1730343117352129</v>
      </c>
      <c r="AU157">
        <f t="shared" si="25"/>
        <v>0.23630695616481864</v>
      </c>
      <c r="AV157">
        <f t="shared" si="26"/>
        <v>0.2695893456336923</v>
      </c>
      <c r="AW157">
        <f t="shared" si="27"/>
        <v>1</v>
      </c>
      <c r="AX157">
        <f t="shared" si="28"/>
        <v>0</v>
      </c>
      <c r="AY157" s="35">
        <f t="shared" si="36"/>
        <v>82</v>
      </c>
      <c r="AZ157" s="35">
        <f t="shared" si="36"/>
        <v>74</v>
      </c>
      <c r="BA157" s="35">
        <f t="shared" si="32"/>
        <v>0.38139534883720932</v>
      </c>
      <c r="BB157" s="35">
        <f t="shared" si="33"/>
        <v>0.87058823529411766</v>
      </c>
      <c r="BC157" s="35">
        <f t="shared" si="29"/>
        <v>0.48919288645690834</v>
      </c>
      <c r="BD157">
        <f t="shared" si="30"/>
        <v>0.87058823529411766</v>
      </c>
      <c r="BE157">
        <f t="shared" si="31"/>
        <v>0.38139534883720932</v>
      </c>
      <c r="BF157" s="23">
        <f>VLOOKUP(AH157,POINTS_TABLE!$D$2:$E$6,2,FALSE)</f>
        <v>-34.629295381683434</v>
      </c>
      <c r="BG157" s="23">
        <f>VLOOKUP(AI157,POINTS_TABLE!$D$7:$E$12,2,FALSE)</f>
        <v>-0.86356024246764762</v>
      </c>
      <c r="BH157" s="23">
        <f>VLOOKUP(AJ157,POINTS_TABLE!$D$13:$E$18,2,FALSE)</f>
        <v>3.6479448638409924</v>
      </c>
      <c r="BI157" s="23">
        <f>VLOOKUP(AK157,POINTS_TABLE!$D$21:$E$24,2,FALSE)</f>
        <v>-5.6762886611832304</v>
      </c>
      <c r="BJ157" s="23">
        <f>VLOOKUP(AL157,POINTS_TABLE!$D$25:$E$27,2,FALSE)</f>
        <v>1.063873591300236</v>
      </c>
      <c r="BK157" s="23">
        <f>VLOOKUP(AM157,POINTS_TABLE!$D$28:$E$33,2,FALSE)</f>
        <v>-18.836510639202615</v>
      </c>
      <c r="BL157" s="23">
        <f>VLOOKUP(AN157,POINTS_TABLE!$D$34:$E$37,2,FALSE)</f>
        <v>7.4046821899710498</v>
      </c>
      <c r="BM157" s="23">
        <f>VLOOKUP(AO157,POINTS_TABLE!$D$38:$E$41,2,FALSE)</f>
        <v>12.409006155098014</v>
      </c>
      <c r="BN157" s="23">
        <f>VLOOKUP(AP157,POINTS_TABLE!$D$42:$E$44,2,FALSE)</f>
        <v>10.30683560485237</v>
      </c>
      <c r="BO157" s="23">
        <f>VLOOKUP(AQ157,POINTS_TABLE!$D$45:$E$48,2,FALSE)</f>
        <v>-0.79321895608749771</v>
      </c>
      <c r="BP157" s="23">
        <f>VLOOKUP(AR157,POINTS_TABLE!$D$49:$E$50,2,FALSE)</f>
        <v>14.582867019977442</v>
      </c>
      <c r="BQ157" s="23">
        <f>VLOOKUP(AS157,POINTS_TABLE!$D$51:$E$52,2,FALSE)</f>
        <v>-3.8353326132213157</v>
      </c>
      <c r="BR157" s="39">
        <f>ROUND(SCORECARD_SCALLING!$C$6-SUM(BF157:BQ157)-TRAIN_SUMMARY!$C$2*SCORECARD_SCALLING!$C$5,0)</f>
        <v>521</v>
      </c>
      <c r="BS157" t="str">
        <f t="shared" si="34"/>
        <v>Manual review</v>
      </c>
      <c r="BT157">
        <f t="shared" si="35"/>
        <v>2</v>
      </c>
    </row>
    <row r="158" spans="1:72">
      <c r="A158" s="2" t="s">
        <v>32</v>
      </c>
      <c r="B158" s="2">
        <v>39</v>
      </c>
      <c r="C158" s="2" t="s">
        <v>22</v>
      </c>
      <c r="D158" s="2" t="s">
        <v>23</v>
      </c>
      <c r="E158" s="2">
        <v>4933</v>
      </c>
      <c r="F158" s="2" t="s">
        <v>34</v>
      </c>
      <c r="G158" s="2" t="s">
        <v>39</v>
      </c>
      <c r="H158" s="2">
        <v>2</v>
      </c>
      <c r="I158" s="2" t="s">
        <v>26</v>
      </c>
      <c r="J158" s="2" t="s">
        <v>42</v>
      </c>
      <c r="K158" s="2">
        <v>2</v>
      </c>
      <c r="L158" s="2" t="s">
        <v>28</v>
      </c>
      <c r="M158" s="2">
        <v>25</v>
      </c>
      <c r="N158" s="2" t="s">
        <v>27</v>
      </c>
      <c r="O158" s="2" t="s">
        <v>29</v>
      </c>
      <c r="P158" s="2">
        <v>2</v>
      </c>
      <c r="Q158" s="2" t="s">
        <v>30</v>
      </c>
      <c r="R158" s="2">
        <v>1</v>
      </c>
      <c r="S158" s="2" t="s">
        <v>27</v>
      </c>
      <c r="T158" s="2" t="s">
        <v>31</v>
      </c>
      <c r="U158" s="2">
        <v>1</v>
      </c>
      <c r="V158">
        <f>_xlfn.XLOOKUP(B158,Binning_WOE_IV!$C$2:$C$6,Binning_WOE_IV!$I$2:$I$6,"not found",-1)</f>
        <v>-0.672432264549915</v>
      </c>
      <c r="W158">
        <f>_xlfn.XLOOKUP(E158,Binning_WOE_IV!$C$7:$C$12,Binning_WOE_IV!$I$7:$I$12,"not found",-1)</f>
        <v>4.3939369041401284E-2</v>
      </c>
      <c r="X158">
        <f>_xlfn.XLOOKUP(M158,Binning_WOE_IV!$C$13:$C$18,Binning_WOE_IV!$I$13:$I$18,"not found",-1)</f>
        <v>-0.40221483439086264</v>
      </c>
      <c r="Y158">
        <f>_xlfn.XLOOKUP(A158,Binning_WOE_IV!$B$32:$B$35,Binning_WOE_IV!$G$32:$G$35,"not found",0)</f>
        <v>-0.45557089656450134</v>
      </c>
      <c r="Z158" s="23">
        <f>_xlfn.XLOOKUP(_xlfn.XLOOKUP(C158,Binning_WOE_IV!$AF$2:$AF$6,Binning_WOE_IV!$AG$2:$AG$6,"not found",0),Binning_WOE_IV!$R$36:$R$38,Binning_WOE_IV!$G$36:$G$38,"not found",0)</f>
        <v>0.68738688104907397</v>
      </c>
      <c r="AA158" cm="1">
        <f t="array" ref="AA158">_xlfn.SWITCH(D158,"radio/tv",Binning_WOE_IV!$G$39,"other",Binning_WOE_IV!$G$39,"education",Binning_WOE_IV!$G$40,"retraining",Binning_WOE_IV!$G$40,"furniture/equipment",Binning_WOE_IV!$G$41,"domestic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58">
        <f>_xlfn.LET(_xlpm.b,_xlfn.XLOOKUP(F158,Binning_WOE_IV!$AJ$2:$AJ$6,Binning_WOE_IV!$AK$2:$AK$6,"not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58">
        <f>_xlfn.LET(_xlpm.b,_xlfn.XLOOKUP(G158,Binning_WOE_IV!$AL$2:$AL$6,Binning_WOE_IV!$AM$2:$AM$6,"not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58">
        <f>_xlfn.XLOOKUP(_xlfn.XLOOKUP(I158,Binning_WOE_IV!$AN$2:$AN$5,Binning_WOE_IV!$AO$2:$AO$5,"not found",0),Binning_WOE_IV!$R$53:$R$55,Binning_WOE_IV!$G$53:$G$55,"not found",0)</f>
        <v>0.1811117123342415</v>
      </c>
      <c r="AE158">
        <f>_xlfn.LET(_xlpm.b,_xlfn.XLOOKUP(L158,Binning_WOE_IV!$AQ$2:$AQ$5,Binning_WOE_IV!$AR$2:$AR$5,"not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58">
        <f>_xlfn.XLOOKUP(_xlfn.XLOOKUP(N158,Binning_WOE_IV!$AS$2:$AS$4,Binning_WOE_IV!$AT$2:$AT$4,"not found",0),Binning_WOE_IV!$R$62:$R$63,Binning_WOE_IV!$G$62:$G$63,"not found",0)</f>
        <v>0.12957806221905885</v>
      </c>
      <c r="AG158">
        <f>_xlfn.XLOOKUP(_xlfn.XLOOKUP(O158,Binning_WOE_IV!$AU$2:$AU$4,Binning_WOE_IV!$AV$2:$AV$4,"not found",0),Binning_WOE_IV!$R$64:$R$65,Binning_WOE_IV!$G$64:$G$65,"not found",0)</f>
        <v>0.23435622685305388</v>
      </c>
      <c r="AH158">
        <f>V158*TEST_SUMMARY!$C$3</f>
        <v>0.53026698802232175</v>
      </c>
      <c r="AI158">
        <f>W158*TEST_SUMMARY!$C$4</f>
        <v>-2.1929012991782761E-2</v>
      </c>
      <c r="AJ158">
        <f>X158*TEST_SUMMARY!$C$5</f>
        <v>0.25616502952357967</v>
      </c>
      <c r="AK158">
        <f>Y158*TEST_SUMMARY!$C$6</f>
        <v>0.35709270141793154</v>
      </c>
      <c r="AL158">
        <f>Z158*TEST_SUMMARY!$C$7</f>
        <v>-0.37777464997720578</v>
      </c>
      <c r="AM158">
        <f>AA158*TEST_SUMMARY!$C$8</f>
        <v>-0.43521580803835686</v>
      </c>
      <c r="AN158">
        <f>AB158*TEST_SUMMARY!$C$9</f>
        <v>0.17108448609736249</v>
      </c>
      <c r="AO158">
        <f>AC158*TEST_SUMMARY!$C$10</f>
        <v>-0.18469041192036334</v>
      </c>
      <c r="AP158">
        <f>AD158*TEST_SUMMARY!$C$11</f>
        <v>-0.21458247952085815</v>
      </c>
      <c r="AQ158">
        <f>AE158*TEST_SUMMARY!$C$12</f>
        <v>-0.28008206528227803</v>
      </c>
      <c r="AR158">
        <f>AF158*TEST_SUMMARY!$C$13</f>
        <v>-7.9424741749105313E-2</v>
      </c>
      <c r="AS158">
        <f>AG158*TEST_SUMMARY!$C$14</f>
        <v>-8.8614999578798745E-2</v>
      </c>
      <c r="AT158">
        <f>TEST_SUMMARY!$C$2+SUM(AH158:AS158)</f>
        <v>-1.1891057787596766</v>
      </c>
      <c r="AU158">
        <f t="shared" si="25"/>
        <v>0.23341890467508103</v>
      </c>
      <c r="AV158">
        <f t="shared" si="26"/>
        <v>1.454920565515661</v>
      </c>
      <c r="AW158">
        <f t="shared" si="27"/>
        <v>0</v>
      </c>
      <c r="AX158">
        <f t="shared" si="28"/>
        <v>1</v>
      </c>
      <c r="AY158" s="35">
        <f t="shared" si="36"/>
        <v>82</v>
      </c>
      <c r="AZ158" s="35">
        <f t="shared" si="36"/>
        <v>75</v>
      </c>
      <c r="BA158" s="35">
        <f t="shared" si="32"/>
        <v>0.38139534883720932</v>
      </c>
      <c r="BB158" s="35">
        <f t="shared" si="33"/>
        <v>0.88235294117647056</v>
      </c>
      <c r="BC158" s="35">
        <f t="shared" si="29"/>
        <v>0.50095759233926129</v>
      </c>
      <c r="BD158">
        <f t="shared" si="30"/>
        <v>0.88235294117647056</v>
      </c>
      <c r="BE158">
        <f t="shared" si="31"/>
        <v>0.38139534883720932</v>
      </c>
      <c r="BF158" s="23">
        <f>VLOOKUP(AH158,POINTS_TABLE!$D$2:$E$6,2,FALSE)</f>
        <v>22.950406619007929</v>
      </c>
      <c r="BG158" s="23">
        <f>VLOOKUP(AI158,POINTS_TABLE!$D$7:$E$12,2,FALSE)</f>
        <v>-0.94910634884503919</v>
      </c>
      <c r="BH158" s="23">
        <f>VLOOKUP(AJ158,POINTS_TABLE!$D$13:$E$18,2,FALSE)</f>
        <v>11.087040532285299</v>
      </c>
      <c r="BI158" s="23">
        <f>VLOOKUP(AK158,POINTS_TABLE!$D$21:$E$24,2,FALSE)</f>
        <v>15.455276084198793</v>
      </c>
      <c r="BJ158" s="23">
        <f>VLOOKUP(AL158,POINTS_TABLE!$D$25:$E$27,2,FALSE)</f>
        <v>-16.350408422870363</v>
      </c>
      <c r="BK158" s="23">
        <f>VLOOKUP(AM158,POINTS_TABLE!$D$28:$E$33,2,FALSE)</f>
        <v>-18.836510639202615</v>
      </c>
      <c r="BL158" s="23">
        <f>VLOOKUP(AN158,POINTS_TABLE!$D$34:$E$37,2,FALSE)</f>
        <v>7.4046821899710498</v>
      </c>
      <c r="BM158" s="23">
        <f>VLOOKUP(AO158,POINTS_TABLE!$D$38:$E$41,2,FALSE)</f>
        <v>-7.9935582413174426</v>
      </c>
      <c r="BN158" s="23">
        <f>VLOOKUP(AP158,POINTS_TABLE!$D$42:$E$44,2,FALSE)</f>
        <v>-9.2873123719919874</v>
      </c>
      <c r="BO158" s="23">
        <f>VLOOKUP(AQ158,POINTS_TABLE!$D$45:$E$48,2,FALSE)</f>
        <v>-12.122190198740443</v>
      </c>
      <c r="BP158" s="23">
        <f>VLOOKUP(AR158,POINTS_TABLE!$D$49:$E$50,2,FALSE)</f>
        <v>-3.4375704313596254</v>
      </c>
      <c r="BQ158" s="23">
        <f>VLOOKUP(AS158,POINTS_TABLE!$D$51:$E$52,2,FALSE)</f>
        <v>-3.8353326132213157</v>
      </c>
      <c r="BR158" s="39">
        <f>ROUND(SCORECARD_SCALLING!$C$6-SUM(BF158:BQ158)-TRAIN_SUMMARY!$C$2*SCORECARD_SCALLING!$C$5,0)</f>
        <v>522</v>
      </c>
      <c r="BS158" t="str">
        <f t="shared" si="34"/>
        <v>Manual review</v>
      </c>
      <c r="BT158">
        <f t="shared" si="35"/>
        <v>2</v>
      </c>
    </row>
    <row r="159" spans="1:72">
      <c r="A159" s="2" t="s">
        <v>37</v>
      </c>
      <c r="B159" s="2">
        <v>18</v>
      </c>
      <c r="C159" s="2" t="s">
        <v>33</v>
      </c>
      <c r="D159" s="2" t="s">
        <v>58</v>
      </c>
      <c r="E159" s="2">
        <v>1950</v>
      </c>
      <c r="F159" s="2" t="s">
        <v>34</v>
      </c>
      <c r="G159" s="2" t="s">
        <v>39</v>
      </c>
      <c r="H159" s="2">
        <v>4</v>
      </c>
      <c r="I159" s="2" t="s">
        <v>26</v>
      </c>
      <c r="J159" s="2" t="s">
        <v>27</v>
      </c>
      <c r="K159" s="2">
        <v>1</v>
      </c>
      <c r="L159" s="2" t="s">
        <v>50</v>
      </c>
      <c r="M159" s="2">
        <v>34</v>
      </c>
      <c r="N159" s="2" t="s">
        <v>65</v>
      </c>
      <c r="O159" s="2" t="s">
        <v>29</v>
      </c>
      <c r="P159" s="2">
        <v>2</v>
      </c>
      <c r="Q159" s="2" t="s">
        <v>30</v>
      </c>
      <c r="R159" s="2">
        <v>1</v>
      </c>
      <c r="S159" s="2" t="s">
        <v>31</v>
      </c>
      <c r="T159" s="2" t="s">
        <v>31</v>
      </c>
      <c r="U159" s="2">
        <v>0</v>
      </c>
      <c r="V159">
        <f>_xlfn.XLOOKUP(B159,Binning_WOE_IV!$C$2:$C$6,Binning_WOE_IV!$I$2:$I$6,"not found",-1)</f>
        <v>7.0953437452657447E-2</v>
      </c>
      <c r="W159">
        <f>_xlfn.XLOOKUP(E159,Binning_WOE_IV!$C$7:$C$12,Binning_WOE_IV!$I$7:$I$12,"not found",-1)</f>
        <v>0.16104877718831048</v>
      </c>
      <c r="X159">
        <f>_xlfn.XLOOKUP(M159,Binning_WOE_IV!$C$13:$C$18,Binning_WOE_IV!$I$13:$I$18,"not found",-1)</f>
        <v>-9.0210644079187538E-2</v>
      </c>
      <c r="Y159">
        <f>_xlfn.XLOOKUP(A159,Binning_WOE_IV!$B$32:$B$35,Binning_WOE_IV!$G$32:$G$35,"not found",0)</f>
        <v>1.1281887537091495</v>
      </c>
      <c r="Z159" s="23">
        <f>_xlfn.XLOOKUP(_xlfn.XLOOKUP(C159,Binning_WOE_IV!$AF$2:$AF$6,Binning_WOE_IV!$AG$2:$AG$6,"not found",0),Binning_WOE_IV!$R$36:$R$38,Binning_WOE_IV!$G$36:$G$38,"not found",0)</f>
        <v>-4.4726268044255127E-2</v>
      </c>
      <c r="AA159" cm="1">
        <f t="array" ref="AA159">_xlfn.SWITCH(D159,"radio/tv",Binning_WOE_IV!$G$39,"other",Binning_WOE_IV!$G$39,"education",Binning_WOE_IV!$G$40,"retraining",Binning_WOE_IV!$G$40,"furniture/equipment",Binning_WOE_IV!$G$41,"domestic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59">
        <f>_xlfn.LET(_xlpm.b,_xlfn.XLOOKUP(F159,Binning_WOE_IV!$AJ$2:$AJ$6,Binning_WOE_IV!$AK$2:$AK$6,"not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59">
        <f>_xlfn.LET(_xlpm.b,_xlfn.XLOOKUP(G159,Binning_WOE_IV!$AL$2:$AL$6,Binning_WOE_IV!$AM$2:$AM$6,"not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59">
        <f>_xlfn.XLOOKUP(_xlfn.XLOOKUP(I159,Binning_WOE_IV!$AN$2:$AN$5,Binning_WOE_IV!$AO$2:$AO$5,"not found",0),Binning_WOE_IV!$R$53:$R$55,Binning_WOE_IV!$G$53:$G$55,"not found",0)</f>
        <v>0.1811117123342415</v>
      </c>
      <c r="AE159">
        <f>_xlfn.LET(_xlpm.b,_xlfn.XLOOKUP(L159,Binning_WOE_IV!$AQ$2:$AQ$5,Binning_WOE_IV!$AR$2:$AR$5,"not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59">
        <f>_xlfn.XLOOKUP(_xlfn.XLOOKUP(N159,Binning_WOE_IV!$AS$2:$AS$4,Binning_WOE_IV!$AT$2:$AT$4,"not found",0),Binning_WOE_IV!$R$62:$R$63,Binning_WOE_IV!$G$62:$G$63,"not found",0)</f>
        <v>-0.54969627176468283</v>
      </c>
      <c r="AG159">
        <f>_xlfn.XLOOKUP(_xlfn.XLOOKUP(O159,Binning_WOE_IV!$AU$2:$AU$4,Binning_WOE_IV!$AV$2:$AV$4,"not found",0),Binning_WOE_IV!$R$64:$R$65,Binning_WOE_IV!$G$64:$G$65,"not found",0)</f>
        <v>0.23435622685305388</v>
      </c>
      <c r="AH159">
        <f>V159*TEST_SUMMARY!$C$3</f>
        <v>-5.5952498937620498E-2</v>
      </c>
      <c r="AI159">
        <f>W159*TEST_SUMMARY!$C$4</f>
        <v>-8.037531726833734E-2</v>
      </c>
      <c r="AJ159">
        <f>X159*TEST_SUMMARY!$C$5</f>
        <v>5.7453903556002682E-2</v>
      </c>
      <c r="AK159">
        <f>Y159*TEST_SUMMARY!$C$6</f>
        <v>-0.88431454425511169</v>
      </c>
      <c r="AL159">
        <f>Z159*TEST_SUMMARY!$C$7</f>
        <v>2.4580699342731407E-2</v>
      </c>
      <c r="AM159">
        <f>AA159*TEST_SUMMARY!$C$8</f>
        <v>0.4883377841684039</v>
      </c>
      <c r="AN159">
        <f>AB159*TEST_SUMMARY!$C$9</f>
        <v>0.17108448609736249</v>
      </c>
      <c r="AO159">
        <f>AC159*TEST_SUMMARY!$C$10</f>
        <v>-0.18469041192036334</v>
      </c>
      <c r="AP159">
        <f>AD159*TEST_SUMMARY!$C$11</f>
        <v>-0.21458247952085815</v>
      </c>
      <c r="AQ159">
        <f>AE159*TEST_SUMMARY!$C$12</f>
        <v>6.1778553558697331E-2</v>
      </c>
      <c r="AR159">
        <f>AF159*TEST_SUMMARY!$C$13</f>
        <v>0.33693577197926589</v>
      </c>
      <c r="AS159">
        <f>AG159*TEST_SUMMARY!$C$14</f>
        <v>-8.8614999578798745E-2</v>
      </c>
      <c r="AT159">
        <f>TEST_SUMMARY!$C$2+SUM(AH159:AS159)</f>
        <v>-1.189759867540749</v>
      </c>
      <c r="AU159">
        <f t="shared" si="25"/>
        <v>0.23330188602169996</v>
      </c>
      <c r="AV159">
        <f t="shared" si="26"/>
        <v>0.26566214834166513</v>
      </c>
      <c r="AW159">
        <f t="shared" si="27"/>
        <v>1</v>
      </c>
      <c r="AX159">
        <f t="shared" si="28"/>
        <v>0</v>
      </c>
      <c r="AY159" s="35">
        <f t="shared" si="36"/>
        <v>83</v>
      </c>
      <c r="AZ159" s="35">
        <f t="shared" si="36"/>
        <v>75</v>
      </c>
      <c r="BA159" s="35">
        <f t="shared" si="32"/>
        <v>0.38604651162790699</v>
      </c>
      <c r="BB159" s="35">
        <f t="shared" si="33"/>
        <v>0.88235294117647056</v>
      </c>
      <c r="BC159" s="35">
        <f t="shared" si="29"/>
        <v>0.49630642954856358</v>
      </c>
      <c r="BD159">
        <f t="shared" si="30"/>
        <v>0.88235294117647056</v>
      </c>
      <c r="BE159">
        <f t="shared" si="31"/>
        <v>0.38604651162790699</v>
      </c>
      <c r="BF159" s="23">
        <f>VLOOKUP(AH159,POINTS_TABLE!$D$2:$E$6,2,FALSE)</f>
        <v>-2.4216717822795024</v>
      </c>
      <c r="BG159" s="23">
        <f>VLOOKUP(AI159,POINTS_TABLE!$D$7:$E$12,2,FALSE)</f>
        <v>-3.4787121489872201</v>
      </c>
      <c r="BH159" s="23">
        <f>VLOOKUP(AJ159,POINTS_TABLE!$D$13:$E$18,2,FALSE)</f>
        <v>2.4866538521987356</v>
      </c>
      <c r="BI159" s="23">
        <f>VLOOKUP(AK159,POINTS_TABLE!$D$21:$E$24,2,FALSE)</f>
        <v>-38.273886227485001</v>
      </c>
      <c r="BJ159" s="23">
        <f>VLOOKUP(AL159,POINTS_TABLE!$D$25:$E$27,2,FALSE)</f>
        <v>1.063873591300236</v>
      </c>
      <c r="BK159" s="23">
        <f>VLOOKUP(AM159,POINTS_TABLE!$D$28:$E$33,2,FALSE)</f>
        <v>21.135674984953837</v>
      </c>
      <c r="BL159" s="23">
        <f>VLOOKUP(AN159,POINTS_TABLE!$D$34:$E$37,2,FALSE)</f>
        <v>7.4046821899710498</v>
      </c>
      <c r="BM159" s="23">
        <f>VLOOKUP(AO159,POINTS_TABLE!$D$38:$E$41,2,FALSE)</f>
        <v>-7.9935582413174426</v>
      </c>
      <c r="BN159" s="23">
        <f>VLOOKUP(AP159,POINTS_TABLE!$D$42:$E$44,2,FALSE)</f>
        <v>-9.2873123719919874</v>
      </c>
      <c r="BO159" s="23">
        <f>VLOOKUP(AQ159,POINTS_TABLE!$D$45:$E$48,2,FALSE)</f>
        <v>2.6738283855727758</v>
      </c>
      <c r="BP159" s="23">
        <f>VLOOKUP(AR159,POINTS_TABLE!$D$49:$E$50,2,FALSE)</f>
        <v>14.582867019977442</v>
      </c>
      <c r="BQ159" s="23">
        <f>VLOOKUP(AS159,POINTS_TABLE!$D$51:$E$52,2,FALSE)</f>
        <v>-3.8353326132213157</v>
      </c>
      <c r="BR159" s="39">
        <f>ROUND(SCORECARD_SCALLING!$C$6-SUM(BF159:BQ159)-TRAIN_SUMMARY!$C$2*SCORECARD_SCALLING!$C$5,0)</f>
        <v>522</v>
      </c>
      <c r="BS159" t="str">
        <f t="shared" si="34"/>
        <v>Manual review</v>
      </c>
      <c r="BT159">
        <f t="shared" si="35"/>
        <v>2</v>
      </c>
    </row>
    <row r="160" spans="1:72">
      <c r="A160" s="2" t="s">
        <v>37</v>
      </c>
      <c r="B160" s="2">
        <v>30</v>
      </c>
      <c r="C160" s="2" t="s">
        <v>45</v>
      </c>
      <c r="D160" s="2" t="s">
        <v>58</v>
      </c>
      <c r="E160" s="2">
        <v>4272</v>
      </c>
      <c r="F160" s="2" t="s">
        <v>59</v>
      </c>
      <c r="G160" s="2" t="s">
        <v>35</v>
      </c>
      <c r="H160" s="2">
        <v>2</v>
      </c>
      <c r="I160" s="2" t="s">
        <v>26</v>
      </c>
      <c r="J160" s="2" t="s">
        <v>27</v>
      </c>
      <c r="K160" s="2">
        <v>2</v>
      </c>
      <c r="L160" s="2" t="s">
        <v>43</v>
      </c>
      <c r="M160" s="2">
        <v>26</v>
      </c>
      <c r="N160" s="2" t="s">
        <v>27</v>
      </c>
      <c r="O160" s="2" t="s">
        <v>29</v>
      </c>
      <c r="P160" s="2">
        <v>2</v>
      </c>
      <c r="Q160" s="2" t="s">
        <v>40</v>
      </c>
      <c r="R160" s="2">
        <v>1</v>
      </c>
      <c r="S160" s="2" t="s">
        <v>27</v>
      </c>
      <c r="T160" s="2" t="s">
        <v>31</v>
      </c>
      <c r="U160" s="2">
        <v>0</v>
      </c>
      <c r="V160">
        <f>_xlfn.XLOOKUP(B160,Binning_WOE_IV!$C$2:$C$6,Binning_WOE_IV!$I$2:$I$6,"not found",-1)</f>
        <v>-0.12917431193202994</v>
      </c>
      <c r="W160">
        <f>_xlfn.XLOOKUP(E160,Binning_WOE_IV!$C$7:$C$12,Binning_WOE_IV!$I$7:$I$12,"not found",-1)</f>
        <v>4.3939369041401284E-2</v>
      </c>
      <c r="X160">
        <f>_xlfn.XLOOKUP(M160,Binning_WOE_IV!$C$13:$C$18,Binning_WOE_IV!$I$13:$I$18,"not found",-1)</f>
        <v>-0.13233987329659078</v>
      </c>
      <c r="Y160">
        <f>_xlfn.XLOOKUP(A160,Binning_WOE_IV!$B$32:$B$35,Binning_WOE_IV!$G$32:$G$35,"not found",0)</f>
        <v>1.1281887537091495</v>
      </c>
      <c r="Z160" s="23">
        <f>_xlfn.XLOOKUP(_xlfn.XLOOKUP(C160,Binning_WOE_IV!$AF$2:$AF$6,Binning_WOE_IV!$AG$2:$AG$6,"not found",0),Binning_WOE_IV!$R$36:$R$38,Binning_WOE_IV!$G$36:$G$38,"not found",0)</f>
        <v>-4.4726268044255127E-2</v>
      </c>
      <c r="AA160" cm="1">
        <f t="array" ref="AA160">_xlfn.SWITCH(D160,"radio/tv",Binning_WOE_IV!$G$39,"other",Binning_WOE_IV!$G$39,"education",Binning_WOE_IV!$G$40,"retraining",Binning_WOE_IV!$G$40,"furniture/equipment",Binning_WOE_IV!$G$41,"domestic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60">
        <f>_xlfn.LET(_xlpm.b,_xlfn.XLOOKUP(F160,Binning_WOE_IV!$AJ$2:$AJ$6,Binning_WOE_IV!$AK$2:$AK$6,"not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160">
        <f>_xlfn.LET(_xlpm.b,_xlfn.XLOOKUP(G160,Binning_WOE_IV!$AL$2:$AL$6,Binning_WOE_IV!$AM$2:$AM$6,"not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60">
        <f>_xlfn.XLOOKUP(_xlfn.XLOOKUP(I160,Binning_WOE_IV!$AN$2:$AN$5,Binning_WOE_IV!$AO$2:$AO$5,"not found",0),Binning_WOE_IV!$R$53:$R$55,Binning_WOE_IV!$G$53:$G$55,"not found",0)</f>
        <v>0.1811117123342415</v>
      </c>
      <c r="AE160">
        <f>_xlfn.LET(_xlpm.b,_xlfn.XLOOKUP(L160,Binning_WOE_IV!$AQ$2:$AQ$5,Binning_WOE_IV!$AR$2:$AR$5,"not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60">
        <f>_xlfn.XLOOKUP(_xlfn.XLOOKUP(N160,Binning_WOE_IV!$AS$2:$AS$4,Binning_WOE_IV!$AT$2:$AT$4,"not found",0),Binning_WOE_IV!$R$62:$R$63,Binning_WOE_IV!$G$62:$G$63,"not found",0)</f>
        <v>0.12957806221905885</v>
      </c>
      <c r="AG160">
        <f>_xlfn.XLOOKUP(_xlfn.XLOOKUP(O160,Binning_WOE_IV!$AU$2:$AU$4,Binning_WOE_IV!$AV$2:$AV$4,"not found",0),Binning_WOE_IV!$R$64:$R$65,Binning_WOE_IV!$G$64:$G$65,"not found",0)</f>
        <v>0.23435622685305388</v>
      </c>
      <c r="AH160">
        <f>V160*TEST_SUMMARY!$C$3</f>
        <v>0.10186434668464488</v>
      </c>
      <c r="AI160">
        <f>W160*TEST_SUMMARY!$C$4</f>
        <v>-2.1929012991782761E-2</v>
      </c>
      <c r="AJ160">
        <f>X160*TEST_SUMMARY!$C$5</f>
        <v>8.428542324031725E-2</v>
      </c>
      <c r="AK160">
        <f>Y160*TEST_SUMMARY!$C$6</f>
        <v>-0.88431454425511169</v>
      </c>
      <c r="AL160">
        <f>Z160*TEST_SUMMARY!$C$7</f>
        <v>2.4580699342731407E-2</v>
      </c>
      <c r="AM160">
        <f>AA160*TEST_SUMMARY!$C$8</f>
        <v>0.4883377841684039</v>
      </c>
      <c r="AN160">
        <f>AB160*TEST_SUMMARY!$C$9</f>
        <v>0.18902110492895396</v>
      </c>
      <c r="AO160">
        <f>AC160*TEST_SUMMARY!$C$10</f>
        <v>4.7923621110280083E-2</v>
      </c>
      <c r="AP160">
        <f>AD160*TEST_SUMMARY!$C$11</f>
        <v>-0.21458247952085815</v>
      </c>
      <c r="AQ160">
        <f>AE160*TEST_SUMMARY!$C$12</f>
        <v>-1.8327249432625072E-2</v>
      </c>
      <c r="AR160">
        <f>AF160*TEST_SUMMARY!$C$13</f>
        <v>-7.9424741749105313E-2</v>
      </c>
      <c r="AS160">
        <f>AG160*TEST_SUMMARY!$C$14</f>
        <v>-8.8614999578798745E-2</v>
      </c>
      <c r="AT160">
        <f>TEST_SUMMARY!$C$2+SUM(AH160:AS160)</f>
        <v>-1.1925808628150734</v>
      </c>
      <c r="AU160">
        <f t="shared" si="25"/>
        <v>0.23279766831240589</v>
      </c>
      <c r="AV160">
        <f t="shared" si="26"/>
        <v>0.26500471620012073</v>
      </c>
      <c r="AW160">
        <f t="shared" si="27"/>
        <v>1</v>
      </c>
      <c r="AX160">
        <f t="shared" si="28"/>
        <v>0</v>
      </c>
      <c r="AY160" s="35">
        <f t="shared" si="36"/>
        <v>84</v>
      </c>
      <c r="AZ160" s="35">
        <f t="shared" si="36"/>
        <v>75</v>
      </c>
      <c r="BA160" s="35">
        <f t="shared" si="32"/>
        <v>0.39069767441860465</v>
      </c>
      <c r="BB160" s="35">
        <f t="shared" si="33"/>
        <v>0.88235294117647056</v>
      </c>
      <c r="BC160" s="35">
        <f t="shared" si="29"/>
        <v>0.49165526675786592</v>
      </c>
      <c r="BD160">
        <f t="shared" si="30"/>
        <v>0.88235294117647056</v>
      </c>
      <c r="BE160">
        <f t="shared" si="31"/>
        <v>0.39069767441860465</v>
      </c>
      <c r="BF160" s="23">
        <f>VLOOKUP(AH160,POINTS_TABLE!$D$2:$E$6,2,FALSE)</f>
        <v>4.4087756341599382</v>
      </c>
      <c r="BG160" s="23">
        <f>VLOOKUP(AI160,POINTS_TABLE!$D$7:$E$12,2,FALSE)</f>
        <v>-0.94910634884503919</v>
      </c>
      <c r="BH160" s="23">
        <f>VLOOKUP(AJ160,POINTS_TABLE!$D$13:$E$18,2,FALSE)</f>
        <v>3.6479448638409924</v>
      </c>
      <c r="BI160" s="23">
        <f>VLOOKUP(AK160,POINTS_TABLE!$D$21:$E$24,2,FALSE)</f>
        <v>-38.273886227485001</v>
      </c>
      <c r="BJ160" s="23">
        <f>VLOOKUP(AL160,POINTS_TABLE!$D$25:$E$27,2,FALSE)</f>
        <v>1.063873591300236</v>
      </c>
      <c r="BK160" s="23">
        <f>VLOOKUP(AM160,POINTS_TABLE!$D$28:$E$33,2,FALSE)</f>
        <v>21.135674984953837</v>
      </c>
      <c r="BL160" s="23">
        <f>VLOOKUP(AN160,POINTS_TABLE!$D$34:$E$37,2,FALSE)</f>
        <v>8.180994321130628</v>
      </c>
      <c r="BM160" s="23">
        <f>VLOOKUP(AO160,POINTS_TABLE!$D$38:$E$41,2,FALSE)</f>
        <v>2.0741751155172814</v>
      </c>
      <c r="BN160" s="23">
        <f>VLOOKUP(AP160,POINTS_TABLE!$D$42:$E$44,2,FALSE)</f>
        <v>-9.2873123719919874</v>
      </c>
      <c r="BO160" s="23">
        <f>VLOOKUP(AQ160,POINTS_TABLE!$D$45:$E$48,2,FALSE)</f>
        <v>-0.79321895608749771</v>
      </c>
      <c r="BP160" s="23">
        <f>VLOOKUP(AR160,POINTS_TABLE!$D$49:$E$50,2,FALSE)</f>
        <v>-3.4375704313596254</v>
      </c>
      <c r="BQ160" s="23">
        <f>VLOOKUP(AS160,POINTS_TABLE!$D$51:$E$52,2,FALSE)</f>
        <v>-3.8353326132213157</v>
      </c>
      <c r="BR160" s="39">
        <f>ROUND(SCORECARD_SCALLING!$C$6-SUM(BF160:BQ160)-TRAIN_SUMMARY!$C$2*SCORECARD_SCALLING!$C$5,0)</f>
        <v>522</v>
      </c>
      <c r="BS160" t="str">
        <f t="shared" si="34"/>
        <v>Manual review</v>
      </c>
      <c r="BT160">
        <f t="shared" si="35"/>
        <v>2</v>
      </c>
    </row>
    <row r="161" spans="1:72">
      <c r="A161" s="2" t="s">
        <v>37</v>
      </c>
      <c r="B161" s="2">
        <v>18</v>
      </c>
      <c r="C161" s="2" t="s">
        <v>33</v>
      </c>
      <c r="D161" s="2" t="s">
        <v>41</v>
      </c>
      <c r="E161" s="2">
        <v>1984</v>
      </c>
      <c r="F161" s="2" t="s">
        <v>34</v>
      </c>
      <c r="G161" s="2" t="s">
        <v>35</v>
      </c>
      <c r="H161" s="2">
        <v>4</v>
      </c>
      <c r="I161" s="2" t="s">
        <v>26</v>
      </c>
      <c r="J161" s="2" t="s">
        <v>27</v>
      </c>
      <c r="K161" s="2">
        <v>4</v>
      </c>
      <c r="L161" s="2" t="s">
        <v>47</v>
      </c>
      <c r="M161" s="2">
        <v>47</v>
      </c>
      <c r="N161" s="2" t="s">
        <v>61</v>
      </c>
      <c r="O161" s="2" t="s">
        <v>44</v>
      </c>
      <c r="P161" s="2">
        <v>2</v>
      </c>
      <c r="Q161" s="2" t="s">
        <v>30</v>
      </c>
      <c r="R161" s="2">
        <v>1</v>
      </c>
      <c r="S161" s="2" t="s">
        <v>27</v>
      </c>
      <c r="T161" s="2" t="s">
        <v>31</v>
      </c>
      <c r="U161" s="2">
        <v>0</v>
      </c>
      <c r="V161">
        <f>_xlfn.XLOOKUP(B161,Binning_WOE_IV!$C$2:$C$6,Binning_WOE_IV!$I$2:$I$6,"not found",-1)</f>
        <v>7.0953437452657447E-2</v>
      </c>
      <c r="W161">
        <f>_xlfn.XLOOKUP(E161,Binning_WOE_IV!$C$7:$C$12,Binning_WOE_IV!$I$7:$I$12,"not found",-1)</f>
        <v>0.16104877718831048</v>
      </c>
      <c r="X161">
        <f>_xlfn.XLOOKUP(M161,Binning_WOE_IV!$C$13:$C$18,Binning_WOE_IV!$I$13:$I$18,"not found",-1)</f>
        <v>0.42044277372805144</v>
      </c>
      <c r="Y161">
        <f>_xlfn.XLOOKUP(A161,Binning_WOE_IV!$B$32:$B$35,Binning_WOE_IV!$G$32:$G$35,"not found",0)</f>
        <v>1.1281887537091495</v>
      </c>
      <c r="Z161" s="23">
        <f>_xlfn.XLOOKUP(_xlfn.XLOOKUP(C161,Binning_WOE_IV!$AF$2:$AF$6,Binning_WOE_IV!$AG$2:$AG$6,"not found",0),Binning_WOE_IV!$R$36:$R$38,Binning_WOE_IV!$G$36:$G$38,"not found",0)</f>
        <v>-4.4726268044255127E-2</v>
      </c>
      <c r="AA161" cm="1">
        <f t="array" ref="AA161">_xlfn.SWITCH(D161,"radio/tv",Binning_WOE_IV!$G$39,"other",Binning_WOE_IV!$G$39,"education",Binning_WOE_IV!$G$40,"retraining",Binning_WOE_IV!$G$40,"furniture/equipment",Binning_WOE_IV!$G$41,"domestic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61">
        <f>_xlfn.LET(_xlpm.b,_xlfn.XLOOKUP(F161,Binning_WOE_IV!$AJ$2:$AJ$6,Binning_WOE_IV!$AK$2:$AK$6,"not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61">
        <f>_xlfn.LET(_xlpm.b,_xlfn.XLOOKUP(G161,Binning_WOE_IV!$AL$2:$AL$6,Binning_WOE_IV!$AM$2:$AM$6,"not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61">
        <f>_xlfn.XLOOKUP(_xlfn.XLOOKUP(I161,Binning_WOE_IV!$AN$2:$AN$5,Binning_WOE_IV!$AO$2:$AO$5,"not found",0),Binning_WOE_IV!$R$53:$R$55,Binning_WOE_IV!$G$53:$G$55,"not found",0)</f>
        <v>0.1811117123342415</v>
      </c>
      <c r="AE161">
        <f>_xlfn.LET(_xlpm.b,_xlfn.XLOOKUP(L161,Binning_WOE_IV!$AQ$2:$AQ$5,Binning_WOE_IV!$AR$2:$AR$5,"not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61">
        <f>_xlfn.XLOOKUP(_xlfn.XLOOKUP(N161,Binning_WOE_IV!$AS$2:$AS$4,Binning_WOE_IV!$AT$2:$AT$4,"not found",0),Binning_WOE_IV!$R$62:$R$63,Binning_WOE_IV!$G$62:$G$63,"not found",0)</f>
        <v>-0.54969627176468283</v>
      </c>
      <c r="AG161">
        <f>_xlfn.XLOOKUP(_xlfn.XLOOKUP(O161,Binning_WOE_IV!$AU$2:$AU$4,Binning_WOE_IV!$AV$2:$AV$4,"not found",0),Binning_WOE_IV!$R$64:$R$65,Binning_WOE_IV!$G$64:$G$65,"not found",0)</f>
        <v>-0.4919272386823581</v>
      </c>
      <c r="AH161">
        <f>V161*TEST_SUMMARY!$C$3</f>
        <v>-5.5952498937620498E-2</v>
      </c>
      <c r="AI161">
        <f>W161*TEST_SUMMARY!$C$4</f>
        <v>-8.037531726833734E-2</v>
      </c>
      <c r="AJ161">
        <f>X161*TEST_SUMMARY!$C$5</f>
        <v>-0.26777415036949909</v>
      </c>
      <c r="AK161">
        <f>Y161*TEST_SUMMARY!$C$6</f>
        <v>-0.88431454425511169</v>
      </c>
      <c r="AL161">
        <f>Z161*TEST_SUMMARY!$C$7</f>
        <v>2.4580699342731407E-2</v>
      </c>
      <c r="AM161">
        <f>AA161*TEST_SUMMARY!$C$8</f>
        <v>5.9194073638088991E-2</v>
      </c>
      <c r="AN161">
        <f>AB161*TEST_SUMMARY!$C$9</f>
        <v>0.17108448609736249</v>
      </c>
      <c r="AO161">
        <f>AC161*TEST_SUMMARY!$C$10</f>
        <v>4.7923621110280083E-2</v>
      </c>
      <c r="AP161">
        <f>AD161*TEST_SUMMARY!$C$11</f>
        <v>-0.21458247952085815</v>
      </c>
      <c r="AQ161">
        <f>AE161*TEST_SUMMARY!$C$12</f>
        <v>0.30495501300893796</v>
      </c>
      <c r="AR161">
        <f>AF161*TEST_SUMMARY!$C$13</f>
        <v>0.33693577197926589</v>
      </c>
      <c r="AS161">
        <f>AG161*TEST_SUMMARY!$C$14</f>
        <v>0.18600799575071647</v>
      </c>
      <c r="AT161">
        <f>TEST_SUMMARY!$C$2+SUM(AH161:AS161)</f>
        <v>-1.1937181441861671</v>
      </c>
      <c r="AU161">
        <f t="shared" si="25"/>
        <v>0.23259460827418887</v>
      </c>
      <c r="AV161">
        <f t="shared" si="26"/>
        <v>0.26474007522861503</v>
      </c>
      <c r="AW161">
        <f t="shared" si="27"/>
        <v>1</v>
      </c>
      <c r="AX161">
        <f t="shared" si="28"/>
        <v>0</v>
      </c>
      <c r="AY161" s="35">
        <f t="shared" si="36"/>
        <v>85</v>
      </c>
      <c r="AZ161" s="35">
        <f t="shared" si="36"/>
        <v>75</v>
      </c>
      <c r="BA161" s="35">
        <f t="shared" si="32"/>
        <v>0.39534883720930231</v>
      </c>
      <c r="BB161" s="35">
        <f t="shared" si="33"/>
        <v>0.88235294117647056</v>
      </c>
      <c r="BC161" s="35">
        <f t="shared" si="29"/>
        <v>0.48700410396716826</v>
      </c>
      <c r="BD161">
        <f t="shared" si="30"/>
        <v>0.88235294117647056</v>
      </c>
      <c r="BE161">
        <f t="shared" si="31"/>
        <v>0.39534883720930231</v>
      </c>
      <c r="BF161" s="23">
        <f>VLOOKUP(AH161,POINTS_TABLE!$D$2:$E$6,2,FALSE)</f>
        <v>-2.4216717822795024</v>
      </c>
      <c r="BG161" s="23">
        <f>VLOOKUP(AI161,POINTS_TABLE!$D$7:$E$12,2,FALSE)</f>
        <v>-3.4787121489872201</v>
      </c>
      <c r="BH161" s="23">
        <f>VLOOKUP(AJ161,POINTS_TABLE!$D$13:$E$18,2,FALSE)</f>
        <v>-11.589493164489957</v>
      </c>
      <c r="BI161" s="23">
        <f>VLOOKUP(AK161,POINTS_TABLE!$D$21:$E$24,2,FALSE)</f>
        <v>-38.273886227485001</v>
      </c>
      <c r="BJ161" s="23">
        <f>VLOOKUP(AL161,POINTS_TABLE!$D$25:$E$27,2,FALSE)</f>
        <v>1.063873591300236</v>
      </c>
      <c r="BK161" s="23">
        <f>VLOOKUP(AM161,POINTS_TABLE!$D$28:$E$33,2,FALSE)</f>
        <v>2.5619698946306131</v>
      </c>
      <c r="BL161" s="23">
        <f>VLOOKUP(AN161,POINTS_TABLE!$D$34:$E$37,2,FALSE)</f>
        <v>7.4046821899710498</v>
      </c>
      <c r="BM161" s="23">
        <f>VLOOKUP(AO161,POINTS_TABLE!$D$38:$E$41,2,FALSE)</f>
        <v>2.0741751155172814</v>
      </c>
      <c r="BN161" s="23">
        <f>VLOOKUP(AP161,POINTS_TABLE!$D$42:$E$44,2,FALSE)</f>
        <v>-9.2873123719919874</v>
      </c>
      <c r="BO161" s="23">
        <f>VLOOKUP(AQ161,POINTS_TABLE!$D$45:$E$48,2,FALSE)</f>
        <v>13.198712548866723</v>
      </c>
      <c r="BP161" s="23">
        <f>VLOOKUP(AR161,POINTS_TABLE!$D$49:$E$50,2,FALSE)</f>
        <v>14.582867019977442</v>
      </c>
      <c r="BQ161" s="23">
        <f>VLOOKUP(AS161,POINTS_TABLE!$D$51:$E$52,2,FALSE)</f>
        <v>8.0505843910576207</v>
      </c>
      <c r="BR161" s="39">
        <f>ROUND(SCORECARD_SCALLING!$C$6-SUM(BF161:BQ161)-TRAIN_SUMMARY!$C$2*SCORECARD_SCALLING!$C$5,0)</f>
        <v>522</v>
      </c>
      <c r="BS161" t="str">
        <f t="shared" si="34"/>
        <v>Manual review</v>
      </c>
      <c r="BT161">
        <f t="shared" si="35"/>
        <v>2</v>
      </c>
    </row>
    <row r="162" spans="1:72">
      <c r="A162" s="2" t="s">
        <v>32</v>
      </c>
      <c r="B162" s="2">
        <v>15</v>
      </c>
      <c r="C162" s="2" t="s">
        <v>33</v>
      </c>
      <c r="D162" s="2" t="s">
        <v>68</v>
      </c>
      <c r="E162" s="2">
        <v>1514</v>
      </c>
      <c r="F162" s="2" t="s">
        <v>59</v>
      </c>
      <c r="G162" s="2" t="s">
        <v>35</v>
      </c>
      <c r="H162" s="2">
        <v>4</v>
      </c>
      <c r="I162" s="2" t="s">
        <v>26</v>
      </c>
      <c r="J162" s="2" t="s">
        <v>42</v>
      </c>
      <c r="K162" s="2">
        <v>2</v>
      </c>
      <c r="L162" s="2" t="s">
        <v>28</v>
      </c>
      <c r="M162" s="2">
        <v>22</v>
      </c>
      <c r="N162" s="2" t="s">
        <v>27</v>
      </c>
      <c r="O162" s="2" t="s">
        <v>29</v>
      </c>
      <c r="P162" s="2">
        <v>1</v>
      </c>
      <c r="Q162" s="2" t="s">
        <v>30</v>
      </c>
      <c r="R162" s="2">
        <v>1</v>
      </c>
      <c r="S162" s="2" t="s">
        <v>27</v>
      </c>
      <c r="T162" s="2" t="s">
        <v>31</v>
      </c>
      <c r="U162" s="2">
        <v>0</v>
      </c>
      <c r="V162">
        <f>_xlfn.XLOOKUP(B162,Binning_WOE_IV!$C$2:$C$6,Binning_WOE_IV!$I$2:$I$6,"not found",-1)</f>
        <v>7.0953437452657447E-2</v>
      </c>
      <c r="W162">
        <f>_xlfn.XLOOKUP(E162,Binning_WOE_IV!$C$7:$C$12,Binning_WOE_IV!$I$7:$I$12,"not found",-1)</f>
        <v>0.16104877718831048</v>
      </c>
      <c r="X162">
        <f>_xlfn.XLOOKUP(M162,Binning_WOE_IV!$C$13:$C$18,Binning_WOE_IV!$I$13:$I$18,"not found",-1)</f>
        <v>-0.40221483439086264</v>
      </c>
      <c r="Y162">
        <f>_xlfn.XLOOKUP(A162,Binning_WOE_IV!$B$32:$B$35,Binning_WOE_IV!$G$32:$G$35,"not found",0)</f>
        <v>-0.45557089656450134</v>
      </c>
      <c r="Z162" s="23">
        <f>_xlfn.XLOOKUP(_xlfn.XLOOKUP(C162,Binning_WOE_IV!$AF$2:$AF$6,Binning_WOE_IV!$AG$2:$AG$6,"not found",0),Binning_WOE_IV!$R$36:$R$38,Binning_WOE_IV!$G$36:$G$38,"not found",0)</f>
        <v>-4.4726268044255127E-2</v>
      </c>
      <c r="AA162" cm="1">
        <f t="array" ref="AA162">_xlfn.SWITCH(D162,"radio/tv",Binning_WOE_IV!$G$39,"other",Binning_WOE_IV!$G$39,"education",Binning_WOE_IV!$G$40,"retraining",Binning_WOE_IV!$G$40,"furniture/equipment",Binning_WOE_IV!$G$41,"domestic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162">
        <f>_xlfn.LET(_xlpm.b,_xlfn.XLOOKUP(F162,Binning_WOE_IV!$AJ$2:$AJ$6,Binning_WOE_IV!$AK$2:$AK$6,"not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162">
        <f>_xlfn.LET(_xlpm.b,_xlfn.XLOOKUP(G162,Binning_WOE_IV!$AL$2:$AL$6,Binning_WOE_IV!$AM$2:$AM$6,"not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62">
        <f>_xlfn.XLOOKUP(_xlfn.XLOOKUP(I162,Binning_WOE_IV!$AN$2:$AN$5,Binning_WOE_IV!$AO$2:$AO$5,"not found",0),Binning_WOE_IV!$R$53:$R$55,Binning_WOE_IV!$G$53:$G$55,"not found",0)</f>
        <v>0.1811117123342415</v>
      </c>
      <c r="AE162">
        <f>_xlfn.LET(_xlpm.b,_xlfn.XLOOKUP(L162,Binning_WOE_IV!$AQ$2:$AQ$5,Binning_WOE_IV!$AR$2:$AR$5,"not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62">
        <f>_xlfn.XLOOKUP(_xlfn.XLOOKUP(N162,Binning_WOE_IV!$AS$2:$AS$4,Binning_WOE_IV!$AT$2:$AT$4,"not found",0),Binning_WOE_IV!$R$62:$R$63,Binning_WOE_IV!$G$62:$G$63,"not found",0)</f>
        <v>0.12957806221905885</v>
      </c>
      <c r="AG162">
        <f>_xlfn.XLOOKUP(_xlfn.XLOOKUP(O162,Binning_WOE_IV!$AU$2:$AU$4,Binning_WOE_IV!$AV$2:$AV$4,"not found",0),Binning_WOE_IV!$R$64:$R$65,Binning_WOE_IV!$G$64:$G$65,"not found",0)</f>
        <v>0.23435622685305388</v>
      </c>
      <c r="AH162">
        <f>V162*TEST_SUMMARY!$C$3</f>
        <v>-5.5952498937620498E-2</v>
      </c>
      <c r="AI162">
        <f>W162*TEST_SUMMARY!$C$4</f>
        <v>-8.037531726833734E-2</v>
      </c>
      <c r="AJ162">
        <f>X162*TEST_SUMMARY!$C$5</f>
        <v>0.25616502952357967</v>
      </c>
      <c r="AK162">
        <f>Y162*TEST_SUMMARY!$C$6</f>
        <v>0.35709270141793154</v>
      </c>
      <c r="AL162">
        <f>Z162*TEST_SUMMARY!$C$7</f>
        <v>2.4580699342731407E-2</v>
      </c>
      <c r="AM162">
        <f>AA162*TEST_SUMMARY!$C$8</f>
        <v>-0.46936907902687153</v>
      </c>
      <c r="AN162">
        <f>AB162*TEST_SUMMARY!$C$9</f>
        <v>0.18902110492895396</v>
      </c>
      <c r="AO162">
        <f>AC162*TEST_SUMMARY!$C$10</f>
        <v>4.7923621110280083E-2</v>
      </c>
      <c r="AP162">
        <f>AD162*TEST_SUMMARY!$C$11</f>
        <v>-0.21458247952085815</v>
      </c>
      <c r="AQ162">
        <f>AE162*TEST_SUMMARY!$C$12</f>
        <v>-0.28008206528227803</v>
      </c>
      <c r="AR162">
        <f>AF162*TEST_SUMMARY!$C$13</f>
        <v>-7.9424741749105313E-2</v>
      </c>
      <c r="AS162">
        <f>AG162*TEST_SUMMARY!$C$14</f>
        <v>-8.8614999578798745E-2</v>
      </c>
      <c r="AT162">
        <f>TEST_SUMMARY!$C$2+SUM(AH162:AS162)</f>
        <v>-1.2150188398025161</v>
      </c>
      <c r="AU162">
        <f t="shared" si="25"/>
        <v>0.22881422998808582</v>
      </c>
      <c r="AV162">
        <f t="shared" si="26"/>
        <v>0.25982598760407333</v>
      </c>
      <c r="AW162">
        <f t="shared" si="27"/>
        <v>1</v>
      </c>
      <c r="AX162">
        <f t="shared" si="28"/>
        <v>0</v>
      </c>
      <c r="AY162" s="35">
        <f t="shared" si="36"/>
        <v>86</v>
      </c>
      <c r="AZ162" s="35">
        <f t="shared" si="36"/>
        <v>75</v>
      </c>
      <c r="BA162" s="35">
        <f t="shared" si="32"/>
        <v>0.4</v>
      </c>
      <c r="BB162" s="35">
        <f t="shared" si="33"/>
        <v>0.88235294117647056</v>
      </c>
      <c r="BC162" s="35">
        <f t="shared" si="29"/>
        <v>0.48235294117647054</v>
      </c>
      <c r="BD162">
        <f t="shared" si="30"/>
        <v>0.88235294117647056</v>
      </c>
      <c r="BE162">
        <f t="shared" si="31"/>
        <v>0.4</v>
      </c>
      <c r="BF162" s="23">
        <f>VLOOKUP(AH162,POINTS_TABLE!$D$2:$E$6,2,FALSE)</f>
        <v>-2.4216717822795024</v>
      </c>
      <c r="BG162" s="23">
        <f>VLOOKUP(AI162,POINTS_TABLE!$D$7:$E$12,2,FALSE)</f>
        <v>-3.4787121489872201</v>
      </c>
      <c r="BH162" s="23">
        <f>VLOOKUP(AJ162,POINTS_TABLE!$D$13:$E$18,2,FALSE)</f>
        <v>11.087040532285299</v>
      </c>
      <c r="BI162" s="23">
        <f>VLOOKUP(AK162,POINTS_TABLE!$D$21:$E$24,2,FALSE)</f>
        <v>15.455276084198793</v>
      </c>
      <c r="BJ162" s="23">
        <f>VLOOKUP(AL162,POINTS_TABLE!$D$25:$E$27,2,FALSE)</f>
        <v>1.063873591300236</v>
      </c>
      <c r="BK162" s="23">
        <f>VLOOKUP(AM162,POINTS_TABLE!$D$28:$E$33,2,FALSE)</f>
        <v>-20.314693279760625</v>
      </c>
      <c r="BL162" s="23">
        <f>VLOOKUP(AN162,POINTS_TABLE!$D$34:$E$37,2,FALSE)</f>
        <v>8.180994321130628</v>
      </c>
      <c r="BM162" s="23">
        <f>VLOOKUP(AO162,POINTS_TABLE!$D$38:$E$41,2,FALSE)</f>
        <v>2.0741751155172814</v>
      </c>
      <c r="BN162" s="23">
        <f>VLOOKUP(AP162,POINTS_TABLE!$D$42:$E$44,2,FALSE)</f>
        <v>-9.2873123719919874</v>
      </c>
      <c r="BO162" s="23">
        <f>VLOOKUP(AQ162,POINTS_TABLE!$D$45:$E$48,2,FALSE)</f>
        <v>-12.122190198740443</v>
      </c>
      <c r="BP162" s="23">
        <f>VLOOKUP(AR162,POINTS_TABLE!$D$49:$E$50,2,FALSE)</f>
        <v>-3.4375704313596254</v>
      </c>
      <c r="BQ162" s="23">
        <f>VLOOKUP(AS162,POINTS_TABLE!$D$51:$E$52,2,FALSE)</f>
        <v>-3.8353326132213157</v>
      </c>
      <c r="BR162" s="39">
        <f>ROUND(SCORECARD_SCALLING!$C$6-SUM(BF162:BQ162)-TRAIN_SUMMARY!$C$2*SCORECARD_SCALLING!$C$5,0)</f>
        <v>523</v>
      </c>
      <c r="BS162" t="str">
        <f t="shared" si="34"/>
        <v>Manual review</v>
      </c>
      <c r="BT162">
        <f t="shared" si="35"/>
        <v>2</v>
      </c>
    </row>
    <row r="163" spans="1:72">
      <c r="A163" s="2" t="s">
        <v>21</v>
      </c>
      <c r="B163" s="2">
        <v>30</v>
      </c>
      <c r="C163" s="2" t="s">
        <v>33</v>
      </c>
      <c r="D163" s="2" t="s">
        <v>23</v>
      </c>
      <c r="E163" s="2">
        <v>2522</v>
      </c>
      <c r="F163" s="2" t="s">
        <v>34</v>
      </c>
      <c r="G163" s="2" t="s">
        <v>25</v>
      </c>
      <c r="H163" s="2">
        <v>1</v>
      </c>
      <c r="I163" s="2" t="s">
        <v>26</v>
      </c>
      <c r="J163" s="2" t="s">
        <v>42</v>
      </c>
      <c r="K163" s="2">
        <v>3</v>
      </c>
      <c r="L163" s="2" t="s">
        <v>43</v>
      </c>
      <c r="M163" s="2">
        <v>39</v>
      </c>
      <c r="N163" s="2" t="s">
        <v>27</v>
      </c>
      <c r="O163" s="2" t="s">
        <v>29</v>
      </c>
      <c r="P163" s="2">
        <v>1</v>
      </c>
      <c r="Q163" s="2" t="s">
        <v>30</v>
      </c>
      <c r="R163" s="2">
        <v>2</v>
      </c>
      <c r="S163" s="2" t="s">
        <v>27</v>
      </c>
      <c r="T163" s="2" t="s">
        <v>31</v>
      </c>
      <c r="U163" s="2">
        <v>0</v>
      </c>
      <c r="V163">
        <f>_xlfn.XLOOKUP(B163,Binning_WOE_IV!$C$2:$C$6,Binning_WOE_IV!$I$2:$I$6,"not found",-1)</f>
        <v>-0.12917431193202994</v>
      </c>
      <c r="W163">
        <f>_xlfn.XLOOKUP(E163,Binning_WOE_IV!$C$7:$C$12,Binning_WOE_IV!$I$7:$I$12,"not found",-1)</f>
        <v>0.12361395596717682</v>
      </c>
      <c r="X163">
        <f>_xlfn.XLOOKUP(M163,Binning_WOE_IV!$C$13:$C$18,Binning_WOE_IV!$I$13:$I$18,"not found",-1)</f>
        <v>0.27579903319597576</v>
      </c>
      <c r="Y163">
        <f>_xlfn.XLOOKUP(A163,Binning_WOE_IV!$B$32:$B$35,Binning_WOE_IV!$G$32:$G$35,"not found",0)</f>
        <v>-0.67859154491044971</v>
      </c>
      <c r="Z163" s="23">
        <f>_xlfn.XLOOKUP(_xlfn.XLOOKUP(C163,Binning_WOE_IV!$AF$2:$AF$6,Binning_WOE_IV!$AG$2:$AG$6,"not found",0),Binning_WOE_IV!$R$36:$R$38,Binning_WOE_IV!$G$36:$G$38,"not found",0)</f>
        <v>-4.4726268044255127E-2</v>
      </c>
      <c r="AA163" cm="1">
        <f t="array" ref="AA163">_xlfn.SWITCH(D163,"radio/tv",Binning_WOE_IV!$G$39,"other",Binning_WOE_IV!$G$39,"education",Binning_WOE_IV!$G$40,"retraining",Binning_WOE_IV!$G$40,"furniture/equipment",Binning_WOE_IV!$G$41,"domestic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63">
        <f>_xlfn.LET(_xlpm.b,_xlfn.XLOOKUP(F163,Binning_WOE_IV!$AJ$2:$AJ$6,Binning_WOE_IV!$AK$2:$AK$6,"not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63">
        <f>_xlfn.LET(_xlpm.b,_xlfn.XLOOKUP(G163,Binning_WOE_IV!$AL$2:$AL$6,Binning_WOE_IV!$AM$2:$AM$6,"not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63">
        <f>_xlfn.XLOOKUP(_xlfn.XLOOKUP(I163,Binning_WOE_IV!$AN$2:$AN$5,Binning_WOE_IV!$AO$2:$AO$5,"not found",0),Binning_WOE_IV!$R$53:$R$55,Binning_WOE_IV!$G$53:$G$55,"not found",0)</f>
        <v>0.1811117123342415</v>
      </c>
      <c r="AE163">
        <f>_xlfn.LET(_xlpm.b,_xlfn.XLOOKUP(L163,Binning_WOE_IV!$AQ$2:$AQ$5,Binning_WOE_IV!$AR$2:$AR$5,"not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63">
        <f>_xlfn.XLOOKUP(_xlfn.XLOOKUP(N163,Binning_WOE_IV!$AS$2:$AS$4,Binning_WOE_IV!$AT$2:$AT$4,"not found",0),Binning_WOE_IV!$R$62:$R$63,Binning_WOE_IV!$G$62:$G$63,"not found",0)</f>
        <v>0.12957806221905885</v>
      </c>
      <c r="AG163">
        <f>_xlfn.XLOOKUP(_xlfn.XLOOKUP(O163,Binning_WOE_IV!$AU$2:$AU$4,Binning_WOE_IV!$AV$2:$AV$4,"not found",0),Binning_WOE_IV!$R$64:$R$65,Binning_WOE_IV!$G$64:$G$65,"not found",0)</f>
        <v>0.23435622685305388</v>
      </c>
      <c r="AH163">
        <f>V163*TEST_SUMMARY!$C$3</f>
        <v>0.10186434668464488</v>
      </c>
      <c r="AI163">
        <f>W163*TEST_SUMMARY!$C$4</f>
        <v>-6.1692557392340606E-2</v>
      </c>
      <c r="AJ163">
        <f>X163*TEST_SUMMARY!$C$5</f>
        <v>-0.1756525653466223</v>
      </c>
      <c r="AK163">
        <f>Y163*TEST_SUMMARY!$C$6</f>
        <v>0.53190423215968441</v>
      </c>
      <c r="AL163">
        <f>Z163*TEST_SUMMARY!$C$7</f>
        <v>2.4580699342731407E-2</v>
      </c>
      <c r="AM163">
        <f>AA163*TEST_SUMMARY!$C$8</f>
        <v>-0.43521580803835686</v>
      </c>
      <c r="AN163">
        <f>AB163*TEST_SUMMARY!$C$9</f>
        <v>0.17108448609736249</v>
      </c>
      <c r="AO163">
        <f>AC163*TEST_SUMMARY!$C$10</f>
        <v>-0.18469041192036334</v>
      </c>
      <c r="AP163">
        <f>AD163*TEST_SUMMARY!$C$11</f>
        <v>-0.21458247952085815</v>
      </c>
      <c r="AQ163">
        <f>AE163*TEST_SUMMARY!$C$12</f>
        <v>-1.8327249432625072E-2</v>
      </c>
      <c r="AR163">
        <f>AF163*TEST_SUMMARY!$C$13</f>
        <v>-7.9424741749105313E-2</v>
      </c>
      <c r="AS163">
        <f>AG163*TEST_SUMMARY!$C$14</f>
        <v>-8.8614999578798745E-2</v>
      </c>
      <c r="AT163">
        <f>TEST_SUMMARY!$C$2+SUM(AH163:AS163)</f>
        <v>-1.2501678634567703</v>
      </c>
      <c r="AU163">
        <f t="shared" si="25"/>
        <v>0.22267108220999124</v>
      </c>
      <c r="AV163">
        <f t="shared" si="26"/>
        <v>0.25189170056905613</v>
      </c>
      <c r="AW163">
        <f t="shared" si="27"/>
        <v>1</v>
      </c>
      <c r="AX163">
        <f t="shared" si="28"/>
        <v>0</v>
      </c>
      <c r="AY163" s="35">
        <f t="shared" si="36"/>
        <v>87</v>
      </c>
      <c r="AZ163" s="35">
        <f t="shared" si="36"/>
        <v>75</v>
      </c>
      <c r="BA163" s="35">
        <f t="shared" si="32"/>
        <v>0.40465116279069768</v>
      </c>
      <c r="BB163" s="35">
        <f t="shared" si="33"/>
        <v>0.88235294117647056</v>
      </c>
      <c r="BC163" s="35">
        <f t="shared" si="29"/>
        <v>0.47770177838577288</v>
      </c>
      <c r="BD163">
        <f t="shared" si="30"/>
        <v>0.88235294117647056</v>
      </c>
      <c r="BE163">
        <f t="shared" si="31"/>
        <v>0.40465116279069768</v>
      </c>
      <c r="BF163" s="23">
        <f>VLOOKUP(AH163,POINTS_TABLE!$D$2:$E$6,2,FALSE)</f>
        <v>4.4087756341599382</v>
      </c>
      <c r="BG163" s="23">
        <f>VLOOKUP(AI163,POINTS_TABLE!$D$7:$E$12,2,FALSE)</f>
        <v>-2.6701063982906263</v>
      </c>
      <c r="BH163" s="23">
        <f>VLOOKUP(AJ163,POINTS_TABLE!$D$13:$E$18,2,FALSE)</f>
        <v>-7.6023925483498971</v>
      </c>
      <c r="BI163" s="23">
        <f>VLOOKUP(AK163,POINTS_TABLE!$D$21:$E$24,2,FALSE)</f>
        <v>23.021267938938855</v>
      </c>
      <c r="BJ163" s="23">
        <f>VLOOKUP(AL163,POINTS_TABLE!$D$25:$E$27,2,FALSE)</f>
        <v>1.063873591300236</v>
      </c>
      <c r="BK163" s="23">
        <f>VLOOKUP(AM163,POINTS_TABLE!$D$28:$E$33,2,FALSE)</f>
        <v>-18.836510639202615</v>
      </c>
      <c r="BL163" s="23">
        <f>VLOOKUP(AN163,POINTS_TABLE!$D$34:$E$37,2,FALSE)</f>
        <v>7.4046821899710498</v>
      </c>
      <c r="BM163" s="23">
        <f>VLOOKUP(AO163,POINTS_TABLE!$D$38:$E$41,2,FALSE)</f>
        <v>-7.9935582413174426</v>
      </c>
      <c r="BN163" s="23">
        <f>VLOOKUP(AP163,POINTS_TABLE!$D$42:$E$44,2,FALSE)</f>
        <v>-9.2873123719919874</v>
      </c>
      <c r="BO163" s="23">
        <f>VLOOKUP(AQ163,POINTS_TABLE!$D$45:$E$48,2,FALSE)</f>
        <v>-0.79321895608749771</v>
      </c>
      <c r="BP163" s="23">
        <f>VLOOKUP(AR163,POINTS_TABLE!$D$49:$E$50,2,FALSE)</f>
        <v>-3.4375704313596254</v>
      </c>
      <c r="BQ163" s="23">
        <f>VLOOKUP(AS163,POINTS_TABLE!$D$51:$E$52,2,FALSE)</f>
        <v>-3.8353326132213157</v>
      </c>
      <c r="BR163" s="39">
        <f>ROUND(SCORECARD_SCALLING!$C$6-SUM(BF163:BQ163)-TRAIN_SUMMARY!$C$2*SCORECARD_SCALLING!$C$5,0)</f>
        <v>524</v>
      </c>
      <c r="BS163" t="str">
        <f t="shared" si="34"/>
        <v>Manual review</v>
      </c>
      <c r="BT163">
        <f t="shared" si="35"/>
        <v>2</v>
      </c>
    </row>
    <row r="164" spans="1:72">
      <c r="A164" s="2" t="s">
        <v>37</v>
      </c>
      <c r="B164" s="2">
        <v>24</v>
      </c>
      <c r="C164" s="2" t="s">
        <v>33</v>
      </c>
      <c r="D164" s="2" t="s">
        <v>23</v>
      </c>
      <c r="E164" s="2">
        <v>1533</v>
      </c>
      <c r="F164" s="2" t="s">
        <v>34</v>
      </c>
      <c r="G164" s="2" t="s">
        <v>57</v>
      </c>
      <c r="H164" s="2">
        <v>4</v>
      </c>
      <c r="I164" s="2" t="s">
        <v>36</v>
      </c>
      <c r="J164" s="2" t="s">
        <v>27</v>
      </c>
      <c r="K164" s="2">
        <v>3</v>
      </c>
      <c r="L164" s="2" t="s">
        <v>50</v>
      </c>
      <c r="M164" s="2">
        <v>38</v>
      </c>
      <c r="N164" s="2" t="s">
        <v>65</v>
      </c>
      <c r="O164" s="2" t="s">
        <v>29</v>
      </c>
      <c r="P164" s="2">
        <v>1</v>
      </c>
      <c r="Q164" s="2" t="s">
        <v>30</v>
      </c>
      <c r="R164" s="2">
        <v>1</v>
      </c>
      <c r="S164" s="2" t="s">
        <v>31</v>
      </c>
      <c r="T164" s="2" t="s">
        <v>31</v>
      </c>
      <c r="U164" s="2">
        <v>0</v>
      </c>
      <c r="V164">
        <f>_xlfn.XLOOKUP(B164,Binning_WOE_IV!$C$2:$C$6,Binning_WOE_IV!$I$2:$I$6,"not found",-1)</f>
        <v>-0.12917431193202994</v>
      </c>
      <c r="W164">
        <f>_xlfn.XLOOKUP(E164,Binning_WOE_IV!$C$7:$C$12,Binning_WOE_IV!$I$7:$I$12,"not found",-1)</f>
        <v>0.16104877718831048</v>
      </c>
      <c r="X164">
        <f>_xlfn.XLOOKUP(M164,Binning_WOE_IV!$C$13:$C$18,Binning_WOE_IV!$I$13:$I$18,"not found",-1)</f>
        <v>0.27579903319597576</v>
      </c>
      <c r="Y164">
        <f>_xlfn.XLOOKUP(A164,Binning_WOE_IV!$B$32:$B$35,Binning_WOE_IV!$G$32:$G$35,"not found",0)</f>
        <v>1.1281887537091495</v>
      </c>
      <c r="Z164" s="23">
        <f>_xlfn.XLOOKUP(_xlfn.XLOOKUP(C164,Binning_WOE_IV!$AF$2:$AF$6,Binning_WOE_IV!$AG$2:$AG$6,"not found",0),Binning_WOE_IV!$R$36:$R$38,Binning_WOE_IV!$G$36:$G$38,"not found",0)</f>
        <v>-4.4726268044255127E-2</v>
      </c>
      <c r="AA164" cm="1">
        <f t="array" ref="AA164">_xlfn.SWITCH(D164,"radio/tv",Binning_WOE_IV!$G$39,"other",Binning_WOE_IV!$G$39,"education",Binning_WOE_IV!$G$40,"retraining",Binning_WOE_IV!$G$40,"furniture/equipment",Binning_WOE_IV!$G$41,"domestic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64">
        <f>_xlfn.LET(_xlpm.b,_xlfn.XLOOKUP(F164,Binning_WOE_IV!$AJ$2:$AJ$6,Binning_WOE_IV!$AK$2:$AK$6,"not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64">
        <f>_xlfn.LET(_xlpm.b,_xlfn.XLOOKUP(G164,Binning_WOE_IV!$AL$2:$AL$6,Binning_WOE_IV!$AM$2:$AM$6,"not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64">
        <f>_xlfn.XLOOKUP(_xlfn.XLOOKUP(I164,Binning_WOE_IV!$AN$2:$AN$5,Binning_WOE_IV!$AO$2:$AO$5,"not found",0),Binning_WOE_IV!$R$53:$R$55,Binning_WOE_IV!$G$53:$G$55,"not found",0)</f>
        <v>-0.20099341664998441</v>
      </c>
      <c r="AE164">
        <f>_xlfn.LET(_xlpm.b,_xlfn.XLOOKUP(L164,Binning_WOE_IV!$AQ$2:$AQ$5,Binning_WOE_IV!$AR$2:$AR$5,"not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64">
        <f>_xlfn.XLOOKUP(_xlfn.XLOOKUP(N164,Binning_WOE_IV!$AS$2:$AS$4,Binning_WOE_IV!$AT$2:$AT$4,"not found",0),Binning_WOE_IV!$R$62:$R$63,Binning_WOE_IV!$G$62:$G$63,"not found",0)</f>
        <v>-0.54969627176468283</v>
      </c>
      <c r="AG164">
        <f>_xlfn.XLOOKUP(_xlfn.XLOOKUP(O164,Binning_WOE_IV!$AU$2:$AU$4,Binning_WOE_IV!$AV$2:$AV$4,"not found",0),Binning_WOE_IV!$R$64:$R$65,Binning_WOE_IV!$G$64:$G$65,"not found",0)</f>
        <v>0.23435622685305388</v>
      </c>
      <c r="AH164">
        <f>V164*TEST_SUMMARY!$C$3</f>
        <v>0.10186434668464488</v>
      </c>
      <c r="AI164">
        <f>W164*TEST_SUMMARY!$C$4</f>
        <v>-8.037531726833734E-2</v>
      </c>
      <c r="AJ164">
        <f>X164*TEST_SUMMARY!$C$5</f>
        <v>-0.1756525653466223</v>
      </c>
      <c r="AK164">
        <f>Y164*TEST_SUMMARY!$C$6</f>
        <v>-0.88431454425511169</v>
      </c>
      <c r="AL164">
        <f>Z164*TEST_SUMMARY!$C$7</f>
        <v>2.4580699342731407E-2</v>
      </c>
      <c r="AM164">
        <f>AA164*TEST_SUMMARY!$C$8</f>
        <v>-0.43521580803835686</v>
      </c>
      <c r="AN164">
        <f>AB164*TEST_SUMMARY!$C$9</f>
        <v>0.17108448609736249</v>
      </c>
      <c r="AO164">
        <f>AC164*TEST_SUMMARY!$C$10</f>
        <v>0.2867089209985732</v>
      </c>
      <c r="AP164">
        <f>AD164*TEST_SUMMARY!$C$11</f>
        <v>0.23813846799994265</v>
      </c>
      <c r="AQ164">
        <f>AE164*TEST_SUMMARY!$C$12</f>
        <v>6.1778553558697331E-2</v>
      </c>
      <c r="AR164">
        <f>AF164*TEST_SUMMARY!$C$13</f>
        <v>0.33693577197926589</v>
      </c>
      <c r="AS164">
        <f>AG164*TEST_SUMMARY!$C$14</f>
        <v>-8.8614999578798745E-2</v>
      </c>
      <c r="AT164">
        <f>TEST_SUMMARY!$C$2+SUM(AH164:AS164)</f>
        <v>-1.2644828025881323</v>
      </c>
      <c r="AU164">
        <f t="shared" si="25"/>
        <v>0.22020316804565765</v>
      </c>
      <c r="AV164">
        <f t="shared" si="26"/>
        <v>0.24872186508059185</v>
      </c>
      <c r="AW164">
        <f t="shared" si="27"/>
        <v>1</v>
      </c>
      <c r="AX164">
        <f t="shared" si="28"/>
        <v>0</v>
      </c>
      <c r="AY164" s="35">
        <f t="shared" si="36"/>
        <v>88</v>
      </c>
      <c r="AZ164" s="35">
        <f t="shared" si="36"/>
        <v>75</v>
      </c>
      <c r="BA164" s="35">
        <f t="shared" si="32"/>
        <v>0.40930232558139534</v>
      </c>
      <c r="BB164" s="35">
        <f t="shared" si="33"/>
        <v>0.88235294117647056</v>
      </c>
      <c r="BC164" s="35">
        <f t="shared" si="29"/>
        <v>0.47305061559507522</v>
      </c>
      <c r="BD164">
        <f t="shared" si="30"/>
        <v>0.88235294117647056</v>
      </c>
      <c r="BE164">
        <f t="shared" si="31"/>
        <v>0.40930232558139534</v>
      </c>
      <c r="BF164" s="23">
        <f>VLOOKUP(AH164,POINTS_TABLE!$D$2:$E$6,2,FALSE)</f>
        <v>4.4087756341599382</v>
      </c>
      <c r="BG164" s="23">
        <f>VLOOKUP(AI164,POINTS_TABLE!$D$7:$E$12,2,FALSE)</f>
        <v>-3.4787121489872201</v>
      </c>
      <c r="BH164" s="23">
        <f>VLOOKUP(AJ164,POINTS_TABLE!$D$13:$E$18,2,FALSE)</f>
        <v>-7.6023925483498971</v>
      </c>
      <c r="BI164" s="23">
        <f>VLOOKUP(AK164,POINTS_TABLE!$D$21:$E$24,2,FALSE)</f>
        <v>-38.273886227485001</v>
      </c>
      <c r="BJ164" s="23">
        <f>VLOOKUP(AL164,POINTS_TABLE!$D$25:$E$27,2,FALSE)</f>
        <v>1.063873591300236</v>
      </c>
      <c r="BK164" s="23">
        <f>VLOOKUP(AM164,POINTS_TABLE!$D$28:$E$33,2,FALSE)</f>
        <v>-18.836510639202615</v>
      </c>
      <c r="BL164" s="23">
        <f>VLOOKUP(AN164,POINTS_TABLE!$D$34:$E$37,2,FALSE)</f>
        <v>7.4046821899710498</v>
      </c>
      <c r="BM164" s="23">
        <f>VLOOKUP(AO164,POINTS_TABLE!$D$38:$E$41,2,FALSE)</f>
        <v>12.409006155098014</v>
      </c>
      <c r="BN164" s="23">
        <f>VLOOKUP(AP164,POINTS_TABLE!$D$42:$E$44,2,FALSE)</f>
        <v>10.30683560485237</v>
      </c>
      <c r="BO164" s="23">
        <f>VLOOKUP(AQ164,POINTS_TABLE!$D$45:$E$48,2,FALSE)</f>
        <v>2.6738283855727758</v>
      </c>
      <c r="BP164" s="23">
        <f>VLOOKUP(AR164,POINTS_TABLE!$D$49:$E$50,2,FALSE)</f>
        <v>14.582867019977442</v>
      </c>
      <c r="BQ164" s="23">
        <f>VLOOKUP(AS164,POINTS_TABLE!$D$51:$E$52,2,FALSE)</f>
        <v>-3.8353326132213157</v>
      </c>
      <c r="BR164" s="39">
        <f>ROUND(SCORECARD_SCALLING!$C$6-SUM(BF164:BQ164)-TRAIN_SUMMARY!$C$2*SCORECARD_SCALLING!$C$5,0)</f>
        <v>525</v>
      </c>
      <c r="BS164" t="str">
        <f t="shared" si="34"/>
        <v>Manual review</v>
      </c>
      <c r="BT164">
        <f t="shared" si="35"/>
        <v>2</v>
      </c>
    </row>
    <row r="165" spans="1:72">
      <c r="A165" s="2" t="s">
        <v>32</v>
      </c>
      <c r="B165" s="2">
        <v>6</v>
      </c>
      <c r="C165" s="2" t="s">
        <v>33</v>
      </c>
      <c r="D165" s="2" t="s">
        <v>23</v>
      </c>
      <c r="E165" s="2">
        <v>590</v>
      </c>
      <c r="F165" s="2" t="s">
        <v>34</v>
      </c>
      <c r="G165" s="2" t="s">
        <v>57</v>
      </c>
      <c r="H165" s="2">
        <v>3</v>
      </c>
      <c r="I165" s="2" t="s">
        <v>56</v>
      </c>
      <c r="J165" s="2" t="s">
        <v>27</v>
      </c>
      <c r="K165" s="2">
        <v>3</v>
      </c>
      <c r="L165" s="2" t="s">
        <v>28</v>
      </c>
      <c r="M165" s="2">
        <v>26</v>
      </c>
      <c r="N165" s="2" t="s">
        <v>27</v>
      </c>
      <c r="O165" s="2" t="s">
        <v>29</v>
      </c>
      <c r="P165" s="2">
        <v>1</v>
      </c>
      <c r="Q165" s="2" t="s">
        <v>40</v>
      </c>
      <c r="R165" s="2">
        <v>1</v>
      </c>
      <c r="S165" s="2" t="s">
        <v>27</v>
      </c>
      <c r="T165" s="2" t="s">
        <v>62</v>
      </c>
      <c r="U165" s="2">
        <v>0</v>
      </c>
      <c r="V165">
        <f>_xlfn.XLOOKUP(B165,Binning_WOE_IV!$C$2:$C$6,Binning_WOE_IV!$I$2:$I$6,"not found",-1)</f>
        <v>1.0146162505891094</v>
      </c>
      <c r="W165">
        <f>_xlfn.XLOOKUP(E165,Binning_WOE_IV!$C$7:$C$12,Binning_WOE_IV!$I$7:$I$12,"not found",-1)</f>
        <v>3.9978967825304385E-2</v>
      </c>
      <c r="X165">
        <f>_xlfn.XLOOKUP(M165,Binning_WOE_IV!$C$13:$C$18,Binning_WOE_IV!$I$13:$I$18,"not found",-1)</f>
        <v>-0.13233987329659078</v>
      </c>
      <c r="Y165">
        <f>_xlfn.XLOOKUP(A165,Binning_WOE_IV!$B$32:$B$35,Binning_WOE_IV!$G$32:$G$35,"not found",0)</f>
        <v>-0.45557089656450134</v>
      </c>
      <c r="Z165" s="23">
        <f>_xlfn.XLOOKUP(_xlfn.XLOOKUP(C165,Binning_WOE_IV!$AF$2:$AF$6,Binning_WOE_IV!$AG$2:$AG$6,"not found",0),Binning_WOE_IV!$R$36:$R$38,Binning_WOE_IV!$G$36:$G$38,"not found",0)</f>
        <v>-4.4726268044255127E-2</v>
      </c>
      <c r="AA165" cm="1">
        <f t="array" ref="AA165">_xlfn.SWITCH(D165,"radio/tv",Binning_WOE_IV!$G$39,"other",Binning_WOE_IV!$G$39,"education",Binning_WOE_IV!$G$40,"retraining",Binning_WOE_IV!$G$40,"furniture/equipment",Binning_WOE_IV!$G$41,"domestic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65">
        <f>_xlfn.LET(_xlpm.b,_xlfn.XLOOKUP(F165,Binning_WOE_IV!$AJ$2:$AJ$6,Binning_WOE_IV!$AK$2:$AK$6,"not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65">
        <f>_xlfn.LET(_xlpm.b,_xlfn.XLOOKUP(G165,Binning_WOE_IV!$AL$2:$AL$6,Binning_WOE_IV!$AM$2:$AM$6,"not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65">
        <f>_xlfn.XLOOKUP(_xlfn.XLOOKUP(I165,Binning_WOE_IV!$AN$2:$AN$5,Binning_WOE_IV!$AO$2:$AO$5,"not found",0),Binning_WOE_IV!$R$53:$R$55,Binning_WOE_IV!$G$53:$G$55,"not found",0)</f>
        <v>-0.2698954162208389</v>
      </c>
      <c r="AE165">
        <f>_xlfn.LET(_xlpm.b,_xlfn.XLOOKUP(L165,Binning_WOE_IV!$AQ$2:$AQ$5,Binning_WOE_IV!$AR$2:$AR$5,"not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65">
        <f>_xlfn.XLOOKUP(_xlfn.XLOOKUP(N165,Binning_WOE_IV!$AS$2:$AS$4,Binning_WOE_IV!$AT$2:$AT$4,"not found",0),Binning_WOE_IV!$R$62:$R$63,Binning_WOE_IV!$G$62:$G$63,"not found",0)</f>
        <v>0.12957806221905885</v>
      </c>
      <c r="AG165">
        <f>_xlfn.XLOOKUP(_xlfn.XLOOKUP(O165,Binning_WOE_IV!$AU$2:$AU$4,Binning_WOE_IV!$AV$2:$AV$4,"not found",0),Binning_WOE_IV!$R$64:$R$65,Binning_WOE_IV!$G$64:$G$65,"not found",0)</f>
        <v>0.23435622685305388</v>
      </c>
      <c r="AH165">
        <f>V165*TEST_SUMMARY!$C$3</f>
        <v>-0.80010661528638027</v>
      </c>
      <c r="AI165">
        <f>W165*TEST_SUMMARY!$C$4</f>
        <v>-1.9952478243670423E-2</v>
      </c>
      <c r="AJ165">
        <f>X165*TEST_SUMMARY!$C$5</f>
        <v>8.428542324031725E-2</v>
      </c>
      <c r="AK165">
        <f>Y165*TEST_SUMMARY!$C$6</f>
        <v>0.35709270141793154</v>
      </c>
      <c r="AL165">
        <f>Z165*TEST_SUMMARY!$C$7</f>
        <v>2.4580699342731407E-2</v>
      </c>
      <c r="AM165">
        <f>AA165*TEST_SUMMARY!$C$8</f>
        <v>-0.43521580803835686</v>
      </c>
      <c r="AN165">
        <f>AB165*TEST_SUMMARY!$C$9</f>
        <v>0.17108448609736249</v>
      </c>
      <c r="AO165">
        <f>AC165*TEST_SUMMARY!$C$10</f>
        <v>0.2867089209985732</v>
      </c>
      <c r="AP165">
        <f>AD165*TEST_SUMMARY!$C$11</f>
        <v>0.31977406031642996</v>
      </c>
      <c r="AQ165">
        <f>AE165*TEST_SUMMARY!$C$12</f>
        <v>-0.28008206528227803</v>
      </c>
      <c r="AR165">
        <f>AF165*TEST_SUMMARY!$C$13</f>
        <v>-7.9424741749105313E-2</v>
      </c>
      <c r="AS165">
        <f>AG165*TEST_SUMMARY!$C$14</f>
        <v>-8.8614999578798745E-2</v>
      </c>
      <c r="AT165">
        <f>TEST_SUMMARY!$C$2+SUM(AH165:AS165)</f>
        <v>-1.2812712315273669</v>
      </c>
      <c r="AU165">
        <f t="shared" si="25"/>
        <v>0.21733390954510334</v>
      </c>
      <c r="AV165">
        <f t="shared" si="26"/>
        <v>0.24504912291859118</v>
      </c>
      <c r="AW165">
        <f t="shared" si="27"/>
        <v>1</v>
      </c>
      <c r="AX165">
        <f t="shared" si="28"/>
        <v>0</v>
      </c>
      <c r="AY165" s="35">
        <f t="shared" si="36"/>
        <v>89</v>
      </c>
      <c r="AZ165" s="35">
        <f t="shared" si="36"/>
        <v>75</v>
      </c>
      <c r="BA165" s="35">
        <f t="shared" si="32"/>
        <v>0.413953488372093</v>
      </c>
      <c r="BB165" s="35">
        <f t="shared" si="33"/>
        <v>0.88235294117647056</v>
      </c>
      <c r="BC165" s="35">
        <f t="shared" si="29"/>
        <v>0.46839945280437756</v>
      </c>
      <c r="BD165">
        <f t="shared" si="30"/>
        <v>0.88235294117647056</v>
      </c>
      <c r="BE165">
        <f t="shared" si="31"/>
        <v>0.413953488372093</v>
      </c>
      <c r="BF165" s="23">
        <f>VLOOKUP(AH165,POINTS_TABLE!$D$2:$E$6,2,FALSE)</f>
        <v>-34.629295381683434</v>
      </c>
      <c r="BG165" s="23">
        <f>VLOOKUP(AI165,POINTS_TABLE!$D$7:$E$12,2,FALSE)</f>
        <v>-0.86356024246764762</v>
      </c>
      <c r="BH165" s="23">
        <f>VLOOKUP(AJ165,POINTS_TABLE!$D$13:$E$18,2,FALSE)</f>
        <v>3.6479448638409924</v>
      </c>
      <c r="BI165" s="23">
        <f>VLOOKUP(AK165,POINTS_TABLE!$D$21:$E$24,2,FALSE)</f>
        <v>15.455276084198793</v>
      </c>
      <c r="BJ165" s="23">
        <f>VLOOKUP(AL165,POINTS_TABLE!$D$25:$E$27,2,FALSE)</f>
        <v>1.063873591300236</v>
      </c>
      <c r="BK165" s="23">
        <f>VLOOKUP(AM165,POINTS_TABLE!$D$28:$E$33,2,FALSE)</f>
        <v>-18.836510639202615</v>
      </c>
      <c r="BL165" s="23">
        <f>VLOOKUP(AN165,POINTS_TABLE!$D$34:$E$37,2,FALSE)</f>
        <v>7.4046821899710498</v>
      </c>
      <c r="BM165" s="23">
        <f>VLOOKUP(AO165,POINTS_TABLE!$D$38:$E$41,2,FALSE)</f>
        <v>12.409006155098014</v>
      </c>
      <c r="BN165" s="23">
        <f>VLOOKUP(AP165,POINTS_TABLE!$D$42:$E$44,2,FALSE)</f>
        <v>13.840093530703253</v>
      </c>
      <c r="BO165" s="23">
        <f>VLOOKUP(AQ165,POINTS_TABLE!$D$45:$E$48,2,FALSE)</f>
        <v>-12.122190198740443</v>
      </c>
      <c r="BP165" s="23">
        <f>VLOOKUP(AR165,POINTS_TABLE!$D$49:$E$50,2,FALSE)</f>
        <v>-3.4375704313596254</v>
      </c>
      <c r="BQ165" s="23">
        <f>VLOOKUP(AS165,POINTS_TABLE!$D$51:$E$52,2,FALSE)</f>
        <v>-3.8353326132213157</v>
      </c>
      <c r="BR165" s="39">
        <f>ROUND(SCORECARD_SCALLING!$C$6-SUM(BF165:BQ165)-TRAIN_SUMMARY!$C$2*SCORECARD_SCALLING!$C$5,0)</f>
        <v>526</v>
      </c>
      <c r="BS165" t="str">
        <f t="shared" si="34"/>
        <v>Manual review</v>
      </c>
      <c r="BT165">
        <f t="shared" si="35"/>
        <v>2</v>
      </c>
    </row>
    <row r="166" spans="1:72">
      <c r="A166" s="2" t="s">
        <v>32</v>
      </c>
      <c r="B166" s="2">
        <v>6</v>
      </c>
      <c r="C166" s="2" t="s">
        <v>33</v>
      </c>
      <c r="D166" s="2" t="s">
        <v>23</v>
      </c>
      <c r="E166" s="2">
        <v>484</v>
      </c>
      <c r="F166" s="2" t="s">
        <v>34</v>
      </c>
      <c r="G166" s="2" t="s">
        <v>39</v>
      </c>
      <c r="H166" s="2">
        <v>3</v>
      </c>
      <c r="I166" s="2" t="s">
        <v>56</v>
      </c>
      <c r="J166" s="2" t="s">
        <v>42</v>
      </c>
      <c r="K166" s="2">
        <v>3</v>
      </c>
      <c r="L166" s="2" t="s">
        <v>28</v>
      </c>
      <c r="M166" s="2">
        <v>28</v>
      </c>
      <c r="N166" s="2" t="s">
        <v>61</v>
      </c>
      <c r="O166" s="2" t="s">
        <v>29</v>
      </c>
      <c r="P166" s="2">
        <v>1</v>
      </c>
      <c r="Q166" s="2" t="s">
        <v>40</v>
      </c>
      <c r="R166" s="2">
        <v>1</v>
      </c>
      <c r="S166" s="2" t="s">
        <v>27</v>
      </c>
      <c r="T166" s="2" t="s">
        <v>31</v>
      </c>
      <c r="U166" s="2">
        <v>0</v>
      </c>
      <c r="V166">
        <f>_xlfn.XLOOKUP(B166,Binning_WOE_IV!$C$2:$C$6,Binning_WOE_IV!$I$2:$I$6,"not found",-1)</f>
        <v>1.0146162505891094</v>
      </c>
      <c r="W166">
        <f>_xlfn.XLOOKUP(E166,Binning_WOE_IV!$C$7:$C$12,Binning_WOE_IV!$I$7:$I$12,"not found",-1)</f>
        <v>3.9978967825304385E-2</v>
      </c>
      <c r="X166">
        <f>_xlfn.XLOOKUP(M166,Binning_WOE_IV!$C$13:$C$18,Binning_WOE_IV!$I$13:$I$18,"not found",-1)</f>
        <v>-0.13233987329659078</v>
      </c>
      <c r="Y166">
        <f>_xlfn.XLOOKUP(A166,Binning_WOE_IV!$B$32:$B$35,Binning_WOE_IV!$G$32:$G$35,"not found",0)</f>
        <v>-0.45557089656450134</v>
      </c>
      <c r="Z166" s="23">
        <f>_xlfn.XLOOKUP(_xlfn.XLOOKUP(C166,Binning_WOE_IV!$AF$2:$AF$6,Binning_WOE_IV!$AG$2:$AG$6,"not found",0),Binning_WOE_IV!$R$36:$R$38,Binning_WOE_IV!$G$36:$G$38,"not found",0)</f>
        <v>-4.4726268044255127E-2</v>
      </c>
      <c r="AA166" cm="1">
        <f t="array" ref="AA166">_xlfn.SWITCH(D166,"radio/tv",Binning_WOE_IV!$G$39,"other",Binning_WOE_IV!$G$39,"education",Binning_WOE_IV!$G$40,"retraining",Binning_WOE_IV!$G$40,"furniture/equipment",Binning_WOE_IV!$G$41,"domestic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66">
        <f>_xlfn.LET(_xlpm.b,_xlfn.XLOOKUP(F166,Binning_WOE_IV!$AJ$2:$AJ$6,Binning_WOE_IV!$AK$2:$AK$6,"not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66">
        <f>_xlfn.LET(_xlpm.b,_xlfn.XLOOKUP(G166,Binning_WOE_IV!$AL$2:$AL$6,Binning_WOE_IV!$AM$2:$AM$6,"not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66">
        <f>_xlfn.XLOOKUP(_xlfn.XLOOKUP(I166,Binning_WOE_IV!$AN$2:$AN$5,Binning_WOE_IV!$AO$2:$AO$5,"not found",0),Binning_WOE_IV!$R$53:$R$55,Binning_WOE_IV!$G$53:$G$55,"not found",0)</f>
        <v>-0.2698954162208389</v>
      </c>
      <c r="AE166">
        <f>_xlfn.LET(_xlpm.b,_xlfn.XLOOKUP(L166,Binning_WOE_IV!$AQ$2:$AQ$5,Binning_WOE_IV!$AR$2:$AR$5,"not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66">
        <f>_xlfn.XLOOKUP(_xlfn.XLOOKUP(N166,Binning_WOE_IV!$AS$2:$AS$4,Binning_WOE_IV!$AT$2:$AT$4,"not found",0),Binning_WOE_IV!$R$62:$R$63,Binning_WOE_IV!$G$62:$G$63,"not found",0)</f>
        <v>-0.54969627176468283</v>
      </c>
      <c r="AG166">
        <f>_xlfn.XLOOKUP(_xlfn.XLOOKUP(O166,Binning_WOE_IV!$AU$2:$AU$4,Binning_WOE_IV!$AV$2:$AV$4,"not found",0),Binning_WOE_IV!$R$64:$R$65,Binning_WOE_IV!$G$64:$G$65,"not found",0)</f>
        <v>0.23435622685305388</v>
      </c>
      <c r="AH166">
        <f>V166*TEST_SUMMARY!$C$3</f>
        <v>-0.80010661528638027</v>
      </c>
      <c r="AI166">
        <f>W166*TEST_SUMMARY!$C$4</f>
        <v>-1.9952478243670423E-2</v>
      </c>
      <c r="AJ166">
        <f>X166*TEST_SUMMARY!$C$5</f>
        <v>8.428542324031725E-2</v>
      </c>
      <c r="AK166">
        <f>Y166*TEST_SUMMARY!$C$6</f>
        <v>0.35709270141793154</v>
      </c>
      <c r="AL166">
        <f>Z166*TEST_SUMMARY!$C$7</f>
        <v>2.4580699342731407E-2</v>
      </c>
      <c r="AM166">
        <f>AA166*TEST_SUMMARY!$C$8</f>
        <v>-0.43521580803835686</v>
      </c>
      <c r="AN166">
        <f>AB166*TEST_SUMMARY!$C$9</f>
        <v>0.17108448609736249</v>
      </c>
      <c r="AO166">
        <f>AC166*TEST_SUMMARY!$C$10</f>
        <v>-0.18469041192036334</v>
      </c>
      <c r="AP166">
        <f>AD166*TEST_SUMMARY!$C$11</f>
        <v>0.31977406031642996</v>
      </c>
      <c r="AQ166">
        <f>AE166*TEST_SUMMARY!$C$12</f>
        <v>-0.28008206528227803</v>
      </c>
      <c r="AR166">
        <f>AF166*TEST_SUMMARY!$C$13</f>
        <v>0.33693577197926589</v>
      </c>
      <c r="AS166">
        <f>AG166*TEST_SUMMARY!$C$14</f>
        <v>-8.8614999578798745E-2</v>
      </c>
      <c r="AT166">
        <f>TEST_SUMMARY!$C$2+SUM(AH166:AS166)</f>
        <v>-1.3363100507179322</v>
      </c>
      <c r="AU166">
        <f t="shared" si="25"/>
        <v>0.20811752430127298</v>
      </c>
      <c r="AV166">
        <f t="shared" si="26"/>
        <v>0.23334228744777211</v>
      </c>
      <c r="AW166">
        <f t="shared" si="27"/>
        <v>1</v>
      </c>
      <c r="AX166">
        <f t="shared" si="28"/>
        <v>0</v>
      </c>
      <c r="AY166" s="35">
        <f t="shared" si="36"/>
        <v>90</v>
      </c>
      <c r="AZ166" s="35">
        <f t="shared" si="36"/>
        <v>75</v>
      </c>
      <c r="BA166" s="35">
        <f t="shared" si="32"/>
        <v>0.41860465116279072</v>
      </c>
      <c r="BB166" s="35">
        <f t="shared" si="33"/>
        <v>0.88235294117647056</v>
      </c>
      <c r="BC166" s="35">
        <f t="shared" si="29"/>
        <v>0.46374829001367984</v>
      </c>
      <c r="BD166">
        <f t="shared" si="30"/>
        <v>0.88235294117647056</v>
      </c>
      <c r="BE166">
        <f t="shared" si="31"/>
        <v>0.41860465116279072</v>
      </c>
      <c r="BF166" s="23">
        <f>VLOOKUP(AH166,POINTS_TABLE!$D$2:$E$6,2,FALSE)</f>
        <v>-34.629295381683434</v>
      </c>
      <c r="BG166" s="23">
        <f>VLOOKUP(AI166,POINTS_TABLE!$D$7:$E$12,2,FALSE)</f>
        <v>-0.86356024246764762</v>
      </c>
      <c r="BH166" s="23">
        <f>VLOOKUP(AJ166,POINTS_TABLE!$D$13:$E$18,2,FALSE)</f>
        <v>3.6479448638409924</v>
      </c>
      <c r="BI166" s="23">
        <f>VLOOKUP(AK166,POINTS_TABLE!$D$21:$E$24,2,FALSE)</f>
        <v>15.455276084198793</v>
      </c>
      <c r="BJ166" s="23">
        <f>VLOOKUP(AL166,POINTS_TABLE!$D$25:$E$27,2,FALSE)</f>
        <v>1.063873591300236</v>
      </c>
      <c r="BK166" s="23">
        <f>VLOOKUP(AM166,POINTS_TABLE!$D$28:$E$33,2,FALSE)</f>
        <v>-18.836510639202615</v>
      </c>
      <c r="BL166" s="23">
        <f>VLOOKUP(AN166,POINTS_TABLE!$D$34:$E$37,2,FALSE)</f>
        <v>7.4046821899710498</v>
      </c>
      <c r="BM166" s="23">
        <f>VLOOKUP(AO166,POINTS_TABLE!$D$38:$E$41,2,FALSE)</f>
        <v>-7.9935582413174426</v>
      </c>
      <c r="BN166" s="23">
        <f>VLOOKUP(AP166,POINTS_TABLE!$D$42:$E$44,2,FALSE)</f>
        <v>13.840093530703253</v>
      </c>
      <c r="BO166" s="23">
        <f>VLOOKUP(AQ166,POINTS_TABLE!$D$45:$E$48,2,FALSE)</f>
        <v>-12.122190198740443</v>
      </c>
      <c r="BP166" s="23">
        <f>VLOOKUP(AR166,POINTS_TABLE!$D$49:$E$50,2,FALSE)</f>
        <v>14.582867019977442</v>
      </c>
      <c r="BQ166" s="23">
        <f>VLOOKUP(AS166,POINTS_TABLE!$D$51:$E$52,2,FALSE)</f>
        <v>-3.8353326132213157</v>
      </c>
      <c r="BR166" s="39">
        <f>ROUND(SCORECARD_SCALLING!$C$6-SUM(BF166:BQ166)-TRAIN_SUMMARY!$C$2*SCORECARD_SCALLING!$C$5,0)</f>
        <v>528</v>
      </c>
      <c r="BS166" t="str">
        <f t="shared" si="34"/>
        <v>Manual review</v>
      </c>
      <c r="BT166">
        <f t="shared" si="35"/>
        <v>2</v>
      </c>
    </row>
    <row r="167" spans="1:72">
      <c r="A167" s="2" t="s">
        <v>21</v>
      </c>
      <c r="B167" s="2">
        <v>21</v>
      </c>
      <c r="C167" s="2" t="s">
        <v>22</v>
      </c>
      <c r="D167" s="2" t="s">
        <v>46</v>
      </c>
      <c r="E167" s="2">
        <v>571</v>
      </c>
      <c r="F167" s="2" t="s">
        <v>34</v>
      </c>
      <c r="G167" s="2" t="s">
        <v>25</v>
      </c>
      <c r="H167" s="2">
        <v>4</v>
      </c>
      <c r="I167" s="2" t="s">
        <v>26</v>
      </c>
      <c r="J167" s="2" t="s">
        <v>27</v>
      </c>
      <c r="K167" s="2">
        <v>4</v>
      </c>
      <c r="L167" s="2" t="s">
        <v>28</v>
      </c>
      <c r="M167" s="2">
        <v>65</v>
      </c>
      <c r="N167" s="2" t="s">
        <v>27</v>
      </c>
      <c r="O167" s="2" t="s">
        <v>29</v>
      </c>
      <c r="P167" s="2">
        <v>2</v>
      </c>
      <c r="Q167" s="2" t="s">
        <v>30</v>
      </c>
      <c r="R167" s="2">
        <v>1</v>
      </c>
      <c r="S167" s="2" t="s">
        <v>27</v>
      </c>
      <c r="T167" s="2" t="s">
        <v>31</v>
      </c>
      <c r="U167" s="2">
        <v>0</v>
      </c>
      <c r="V167">
        <f>_xlfn.XLOOKUP(B167,Binning_WOE_IV!$C$2:$C$6,Binning_WOE_IV!$I$2:$I$6,"not found",-1)</f>
        <v>7.0953437452657447E-2</v>
      </c>
      <c r="W167">
        <f>_xlfn.XLOOKUP(E167,Binning_WOE_IV!$C$7:$C$12,Binning_WOE_IV!$I$7:$I$12,"not found",-1)</f>
        <v>3.9978967825304385E-2</v>
      </c>
      <c r="X167">
        <f>_xlfn.XLOOKUP(M167,Binning_WOE_IV!$C$13:$C$18,Binning_WOE_IV!$I$13:$I$18,"not found",-1)</f>
        <v>0.47434342549681774</v>
      </c>
      <c r="Y167">
        <f>_xlfn.XLOOKUP(A167,Binning_WOE_IV!$B$32:$B$35,Binning_WOE_IV!$G$32:$G$35,"not found",0)</f>
        <v>-0.67859154491044971</v>
      </c>
      <c r="Z167" s="23">
        <f>_xlfn.XLOOKUP(_xlfn.XLOOKUP(C167,Binning_WOE_IV!$AF$2:$AF$6,Binning_WOE_IV!$AG$2:$AG$6,"not found",0),Binning_WOE_IV!$R$36:$R$38,Binning_WOE_IV!$G$36:$G$38,"not found",0)</f>
        <v>0.68738688104907397</v>
      </c>
      <c r="AA167" cm="1">
        <f t="array" ref="AA167">_xlfn.SWITCH(D167,"radio/tv",Binning_WOE_IV!$G$39,"other",Binning_WOE_IV!$G$39,"education",Binning_WOE_IV!$G$40,"retraining",Binning_WOE_IV!$G$40,"furniture/equipment",Binning_WOE_IV!$G$41,"domestic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67">
        <f>_xlfn.LET(_xlpm.b,_xlfn.XLOOKUP(F167,Binning_WOE_IV!$AJ$2:$AJ$6,Binning_WOE_IV!$AK$2:$AK$6,"not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67">
        <f>_xlfn.LET(_xlpm.b,_xlfn.XLOOKUP(G167,Binning_WOE_IV!$AL$2:$AL$6,Binning_WOE_IV!$AM$2:$AM$6,"not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67">
        <f>_xlfn.XLOOKUP(_xlfn.XLOOKUP(I167,Binning_WOE_IV!$AN$2:$AN$5,Binning_WOE_IV!$AO$2:$AO$5,"not found",0),Binning_WOE_IV!$R$53:$R$55,Binning_WOE_IV!$G$53:$G$55,"not found",0)</f>
        <v>0.1811117123342415</v>
      </c>
      <c r="AE167">
        <f>_xlfn.LET(_xlpm.b,_xlfn.XLOOKUP(L167,Binning_WOE_IV!$AQ$2:$AQ$5,Binning_WOE_IV!$AR$2:$AR$5,"not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67">
        <f>_xlfn.XLOOKUP(_xlfn.XLOOKUP(N167,Binning_WOE_IV!$AS$2:$AS$4,Binning_WOE_IV!$AT$2:$AT$4,"not found",0),Binning_WOE_IV!$R$62:$R$63,Binning_WOE_IV!$G$62:$G$63,"not found",0)</f>
        <v>0.12957806221905885</v>
      </c>
      <c r="AG167">
        <f>_xlfn.XLOOKUP(_xlfn.XLOOKUP(O167,Binning_WOE_IV!$AU$2:$AU$4,Binning_WOE_IV!$AV$2:$AV$4,"not found",0),Binning_WOE_IV!$R$64:$R$65,Binning_WOE_IV!$G$64:$G$65,"not found",0)</f>
        <v>0.23435622685305388</v>
      </c>
      <c r="AH167">
        <f>V167*TEST_SUMMARY!$C$3</f>
        <v>-5.5952498937620498E-2</v>
      </c>
      <c r="AI167">
        <f>W167*TEST_SUMMARY!$C$4</f>
        <v>-1.9952478243670423E-2</v>
      </c>
      <c r="AJ167">
        <f>X167*TEST_SUMMARY!$C$5</f>
        <v>-0.30210272522824844</v>
      </c>
      <c r="AK167">
        <f>Y167*TEST_SUMMARY!$C$6</f>
        <v>0.53190423215968441</v>
      </c>
      <c r="AL167">
        <f>Z167*TEST_SUMMARY!$C$7</f>
        <v>-0.37777464997720578</v>
      </c>
      <c r="AM167">
        <f>AA167*TEST_SUMMARY!$C$8</f>
        <v>0.38352631329769549</v>
      </c>
      <c r="AN167">
        <f>AB167*TEST_SUMMARY!$C$9</f>
        <v>0.17108448609736249</v>
      </c>
      <c r="AO167">
        <f>AC167*TEST_SUMMARY!$C$10</f>
        <v>-0.18469041192036334</v>
      </c>
      <c r="AP167">
        <f>AD167*TEST_SUMMARY!$C$11</f>
        <v>-0.21458247952085815</v>
      </c>
      <c r="AQ167">
        <f>AE167*TEST_SUMMARY!$C$12</f>
        <v>-0.28008206528227803</v>
      </c>
      <c r="AR167">
        <f>AF167*TEST_SUMMARY!$C$13</f>
        <v>-7.9424741749105313E-2</v>
      </c>
      <c r="AS167">
        <f>AG167*TEST_SUMMARY!$C$14</f>
        <v>-8.8614999578798745E-2</v>
      </c>
      <c r="AT167">
        <f>TEST_SUMMARY!$C$2+SUM(AH167:AS167)</f>
        <v>-1.3380628336455294</v>
      </c>
      <c r="AU167">
        <f t="shared" si="25"/>
        <v>0.20782880536072118</v>
      </c>
      <c r="AV167">
        <f t="shared" si="26"/>
        <v>0.23297775567823001</v>
      </c>
      <c r="AW167">
        <f t="shared" si="27"/>
        <v>1</v>
      </c>
      <c r="AX167">
        <f t="shared" si="28"/>
        <v>0</v>
      </c>
      <c r="AY167" s="35">
        <f t="shared" si="36"/>
        <v>91</v>
      </c>
      <c r="AZ167" s="35">
        <f t="shared" si="36"/>
        <v>75</v>
      </c>
      <c r="BA167" s="35">
        <f t="shared" si="32"/>
        <v>0.42325581395348838</v>
      </c>
      <c r="BB167" s="35">
        <f t="shared" si="33"/>
        <v>0.88235294117647056</v>
      </c>
      <c r="BC167" s="35">
        <f t="shared" si="29"/>
        <v>0.45909712722298218</v>
      </c>
      <c r="BD167">
        <f t="shared" si="30"/>
        <v>0.88235294117647056</v>
      </c>
      <c r="BE167">
        <f t="shared" si="31"/>
        <v>0.42325581395348838</v>
      </c>
      <c r="BF167" s="23">
        <f>VLOOKUP(AH167,POINTS_TABLE!$D$2:$E$6,2,FALSE)</f>
        <v>-2.4216717822795024</v>
      </c>
      <c r="BG167" s="23">
        <f>VLOOKUP(AI167,POINTS_TABLE!$D$7:$E$12,2,FALSE)</f>
        <v>-0.86356024246764762</v>
      </c>
      <c r="BH167" s="23">
        <f>VLOOKUP(AJ167,POINTS_TABLE!$D$13:$E$18,2,FALSE)</f>
        <v>-13.075263105775054</v>
      </c>
      <c r="BI167" s="23">
        <f>VLOOKUP(AK167,POINTS_TABLE!$D$21:$E$24,2,FALSE)</f>
        <v>23.021267938938855</v>
      </c>
      <c r="BJ167" s="23">
        <f>VLOOKUP(AL167,POINTS_TABLE!$D$25:$E$27,2,FALSE)</f>
        <v>-16.350408422870363</v>
      </c>
      <c r="BK167" s="23">
        <f>VLOOKUP(AM167,POINTS_TABLE!$D$28:$E$33,2,FALSE)</f>
        <v>16.599345307350365</v>
      </c>
      <c r="BL167" s="23">
        <f>VLOOKUP(AN167,POINTS_TABLE!$D$34:$E$37,2,FALSE)</f>
        <v>7.4046821899710498</v>
      </c>
      <c r="BM167" s="23">
        <f>VLOOKUP(AO167,POINTS_TABLE!$D$38:$E$41,2,FALSE)</f>
        <v>-7.9935582413174426</v>
      </c>
      <c r="BN167" s="23">
        <f>VLOOKUP(AP167,POINTS_TABLE!$D$42:$E$44,2,FALSE)</f>
        <v>-9.2873123719919874</v>
      </c>
      <c r="BO167" s="23">
        <f>VLOOKUP(AQ167,POINTS_TABLE!$D$45:$E$48,2,FALSE)</f>
        <v>-12.122190198740443</v>
      </c>
      <c r="BP167" s="23">
        <f>VLOOKUP(AR167,POINTS_TABLE!$D$49:$E$50,2,FALSE)</f>
        <v>-3.4375704313596254</v>
      </c>
      <c r="BQ167" s="23">
        <f>VLOOKUP(AS167,POINTS_TABLE!$D$51:$E$52,2,FALSE)</f>
        <v>-3.8353326132213157</v>
      </c>
      <c r="BR167" s="39">
        <f>ROUND(SCORECARD_SCALLING!$C$6-SUM(BF167:BQ167)-TRAIN_SUMMARY!$C$2*SCORECARD_SCALLING!$C$5,0)</f>
        <v>528</v>
      </c>
      <c r="BS167" t="str">
        <f t="shared" si="34"/>
        <v>Manual review</v>
      </c>
      <c r="BT167">
        <f t="shared" si="35"/>
        <v>2</v>
      </c>
    </row>
    <row r="168" spans="1:72">
      <c r="A168" s="2" t="s">
        <v>63</v>
      </c>
      <c r="B168" s="2">
        <v>12</v>
      </c>
      <c r="C168" s="2" t="s">
        <v>64</v>
      </c>
      <c r="D168" s="2" t="s">
        <v>23</v>
      </c>
      <c r="E168" s="2">
        <v>409</v>
      </c>
      <c r="F168" s="2" t="s">
        <v>53</v>
      </c>
      <c r="G168" s="2" t="s">
        <v>35</v>
      </c>
      <c r="H168" s="2">
        <v>3</v>
      </c>
      <c r="I168" s="2" t="s">
        <v>36</v>
      </c>
      <c r="J168" s="2" t="s">
        <v>27</v>
      </c>
      <c r="K168" s="2">
        <v>3</v>
      </c>
      <c r="L168" s="2" t="s">
        <v>28</v>
      </c>
      <c r="M168" s="2">
        <v>42</v>
      </c>
      <c r="N168" s="2" t="s">
        <v>27</v>
      </c>
      <c r="O168" s="2" t="s">
        <v>51</v>
      </c>
      <c r="P168" s="2">
        <v>2</v>
      </c>
      <c r="Q168" s="2" t="s">
        <v>30</v>
      </c>
      <c r="R168" s="2">
        <v>1</v>
      </c>
      <c r="S168" s="2" t="s">
        <v>27</v>
      </c>
      <c r="T168" s="2" t="s">
        <v>31</v>
      </c>
      <c r="U168" s="2">
        <v>0</v>
      </c>
      <c r="V168">
        <f>_xlfn.XLOOKUP(B168,Binning_WOE_IV!$C$2:$C$6,Binning_WOE_IV!$I$2:$I$6,"not found",-1)</f>
        <v>7.0953437452657447E-2</v>
      </c>
      <c r="W168">
        <f>_xlfn.XLOOKUP(E168,Binning_WOE_IV!$C$7:$C$12,Binning_WOE_IV!$I$7:$I$12,"not found",-1)</f>
        <v>3.9978967825304385E-2</v>
      </c>
      <c r="X168">
        <f>_xlfn.XLOOKUP(M168,Binning_WOE_IV!$C$13:$C$18,Binning_WOE_IV!$I$13:$I$18,"not found",-1)</f>
        <v>0.27579903319597576</v>
      </c>
      <c r="Y168">
        <f>_xlfn.XLOOKUP(A168,Binning_WOE_IV!$B$32:$B$35,Binning_WOE_IV!$G$32:$G$35,"not found",0)</f>
        <v>0.16731839020190586</v>
      </c>
      <c r="Z168" s="23">
        <f>_xlfn.XLOOKUP(_xlfn.XLOOKUP(C168,Binning_WOE_IV!$AF$2:$AF$6,Binning_WOE_IV!$AG$2:$AG$6,"not found",0),Binning_WOE_IV!$R$36:$R$38,Binning_WOE_IV!$G$36:$G$38,"not found",0)</f>
        <v>-1.2442937789022748</v>
      </c>
      <c r="AA168" cm="1">
        <f t="array" ref="AA168">_xlfn.SWITCH(D168,"radio/tv",Binning_WOE_IV!$G$39,"other",Binning_WOE_IV!$G$39,"education",Binning_WOE_IV!$G$40,"retraining",Binning_WOE_IV!$G$40,"furniture/equipment",Binning_WOE_IV!$G$41,"domestic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68">
        <f>_xlfn.LET(_xlpm.b,_xlfn.XLOOKUP(F168,Binning_WOE_IV!$AJ$2:$AJ$6,Binning_WOE_IV!$AK$2:$AK$6,"not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168">
        <f>_xlfn.LET(_xlpm.b,_xlfn.XLOOKUP(G168,Binning_WOE_IV!$AL$2:$AL$6,Binning_WOE_IV!$AM$2:$AM$6,"not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68">
        <f>_xlfn.XLOOKUP(_xlfn.XLOOKUP(I168,Binning_WOE_IV!$AN$2:$AN$5,Binning_WOE_IV!$AO$2:$AO$5,"not found",0),Binning_WOE_IV!$R$53:$R$55,Binning_WOE_IV!$G$53:$G$55,"not found",0)</f>
        <v>-0.20099341664998441</v>
      </c>
      <c r="AE168">
        <f>_xlfn.LET(_xlpm.b,_xlfn.XLOOKUP(L168,Binning_WOE_IV!$AQ$2:$AQ$5,Binning_WOE_IV!$AR$2:$AR$5,"not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68">
        <f>_xlfn.XLOOKUP(_xlfn.XLOOKUP(N168,Binning_WOE_IV!$AS$2:$AS$4,Binning_WOE_IV!$AT$2:$AT$4,"not found",0),Binning_WOE_IV!$R$62:$R$63,Binning_WOE_IV!$G$62:$G$63,"not found",0)</f>
        <v>0.12957806221905885</v>
      </c>
      <c r="AG168">
        <f>_xlfn.XLOOKUP(_xlfn.XLOOKUP(O168,Binning_WOE_IV!$AU$2:$AU$4,Binning_WOE_IV!$AV$2:$AV$4,"not found",0),Binning_WOE_IV!$R$64:$R$65,Binning_WOE_IV!$G$64:$G$65,"not found",0)</f>
        <v>-0.4919272386823581</v>
      </c>
      <c r="AH168">
        <f>V168*TEST_SUMMARY!$C$3</f>
        <v>-5.5952498937620498E-2</v>
      </c>
      <c r="AI168">
        <f>W168*TEST_SUMMARY!$C$4</f>
        <v>-1.9952478243670423E-2</v>
      </c>
      <c r="AJ168">
        <f>X168*TEST_SUMMARY!$C$5</f>
        <v>-0.1756525653466223</v>
      </c>
      <c r="AK168">
        <f>Y168*TEST_SUMMARY!$C$6</f>
        <v>-0.13115011605145144</v>
      </c>
      <c r="AL168">
        <f>Z168*TEST_SUMMARY!$C$7</f>
        <v>0.68384000299252556</v>
      </c>
      <c r="AM168">
        <f>AA168*TEST_SUMMARY!$C$8</f>
        <v>-0.43521580803835686</v>
      </c>
      <c r="AN168">
        <f>AB168*TEST_SUMMARY!$C$9</f>
        <v>-0.49793991054548797</v>
      </c>
      <c r="AO168">
        <f>AC168*TEST_SUMMARY!$C$10</f>
        <v>4.7923621110280083E-2</v>
      </c>
      <c r="AP168">
        <f>AD168*TEST_SUMMARY!$C$11</f>
        <v>0.23813846799994265</v>
      </c>
      <c r="AQ168">
        <f>AE168*TEST_SUMMARY!$C$12</f>
        <v>-0.28008206528227803</v>
      </c>
      <c r="AR168">
        <f>AF168*TEST_SUMMARY!$C$13</f>
        <v>-7.9424741749105313E-2</v>
      </c>
      <c r="AS168">
        <f>AG168*TEST_SUMMARY!$C$14</f>
        <v>0.18600799575071647</v>
      </c>
      <c r="AT168">
        <f>TEST_SUMMARY!$C$2+SUM(AH168:AS168)</f>
        <v>-1.3408609111032512</v>
      </c>
      <c r="AU168">
        <f t="shared" si="25"/>
        <v>0.20736851769350656</v>
      </c>
      <c r="AV168">
        <f t="shared" si="26"/>
        <v>0.23239687871877895</v>
      </c>
      <c r="AW168">
        <f t="shared" si="27"/>
        <v>1</v>
      </c>
      <c r="AX168">
        <f t="shared" si="28"/>
        <v>0</v>
      </c>
      <c r="AY168" s="35">
        <f t="shared" si="36"/>
        <v>92</v>
      </c>
      <c r="AZ168" s="35">
        <f t="shared" si="36"/>
        <v>75</v>
      </c>
      <c r="BA168" s="35">
        <f t="shared" si="32"/>
        <v>0.42790697674418604</v>
      </c>
      <c r="BB168" s="35">
        <f t="shared" si="33"/>
        <v>0.88235294117647056</v>
      </c>
      <c r="BC168" s="35">
        <f t="shared" si="29"/>
        <v>0.45444596443228452</v>
      </c>
      <c r="BD168">
        <f t="shared" si="30"/>
        <v>0.88235294117647056</v>
      </c>
      <c r="BE168">
        <f t="shared" si="31"/>
        <v>0.42790697674418604</v>
      </c>
      <c r="BF168" s="23">
        <f>VLOOKUP(AH168,POINTS_TABLE!$D$2:$E$6,2,FALSE)</f>
        <v>-2.4216717822795024</v>
      </c>
      <c r="BG168" s="23">
        <f>VLOOKUP(AI168,POINTS_TABLE!$D$7:$E$12,2,FALSE)</f>
        <v>-0.86356024246764762</v>
      </c>
      <c r="BH168" s="23">
        <f>VLOOKUP(AJ168,POINTS_TABLE!$D$13:$E$18,2,FALSE)</f>
        <v>-7.6023925483498971</v>
      </c>
      <c r="BI168" s="23">
        <f>VLOOKUP(AK168,POINTS_TABLE!$D$21:$E$24,2,FALSE)</f>
        <v>-5.6762886611832304</v>
      </c>
      <c r="BJ168" s="23">
        <f>VLOOKUP(AL168,POINTS_TABLE!$D$25:$E$27,2,FALSE)</f>
        <v>29.597177432364315</v>
      </c>
      <c r="BK168" s="23">
        <f>VLOOKUP(AM168,POINTS_TABLE!$D$28:$E$33,2,FALSE)</f>
        <v>-18.836510639202615</v>
      </c>
      <c r="BL168" s="23">
        <f>VLOOKUP(AN168,POINTS_TABLE!$D$34:$E$37,2,FALSE)</f>
        <v>-21.551263188140087</v>
      </c>
      <c r="BM168" s="23">
        <f>VLOOKUP(AO168,POINTS_TABLE!$D$38:$E$41,2,FALSE)</f>
        <v>2.0741751155172814</v>
      </c>
      <c r="BN168" s="23">
        <f>VLOOKUP(AP168,POINTS_TABLE!$D$42:$E$44,2,FALSE)</f>
        <v>10.30683560485237</v>
      </c>
      <c r="BO168" s="23">
        <f>VLOOKUP(AQ168,POINTS_TABLE!$D$45:$E$48,2,FALSE)</f>
        <v>-12.122190198740443</v>
      </c>
      <c r="BP168" s="23">
        <f>VLOOKUP(AR168,POINTS_TABLE!$D$49:$E$50,2,FALSE)</f>
        <v>-3.4375704313596254</v>
      </c>
      <c r="BQ168" s="23">
        <f>VLOOKUP(AS168,POINTS_TABLE!$D$51:$E$52,2,FALSE)</f>
        <v>8.0505843910576207</v>
      </c>
      <c r="BR168" s="39">
        <f>ROUND(SCORECARD_SCALLING!$C$6-SUM(BF168:BQ168)-TRAIN_SUMMARY!$C$2*SCORECARD_SCALLING!$C$5,0)</f>
        <v>528</v>
      </c>
      <c r="BS168" t="str">
        <f t="shared" si="34"/>
        <v>Manual review</v>
      </c>
      <c r="BT168">
        <f t="shared" si="35"/>
        <v>2</v>
      </c>
    </row>
    <row r="169" spans="1:72">
      <c r="A169" s="2" t="s">
        <v>37</v>
      </c>
      <c r="B169" s="2">
        <v>15</v>
      </c>
      <c r="C169" s="2" t="s">
        <v>22</v>
      </c>
      <c r="D169" s="2" t="s">
        <v>41</v>
      </c>
      <c r="E169" s="2">
        <v>2788</v>
      </c>
      <c r="F169" s="2" t="s">
        <v>34</v>
      </c>
      <c r="G169" s="2" t="s">
        <v>39</v>
      </c>
      <c r="H169" s="2">
        <v>2</v>
      </c>
      <c r="I169" s="2" t="s">
        <v>36</v>
      </c>
      <c r="J169" s="2" t="s">
        <v>66</v>
      </c>
      <c r="K169" s="2">
        <v>3</v>
      </c>
      <c r="L169" s="2" t="s">
        <v>50</v>
      </c>
      <c r="M169" s="2">
        <v>24</v>
      </c>
      <c r="N169" s="2" t="s">
        <v>61</v>
      </c>
      <c r="O169" s="2" t="s">
        <v>29</v>
      </c>
      <c r="P169" s="2">
        <v>2</v>
      </c>
      <c r="Q169" s="2" t="s">
        <v>30</v>
      </c>
      <c r="R169" s="2">
        <v>1</v>
      </c>
      <c r="S169" s="2" t="s">
        <v>27</v>
      </c>
      <c r="T169" s="2" t="s">
        <v>31</v>
      </c>
      <c r="U169" s="2">
        <v>0</v>
      </c>
      <c r="V169">
        <f>_xlfn.XLOOKUP(B169,Binning_WOE_IV!$C$2:$C$6,Binning_WOE_IV!$I$2:$I$6,"not found",-1)</f>
        <v>7.0953437452657447E-2</v>
      </c>
      <c r="W169">
        <f>_xlfn.XLOOKUP(E169,Binning_WOE_IV!$C$7:$C$12,Binning_WOE_IV!$I$7:$I$12,"not found",-1)</f>
        <v>0.12361395596717682</v>
      </c>
      <c r="X169">
        <f>_xlfn.XLOOKUP(M169,Binning_WOE_IV!$C$13:$C$18,Binning_WOE_IV!$I$13:$I$18,"not found",-1)</f>
        <v>-0.40221483439086264</v>
      </c>
      <c r="Y169">
        <f>_xlfn.XLOOKUP(A169,Binning_WOE_IV!$B$32:$B$35,Binning_WOE_IV!$G$32:$G$35,"not found",0)</f>
        <v>1.1281887537091495</v>
      </c>
      <c r="Z169" s="23">
        <f>_xlfn.XLOOKUP(_xlfn.XLOOKUP(C169,Binning_WOE_IV!$AF$2:$AF$6,Binning_WOE_IV!$AG$2:$AG$6,"not found",0),Binning_WOE_IV!$R$36:$R$38,Binning_WOE_IV!$G$36:$G$38,"not found",0)</f>
        <v>0.68738688104907397</v>
      </c>
      <c r="AA169" cm="1">
        <f t="array" ref="AA169">_xlfn.SWITCH(D169,"radio/tv",Binning_WOE_IV!$G$39,"other",Binning_WOE_IV!$G$39,"education",Binning_WOE_IV!$G$40,"retraining",Binning_WOE_IV!$G$40,"furniture/equipment",Binning_WOE_IV!$G$41,"domestic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69">
        <f>_xlfn.LET(_xlpm.b,_xlfn.XLOOKUP(F169,Binning_WOE_IV!$AJ$2:$AJ$6,Binning_WOE_IV!$AK$2:$AK$6,"not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69">
        <f>_xlfn.LET(_xlpm.b,_xlfn.XLOOKUP(G169,Binning_WOE_IV!$AL$2:$AL$6,Binning_WOE_IV!$AM$2:$AM$6,"not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69">
        <f>_xlfn.XLOOKUP(_xlfn.XLOOKUP(I169,Binning_WOE_IV!$AN$2:$AN$5,Binning_WOE_IV!$AO$2:$AO$5,"not found",0),Binning_WOE_IV!$R$53:$R$55,Binning_WOE_IV!$G$53:$G$55,"not found",0)</f>
        <v>-0.20099341664998441</v>
      </c>
      <c r="AE169">
        <f>_xlfn.LET(_xlpm.b,_xlfn.XLOOKUP(L169,Binning_WOE_IV!$AQ$2:$AQ$5,Binning_WOE_IV!$AR$2:$AR$5,"not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69">
        <f>_xlfn.XLOOKUP(_xlfn.XLOOKUP(N169,Binning_WOE_IV!$AS$2:$AS$4,Binning_WOE_IV!$AT$2:$AT$4,"not found",0),Binning_WOE_IV!$R$62:$R$63,Binning_WOE_IV!$G$62:$G$63,"not found",0)</f>
        <v>-0.54969627176468283</v>
      </c>
      <c r="AG169">
        <f>_xlfn.XLOOKUP(_xlfn.XLOOKUP(O169,Binning_WOE_IV!$AU$2:$AU$4,Binning_WOE_IV!$AV$2:$AV$4,"not found",0),Binning_WOE_IV!$R$64:$R$65,Binning_WOE_IV!$G$64:$G$65,"not found",0)</f>
        <v>0.23435622685305388</v>
      </c>
      <c r="AH169">
        <f>V169*TEST_SUMMARY!$C$3</f>
        <v>-5.5952498937620498E-2</v>
      </c>
      <c r="AI169">
        <f>W169*TEST_SUMMARY!$C$4</f>
        <v>-6.1692557392340606E-2</v>
      </c>
      <c r="AJ169">
        <f>X169*TEST_SUMMARY!$C$5</f>
        <v>0.25616502952357967</v>
      </c>
      <c r="AK169">
        <f>Y169*TEST_SUMMARY!$C$6</f>
        <v>-0.88431454425511169</v>
      </c>
      <c r="AL169">
        <f>Z169*TEST_SUMMARY!$C$7</f>
        <v>-0.37777464997720578</v>
      </c>
      <c r="AM169">
        <f>AA169*TEST_SUMMARY!$C$8</f>
        <v>5.9194073638088991E-2</v>
      </c>
      <c r="AN169">
        <f>AB169*TEST_SUMMARY!$C$9</f>
        <v>0.17108448609736249</v>
      </c>
      <c r="AO169">
        <f>AC169*TEST_SUMMARY!$C$10</f>
        <v>-0.18469041192036334</v>
      </c>
      <c r="AP169">
        <f>AD169*TEST_SUMMARY!$C$11</f>
        <v>0.23813846799994265</v>
      </c>
      <c r="AQ169">
        <f>AE169*TEST_SUMMARY!$C$12</f>
        <v>6.1778553558697331E-2</v>
      </c>
      <c r="AR169">
        <f>AF169*TEST_SUMMARY!$C$13</f>
        <v>0.33693577197926589</v>
      </c>
      <c r="AS169">
        <f>AG169*TEST_SUMMARY!$C$14</f>
        <v>-8.8614999578798745E-2</v>
      </c>
      <c r="AT169">
        <f>TEST_SUMMARY!$C$2+SUM(AH169:AS169)</f>
        <v>-1.3511440940266268</v>
      </c>
      <c r="AU169">
        <f t="shared" si="25"/>
        <v>0.20568338937144565</v>
      </c>
      <c r="AV169">
        <f t="shared" si="26"/>
        <v>0.23027314327598064</v>
      </c>
      <c r="AW169">
        <f t="shared" si="27"/>
        <v>1</v>
      </c>
      <c r="AX169">
        <f t="shared" si="28"/>
        <v>0</v>
      </c>
      <c r="AY169" s="35">
        <f t="shared" si="36"/>
        <v>93</v>
      </c>
      <c r="AZ169" s="35">
        <f t="shared" si="36"/>
        <v>75</v>
      </c>
      <c r="BA169" s="35">
        <f t="shared" si="32"/>
        <v>0.4325581395348837</v>
      </c>
      <c r="BB169" s="35">
        <f t="shared" si="33"/>
        <v>0.88235294117647056</v>
      </c>
      <c r="BC169" s="35">
        <f t="shared" si="29"/>
        <v>0.44979480164158686</v>
      </c>
      <c r="BD169">
        <f t="shared" si="30"/>
        <v>0.88235294117647056</v>
      </c>
      <c r="BE169">
        <f t="shared" si="31"/>
        <v>0.4325581395348837</v>
      </c>
      <c r="BF169" s="23">
        <f>VLOOKUP(AH169,POINTS_TABLE!$D$2:$E$6,2,FALSE)</f>
        <v>-2.4216717822795024</v>
      </c>
      <c r="BG169" s="23">
        <f>VLOOKUP(AI169,POINTS_TABLE!$D$7:$E$12,2,FALSE)</f>
        <v>-2.6701063982906263</v>
      </c>
      <c r="BH169" s="23">
        <f>VLOOKUP(AJ169,POINTS_TABLE!$D$13:$E$18,2,FALSE)</f>
        <v>11.087040532285299</v>
      </c>
      <c r="BI169" s="23">
        <f>VLOOKUP(AK169,POINTS_TABLE!$D$21:$E$24,2,FALSE)</f>
        <v>-38.273886227485001</v>
      </c>
      <c r="BJ169" s="23">
        <f>VLOOKUP(AL169,POINTS_TABLE!$D$25:$E$27,2,FALSE)</f>
        <v>-16.350408422870363</v>
      </c>
      <c r="BK169" s="23">
        <f>VLOOKUP(AM169,POINTS_TABLE!$D$28:$E$33,2,FALSE)</f>
        <v>2.5619698946306131</v>
      </c>
      <c r="BL169" s="23">
        <f>VLOOKUP(AN169,POINTS_TABLE!$D$34:$E$37,2,FALSE)</f>
        <v>7.4046821899710498</v>
      </c>
      <c r="BM169" s="23">
        <f>VLOOKUP(AO169,POINTS_TABLE!$D$38:$E$41,2,FALSE)</f>
        <v>-7.9935582413174426</v>
      </c>
      <c r="BN169" s="23">
        <f>VLOOKUP(AP169,POINTS_TABLE!$D$42:$E$44,2,FALSE)</f>
        <v>10.30683560485237</v>
      </c>
      <c r="BO169" s="23">
        <f>VLOOKUP(AQ169,POINTS_TABLE!$D$45:$E$48,2,FALSE)</f>
        <v>2.6738283855727758</v>
      </c>
      <c r="BP169" s="23">
        <f>VLOOKUP(AR169,POINTS_TABLE!$D$49:$E$50,2,FALSE)</f>
        <v>14.582867019977442</v>
      </c>
      <c r="BQ169" s="23">
        <f>VLOOKUP(AS169,POINTS_TABLE!$D$51:$E$52,2,FALSE)</f>
        <v>-3.8353326132213157</v>
      </c>
      <c r="BR169" s="39">
        <f>ROUND(SCORECARD_SCALLING!$C$6-SUM(BF169:BQ169)-TRAIN_SUMMARY!$C$2*SCORECARD_SCALLING!$C$5,0)</f>
        <v>529</v>
      </c>
      <c r="BS169" t="str">
        <f t="shared" si="34"/>
        <v>Manual review</v>
      </c>
      <c r="BT169">
        <f t="shared" si="35"/>
        <v>2</v>
      </c>
    </row>
    <row r="170" spans="1:72">
      <c r="A170" s="2" t="s">
        <v>32</v>
      </c>
      <c r="B170" s="2">
        <v>6</v>
      </c>
      <c r="C170" s="2" t="s">
        <v>45</v>
      </c>
      <c r="D170" s="2" t="s">
        <v>46</v>
      </c>
      <c r="E170" s="2">
        <v>1209</v>
      </c>
      <c r="F170" s="2" t="s">
        <v>34</v>
      </c>
      <c r="G170" s="2" t="s">
        <v>55</v>
      </c>
      <c r="H170" s="2">
        <v>4</v>
      </c>
      <c r="I170" s="2" t="s">
        <v>26</v>
      </c>
      <c r="J170" s="2" t="s">
        <v>27</v>
      </c>
      <c r="K170" s="2">
        <v>4</v>
      </c>
      <c r="L170" s="2" t="s">
        <v>43</v>
      </c>
      <c r="M170" s="2">
        <v>47</v>
      </c>
      <c r="N170" s="2" t="s">
        <v>27</v>
      </c>
      <c r="O170" s="2" t="s">
        <v>29</v>
      </c>
      <c r="P170" s="2">
        <v>1</v>
      </c>
      <c r="Q170" s="2" t="s">
        <v>52</v>
      </c>
      <c r="R170" s="2">
        <v>1</v>
      </c>
      <c r="S170" s="2" t="s">
        <v>31</v>
      </c>
      <c r="T170" s="2" t="s">
        <v>31</v>
      </c>
      <c r="U170" s="2">
        <v>1</v>
      </c>
      <c r="V170">
        <f>_xlfn.XLOOKUP(B170,Binning_WOE_IV!$C$2:$C$6,Binning_WOE_IV!$I$2:$I$6,"not found",-1)</f>
        <v>1.0146162505891094</v>
      </c>
      <c r="W170">
        <f>_xlfn.XLOOKUP(E170,Binning_WOE_IV!$C$7:$C$12,Binning_WOE_IV!$I$7:$I$12,"not found",-1)</f>
        <v>0.16104877718831048</v>
      </c>
      <c r="X170">
        <f>_xlfn.XLOOKUP(M170,Binning_WOE_IV!$C$13:$C$18,Binning_WOE_IV!$I$13:$I$18,"not found",-1)</f>
        <v>0.42044277372805144</v>
      </c>
      <c r="Y170">
        <f>_xlfn.XLOOKUP(A170,Binning_WOE_IV!$B$32:$B$35,Binning_WOE_IV!$G$32:$G$35,"not found",0)</f>
        <v>-0.45557089656450134</v>
      </c>
      <c r="Z170" s="23">
        <f>_xlfn.XLOOKUP(_xlfn.XLOOKUP(C170,Binning_WOE_IV!$AF$2:$AF$6,Binning_WOE_IV!$AG$2:$AG$6,"not found",0),Binning_WOE_IV!$R$36:$R$38,Binning_WOE_IV!$G$36:$G$38,"not found",0)</f>
        <v>-4.4726268044255127E-2</v>
      </c>
      <c r="AA170" cm="1">
        <f t="array" ref="AA170">_xlfn.SWITCH(D170,"radio/tv",Binning_WOE_IV!$G$39,"other",Binning_WOE_IV!$G$39,"education",Binning_WOE_IV!$G$40,"retraining",Binning_WOE_IV!$G$40,"furniture/equipment",Binning_WOE_IV!$G$41,"domestic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70">
        <f>_xlfn.LET(_xlpm.b,_xlfn.XLOOKUP(F170,Binning_WOE_IV!$AJ$2:$AJ$6,Binning_WOE_IV!$AK$2:$AK$6,"not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70">
        <f>_xlfn.LET(_xlpm.b,_xlfn.XLOOKUP(G170,Binning_WOE_IV!$AL$2:$AL$6,Binning_WOE_IV!$AM$2:$AM$6,"not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170">
        <f>_xlfn.XLOOKUP(_xlfn.XLOOKUP(I170,Binning_WOE_IV!$AN$2:$AN$5,Binning_WOE_IV!$AO$2:$AO$5,"not found",0),Binning_WOE_IV!$R$53:$R$55,Binning_WOE_IV!$G$53:$G$55,"not found",0)</f>
        <v>0.1811117123342415</v>
      </c>
      <c r="AE170">
        <f>_xlfn.LET(_xlpm.b,_xlfn.XLOOKUP(L170,Binning_WOE_IV!$AQ$2:$AQ$5,Binning_WOE_IV!$AR$2:$AR$5,"not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70">
        <f>_xlfn.XLOOKUP(_xlfn.XLOOKUP(N170,Binning_WOE_IV!$AS$2:$AS$4,Binning_WOE_IV!$AT$2:$AT$4,"not found",0),Binning_WOE_IV!$R$62:$R$63,Binning_WOE_IV!$G$62:$G$63,"not found",0)</f>
        <v>0.12957806221905885</v>
      </c>
      <c r="AG170">
        <f>_xlfn.XLOOKUP(_xlfn.XLOOKUP(O170,Binning_WOE_IV!$AU$2:$AU$4,Binning_WOE_IV!$AV$2:$AV$4,"not found",0),Binning_WOE_IV!$R$64:$R$65,Binning_WOE_IV!$G$64:$G$65,"not found",0)</f>
        <v>0.23435622685305388</v>
      </c>
      <c r="AH170">
        <f>V170*TEST_SUMMARY!$C$3</f>
        <v>-0.80010661528638027</v>
      </c>
      <c r="AI170">
        <f>W170*TEST_SUMMARY!$C$4</f>
        <v>-8.037531726833734E-2</v>
      </c>
      <c r="AJ170">
        <f>X170*TEST_SUMMARY!$C$5</f>
        <v>-0.26777415036949909</v>
      </c>
      <c r="AK170">
        <f>Y170*TEST_SUMMARY!$C$6</f>
        <v>0.35709270141793154</v>
      </c>
      <c r="AL170">
        <f>Z170*TEST_SUMMARY!$C$7</f>
        <v>2.4580699342731407E-2</v>
      </c>
      <c r="AM170">
        <f>AA170*TEST_SUMMARY!$C$8</f>
        <v>0.38352631329769549</v>
      </c>
      <c r="AN170">
        <f>AB170*TEST_SUMMARY!$C$9</f>
        <v>0.17108448609736249</v>
      </c>
      <c r="AO170">
        <f>AC170*TEST_SUMMARY!$C$10</f>
        <v>7.0222669754522044E-2</v>
      </c>
      <c r="AP170">
        <f>AD170*TEST_SUMMARY!$C$11</f>
        <v>-0.21458247952085815</v>
      </c>
      <c r="AQ170">
        <f>AE170*TEST_SUMMARY!$C$12</f>
        <v>-1.8327249432625072E-2</v>
      </c>
      <c r="AR170">
        <f>AF170*TEST_SUMMARY!$C$13</f>
        <v>-7.9424741749105313E-2</v>
      </c>
      <c r="AS170">
        <f>AG170*TEST_SUMMARY!$C$14</f>
        <v>-8.8614999578798745E-2</v>
      </c>
      <c r="AT170">
        <f>TEST_SUMMARY!$C$2+SUM(AH170:AS170)</f>
        <v>-1.3640994980574841</v>
      </c>
      <c r="AU170">
        <f t="shared" si="25"/>
        <v>0.20357483422753125</v>
      </c>
      <c r="AV170">
        <f t="shared" si="26"/>
        <v>1.5917216059358865</v>
      </c>
      <c r="AW170">
        <f t="shared" si="27"/>
        <v>0</v>
      </c>
      <c r="AX170">
        <f t="shared" si="28"/>
        <v>1</v>
      </c>
      <c r="AY170" s="35">
        <f t="shared" si="36"/>
        <v>93</v>
      </c>
      <c r="AZ170" s="35">
        <f t="shared" si="36"/>
        <v>76</v>
      </c>
      <c r="BA170" s="35">
        <f t="shared" si="32"/>
        <v>0.4325581395348837</v>
      </c>
      <c r="BB170" s="35">
        <f t="shared" si="33"/>
        <v>0.89411764705882357</v>
      </c>
      <c r="BC170" s="35">
        <f t="shared" si="29"/>
        <v>0.46155950752393987</v>
      </c>
      <c r="BD170">
        <f t="shared" si="30"/>
        <v>0.89411764705882357</v>
      </c>
      <c r="BE170">
        <f t="shared" si="31"/>
        <v>0.4325581395348837</v>
      </c>
      <c r="BF170" s="23">
        <f>VLOOKUP(AH170,POINTS_TABLE!$D$2:$E$6,2,FALSE)</f>
        <v>-34.629295381683434</v>
      </c>
      <c r="BG170" s="23">
        <f>VLOOKUP(AI170,POINTS_TABLE!$D$7:$E$12,2,FALSE)</f>
        <v>-3.4787121489872201</v>
      </c>
      <c r="BH170" s="23">
        <f>VLOOKUP(AJ170,POINTS_TABLE!$D$13:$E$18,2,FALSE)</f>
        <v>-11.589493164489957</v>
      </c>
      <c r="BI170" s="23">
        <f>VLOOKUP(AK170,POINTS_TABLE!$D$21:$E$24,2,FALSE)</f>
        <v>15.455276084198793</v>
      </c>
      <c r="BJ170" s="23">
        <f>VLOOKUP(AL170,POINTS_TABLE!$D$25:$E$27,2,FALSE)</f>
        <v>1.063873591300236</v>
      </c>
      <c r="BK170" s="23">
        <f>VLOOKUP(AM170,POINTS_TABLE!$D$28:$E$33,2,FALSE)</f>
        <v>16.599345307350365</v>
      </c>
      <c r="BL170" s="23">
        <f>VLOOKUP(AN170,POINTS_TABLE!$D$34:$E$37,2,FALSE)</f>
        <v>7.4046821899710498</v>
      </c>
      <c r="BM170" s="23">
        <f>VLOOKUP(AO170,POINTS_TABLE!$D$38:$E$41,2,FALSE)</f>
        <v>3.0392969223849704</v>
      </c>
      <c r="BN170" s="23">
        <f>VLOOKUP(AP170,POINTS_TABLE!$D$42:$E$44,2,FALSE)</f>
        <v>-9.2873123719919874</v>
      </c>
      <c r="BO170" s="23">
        <f>VLOOKUP(AQ170,POINTS_TABLE!$D$45:$E$48,2,FALSE)</f>
        <v>-0.79321895608749771</v>
      </c>
      <c r="BP170" s="23">
        <f>VLOOKUP(AR170,POINTS_TABLE!$D$49:$E$50,2,FALSE)</f>
        <v>-3.4375704313596254</v>
      </c>
      <c r="BQ170" s="23">
        <f>VLOOKUP(AS170,POINTS_TABLE!$D$51:$E$52,2,FALSE)</f>
        <v>-3.8353326132213157</v>
      </c>
      <c r="BR170" s="39">
        <f>ROUND(SCORECARD_SCALLING!$C$6-SUM(BF170:BQ170)-TRAIN_SUMMARY!$C$2*SCORECARD_SCALLING!$C$5,0)</f>
        <v>529</v>
      </c>
      <c r="BS170" t="str">
        <f t="shared" si="34"/>
        <v>Manual review</v>
      </c>
      <c r="BT170">
        <f t="shared" si="35"/>
        <v>2</v>
      </c>
    </row>
    <row r="171" spans="1:72">
      <c r="A171" s="2" t="s">
        <v>37</v>
      </c>
      <c r="B171" s="2">
        <v>15</v>
      </c>
      <c r="C171" s="2" t="s">
        <v>33</v>
      </c>
      <c r="D171" s="2" t="s">
        <v>46</v>
      </c>
      <c r="E171" s="2">
        <v>3186</v>
      </c>
      <c r="F171" s="2" t="s">
        <v>53</v>
      </c>
      <c r="G171" s="2" t="s">
        <v>39</v>
      </c>
      <c r="H171" s="2">
        <v>2</v>
      </c>
      <c r="I171" s="2" t="s">
        <v>36</v>
      </c>
      <c r="J171" s="2" t="s">
        <v>27</v>
      </c>
      <c r="K171" s="2">
        <v>3</v>
      </c>
      <c r="L171" s="2" t="s">
        <v>50</v>
      </c>
      <c r="M171" s="2">
        <v>20</v>
      </c>
      <c r="N171" s="2" t="s">
        <v>27</v>
      </c>
      <c r="O171" s="2" t="s">
        <v>51</v>
      </c>
      <c r="P171" s="2">
        <v>1</v>
      </c>
      <c r="Q171" s="2" t="s">
        <v>30</v>
      </c>
      <c r="R171" s="2">
        <v>1</v>
      </c>
      <c r="S171" s="2" t="s">
        <v>27</v>
      </c>
      <c r="T171" s="2" t="s">
        <v>31</v>
      </c>
      <c r="U171" s="2">
        <v>0</v>
      </c>
      <c r="V171">
        <f>_xlfn.XLOOKUP(B171,Binning_WOE_IV!$C$2:$C$6,Binning_WOE_IV!$I$2:$I$6,"not found",-1)</f>
        <v>7.0953437452657447E-2</v>
      </c>
      <c r="W171">
        <f>_xlfn.XLOOKUP(E171,Binning_WOE_IV!$C$7:$C$12,Binning_WOE_IV!$I$7:$I$12,"not found",-1)</f>
        <v>4.3939369041401284E-2</v>
      </c>
      <c r="X171">
        <f>_xlfn.XLOOKUP(M171,Binning_WOE_IV!$C$13:$C$18,Binning_WOE_IV!$I$13:$I$18,"not found",-1)</f>
        <v>-0.40221483439086264</v>
      </c>
      <c r="Y171">
        <f>_xlfn.XLOOKUP(A171,Binning_WOE_IV!$B$32:$B$35,Binning_WOE_IV!$G$32:$G$35,"not found",0)</f>
        <v>1.1281887537091495</v>
      </c>
      <c r="Z171" s="23">
        <f>_xlfn.XLOOKUP(_xlfn.XLOOKUP(C171,Binning_WOE_IV!$AF$2:$AF$6,Binning_WOE_IV!$AG$2:$AG$6,"not found",0),Binning_WOE_IV!$R$36:$R$38,Binning_WOE_IV!$G$36:$G$38,"not found",0)</f>
        <v>-4.4726268044255127E-2</v>
      </c>
      <c r="AA171" cm="1">
        <f t="array" ref="AA171">_xlfn.SWITCH(D171,"radio/tv",Binning_WOE_IV!$G$39,"other",Binning_WOE_IV!$G$39,"education",Binning_WOE_IV!$G$40,"retraining",Binning_WOE_IV!$G$40,"furniture/equipment",Binning_WOE_IV!$G$41,"domestic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71">
        <f>_xlfn.LET(_xlpm.b,_xlfn.XLOOKUP(F171,Binning_WOE_IV!$AJ$2:$AJ$6,Binning_WOE_IV!$AK$2:$AK$6,"not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171">
        <f>_xlfn.LET(_xlpm.b,_xlfn.XLOOKUP(G171,Binning_WOE_IV!$AL$2:$AL$6,Binning_WOE_IV!$AM$2:$AM$6,"not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71">
        <f>_xlfn.XLOOKUP(_xlfn.XLOOKUP(I171,Binning_WOE_IV!$AN$2:$AN$5,Binning_WOE_IV!$AO$2:$AO$5,"not found",0),Binning_WOE_IV!$R$53:$R$55,Binning_WOE_IV!$G$53:$G$55,"not found",0)</f>
        <v>-0.20099341664998441</v>
      </c>
      <c r="AE171">
        <f>_xlfn.LET(_xlpm.b,_xlfn.XLOOKUP(L171,Binning_WOE_IV!$AQ$2:$AQ$5,Binning_WOE_IV!$AR$2:$AR$5,"not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71">
        <f>_xlfn.XLOOKUP(_xlfn.XLOOKUP(N171,Binning_WOE_IV!$AS$2:$AS$4,Binning_WOE_IV!$AT$2:$AT$4,"not found",0),Binning_WOE_IV!$R$62:$R$63,Binning_WOE_IV!$G$62:$G$63,"not found",0)</f>
        <v>0.12957806221905885</v>
      </c>
      <c r="AG171">
        <f>_xlfn.XLOOKUP(_xlfn.XLOOKUP(O171,Binning_WOE_IV!$AU$2:$AU$4,Binning_WOE_IV!$AV$2:$AV$4,"not found",0),Binning_WOE_IV!$R$64:$R$65,Binning_WOE_IV!$G$64:$G$65,"not found",0)</f>
        <v>-0.4919272386823581</v>
      </c>
      <c r="AH171">
        <f>V171*TEST_SUMMARY!$C$3</f>
        <v>-5.5952498937620498E-2</v>
      </c>
      <c r="AI171">
        <f>W171*TEST_SUMMARY!$C$4</f>
        <v>-2.1929012991782761E-2</v>
      </c>
      <c r="AJ171">
        <f>X171*TEST_SUMMARY!$C$5</f>
        <v>0.25616502952357967</v>
      </c>
      <c r="AK171">
        <f>Y171*TEST_SUMMARY!$C$6</f>
        <v>-0.88431454425511169</v>
      </c>
      <c r="AL171">
        <f>Z171*TEST_SUMMARY!$C$7</f>
        <v>2.4580699342731407E-2</v>
      </c>
      <c r="AM171">
        <f>AA171*TEST_SUMMARY!$C$8</f>
        <v>0.38352631329769549</v>
      </c>
      <c r="AN171">
        <f>AB171*TEST_SUMMARY!$C$9</f>
        <v>-0.49793991054548797</v>
      </c>
      <c r="AO171">
        <f>AC171*TEST_SUMMARY!$C$10</f>
        <v>-0.18469041192036334</v>
      </c>
      <c r="AP171">
        <f>AD171*TEST_SUMMARY!$C$11</f>
        <v>0.23813846799994265</v>
      </c>
      <c r="AQ171">
        <f>AE171*TEST_SUMMARY!$C$12</f>
        <v>6.1778553558697331E-2</v>
      </c>
      <c r="AR171">
        <f>AF171*TEST_SUMMARY!$C$13</f>
        <v>-7.9424741749105313E-2</v>
      </c>
      <c r="AS171">
        <f>AG171*TEST_SUMMARY!$C$14</f>
        <v>0.18600799575071647</v>
      </c>
      <c r="AT171">
        <f>TEST_SUMMARY!$C$2+SUM(AH171:AS171)</f>
        <v>-1.3954548756882317</v>
      </c>
      <c r="AU171">
        <f t="shared" si="25"/>
        <v>0.19853834474456622</v>
      </c>
      <c r="AV171">
        <f t="shared" si="26"/>
        <v>0.22131814930536201</v>
      </c>
      <c r="AW171">
        <f t="shared" si="27"/>
        <v>1</v>
      </c>
      <c r="AX171">
        <f t="shared" si="28"/>
        <v>0</v>
      </c>
      <c r="AY171" s="35">
        <f t="shared" si="36"/>
        <v>94</v>
      </c>
      <c r="AZ171" s="35">
        <f t="shared" si="36"/>
        <v>76</v>
      </c>
      <c r="BA171" s="35">
        <f t="shared" si="32"/>
        <v>0.43720930232558142</v>
      </c>
      <c r="BB171" s="35">
        <f t="shared" si="33"/>
        <v>0.89411764705882357</v>
      </c>
      <c r="BC171" s="35">
        <f t="shared" si="29"/>
        <v>0.45690834473324216</v>
      </c>
      <c r="BD171">
        <f t="shared" si="30"/>
        <v>0.89411764705882357</v>
      </c>
      <c r="BE171">
        <f t="shared" si="31"/>
        <v>0.43720930232558142</v>
      </c>
      <c r="BF171" s="23">
        <f>VLOOKUP(AH171,POINTS_TABLE!$D$2:$E$6,2,FALSE)</f>
        <v>-2.4216717822795024</v>
      </c>
      <c r="BG171" s="23">
        <f>VLOOKUP(AI171,POINTS_TABLE!$D$7:$E$12,2,FALSE)</f>
        <v>-0.94910634884503919</v>
      </c>
      <c r="BH171" s="23">
        <f>VLOOKUP(AJ171,POINTS_TABLE!$D$13:$E$18,2,FALSE)</f>
        <v>11.087040532285299</v>
      </c>
      <c r="BI171" s="23">
        <f>VLOOKUP(AK171,POINTS_TABLE!$D$21:$E$24,2,FALSE)</f>
        <v>-38.273886227485001</v>
      </c>
      <c r="BJ171" s="23">
        <f>VLOOKUP(AL171,POINTS_TABLE!$D$25:$E$27,2,FALSE)</f>
        <v>1.063873591300236</v>
      </c>
      <c r="BK171" s="23">
        <f>VLOOKUP(AM171,POINTS_TABLE!$D$28:$E$33,2,FALSE)</f>
        <v>16.599345307350365</v>
      </c>
      <c r="BL171" s="23">
        <f>VLOOKUP(AN171,POINTS_TABLE!$D$34:$E$37,2,FALSE)</f>
        <v>-21.551263188140087</v>
      </c>
      <c r="BM171" s="23">
        <f>VLOOKUP(AO171,POINTS_TABLE!$D$38:$E$41,2,FALSE)</f>
        <v>-7.9935582413174426</v>
      </c>
      <c r="BN171" s="23">
        <f>VLOOKUP(AP171,POINTS_TABLE!$D$42:$E$44,2,FALSE)</f>
        <v>10.30683560485237</v>
      </c>
      <c r="BO171" s="23">
        <f>VLOOKUP(AQ171,POINTS_TABLE!$D$45:$E$48,2,FALSE)</f>
        <v>2.6738283855727758</v>
      </c>
      <c r="BP171" s="23">
        <f>VLOOKUP(AR171,POINTS_TABLE!$D$49:$E$50,2,FALSE)</f>
        <v>-3.4375704313596254</v>
      </c>
      <c r="BQ171" s="23">
        <f>VLOOKUP(AS171,POINTS_TABLE!$D$51:$E$52,2,FALSE)</f>
        <v>8.0505843910576207</v>
      </c>
      <c r="BR171" s="39">
        <f>ROUND(SCORECARD_SCALLING!$C$6-SUM(BF171:BQ171)-TRAIN_SUMMARY!$C$2*SCORECARD_SCALLING!$C$5,0)</f>
        <v>531</v>
      </c>
      <c r="BS171" t="str">
        <f t="shared" si="34"/>
        <v>Manual review</v>
      </c>
      <c r="BT171">
        <f t="shared" si="35"/>
        <v>2</v>
      </c>
    </row>
    <row r="172" spans="1:72">
      <c r="A172" s="2" t="s">
        <v>63</v>
      </c>
      <c r="B172" s="2">
        <v>24</v>
      </c>
      <c r="C172" s="2" t="s">
        <v>22</v>
      </c>
      <c r="D172" s="2" t="s">
        <v>41</v>
      </c>
      <c r="E172" s="2">
        <v>3617</v>
      </c>
      <c r="F172" s="2" t="s">
        <v>24</v>
      </c>
      <c r="G172" s="2" t="s">
        <v>25</v>
      </c>
      <c r="H172" s="2">
        <v>4</v>
      </c>
      <c r="I172" s="2" t="s">
        <v>26</v>
      </c>
      <c r="J172" s="2" t="s">
        <v>66</v>
      </c>
      <c r="K172" s="2">
        <v>4</v>
      </c>
      <c r="L172" s="2" t="s">
        <v>47</v>
      </c>
      <c r="M172" s="2">
        <v>20</v>
      </c>
      <c r="N172" s="2" t="s">
        <v>27</v>
      </c>
      <c r="O172" s="2" t="s">
        <v>51</v>
      </c>
      <c r="P172" s="2">
        <v>2</v>
      </c>
      <c r="Q172" s="2" t="s">
        <v>30</v>
      </c>
      <c r="R172" s="2">
        <v>1</v>
      </c>
      <c r="S172" s="2" t="s">
        <v>27</v>
      </c>
      <c r="T172" s="2" t="s">
        <v>31</v>
      </c>
      <c r="U172" s="2">
        <v>0</v>
      </c>
      <c r="V172">
        <f>_xlfn.XLOOKUP(B172,Binning_WOE_IV!$C$2:$C$6,Binning_WOE_IV!$I$2:$I$6,"not found",-1)</f>
        <v>-0.12917431193202994</v>
      </c>
      <c r="W172">
        <f>_xlfn.XLOOKUP(E172,Binning_WOE_IV!$C$7:$C$12,Binning_WOE_IV!$I$7:$I$12,"not found",-1)</f>
        <v>4.3939369041401284E-2</v>
      </c>
      <c r="X172">
        <f>_xlfn.XLOOKUP(M172,Binning_WOE_IV!$C$13:$C$18,Binning_WOE_IV!$I$13:$I$18,"not found",-1)</f>
        <v>-0.40221483439086264</v>
      </c>
      <c r="Y172">
        <f>_xlfn.XLOOKUP(A172,Binning_WOE_IV!$B$32:$B$35,Binning_WOE_IV!$G$32:$G$35,"not found",0)</f>
        <v>0.16731839020190586</v>
      </c>
      <c r="Z172" s="23">
        <f>_xlfn.XLOOKUP(_xlfn.XLOOKUP(C172,Binning_WOE_IV!$AF$2:$AF$6,Binning_WOE_IV!$AG$2:$AG$6,"not found",0),Binning_WOE_IV!$R$36:$R$38,Binning_WOE_IV!$G$36:$G$38,"not found",0)</f>
        <v>0.68738688104907397</v>
      </c>
      <c r="AA172" cm="1">
        <f t="array" ref="AA172">_xlfn.SWITCH(D172,"radio/tv",Binning_WOE_IV!$G$39,"other",Binning_WOE_IV!$G$39,"education",Binning_WOE_IV!$G$40,"retraining",Binning_WOE_IV!$G$40,"furniture/equipment",Binning_WOE_IV!$G$41,"domestic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72">
        <f>_xlfn.LET(_xlpm.b,_xlfn.XLOOKUP(F172,Binning_WOE_IV!$AJ$2:$AJ$6,Binning_WOE_IV!$AK$2:$AK$6,"not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72">
        <f>_xlfn.LET(_xlpm.b,_xlfn.XLOOKUP(G172,Binning_WOE_IV!$AL$2:$AL$6,Binning_WOE_IV!$AM$2:$AM$6,"not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72">
        <f>_xlfn.XLOOKUP(_xlfn.XLOOKUP(I172,Binning_WOE_IV!$AN$2:$AN$5,Binning_WOE_IV!$AO$2:$AO$5,"not found",0),Binning_WOE_IV!$R$53:$R$55,Binning_WOE_IV!$G$53:$G$55,"not found",0)</f>
        <v>0.1811117123342415</v>
      </c>
      <c r="AE172">
        <f>_xlfn.LET(_xlpm.b,_xlfn.XLOOKUP(L172,Binning_WOE_IV!$AQ$2:$AQ$5,Binning_WOE_IV!$AR$2:$AR$5,"not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72">
        <f>_xlfn.XLOOKUP(_xlfn.XLOOKUP(N172,Binning_WOE_IV!$AS$2:$AS$4,Binning_WOE_IV!$AT$2:$AT$4,"not found",0),Binning_WOE_IV!$R$62:$R$63,Binning_WOE_IV!$G$62:$G$63,"not found",0)</f>
        <v>0.12957806221905885</v>
      </c>
      <c r="AG172">
        <f>_xlfn.XLOOKUP(_xlfn.XLOOKUP(O172,Binning_WOE_IV!$AU$2:$AU$4,Binning_WOE_IV!$AV$2:$AV$4,"not found",0),Binning_WOE_IV!$R$64:$R$65,Binning_WOE_IV!$G$64:$G$65,"not found",0)</f>
        <v>-0.4919272386823581</v>
      </c>
      <c r="AH172">
        <f>V172*TEST_SUMMARY!$C$3</f>
        <v>0.10186434668464488</v>
      </c>
      <c r="AI172">
        <f>W172*TEST_SUMMARY!$C$4</f>
        <v>-2.1929012991782761E-2</v>
      </c>
      <c r="AJ172">
        <f>X172*TEST_SUMMARY!$C$5</f>
        <v>0.25616502952357967</v>
      </c>
      <c r="AK172">
        <f>Y172*TEST_SUMMARY!$C$6</f>
        <v>-0.13115011605145144</v>
      </c>
      <c r="AL172">
        <f>Z172*TEST_SUMMARY!$C$7</f>
        <v>-0.37777464997720578</v>
      </c>
      <c r="AM172">
        <f>AA172*TEST_SUMMARY!$C$8</f>
        <v>5.9194073638088991E-2</v>
      </c>
      <c r="AN172">
        <f>AB172*TEST_SUMMARY!$C$9</f>
        <v>-0.49611293003523665</v>
      </c>
      <c r="AO172">
        <f>AC172*TEST_SUMMARY!$C$10</f>
        <v>-0.18469041192036334</v>
      </c>
      <c r="AP172">
        <f>AD172*TEST_SUMMARY!$C$11</f>
        <v>-0.21458247952085815</v>
      </c>
      <c r="AQ172">
        <f>AE172*TEST_SUMMARY!$C$12</f>
        <v>0.30495501300893796</v>
      </c>
      <c r="AR172">
        <f>AF172*TEST_SUMMARY!$C$13</f>
        <v>-7.9424741749105313E-2</v>
      </c>
      <c r="AS172">
        <f>AG172*TEST_SUMMARY!$C$14</f>
        <v>0.18600799575071647</v>
      </c>
      <c r="AT172">
        <f>TEST_SUMMARY!$C$2+SUM(AH172:AS172)</f>
        <v>-1.4188786984021586</v>
      </c>
      <c r="AU172">
        <f t="shared" si="25"/>
        <v>0.19483742849342653</v>
      </c>
      <c r="AV172">
        <f t="shared" si="26"/>
        <v>0.2167110697710917</v>
      </c>
      <c r="AW172">
        <f t="shared" si="27"/>
        <v>1</v>
      </c>
      <c r="AX172">
        <f t="shared" si="28"/>
        <v>0</v>
      </c>
      <c r="AY172" s="35">
        <f t="shared" si="36"/>
        <v>95</v>
      </c>
      <c r="AZ172" s="35">
        <f t="shared" si="36"/>
        <v>76</v>
      </c>
      <c r="BA172" s="35">
        <f t="shared" si="32"/>
        <v>0.44186046511627908</v>
      </c>
      <c r="BB172" s="35">
        <f t="shared" si="33"/>
        <v>0.89411764705882357</v>
      </c>
      <c r="BC172" s="35">
        <f t="shared" si="29"/>
        <v>0.4522571819425445</v>
      </c>
      <c r="BD172">
        <f t="shared" si="30"/>
        <v>0.89411764705882357</v>
      </c>
      <c r="BE172">
        <f t="shared" si="31"/>
        <v>0.44186046511627908</v>
      </c>
      <c r="BF172" s="23">
        <f>VLOOKUP(AH172,POINTS_TABLE!$D$2:$E$6,2,FALSE)</f>
        <v>4.4087756341599382</v>
      </c>
      <c r="BG172" s="23">
        <f>VLOOKUP(AI172,POINTS_TABLE!$D$7:$E$12,2,FALSE)</f>
        <v>-0.94910634884503919</v>
      </c>
      <c r="BH172" s="23">
        <f>VLOOKUP(AJ172,POINTS_TABLE!$D$13:$E$18,2,FALSE)</f>
        <v>11.087040532285299</v>
      </c>
      <c r="BI172" s="23">
        <f>VLOOKUP(AK172,POINTS_TABLE!$D$21:$E$24,2,FALSE)</f>
        <v>-5.6762886611832304</v>
      </c>
      <c r="BJ172" s="23">
        <f>VLOOKUP(AL172,POINTS_TABLE!$D$25:$E$27,2,FALSE)</f>
        <v>-16.350408422870363</v>
      </c>
      <c r="BK172" s="23">
        <f>VLOOKUP(AM172,POINTS_TABLE!$D$28:$E$33,2,FALSE)</f>
        <v>2.5619698946306131</v>
      </c>
      <c r="BL172" s="23">
        <f>VLOOKUP(AN172,POINTS_TABLE!$D$34:$E$37,2,FALSE)</f>
        <v>-21.472189916481874</v>
      </c>
      <c r="BM172" s="23">
        <f>VLOOKUP(AO172,POINTS_TABLE!$D$38:$E$41,2,FALSE)</f>
        <v>-7.9935582413174426</v>
      </c>
      <c r="BN172" s="23">
        <f>VLOOKUP(AP172,POINTS_TABLE!$D$42:$E$44,2,FALSE)</f>
        <v>-9.2873123719919874</v>
      </c>
      <c r="BO172" s="23">
        <f>VLOOKUP(AQ172,POINTS_TABLE!$D$45:$E$48,2,FALSE)</f>
        <v>13.198712548866723</v>
      </c>
      <c r="BP172" s="23">
        <f>VLOOKUP(AR172,POINTS_TABLE!$D$49:$E$50,2,FALSE)</f>
        <v>-3.4375704313596254</v>
      </c>
      <c r="BQ172" s="23">
        <f>VLOOKUP(AS172,POINTS_TABLE!$D$51:$E$52,2,FALSE)</f>
        <v>8.0505843910576207</v>
      </c>
      <c r="BR172" s="39">
        <f>ROUND(SCORECARD_SCALLING!$C$6-SUM(BF172:BQ172)-TRAIN_SUMMARY!$C$2*SCORECARD_SCALLING!$C$5,0)</f>
        <v>532</v>
      </c>
      <c r="BS172" t="str">
        <f t="shared" si="34"/>
        <v>Manual review</v>
      </c>
      <c r="BT172">
        <f t="shared" si="35"/>
        <v>2</v>
      </c>
    </row>
    <row r="173" spans="1:72">
      <c r="A173" s="2" t="s">
        <v>32</v>
      </c>
      <c r="B173" s="2">
        <v>11</v>
      </c>
      <c r="C173" s="2" t="s">
        <v>33</v>
      </c>
      <c r="D173" s="2" t="s">
        <v>41</v>
      </c>
      <c r="E173" s="2">
        <v>1577</v>
      </c>
      <c r="F173" s="2" t="s">
        <v>53</v>
      </c>
      <c r="G173" s="2" t="s">
        <v>57</v>
      </c>
      <c r="H173" s="2">
        <v>4</v>
      </c>
      <c r="I173" s="2" t="s">
        <v>36</v>
      </c>
      <c r="J173" s="2" t="s">
        <v>27</v>
      </c>
      <c r="K173" s="2">
        <v>1</v>
      </c>
      <c r="L173" s="2" t="s">
        <v>28</v>
      </c>
      <c r="M173" s="2">
        <v>20</v>
      </c>
      <c r="N173" s="2" t="s">
        <v>27</v>
      </c>
      <c r="O173" s="2" t="s">
        <v>29</v>
      </c>
      <c r="P173" s="2">
        <v>1</v>
      </c>
      <c r="Q173" s="2" t="s">
        <v>30</v>
      </c>
      <c r="R173" s="2">
        <v>1</v>
      </c>
      <c r="S173" s="2" t="s">
        <v>27</v>
      </c>
      <c r="T173" s="2" t="s">
        <v>31</v>
      </c>
      <c r="U173" s="2">
        <v>0</v>
      </c>
      <c r="V173">
        <f>_xlfn.XLOOKUP(B173,Binning_WOE_IV!$C$2:$C$6,Binning_WOE_IV!$I$2:$I$6,"not found",-1)</f>
        <v>1.0146162505891094</v>
      </c>
      <c r="W173">
        <f>_xlfn.XLOOKUP(E173,Binning_WOE_IV!$C$7:$C$12,Binning_WOE_IV!$I$7:$I$12,"not found",-1)</f>
        <v>0.16104877718831048</v>
      </c>
      <c r="X173">
        <f>_xlfn.XLOOKUP(M173,Binning_WOE_IV!$C$13:$C$18,Binning_WOE_IV!$I$13:$I$18,"not found",-1)</f>
        <v>-0.40221483439086264</v>
      </c>
      <c r="Y173">
        <f>_xlfn.XLOOKUP(A173,Binning_WOE_IV!$B$32:$B$35,Binning_WOE_IV!$G$32:$G$35,"not found",0)</f>
        <v>-0.45557089656450134</v>
      </c>
      <c r="Z173" s="23">
        <f>_xlfn.XLOOKUP(_xlfn.XLOOKUP(C173,Binning_WOE_IV!$AF$2:$AF$6,Binning_WOE_IV!$AG$2:$AG$6,"not found",0),Binning_WOE_IV!$R$36:$R$38,Binning_WOE_IV!$G$36:$G$38,"not found",0)</f>
        <v>-4.4726268044255127E-2</v>
      </c>
      <c r="AA173" cm="1">
        <f t="array" ref="AA173">_xlfn.SWITCH(D173,"radio/tv",Binning_WOE_IV!$G$39,"other",Binning_WOE_IV!$G$39,"education",Binning_WOE_IV!$G$40,"retraining",Binning_WOE_IV!$G$40,"furniture/equipment",Binning_WOE_IV!$G$41,"domestic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73">
        <f>_xlfn.LET(_xlpm.b,_xlfn.XLOOKUP(F173,Binning_WOE_IV!$AJ$2:$AJ$6,Binning_WOE_IV!$AK$2:$AK$6,"not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173">
        <f>_xlfn.LET(_xlpm.b,_xlfn.XLOOKUP(G173,Binning_WOE_IV!$AL$2:$AL$6,Binning_WOE_IV!$AM$2:$AM$6,"not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73">
        <f>_xlfn.XLOOKUP(_xlfn.XLOOKUP(I173,Binning_WOE_IV!$AN$2:$AN$5,Binning_WOE_IV!$AO$2:$AO$5,"not found",0),Binning_WOE_IV!$R$53:$R$55,Binning_WOE_IV!$G$53:$G$55,"not found",0)</f>
        <v>-0.20099341664998441</v>
      </c>
      <c r="AE173">
        <f>_xlfn.LET(_xlpm.b,_xlfn.XLOOKUP(L173,Binning_WOE_IV!$AQ$2:$AQ$5,Binning_WOE_IV!$AR$2:$AR$5,"not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73">
        <f>_xlfn.XLOOKUP(_xlfn.XLOOKUP(N173,Binning_WOE_IV!$AS$2:$AS$4,Binning_WOE_IV!$AT$2:$AT$4,"not found",0),Binning_WOE_IV!$R$62:$R$63,Binning_WOE_IV!$G$62:$G$63,"not found",0)</f>
        <v>0.12957806221905885</v>
      </c>
      <c r="AG173">
        <f>_xlfn.XLOOKUP(_xlfn.XLOOKUP(O173,Binning_WOE_IV!$AU$2:$AU$4,Binning_WOE_IV!$AV$2:$AV$4,"not found",0),Binning_WOE_IV!$R$64:$R$65,Binning_WOE_IV!$G$64:$G$65,"not found",0)</f>
        <v>0.23435622685305388</v>
      </c>
      <c r="AH173">
        <f>V173*TEST_SUMMARY!$C$3</f>
        <v>-0.80010661528638027</v>
      </c>
      <c r="AI173">
        <f>W173*TEST_SUMMARY!$C$4</f>
        <v>-8.037531726833734E-2</v>
      </c>
      <c r="AJ173">
        <f>X173*TEST_SUMMARY!$C$5</f>
        <v>0.25616502952357967</v>
      </c>
      <c r="AK173">
        <f>Y173*TEST_SUMMARY!$C$6</f>
        <v>0.35709270141793154</v>
      </c>
      <c r="AL173">
        <f>Z173*TEST_SUMMARY!$C$7</f>
        <v>2.4580699342731407E-2</v>
      </c>
      <c r="AM173">
        <f>AA173*TEST_SUMMARY!$C$8</f>
        <v>5.9194073638088991E-2</v>
      </c>
      <c r="AN173">
        <f>AB173*TEST_SUMMARY!$C$9</f>
        <v>-0.49793991054548797</v>
      </c>
      <c r="AO173">
        <f>AC173*TEST_SUMMARY!$C$10</f>
        <v>0.2867089209985732</v>
      </c>
      <c r="AP173">
        <f>AD173*TEST_SUMMARY!$C$11</f>
        <v>0.23813846799994265</v>
      </c>
      <c r="AQ173">
        <f>AE173*TEST_SUMMARY!$C$12</f>
        <v>-0.28008206528227803</v>
      </c>
      <c r="AR173">
        <f>AF173*TEST_SUMMARY!$C$13</f>
        <v>-7.9424741749105313E-2</v>
      </c>
      <c r="AS173">
        <f>AG173*TEST_SUMMARY!$C$14</f>
        <v>-8.8614999578798745E-2</v>
      </c>
      <c r="AT173">
        <f>TEST_SUMMARY!$C$2+SUM(AH173:AS173)</f>
        <v>-1.4260645715516633</v>
      </c>
      <c r="AU173">
        <f t="shared" si="25"/>
        <v>0.19371261026734501</v>
      </c>
      <c r="AV173">
        <f t="shared" si="26"/>
        <v>0.21531503708522773</v>
      </c>
      <c r="AW173">
        <f t="shared" si="27"/>
        <v>1</v>
      </c>
      <c r="AX173">
        <f t="shared" si="28"/>
        <v>0</v>
      </c>
      <c r="AY173" s="35">
        <f t="shared" si="36"/>
        <v>96</v>
      </c>
      <c r="AZ173" s="35">
        <f t="shared" si="36"/>
        <v>76</v>
      </c>
      <c r="BA173" s="35">
        <f t="shared" si="32"/>
        <v>0.44651162790697674</v>
      </c>
      <c r="BB173" s="35">
        <f t="shared" si="33"/>
        <v>0.89411764705882357</v>
      </c>
      <c r="BC173" s="35">
        <f t="shared" si="29"/>
        <v>0.44760601915184683</v>
      </c>
      <c r="BD173">
        <f t="shared" si="30"/>
        <v>0.89411764705882357</v>
      </c>
      <c r="BE173">
        <f t="shared" si="31"/>
        <v>0.44651162790697674</v>
      </c>
      <c r="BF173" s="23">
        <f>VLOOKUP(AH173,POINTS_TABLE!$D$2:$E$6,2,FALSE)</f>
        <v>-34.629295381683434</v>
      </c>
      <c r="BG173" s="23">
        <f>VLOOKUP(AI173,POINTS_TABLE!$D$7:$E$12,2,FALSE)</f>
        <v>-3.4787121489872201</v>
      </c>
      <c r="BH173" s="23">
        <f>VLOOKUP(AJ173,POINTS_TABLE!$D$13:$E$18,2,FALSE)</f>
        <v>11.087040532285299</v>
      </c>
      <c r="BI173" s="23">
        <f>VLOOKUP(AK173,POINTS_TABLE!$D$21:$E$24,2,FALSE)</f>
        <v>15.455276084198793</v>
      </c>
      <c r="BJ173" s="23">
        <f>VLOOKUP(AL173,POINTS_TABLE!$D$25:$E$27,2,FALSE)</f>
        <v>1.063873591300236</v>
      </c>
      <c r="BK173" s="23">
        <f>VLOOKUP(AM173,POINTS_TABLE!$D$28:$E$33,2,FALSE)</f>
        <v>2.5619698946306131</v>
      </c>
      <c r="BL173" s="23">
        <f>VLOOKUP(AN173,POINTS_TABLE!$D$34:$E$37,2,FALSE)</f>
        <v>-21.551263188140087</v>
      </c>
      <c r="BM173" s="23">
        <f>VLOOKUP(AO173,POINTS_TABLE!$D$38:$E$41,2,FALSE)</f>
        <v>12.409006155098014</v>
      </c>
      <c r="BN173" s="23">
        <f>VLOOKUP(AP173,POINTS_TABLE!$D$42:$E$44,2,FALSE)</f>
        <v>10.30683560485237</v>
      </c>
      <c r="BO173" s="23">
        <f>VLOOKUP(AQ173,POINTS_TABLE!$D$45:$E$48,2,FALSE)</f>
        <v>-12.122190198740443</v>
      </c>
      <c r="BP173" s="23">
        <f>VLOOKUP(AR173,POINTS_TABLE!$D$49:$E$50,2,FALSE)</f>
        <v>-3.4375704313596254</v>
      </c>
      <c r="BQ173" s="23">
        <f>VLOOKUP(AS173,POINTS_TABLE!$D$51:$E$52,2,FALSE)</f>
        <v>-3.8353326132213157</v>
      </c>
      <c r="BR173" s="39">
        <f>ROUND(SCORECARD_SCALLING!$C$6-SUM(BF173:BQ173)-TRAIN_SUMMARY!$C$2*SCORECARD_SCALLING!$C$5,0)</f>
        <v>532</v>
      </c>
      <c r="BS173" t="str">
        <f t="shared" si="34"/>
        <v>Manual review</v>
      </c>
      <c r="BT173">
        <f t="shared" si="35"/>
        <v>2</v>
      </c>
    </row>
    <row r="174" spans="1:72">
      <c r="A174" s="2" t="s">
        <v>32</v>
      </c>
      <c r="B174" s="2">
        <v>12</v>
      </c>
      <c r="C174" s="2" t="s">
        <v>22</v>
      </c>
      <c r="D174" s="2" t="s">
        <v>49</v>
      </c>
      <c r="E174" s="2">
        <v>1860</v>
      </c>
      <c r="F174" s="2" t="s">
        <v>34</v>
      </c>
      <c r="G174" s="2" t="s">
        <v>55</v>
      </c>
      <c r="H174" s="2">
        <v>4</v>
      </c>
      <c r="I174" s="2" t="s">
        <v>26</v>
      </c>
      <c r="J174" s="2" t="s">
        <v>27</v>
      </c>
      <c r="K174" s="2">
        <v>2</v>
      </c>
      <c r="L174" s="2" t="s">
        <v>50</v>
      </c>
      <c r="M174" s="2">
        <v>34</v>
      </c>
      <c r="N174" s="2" t="s">
        <v>27</v>
      </c>
      <c r="O174" s="2" t="s">
        <v>29</v>
      </c>
      <c r="P174" s="2">
        <v>2</v>
      </c>
      <c r="Q174" s="2" t="s">
        <v>52</v>
      </c>
      <c r="R174" s="2">
        <v>1</v>
      </c>
      <c r="S174" s="2" t="s">
        <v>31</v>
      </c>
      <c r="T174" s="2" t="s">
        <v>31</v>
      </c>
      <c r="U174" s="2">
        <v>0</v>
      </c>
      <c r="V174">
        <f>_xlfn.XLOOKUP(B174,Binning_WOE_IV!$C$2:$C$6,Binning_WOE_IV!$I$2:$I$6,"not found",-1)</f>
        <v>7.0953437452657447E-2</v>
      </c>
      <c r="W174">
        <f>_xlfn.XLOOKUP(E174,Binning_WOE_IV!$C$7:$C$12,Binning_WOE_IV!$I$7:$I$12,"not found",-1)</f>
        <v>0.16104877718831048</v>
      </c>
      <c r="X174">
        <f>_xlfn.XLOOKUP(M174,Binning_WOE_IV!$C$13:$C$18,Binning_WOE_IV!$I$13:$I$18,"not found",-1)</f>
        <v>-9.0210644079187538E-2</v>
      </c>
      <c r="Y174">
        <f>_xlfn.XLOOKUP(A174,Binning_WOE_IV!$B$32:$B$35,Binning_WOE_IV!$G$32:$G$35,"not found",0)</f>
        <v>-0.45557089656450134</v>
      </c>
      <c r="Z174" s="23">
        <f>_xlfn.XLOOKUP(_xlfn.XLOOKUP(C174,Binning_WOE_IV!$AF$2:$AF$6,Binning_WOE_IV!$AG$2:$AG$6,"not found",0),Binning_WOE_IV!$R$36:$R$38,Binning_WOE_IV!$G$36:$G$38,"not found",0)</f>
        <v>0.68738688104907397</v>
      </c>
      <c r="AA174" cm="1">
        <f t="array" ref="AA174">_xlfn.SWITCH(D174,"radio/tv",Binning_WOE_IV!$G$39,"other",Binning_WOE_IV!$G$39,"education",Binning_WOE_IV!$G$40,"retraining",Binning_WOE_IV!$G$40,"furniture/equipment",Binning_WOE_IV!$G$41,"domestic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174">
        <f>_xlfn.LET(_xlpm.b,_xlfn.XLOOKUP(F174,Binning_WOE_IV!$AJ$2:$AJ$6,Binning_WOE_IV!$AK$2:$AK$6,"not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74">
        <f>_xlfn.LET(_xlpm.b,_xlfn.XLOOKUP(G174,Binning_WOE_IV!$AL$2:$AL$6,Binning_WOE_IV!$AM$2:$AM$6,"not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174">
        <f>_xlfn.XLOOKUP(_xlfn.XLOOKUP(I174,Binning_WOE_IV!$AN$2:$AN$5,Binning_WOE_IV!$AO$2:$AO$5,"not found",0),Binning_WOE_IV!$R$53:$R$55,Binning_WOE_IV!$G$53:$G$55,"not found",0)</f>
        <v>0.1811117123342415</v>
      </c>
      <c r="AE174">
        <f>_xlfn.LET(_xlpm.b,_xlfn.XLOOKUP(L174,Binning_WOE_IV!$AQ$2:$AQ$5,Binning_WOE_IV!$AR$2:$AR$5,"not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74">
        <f>_xlfn.XLOOKUP(_xlfn.XLOOKUP(N174,Binning_WOE_IV!$AS$2:$AS$4,Binning_WOE_IV!$AT$2:$AT$4,"not found",0),Binning_WOE_IV!$R$62:$R$63,Binning_WOE_IV!$G$62:$G$63,"not found",0)</f>
        <v>0.12957806221905885</v>
      </c>
      <c r="AG174">
        <f>_xlfn.XLOOKUP(_xlfn.XLOOKUP(O174,Binning_WOE_IV!$AU$2:$AU$4,Binning_WOE_IV!$AV$2:$AV$4,"not found",0),Binning_WOE_IV!$R$64:$R$65,Binning_WOE_IV!$G$64:$G$65,"not found",0)</f>
        <v>0.23435622685305388</v>
      </c>
      <c r="AH174">
        <f>V174*TEST_SUMMARY!$C$3</f>
        <v>-5.5952498937620498E-2</v>
      </c>
      <c r="AI174">
        <f>W174*TEST_SUMMARY!$C$4</f>
        <v>-8.037531726833734E-2</v>
      </c>
      <c r="AJ174">
        <f>X174*TEST_SUMMARY!$C$5</f>
        <v>5.7453903556002682E-2</v>
      </c>
      <c r="AK174">
        <f>Y174*TEST_SUMMARY!$C$6</f>
        <v>0.35709270141793154</v>
      </c>
      <c r="AL174">
        <f>Z174*TEST_SUMMARY!$C$7</f>
        <v>-0.37777464997720578</v>
      </c>
      <c r="AM174">
        <f>AA174*TEST_SUMMARY!$C$8</f>
        <v>-0.46936907902687153</v>
      </c>
      <c r="AN174">
        <f>AB174*TEST_SUMMARY!$C$9</f>
        <v>0.17108448609736249</v>
      </c>
      <c r="AO174">
        <f>AC174*TEST_SUMMARY!$C$10</f>
        <v>7.0222669754522044E-2</v>
      </c>
      <c r="AP174">
        <f>AD174*TEST_SUMMARY!$C$11</f>
        <v>-0.21458247952085815</v>
      </c>
      <c r="AQ174">
        <f>AE174*TEST_SUMMARY!$C$12</f>
        <v>6.1778553558697331E-2</v>
      </c>
      <c r="AR174">
        <f>AF174*TEST_SUMMARY!$C$13</f>
        <v>-7.9424741749105313E-2</v>
      </c>
      <c r="AS174">
        <f>AG174*TEST_SUMMARY!$C$14</f>
        <v>-8.8614999578798745E-2</v>
      </c>
      <c r="AT174">
        <f>TEST_SUMMARY!$C$2+SUM(AH174:AS174)</f>
        <v>-1.4698622664364045</v>
      </c>
      <c r="AU174">
        <f t="shared" si="25"/>
        <v>0.18696354969379081</v>
      </c>
      <c r="AV174">
        <f t="shared" si="26"/>
        <v>0.20697933611437422</v>
      </c>
      <c r="AW174">
        <f t="shared" si="27"/>
        <v>1</v>
      </c>
      <c r="AX174">
        <f t="shared" si="28"/>
        <v>0</v>
      </c>
      <c r="AY174" s="35">
        <f t="shared" si="36"/>
        <v>97</v>
      </c>
      <c r="AZ174" s="35">
        <f t="shared" si="36"/>
        <v>76</v>
      </c>
      <c r="BA174" s="35">
        <f t="shared" si="32"/>
        <v>0.4511627906976744</v>
      </c>
      <c r="BB174" s="35">
        <f t="shared" si="33"/>
        <v>0.89411764705882357</v>
      </c>
      <c r="BC174" s="35">
        <f t="shared" si="29"/>
        <v>0.44295485636114917</v>
      </c>
      <c r="BD174">
        <f t="shared" si="30"/>
        <v>0.89411764705882357</v>
      </c>
      <c r="BE174">
        <f t="shared" si="31"/>
        <v>0.4511627906976744</v>
      </c>
      <c r="BF174" s="23">
        <f>VLOOKUP(AH174,POINTS_TABLE!$D$2:$E$6,2,FALSE)</f>
        <v>-2.4216717822795024</v>
      </c>
      <c r="BG174" s="23">
        <f>VLOOKUP(AI174,POINTS_TABLE!$D$7:$E$12,2,FALSE)</f>
        <v>-3.4787121489872201</v>
      </c>
      <c r="BH174" s="23">
        <f>VLOOKUP(AJ174,POINTS_TABLE!$D$13:$E$18,2,FALSE)</f>
        <v>2.4866538521987356</v>
      </c>
      <c r="BI174" s="23">
        <f>VLOOKUP(AK174,POINTS_TABLE!$D$21:$E$24,2,FALSE)</f>
        <v>15.455276084198793</v>
      </c>
      <c r="BJ174" s="23">
        <f>VLOOKUP(AL174,POINTS_TABLE!$D$25:$E$27,2,FALSE)</f>
        <v>-16.350408422870363</v>
      </c>
      <c r="BK174" s="23">
        <f>VLOOKUP(AM174,POINTS_TABLE!$D$28:$E$33,2,FALSE)</f>
        <v>-20.314693279760625</v>
      </c>
      <c r="BL174" s="23">
        <f>VLOOKUP(AN174,POINTS_TABLE!$D$34:$E$37,2,FALSE)</f>
        <v>7.4046821899710498</v>
      </c>
      <c r="BM174" s="23">
        <f>VLOOKUP(AO174,POINTS_TABLE!$D$38:$E$41,2,FALSE)</f>
        <v>3.0392969223849704</v>
      </c>
      <c r="BN174" s="23">
        <f>VLOOKUP(AP174,POINTS_TABLE!$D$42:$E$44,2,FALSE)</f>
        <v>-9.2873123719919874</v>
      </c>
      <c r="BO174" s="23">
        <f>VLOOKUP(AQ174,POINTS_TABLE!$D$45:$E$48,2,FALSE)</f>
        <v>2.6738283855727758</v>
      </c>
      <c r="BP174" s="23">
        <f>VLOOKUP(AR174,POINTS_TABLE!$D$49:$E$50,2,FALSE)</f>
        <v>-3.4375704313596254</v>
      </c>
      <c r="BQ174" s="23">
        <f>VLOOKUP(AS174,POINTS_TABLE!$D$51:$E$52,2,FALSE)</f>
        <v>-3.8353326132213157</v>
      </c>
      <c r="BR174" s="39">
        <f>ROUND(SCORECARD_SCALLING!$C$6-SUM(BF174:BQ174)-TRAIN_SUMMARY!$C$2*SCORECARD_SCALLING!$C$5,0)</f>
        <v>534</v>
      </c>
      <c r="BS174" t="str">
        <f t="shared" si="34"/>
        <v>Manual review</v>
      </c>
      <c r="BT174">
        <f t="shared" si="35"/>
        <v>2</v>
      </c>
    </row>
    <row r="175" spans="1:72">
      <c r="A175" s="2" t="s">
        <v>37</v>
      </c>
      <c r="B175" s="2">
        <v>18</v>
      </c>
      <c r="C175" s="2" t="s">
        <v>22</v>
      </c>
      <c r="D175" s="2" t="s">
        <v>41</v>
      </c>
      <c r="E175" s="2">
        <v>1817</v>
      </c>
      <c r="F175" s="2" t="s">
        <v>34</v>
      </c>
      <c r="G175" s="2" t="s">
        <v>35</v>
      </c>
      <c r="H175" s="2">
        <v>4</v>
      </c>
      <c r="I175" s="2" t="s">
        <v>36</v>
      </c>
      <c r="J175" s="2" t="s">
        <v>27</v>
      </c>
      <c r="K175" s="2">
        <v>2</v>
      </c>
      <c r="L175" s="2" t="s">
        <v>47</v>
      </c>
      <c r="M175" s="2">
        <v>28</v>
      </c>
      <c r="N175" s="2" t="s">
        <v>27</v>
      </c>
      <c r="O175" s="2" t="s">
        <v>29</v>
      </c>
      <c r="P175" s="2">
        <v>2</v>
      </c>
      <c r="Q175" s="2" t="s">
        <v>30</v>
      </c>
      <c r="R175" s="2">
        <v>1</v>
      </c>
      <c r="S175" s="2" t="s">
        <v>27</v>
      </c>
      <c r="T175" s="2" t="s">
        <v>31</v>
      </c>
      <c r="U175" s="2">
        <v>0</v>
      </c>
      <c r="V175">
        <f>_xlfn.XLOOKUP(B175,Binning_WOE_IV!$C$2:$C$6,Binning_WOE_IV!$I$2:$I$6,"not found",-1)</f>
        <v>7.0953437452657447E-2</v>
      </c>
      <c r="W175">
        <f>_xlfn.XLOOKUP(E175,Binning_WOE_IV!$C$7:$C$12,Binning_WOE_IV!$I$7:$I$12,"not found",-1)</f>
        <v>0.16104877718831048</v>
      </c>
      <c r="X175">
        <f>_xlfn.XLOOKUP(M175,Binning_WOE_IV!$C$13:$C$18,Binning_WOE_IV!$I$13:$I$18,"not found",-1)</f>
        <v>-0.13233987329659078</v>
      </c>
      <c r="Y175">
        <f>_xlfn.XLOOKUP(A175,Binning_WOE_IV!$B$32:$B$35,Binning_WOE_IV!$G$32:$G$35,"not found",0)</f>
        <v>1.1281887537091495</v>
      </c>
      <c r="Z175" s="23">
        <f>_xlfn.XLOOKUP(_xlfn.XLOOKUP(C175,Binning_WOE_IV!$AF$2:$AF$6,Binning_WOE_IV!$AG$2:$AG$6,"not found",0),Binning_WOE_IV!$R$36:$R$38,Binning_WOE_IV!$G$36:$G$38,"not found",0)</f>
        <v>0.68738688104907397</v>
      </c>
      <c r="AA175" cm="1">
        <f t="array" ref="AA175">_xlfn.SWITCH(D175,"radio/tv",Binning_WOE_IV!$G$39,"other",Binning_WOE_IV!$G$39,"education",Binning_WOE_IV!$G$40,"retraining",Binning_WOE_IV!$G$40,"furniture/equipment",Binning_WOE_IV!$G$41,"domestic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75">
        <f>_xlfn.LET(_xlpm.b,_xlfn.XLOOKUP(F175,Binning_WOE_IV!$AJ$2:$AJ$6,Binning_WOE_IV!$AK$2:$AK$6,"not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75">
        <f>_xlfn.LET(_xlpm.b,_xlfn.XLOOKUP(G175,Binning_WOE_IV!$AL$2:$AL$6,Binning_WOE_IV!$AM$2:$AM$6,"not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75">
        <f>_xlfn.XLOOKUP(_xlfn.XLOOKUP(I175,Binning_WOE_IV!$AN$2:$AN$5,Binning_WOE_IV!$AO$2:$AO$5,"not found",0),Binning_WOE_IV!$R$53:$R$55,Binning_WOE_IV!$G$53:$G$55,"not found",0)</f>
        <v>-0.20099341664998441</v>
      </c>
      <c r="AE175">
        <f>_xlfn.LET(_xlpm.b,_xlfn.XLOOKUP(L175,Binning_WOE_IV!$AQ$2:$AQ$5,Binning_WOE_IV!$AR$2:$AR$5,"not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175">
        <f>_xlfn.XLOOKUP(_xlfn.XLOOKUP(N175,Binning_WOE_IV!$AS$2:$AS$4,Binning_WOE_IV!$AT$2:$AT$4,"not found",0),Binning_WOE_IV!$R$62:$R$63,Binning_WOE_IV!$G$62:$G$63,"not found",0)</f>
        <v>0.12957806221905885</v>
      </c>
      <c r="AG175">
        <f>_xlfn.XLOOKUP(_xlfn.XLOOKUP(O175,Binning_WOE_IV!$AU$2:$AU$4,Binning_WOE_IV!$AV$2:$AV$4,"not found",0),Binning_WOE_IV!$R$64:$R$65,Binning_WOE_IV!$G$64:$G$65,"not found",0)</f>
        <v>0.23435622685305388</v>
      </c>
      <c r="AH175">
        <f>V175*TEST_SUMMARY!$C$3</f>
        <v>-5.5952498937620498E-2</v>
      </c>
      <c r="AI175">
        <f>W175*TEST_SUMMARY!$C$4</f>
        <v>-8.037531726833734E-2</v>
      </c>
      <c r="AJ175">
        <f>X175*TEST_SUMMARY!$C$5</f>
        <v>8.428542324031725E-2</v>
      </c>
      <c r="AK175">
        <f>Y175*TEST_SUMMARY!$C$6</f>
        <v>-0.88431454425511169</v>
      </c>
      <c r="AL175">
        <f>Z175*TEST_SUMMARY!$C$7</f>
        <v>-0.37777464997720578</v>
      </c>
      <c r="AM175">
        <f>AA175*TEST_SUMMARY!$C$8</f>
        <v>5.9194073638088991E-2</v>
      </c>
      <c r="AN175">
        <f>AB175*TEST_SUMMARY!$C$9</f>
        <v>0.17108448609736249</v>
      </c>
      <c r="AO175">
        <f>AC175*TEST_SUMMARY!$C$10</f>
        <v>4.7923621110280083E-2</v>
      </c>
      <c r="AP175">
        <f>AD175*TEST_SUMMARY!$C$11</f>
        <v>0.23813846799994265</v>
      </c>
      <c r="AQ175">
        <f>AE175*TEST_SUMMARY!$C$12</f>
        <v>0.30495501300893796</v>
      </c>
      <c r="AR175">
        <f>AF175*TEST_SUMMARY!$C$13</f>
        <v>-7.9424741749105313E-2</v>
      </c>
      <c r="AS175">
        <f>AG175*TEST_SUMMARY!$C$14</f>
        <v>-8.8614999578798745E-2</v>
      </c>
      <c r="AT175">
        <f>TEST_SUMMARY!$C$2+SUM(AH175:AS175)</f>
        <v>-1.4822764814333729</v>
      </c>
      <c r="AU175">
        <f t="shared" si="25"/>
        <v>0.18508381643193927</v>
      </c>
      <c r="AV175">
        <f t="shared" si="26"/>
        <v>0.20467001327767917</v>
      </c>
      <c r="AW175">
        <f t="shared" si="27"/>
        <v>1</v>
      </c>
      <c r="AX175">
        <f t="shared" si="28"/>
        <v>0</v>
      </c>
      <c r="AY175" s="35">
        <f t="shared" si="36"/>
        <v>98</v>
      </c>
      <c r="AZ175" s="35">
        <f t="shared" si="36"/>
        <v>76</v>
      </c>
      <c r="BA175" s="35">
        <f t="shared" si="32"/>
        <v>0.45581395348837211</v>
      </c>
      <c r="BB175" s="35">
        <f t="shared" si="33"/>
        <v>0.89411764705882357</v>
      </c>
      <c r="BC175" s="35">
        <f t="shared" si="29"/>
        <v>0.43830369357045146</v>
      </c>
      <c r="BD175">
        <f t="shared" si="30"/>
        <v>0.89411764705882357</v>
      </c>
      <c r="BE175">
        <f t="shared" si="31"/>
        <v>0.45581395348837211</v>
      </c>
      <c r="BF175" s="23">
        <f>VLOOKUP(AH175,POINTS_TABLE!$D$2:$E$6,2,FALSE)</f>
        <v>-2.4216717822795024</v>
      </c>
      <c r="BG175" s="23">
        <f>VLOOKUP(AI175,POINTS_TABLE!$D$7:$E$12,2,FALSE)</f>
        <v>-3.4787121489872201</v>
      </c>
      <c r="BH175" s="23">
        <f>VLOOKUP(AJ175,POINTS_TABLE!$D$13:$E$18,2,FALSE)</f>
        <v>3.6479448638409924</v>
      </c>
      <c r="BI175" s="23">
        <f>VLOOKUP(AK175,POINTS_TABLE!$D$21:$E$24,2,FALSE)</f>
        <v>-38.273886227485001</v>
      </c>
      <c r="BJ175" s="23">
        <f>VLOOKUP(AL175,POINTS_TABLE!$D$25:$E$27,2,FALSE)</f>
        <v>-16.350408422870363</v>
      </c>
      <c r="BK175" s="23">
        <f>VLOOKUP(AM175,POINTS_TABLE!$D$28:$E$33,2,FALSE)</f>
        <v>2.5619698946306131</v>
      </c>
      <c r="BL175" s="23">
        <f>VLOOKUP(AN175,POINTS_TABLE!$D$34:$E$37,2,FALSE)</f>
        <v>7.4046821899710498</v>
      </c>
      <c r="BM175" s="23">
        <f>VLOOKUP(AO175,POINTS_TABLE!$D$38:$E$41,2,FALSE)</f>
        <v>2.0741751155172814</v>
      </c>
      <c r="BN175" s="23">
        <f>VLOOKUP(AP175,POINTS_TABLE!$D$42:$E$44,2,FALSE)</f>
        <v>10.30683560485237</v>
      </c>
      <c r="BO175" s="23">
        <f>VLOOKUP(AQ175,POINTS_TABLE!$D$45:$E$48,2,FALSE)</f>
        <v>13.198712548866723</v>
      </c>
      <c r="BP175" s="23">
        <f>VLOOKUP(AR175,POINTS_TABLE!$D$49:$E$50,2,FALSE)</f>
        <v>-3.4375704313596254</v>
      </c>
      <c r="BQ175" s="23">
        <f>VLOOKUP(AS175,POINTS_TABLE!$D$51:$E$52,2,FALSE)</f>
        <v>-3.8353326132213157</v>
      </c>
      <c r="BR175" s="39">
        <f>ROUND(SCORECARD_SCALLING!$C$6-SUM(BF175:BQ175)-TRAIN_SUMMARY!$C$2*SCORECARD_SCALLING!$C$5,0)</f>
        <v>534</v>
      </c>
      <c r="BS175" t="str">
        <f t="shared" si="34"/>
        <v>Manual review</v>
      </c>
      <c r="BT175">
        <f t="shared" si="35"/>
        <v>2</v>
      </c>
    </row>
    <row r="176" spans="1:72">
      <c r="A176" s="2" t="s">
        <v>37</v>
      </c>
      <c r="B176" s="2">
        <v>24</v>
      </c>
      <c r="C176" s="2" t="s">
        <v>22</v>
      </c>
      <c r="D176" s="2" t="s">
        <v>46</v>
      </c>
      <c r="E176" s="2">
        <v>2022</v>
      </c>
      <c r="F176" s="2" t="s">
        <v>34</v>
      </c>
      <c r="G176" s="2" t="s">
        <v>35</v>
      </c>
      <c r="H176" s="2">
        <v>4</v>
      </c>
      <c r="I176" s="2" t="s">
        <v>36</v>
      </c>
      <c r="J176" s="2" t="s">
        <v>27</v>
      </c>
      <c r="K176" s="2">
        <v>4</v>
      </c>
      <c r="L176" s="2" t="s">
        <v>50</v>
      </c>
      <c r="M176" s="2">
        <v>37</v>
      </c>
      <c r="N176" s="2" t="s">
        <v>27</v>
      </c>
      <c r="O176" s="2" t="s">
        <v>29</v>
      </c>
      <c r="P176" s="2">
        <v>1</v>
      </c>
      <c r="Q176" s="2" t="s">
        <v>30</v>
      </c>
      <c r="R176" s="2">
        <v>1</v>
      </c>
      <c r="S176" s="2" t="s">
        <v>31</v>
      </c>
      <c r="T176" s="2" t="s">
        <v>31</v>
      </c>
      <c r="U176" s="2">
        <v>0</v>
      </c>
      <c r="V176">
        <f>_xlfn.XLOOKUP(B176,Binning_WOE_IV!$C$2:$C$6,Binning_WOE_IV!$I$2:$I$6,"not found",-1)</f>
        <v>-0.12917431193202994</v>
      </c>
      <c r="W176">
        <f>_xlfn.XLOOKUP(E176,Binning_WOE_IV!$C$7:$C$12,Binning_WOE_IV!$I$7:$I$12,"not found",-1)</f>
        <v>0.12361395596717682</v>
      </c>
      <c r="X176">
        <f>_xlfn.XLOOKUP(M176,Binning_WOE_IV!$C$13:$C$18,Binning_WOE_IV!$I$13:$I$18,"not found",-1)</f>
        <v>0.27579903319597576</v>
      </c>
      <c r="Y176">
        <f>_xlfn.XLOOKUP(A176,Binning_WOE_IV!$B$32:$B$35,Binning_WOE_IV!$G$32:$G$35,"not found",0)</f>
        <v>1.1281887537091495</v>
      </c>
      <c r="Z176" s="23">
        <f>_xlfn.XLOOKUP(_xlfn.XLOOKUP(C176,Binning_WOE_IV!$AF$2:$AF$6,Binning_WOE_IV!$AG$2:$AG$6,"not found",0),Binning_WOE_IV!$R$36:$R$38,Binning_WOE_IV!$G$36:$G$38,"not found",0)</f>
        <v>0.68738688104907397</v>
      </c>
      <c r="AA176" cm="1">
        <f t="array" ref="AA176">_xlfn.SWITCH(D176,"radio/tv",Binning_WOE_IV!$G$39,"other",Binning_WOE_IV!$G$39,"education",Binning_WOE_IV!$G$40,"retraining",Binning_WOE_IV!$G$40,"furniture/equipment",Binning_WOE_IV!$G$41,"domestic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76">
        <f>_xlfn.LET(_xlpm.b,_xlfn.XLOOKUP(F176,Binning_WOE_IV!$AJ$2:$AJ$6,Binning_WOE_IV!$AK$2:$AK$6,"not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76">
        <f>_xlfn.LET(_xlpm.b,_xlfn.XLOOKUP(G176,Binning_WOE_IV!$AL$2:$AL$6,Binning_WOE_IV!$AM$2:$AM$6,"not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76">
        <f>_xlfn.XLOOKUP(_xlfn.XLOOKUP(I176,Binning_WOE_IV!$AN$2:$AN$5,Binning_WOE_IV!$AO$2:$AO$5,"not found",0),Binning_WOE_IV!$R$53:$R$55,Binning_WOE_IV!$G$53:$G$55,"not found",0)</f>
        <v>-0.20099341664998441</v>
      </c>
      <c r="AE176">
        <f>_xlfn.LET(_xlpm.b,_xlfn.XLOOKUP(L176,Binning_WOE_IV!$AQ$2:$AQ$5,Binning_WOE_IV!$AR$2:$AR$5,"not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76">
        <f>_xlfn.XLOOKUP(_xlfn.XLOOKUP(N176,Binning_WOE_IV!$AS$2:$AS$4,Binning_WOE_IV!$AT$2:$AT$4,"not found",0),Binning_WOE_IV!$R$62:$R$63,Binning_WOE_IV!$G$62:$G$63,"not found",0)</f>
        <v>0.12957806221905885</v>
      </c>
      <c r="AG176">
        <f>_xlfn.XLOOKUP(_xlfn.XLOOKUP(O176,Binning_WOE_IV!$AU$2:$AU$4,Binning_WOE_IV!$AV$2:$AV$4,"not found",0),Binning_WOE_IV!$R$64:$R$65,Binning_WOE_IV!$G$64:$G$65,"not found",0)</f>
        <v>0.23435622685305388</v>
      </c>
      <c r="AH176">
        <f>V176*TEST_SUMMARY!$C$3</f>
        <v>0.10186434668464488</v>
      </c>
      <c r="AI176">
        <f>W176*TEST_SUMMARY!$C$4</f>
        <v>-6.1692557392340606E-2</v>
      </c>
      <c r="AJ176">
        <f>X176*TEST_SUMMARY!$C$5</f>
        <v>-0.1756525653466223</v>
      </c>
      <c r="AK176">
        <f>Y176*TEST_SUMMARY!$C$6</f>
        <v>-0.88431454425511169</v>
      </c>
      <c r="AL176">
        <f>Z176*TEST_SUMMARY!$C$7</f>
        <v>-0.37777464997720578</v>
      </c>
      <c r="AM176">
        <f>AA176*TEST_SUMMARY!$C$8</f>
        <v>0.38352631329769549</v>
      </c>
      <c r="AN176">
        <f>AB176*TEST_SUMMARY!$C$9</f>
        <v>0.17108448609736249</v>
      </c>
      <c r="AO176">
        <f>AC176*TEST_SUMMARY!$C$10</f>
        <v>4.7923621110280083E-2</v>
      </c>
      <c r="AP176">
        <f>AD176*TEST_SUMMARY!$C$11</f>
        <v>0.23813846799994265</v>
      </c>
      <c r="AQ176">
        <f>AE176*TEST_SUMMARY!$C$12</f>
        <v>6.1778553558697331E-2</v>
      </c>
      <c r="AR176">
        <f>AF176*TEST_SUMMARY!$C$13</f>
        <v>-7.9424741749105313E-2</v>
      </c>
      <c r="AS176">
        <f>AG176*TEST_SUMMARY!$C$14</f>
        <v>-8.8614999578798745E-2</v>
      </c>
      <c r="AT176">
        <f>TEST_SUMMARY!$C$2+SUM(AH176:AS176)</f>
        <v>-1.4845590843126844</v>
      </c>
      <c r="AU176">
        <f t="shared" si="25"/>
        <v>0.18473978391726248</v>
      </c>
      <c r="AV176">
        <f t="shared" si="26"/>
        <v>0.20424793316431469</v>
      </c>
      <c r="AW176">
        <f t="shared" si="27"/>
        <v>1</v>
      </c>
      <c r="AX176">
        <f t="shared" si="28"/>
        <v>0</v>
      </c>
      <c r="AY176" s="35">
        <f t="shared" si="36"/>
        <v>99</v>
      </c>
      <c r="AZ176" s="35">
        <f t="shared" si="36"/>
        <v>76</v>
      </c>
      <c r="BA176" s="35">
        <f t="shared" si="32"/>
        <v>0.46046511627906977</v>
      </c>
      <c r="BB176" s="35">
        <f t="shared" si="33"/>
        <v>0.89411764705882357</v>
      </c>
      <c r="BC176" s="35">
        <f t="shared" si="29"/>
        <v>0.4336525307797538</v>
      </c>
      <c r="BD176">
        <f t="shared" si="30"/>
        <v>0.89411764705882357</v>
      </c>
      <c r="BE176">
        <f t="shared" si="31"/>
        <v>0.46046511627906977</v>
      </c>
      <c r="BF176" s="23">
        <f>VLOOKUP(AH176,POINTS_TABLE!$D$2:$E$6,2,FALSE)</f>
        <v>4.4087756341599382</v>
      </c>
      <c r="BG176" s="23">
        <f>VLOOKUP(AI176,POINTS_TABLE!$D$7:$E$12,2,FALSE)</f>
        <v>-2.6701063982906263</v>
      </c>
      <c r="BH176" s="23">
        <f>VLOOKUP(AJ176,POINTS_TABLE!$D$13:$E$18,2,FALSE)</f>
        <v>-7.6023925483498971</v>
      </c>
      <c r="BI176" s="23">
        <f>VLOOKUP(AK176,POINTS_TABLE!$D$21:$E$24,2,FALSE)</f>
        <v>-38.273886227485001</v>
      </c>
      <c r="BJ176" s="23">
        <f>VLOOKUP(AL176,POINTS_TABLE!$D$25:$E$27,2,FALSE)</f>
        <v>-16.350408422870363</v>
      </c>
      <c r="BK176" s="23">
        <f>VLOOKUP(AM176,POINTS_TABLE!$D$28:$E$33,2,FALSE)</f>
        <v>16.599345307350365</v>
      </c>
      <c r="BL176" s="23">
        <f>VLOOKUP(AN176,POINTS_TABLE!$D$34:$E$37,2,FALSE)</f>
        <v>7.4046821899710498</v>
      </c>
      <c r="BM176" s="23">
        <f>VLOOKUP(AO176,POINTS_TABLE!$D$38:$E$41,2,FALSE)</f>
        <v>2.0741751155172814</v>
      </c>
      <c r="BN176" s="23">
        <f>VLOOKUP(AP176,POINTS_TABLE!$D$42:$E$44,2,FALSE)</f>
        <v>10.30683560485237</v>
      </c>
      <c r="BO176" s="23">
        <f>VLOOKUP(AQ176,POINTS_TABLE!$D$45:$E$48,2,FALSE)</f>
        <v>2.6738283855727758</v>
      </c>
      <c r="BP176" s="23">
        <f>VLOOKUP(AR176,POINTS_TABLE!$D$49:$E$50,2,FALSE)</f>
        <v>-3.4375704313596254</v>
      </c>
      <c r="BQ176" s="23">
        <f>VLOOKUP(AS176,POINTS_TABLE!$D$51:$E$52,2,FALSE)</f>
        <v>-3.8353326132213157</v>
      </c>
      <c r="BR176" s="39">
        <f>ROUND(SCORECARD_SCALLING!$C$6-SUM(BF176:BQ176)-TRAIN_SUMMARY!$C$2*SCORECARD_SCALLING!$C$5,0)</f>
        <v>535</v>
      </c>
      <c r="BS176" t="str">
        <f t="shared" si="34"/>
        <v>Manual review</v>
      </c>
      <c r="BT176">
        <f t="shared" si="35"/>
        <v>2</v>
      </c>
    </row>
    <row r="177" spans="1:72">
      <c r="A177" s="2" t="s">
        <v>21</v>
      </c>
      <c r="B177" s="2">
        <v>20</v>
      </c>
      <c r="C177" s="2" t="s">
        <v>33</v>
      </c>
      <c r="D177" s="2" t="s">
        <v>41</v>
      </c>
      <c r="E177" s="2">
        <v>2212</v>
      </c>
      <c r="F177" s="2" t="s">
        <v>24</v>
      </c>
      <c r="G177" s="2" t="s">
        <v>39</v>
      </c>
      <c r="H177" s="2">
        <v>4</v>
      </c>
      <c r="I177" s="2" t="s">
        <v>26</v>
      </c>
      <c r="J177" s="2" t="s">
        <v>27</v>
      </c>
      <c r="K177" s="2">
        <v>4</v>
      </c>
      <c r="L177" s="2" t="s">
        <v>50</v>
      </c>
      <c r="M177" s="2">
        <v>39</v>
      </c>
      <c r="N177" s="2" t="s">
        <v>27</v>
      </c>
      <c r="O177" s="2" t="s">
        <v>29</v>
      </c>
      <c r="P177" s="2">
        <v>1</v>
      </c>
      <c r="Q177" s="2" t="s">
        <v>30</v>
      </c>
      <c r="R177" s="2">
        <v>1</v>
      </c>
      <c r="S177" s="2" t="s">
        <v>31</v>
      </c>
      <c r="T177" s="2" t="s">
        <v>31</v>
      </c>
      <c r="U177" s="2">
        <v>0</v>
      </c>
      <c r="V177">
        <f>_xlfn.XLOOKUP(B177,Binning_WOE_IV!$C$2:$C$6,Binning_WOE_IV!$I$2:$I$6,"not found",-1)</f>
        <v>7.0953437452657447E-2</v>
      </c>
      <c r="W177">
        <f>_xlfn.XLOOKUP(E177,Binning_WOE_IV!$C$7:$C$12,Binning_WOE_IV!$I$7:$I$12,"not found",-1)</f>
        <v>0.12361395596717682</v>
      </c>
      <c r="X177">
        <f>_xlfn.XLOOKUP(M177,Binning_WOE_IV!$C$13:$C$18,Binning_WOE_IV!$I$13:$I$18,"not found",-1)</f>
        <v>0.27579903319597576</v>
      </c>
      <c r="Y177">
        <f>_xlfn.XLOOKUP(A177,Binning_WOE_IV!$B$32:$B$35,Binning_WOE_IV!$G$32:$G$35,"not found",0)</f>
        <v>-0.67859154491044971</v>
      </c>
      <c r="Z177" s="23">
        <f>_xlfn.XLOOKUP(_xlfn.XLOOKUP(C177,Binning_WOE_IV!$AF$2:$AF$6,Binning_WOE_IV!$AG$2:$AG$6,"not found",0),Binning_WOE_IV!$R$36:$R$38,Binning_WOE_IV!$G$36:$G$38,"not found",0)</f>
        <v>-4.4726268044255127E-2</v>
      </c>
      <c r="AA177" cm="1">
        <f t="array" ref="AA177">_xlfn.SWITCH(D177,"radio/tv",Binning_WOE_IV!$G$39,"other",Binning_WOE_IV!$G$39,"education",Binning_WOE_IV!$G$40,"retraining",Binning_WOE_IV!$G$40,"furniture/equipment",Binning_WOE_IV!$G$41,"domestic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77">
        <f>_xlfn.LET(_xlpm.b,_xlfn.XLOOKUP(F177,Binning_WOE_IV!$AJ$2:$AJ$6,Binning_WOE_IV!$AK$2:$AK$6,"not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77">
        <f>_xlfn.LET(_xlpm.b,_xlfn.XLOOKUP(G177,Binning_WOE_IV!$AL$2:$AL$6,Binning_WOE_IV!$AM$2:$AM$6,"not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77">
        <f>_xlfn.XLOOKUP(_xlfn.XLOOKUP(I177,Binning_WOE_IV!$AN$2:$AN$5,Binning_WOE_IV!$AO$2:$AO$5,"not found",0),Binning_WOE_IV!$R$53:$R$55,Binning_WOE_IV!$G$53:$G$55,"not found",0)</f>
        <v>0.1811117123342415</v>
      </c>
      <c r="AE177">
        <f>_xlfn.LET(_xlpm.b,_xlfn.XLOOKUP(L177,Binning_WOE_IV!$AQ$2:$AQ$5,Binning_WOE_IV!$AR$2:$AR$5,"not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77">
        <f>_xlfn.XLOOKUP(_xlfn.XLOOKUP(N177,Binning_WOE_IV!$AS$2:$AS$4,Binning_WOE_IV!$AT$2:$AT$4,"not found",0),Binning_WOE_IV!$R$62:$R$63,Binning_WOE_IV!$G$62:$G$63,"not found",0)</f>
        <v>0.12957806221905885</v>
      </c>
      <c r="AG177">
        <f>_xlfn.XLOOKUP(_xlfn.XLOOKUP(O177,Binning_WOE_IV!$AU$2:$AU$4,Binning_WOE_IV!$AV$2:$AV$4,"not found",0),Binning_WOE_IV!$R$64:$R$65,Binning_WOE_IV!$G$64:$G$65,"not found",0)</f>
        <v>0.23435622685305388</v>
      </c>
      <c r="AH177">
        <f>V177*TEST_SUMMARY!$C$3</f>
        <v>-5.5952498937620498E-2</v>
      </c>
      <c r="AI177">
        <f>W177*TEST_SUMMARY!$C$4</f>
        <v>-6.1692557392340606E-2</v>
      </c>
      <c r="AJ177">
        <f>X177*TEST_SUMMARY!$C$5</f>
        <v>-0.1756525653466223</v>
      </c>
      <c r="AK177">
        <f>Y177*TEST_SUMMARY!$C$6</f>
        <v>0.53190423215968441</v>
      </c>
      <c r="AL177">
        <f>Z177*TEST_SUMMARY!$C$7</f>
        <v>2.4580699342731407E-2</v>
      </c>
      <c r="AM177">
        <f>AA177*TEST_SUMMARY!$C$8</f>
        <v>5.9194073638088991E-2</v>
      </c>
      <c r="AN177">
        <f>AB177*TEST_SUMMARY!$C$9</f>
        <v>-0.49611293003523665</v>
      </c>
      <c r="AO177">
        <f>AC177*TEST_SUMMARY!$C$10</f>
        <v>-0.18469041192036334</v>
      </c>
      <c r="AP177">
        <f>AD177*TEST_SUMMARY!$C$11</f>
        <v>-0.21458247952085815</v>
      </c>
      <c r="AQ177">
        <f>AE177*TEST_SUMMARY!$C$12</f>
        <v>6.1778553558697331E-2</v>
      </c>
      <c r="AR177">
        <f>AF177*TEST_SUMMARY!$C$13</f>
        <v>-7.9424741749105313E-2</v>
      </c>
      <c r="AS177">
        <f>AG177*TEST_SUMMARY!$C$14</f>
        <v>-8.8614999578798745E-2</v>
      </c>
      <c r="AT177">
        <f>TEST_SUMMARY!$C$2+SUM(AH177:AS177)</f>
        <v>-1.5006664405438666</v>
      </c>
      <c r="AU177">
        <f t="shared" si="25"/>
        <v>0.18232614759982912</v>
      </c>
      <c r="AV177">
        <f t="shared" si="26"/>
        <v>0.20129173533395484</v>
      </c>
      <c r="AW177">
        <f t="shared" si="27"/>
        <v>1</v>
      </c>
      <c r="AX177">
        <f t="shared" si="28"/>
        <v>0</v>
      </c>
      <c r="AY177" s="35">
        <f t="shared" si="36"/>
        <v>100</v>
      </c>
      <c r="AZ177" s="35">
        <f t="shared" si="36"/>
        <v>76</v>
      </c>
      <c r="BA177" s="35">
        <f t="shared" si="32"/>
        <v>0.46511627906976744</v>
      </c>
      <c r="BB177" s="35">
        <f t="shared" si="33"/>
        <v>0.89411764705882357</v>
      </c>
      <c r="BC177" s="35">
        <f t="shared" si="29"/>
        <v>0.42900136798905614</v>
      </c>
      <c r="BD177">
        <f t="shared" si="30"/>
        <v>0.89411764705882357</v>
      </c>
      <c r="BE177">
        <f t="shared" si="31"/>
        <v>0.46511627906976744</v>
      </c>
      <c r="BF177" s="23">
        <f>VLOOKUP(AH177,POINTS_TABLE!$D$2:$E$6,2,FALSE)</f>
        <v>-2.4216717822795024</v>
      </c>
      <c r="BG177" s="23">
        <f>VLOOKUP(AI177,POINTS_TABLE!$D$7:$E$12,2,FALSE)</f>
        <v>-2.6701063982906263</v>
      </c>
      <c r="BH177" s="23">
        <f>VLOOKUP(AJ177,POINTS_TABLE!$D$13:$E$18,2,FALSE)</f>
        <v>-7.6023925483498971</v>
      </c>
      <c r="BI177" s="23">
        <f>VLOOKUP(AK177,POINTS_TABLE!$D$21:$E$24,2,FALSE)</f>
        <v>23.021267938938855</v>
      </c>
      <c r="BJ177" s="23">
        <f>VLOOKUP(AL177,POINTS_TABLE!$D$25:$E$27,2,FALSE)</f>
        <v>1.063873591300236</v>
      </c>
      <c r="BK177" s="23">
        <f>VLOOKUP(AM177,POINTS_TABLE!$D$28:$E$33,2,FALSE)</f>
        <v>2.5619698946306131</v>
      </c>
      <c r="BL177" s="23">
        <f>VLOOKUP(AN177,POINTS_TABLE!$D$34:$E$37,2,FALSE)</f>
        <v>-21.472189916481874</v>
      </c>
      <c r="BM177" s="23">
        <f>VLOOKUP(AO177,POINTS_TABLE!$D$38:$E$41,2,FALSE)</f>
        <v>-7.9935582413174426</v>
      </c>
      <c r="BN177" s="23">
        <f>VLOOKUP(AP177,POINTS_TABLE!$D$42:$E$44,2,FALSE)</f>
        <v>-9.2873123719919874</v>
      </c>
      <c r="BO177" s="23">
        <f>VLOOKUP(AQ177,POINTS_TABLE!$D$45:$E$48,2,FALSE)</f>
        <v>2.6738283855727758</v>
      </c>
      <c r="BP177" s="23">
        <f>VLOOKUP(AR177,POINTS_TABLE!$D$49:$E$50,2,FALSE)</f>
        <v>-3.4375704313596254</v>
      </c>
      <c r="BQ177" s="23">
        <f>VLOOKUP(AS177,POINTS_TABLE!$D$51:$E$52,2,FALSE)</f>
        <v>-3.8353326132213157</v>
      </c>
      <c r="BR177" s="39">
        <f>ROUND(SCORECARD_SCALLING!$C$6-SUM(BF177:BQ177)-TRAIN_SUMMARY!$C$2*SCORECARD_SCALLING!$C$5,0)</f>
        <v>535</v>
      </c>
      <c r="BS177" t="str">
        <f t="shared" si="34"/>
        <v>Manual review</v>
      </c>
      <c r="BT177">
        <f t="shared" si="35"/>
        <v>2</v>
      </c>
    </row>
    <row r="178" spans="1:72">
      <c r="A178" s="2" t="s">
        <v>37</v>
      </c>
      <c r="B178" s="2">
        <v>15</v>
      </c>
      <c r="C178" s="2" t="s">
        <v>33</v>
      </c>
      <c r="D178" s="2" t="s">
        <v>41</v>
      </c>
      <c r="E178" s="2">
        <v>2221</v>
      </c>
      <c r="F178" s="2" t="s">
        <v>48</v>
      </c>
      <c r="G178" s="2" t="s">
        <v>35</v>
      </c>
      <c r="H178" s="2">
        <v>2</v>
      </c>
      <c r="I178" s="2" t="s">
        <v>36</v>
      </c>
      <c r="J178" s="2" t="s">
        <v>27</v>
      </c>
      <c r="K178" s="2">
        <v>4</v>
      </c>
      <c r="L178" s="2" t="s">
        <v>50</v>
      </c>
      <c r="M178" s="2">
        <v>20</v>
      </c>
      <c r="N178" s="2" t="s">
        <v>27</v>
      </c>
      <c r="O178" s="2" t="s">
        <v>51</v>
      </c>
      <c r="P178" s="2">
        <v>1</v>
      </c>
      <c r="Q178" s="2" t="s">
        <v>30</v>
      </c>
      <c r="R178" s="2">
        <v>1</v>
      </c>
      <c r="S178" s="2" t="s">
        <v>27</v>
      </c>
      <c r="T178" s="2" t="s">
        <v>31</v>
      </c>
      <c r="U178" s="2">
        <v>0</v>
      </c>
      <c r="V178">
        <f>_xlfn.XLOOKUP(B178,Binning_WOE_IV!$C$2:$C$6,Binning_WOE_IV!$I$2:$I$6,"not found",-1)</f>
        <v>7.0953437452657447E-2</v>
      </c>
      <c r="W178">
        <f>_xlfn.XLOOKUP(E178,Binning_WOE_IV!$C$7:$C$12,Binning_WOE_IV!$I$7:$I$12,"not found",-1)</f>
        <v>0.12361395596717682</v>
      </c>
      <c r="X178">
        <f>_xlfn.XLOOKUP(M178,Binning_WOE_IV!$C$13:$C$18,Binning_WOE_IV!$I$13:$I$18,"not found",-1)</f>
        <v>-0.40221483439086264</v>
      </c>
      <c r="Y178">
        <f>_xlfn.XLOOKUP(A178,Binning_WOE_IV!$B$32:$B$35,Binning_WOE_IV!$G$32:$G$35,"not found",0)</f>
        <v>1.1281887537091495</v>
      </c>
      <c r="Z178" s="23">
        <f>_xlfn.XLOOKUP(_xlfn.XLOOKUP(C178,Binning_WOE_IV!$AF$2:$AF$6,Binning_WOE_IV!$AG$2:$AG$6,"not found",0),Binning_WOE_IV!$R$36:$R$38,Binning_WOE_IV!$G$36:$G$38,"not found",0)</f>
        <v>-4.4726268044255127E-2</v>
      </c>
      <c r="AA178" cm="1">
        <f t="array" ref="AA178">_xlfn.SWITCH(D178,"radio/tv",Binning_WOE_IV!$G$39,"other",Binning_WOE_IV!$G$39,"education",Binning_WOE_IV!$G$40,"retraining",Binning_WOE_IV!$G$40,"furniture/equipment",Binning_WOE_IV!$G$41,"domestic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78">
        <f>_xlfn.LET(_xlpm.b,_xlfn.XLOOKUP(F178,Binning_WOE_IV!$AJ$2:$AJ$6,Binning_WOE_IV!$AK$2:$AK$6,"not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178">
        <f>_xlfn.LET(_xlpm.b,_xlfn.XLOOKUP(G178,Binning_WOE_IV!$AL$2:$AL$6,Binning_WOE_IV!$AM$2:$AM$6,"not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78">
        <f>_xlfn.XLOOKUP(_xlfn.XLOOKUP(I178,Binning_WOE_IV!$AN$2:$AN$5,Binning_WOE_IV!$AO$2:$AO$5,"not found",0),Binning_WOE_IV!$R$53:$R$55,Binning_WOE_IV!$G$53:$G$55,"not found",0)</f>
        <v>-0.20099341664998441</v>
      </c>
      <c r="AE178">
        <f>_xlfn.LET(_xlpm.b,_xlfn.XLOOKUP(L178,Binning_WOE_IV!$AQ$2:$AQ$5,Binning_WOE_IV!$AR$2:$AR$5,"not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78">
        <f>_xlfn.XLOOKUP(_xlfn.XLOOKUP(N178,Binning_WOE_IV!$AS$2:$AS$4,Binning_WOE_IV!$AT$2:$AT$4,"not found",0),Binning_WOE_IV!$R$62:$R$63,Binning_WOE_IV!$G$62:$G$63,"not found",0)</f>
        <v>0.12957806221905885</v>
      </c>
      <c r="AG178">
        <f>_xlfn.XLOOKUP(_xlfn.XLOOKUP(O178,Binning_WOE_IV!$AU$2:$AU$4,Binning_WOE_IV!$AV$2:$AV$4,"not found",0),Binning_WOE_IV!$R$64:$R$65,Binning_WOE_IV!$G$64:$G$65,"not found",0)</f>
        <v>-0.4919272386823581</v>
      </c>
      <c r="AH178">
        <f>V178*TEST_SUMMARY!$C$3</f>
        <v>-5.5952498937620498E-2</v>
      </c>
      <c r="AI178">
        <f>W178*TEST_SUMMARY!$C$4</f>
        <v>-6.1692557392340606E-2</v>
      </c>
      <c r="AJ178">
        <f>X178*TEST_SUMMARY!$C$5</f>
        <v>0.25616502952357967</v>
      </c>
      <c r="AK178">
        <f>Y178*TEST_SUMMARY!$C$6</f>
        <v>-0.88431454425511169</v>
      </c>
      <c r="AL178">
        <f>Z178*TEST_SUMMARY!$C$7</f>
        <v>2.4580699342731407E-2</v>
      </c>
      <c r="AM178">
        <f>AA178*TEST_SUMMARY!$C$8</f>
        <v>5.9194073638088991E-2</v>
      </c>
      <c r="AN178">
        <f>AB178*TEST_SUMMARY!$C$9</f>
        <v>-0.49793991054548797</v>
      </c>
      <c r="AO178">
        <f>AC178*TEST_SUMMARY!$C$10</f>
        <v>4.7923621110280083E-2</v>
      </c>
      <c r="AP178">
        <f>AD178*TEST_SUMMARY!$C$11</f>
        <v>0.23813846799994265</v>
      </c>
      <c r="AQ178">
        <f>AE178*TEST_SUMMARY!$C$12</f>
        <v>6.1778553558697331E-2</v>
      </c>
      <c r="AR178">
        <f>AF178*TEST_SUMMARY!$C$13</f>
        <v>-7.9424741749105313E-2</v>
      </c>
      <c r="AS178">
        <f>AG178*TEST_SUMMARY!$C$14</f>
        <v>0.18600799575071647</v>
      </c>
      <c r="AT178">
        <f>TEST_SUMMARY!$C$2+SUM(AH178:AS178)</f>
        <v>-1.5269366267177524</v>
      </c>
      <c r="AU178">
        <f t="shared" si="25"/>
        <v>0.17844233606376864</v>
      </c>
      <c r="AV178">
        <f t="shared" si="26"/>
        <v>0.19655315049749814</v>
      </c>
      <c r="AW178">
        <f t="shared" si="27"/>
        <v>1</v>
      </c>
      <c r="AX178">
        <f t="shared" si="28"/>
        <v>0</v>
      </c>
      <c r="AY178" s="35">
        <f t="shared" si="36"/>
        <v>101</v>
      </c>
      <c r="AZ178" s="35">
        <f t="shared" si="36"/>
        <v>76</v>
      </c>
      <c r="BA178" s="35">
        <f t="shared" si="32"/>
        <v>0.4697674418604651</v>
      </c>
      <c r="BB178" s="35">
        <f t="shared" si="33"/>
        <v>0.89411764705882357</v>
      </c>
      <c r="BC178" s="35">
        <f t="shared" si="29"/>
        <v>0.42435020519835848</v>
      </c>
      <c r="BD178">
        <f t="shared" si="30"/>
        <v>0.89411764705882357</v>
      </c>
      <c r="BE178">
        <f t="shared" si="31"/>
        <v>0.4697674418604651</v>
      </c>
      <c r="BF178" s="23">
        <f>VLOOKUP(AH178,POINTS_TABLE!$D$2:$E$6,2,FALSE)</f>
        <v>-2.4216717822795024</v>
      </c>
      <c r="BG178" s="23">
        <f>VLOOKUP(AI178,POINTS_TABLE!$D$7:$E$12,2,FALSE)</f>
        <v>-2.6701063982906263</v>
      </c>
      <c r="BH178" s="23">
        <f>VLOOKUP(AJ178,POINTS_TABLE!$D$13:$E$18,2,FALSE)</f>
        <v>11.087040532285299</v>
      </c>
      <c r="BI178" s="23">
        <f>VLOOKUP(AK178,POINTS_TABLE!$D$21:$E$24,2,FALSE)</f>
        <v>-38.273886227485001</v>
      </c>
      <c r="BJ178" s="23">
        <f>VLOOKUP(AL178,POINTS_TABLE!$D$25:$E$27,2,FALSE)</f>
        <v>1.063873591300236</v>
      </c>
      <c r="BK178" s="23">
        <f>VLOOKUP(AM178,POINTS_TABLE!$D$28:$E$33,2,FALSE)</f>
        <v>2.5619698946306131</v>
      </c>
      <c r="BL178" s="23">
        <f>VLOOKUP(AN178,POINTS_TABLE!$D$34:$E$37,2,FALSE)</f>
        <v>-21.551263188140087</v>
      </c>
      <c r="BM178" s="23">
        <f>VLOOKUP(AO178,POINTS_TABLE!$D$38:$E$41,2,FALSE)</f>
        <v>2.0741751155172814</v>
      </c>
      <c r="BN178" s="23">
        <f>VLOOKUP(AP178,POINTS_TABLE!$D$42:$E$44,2,FALSE)</f>
        <v>10.30683560485237</v>
      </c>
      <c r="BO178" s="23">
        <f>VLOOKUP(AQ178,POINTS_TABLE!$D$45:$E$48,2,FALSE)</f>
        <v>2.6738283855727758</v>
      </c>
      <c r="BP178" s="23">
        <f>VLOOKUP(AR178,POINTS_TABLE!$D$49:$E$50,2,FALSE)</f>
        <v>-3.4375704313596254</v>
      </c>
      <c r="BQ178" s="23">
        <f>VLOOKUP(AS178,POINTS_TABLE!$D$51:$E$52,2,FALSE)</f>
        <v>8.0505843910576207</v>
      </c>
      <c r="BR178" s="39">
        <f>ROUND(SCORECARD_SCALLING!$C$6-SUM(BF178:BQ178)-TRAIN_SUMMARY!$C$2*SCORECARD_SCALLING!$C$5,0)</f>
        <v>536</v>
      </c>
      <c r="BS178" t="str">
        <f t="shared" si="34"/>
        <v>Manual review</v>
      </c>
      <c r="BT178">
        <f t="shared" si="35"/>
        <v>2</v>
      </c>
    </row>
    <row r="179" spans="1:72">
      <c r="A179" s="2" t="s">
        <v>21</v>
      </c>
      <c r="B179" s="2">
        <v>10</v>
      </c>
      <c r="C179" s="2" t="s">
        <v>22</v>
      </c>
      <c r="D179" s="2" t="s">
        <v>41</v>
      </c>
      <c r="E179" s="2">
        <v>2132</v>
      </c>
      <c r="F179" s="2" t="s">
        <v>24</v>
      </c>
      <c r="G179" s="2" t="s">
        <v>57</v>
      </c>
      <c r="H179" s="2">
        <v>2</v>
      </c>
      <c r="I179" s="2" t="s">
        <v>36</v>
      </c>
      <c r="J179" s="2" t="s">
        <v>66</v>
      </c>
      <c r="K179" s="2">
        <v>3</v>
      </c>
      <c r="L179" s="2" t="s">
        <v>28</v>
      </c>
      <c r="M179" s="2">
        <v>27</v>
      </c>
      <c r="N179" s="2" t="s">
        <v>27</v>
      </c>
      <c r="O179" s="2" t="s">
        <v>51</v>
      </c>
      <c r="P179" s="2">
        <v>2</v>
      </c>
      <c r="Q179" s="2" t="s">
        <v>30</v>
      </c>
      <c r="R179" s="2">
        <v>1</v>
      </c>
      <c r="S179" s="2" t="s">
        <v>27</v>
      </c>
      <c r="T179" s="2" t="s">
        <v>62</v>
      </c>
      <c r="U179" s="2">
        <v>0</v>
      </c>
      <c r="V179">
        <f>_xlfn.XLOOKUP(B179,Binning_WOE_IV!$C$2:$C$6,Binning_WOE_IV!$I$2:$I$6,"not found",-1)</f>
        <v>1.0146162505891094</v>
      </c>
      <c r="W179">
        <f>_xlfn.XLOOKUP(E179,Binning_WOE_IV!$C$7:$C$12,Binning_WOE_IV!$I$7:$I$12,"not found",-1)</f>
        <v>0.12361395596717682</v>
      </c>
      <c r="X179">
        <f>_xlfn.XLOOKUP(M179,Binning_WOE_IV!$C$13:$C$18,Binning_WOE_IV!$I$13:$I$18,"not found",-1)</f>
        <v>-0.13233987329659078</v>
      </c>
      <c r="Y179">
        <f>_xlfn.XLOOKUP(A179,Binning_WOE_IV!$B$32:$B$35,Binning_WOE_IV!$G$32:$G$35,"not found",0)</f>
        <v>-0.67859154491044971</v>
      </c>
      <c r="Z179" s="23">
        <f>_xlfn.XLOOKUP(_xlfn.XLOOKUP(C179,Binning_WOE_IV!$AF$2:$AF$6,Binning_WOE_IV!$AG$2:$AG$6,"not found",0),Binning_WOE_IV!$R$36:$R$38,Binning_WOE_IV!$G$36:$G$38,"not found",0)</f>
        <v>0.68738688104907397</v>
      </c>
      <c r="AA179" cm="1">
        <f t="array" ref="AA179">_xlfn.SWITCH(D179,"radio/tv",Binning_WOE_IV!$G$39,"other",Binning_WOE_IV!$G$39,"education",Binning_WOE_IV!$G$40,"retraining",Binning_WOE_IV!$G$40,"furniture/equipment",Binning_WOE_IV!$G$41,"domestic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79">
        <f>_xlfn.LET(_xlpm.b,_xlfn.XLOOKUP(F179,Binning_WOE_IV!$AJ$2:$AJ$6,Binning_WOE_IV!$AK$2:$AK$6,"not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79">
        <f>_xlfn.LET(_xlpm.b,_xlfn.XLOOKUP(G179,Binning_WOE_IV!$AL$2:$AL$6,Binning_WOE_IV!$AM$2:$AM$6,"not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79">
        <f>_xlfn.XLOOKUP(_xlfn.XLOOKUP(I179,Binning_WOE_IV!$AN$2:$AN$5,Binning_WOE_IV!$AO$2:$AO$5,"not found",0),Binning_WOE_IV!$R$53:$R$55,Binning_WOE_IV!$G$53:$G$55,"not found",0)</f>
        <v>-0.20099341664998441</v>
      </c>
      <c r="AE179">
        <f>_xlfn.LET(_xlpm.b,_xlfn.XLOOKUP(L179,Binning_WOE_IV!$AQ$2:$AQ$5,Binning_WOE_IV!$AR$2:$AR$5,"not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79">
        <f>_xlfn.XLOOKUP(_xlfn.XLOOKUP(N179,Binning_WOE_IV!$AS$2:$AS$4,Binning_WOE_IV!$AT$2:$AT$4,"not found",0),Binning_WOE_IV!$R$62:$R$63,Binning_WOE_IV!$G$62:$G$63,"not found",0)</f>
        <v>0.12957806221905885</v>
      </c>
      <c r="AG179">
        <f>_xlfn.XLOOKUP(_xlfn.XLOOKUP(O179,Binning_WOE_IV!$AU$2:$AU$4,Binning_WOE_IV!$AV$2:$AV$4,"not found",0),Binning_WOE_IV!$R$64:$R$65,Binning_WOE_IV!$G$64:$G$65,"not found",0)</f>
        <v>-0.4919272386823581</v>
      </c>
      <c r="AH179">
        <f>V179*TEST_SUMMARY!$C$3</f>
        <v>-0.80010661528638027</v>
      </c>
      <c r="AI179">
        <f>W179*TEST_SUMMARY!$C$4</f>
        <v>-6.1692557392340606E-2</v>
      </c>
      <c r="AJ179">
        <f>X179*TEST_SUMMARY!$C$5</f>
        <v>8.428542324031725E-2</v>
      </c>
      <c r="AK179">
        <f>Y179*TEST_SUMMARY!$C$6</f>
        <v>0.53190423215968441</v>
      </c>
      <c r="AL179">
        <f>Z179*TEST_SUMMARY!$C$7</f>
        <v>-0.37777464997720578</v>
      </c>
      <c r="AM179">
        <f>AA179*TEST_SUMMARY!$C$8</f>
        <v>5.9194073638088991E-2</v>
      </c>
      <c r="AN179">
        <f>AB179*TEST_SUMMARY!$C$9</f>
        <v>-0.49611293003523665</v>
      </c>
      <c r="AO179">
        <f>AC179*TEST_SUMMARY!$C$10</f>
        <v>0.2867089209985732</v>
      </c>
      <c r="AP179">
        <f>AD179*TEST_SUMMARY!$C$11</f>
        <v>0.23813846799994265</v>
      </c>
      <c r="AQ179">
        <f>AE179*TEST_SUMMARY!$C$12</f>
        <v>-0.28008206528227803</v>
      </c>
      <c r="AR179">
        <f>AF179*TEST_SUMMARY!$C$13</f>
        <v>-7.9424741749105313E-2</v>
      </c>
      <c r="AS179">
        <f>AG179*TEST_SUMMARY!$C$14</f>
        <v>0.18600799575071647</v>
      </c>
      <c r="AT179">
        <f>TEST_SUMMARY!$C$2+SUM(AH179:AS179)</f>
        <v>-1.530355260697347</v>
      </c>
      <c r="AU179">
        <f t="shared" si="25"/>
        <v>0.17794171285273536</v>
      </c>
      <c r="AV179">
        <f t="shared" si="26"/>
        <v>0.19594397750159898</v>
      </c>
      <c r="AW179">
        <f t="shared" si="27"/>
        <v>1</v>
      </c>
      <c r="AX179">
        <f t="shared" si="28"/>
        <v>0</v>
      </c>
      <c r="AY179" s="35">
        <f t="shared" si="36"/>
        <v>102</v>
      </c>
      <c r="AZ179" s="35">
        <f t="shared" si="36"/>
        <v>76</v>
      </c>
      <c r="BA179" s="35">
        <f t="shared" si="32"/>
        <v>0.47441860465116281</v>
      </c>
      <c r="BB179" s="35">
        <f t="shared" si="33"/>
        <v>0.89411764705882357</v>
      </c>
      <c r="BC179" s="35">
        <f t="shared" si="29"/>
        <v>0.41969904240766076</v>
      </c>
      <c r="BD179">
        <f t="shared" si="30"/>
        <v>0.89411764705882357</v>
      </c>
      <c r="BE179">
        <f t="shared" si="31"/>
        <v>0.47441860465116281</v>
      </c>
      <c r="BF179" s="23">
        <f>VLOOKUP(AH179,POINTS_TABLE!$D$2:$E$6,2,FALSE)</f>
        <v>-34.629295381683434</v>
      </c>
      <c r="BG179" s="23">
        <f>VLOOKUP(AI179,POINTS_TABLE!$D$7:$E$12,2,FALSE)</f>
        <v>-2.6701063982906263</v>
      </c>
      <c r="BH179" s="23">
        <f>VLOOKUP(AJ179,POINTS_TABLE!$D$13:$E$18,2,FALSE)</f>
        <v>3.6479448638409924</v>
      </c>
      <c r="BI179" s="23">
        <f>VLOOKUP(AK179,POINTS_TABLE!$D$21:$E$24,2,FALSE)</f>
        <v>23.021267938938855</v>
      </c>
      <c r="BJ179" s="23">
        <f>VLOOKUP(AL179,POINTS_TABLE!$D$25:$E$27,2,FALSE)</f>
        <v>-16.350408422870363</v>
      </c>
      <c r="BK179" s="23">
        <f>VLOOKUP(AM179,POINTS_TABLE!$D$28:$E$33,2,FALSE)</f>
        <v>2.5619698946306131</v>
      </c>
      <c r="BL179" s="23">
        <f>VLOOKUP(AN179,POINTS_TABLE!$D$34:$E$37,2,FALSE)</f>
        <v>-21.472189916481874</v>
      </c>
      <c r="BM179" s="23">
        <f>VLOOKUP(AO179,POINTS_TABLE!$D$38:$E$41,2,FALSE)</f>
        <v>12.409006155098014</v>
      </c>
      <c r="BN179" s="23">
        <f>VLOOKUP(AP179,POINTS_TABLE!$D$42:$E$44,2,FALSE)</f>
        <v>10.30683560485237</v>
      </c>
      <c r="BO179" s="23">
        <f>VLOOKUP(AQ179,POINTS_TABLE!$D$45:$E$48,2,FALSE)</f>
        <v>-12.122190198740443</v>
      </c>
      <c r="BP179" s="23">
        <f>VLOOKUP(AR179,POINTS_TABLE!$D$49:$E$50,2,FALSE)</f>
        <v>-3.4375704313596254</v>
      </c>
      <c r="BQ179" s="23">
        <f>VLOOKUP(AS179,POINTS_TABLE!$D$51:$E$52,2,FALSE)</f>
        <v>8.0505843910576207</v>
      </c>
      <c r="BR179" s="39">
        <f>ROUND(SCORECARD_SCALLING!$C$6-SUM(BF179:BQ179)-TRAIN_SUMMARY!$C$2*SCORECARD_SCALLING!$C$5,0)</f>
        <v>537</v>
      </c>
      <c r="BS179" t="str">
        <f t="shared" si="34"/>
        <v>Manual review</v>
      </c>
      <c r="BT179">
        <f t="shared" si="35"/>
        <v>2</v>
      </c>
    </row>
    <row r="180" spans="1:72">
      <c r="A180" s="2" t="s">
        <v>37</v>
      </c>
      <c r="B180" s="2">
        <v>12</v>
      </c>
      <c r="C180" s="2" t="s">
        <v>33</v>
      </c>
      <c r="D180" s="2" t="s">
        <v>38</v>
      </c>
      <c r="E180" s="2">
        <v>719</v>
      </c>
      <c r="F180" s="2" t="s">
        <v>34</v>
      </c>
      <c r="G180" s="2" t="s">
        <v>25</v>
      </c>
      <c r="H180" s="2">
        <v>4</v>
      </c>
      <c r="I180" s="2" t="s">
        <v>26</v>
      </c>
      <c r="J180" s="2" t="s">
        <v>27</v>
      </c>
      <c r="K180" s="2">
        <v>4</v>
      </c>
      <c r="L180" s="2" t="s">
        <v>50</v>
      </c>
      <c r="M180" s="2">
        <v>41</v>
      </c>
      <c r="N180" s="2" t="s">
        <v>61</v>
      </c>
      <c r="O180" s="2" t="s">
        <v>29</v>
      </c>
      <c r="P180" s="2">
        <v>1</v>
      </c>
      <c r="Q180" s="2" t="s">
        <v>40</v>
      </c>
      <c r="R180" s="2">
        <v>2</v>
      </c>
      <c r="S180" s="2" t="s">
        <v>27</v>
      </c>
      <c r="T180" s="2" t="s">
        <v>31</v>
      </c>
      <c r="U180" s="2">
        <v>1</v>
      </c>
      <c r="V180">
        <f>_xlfn.XLOOKUP(B180,Binning_WOE_IV!$C$2:$C$6,Binning_WOE_IV!$I$2:$I$6,"not found",-1)</f>
        <v>7.0953437452657447E-2</v>
      </c>
      <c r="W180">
        <f>_xlfn.XLOOKUP(E180,Binning_WOE_IV!$C$7:$C$12,Binning_WOE_IV!$I$7:$I$12,"not found",-1)</f>
        <v>3.9978967825304385E-2</v>
      </c>
      <c r="X180">
        <f>_xlfn.XLOOKUP(M180,Binning_WOE_IV!$C$13:$C$18,Binning_WOE_IV!$I$13:$I$18,"not found",-1)</f>
        <v>0.27579903319597576</v>
      </c>
      <c r="Y180">
        <f>_xlfn.XLOOKUP(A180,Binning_WOE_IV!$B$32:$B$35,Binning_WOE_IV!$G$32:$G$35,"not found",0)</f>
        <v>1.1281887537091495</v>
      </c>
      <c r="Z180" s="23">
        <f>_xlfn.XLOOKUP(_xlfn.XLOOKUP(C180,Binning_WOE_IV!$AF$2:$AF$6,Binning_WOE_IV!$AG$2:$AG$6,"not found",0),Binning_WOE_IV!$R$36:$R$38,Binning_WOE_IV!$G$36:$G$38,"not found",0)</f>
        <v>-4.4726268044255127E-2</v>
      </c>
      <c r="AA180" cm="1">
        <f t="array" ref="AA180">_xlfn.SWITCH(D180,"radio/tv",Binning_WOE_IV!$G$39,"other",Binning_WOE_IV!$G$39,"education",Binning_WOE_IV!$G$40,"retraining",Binning_WOE_IV!$G$40,"furniture/equipment",Binning_WOE_IV!$G$41,"domestic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180">
        <f>_xlfn.LET(_xlpm.b,_xlfn.XLOOKUP(F180,Binning_WOE_IV!$AJ$2:$AJ$6,Binning_WOE_IV!$AK$2:$AK$6,"not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80">
        <f>_xlfn.LET(_xlpm.b,_xlfn.XLOOKUP(G180,Binning_WOE_IV!$AL$2:$AL$6,Binning_WOE_IV!$AM$2:$AM$6,"not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80">
        <f>_xlfn.XLOOKUP(_xlfn.XLOOKUP(I180,Binning_WOE_IV!$AN$2:$AN$5,Binning_WOE_IV!$AO$2:$AO$5,"not found",0),Binning_WOE_IV!$R$53:$R$55,Binning_WOE_IV!$G$53:$G$55,"not found",0)</f>
        <v>0.1811117123342415</v>
      </c>
      <c r="AE180">
        <f>_xlfn.LET(_xlpm.b,_xlfn.XLOOKUP(L180,Binning_WOE_IV!$AQ$2:$AQ$5,Binning_WOE_IV!$AR$2:$AR$5,"not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80">
        <f>_xlfn.XLOOKUP(_xlfn.XLOOKUP(N180,Binning_WOE_IV!$AS$2:$AS$4,Binning_WOE_IV!$AT$2:$AT$4,"not found",0),Binning_WOE_IV!$R$62:$R$63,Binning_WOE_IV!$G$62:$G$63,"not found",0)</f>
        <v>-0.54969627176468283</v>
      </c>
      <c r="AG180">
        <f>_xlfn.XLOOKUP(_xlfn.XLOOKUP(O180,Binning_WOE_IV!$AU$2:$AU$4,Binning_WOE_IV!$AV$2:$AV$4,"not found",0),Binning_WOE_IV!$R$64:$R$65,Binning_WOE_IV!$G$64:$G$65,"not found",0)</f>
        <v>0.23435622685305388</v>
      </c>
      <c r="AH180">
        <f>V180*TEST_SUMMARY!$C$3</f>
        <v>-5.5952498937620498E-2</v>
      </c>
      <c r="AI180">
        <f>W180*TEST_SUMMARY!$C$4</f>
        <v>-1.9952478243670423E-2</v>
      </c>
      <c r="AJ180">
        <f>X180*TEST_SUMMARY!$C$5</f>
        <v>-0.1756525653466223</v>
      </c>
      <c r="AK180">
        <f>Y180*TEST_SUMMARY!$C$6</f>
        <v>-0.88431454425511169</v>
      </c>
      <c r="AL180">
        <f>Z180*TEST_SUMMARY!$C$7</f>
        <v>2.4580699342731407E-2</v>
      </c>
      <c r="AM180">
        <f>AA180*TEST_SUMMARY!$C$8</f>
        <v>0.31332064462344805</v>
      </c>
      <c r="AN180">
        <f>AB180*TEST_SUMMARY!$C$9</f>
        <v>0.17108448609736249</v>
      </c>
      <c r="AO180">
        <f>AC180*TEST_SUMMARY!$C$10</f>
        <v>-0.18469041192036334</v>
      </c>
      <c r="AP180">
        <f>AD180*TEST_SUMMARY!$C$11</f>
        <v>-0.21458247952085815</v>
      </c>
      <c r="AQ180">
        <f>AE180*TEST_SUMMARY!$C$12</f>
        <v>6.1778553558697331E-2</v>
      </c>
      <c r="AR180">
        <f>AF180*TEST_SUMMARY!$C$13</f>
        <v>0.33693577197926589</v>
      </c>
      <c r="AS180">
        <f>AG180*TEST_SUMMARY!$C$14</f>
        <v>-8.8614999578798745E-2</v>
      </c>
      <c r="AT180">
        <f>TEST_SUMMARY!$C$2+SUM(AH180:AS180)</f>
        <v>-1.5374606369636632</v>
      </c>
      <c r="AU180">
        <f t="shared" si="25"/>
        <v>0.17690472670224933</v>
      </c>
      <c r="AV180">
        <f t="shared" si="26"/>
        <v>1.7321439585450431</v>
      </c>
      <c r="AW180">
        <f t="shared" si="27"/>
        <v>0</v>
      </c>
      <c r="AX180">
        <f t="shared" si="28"/>
        <v>1</v>
      </c>
      <c r="AY180" s="35">
        <f t="shared" si="36"/>
        <v>102</v>
      </c>
      <c r="AZ180" s="35">
        <f t="shared" si="36"/>
        <v>77</v>
      </c>
      <c r="BA180" s="35">
        <f t="shared" si="32"/>
        <v>0.47441860465116281</v>
      </c>
      <c r="BB180" s="35">
        <f t="shared" si="33"/>
        <v>0.90588235294117647</v>
      </c>
      <c r="BC180" s="35">
        <f t="shared" si="29"/>
        <v>0.43146374829001366</v>
      </c>
      <c r="BD180">
        <f t="shared" si="30"/>
        <v>0.90588235294117647</v>
      </c>
      <c r="BE180">
        <f t="shared" si="31"/>
        <v>0.47441860465116281</v>
      </c>
      <c r="BF180" s="23">
        <f>VLOOKUP(AH180,POINTS_TABLE!$D$2:$E$6,2,FALSE)</f>
        <v>-2.4216717822795024</v>
      </c>
      <c r="BG180" s="23">
        <f>VLOOKUP(AI180,POINTS_TABLE!$D$7:$E$12,2,FALSE)</f>
        <v>-0.86356024246764762</v>
      </c>
      <c r="BH180" s="23">
        <f>VLOOKUP(AJ180,POINTS_TABLE!$D$13:$E$18,2,FALSE)</f>
        <v>-7.6023925483498971</v>
      </c>
      <c r="BI180" s="23">
        <f>VLOOKUP(AK180,POINTS_TABLE!$D$21:$E$24,2,FALSE)</f>
        <v>-38.273886227485001</v>
      </c>
      <c r="BJ180" s="23">
        <f>VLOOKUP(AL180,POINTS_TABLE!$D$25:$E$27,2,FALSE)</f>
        <v>1.063873591300236</v>
      </c>
      <c r="BK180" s="23">
        <f>VLOOKUP(AM180,POINTS_TABLE!$D$28:$E$33,2,FALSE)</f>
        <v>13.560784206191453</v>
      </c>
      <c r="BL180" s="23">
        <f>VLOOKUP(AN180,POINTS_TABLE!$D$34:$E$37,2,FALSE)</f>
        <v>7.4046821899710498</v>
      </c>
      <c r="BM180" s="23">
        <f>VLOOKUP(AO180,POINTS_TABLE!$D$38:$E$41,2,FALSE)</f>
        <v>-7.9935582413174426</v>
      </c>
      <c r="BN180" s="23">
        <f>VLOOKUP(AP180,POINTS_TABLE!$D$42:$E$44,2,FALSE)</f>
        <v>-9.2873123719919874</v>
      </c>
      <c r="BO180" s="23">
        <f>VLOOKUP(AQ180,POINTS_TABLE!$D$45:$E$48,2,FALSE)</f>
        <v>2.6738283855727758</v>
      </c>
      <c r="BP180" s="23">
        <f>VLOOKUP(AR180,POINTS_TABLE!$D$49:$E$50,2,FALSE)</f>
        <v>14.582867019977442</v>
      </c>
      <c r="BQ180" s="23">
        <f>VLOOKUP(AS180,POINTS_TABLE!$D$51:$E$52,2,FALSE)</f>
        <v>-3.8353326132213157</v>
      </c>
      <c r="BR180" s="39">
        <f>ROUND(SCORECARD_SCALLING!$C$6-SUM(BF180:BQ180)-TRAIN_SUMMARY!$C$2*SCORECARD_SCALLING!$C$5,0)</f>
        <v>537</v>
      </c>
      <c r="BS180" t="str">
        <f t="shared" si="34"/>
        <v>Manual review</v>
      </c>
      <c r="BT180">
        <f t="shared" si="35"/>
        <v>2</v>
      </c>
    </row>
    <row r="181" spans="1:72">
      <c r="A181" s="2" t="s">
        <v>37</v>
      </c>
      <c r="B181" s="2">
        <v>36</v>
      </c>
      <c r="C181" s="2" t="s">
        <v>45</v>
      </c>
      <c r="D181" s="2" t="s">
        <v>23</v>
      </c>
      <c r="E181" s="2">
        <v>4454</v>
      </c>
      <c r="F181" s="2" t="s">
        <v>34</v>
      </c>
      <c r="G181" s="2" t="s">
        <v>35</v>
      </c>
      <c r="H181" s="2">
        <v>4</v>
      </c>
      <c r="I181" s="2" t="s">
        <v>36</v>
      </c>
      <c r="J181" s="2" t="s">
        <v>27</v>
      </c>
      <c r="K181" s="2">
        <v>4</v>
      </c>
      <c r="L181" s="2" t="s">
        <v>28</v>
      </c>
      <c r="M181" s="2">
        <v>34</v>
      </c>
      <c r="N181" s="2" t="s">
        <v>27</v>
      </c>
      <c r="O181" s="2" t="s">
        <v>29</v>
      </c>
      <c r="P181" s="2">
        <v>2</v>
      </c>
      <c r="Q181" s="2" t="s">
        <v>30</v>
      </c>
      <c r="R181" s="2">
        <v>1</v>
      </c>
      <c r="S181" s="2" t="s">
        <v>27</v>
      </c>
      <c r="T181" s="2" t="s">
        <v>31</v>
      </c>
      <c r="U181" s="2">
        <v>0</v>
      </c>
      <c r="V181">
        <f>_xlfn.XLOOKUP(B181,Binning_WOE_IV!$C$2:$C$6,Binning_WOE_IV!$I$2:$I$6,"not found",-1)</f>
        <v>-0.672432264549915</v>
      </c>
      <c r="W181">
        <f>_xlfn.XLOOKUP(E181,Binning_WOE_IV!$C$7:$C$12,Binning_WOE_IV!$I$7:$I$12,"not found",-1)</f>
        <v>4.3939369041401284E-2</v>
      </c>
      <c r="X181">
        <f>_xlfn.XLOOKUP(M181,Binning_WOE_IV!$C$13:$C$18,Binning_WOE_IV!$I$13:$I$18,"not found",-1)</f>
        <v>-9.0210644079187538E-2</v>
      </c>
      <c r="Y181">
        <f>_xlfn.XLOOKUP(A181,Binning_WOE_IV!$B$32:$B$35,Binning_WOE_IV!$G$32:$G$35,"not found",0)</f>
        <v>1.1281887537091495</v>
      </c>
      <c r="Z181" s="23">
        <f>_xlfn.XLOOKUP(_xlfn.XLOOKUP(C181,Binning_WOE_IV!$AF$2:$AF$6,Binning_WOE_IV!$AG$2:$AG$6,"not found",0),Binning_WOE_IV!$R$36:$R$38,Binning_WOE_IV!$G$36:$G$38,"not found",0)</f>
        <v>-4.4726268044255127E-2</v>
      </c>
      <c r="AA181" cm="1">
        <f t="array" ref="AA181">_xlfn.SWITCH(D181,"radio/tv",Binning_WOE_IV!$G$39,"other",Binning_WOE_IV!$G$39,"education",Binning_WOE_IV!$G$40,"retraining",Binning_WOE_IV!$G$40,"furniture/equipment",Binning_WOE_IV!$G$41,"domestic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81">
        <f>_xlfn.LET(_xlpm.b,_xlfn.XLOOKUP(F181,Binning_WOE_IV!$AJ$2:$AJ$6,Binning_WOE_IV!$AK$2:$AK$6,"not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81">
        <f>_xlfn.LET(_xlpm.b,_xlfn.XLOOKUP(G181,Binning_WOE_IV!$AL$2:$AL$6,Binning_WOE_IV!$AM$2:$AM$6,"not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81">
        <f>_xlfn.XLOOKUP(_xlfn.XLOOKUP(I181,Binning_WOE_IV!$AN$2:$AN$5,Binning_WOE_IV!$AO$2:$AO$5,"not found",0),Binning_WOE_IV!$R$53:$R$55,Binning_WOE_IV!$G$53:$G$55,"not found",0)</f>
        <v>-0.20099341664998441</v>
      </c>
      <c r="AE181">
        <f>_xlfn.LET(_xlpm.b,_xlfn.XLOOKUP(L181,Binning_WOE_IV!$AQ$2:$AQ$5,Binning_WOE_IV!$AR$2:$AR$5,"not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81">
        <f>_xlfn.XLOOKUP(_xlfn.XLOOKUP(N181,Binning_WOE_IV!$AS$2:$AS$4,Binning_WOE_IV!$AT$2:$AT$4,"not found",0),Binning_WOE_IV!$R$62:$R$63,Binning_WOE_IV!$G$62:$G$63,"not found",0)</f>
        <v>0.12957806221905885</v>
      </c>
      <c r="AG181">
        <f>_xlfn.XLOOKUP(_xlfn.XLOOKUP(O181,Binning_WOE_IV!$AU$2:$AU$4,Binning_WOE_IV!$AV$2:$AV$4,"not found",0),Binning_WOE_IV!$R$64:$R$65,Binning_WOE_IV!$G$64:$G$65,"not found",0)</f>
        <v>0.23435622685305388</v>
      </c>
      <c r="AH181">
        <f>V181*TEST_SUMMARY!$C$3</f>
        <v>0.53026698802232175</v>
      </c>
      <c r="AI181">
        <f>W181*TEST_SUMMARY!$C$4</f>
        <v>-2.1929012991782761E-2</v>
      </c>
      <c r="AJ181">
        <f>X181*TEST_SUMMARY!$C$5</f>
        <v>5.7453903556002682E-2</v>
      </c>
      <c r="AK181">
        <f>Y181*TEST_SUMMARY!$C$6</f>
        <v>-0.88431454425511169</v>
      </c>
      <c r="AL181">
        <f>Z181*TEST_SUMMARY!$C$7</f>
        <v>2.4580699342731407E-2</v>
      </c>
      <c r="AM181">
        <f>AA181*TEST_SUMMARY!$C$8</f>
        <v>-0.43521580803835686</v>
      </c>
      <c r="AN181">
        <f>AB181*TEST_SUMMARY!$C$9</f>
        <v>0.17108448609736249</v>
      </c>
      <c r="AO181">
        <f>AC181*TEST_SUMMARY!$C$10</f>
        <v>4.7923621110280083E-2</v>
      </c>
      <c r="AP181">
        <f>AD181*TEST_SUMMARY!$C$11</f>
        <v>0.23813846799994265</v>
      </c>
      <c r="AQ181">
        <f>AE181*TEST_SUMMARY!$C$12</f>
        <v>-0.28008206528227803</v>
      </c>
      <c r="AR181">
        <f>AF181*TEST_SUMMARY!$C$13</f>
        <v>-7.9424741749105313E-2</v>
      </c>
      <c r="AS181">
        <f>AG181*TEST_SUMMARY!$C$14</f>
        <v>-8.8614999578798745E-2</v>
      </c>
      <c r="AT181">
        <f>TEST_SUMMARY!$C$2+SUM(AH181:AS181)</f>
        <v>-1.5415338205289153</v>
      </c>
      <c r="AU181">
        <f t="shared" si="25"/>
        <v>0.17631241302580919</v>
      </c>
      <c r="AV181">
        <f t="shared" si="26"/>
        <v>0.19396396298678686</v>
      </c>
      <c r="AW181">
        <f t="shared" si="27"/>
        <v>1</v>
      </c>
      <c r="AX181">
        <f t="shared" si="28"/>
        <v>0</v>
      </c>
      <c r="AY181" s="35">
        <f t="shared" si="36"/>
        <v>103</v>
      </c>
      <c r="AZ181" s="35">
        <f t="shared" si="36"/>
        <v>77</v>
      </c>
      <c r="BA181" s="35">
        <f t="shared" si="32"/>
        <v>0.47906976744186047</v>
      </c>
      <c r="BB181" s="35">
        <f t="shared" si="33"/>
        <v>0.90588235294117647</v>
      </c>
      <c r="BC181" s="35">
        <f t="shared" si="29"/>
        <v>0.426812585499316</v>
      </c>
      <c r="BD181">
        <f t="shared" si="30"/>
        <v>0.90588235294117647</v>
      </c>
      <c r="BE181">
        <f t="shared" si="31"/>
        <v>0.47906976744186047</v>
      </c>
      <c r="BF181" s="23">
        <f>VLOOKUP(AH181,POINTS_TABLE!$D$2:$E$6,2,FALSE)</f>
        <v>22.950406619007929</v>
      </c>
      <c r="BG181" s="23">
        <f>VLOOKUP(AI181,POINTS_TABLE!$D$7:$E$12,2,FALSE)</f>
        <v>-0.94910634884503919</v>
      </c>
      <c r="BH181" s="23">
        <f>VLOOKUP(AJ181,POINTS_TABLE!$D$13:$E$18,2,FALSE)</f>
        <v>2.4866538521987356</v>
      </c>
      <c r="BI181" s="23">
        <f>VLOOKUP(AK181,POINTS_TABLE!$D$21:$E$24,2,FALSE)</f>
        <v>-38.273886227485001</v>
      </c>
      <c r="BJ181" s="23">
        <f>VLOOKUP(AL181,POINTS_TABLE!$D$25:$E$27,2,FALSE)</f>
        <v>1.063873591300236</v>
      </c>
      <c r="BK181" s="23">
        <f>VLOOKUP(AM181,POINTS_TABLE!$D$28:$E$33,2,FALSE)</f>
        <v>-18.836510639202615</v>
      </c>
      <c r="BL181" s="23">
        <f>VLOOKUP(AN181,POINTS_TABLE!$D$34:$E$37,2,FALSE)</f>
        <v>7.4046821899710498</v>
      </c>
      <c r="BM181" s="23">
        <f>VLOOKUP(AO181,POINTS_TABLE!$D$38:$E$41,2,FALSE)</f>
        <v>2.0741751155172814</v>
      </c>
      <c r="BN181" s="23">
        <f>VLOOKUP(AP181,POINTS_TABLE!$D$42:$E$44,2,FALSE)</f>
        <v>10.30683560485237</v>
      </c>
      <c r="BO181" s="23">
        <f>VLOOKUP(AQ181,POINTS_TABLE!$D$45:$E$48,2,FALSE)</f>
        <v>-12.122190198740443</v>
      </c>
      <c r="BP181" s="23">
        <f>VLOOKUP(AR181,POINTS_TABLE!$D$49:$E$50,2,FALSE)</f>
        <v>-3.4375704313596254</v>
      </c>
      <c r="BQ181" s="23">
        <f>VLOOKUP(AS181,POINTS_TABLE!$D$51:$E$52,2,FALSE)</f>
        <v>-3.8353326132213157</v>
      </c>
      <c r="BR181" s="39">
        <f>ROUND(SCORECARD_SCALLING!$C$6-SUM(BF181:BQ181)-TRAIN_SUMMARY!$C$2*SCORECARD_SCALLING!$C$5,0)</f>
        <v>537</v>
      </c>
      <c r="BS181" t="str">
        <f t="shared" si="34"/>
        <v>Manual review</v>
      </c>
      <c r="BT181">
        <f t="shared" si="35"/>
        <v>2</v>
      </c>
    </row>
    <row r="182" spans="1:72">
      <c r="A182" s="2" t="s">
        <v>37</v>
      </c>
      <c r="B182" s="2">
        <v>18</v>
      </c>
      <c r="C182" s="2" t="s">
        <v>22</v>
      </c>
      <c r="D182" s="2" t="s">
        <v>46</v>
      </c>
      <c r="E182" s="2">
        <v>1530</v>
      </c>
      <c r="F182" s="2" t="s">
        <v>34</v>
      </c>
      <c r="G182" s="2" t="s">
        <v>35</v>
      </c>
      <c r="H182" s="2">
        <v>3</v>
      </c>
      <c r="I182" s="2" t="s">
        <v>26</v>
      </c>
      <c r="J182" s="2" t="s">
        <v>27</v>
      </c>
      <c r="K182" s="2">
        <v>2</v>
      </c>
      <c r="L182" s="2" t="s">
        <v>43</v>
      </c>
      <c r="M182" s="2">
        <v>32</v>
      </c>
      <c r="N182" s="2" t="s">
        <v>61</v>
      </c>
      <c r="O182" s="2" t="s">
        <v>29</v>
      </c>
      <c r="P182" s="2">
        <v>2</v>
      </c>
      <c r="Q182" s="2" t="s">
        <v>30</v>
      </c>
      <c r="R182" s="2">
        <v>1</v>
      </c>
      <c r="S182" s="2" t="s">
        <v>27</v>
      </c>
      <c r="T182" s="2" t="s">
        <v>31</v>
      </c>
      <c r="U182" s="2">
        <v>1</v>
      </c>
      <c r="V182">
        <f>_xlfn.XLOOKUP(B182,Binning_WOE_IV!$C$2:$C$6,Binning_WOE_IV!$I$2:$I$6,"not found",-1)</f>
        <v>7.0953437452657447E-2</v>
      </c>
      <c r="W182">
        <f>_xlfn.XLOOKUP(E182,Binning_WOE_IV!$C$7:$C$12,Binning_WOE_IV!$I$7:$I$12,"not found",-1)</f>
        <v>0.16104877718831048</v>
      </c>
      <c r="X182">
        <f>_xlfn.XLOOKUP(M182,Binning_WOE_IV!$C$13:$C$18,Binning_WOE_IV!$I$13:$I$18,"not found",-1)</f>
        <v>-9.0210644079187538E-2</v>
      </c>
      <c r="Y182">
        <f>_xlfn.XLOOKUP(A182,Binning_WOE_IV!$B$32:$B$35,Binning_WOE_IV!$G$32:$G$35,"not found",0)</f>
        <v>1.1281887537091495</v>
      </c>
      <c r="Z182" s="23">
        <f>_xlfn.XLOOKUP(_xlfn.XLOOKUP(C182,Binning_WOE_IV!$AF$2:$AF$6,Binning_WOE_IV!$AG$2:$AG$6,"not found",0),Binning_WOE_IV!$R$36:$R$38,Binning_WOE_IV!$G$36:$G$38,"not found",0)</f>
        <v>0.68738688104907397</v>
      </c>
      <c r="AA182" cm="1">
        <f t="array" ref="AA182">_xlfn.SWITCH(D182,"radio/tv",Binning_WOE_IV!$G$39,"other",Binning_WOE_IV!$G$39,"education",Binning_WOE_IV!$G$40,"retraining",Binning_WOE_IV!$G$40,"furniture/equipment",Binning_WOE_IV!$G$41,"domestic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82">
        <f>_xlfn.LET(_xlpm.b,_xlfn.XLOOKUP(F182,Binning_WOE_IV!$AJ$2:$AJ$6,Binning_WOE_IV!$AK$2:$AK$6,"not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82">
        <f>_xlfn.LET(_xlpm.b,_xlfn.XLOOKUP(G182,Binning_WOE_IV!$AL$2:$AL$6,Binning_WOE_IV!$AM$2:$AM$6,"not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82">
        <f>_xlfn.XLOOKUP(_xlfn.XLOOKUP(I182,Binning_WOE_IV!$AN$2:$AN$5,Binning_WOE_IV!$AO$2:$AO$5,"not found",0),Binning_WOE_IV!$R$53:$R$55,Binning_WOE_IV!$G$53:$G$55,"not found",0)</f>
        <v>0.1811117123342415</v>
      </c>
      <c r="AE182">
        <f>_xlfn.LET(_xlpm.b,_xlfn.XLOOKUP(L182,Binning_WOE_IV!$AQ$2:$AQ$5,Binning_WOE_IV!$AR$2:$AR$5,"not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82">
        <f>_xlfn.XLOOKUP(_xlfn.XLOOKUP(N182,Binning_WOE_IV!$AS$2:$AS$4,Binning_WOE_IV!$AT$2:$AT$4,"not found",0),Binning_WOE_IV!$R$62:$R$63,Binning_WOE_IV!$G$62:$G$63,"not found",0)</f>
        <v>-0.54969627176468283</v>
      </c>
      <c r="AG182">
        <f>_xlfn.XLOOKUP(_xlfn.XLOOKUP(O182,Binning_WOE_IV!$AU$2:$AU$4,Binning_WOE_IV!$AV$2:$AV$4,"not found",0),Binning_WOE_IV!$R$64:$R$65,Binning_WOE_IV!$G$64:$G$65,"not found",0)</f>
        <v>0.23435622685305388</v>
      </c>
      <c r="AH182">
        <f>V182*TEST_SUMMARY!$C$3</f>
        <v>-5.5952498937620498E-2</v>
      </c>
      <c r="AI182">
        <f>W182*TEST_SUMMARY!$C$4</f>
        <v>-8.037531726833734E-2</v>
      </c>
      <c r="AJ182">
        <f>X182*TEST_SUMMARY!$C$5</f>
        <v>5.7453903556002682E-2</v>
      </c>
      <c r="AK182">
        <f>Y182*TEST_SUMMARY!$C$6</f>
        <v>-0.88431454425511169</v>
      </c>
      <c r="AL182">
        <f>Z182*TEST_SUMMARY!$C$7</f>
        <v>-0.37777464997720578</v>
      </c>
      <c r="AM182">
        <f>AA182*TEST_SUMMARY!$C$8</f>
        <v>0.38352631329769549</v>
      </c>
      <c r="AN182">
        <f>AB182*TEST_SUMMARY!$C$9</f>
        <v>0.17108448609736249</v>
      </c>
      <c r="AO182">
        <f>AC182*TEST_SUMMARY!$C$10</f>
        <v>4.7923621110280083E-2</v>
      </c>
      <c r="AP182">
        <f>AD182*TEST_SUMMARY!$C$11</f>
        <v>-0.21458247952085815</v>
      </c>
      <c r="AQ182">
        <f>AE182*TEST_SUMMARY!$C$12</f>
        <v>-1.8327249432625072E-2</v>
      </c>
      <c r="AR182">
        <f>AF182*TEST_SUMMARY!$C$13</f>
        <v>0.33693577197926589</v>
      </c>
      <c r="AS182">
        <f>AG182*TEST_SUMMARY!$C$14</f>
        <v>-8.8614999578798745E-2</v>
      </c>
      <c r="AT182">
        <f>TEST_SUMMARY!$C$2+SUM(AH182:AS182)</f>
        <v>-1.5444184576920739</v>
      </c>
      <c r="AU182">
        <f t="shared" si="25"/>
        <v>0.17589387879548066</v>
      </c>
      <c r="AV182">
        <f t="shared" si="26"/>
        <v>1.7378744271876228</v>
      </c>
      <c r="AW182">
        <f t="shared" si="27"/>
        <v>0</v>
      </c>
      <c r="AX182">
        <f t="shared" si="28"/>
        <v>1</v>
      </c>
      <c r="AY182" s="35">
        <f t="shared" si="36"/>
        <v>103</v>
      </c>
      <c r="AZ182" s="35">
        <f t="shared" si="36"/>
        <v>78</v>
      </c>
      <c r="BA182" s="35">
        <f t="shared" si="32"/>
        <v>0.47906976744186047</v>
      </c>
      <c r="BB182" s="35">
        <f t="shared" si="33"/>
        <v>0.91764705882352937</v>
      </c>
      <c r="BC182" s="35">
        <f t="shared" si="29"/>
        <v>0.4385772913816689</v>
      </c>
      <c r="BD182">
        <f t="shared" si="30"/>
        <v>0.91764705882352937</v>
      </c>
      <c r="BE182">
        <f t="shared" si="31"/>
        <v>0.47906976744186047</v>
      </c>
      <c r="BF182" s="23">
        <f>VLOOKUP(AH182,POINTS_TABLE!$D$2:$E$6,2,FALSE)</f>
        <v>-2.4216717822795024</v>
      </c>
      <c r="BG182" s="23">
        <f>VLOOKUP(AI182,POINTS_TABLE!$D$7:$E$12,2,FALSE)</f>
        <v>-3.4787121489872201</v>
      </c>
      <c r="BH182" s="23">
        <f>VLOOKUP(AJ182,POINTS_TABLE!$D$13:$E$18,2,FALSE)</f>
        <v>2.4866538521987356</v>
      </c>
      <c r="BI182" s="23">
        <f>VLOOKUP(AK182,POINTS_TABLE!$D$21:$E$24,2,FALSE)</f>
        <v>-38.273886227485001</v>
      </c>
      <c r="BJ182" s="23">
        <f>VLOOKUP(AL182,POINTS_TABLE!$D$25:$E$27,2,FALSE)</f>
        <v>-16.350408422870363</v>
      </c>
      <c r="BK182" s="23">
        <f>VLOOKUP(AM182,POINTS_TABLE!$D$28:$E$33,2,FALSE)</f>
        <v>16.599345307350365</v>
      </c>
      <c r="BL182" s="23">
        <f>VLOOKUP(AN182,POINTS_TABLE!$D$34:$E$37,2,FALSE)</f>
        <v>7.4046821899710498</v>
      </c>
      <c r="BM182" s="23">
        <f>VLOOKUP(AO182,POINTS_TABLE!$D$38:$E$41,2,FALSE)</f>
        <v>2.0741751155172814</v>
      </c>
      <c r="BN182" s="23">
        <f>VLOOKUP(AP182,POINTS_TABLE!$D$42:$E$44,2,FALSE)</f>
        <v>-9.2873123719919874</v>
      </c>
      <c r="BO182" s="23">
        <f>VLOOKUP(AQ182,POINTS_TABLE!$D$45:$E$48,2,FALSE)</f>
        <v>-0.79321895608749771</v>
      </c>
      <c r="BP182" s="23">
        <f>VLOOKUP(AR182,POINTS_TABLE!$D$49:$E$50,2,FALSE)</f>
        <v>14.582867019977442</v>
      </c>
      <c r="BQ182" s="23">
        <f>VLOOKUP(AS182,POINTS_TABLE!$D$51:$E$52,2,FALSE)</f>
        <v>-3.8353326132213157</v>
      </c>
      <c r="BR182" s="39">
        <f>ROUND(SCORECARD_SCALLING!$C$6-SUM(BF182:BQ182)-TRAIN_SUMMARY!$C$2*SCORECARD_SCALLING!$C$5,0)</f>
        <v>537</v>
      </c>
      <c r="BS182" t="str">
        <f t="shared" si="34"/>
        <v>Manual review</v>
      </c>
      <c r="BT182">
        <f t="shared" si="35"/>
        <v>2</v>
      </c>
    </row>
    <row r="183" spans="1:72">
      <c r="A183" s="2" t="s">
        <v>37</v>
      </c>
      <c r="B183" s="2">
        <v>12</v>
      </c>
      <c r="C183" s="2" t="s">
        <v>33</v>
      </c>
      <c r="D183" s="2" t="s">
        <v>46</v>
      </c>
      <c r="E183" s="2">
        <v>640</v>
      </c>
      <c r="F183" s="2" t="s">
        <v>34</v>
      </c>
      <c r="G183" s="2" t="s">
        <v>35</v>
      </c>
      <c r="H183" s="2">
        <v>4</v>
      </c>
      <c r="I183" s="2" t="s">
        <v>54</v>
      </c>
      <c r="J183" s="2" t="s">
        <v>27</v>
      </c>
      <c r="K183" s="2">
        <v>2</v>
      </c>
      <c r="L183" s="2" t="s">
        <v>28</v>
      </c>
      <c r="M183" s="2">
        <v>49</v>
      </c>
      <c r="N183" s="2" t="s">
        <v>27</v>
      </c>
      <c r="O183" s="2" t="s">
        <v>29</v>
      </c>
      <c r="P183" s="2">
        <v>1</v>
      </c>
      <c r="Q183" s="2" t="s">
        <v>40</v>
      </c>
      <c r="R183" s="2">
        <v>1</v>
      </c>
      <c r="S183" s="2" t="s">
        <v>27</v>
      </c>
      <c r="T183" s="2" t="s">
        <v>31</v>
      </c>
      <c r="U183" s="2">
        <v>0</v>
      </c>
      <c r="V183">
        <f>_xlfn.XLOOKUP(B183,Binning_WOE_IV!$C$2:$C$6,Binning_WOE_IV!$I$2:$I$6,"not found",-1)</f>
        <v>7.0953437452657447E-2</v>
      </c>
      <c r="W183">
        <f>_xlfn.XLOOKUP(E183,Binning_WOE_IV!$C$7:$C$12,Binning_WOE_IV!$I$7:$I$12,"not found",-1)</f>
        <v>3.9978967825304385E-2</v>
      </c>
      <c r="X183">
        <f>_xlfn.XLOOKUP(M183,Binning_WOE_IV!$C$13:$C$18,Binning_WOE_IV!$I$13:$I$18,"not found",-1)</f>
        <v>0.42044277372805144</v>
      </c>
      <c r="Y183">
        <f>_xlfn.XLOOKUP(A183,Binning_WOE_IV!$B$32:$B$35,Binning_WOE_IV!$G$32:$G$35,"not found",0)</f>
        <v>1.1281887537091495</v>
      </c>
      <c r="Z183" s="23">
        <f>_xlfn.XLOOKUP(_xlfn.XLOOKUP(C183,Binning_WOE_IV!$AF$2:$AF$6,Binning_WOE_IV!$AG$2:$AG$6,"not found",0),Binning_WOE_IV!$R$36:$R$38,Binning_WOE_IV!$G$36:$G$38,"not found",0)</f>
        <v>-4.4726268044255127E-2</v>
      </c>
      <c r="AA183" cm="1">
        <f t="array" ref="AA183">_xlfn.SWITCH(D183,"radio/tv",Binning_WOE_IV!$G$39,"other",Binning_WOE_IV!$G$39,"education",Binning_WOE_IV!$G$40,"retraining",Binning_WOE_IV!$G$40,"furniture/equipment",Binning_WOE_IV!$G$41,"domestic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83">
        <f>_xlfn.LET(_xlpm.b,_xlfn.XLOOKUP(F183,Binning_WOE_IV!$AJ$2:$AJ$6,Binning_WOE_IV!$AK$2:$AK$6,"not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83">
        <f>_xlfn.LET(_xlpm.b,_xlfn.XLOOKUP(G183,Binning_WOE_IV!$AL$2:$AL$6,Binning_WOE_IV!$AM$2:$AM$6,"not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83">
        <f>_xlfn.XLOOKUP(_xlfn.XLOOKUP(I183,Binning_WOE_IV!$AN$2:$AN$5,Binning_WOE_IV!$AO$2:$AO$5,"not found",0),Binning_WOE_IV!$R$53:$R$55,Binning_WOE_IV!$G$53:$G$55,"not found",0)</f>
        <v>-0.2698954162208389</v>
      </c>
      <c r="AE183">
        <f>_xlfn.LET(_xlpm.b,_xlfn.XLOOKUP(L183,Binning_WOE_IV!$AQ$2:$AQ$5,Binning_WOE_IV!$AR$2:$AR$5,"not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83">
        <f>_xlfn.XLOOKUP(_xlfn.XLOOKUP(N183,Binning_WOE_IV!$AS$2:$AS$4,Binning_WOE_IV!$AT$2:$AT$4,"not found",0),Binning_WOE_IV!$R$62:$R$63,Binning_WOE_IV!$G$62:$G$63,"not found",0)</f>
        <v>0.12957806221905885</v>
      </c>
      <c r="AG183">
        <f>_xlfn.XLOOKUP(_xlfn.XLOOKUP(O183,Binning_WOE_IV!$AU$2:$AU$4,Binning_WOE_IV!$AV$2:$AV$4,"not found",0),Binning_WOE_IV!$R$64:$R$65,Binning_WOE_IV!$G$64:$G$65,"not found",0)</f>
        <v>0.23435622685305388</v>
      </c>
      <c r="AH183">
        <f>V183*TEST_SUMMARY!$C$3</f>
        <v>-5.5952498937620498E-2</v>
      </c>
      <c r="AI183">
        <f>W183*TEST_SUMMARY!$C$4</f>
        <v>-1.9952478243670423E-2</v>
      </c>
      <c r="AJ183">
        <f>X183*TEST_SUMMARY!$C$5</f>
        <v>-0.26777415036949909</v>
      </c>
      <c r="AK183">
        <f>Y183*TEST_SUMMARY!$C$6</f>
        <v>-0.88431454425511169</v>
      </c>
      <c r="AL183">
        <f>Z183*TEST_SUMMARY!$C$7</f>
        <v>2.4580699342731407E-2</v>
      </c>
      <c r="AM183">
        <f>AA183*TEST_SUMMARY!$C$8</f>
        <v>0.38352631329769549</v>
      </c>
      <c r="AN183">
        <f>AB183*TEST_SUMMARY!$C$9</f>
        <v>0.17108448609736249</v>
      </c>
      <c r="AO183">
        <f>AC183*TEST_SUMMARY!$C$10</f>
        <v>4.7923621110280083E-2</v>
      </c>
      <c r="AP183">
        <f>AD183*TEST_SUMMARY!$C$11</f>
        <v>0.31977406031642996</v>
      </c>
      <c r="AQ183">
        <f>AE183*TEST_SUMMARY!$C$12</f>
        <v>-0.28008206528227803</v>
      </c>
      <c r="AR183">
        <f>AF183*TEST_SUMMARY!$C$13</f>
        <v>-7.9424741749105313E-2</v>
      </c>
      <c r="AS183">
        <f>AG183*TEST_SUMMARY!$C$14</f>
        <v>-8.8614999578798745E-2</v>
      </c>
      <c r="AT183">
        <f>TEST_SUMMARY!$C$2+SUM(AH183:AS183)</f>
        <v>-1.5506271130137077</v>
      </c>
      <c r="AU183">
        <f t="shared" si="25"/>
        <v>0.17499571201689909</v>
      </c>
      <c r="AV183">
        <f t="shared" si="26"/>
        <v>0.19236669510568952</v>
      </c>
      <c r="AW183">
        <f t="shared" si="27"/>
        <v>1</v>
      </c>
      <c r="AX183">
        <f t="shared" si="28"/>
        <v>0</v>
      </c>
      <c r="AY183" s="35">
        <f t="shared" si="36"/>
        <v>104</v>
      </c>
      <c r="AZ183" s="35">
        <f t="shared" si="36"/>
        <v>78</v>
      </c>
      <c r="BA183" s="35">
        <f t="shared" si="32"/>
        <v>0.48372093023255813</v>
      </c>
      <c r="BB183" s="35">
        <f t="shared" si="33"/>
        <v>0.91764705882352937</v>
      </c>
      <c r="BC183" s="35">
        <f t="shared" si="29"/>
        <v>0.43392612859097124</v>
      </c>
      <c r="BD183">
        <f t="shared" si="30"/>
        <v>0.91764705882352937</v>
      </c>
      <c r="BE183">
        <f t="shared" si="31"/>
        <v>0.48372093023255813</v>
      </c>
      <c r="BF183" s="23">
        <f>VLOOKUP(AH183,POINTS_TABLE!$D$2:$E$6,2,FALSE)</f>
        <v>-2.4216717822795024</v>
      </c>
      <c r="BG183" s="23">
        <f>VLOOKUP(AI183,POINTS_TABLE!$D$7:$E$12,2,FALSE)</f>
        <v>-0.86356024246764762</v>
      </c>
      <c r="BH183" s="23">
        <f>VLOOKUP(AJ183,POINTS_TABLE!$D$13:$E$18,2,FALSE)</f>
        <v>-11.589493164489957</v>
      </c>
      <c r="BI183" s="23">
        <f>VLOOKUP(AK183,POINTS_TABLE!$D$21:$E$24,2,FALSE)</f>
        <v>-38.273886227485001</v>
      </c>
      <c r="BJ183" s="23">
        <f>VLOOKUP(AL183,POINTS_TABLE!$D$25:$E$27,2,FALSE)</f>
        <v>1.063873591300236</v>
      </c>
      <c r="BK183" s="23">
        <f>VLOOKUP(AM183,POINTS_TABLE!$D$28:$E$33,2,FALSE)</f>
        <v>16.599345307350365</v>
      </c>
      <c r="BL183" s="23">
        <f>VLOOKUP(AN183,POINTS_TABLE!$D$34:$E$37,2,FALSE)</f>
        <v>7.4046821899710498</v>
      </c>
      <c r="BM183" s="23">
        <f>VLOOKUP(AO183,POINTS_TABLE!$D$38:$E$41,2,FALSE)</f>
        <v>2.0741751155172814</v>
      </c>
      <c r="BN183" s="23">
        <f>VLOOKUP(AP183,POINTS_TABLE!$D$42:$E$44,2,FALSE)</f>
        <v>13.840093530703253</v>
      </c>
      <c r="BO183" s="23">
        <f>VLOOKUP(AQ183,POINTS_TABLE!$D$45:$E$48,2,FALSE)</f>
        <v>-12.122190198740443</v>
      </c>
      <c r="BP183" s="23">
        <f>VLOOKUP(AR183,POINTS_TABLE!$D$49:$E$50,2,FALSE)</f>
        <v>-3.4375704313596254</v>
      </c>
      <c r="BQ183" s="23">
        <f>VLOOKUP(AS183,POINTS_TABLE!$D$51:$E$52,2,FALSE)</f>
        <v>-3.8353326132213157</v>
      </c>
      <c r="BR183" s="39">
        <f>ROUND(SCORECARD_SCALLING!$C$6-SUM(BF183:BQ183)-TRAIN_SUMMARY!$C$2*SCORECARD_SCALLING!$C$5,0)</f>
        <v>537</v>
      </c>
      <c r="BS183" t="str">
        <f t="shared" si="34"/>
        <v>Manual review</v>
      </c>
      <c r="BT183">
        <f t="shared" si="35"/>
        <v>2</v>
      </c>
    </row>
    <row r="184" spans="1:72">
      <c r="A184" s="2" t="s">
        <v>37</v>
      </c>
      <c r="B184" s="2">
        <v>12</v>
      </c>
      <c r="C184" s="2" t="s">
        <v>22</v>
      </c>
      <c r="D184" s="2" t="s">
        <v>58</v>
      </c>
      <c r="E184" s="2">
        <v>2292</v>
      </c>
      <c r="F184" s="2" t="s">
        <v>34</v>
      </c>
      <c r="G184" s="2" t="s">
        <v>55</v>
      </c>
      <c r="H184" s="2">
        <v>4</v>
      </c>
      <c r="I184" s="2" t="s">
        <v>26</v>
      </c>
      <c r="J184" s="2" t="s">
        <v>27</v>
      </c>
      <c r="K184" s="2">
        <v>2</v>
      </c>
      <c r="L184" s="2" t="s">
        <v>50</v>
      </c>
      <c r="M184" s="2">
        <v>42</v>
      </c>
      <c r="N184" s="2" t="s">
        <v>65</v>
      </c>
      <c r="O184" s="2" t="s">
        <v>29</v>
      </c>
      <c r="P184" s="2">
        <v>2</v>
      </c>
      <c r="Q184" s="2" t="s">
        <v>52</v>
      </c>
      <c r="R184" s="2">
        <v>1</v>
      </c>
      <c r="S184" s="2" t="s">
        <v>31</v>
      </c>
      <c r="T184" s="2" t="s">
        <v>31</v>
      </c>
      <c r="U184" s="2">
        <v>1</v>
      </c>
      <c r="V184">
        <f>_xlfn.XLOOKUP(B184,Binning_WOE_IV!$C$2:$C$6,Binning_WOE_IV!$I$2:$I$6,"not found",-1)</f>
        <v>7.0953437452657447E-2</v>
      </c>
      <c r="W184">
        <f>_xlfn.XLOOKUP(E184,Binning_WOE_IV!$C$7:$C$12,Binning_WOE_IV!$I$7:$I$12,"not found",-1)</f>
        <v>0.12361395596717682</v>
      </c>
      <c r="X184">
        <f>_xlfn.XLOOKUP(M184,Binning_WOE_IV!$C$13:$C$18,Binning_WOE_IV!$I$13:$I$18,"not found",-1)</f>
        <v>0.27579903319597576</v>
      </c>
      <c r="Y184">
        <f>_xlfn.XLOOKUP(A184,Binning_WOE_IV!$B$32:$B$35,Binning_WOE_IV!$G$32:$G$35,"not found",0)</f>
        <v>1.1281887537091495</v>
      </c>
      <c r="Z184" s="23">
        <f>_xlfn.XLOOKUP(_xlfn.XLOOKUP(C184,Binning_WOE_IV!$AF$2:$AF$6,Binning_WOE_IV!$AG$2:$AG$6,"not found",0),Binning_WOE_IV!$R$36:$R$38,Binning_WOE_IV!$G$36:$G$38,"not found",0)</f>
        <v>0.68738688104907397</v>
      </c>
      <c r="AA184" cm="1">
        <f t="array" ref="AA184">_xlfn.SWITCH(D184,"radio/tv",Binning_WOE_IV!$G$39,"other",Binning_WOE_IV!$G$39,"education",Binning_WOE_IV!$G$40,"retraining",Binning_WOE_IV!$G$40,"furniture/equipment",Binning_WOE_IV!$G$41,"domestic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84">
        <f>_xlfn.LET(_xlpm.b,_xlfn.XLOOKUP(F184,Binning_WOE_IV!$AJ$2:$AJ$6,Binning_WOE_IV!$AK$2:$AK$6,"not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84">
        <f>_xlfn.LET(_xlpm.b,_xlfn.XLOOKUP(G184,Binning_WOE_IV!$AL$2:$AL$6,Binning_WOE_IV!$AM$2:$AM$6,"not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184">
        <f>_xlfn.XLOOKUP(_xlfn.XLOOKUP(I184,Binning_WOE_IV!$AN$2:$AN$5,Binning_WOE_IV!$AO$2:$AO$5,"not found",0),Binning_WOE_IV!$R$53:$R$55,Binning_WOE_IV!$G$53:$G$55,"not found",0)</f>
        <v>0.1811117123342415</v>
      </c>
      <c r="AE184">
        <f>_xlfn.LET(_xlpm.b,_xlfn.XLOOKUP(L184,Binning_WOE_IV!$AQ$2:$AQ$5,Binning_WOE_IV!$AR$2:$AR$5,"not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84">
        <f>_xlfn.XLOOKUP(_xlfn.XLOOKUP(N184,Binning_WOE_IV!$AS$2:$AS$4,Binning_WOE_IV!$AT$2:$AT$4,"not found",0),Binning_WOE_IV!$R$62:$R$63,Binning_WOE_IV!$G$62:$G$63,"not found",0)</f>
        <v>-0.54969627176468283</v>
      </c>
      <c r="AG184">
        <f>_xlfn.XLOOKUP(_xlfn.XLOOKUP(O184,Binning_WOE_IV!$AU$2:$AU$4,Binning_WOE_IV!$AV$2:$AV$4,"not found",0),Binning_WOE_IV!$R$64:$R$65,Binning_WOE_IV!$G$64:$G$65,"not found",0)</f>
        <v>0.23435622685305388</v>
      </c>
      <c r="AH184">
        <f>V184*TEST_SUMMARY!$C$3</f>
        <v>-5.5952498937620498E-2</v>
      </c>
      <c r="AI184">
        <f>W184*TEST_SUMMARY!$C$4</f>
        <v>-6.1692557392340606E-2</v>
      </c>
      <c r="AJ184">
        <f>X184*TEST_SUMMARY!$C$5</f>
        <v>-0.1756525653466223</v>
      </c>
      <c r="AK184">
        <f>Y184*TEST_SUMMARY!$C$6</f>
        <v>-0.88431454425511169</v>
      </c>
      <c r="AL184">
        <f>Z184*TEST_SUMMARY!$C$7</f>
        <v>-0.37777464997720578</v>
      </c>
      <c r="AM184">
        <f>AA184*TEST_SUMMARY!$C$8</f>
        <v>0.4883377841684039</v>
      </c>
      <c r="AN184">
        <f>AB184*TEST_SUMMARY!$C$9</f>
        <v>0.17108448609736249</v>
      </c>
      <c r="AO184">
        <f>AC184*TEST_SUMMARY!$C$10</f>
        <v>7.0222669754522044E-2</v>
      </c>
      <c r="AP184">
        <f>AD184*TEST_SUMMARY!$C$11</f>
        <v>-0.21458247952085815</v>
      </c>
      <c r="AQ184">
        <f>AE184*TEST_SUMMARY!$C$12</f>
        <v>6.1778553558697331E-2</v>
      </c>
      <c r="AR184">
        <f>AF184*TEST_SUMMARY!$C$13</f>
        <v>0.33693577197926589</v>
      </c>
      <c r="AS184">
        <f>AG184*TEST_SUMMARY!$C$14</f>
        <v>-8.8614999578798745E-2</v>
      </c>
      <c r="AT184">
        <f>TEST_SUMMARY!$C$2+SUM(AH184:AS184)</f>
        <v>-1.5516258442124289</v>
      </c>
      <c r="AU184">
        <f t="shared" si="25"/>
        <v>0.17485156978314081</v>
      </c>
      <c r="AV184">
        <f t="shared" si="26"/>
        <v>1.7438178376283473</v>
      </c>
      <c r="AW184">
        <f t="shared" si="27"/>
        <v>0</v>
      </c>
      <c r="AX184">
        <f t="shared" si="28"/>
        <v>1</v>
      </c>
      <c r="AY184" s="35">
        <f t="shared" si="36"/>
        <v>104</v>
      </c>
      <c r="AZ184" s="35">
        <f t="shared" si="36"/>
        <v>79</v>
      </c>
      <c r="BA184" s="35">
        <f t="shared" si="32"/>
        <v>0.48372093023255813</v>
      </c>
      <c r="BB184" s="35">
        <f t="shared" si="33"/>
        <v>0.92941176470588238</v>
      </c>
      <c r="BC184" s="35">
        <f t="shared" si="29"/>
        <v>0.44569083447332425</v>
      </c>
      <c r="BD184">
        <f t="shared" si="30"/>
        <v>0.92941176470588238</v>
      </c>
      <c r="BE184">
        <f t="shared" si="31"/>
        <v>0.48372093023255813</v>
      </c>
      <c r="BF184" s="23">
        <f>VLOOKUP(AH184,POINTS_TABLE!$D$2:$E$6,2,FALSE)</f>
        <v>-2.4216717822795024</v>
      </c>
      <c r="BG184" s="23">
        <f>VLOOKUP(AI184,POINTS_TABLE!$D$7:$E$12,2,FALSE)</f>
        <v>-2.6701063982906263</v>
      </c>
      <c r="BH184" s="23">
        <f>VLOOKUP(AJ184,POINTS_TABLE!$D$13:$E$18,2,FALSE)</f>
        <v>-7.6023925483498971</v>
      </c>
      <c r="BI184" s="23">
        <f>VLOOKUP(AK184,POINTS_TABLE!$D$21:$E$24,2,FALSE)</f>
        <v>-38.273886227485001</v>
      </c>
      <c r="BJ184" s="23">
        <f>VLOOKUP(AL184,POINTS_TABLE!$D$25:$E$27,2,FALSE)</f>
        <v>-16.350408422870363</v>
      </c>
      <c r="BK184" s="23">
        <f>VLOOKUP(AM184,POINTS_TABLE!$D$28:$E$33,2,FALSE)</f>
        <v>21.135674984953837</v>
      </c>
      <c r="BL184" s="23">
        <f>VLOOKUP(AN184,POINTS_TABLE!$D$34:$E$37,2,FALSE)</f>
        <v>7.4046821899710498</v>
      </c>
      <c r="BM184" s="23">
        <f>VLOOKUP(AO184,POINTS_TABLE!$D$38:$E$41,2,FALSE)</f>
        <v>3.0392969223849704</v>
      </c>
      <c r="BN184" s="23">
        <f>VLOOKUP(AP184,POINTS_TABLE!$D$42:$E$44,2,FALSE)</f>
        <v>-9.2873123719919874</v>
      </c>
      <c r="BO184" s="23">
        <f>VLOOKUP(AQ184,POINTS_TABLE!$D$45:$E$48,2,FALSE)</f>
        <v>2.6738283855727758</v>
      </c>
      <c r="BP184" s="23">
        <f>VLOOKUP(AR184,POINTS_TABLE!$D$49:$E$50,2,FALSE)</f>
        <v>14.582867019977442</v>
      </c>
      <c r="BQ184" s="23">
        <f>VLOOKUP(AS184,POINTS_TABLE!$D$51:$E$52,2,FALSE)</f>
        <v>-3.8353326132213157</v>
      </c>
      <c r="BR184" s="39">
        <f>ROUND(SCORECARD_SCALLING!$C$6-SUM(BF184:BQ184)-TRAIN_SUMMARY!$C$2*SCORECARD_SCALLING!$C$5,0)</f>
        <v>537</v>
      </c>
      <c r="BS184" t="str">
        <f t="shared" si="34"/>
        <v>Manual review</v>
      </c>
      <c r="BT184">
        <f t="shared" si="35"/>
        <v>2</v>
      </c>
    </row>
    <row r="185" spans="1:72">
      <c r="A185" s="2" t="s">
        <v>21</v>
      </c>
      <c r="B185" s="2">
        <v>12</v>
      </c>
      <c r="C185" s="2" t="s">
        <v>33</v>
      </c>
      <c r="D185" s="2" t="s">
        <v>23</v>
      </c>
      <c r="E185" s="2">
        <v>1680</v>
      </c>
      <c r="F185" s="2" t="s">
        <v>48</v>
      </c>
      <c r="G185" s="2" t="s">
        <v>25</v>
      </c>
      <c r="H185" s="2">
        <v>3</v>
      </c>
      <c r="I185" s="2" t="s">
        <v>56</v>
      </c>
      <c r="J185" s="2" t="s">
        <v>27</v>
      </c>
      <c r="K185" s="2">
        <v>1</v>
      </c>
      <c r="L185" s="2" t="s">
        <v>28</v>
      </c>
      <c r="M185" s="2">
        <v>35</v>
      </c>
      <c r="N185" s="2" t="s">
        <v>27</v>
      </c>
      <c r="O185" s="2" t="s">
        <v>29</v>
      </c>
      <c r="P185" s="2">
        <v>1</v>
      </c>
      <c r="Q185" s="2" t="s">
        <v>30</v>
      </c>
      <c r="R185" s="2">
        <v>1</v>
      </c>
      <c r="S185" s="2" t="s">
        <v>27</v>
      </c>
      <c r="T185" s="2" t="s">
        <v>31</v>
      </c>
      <c r="U185" s="2">
        <v>0</v>
      </c>
      <c r="V185">
        <f>_xlfn.XLOOKUP(B185,Binning_WOE_IV!$C$2:$C$6,Binning_WOE_IV!$I$2:$I$6,"not found",-1)</f>
        <v>7.0953437452657447E-2</v>
      </c>
      <c r="W185">
        <f>_xlfn.XLOOKUP(E185,Binning_WOE_IV!$C$7:$C$12,Binning_WOE_IV!$I$7:$I$12,"not found",-1)</f>
        <v>0.16104877718831048</v>
      </c>
      <c r="X185">
        <f>_xlfn.XLOOKUP(M185,Binning_WOE_IV!$C$13:$C$18,Binning_WOE_IV!$I$13:$I$18,"not found",-1)</f>
        <v>-9.0210644079187538E-2</v>
      </c>
      <c r="Y185">
        <f>_xlfn.XLOOKUP(A185,Binning_WOE_IV!$B$32:$B$35,Binning_WOE_IV!$G$32:$G$35,"not found",0)</f>
        <v>-0.67859154491044971</v>
      </c>
      <c r="Z185" s="23">
        <f>_xlfn.XLOOKUP(_xlfn.XLOOKUP(C185,Binning_WOE_IV!$AF$2:$AF$6,Binning_WOE_IV!$AG$2:$AG$6,"not found",0),Binning_WOE_IV!$R$36:$R$38,Binning_WOE_IV!$G$36:$G$38,"not found",0)</f>
        <v>-4.4726268044255127E-2</v>
      </c>
      <c r="AA185" cm="1">
        <f t="array" ref="AA185">_xlfn.SWITCH(D185,"radio/tv",Binning_WOE_IV!$G$39,"other",Binning_WOE_IV!$G$39,"education",Binning_WOE_IV!$G$40,"retraining",Binning_WOE_IV!$G$40,"furniture/equipment",Binning_WOE_IV!$G$41,"domestic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85">
        <f>_xlfn.LET(_xlpm.b,_xlfn.XLOOKUP(F185,Binning_WOE_IV!$AJ$2:$AJ$6,Binning_WOE_IV!$AK$2:$AK$6,"not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185">
        <f>_xlfn.LET(_xlpm.b,_xlfn.XLOOKUP(G185,Binning_WOE_IV!$AL$2:$AL$6,Binning_WOE_IV!$AM$2:$AM$6,"not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85">
        <f>_xlfn.XLOOKUP(_xlfn.XLOOKUP(I185,Binning_WOE_IV!$AN$2:$AN$5,Binning_WOE_IV!$AO$2:$AO$5,"not found",0),Binning_WOE_IV!$R$53:$R$55,Binning_WOE_IV!$G$53:$G$55,"not found",0)</f>
        <v>-0.2698954162208389</v>
      </c>
      <c r="AE185">
        <f>_xlfn.LET(_xlpm.b,_xlfn.XLOOKUP(L185,Binning_WOE_IV!$AQ$2:$AQ$5,Binning_WOE_IV!$AR$2:$AR$5,"not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85">
        <f>_xlfn.XLOOKUP(_xlfn.XLOOKUP(N185,Binning_WOE_IV!$AS$2:$AS$4,Binning_WOE_IV!$AT$2:$AT$4,"not found",0),Binning_WOE_IV!$R$62:$R$63,Binning_WOE_IV!$G$62:$G$63,"not found",0)</f>
        <v>0.12957806221905885</v>
      </c>
      <c r="AG185">
        <f>_xlfn.XLOOKUP(_xlfn.XLOOKUP(O185,Binning_WOE_IV!$AU$2:$AU$4,Binning_WOE_IV!$AV$2:$AV$4,"not found",0),Binning_WOE_IV!$R$64:$R$65,Binning_WOE_IV!$G$64:$G$65,"not found",0)</f>
        <v>0.23435622685305388</v>
      </c>
      <c r="AH185">
        <f>V185*TEST_SUMMARY!$C$3</f>
        <v>-5.5952498937620498E-2</v>
      </c>
      <c r="AI185">
        <f>W185*TEST_SUMMARY!$C$4</f>
        <v>-8.037531726833734E-2</v>
      </c>
      <c r="AJ185">
        <f>X185*TEST_SUMMARY!$C$5</f>
        <v>5.7453903556002682E-2</v>
      </c>
      <c r="AK185">
        <f>Y185*TEST_SUMMARY!$C$6</f>
        <v>0.53190423215968441</v>
      </c>
      <c r="AL185">
        <f>Z185*TEST_SUMMARY!$C$7</f>
        <v>2.4580699342731407E-2</v>
      </c>
      <c r="AM185">
        <f>AA185*TEST_SUMMARY!$C$8</f>
        <v>-0.43521580803835686</v>
      </c>
      <c r="AN185">
        <f>AB185*TEST_SUMMARY!$C$9</f>
        <v>-0.49793991054548797</v>
      </c>
      <c r="AO185">
        <f>AC185*TEST_SUMMARY!$C$10</f>
        <v>-0.18469041192036334</v>
      </c>
      <c r="AP185">
        <f>AD185*TEST_SUMMARY!$C$11</f>
        <v>0.31977406031642996</v>
      </c>
      <c r="AQ185">
        <f>AE185*TEST_SUMMARY!$C$12</f>
        <v>-0.28008206528227803</v>
      </c>
      <c r="AR185">
        <f>AF185*TEST_SUMMARY!$C$13</f>
        <v>-7.9424741749105313E-2</v>
      </c>
      <c r="AS185">
        <f>AG185*TEST_SUMMARY!$C$14</f>
        <v>-8.8614999578798745E-2</v>
      </c>
      <c r="AT185">
        <f>TEST_SUMMARY!$C$2+SUM(AH185:AS185)</f>
        <v>-1.5899836727076226</v>
      </c>
      <c r="AU185">
        <f t="shared" si="25"/>
        <v>0.16938619408204109</v>
      </c>
      <c r="AV185">
        <f t="shared" si="26"/>
        <v>0.18559032630315572</v>
      </c>
      <c r="AW185">
        <f t="shared" si="27"/>
        <v>1</v>
      </c>
      <c r="AX185">
        <f t="shared" si="28"/>
        <v>0</v>
      </c>
      <c r="AY185" s="35">
        <f t="shared" si="36"/>
        <v>105</v>
      </c>
      <c r="AZ185" s="35">
        <f t="shared" si="36"/>
        <v>79</v>
      </c>
      <c r="BA185" s="35">
        <f t="shared" si="32"/>
        <v>0.48837209302325579</v>
      </c>
      <c r="BB185" s="35">
        <f t="shared" si="33"/>
        <v>0.92941176470588238</v>
      </c>
      <c r="BC185" s="35">
        <f t="shared" si="29"/>
        <v>0.44103967168262659</v>
      </c>
      <c r="BD185">
        <f t="shared" si="30"/>
        <v>0.92941176470588238</v>
      </c>
      <c r="BE185">
        <f t="shared" si="31"/>
        <v>0.48837209302325579</v>
      </c>
      <c r="BF185" s="23">
        <f>VLOOKUP(AH185,POINTS_TABLE!$D$2:$E$6,2,FALSE)</f>
        <v>-2.4216717822795024</v>
      </c>
      <c r="BG185" s="23">
        <f>VLOOKUP(AI185,POINTS_TABLE!$D$7:$E$12,2,FALSE)</f>
        <v>-3.4787121489872201</v>
      </c>
      <c r="BH185" s="23">
        <f>VLOOKUP(AJ185,POINTS_TABLE!$D$13:$E$18,2,FALSE)</f>
        <v>2.4866538521987356</v>
      </c>
      <c r="BI185" s="23">
        <f>VLOOKUP(AK185,POINTS_TABLE!$D$21:$E$24,2,FALSE)</f>
        <v>23.021267938938855</v>
      </c>
      <c r="BJ185" s="23">
        <f>VLOOKUP(AL185,POINTS_TABLE!$D$25:$E$27,2,FALSE)</f>
        <v>1.063873591300236</v>
      </c>
      <c r="BK185" s="23">
        <f>VLOOKUP(AM185,POINTS_TABLE!$D$28:$E$33,2,FALSE)</f>
        <v>-18.836510639202615</v>
      </c>
      <c r="BL185" s="23">
        <f>VLOOKUP(AN185,POINTS_TABLE!$D$34:$E$37,2,FALSE)</f>
        <v>-21.551263188140087</v>
      </c>
      <c r="BM185" s="23">
        <f>VLOOKUP(AO185,POINTS_TABLE!$D$38:$E$41,2,FALSE)</f>
        <v>-7.9935582413174426</v>
      </c>
      <c r="BN185" s="23">
        <f>VLOOKUP(AP185,POINTS_TABLE!$D$42:$E$44,2,FALSE)</f>
        <v>13.840093530703253</v>
      </c>
      <c r="BO185" s="23">
        <f>VLOOKUP(AQ185,POINTS_TABLE!$D$45:$E$48,2,FALSE)</f>
        <v>-12.122190198740443</v>
      </c>
      <c r="BP185" s="23">
        <f>VLOOKUP(AR185,POINTS_TABLE!$D$49:$E$50,2,FALSE)</f>
        <v>-3.4375704313596254</v>
      </c>
      <c r="BQ185" s="23">
        <f>VLOOKUP(AS185,POINTS_TABLE!$D$51:$E$52,2,FALSE)</f>
        <v>-3.8353326132213157</v>
      </c>
      <c r="BR185" s="39">
        <f>ROUND(SCORECARD_SCALLING!$C$6-SUM(BF185:BQ185)-TRAIN_SUMMARY!$C$2*SCORECARD_SCALLING!$C$5,0)</f>
        <v>539</v>
      </c>
      <c r="BS185" t="str">
        <f t="shared" si="34"/>
        <v>Manual review</v>
      </c>
      <c r="BT185">
        <f t="shared" si="35"/>
        <v>2</v>
      </c>
    </row>
    <row r="186" spans="1:72">
      <c r="A186" s="2" t="s">
        <v>37</v>
      </c>
      <c r="B186" s="2">
        <v>12</v>
      </c>
      <c r="C186" s="2" t="s">
        <v>33</v>
      </c>
      <c r="D186" s="2" t="s">
        <v>41</v>
      </c>
      <c r="E186" s="2">
        <v>763</v>
      </c>
      <c r="F186" s="2" t="s">
        <v>34</v>
      </c>
      <c r="G186" s="2" t="s">
        <v>35</v>
      </c>
      <c r="H186" s="2">
        <v>4</v>
      </c>
      <c r="I186" s="2" t="s">
        <v>36</v>
      </c>
      <c r="J186" s="2" t="s">
        <v>27</v>
      </c>
      <c r="K186" s="2">
        <v>1</v>
      </c>
      <c r="L186" s="2" t="s">
        <v>28</v>
      </c>
      <c r="M186" s="2">
        <v>26</v>
      </c>
      <c r="N186" s="2" t="s">
        <v>27</v>
      </c>
      <c r="O186" s="2" t="s">
        <v>29</v>
      </c>
      <c r="P186" s="2">
        <v>1</v>
      </c>
      <c r="Q186" s="2" t="s">
        <v>30</v>
      </c>
      <c r="R186" s="2">
        <v>1</v>
      </c>
      <c r="S186" s="2" t="s">
        <v>31</v>
      </c>
      <c r="T186" s="2" t="s">
        <v>31</v>
      </c>
      <c r="U186" s="2">
        <v>0</v>
      </c>
      <c r="V186">
        <f>_xlfn.XLOOKUP(B186,Binning_WOE_IV!$C$2:$C$6,Binning_WOE_IV!$I$2:$I$6,"not found",-1)</f>
        <v>7.0953437452657447E-2</v>
      </c>
      <c r="W186">
        <f>_xlfn.XLOOKUP(E186,Binning_WOE_IV!$C$7:$C$12,Binning_WOE_IV!$I$7:$I$12,"not found",-1)</f>
        <v>3.9978967825304385E-2</v>
      </c>
      <c r="X186">
        <f>_xlfn.XLOOKUP(M186,Binning_WOE_IV!$C$13:$C$18,Binning_WOE_IV!$I$13:$I$18,"not found",-1)</f>
        <v>-0.13233987329659078</v>
      </c>
      <c r="Y186">
        <f>_xlfn.XLOOKUP(A186,Binning_WOE_IV!$B$32:$B$35,Binning_WOE_IV!$G$32:$G$35,"not found",0)</f>
        <v>1.1281887537091495</v>
      </c>
      <c r="Z186" s="23">
        <f>_xlfn.XLOOKUP(_xlfn.XLOOKUP(C186,Binning_WOE_IV!$AF$2:$AF$6,Binning_WOE_IV!$AG$2:$AG$6,"not found",0),Binning_WOE_IV!$R$36:$R$38,Binning_WOE_IV!$G$36:$G$38,"not found",0)</f>
        <v>-4.4726268044255127E-2</v>
      </c>
      <c r="AA186" cm="1">
        <f t="array" ref="AA186">_xlfn.SWITCH(D186,"radio/tv",Binning_WOE_IV!$G$39,"other",Binning_WOE_IV!$G$39,"education",Binning_WOE_IV!$G$40,"retraining",Binning_WOE_IV!$G$40,"furniture/equipment",Binning_WOE_IV!$G$41,"domestic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86">
        <f>_xlfn.LET(_xlpm.b,_xlfn.XLOOKUP(F186,Binning_WOE_IV!$AJ$2:$AJ$6,Binning_WOE_IV!$AK$2:$AK$6,"not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86">
        <f>_xlfn.LET(_xlpm.b,_xlfn.XLOOKUP(G186,Binning_WOE_IV!$AL$2:$AL$6,Binning_WOE_IV!$AM$2:$AM$6,"not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86">
        <f>_xlfn.XLOOKUP(_xlfn.XLOOKUP(I186,Binning_WOE_IV!$AN$2:$AN$5,Binning_WOE_IV!$AO$2:$AO$5,"not found",0),Binning_WOE_IV!$R$53:$R$55,Binning_WOE_IV!$G$53:$G$55,"not found",0)</f>
        <v>-0.20099341664998441</v>
      </c>
      <c r="AE186">
        <f>_xlfn.LET(_xlpm.b,_xlfn.XLOOKUP(L186,Binning_WOE_IV!$AQ$2:$AQ$5,Binning_WOE_IV!$AR$2:$AR$5,"not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86">
        <f>_xlfn.XLOOKUP(_xlfn.XLOOKUP(N186,Binning_WOE_IV!$AS$2:$AS$4,Binning_WOE_IV!$AT$2:$AT$4,"not found",0),Binning_WOE_IV!$R$62:$R$63,Binning_WOE_IV!$G$62:$G$63,"not found",0)</f>
        <v>0.12957806221905885</v>
      </c>
      <c r="AG186">
        <f>_xlfn.XLOOKUP(_xlfn.XLOOKUP(O186,Binning_WOE_IV!$AU$2:$AU$4,Binning_WOE_IV!$AV$2:$AV$4,"not found",0),Binning_WOE_IV!$R$64:$R$65,Binning_WOE_IV!$G$64:$G$65,"not found",0)</f>
        <v>0.23435622685305388</v>
      </c>
      <c r="AH186">
        <f>V186*TEST_SUMMARY!$C$3</f>
        <v>-5.5952498937620498E-2</v>
      </c>
      <c r="AI186">
        <f>W186*TEST_SUMMARY!$C$4</f>
        <v>-1.9952478243670423E-2</v>
      </c>
      <c r="AJ186">
        <f>X186*TEST_SUMMARY!$C$5</f>
        <v>8.428542324031725E-2</v>
      </c>
      <c r="AK186">
        <f>Y186*TEST_SUMMARY!$C$6</f>
        <v>-0.88431454425511169</v>
      </c>
      <c r="AL186">
        <f>Z186*TEST_SUMMARY!$C$7</f>
        <v>2.4580699342731407E-2</v>
      </c>
      <c r="AM186">
        <f>AA186*TEST_SUMMARY!$C$8</f>
        <v>5.9194073638088991E-2</v>
      </c>
      <c r="AN186">
        <f>AB186*TEST_SUMMARY!$C$9</f>
        <v>0.17108448609736249</v>
      </c>
      <c r="AO186">
        <f>AC186*TEST_SUMMARY!$C$10</f>
        <v>4.7923621110280083E-2</v>
      </c>
      <c r="AP186">
        <f>AD186*TEST_SUMMARY!$C$11</f>
        <v>0.23813846799994265</v>
      </c>
      <c r="AQ186">
        <f>AE186*TEST_SUMMARY!$C$12</f>
        <v>-0.28008206528227803</v>
      </c>
      <c r="AR186">
        <f>AF186*TEST_SUMMARY!$C$13</f>
        <v>-7.9424741749105313E-2</v>
      </c>
      <c r="AS186">
        <f>AG186*TEST_SUMMARY!$C$14</f>
        <v>-8.8614999578798745E-2</v>
      </c>
      <c r="AT186">
        <f>TEST_SUMMARY!$C$2+SUM(AH186:AS186)</f>
        <v>-1.6045353713799848</v>
      </c>
      <c r="AU186">
        <f t="shared" si="25"/>
        <v>0.16734868832677427</v>
      </c>
      <c r="AV186">
        <f t="shared" si="26"/>
        <v>0.18314031787948132</v>
      </c>
      <c r="AW186">
        <f t="shared" si="27"/>
        <v>1</v>
      </c>
      <c r="AX186">
        <f t="shared" si="28"/>
        <v>0</v>
      </c>
      <c r="AY186" s="35">
        <f t="shared" si="36"/>
        <v>106</v>
      </c>
      <c r="AZ186" s="35">
        <f t="shared" si="36"/>
        <v>79</v>
      </c>
      <c r="BA186" s="35">
        <f t="shared" si="32"/>
        <v>0.49302325581395351</v>
      </c>
      <c r="BB186" s="35">
        <f t="shared" si="33"/>
        <v>0.92941176470588238</v>
      </c>
      <c r="BC186" s="35">
        <f t="shared" si="29"/>
        <v>0.43638850889192887</v>
      </c>
      <c r="BD186">
        <f t="shared" si="30"/>
        <v>0.92941176470588238</v>
      </c>
      <c r="BE186">
        <f t="shared" si="31"/>
        <v>0.49302325581395351</v>
      </c>
      <c r="BF186" s="23">
        <f>VLOOKUP(AH186,POINTS_TABLE!$D$2:$E$6,2,FALSE)</f>
        <v>-2.4216717822795024</v>
      </c>
      <c r="BG186" s="23">
        <f>VLOOKUP(AI186,POINTS_TABLE!$D$7:$E$12,2,FALSE)</f>
        <v>-0.86356024246764762</v>
      </c>
      <c r="BH186" s="23">
        <f>VLOOKUP(AJ186,POINTS_TABLE!$D$13:$E$18,2,FALSE)</f>
        <v>3.6479448638409924</v>
      </c>
      <c r="BI186" s="23">
        <f>VLOOKUP(AK186,POINTS_TABLE!$D$21:$E$24,2,FALSE)</f>
        <v>-38.273886227485001</v>
      </c>
      <c r="BJ186" s="23">
        <f>VLOOKUP(AL186,POINTS_TABLE!$D$25:$E$27,2,FALSE)</f>
        <v>1.063873591300236</v>
      </c>
      <c r="BK186" s="23">
        <f>VLOOKUP(AM186,POINTS_TABLE!$D$28:$E$33,2,FALSE)</f>
        <v>2.5619698946306131</v>
      </c>
      <c r="BL186" s="23">
        <f>VLOOKUP(AN186,POINTS_TABLE!$D$34:$E$37,2,FALSE)</f>
        <v>7.4046821899710498</v>
      </c>
      <c r="BM186" s="23">
        <f>VLOOKUP(AO186,POINTS_TABLE!$D$38:$E$41,2,FALSE)</f>
        <v>2.0741751155172814</v>
      </c>
      <c r="BN186" s="23">
        <f>VLOOKUP(AP186,POINTS_TABLE!$D$42:$E$44,2,FALSE)</f>
        <v>10.30683560485237</v>
      </c>
      <c r="BO186" s="23">
        <f>VLOOKUP(AQ186,POINTS_TABLE!$D$45:$E$48,2,FALSE)</f>
        <v>-12.122190198740443</v>
      </c>
      <c r="BP186" s="23">
        <f>VLOOKUP(AR186,POINTS_TABLE!$D$49:$E$50,2,FALSE)</f>
        <v>-3.4375704313596254</v>
      </c>
      <c r="BQ186" s="23">
        <f>VLOOKUP(AS186,POINTS_TABLE!$D$51:$E$52,2,FALSE)</f>
        <v>-3.8353326132213157</v>
      </c>
      <c r="BR186" s="39">
        <f>ROUND(SCORECARD_SCALLING!$C$6-SUM(BF186:BQ186)-TRAIN_SUMMARY!$C$2*SCORECARD_SCALLING!$C$5,0)</f>
        <v>540</v>
      </c>
      <c r="BS186" t="str">
        <f t="shared" si="34"/>
        <v>Manual review</v>
      </c>
      <c r="BT186">
        <f t="shared" si="35"/>
        <v>2</v>
      </c>
    </row>
    <row r="187" spans="1:72">
      <c r="A187" s="2" t="s">
        <v>37</v>
      </c>
      <c r="B187" s="2">
        <v>12</v>
      </c>
      <c r="C187" s="2" t="s">
        <v>33</v>
      </c>
      <c r="D187" s="2" t="s">
        <v>23</v>
      </c>
      <c r="E187" s="2">
        <v>1493</v>
      </c>
      <c r="F187" s="2" t="s">
        <v>34</v>
      </c>
      <c r="G187" s="2" t="s">
        <v>57</v>
      </c>
      <c r="H187" s="2">
        <v>4</v>
      </c>
      <c r="I187" s="2" t="s">
        <v>36</v>
      </c>
      <c r="J187" s="2" t="s">
        <v>27</v>
      </c>
      <c r="K187" s="2">
        <v>3</v>
      </c>
      <c r="L187" s="2" t="s">
        <v>50</v>
      </c>
      <c r="M187" s="2">
        <v>34</v>
      </c>
      <c r="N187" s="2" t="s">
        <v>27</v>
      </c>
      <c r="O187" s="2" t="s">
        <v>29</v>
      </c>
      <c r="P187" s="2">
        <v>1</v>
      </c>
      <c r="Q187" s="2" t="s">
        <v>30</v>
      </c>
      <c r="R187" s="2">
        <v>2</v>
      </c>
      <c r="S187" s="2" t="s">
        <v>27</v>
      </c>
      <c r="T187" s="2" t="s">
        <v>31</v>
      </c>
      <c r="U187" s="2">
        <v>0</v>
      </c>
      <c r="V187">
        <f>_xlfn.XLOOKUP(B187,Binning_WOE_IV!$C$2:$C$6,Binning_WOE_IV!$I$2:$I$6,"not found",-1)</f>
        <v>7.0953437452657447E-2</v>
      </c>
      <c r="W187">
        <f>_xlfn.XLOOKUP(E187,Binning_WOE_IV!$C$7:$C$12,Binning_WOE_IV!$I$7:$I$12,"not found",-1)</f>
        <v>0.16104877718831048</v>
      </c>
      <c r="X187">
        <f>_xlfn.XLOOKUP(M187,Binning_WOE_IV!$C$13:$C$18,Binning_WOE_IV!$I$13:$I$18,"not found",-1)</f>
        <v>-9.0210644079187538E-2</v>
      </c>
      <c r="Y187">
        <f>_xlfn.XLOOKUP(A187,Binning_WOE_IV!$B$32:$B$35,Binning_WOE_IV!$G$32:$G$35,"not found",0)</f>
        <v>1.1281887537091495</v>
      </c>
      <c r="Z187" s="23">
        <f>_xlfn.XLOOKUP(_xlfn.XLOOKUP(C187,Binning_WOE_IV!$AF$2:$AF$6,Binning_WOE_IV!$AG$2:$AG$6,"not found",0),Binning_WOE_IV!$R$36:$R$38,Binning_WOE_IV!$G$36:$G$38,"not found",0)</f>
        <v>-4.4726268044255127E-2</v>
      </c>
      <c r="AA187" cm="1">
        <f t="array" ref="AA187">_xlfn.SWITCH(D187,"radio/tv",Binning_WOE_IV!$G$39,"other",Binning_WOE_IV!$G$39,"education",Binning_WOE_IV!$G$40,"retraining",Binning_WOE_IV!$G$40,"furniture/equipment",Binning_WOE_IV!$G$41,"domestic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87">
        <f>_xlfn.LET(_xlpm.b,_xlfn.XLOOKUP(F187,Binning_WOE_IV!$AJ$2:$AJ$6,Binning_WOE_IV!$AK$2:$AK$6,"not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87">
        <f>_xlfn.LET(_xlpm.b,_xlfn.XLOOKUP(G187,Binning_WOE_IV!$AL$2:$AL$6,Binning_WOE_IV!$AM$2:$AM$6,"not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187">
        <f>_xlfn.XLOOKUP(_xlfn.XLOOKUP(I187,Binning_WOE_IV!$AN$2:$AN$5,Binning_WOE_IV!$AO$2:$AO$5,"not found",0),Binning_WOE_IV!$R$53:$R$55,Binning_WOE_IV!$G$53:$G$55,"not found",0)</f>
        <v>-0.20099341664998441</v>
      </c>
      <c r="AE187">
        <f>_xlfn.LET(_xlpm.b,_xlfn.XLOOKUP(L187,Binning_WOE_IV!$AQ$2:$AQ$5,Binning_WOE_IV!$AR$2:$AR$5,"not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87">
        <f>_xlfn.XLOOKUP(_xlfn.XLOOKUP(N187,Binning_WOE_IV!$AS$2:$AS$4,Binning_WOE_IV!$AT$2:$AT$4,"not found",0),Binning_WOE_IV!$R$62:$R$63,Binning_WOE_IV!$G$62:$G$63,"not found",0)</f>
        <v>0.12957806221905885</v>
      </c>
      <c r="AG187">
        <f>_xlfn.XLOOKUP(_xlfn.XLOOKUP(O187,Binning_WOE_IV!$AU$2:$AU$4,Binning_WOE_IV!$AV$2:$AV$4,"not found",0),Binning_WOE_IV!$R$64:$R$65,Binning_WOE_IV!$G$64:$G$65,"not found",0)</f>
        <v>0.23435622685305388</v>
      </c>
      <c r="AH187">
        <f>V187*TEST_SUMMARY!$C$3</f>
        <v>-5.5952498937620498E-2</v>
      </c>
      <c r="AI187">
        <f>W187*TEST_SUMMARY!$C$4</f>
        <v>-8.037531726833734E-2</v>
      </c>
      <c r="AJ187">
        <f>X187*TEST_SUMMARY!$C$5</f>
        <v>5.7453903556002682E-2</v>
      </c>
      <c r="AK187">
        <f>Y187*TEST_SUMMARY!$C$6</f>
        <v>-0.88431454425511169</v>
      </c>
      <c r="AL187">
        <f>Z187*TEST_SUMMARY!$C$7</f>
        <v>2.4580699342731407E-2</v>
      </c>
      <c r="AM187">
        <f>AA187*TEST_SUMMARY!$C$8</f>
        <v>-0.43521580803835686</v>
      </c>
      <c r="AN187">
        <f>AB187*TEST_SUMMARY!$C$9</f>
        <v>0.17108448609736249</v>
      </c>
      <c r="AO187">
        <f>AC187*TEST_SUMMARY!$C$10</f>
        <v>0.2867089209985732</v>
      </c>
      <c r="AP187">
        <f>AD187*TEST_SUMMARY!$C$11</f>
        <v>0.23813846799994265</v>
      </c>
      <c r="AQ187">
        <f>AE187*TEST_SUMMARY!$C$12</f>
        <v>6.1778553558697331E-2</v>
      </c>
      <c r="AR187">
        <f>AF187*TEST_SUMMARY!$C$13</f>
        <v>-7.9424741749105313E-2</v>
      </c>
      <c r="AS187">
        <f>AG187*TEST_SUMMARY!$C$14</f>
        <v>-8.8614999578798745E-2</v>
      </c>
      <c r="AT187">
        <f>TEST_SUMMARY!$C$2+SUM(AH187:AS187)</f>
        <v>-1.605553693036144</v>
      </c>
      <c r="AU187">
        <f t="shared" si="25"/>
        <v>0.16720684028819549</v>
      </c>
      <c r="AV187">
        <f t="shared" si="26"/>
        <v>0.18296997531764989</v>
      </c>
      <c r="AW187">
        <f t="shared" si="27"/>
        <v>1</v>
      </c>
      <c r="AX187">
        <f t="shared" si="28"/>
        <v>0</v>
      </c>
      <c r="AY187" s="35">
        <f t="shared" si="36"/>
        <v>107</v>
      </c>
      <c r="AZ187" s="35">
        <f t="shared" si="36"/>
        <v>79</v>
      </c>
      <c r="BA187" s="35">
        <f t="shared" si="32"/>
        <v>0.49767441860465117</v>
      </c>
      <c r="BB187" s="35">
        <f t="shared" si="33"/>
        <v>0.92941176470588238</v>
      </c>
      <c r="BC187" s="35">
        <f t="shared" si="29"/>
        <v>0.43173734610123121</v>
      </c>
      <c r="BD187">
        <f t="shared" si="30"/>
        <v>0.92941176470588238</v>
      </c>
      <c r="BE187">
        <f t="shared" si="31"/>
        <v>0.49767441860465117</v>
      </c>
      <c r="BF187" s="23">
        <f>VLOOKUP(AH187,POINTS_TABLE!$D$2:$E$6,2,FALSE)</f>
        <v>-2.4216717822795024</v>
      </c>
      <c r="BG187" s="23">
        <f>VLOOKUP(AI187,POINTS_TABLE!$D$7:$E$12,2,FALSE)</f>
        <v>-3.4787121489872201</v>
      </c>
      <c r="BH187" s="23">
        <f>VLOOKUP(AJ187,POINTS_TABLE!$D$13:$E$18,2,FALSE)</f>
        <v>2.4866538521987356</v>
      </c>
      <c r="BI187" s="23">
        <f>VLOOKUP(AK187,POINTS_TABLE!$D$21:$E$24,2,FALSE)</f>
        <v>-38.273886227485001</v>
      </c>
      <c r="BJ187" s="23">
        <f>VLOOKUP(AL187,POINTS_TABLE!$D$25:$E$27,2,FALSE)</f>
        <v>1.063873591300236</v>
      </c>
      <c r="BK187" s="23">
        <f>VLOOKUP(AM187,POINTS_TABLE!$D$28:$E$33,2,FALSE)</f>
        <v>-18.836510639202615</v>
      </c>
      <c r="BL187" s="23">
        <f>VLOOKUP(AN187,POINTS_TABLE!$D$34:$E$37,2,FALSE)</f>
        <v>7.4046821899710498</v>
      </c>
      <c r="BM187" s="23">
        <f>VLOOKUP(AO187,POINTS_TABLE!$D$38:$E$41,2,FALSE)</f>
        <v>12.409006155098014</v>
      </c>
      <c r="BN187" s="23">
        <f>VLOOKUP(AP187,POINTS_TABLE!$D$42:$E$44,2,FALSE)</f>
        <v>10.30683560485237</v>
      </c>
      <c r="BO187" s="23">
        <f>VLOOKUP(AQ187,POINTS_TABLE!$D$45:$E$48,2,FALSE)</f>
        <v>2.6738283855727758</v>
      </c>
      <c r="BP187" s="23">
        <f>VLOOKUP(AR187,POINTS_TABLE!$D$49:$E$50,2,FALSE)</f>
        <v>-3.4375704313596254</v>
      </c>
      <c r="BQ187" s="23">
        <f>VLOOKUP(AS187,POINTS_TABLE!$D$51:$E$52,2,FALSE)</f>
        <v>-3.8353326132213157</v>
      </c>
      <c r="BR187" s="39">
        <f>ROUND(SCORECARD_SCALLING!$C$6-SUM(BF187:BQ187)-TRAIN_SUMMARY!$C$2*SCORECARD_SCALLING!$C$5,0)</f>
        <v>540</v>
      </c>
      <c r="BS187" t="str">
        <f t="shared" si="34"/>
        <v>Manual review</v>
      </c>
      <c r="BT187">
        <f t="shared" si="35"/>
        <v>2</v>
      </c>
    </row>
    <row r="188" spans="1:72">
      <c r="A188" s="2" t="s">
        <v>37</v>
      </c>
      <c r="B188" s="2">
        <v>18</v>
      </c>
      <c r="C188" s="2" t="s">
        <v>33</v>
      </c>
      <c r="D188" s="2" t="s">
        <v>23</v>
      </c>
      <c r="E188" s="2">
        <v>433</v>
      </c>
      <c r="F188" s="2" t="s">
        <v>34</v>
      </c>
      <c r="G188" s="2" t="s">
        <v>55</v>
      </c>
      <c r="H188" s="2">
        <v>3</v>
      </c>
      <c r="I188" s="2" t="s">
        <v>36</v>
      </c>
      <c r="J188" s="2" t="s">
        <v>66</v>
      </c>
      <c r="K188" s="2">
        <v>4</v>
      </c>
      <c r="L188" s="2" t="s">
        <v>28</v>
      </c>
      <c r="M188" s="2">
        <v>22</v>
      </c>
      <c r="N188" s="2" t="s">
        <v>27</v>
      </c>
      <c r="O188" s="2" t="s">
        <v>51</v>
      </c>
      <c r="P188" s="2">
        <v>1</v>
      </c>
      <c r="Q188" s="2" t="s">
        <v>30</v>
      </c>
      <c r="R188" s="2">
        <v>1</v>
      </c>
      <c r="S188" s="2" t="s">
        <v>27</v>
      </c>
      <c r="T188" s="2" t="s">
        <v>31</v>
      </c>
      <c r="U188" s="2">
        <v>1</v>
      </c>
      <c r="V188">
        <f>_xlfn.XLOOKUP(B188,Binning_WOE_IV!$C$2:$C$6,Binning_WOE_IV!$I$2:$I$6,"not found",-1)</f>
        <v>7.0953437452657447E-2</v>
      </c>
      <c r="W188">
        <f>_xlfn.XLOOKUP(E188,Binning_WOE_IV!$C$7:$C$12,Binning_WOE_IV!$I$7:$I$12,"not found",-1)</f>
        <v>3.9978967825304385E-2</v>
      </c>
      <c r="X188">
        <f>_xlfn.XLOOKUP(M188,Binning_WOE_IV!$C$13:$C$18,Binning_WOE_IV!$I$13:$I$18,"not found",-1)</f>
        <v>-0.40221483439086264</v>
      </c>
      <c r="Y188">
        <f>_xlfn.XLOOKUP(A188,Binning_WOE_IV!$B$32:$B$35,Binning_WOE_IV!$G$32:$G$35,"not found",0)</f>
        <v>1.1281887537091495</v>
      </c>
      <c r="Z188" s="23">
        <f>_xlfn.XLOOKUP(_xlfn.XLOOKUP(C188,Binning_WOE_IV!$AF$2:$AF$6,Binning_WOE_IV!$AG$2:$AG$6,"not found",0),Binning_WOE_IV!$R$36:$R$38,Binning_WOE_IV!$G$36:$G$38,"not found",0)</f>
        <v>-4.4726268044255127E-2</v>
      </c>
      <c r="AA188" cm="1">
        <f t="array" ref="AA188">_xlfn.SWITCH(D188,"radio/tv",Binning_WOE_IV!$G$39,"other",Binning_WOE_IV!$G$39,"education",Binning_WOE_IV!$G$40,"retraining",Binning_WOE_IV!$G$40,"furniture/equipment",Binning_WOE_IV!$G$41,"domestic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88">
        <f>_xlfn.LET(_xlpm.b,_xlfn.XLOOKUP(F188,Binning_WOE_IV!$AJ$2:$AJ$6,Binning_WOE_IV!$AK$2:$AK$6,"not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88">
        <f>_xlfn.LET(_xlpm.b,_xlfn.XLOOKUP(G188,Binning_WOE_IV!$AL$2:$AL$6,Binning_WOE_IV!$AM$2:$AM$6,"not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188">
        <f>_xlfn.XLOOKUP(_xlfn.XLOOKUP(I188,Binning_WOE_IV!$AN$2:$AN$5,Binning_WOE_IV!$AO$2:$AO$5,"not found",0),Binning_WOE_IV!$R$53:$R$55,Binning_WOE_IV!$G$53:$G$55,"not found",0)</f>
        <v>-0.20099341664998441</v>
      </c>
      <c r="AE188">
        <f>_xlfn.LET(_xlpm.b,_xlfn.XLOOKUP(L188,Binning_WOE_IV!$AQ$2:$AQ$5,Binning_WOE_IV!$AR$2:$AR$5,"not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88">
        <f>_xlfn.XLOOKUP(_xlfn.XLOOKUP(N188,Binning_WOE_IV!$AS$2:$AS$4,Binning_WOE_IV!$AT$2:$AT$4,"not found",0),Binning_WOE_IV!$R$62:$R$63,Binning_WOE_IV!$G$62:$G$63,"not found",0)</f>
        <v>0.12957806221905885</v>
      </c>
      <c r="AG188">
        <f>_xlfn.XLOOKUP(_xlfn.XLOOKUP(O188,Binning_WOE_IV!$AU$2:$AU$4,Binning_WOE_IV!$AV$2:$AV$4,"not found",0),Binning_WOE_IV!$R$64:$R$65,Binning_WOE_IV!$G$64:$G$65,"not found",0)</f>
        <v>-0.4919272386823581</v>
      </c>
      <c r="AH188">
        <f>V188*TEST_SUMMARY!$C$3</f>
        <v>-5.5952498937620498E-2</v>
      </c>
      <c r="AI188">
        <f>W188*TEST_SUMMARY!$C$4</f>
        <v>-1.9952478243670423E-2</v>
      </c>
      <c r="AJ188">
        <f>X188*TEST_SUMMARY!$C$5</f>
        <v>0.25616502952357967</v>
      </c>
      <c r="AK188">
        <f>Y188*TEST_SUMMARY!$C$6</f>
        <v>-0.88431454425511169</v>
      </c>
      <c r="AL188">
        <f>Z188*TEST_SUMMARY!$C$7</f>
        <v>2.4580699342731407E-2</v>
      </c>
      <c r="AM188">
        <f>AA188*TEST_SUMMARY!$C$8</f>
        <v>-0.43521580803835686</v>
      </c>
      <c r="AN188">
        <f>AB188*TEST_SUMMARY!$C$9</f>
        <v>0.17108448609736249</v>
      </c>
      <c r="AO188">
        <f>AC188*TEST_SUMMARY!$C$10</f>
        <v>7.0222669754522044E-2</v>
      </c>
      <c r="AP188">
        <f>AD188*TEST_SUMMARY!$C$11</f>
        <v>0.23813846799994265</v>
      </c>
      <c r="AQ188">
        <f>AE188*TEST_SUMMARY!$C$12</f>
        <v>-0.28008206528227803</v>
      </c>
      <c r="AR188">
        <f>AF188*TEST_SUMMARY!$C$13</f>
        <v>-7.9424741749105313E-2</v>
      </c>
      <c r="AS188">
        <f>AG188*TEST_SUMMARY!$C$14</f>
        <v>0.18600799575071647</v>
      </c>
      <c r="AT188">
        <f>TEST_SUMMARY!$C$2+SUM(AH188:AS188)</f>
        <v>-1.6301436027994112</v>
      </c>
      <c r="AU188">
        <f t="shared" si="25"/>
        <v>0.16381069002926504</v>
      </c>
      <c r="AV188">
        <f t="shared" si="26"/>
        <v>1.8090438469987591</v>
      </c>
      <c r="AW188">
        <f t="shared" si="27"/>
        <v>0</v>
      </c>
      <c r="AX188">
        <f t="shared" si="28"/>
        <v>1</v>
      </c>
      <c r="AY188" s="35">
        <f t="shared" si="36"/>
        <v>107</v>
      </c>
      <c r="AZ188" s="35">
        <f t="shared" si="36"/>
        <v>80</v>
      </c>
      <c r="BA188" s="35">
        <f t="shared" si="32"/>
        <v>0.49767441860465117</v>
      </c>
      <c r="BB188" s="35">
        <f t="shared" si="33"/>
        <v>0.94117647058823528</v>
      </c>
      <c r="BC188" s="35">
        <f t="shared" si="29"/>
        <v>0.44350205198358411</v>
      </c>
      <c r="BD188">
        <f t="shared" si="30"/>
        <v>0.94117647058823528</v>
      </c>
      <c r="BE188">
        <f t="shared" si="31"/>
        <v>0.49767441860465117</v>
      </c>
      <c r="BF188" s="23">
        <f>VLOOKUP(AH188,POINTS_TABLE!$D$2:$E$6,2,FALSE)</f>
        <v>-2.4216717822795024</v>
      </c>
      <c r="BG188" s="23">
        <f>VLOOKUP(AI188,POINTS_TABLE!$D$7:$E$12,2,FALSE)</f>
        <v>-0.86356024246764762</v>
      </c>
      <c r="BH188" s="23">
        <f>VLOOKUP(AJ188,POINTS_TABLE!$D$13:$E$18,2,FALSE)</f>
        <v>11.087040532285299</v>
      </c>
      <c r="BI188" s="23">
        <f>VLOOKUP(AK188,POINTS_TABLE!$D$21:$E$24,2,FALSE)</f>
        <v>-38.273886227485001</v>
      </c>
      <c r="BJ188" s="23">
        <f>VLOOKUP(AL188,POINTS_TABLE!$D$25:$E$27,2,FALSE)</f>
        <v>1.063873591300236</v>
      </c>
      <c r="BK188" s="23">
        <f>VLOOKUP(AM188,POINTS_TABLE!$D$28:$E$33,2,FALSE)</f>
        <v>-18.836510639202615</v>
      </c>
      <c r="BL188" s="23">
        <f>VLOOKUP(AN188,POINTS_TABLE!$D$34:$E$37,2,FALSE)</f>
        <v>7.4046821899710498</v>
      </c>
      <c r="BM188" s="23">
        <f>VLOOKUP(AO188,POINTS_TABLE!$D$38:$E$41,2,FALSE)</f>
        <v>3.0392969223849704</v>
      </c>
      <c r="BN188" s="23">
        <f>VLOOKUP(AP188,POINTS_TABLE!$D$42:$E$44,2,FALSE)</f>
        <v>10.30683560485237</v>
      </c>
      <c r="BO188" s="23">
        <f>VLOOKUP(AQ188,POINTS_TABLE!$D$45:$E$48,2,FALSE)</f>
        <v>-12.122190198740443</v>
      </c>
      <c r="BP188" s="23">
        <f>VLOOKUP(AR188,POINTS_TABLE!$D$49:$E$50,2,FALSE)</f>
        <v>-3.4375704313596254</v>
      </c>
      <c r="BQ188" s="23">
        <f>VLOOKUP(AS188,POINTS_TABLE!$D$51:$E$52,2,FALSE)</f>
        <v>8.0505843910576207</v>
      </c>
      <c r="BR188" s="39">
        <f>ROUND(SCORECARD_SCALLING!$C$6-SUM(BF188:BQ188)-TRAIN_SUMMARY!$C$2*SCORECARD_SCALLING!$C$5,0)</f>
        <v>541</v>
      </c>
      <c r="BS188" t="str">
        <f t="shared" si="34"/>
        <v>Manual review</v>
      </c>
      <c r="BT188">
        <f t="shared" si="35"/>
        <v>2</v>
      </c>
    </row>
    <row r="189" spans="1:72">
      <c r="A189" s="2" t="s">
        <v>37</v>
      </c>
      <c r="B189" s="2">
        <v>12</v>
      </c>
      <c r="C189" s="2" t="s">
        <v>22</v>
      </c>
      <c r="D189" s="2" t="s">
        <v>58</v>
      </c>
      <c r="E189" s="2">
        <v>1412</v>
      </c>
      <c r="F189" s="2" t="s">
        <v>34</v>
      </c>
      <c r="G189" s="2" t="s">
        <v>35</v>
      </c>
      <c r="H189" s="2">
        <v>4</v>
      </c>
      <c r="I189" s="2" t="s">
        <v>36</v>
      </c>
      <c r="J189" s="2" t="s">
        <v>42</v>
      </c>
      <c r="K189" s="2">
        <v>2</v>
      </c>
      <c r="L189" s="2" t="s">
        <v>28</v>
      </c>
      <c r="M189" s="2">
        <v>29</v>
      </c>
      <c r="N189" s="2" t="s">
        <v>27</v>
      </c>
      <c r="O189" s="2" t="s">
        <v>29</v>
      </c>
      <c r="P189" s="2">
        <v>2</v>
      </c>
      <c r="Q189" s="2" t="s">
        <v>52</v>
      </c>
      <c r="R189" s="2">
        <v>1</v>
      </c>
      <c r="S189" s="2" t="s">
        <v>31</v>
      </c>
      <c r="T189" s="2" t="s">
        <v>31</v>
      </c>
      <c r="U189" s="2">
        <v>0</v>
      </c>
      <c r="V189">
        <f>_xlfn.XLOOKUP(B189,Binning_WOE_IV!$C$2:$C$6,Binning_WOE_IV!$I$2:$I$6,"not found",-1)</f>
        <v>7.0953437452657447E-2</v>
      </c>
      <c r="W189">
        <f>_xlfn.XLOOKUP(E189,Binning_WOE_IV!$C$7:$C$12,Binning_WOE_IV!$I$7:$I$12,"not found",-1)</f>
        <v>0.16104877718831048</v>
      </c>
      <c r="X189">
        <f>_xlfn.XLOOKUP(M189,Binning_WOE_IV!$C$13:$C$18,Binning_WOE_IV!$I$13:$I$18,"not found",-1)</f>
        <v>-0.13233987329659078</v>
      </c>
      <c r="Y189">
        <f>_xlfn.XLOOKUP(A189,Binning_WOE_IV!$B$32:$B$35,Binning_WOE_IV!$G$32:$G$35,"not found",0)</f>
        <v>1.1281887537091495</v>
      </c>
      <c r="Z189" s="23">
        <f>_xlfn.XLOOKUP(_xlfn.XLOOKUP(C189,Binning_WOE_IV!$AF$2:$AF$6,Binning_WOE_IV!$AG$2:$AG$6,"not found",0),Binning_WOE_IV!$R$36:$R$38,Binning_WOE_IV!$G$36:$G$38,"not found",0)</f>
        <v>0.68738688104907397</v>
      </c>
      <c r="AA189" cm="1">
        <f t="array" ref="AA189">_xlfn.SWITCH(D189,"radio/tv",Binning_WOE_IV!$G$39,"other",Binning_WOE_IV!$G$39,"education",Binning_WOE_IV!$G$40,"retraining",Binning_WOE_IV!$G$40,"furniture/equipment",Binning_WOE_IV!$G$41,"domestic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189">
        <f>_xlfn.LET(_xlpm.b,_xlfn.XLOOKUP(F189,Binning_WOE_IV!$AJ$2:$AJ$6,Binning_WOE_IV!$AK$2:$AK$6,"not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89">
        <f>_xlfn.LET(_xlpm.b,_xlfn.XLOOKUP(G189,Binning_WOE_IV!$AL$2:$AL$6,Binning_WOE_IV!$AM$2:$AM$6,"not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89">
        <f>_xlfn.XLOOKUP(_xlfn.XLOOKUP(I189,Binning_WOE_IV!$AN$2:$AN$5,Binning_WOE_IV!$AO$2:$AO$5,"not found",0),Binning_WOE_IV!$R$53:$R$55,Binning_WOE_IV!$G$53:$G$55,"not found",0)</f>
        <v>-0.20099341664998441</v>
      </c>
      <c r="AE189">
        <f>_xlfn.LET(_xlpm.b,_xlfn.XLOOKUP(L189,Binning_WOE_IV!$AQ$2:$AQ$5,Binning_WOE_IV!$AR$2:$AR$5,"not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89">
        <f>_xlfn.XLOOKUP(_xlfn.XLOOKUP(N189,Binning_WOE_IV!$AS$2:$AS$4,Binning_WOE_IV!$AT$2:$AT$4,"not found",0),Binning_WOE_IV!$R$62:$R$63,Binning_WOE_IV!$G$62:$G$63,"not found",0)</f>
        <v>0.12957806221905885</v>
      </c>
      <c r="AG189">
        <f>_xlfn.XLOOKUP(_xlfn.XLOOKUP(O189,Binning_WOE_IV!$AU$2:$AU$4,Binning_WOE_IV!$AV$2:$AV$4,"not found",0),Binning_WOE_IV!$R$64:$R$65,Binning_WOE_IV!$G$64:$G$65,"not found",0)</f>
        <v>0.23435622685305388</v>
      </c>
      <c r="AH189">
        <f>V189*TEST_SUMMARY!$C$3</f>
        <v>-5.5952498937620498E-2</v>
      </c>
      <c r="AI189">
        <f>W189*TEST_SUMMARY!$C$4</f>
        <v>-8.037531726833734E-2</v>
      </c>
      <c r="AJ189">
        <f>X189*TEST_SUMMARY!$C$5</f>
        <v>8.428542324031725E-2</v>
      </c>
      <c r="AK189">
        <f>Y189*TEST_SUMMARY!$C$6</f>
        <v>-0.88431454425511169</v>
      </c>
      <c r="AL189">
        <f>Z189*TEST_SUMMARY!$C$7</f>
        <v>-0.37777464997720578</v>
      </c>
      <c r="AM189">
        <f>AA189*TEST_SUMMARY!$C$8</f>
        <v>0.4883377841684039</v>
      </c>
      <c r="AN189">
        <f>AB189*TEST_SUMMARY!$C$9</f>
        <v>0.17108448609736249</v>
      </c>
      <c r="AO189">
        <f>AC189*TEST_SUMMARY!$C$10</f>
        <v>4.7923621110280083E-2</v>
      </c>
      <c r="AP189">
        <f>AD189*TEST_SUMMARY!$C$11</f>
        <v>0.23813846799994265</v>
      </c>
      <c r="AQ189">
        <f>AE189*TEST_SUMMARY!$C$12</f>
        <v>-0.28008206528227803</v>
      </c>
      <c r="AR189">
        <f>AF189*TEST_SUMMARY!$C$13</f>
        <v>-7.9424741749105313E-2</v>
      </c>
      <c r="AS189">
        <f>AG189*TEST_SUMMARY!$C$14</f>
        <v>-8.8614999578798745E-2</v>
      </c>
      <c r="AT189">
        <f>TEST_SUMMARY!$C$2+SUM(AH189:AS189)</f>
        <v>-1.638169849194274</v>
      </c>
      <c r="AU189">
        <f t="shared" si="25"/>
        <v>0.16271424536525605</v>
      </c>
      <c r="AV189">
        <f t="shared" si="26"/>
        <v>0.17758986337074625</v>
      </c>
      <c r="AW189">
        <f t="shared" si="27"/>
        <v>1</v>
      </c>
      <c r="AX189">
        <f t="shared" si="28"/>
        <v>0</v>
      </c>
      <c r="AY189" s="35">
        <f t="shared" si="36"/>
        <v>108</v>
      </c>
      <c r="AZ189" s="35">
        <f t="shared" si="36"/>
        <v>80</v>
      </c>
      <c r="BA189" s="35">
        <f t="shared" si="32"/>
        <v>0.50232558139534889</v>
      </c>
      <c r="BB189" s="35">
        <f t="shared" si="33"/>
        <v>0.94117647058823528</v>
      </c>
      <c r="BC189" s="35">
        <f t="shared" si="29"/>
        <v>0.4388508891928864</v>
      </c>
      <c r="BD189">
        <f t="shared" si="30"/>
        <v>0.94117647058823528</v>
      </c>
      <c r="BE189">
        <f t="shared" si="31"/>
        <v>0.50232558139534889</v>
      </c>
      <c r="BF189" s="23">
        <f>VLOOKUP(AH189,POINTS_TABLE!$D$2:$E$6,2,FALSE)</f>
        <v>-2.4216717822795024</v>
      </c>
      <c r="BG189" s="23">
        <f>VLOOKUP(AI189,POINTS_TABLE!$D$7:$E$12,2,FALSE)</f>
        <v>-3.4787121489872201</v>
      </c>
      <c r="BH189" s="23">
        <f>VLOOKUP(AJ189,POINTS_TABLE!$D$13:$E$18,2,FALSE)</f>
        <v>3.6479448638409924</v>
      </c>
      <c r="BI189" s="23">
        <f>VLOOKUP(AK189,POINTS_TABLE!$D$21:$E$24,2,FALSE)</f>
        <v>-38.273886227485001</v>
      </c>
      <c r="BJ189" s="23">
        <f>VLOOKUP(AL189,POINTS_TABLE!$D$25:$E$27,2,FALSE)</f>
        <v>-16.350408422870363</v>
      </c>
      <c r="BK189" s="23">
        <f>VLOOKUP(AM189,POINTS_TABLE!$D$28:$E$33,2,FALSE)</f>
        <v>21.135674984953837</v>
      </c>
      <c r="BL189" s="23">
        <f>VLOOKUP(AN189,POINTS_TABLE!$D$34:$E$37,2,FALSE)</f>
        <v>7.4046821899710498</v>
      </c>
      <c r="BM189" s="23">
        <f>VLOOKUP(AO189,POINTS_TABLE!$D$38:$E$41,2,FALSE)</f>
        <v>2.0741751155172814</v>
      </c>
      <c r="BN189" s="23">
        <f>VLOOKUP(AP189,POINTS_TABLE!$D$42:$E$44,2,FALSE)</f>
        <v>10.30683560485237</v>
      </c>
      <c r="BO189" s="23">
        <f>VLOOKUP(AQ189,POINTS_TABLE!$D$45:$E$48,2,FALSE)</f>
        <v>-12.122190198740443</v>
      </c>
      <c r="BP189" s="23">
        <f>VLOOKUP(AR189,POINTS_TABLE!$D$49:$E$50,2,FALSE)</f>
        <v>-3.4375704313596254</v>
      </c>
      <c r="BQ189" s="23">
        <f>VLOOKUP(AS189,POINTS_TABLE!$D$51:$E$52,2,FALSE)</f>
        <v>-3.8353326132213157</v>
      </c>
      <c r="BR189" s="39">
        <f>ROUND(SCORECARD_SCALLING!$C$6-SUM(BF189:BQ189)-TRAIN_SUMMARY!$C$2*SCORECARD_SCALLING!$C$5,0)</f>
        <v>541</v>
      </c>
      <c r="BS189" t="str">
        <f t="shared" si="34"/>
        <v>Manual review</v>
      </c>
      <c r="BT189">
        <f t="shared" si="35"/>
        <v>2</v>
      </c>
    </row>
    <row r="190" spans="1:72">
      <c r="A190" s="2" t="s">
        <v>37</v>
      </c>
      <c r="B190" s="2">
        <v>15</v>
      </c>
      <c r="C190" s="2" t="s">
        <v>33</v>
      </c>
      <c r="D190" s="2" t="s">
        <v>23</v>
      </c>
      <c r="E190" s="2">
        <v>3568</v>
      </c>
      <c r="F190" s="2" t="s">
        <v>34</v>
      </c>
      <c r="G190" s="2" t="s">
        <v>25</v>
      </c>
      <c r="H190" s="2">
        <v>4</v>
      </c>
      <c r="I190" s="2" t="s">
        <v>36</v>
      </c>
      <c r="J190" s="2" t="s">
        <v>27</v>
      </c>
      <c r="K190" s="2">
        <v>2</v>
      </c>
      <c r="L190" s="2" t="s">
        <v>50</v>
      </c>
      <c r="M190" s="2">
        <v>54</v>
      </c>
      <c r="N190" s="2" t="s">
        <v>61</v>
      </c>
      <c r="O190" s="2" t="s">
        <v>51</v>
      </c>
      <c r="P190" s="2">
        <v>1</v>
      </c>
      <c r="Q190" s="2" t="s">
        <v>52</v>
      </c>
      <c r="R190" s="2">
        <v>1</v>
      </c>
      <c r="S190" s="2" t="s">
        <v>31</v>
      </c>
      <c r="T190" s="2" t="s">
        <v>31</v>
      </c>
      <c r="U190" s="2">
        <v>0</v>
      </c>
      <c r="V190">
        <f>_xlfn.XLOOKUP(B190,Binning_WOE_IV!$C$2:$C$6,Binning_WOE_IV!$I$2:$I$6,"not found",-1)</f>
        <v>7.0953437452657447E-2</v>
      </c>
      <c r="W190">
        <f>_xlfn.XLOOKUP(E190,Binning_WOE_IV!$C$7:$C$12,Binning_WOE_IV!$I$7:$I$12,"not found",-1)</f>
        <v>4.3939369041401284E-2</v>
      </c>
      <c r="X190">
        <f>_xlfn.XLOOKUP(M190,Binning_WOE_IV!$C$13:$C$18,Binning_WOE_IV!$I$13:$I$18,"not found",-1)</f>
        <v>0.42044277372805144</v>
      </c>
      <c r="Y190">
        <f>_xlfn.XLOOKUP(A190,Binning_WOE_IV!$B$32:$B$35,Binning_WOE_IV!$G$32:$G$35,"not found",0)</f>
        <v>1.1281887537091495</v>
      </c>
      <c r="Z190" s="23">
        <f>_xlfn.XLOOKUP(_xlfn.XLOOKUP(C190,Binning_WOE_IV!$AF$2:$AF$6,Binning_WOE_IV!$AG$2:$AG$6,"not found",0),Binning_WOE_IV!$R$36:$R$38,Binning_WOE_IV!$G$36:$G$38,"not found",0)</f>
        <v>-4.4726268044255127E-2</v>
      </c>
      <c r="AA190" cm="1">
        <f t="array" ref="AA190">_xlfn.SWITCH(D190,"radio/tv",Binning_WOE_IV!$G$39,"other",Binning_WOE_IV!$G$39,"education",Binning_WOE_IV!$G$40,"retraining",Binning_WOE_IV!$G$40,"furniture/equipment",Binning_WOE_IV!$G$41,"domestic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90">
        <f>_xlfn.LET(_xlpm.b,_xlfn.XLOOKUP(F190,Binning_WOE_IV!$AJ$2:$AJ$6,Binning_WOE_IV!$AK$2:$AK$6,"not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90">
        <f>_xlfn.LET(_xlpm.b,_xlfn.XLOOKUP(G190,Binning_WOE_IV!$AL$2:$AL$6,Binning_WOE_IV!$AM$2:$AM$6,"not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90">
        <f>_xlfn.XLOOKUP(_xlfn.XLOOKUP(I190,Binning_WOE_IV!$AN$2:$AN$5,Binning_WOE_IV!$AO$2:$AO$5,"not found",0),Binning_WOE_IV!$R$53:$R$55,Binning_WOE_IV!$G$53:$G$55,"not found",0)</f>
        <v>-0.20099341664998441</v>
      </c>
      <c r="AE190">
        <f>_xlfn.LET(_xlpm.b,_xlfn.XLOOKUP(L190,Binning_WOE_IV!$AQ$2:$AQ$5,Binning_WOE_IV!$AR$2:$AR$5,"not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90">
        <f>_xlfn.XLOOKUP(_xlfn.XLOOKUP(N190,Binning_WOE_IV!$AS$2:$AS$4,Binning_WOE_IV!$AT$2:$AT$4,"not found",0),Binning_WOE_IV!$R$62:$R$63,Binning_WOE_IV!$G$62:$G$63,"not found",0)</f>
        <v>-0.54969627176468283</v>
      </c>
      <c r="AG190">
        <f>_xlfn.XLOOKUP(_xlfn.XLOOKUP(O190,Binning_WOE_IV!$AU$2:$AU$4,Binning_WOE_IV!$AV$2:$AV$4,"not found",0),Binning_WOE_IV!$R$64:$R$65,Binning_WOE_IV!$G$64:$G$65,"not found",0)</f>
        <v>-0.4919272386823581</v>
      </c>
      <c r="AH190">
        <f>V190*TEST_SUMMARY!$C$3</f>
        <v>-5.5952498937620498E-2</v>
      </c>
      <c r="AI190">
        <f>W190*TEST_SUMMARY!$C$4</f>
        <v>-2.1929012991782761E-2</v>
      </c>
      <c r="AJ190">
        <f>X190*TEST_SUMMARY!$C$5</f>
        <v>-0.26777415036949909</v>
      </c>
      <c r="AK190">
        <f>Y190*TEST_SUMMARY!$C$6</f>
        <v>-0.88431454425511169</v>
      </c>
      <c r="AL190">
        <f>Z190*TEST_SUMMARY!$C$7</f>
        <v>2.4580699342731407E-2</v>
      </c>
      <c r="AM190">
        <f>AA190*TEST_SUMMARY!$C$8</f>
        <v>-0.43521580803835686</v>
      </c>
      <c r="AN190">
        <f>AB190*TEST_SUMMARY!$C$9</f>
        <v>0.17108448609736249</v>
      </c>
      <c r="AO190">
        <f>AC190*TEST_SUMMARY!$C$10</f>
        <v>-0.18469041192036334</v>
      </c>
      <c r="AP190">
        <f>AD190*TEST_SUMMARY!$C$11</f>
        <v>0.23813846799994265</v>
      </c>
      <c r="AQ190">
        <f>AE190*TEST_SUMMARY!$C$12</f>
        <v>6.1778553558697331E-2</v>
      </c>
      <c r="AR190">
        <f>AF190*TEST_SUMMARY!$C$13</f>
        <v>0.33693577197926589</v>
      </c>
      <c r="AS190">
        <f>AG190*TEST_SUMMARY!$C$14</f>
        <v>0.18600799575071647</v>
      </c>
      <c r="AT190">
        <f>TEST_SUMMARY!$C$2+SUM(AH190:AS190)</f>
        <v>-1.6527512665461415</v>
      </c>
      <c r="AU190">
        <f t="shared" si="25"/>
        <v>0.16073745465403982</v>
      </c>
      <c r="AV190">
        <f t="shared" si="26"/>
        <v>0.17523169495136973</v>
      </c>
      <c r="AW190">
        <f t="shared" si="27"/>
        <v>1</v>
      </c>
      <c r="AX190">
        <f t="shared" si="28"/>
        <v>0</v>
      </c>
      <c r="AY190" s="35">
        <f t="shared" si="36"/>
        <v>109</v>
      </c>
      <c r="AZ190" s="35">
        <f t="shared" si="36"/>
        <v>80</v>
      </c>
      <c r="BA190" s="35">
        <f t="shared" si="32"/>
        <v>0.50697674418604655</v>
      </c>
      <c r="BB190" s="35">
        <f t="shared" si="33"/>
        <v>0.94117647058823528</v>
      </c>
      <c r="BC190" s="35">
        <f t="shared" si="29"/>
        <v>0.43419972640218873</v>
      </c>
      <c r="BD190">
        <f t="shared" si="30"/>
        <v>0.94117647058823528</v>
      </c>
      <c r="BE190">
        <f t="shared" si="31"/>
        <v>0.50697674418604655</v>
      </c>
      <c r="BF190" s="23">
        <f>VLOOKUP(AH190,POINTS_TABLE!$D$2:$E$6,2,FALSE)</f>
        <v>-2.4216717822795024</v>
      </c>
      <c r="BG190" s="23">
        <f>VLOOKUP(AI190,POINTS_TABLE!$D$7:$E$12,2,FALSE)</f>
        <v>-0.94910634884503919</v>
      </c>
      <c r="BH190" s="23">
        <f>VLOOKUP(AJ190,POINTS_TABLE!$D$13:$E$18,2,FALSE)</f>
        <v>-11.589493164489957</v>
      </c>
      <c r="BI190" s="23">
        <f>VLOOKUP(AK190,POINTS_TABLE!$D$21:$E$24,2,FALSE)</f>
        <v>-38.273886227485001</v>
      </c>
      <c r="BJ190" s="23">
        <f>VLOOKUP(AL190,POINTS_TABLE!$D$25:$E$27,2,FALSE)</f>
        <v>1.063873591300236</v>
      </c>
      <c r="BK190" s="23">
        <f>VLOOKUP(AM190,POINTS_TABLE!$D$28:$E$33,2,FALSE)</f>
        <v>-18.836510639202615</v>
      </c>
      <c r="BL190" s="23">
        <f>VLOOKUP(AN190,POINTS_TABLE!$D$34:$E$37,2,FALSE)</f>
        <v>7.4046821899710498</v>
      </c>
      <c r="BM190" s="23">
        <f>VLOOKUP(AO190,POINTS_TABLE!$D$38:$E$41,2,FALSE)</f>
        <v>-7.9935582413174426</v>
      </c>
      <c r="BN190" s="23">
        <f>VLOOKUP(AP190,POINTS_TABLE!$D$42:$E$44,2,FALSE)</f>
        <v>10.30683560485237</v>
      </c>
      <c r="BO190" s="23">
        <f>VLOOKUP(AQ190,POINTS_TABLE!$D$45:$E$48,2,FALSE)</f>
        <v>2.6738283855727758</v>
      </c>
      <c r="BP190" s="23">
        <f>VLOOKUP(AR190,POINTS_TABLE!$D$49:$E$50,2,FALSE)</f>
        <v>14.582867019977442</v>
      </c>
      <c r="BQ190" s="23">
        <f>VLOOKUP(AS190,POINTS_TABLE!$D$51:$E$52,2,FALSE)</f>
        <v>8.0505843910576207</v>
      </c>
      <c r="BR190" s="39">
        <f>ROUND(SCORECARD_SCALLING!$C$6-SUM(BF190:BQ190)-TRAIN_SUMMARY!$C$2*SCORECARD_SCALLING!$C$5,0)</f>
        <v>542</v>
      </c>
      <c r="BS190" t="str">
        <f t="shared" si="34"/>
        <v>Manual review</v>
      </c>
      <c r="BT190">
        <f t="shared" si="35"/>
        <v>2</v>
      </c>
    </row>
    <row r="191" spans="1:72">
      <c r="A191" s="2" t="s">
        <v>37</v>
      </c>
      <c r="B191" s="2">
        <v>24</v>
      </c>
      <c r="C191" s="2" t="s">
        <v>33</v>
      </c>
      <c r="D191" s="2" t="s">
        <v>23</v>
      </c>
      <c r="E191" s="2">
        <v>1413</v>
      </c>
      <c r="F191" s="2" t="s">
        <v>34</v>
      </c>
      <c r="G191" s="2" t="s">
        <v>35</v>
      </c>
      <c r="H191" s="2">
        <v>4</v>
      </c>
      <c r="I191" s="2" t="s">
        <v>56</v>
      </c>
      <c r="J191" s="2" t="s">
        <v>27</v>
      </c>
      <c r="K191" s="2">
        <v>2</v>
      </c>
      <c r="L191" s="2" t="s">
        <v>43</v>
      </c>
      <c r="M191" s="2">
        <v>28</v>
      </c>
      <c r="N191" s="2" t="s">
        <v>27</v>
      </c>
      <c r="O191" s="2" t="s">
        <v>29</v>
      </c>
      <c r="P191" s="2">
        <v>1</v>
      </c>
      <c r="Q191" s="2" t="s">
        <v>30</v>
      </c>
      <c r="R191" s="2">
        <v>1</v>
      </c>
      <c r="S191" s="2" t="s">
        <v>27</v>
      </c>
      <c r="T191" s="2" t="s">
        <v>31</v>
      </c>
      <c r="U191" s="2">
        <v>0</v>
      </c>
      <c r="V191">
        <f>_xlfn.XLOOKUP(B191,Binning_WOE_IV!$C$2:$C$6,Binning_WOE_IV!$I$2:$I$6,"not found",-1)</f>
        <v>-0.12917431193202994</v>
      </c>
      <c r="W191">
        <f>_xlfn.XLOOKUP(E191,Binning_WOE_IV!$C$7:$C$12,Binning_WOE_IV!$I$7:$I$12,"not found",-1)</f>
        <v>0.16104877718831048</v>
      </c>
      <c r="X191">
        <f>_xlfn.XLOOKUP(M191,Binning_WOE_IV!$C$13:$C$18,Binning_WOE_IV!$I$13:$I$18,"not found",-1)</f>
        <v>-0.13233987329659078</v>
      </c>
      <c r="Y191">
        <f>_xlfn.XLOOKUP(A191,Binning_WOE_IV!$B$32:$B$35,Binning_WOE_IV!$G$32:$G$35,"not found",0)</f>
        <v>1.1281887537091495</v>
      </c>
      <c r="Z191" s="23">
        <f>_xlfn.XLOOKUP(_xlfn.XLOOKUP(C191,Binning_WOE_IV!$AF$2:$AF$6,Binning_WOE_IV!$AG$2:$AG$6,"not found",0),Binning_WOE_IV!$R$36:$R$38,Binning_WOE_IV!$G$36:$G$38,"not found",0)</f>
        <v>-4.4726268044255127E-2</v>
      </c>
      <c r="AA191" cm="1">
        <f t="array" ref="AA191">_xlfn.SWITCH(D191,"radio/tv",Binning_WOE_IV!$G$39,"other",Binning_WOE_IV!$G$39,"education",Binning_WOE_IV!$G$40,"retraining",Binning_WOE_IV!$G$40,"furniture/equipment",Binning_WOE_IV!$G$41,"domestic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91">
        <f>_xlfn.LET(_xlpm.b,_xlfn.XLOOKUP(F191,Binning_WOE_IV!$AJ$2:$AJ$6,Binning_WOE_IV!$AK$2:$AK$6,"not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91">
        <f>_xlfn.LET(_xlpm.b,_xlfn.XLOOKUP(G191,Binning_WOE_IV!$AL$2:$AL$6,Binning_WOE_IV!$AM$2:$AM$6,"not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91">
        <f>_xlfn.XLOOKUP(_xlfn.XLOOKUP(I191,Binning_WOE_IV!$AN$2:$AN$5,Binning_WOE_IV!$AO$2:$AO$5,"not found",0),Binning_WOE_IV!$R$53:$R$55,Binning_WOE_IV!$G$53:$G$55,"not found",0)</f>
        <v>-0.2698954162208389</v>
      </c>
      <c r="AE191">
        <f>_xlfn.LET(_xlpm.b,_xlfn.XLOOKUP(L191,Binning_WOE_IV!$AQ$2:$AQ$5,Binning_WOE_IV!$AR$2:$AR$5,"not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91">
        <f>_xlfn.XLOOKUP(_xlfn.XLOOKUP(N191,Binning_WOE_IV!$AS$2:$AS$4,Binning_WOE_IV!$AT$2:$AT$4,"not found",0),Binning_WOE_IV!$R$62:$R$63,Binning_WOE_IV!$G$62:$G$63,"not found",0)</f>
        <v>0.12957806221905885</v>
      </c>
      <c r="AG191">
        <f>_xlfn.XLOOKUP(_xlfn.XLOOKUP(O191,Binning_WOE_IV!$AU$2:$AU$4,Binning_WOE_IV!$AV$2:$AV$4,"not found",0),Binning_WOE_IV!$R$64:$R$65,Binning_WOE_IV!$G$64:$G$65,"not found",0)</f>
        <v>0.23435622685305388</v>
      </c>
      <c r="AH191">
        <f>V191*TEST_SUMMARY!$C$3</f>
        <v>0.10186434668464488</v>
      </c>
      <c r="AI191">
        <f>W191*TEST_SUMMARY!$C$4</f>
        <v>-8.037531726833734E-2</v>
      </c>
      <c r="AJ191">
        <f>X191*TEST_SUMMARY!$C$5</f>
        <v>8.428542324031725E-2</v>
      </c>
      <c r="AK191">
        <f>Y191*TEST_SUMMARY!$C$6</f>
        <v>-0.88431454425511169</v>
      </c>
      <c r="AL191">
        <f>Z191*TEST_SUMMARY!$C$7</f>
        <v>2.4580699342731407E-2</v>
      </c>
      <c r="AM191">
        <f>AA191*TEST_SUMMARY!$C$8</f>
        <v>-0.43521580803835686</v>
      </c>
      <c r="AN191">
        <f>AB191*TEST_SUMMARY!$C$9</f>
        <v>0.17108448609736249</v>
      </c>
      <c r="AO191">
        <f>AC191*TEST_SUMMARY!$C$10</f>
        <v>4.7923621110280083E-2</v>
      </c>
      <c r="AP191">
        <f>AD191*TEST_SUMMARY!$C$11</f>
        <v>0.31977406031642996</v>
      </c>
      <c r="AQ191">
        <f>AE191*TEST_SUMMARY!$C$12</f>
        <v>-1.8327249432625072E-2</v>
      </c>
      <c r="AR191">
        <f>AF191*TEST_SUMMARY!$C$13</f>
        <v>-7.9424741749105313E-2</v>
      </c>
      <c r="AS191">
        <f>AG191*TEST_SUMMARY!$C$14</f>
        <v>-8.8614999578798745E-2</v>
      </c>
      <c r="AT191">
        <f>TEST_SUMMARY!$C$2+SUM(AH191:AS191)</f>
        <v>-1.6581608382926918</v>
      </c>
      <c r="AU191">
        <f t="shared" si="25"/>
        <v>0.16000903703556946</v>
      </c>
      <c r="AV191">
        <f t="shared" si="26"/>
        <v>0.17436414557832741</v>
      </c>
      <c r="AW191">
        <f t="shared" si="27"/>
        <v>1</v>
      </c>
      <c r="AX191">
        <f t="shared" si="28"/>
        <v>0</v>
      </c>
      <c r="AY191" s="35">
        <f t="shared" si="36"/>
        <v>110</v>
      </c>
      <c r="AZ191" s="35">
        <f t="shared" si="36"/>
        <v>80</v>
      </c>
      <c r="BA191" s="35">
        <f t="shared" si="32"/>
        <v>0.51162790697674421</v>
      </c>
      <c r="BB191" s="35">
        <f t="shared" si="33"/>
        <v>0.94117647058823528</v>
      </c>
      <c r="BC191" s="35">
        <f t="shared" si="29"/>
        <v>0.42954856361149107</v>
      </c>
      <c r="BD191">
        <f t="shared" si="30"/>
        <v>0.94117647058823528</v>
      </c>
      <c r="BE191">
        <f t="shared" si="31"/>
        <v>0.51162790697674421</v>
      </c>
      <c r="BF191" s="23">
        <f>VLOOKUP(AH191,POINTS_TABLE!$D$2:$E$6,2,FALSE)</f>
        <v>4.4087756341599382</v>
      </c>
      <c r="BG191" s="23">
        <f>VLOOKUP(AI191,POINTS_TABLE!$D$7:$E$12,2,FALSE)</f>
        <v>-3.4787121489872201</v>
      </c>
      <c r="BH191" s="23">
        <f>VLOOKUP(AJ191,POINTS_TABLE!$D$13:$E$18,2,FALSE)</f>
        <v>3.6479448638409924</v>
      </c>
      <c r="BI191" s="23">
        <f>VLOOKUP(AK191,POINTS_TABLE!$D$21:$E$24,2,FALSE)</f>
        <v>-38.273886227485001</v>
      </c>
      <c r="BJ191" s="23">
        <f>VLOOKUP(AL191,POINTS_TABLE!$D$25:$E$27,2,FALSE)</f>
        <v>1.063873591300236</v>
      </c>
      <c r="BK191" s="23">
        <f>VLOOKUP(AM191,POINTS_TABLE!$D$28:$E$33,2,FALSE)</f>
        <v>-18.836510639202615</v>
      </c>
      <c r="BL191" s="23">
        <f>VLOOKUP(AN191,POINTS_TABLE!$D$34:$E$37,2,FALSE)</f>
        <v>7.4046821899710498</v>
      </c>
      <c r="BM191" s="23">
        <f>VLOOKUP(AO191,POINTS_TABLE!$D$38:$E$41,2,FALSE)</f>
        <v>2.0741751155172814</v>
      </c>
      <c r="BN191" s="23">
        <f>VLOOKUP(AP191,POINTS_TABLE!$D$42:$E$44,2,FALSE)</f>
        <v>13.840093530703253</v>
      </c>
      <c r="BO191" s="23">
        <f>VLOOKUP(AQ191,POINTS_TABLE!$D$45:$E$48,2,FALSE)</f>
        <v>-0.79321895608749771</v>
      </c>
      <c r="BP191" s="23">
        <f>VLOOKUP(AR191,POINTS_TABLE!$D$49:$E$50,2,FALSE)</f>
        <v>-3.4375704313596254</v>
      </c>
      <c r="BQ191" s="23">
        <f>VLOOKUP(AS191,POINTS_TABLE!$D$51:$E$52,2,FALSE)</f>
        <v>-3.8353326132213157</v>
      </c>
      <c r="BR191" s="39">
        <f>ROUND(SCORECARD_SCALLING!$C$6-SUM(BF191:BQ191)-TRAIN_SUMMARY!$C$2*SCORECARD_SCALLING!$C$5,0)</f>
        <v>542</v>
      </c>
      <c r="BS191" t="str">
        <f t="shared" si="34"/>
        <v>Manual review</v>
      </c>
      <c r="BT191">
        <f t="shared" si="35"/>
        <v>2</v>
      </c>
    </row>
    <row r="192" spans="1:72">
      <c r="A192" s="2" t="s">
        <v>37</v>
      </c>
      <c r="B192" s="2">
        <v>12</v>
      </c>
      <c r="C192" s="2" t="s">
        <v>22</v>
      </c>
      <c r="D192" s="2" t="s">
        <v>46</v>
      </c>
      <c r="E192" s="2">
        <v>926</v>
      </c>
      <c r="F192" s="2" t="s">
        <v>34</v>
      </c>
      <c r="G192" s="2" t="s">
        <v>55</v>
      </c>
      <c r="H192" s="2">
        <v>1</v>
      </c>
      <c r="I192" s="2" t="s">
        <v>36</v>
      </c>
      <c r="J192" s="2" t="s">
        <v>27</v>
      </c>
      <c r="K192" s="2">
        <v>2</v>
      </c>
      <c r="L192" s="2" t="s">
        <v>43</v>
      </c>
      <c r="M192" s="2">
        <v>38</v>
      </c>
      <c r="N192" s="2" t="s">
        <v>27</v>
      </c>
      <c r="O192" s="2" t="s">
        <v>29</v>
      </c>
      <c r="P192" s="2">
        <v>1</v>
      </c>
      <c r="Q192" s="2" t="s">
        <v>69</v>
      </c>
      <c r="R192" s="2">
        <v>1</v>
      </c>
      <c r="S192" s="2" t="s">
        <v>27</v>
      </c>
      <c r="T192" s="2" t="s">
        <v>31</v>
      </c>
      <c r="U192" s="2">
        <v>0</v>
      </c>
      <c r="V192">
        <f>_xlfn.XLOOKUP(B192,Binning_WOE_IV!$C$2:$C$6,Binning_WOE_IV!$I$2:$I$6,"not found",-1)</f>
        <v>7.0953437452657447E-2</v>
      </c>
      <c r="W192">
        <f>_xlfn.XLOOKUP(E192,Binning_WOE_IV!$C$7:$C$12,Binning_WOE_IV!$I$7:$I$12,"not found",-1)</f>
        <v>3.9978967825304385E-2</v>
      </c>
      <c r="X192">
        <f>_xlfn.XLOOKUP(M192,Binning_WOE_IV!$C$13:$C$18,Binning_WOE_IV!$I$13:$I$18,"not found",-1)</f>
        <v>0.27579903319597576</v>
      </c>
      <c r="Y192">
        <f>_xlfn.XLOOKUP(A192,Binning_WOE_IV!$B$32:$B$35,Binning_WOE_IV!$G$32:$G$35,"not found",0)</f>
        <v>1.1281887537091495</v>
      </c>
      <c r="Z192" s="23">
        <f>_xlfn.XLOOKUP(_xlfn.XLOOKUP(C192,Binning_WOE_IV!$AF$2:$AF$6,Binning_WOE_IV!$AG$2:$AG$6,"not found",0),Binning_WOE_IV!$R$36:$R$38,Binning_WOE_IV!$G$36:$G$38,"not found",0)</f>
        <v>0.68738688104907397</v>
      </c>
      <c r="AA192" cm="1">
        <f t="array" ref="AA192">_xlfn.SWITCH(D192,"radio/tv",Binning_WOE_IV!$G$39,"other",Binning_WOE_IV!$G$39,"education",Binning_WOE_IV!$G$40,"retraining",Binning_WOE_IV!$G$40,"furniture/equipment",Binning_WOE_IV!$G$41,"domestic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92">
        <f>_xlfn.LET(_xlpm.b,_xlfn.XLOOKUP(F192,Binning_WOE_IV!$AJ$2:$AJ$6,Binning_WOE_IV!$AK$2:$AK$6,"not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92">
        <f>_xlfn.LET(_xlpm.b,_xlfn.XLOOKUP(G192,Binning_WOE_IV!$AL$2:$AL$6,Binning_WOE_IV!$AM$2:$AM$6,"not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192">
        <f>_xlfn.XLOOKUP(_xlfn.XLOOKUP(I192,Binning_WOE_IV!$AN$2:$AN$5,Binning_WOE_IV!$AO$2:$AO$5,"not found",0),Binning_WOE_IV!$R$53:$R$55,Binning_WOE_IV!$G$53:$G$55,"not found",0)</f>
        <v>-0.20099341664998441</v>
      </c>
      <c r="AE192">
        <f>_xlfn.LET(_xlpm.b,_xlfn.XLOOKUP(L192,Binning_WOE_IV!$AQ$2:$AQ$5,Binning_WOE_IV!$AR$2:$AR$5,"not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92">
        <f>_xlfn.XLOOKUP(_xlfn.XLOOKUP(N192,Binning_WOE_IV!$AS$2:$AS$4,Binning_WOE_IV!$AT$2:$AT$4,"not found",0),Binning_WOE_IV!$R$62:$R$63,Binning_WOE_IV!$G$62:$G$63,"not found",0)</f>
        <v>0.12957806221905885</v>
      </c>
      <c r="AG192">
        <f>_xlfn.XLOOKUP(_xlfn.XLOOKUP(O192,Binning_WOE_IV!$AU$2:$AU$4,Binning_WOE_IV!$AV$2:$AV$4,"not found",0),Binning_WOE_IV!$R$64:$R$65,Binning_WOE_IV!$G$64:$G$65,"not found",0)</f>
        <v>0.23435622685305388</v>
      </c>
      <c r="AH192">
        <f>V192*TEST_SUMMARY!$C$3</f>
        <v>-5.5952498937620498E-2</v>
      </c>
      <c r="AI192">
        <f>W192*TEST_SUMMARY!$C$4</f>
        <v>-1.9952478243670423E-2</v>
      </c>
      <c r="AJ192">
        <f>X192*TEST_SUMMARY!$C$5</f>
        <v>-0.1756525653466223</v>
      </c>
      <c r="AK192">
        <f>Y192*TEST_SUMMARY!$C$6</f>
        <v>-0.88431454425511169</v>
      </c>
      <c r="AL192">
        <f>Z192*TEST_SUMMARY!$C$7</f>
        <v>-0.37777464997720578</v>
      </c>
      <c r="AM192">
        <f>AA192*TEST_SUMMARY!$C$8</f>
        <v>0.38352631329769549</v>
      </c>
      <c r="AN192">
        <f>AB192*TEST_SUMMARY!$C$9</f>
        <v>0.17108448609736249</v>
      </c>
      <c r="AO192">
        <f>AC192*TEST_SUMMARY!$C$10</f>
        <v>7.0222669754522044E-2</v>
      </c>
      <c r="AP192">
        <f>AD192*TEST_SUMMARY!$C$11</f>
        <v>0.23813846799994265</v>
      </c>
      <c r="AQ192">
        <f>AE192*TEST_SUMMARY!$C$12</f>
        <v>-1.8327249432625072E-2</v>
      </c>
      <c r="AR192">
        <f>AF192*TEST_SUMMARY!$C$13</f>
        <v>-7.9424741749105313E-2</v>
      </c>
      <c r="AS192">
        <f>AG192*TEST_SUMMARY!$C$14</f>
        <v>-8.8614999578798745E-2</v>
      </c>
      <c r="AT192">
        <f>TEST_SUMMARY!$C$2+SUM(AH192:AS192)</f>
        <v>-1.6584426051333601</v>
      </c>
      <c r="AU192">
        <f t="shared" si="25"/>
        <v>0.15997116946859202</v>
      </c>
      <c r="AV192">
        <f t="shared" si="26"/>
        <v>0.17431906567256625</v>
      </c>
      <c r="AW192">
        <f t="shared" si="27"/>
        <v>1</v>
      </c>
      <c r="AX192">
        <f t="shared" si="28"/>
        <v>0</v>
      </c>
      <c r="AY192" s="35">
        <f t="shared" si="36"/>
        <v>111</v>
      </c>
      <c r="AZ192" s="35">
        <f t="shared" si="36"/>
        <v>80</v>
      </c>
      <c r="BA192" s="35">
        <f t="shared" si="32"/>
        <v>0.51627906976744187</v>
      </c>
      <c r="BB192" s="35">
        <f t="shared" si="33"/>
        <v>0.94117647058823528</v>
      </c>
      <c r="BC192" s="35">
        <f t="shared" si="29"/>
        <v>0.42489740082079341</v>
      </c>
      <c r="BD192">
        <f t="shared" si="30"/>
        <v>0.94117647058823528</v>
      </c>
      <c r="BE192">
        <f t="shared" si="31"/>
        <v>0.51627906976744187</v>
      </c>
      <c r="BF192" s="23">
        <f>VLOOKUP(AH192,POINTS_TABLE!$D$2:$E$6,2,FALSE)</f>
        <v>-2.4216717822795024</v>
      </c>
      <c r="BG192" s="23">
        <f>VLOOKUP(AI192,POINTS_TABLE!$D$7:$E$12,2,FALSE)</f>
        <v>-0.86356024246764762</v>
      </c>
      <c r="BH192" s="23">
        <f>VLOOKUP(AJ192,POINTS_TABLE!$D$13:$E$18,2,FALSE)</f>
        <v>-7.6023925483498971</v>
      </c>
      <c r="BI192" s="23">
        <f>VLOOKUP(AK192,POINTS_TABLE!$D$21:$E$24,2,FALSE)</f>
        <v>-38.273886227485001</v>
      </c>
      <c r="BJ192" s="23">
        <f>VLOOKUP(AL192,POINTS_TABLE!$D$25:$E$27,2,FALSE)</f>
        <v>-16.350408422870363</v>
      </c>
      <c r="BK192" s="23">
        <f>VLOOKUP(AM192,POINTS_TABLE!$D$28:$E$33,2,FALSE)</f>
        <v>16.599345307350365</v>
      </c>
      <c r="BL192" s="23">
        <f>VLOOKUP(AN192,POINTS_TABLE!$D$34:$E$37,2,FALSE)</f>
        <v>7.4046821899710498</v>
      </c>
      <c r="BM192" s="23">
        <f>VLOOKUP(AO192,POINTS_TABLE!$D$38:$E$41,2,FALSE)</f>
        <v>3.0392969223849704</v>
      </c>
      <c r="BN192" s="23">
        <f>VLOOKUP(AP192,POINTS_TABLE!$D$42:$E$44,2,FALSE)</f>
        <v>10.30683560485237</v>
      </c>
      <c r="BO192" s="23">
        <f>VLOOKUP(AQ192,POINTS_TABLE!$D$45:$E$48,2,FALSE)</f>
        <v>-0.79321895608749771</v>
      </c>
      <c r="BP192" s="23">
        <f>VLOOKUP(AR192,POINTS_TABLE!$D$49:$E$50,2,FALSE)</f>
        <v>-3.4375704313596254</v>
      </c>
      <c r="BQ192" s="23">
        <f>VLOOKUP(AS192,POINTS_TABLE!$D$51:$E$52,2,FALSE)</f>
        <v>-3.8353326132213157</v>
      </c>
      <c r="BR192" s="39">
        <f>ROUND(SCORECARD_SCALLING!$C$6-SUM(BF192:BQ192)-TRAIN_SUMMARY!$C$2*SCORECARD_SCALLING!$C$5,0)</f>
        <v>542</v>
      </c>
      <c r="BS192" t="str">
        <f t="shared" si="34"/>
        <v>Manual review</v>
      </c>
      <c r="BT192">
        <f t="shared" si="35"/>
        <v>2</v>
      </c>
    </row>
    <row r="193" spans="1:72">
      <c r="A193" s="2" t="s">
        <v>32</v>
      </c>
      <c r="B193" s="2">
        <v>36</v>
      </c>
      <c r="C193" s="2" t="s">
        <v>22</v>
      </c>
      <c r="D193" s="2" t="s">
        <v>23</v>
      </c>
      <c r="E193" s="2">
        <v>2337</v>
      </c>
      <c r="F193" s="2" t="s">
        <v>34</v>
      </c>
      <c r="G193" s="2" t="s">
        <v>25</v>
      </c>
      <c r="H193" s="2">
        <v>4</v>
      </c>
      <c r="I193" s="2" t="s">
        <v>26</v>
      </c>
      <c r="J193" s="2" t="s">
        <v>27</v>
      </c>
      <c r="K193" s="2">
        <v>4</v>
      </c>
      <c r="L193" s="2" t="s">
        <v>28</v>
      </c>
      <c r="M193" s="2">
        <v>36</v>
      </c>
      <c r="N193" s="2" t="s">
        <v>27</v>
      </c>
      <c r="O193" s="2" t="s">
        <v>29</v>
      </c>
      <c r="P193" s="2">
        <v>1</v>
      </c>
      <c r="Q193" s="2" t="s">
        <v>30</v>
      </c>
      <c r="R193" s="2">
        <v>1</v>
      </c>
      <c r="S193" s="2" t="s">
        <v>27</v>
      </c>
      <c r="T193" s="2" t="s">
        <v>31</v>
      </c>
      <c r="U193" s="2">
        <v>0</v>
      </c>
      <c r="V193">
        <f>_xlfn.XLOOKUP(B193,Binning_WOE_IV!$C$2:$C$6,Binning_WOE_IV!$I$2:$I$6,"not found",-1)</f>
        <v>-0.672432264549915</v>
      </c>
      <c r="W193">
        <f>_xlfn.XLOOKUP(E193,Binning_WOE_IV!$C$7:$C$12,Binning_WOE_IV!$I$7:$I$12,"not found",-1)</f>
        <v>0.12361395596717682</v>
      </c>
      <c r="X193">
        <f>_xlfn.XLOOKUP(M193,Binning_WOE_IV!$C$13:$C$18,Binning_WOE_IV!$I$13:$I$18,"not found",-1)</f>
        <v>0.27579903319597576</v>
      </c>
      <c r="Y193">
        <f>_xlfn.XLOOKUP(A193,Binning_WOE_IV!$B$32:$B$35,Binning_WOE_IV!$G$32:$G$35,"not found",0)</f>
        <v>-0.45557089656450134</v>
      </c>
      <c r="Z193" s="23">
        <f>_xlfn.XLOOKUP(_xlfn.XLOOKUP(C193,Binning_WOE_IV!$AF$2:$AF$6,Binning_WOE_IV!$AG$2:$AG$6,"not found",0),Binning_WOE_IV!$R$36:$R$38,Binning_WOE_IV!$G$36:$G$38,"not found",0)</f>
        <v>0.68738688104907397</v>
      </c>
      <c r="AA193" cm="1">
        <f t="array" ref="AA193">_xlfn.SWITCH(D193,"radio/tv",Binning_WOE_IV!$G$39,"other",Binning_WOE_IV!$G$39,"education",Binning_WOE_IV!$G$40,"retraining",Binning_WOE_IV!$G$40,"furniture/equipment",Binning_WOE_IV!$G$41,"domestic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93">
        <f>_xlfn.LET(_xlpm.b,_xlfn.XLOOKUP(F193,Binning_WOE_IV!$AJ$2:$AJ$6,Binning_WOE_IV!$AK$2:$AK$6,"not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93">
        <f>_xlfn.LET(_xlpm.b,_xlfn.XLOOKUP(G193,Binning_WOE_IV!$AL$2:$AL$6,Binning_WOE_IV!$AM$2:$AM$6,"not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93">
        <f>_xlfn.XLOOKUP(_xlfn.XLOOKUP(I193,Binning_WOE_IV!$AN$2:$AN$5,Binning_WOE_IV!$AO$2:$AO$5,"not found",0),Binning_WOE_IV!$R$53:$R$55,Binning_WOE_IV!$G$53:$G$55,"not found",0)</f>
        <v>0.1811117123342415</v>
      </c>
      <c r="AE193">
        <f>_xlfn.LET(_xlpm.b,_xlfn.XLOOKUP(L193,Binning_WOE_IV!$AQ$2:$AQ$5,Binning_WOE_IV!$AR$2:$AR$5,"not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93">
        <f>_xlfn.XLOOKUP(_xlfn.XLOOKUP(N193,Binning_WOE_IV!$AS$2:$AS$4,Binning_WOE_IV!$AT$2:$AT$4,"not found",0),Binning_WOE_IV!$R$62:$R$63,Binning_WOE_IV!$G$62:$G$63,"not found",0)</f>
        <v>0.12957806221905885</v>
      </c>
      <c r="AG193">
        <f>_xlfn.XLOOKUP(_xlfn.XLOOKUP(O193,Binning_WOE_IV!$AU$2:$AU$4,Binning_WOE_IV!$AV$2:$AV$4,"not found",0),Binning_WOE_IV!$R$64:$R$65,Binning_WOE_IV!$G$64:$G$65,"not found",0)</f>
        <v>0.23435622685305388</v>
      </c>
      <c r="AH193">
        <f>V193*TEST_SUMMARY!$C$3</f>
        <v>0.53026698802232175</v>
      </c>
      <c r="AI193">
        <f>W193*TEST_SUMMARY!$C$4</f>
        <v>-6.1692557392340606E-2</v>
      </c>
      <c r="AJ193">
        <f>X193*TEST_SUMMARY!$C$5</f>
        <v>-0.1756525653466223</v>
      </c>
      <c r="AK193">
        <f>Y193*TEST_SUMMARY!$C$6</f>
        <v>0.35709270141793154</v>
      </c>
      <c r="AL193">
        <f>Z193*TEST_SUMMARY!$C$7</f>
        <v>-0.37777464997720578</v>
      </c>
      <c r="AM193">
        <f>AA193*TEST_SUMMARY!$C$8</f>
        <v>-0.43521580803835686</v>
      </c>
      <c r="AN193">
        <f>AB193*TEST_SUMMARY!$C$9</f>
        <v>0.17108448609736249</v>
      </c>
      <c r="AO193">
        <f>AC193*TEST_SUMMARY!$C$10</f>
        <v>-0.18469041192036334</v>
      </c>
      <c r="AP193">
        <f>AD193*TEST_SUMMARY!$C$11</f>
        <v>-0.21458247952085815</v>
      </c>
      <c r="AQ193">
        <f>AE193*TEST_SUMMARY!$C$12</f>
        <v>-0.28008206528227803</v>
      </c>
      <c r="AR193">
        <f>AF193*TEST_SUMMARY!$C$13</f>
        <v>-7.9424741749105313E-2</v>
      </c>
      <c r="AS193">
        <f>AG193*TEST_SUMMARY!$C$14</f>
        <v>-8.8614999578798745E-2</v>
      </c>
      <c r="AT193">
        <f>TEST_SUMMARY!$C$2+SUM(AH193:AS193)</f>
        <v>-1.6606869180304362</v>
      </c>
      <c r="AU193">
        <f t="shared" si="25"/>
        <v>0.15966980792117033</v>
      </c>
      <c r="AV193">
        <f t="shared" si="26"/>
        <v>0.1739603785746334</v>
      </c>
      <c r="AW193">
        <f t="shared" si="27"/>
        <v>1</v>
      </c>
      <c r="AX193">
        <f t="shared" si="28"/>
        <v>0</v>
      </c>
      <c r="AY193" s="35">
        <f t="shared" si="36"/>
        <v>112</v>
      </c>
      <c r="AZ193" s="35">
        <f t="shared" si="36"/>
        <v>80</v>
      </c>
      <c r="BA193" s="35">
        <f t="shared" si="32"/>
        <v>0.52093023255813953</v>
      </c>
      <c r="BB193" s="35">
        <f t="shared" si="33"/>
        <v>0.94117647058823528</v>
      </c>
      <c r="BC193" s="35">
        <f t="shared" si="29"/>
        <v>0.42024623803009575</v>
      </c>
      <c r="BD193">
        <f t="shared" si="30"/>
        <v>0.94117647058823528</v>
      </c>
      <c r="BE193">
        <f t="shared" si="31"/>
        <v>0.52093023255813953</v>
      </c>
      <c r="BF193" s="23">
        <f>VLOOKUP(AH193,POINTS_TABLE!$D$2:$E$6,2,FALSE)</f>
        <v>22.950406619007929</v>
      </c>
      <c r="BG193" s="23">
        <f>VLOOKUP(AI193,POINTS_TABLE!$D$7:$E$12,2,FALSE)</f>
        <v>-2.6701063982906263</v>
      </c>
      <c r="BH193" s="23">
        <f>VLOOKUP(AJ193,POINTS_TABLE!$D$13:$E$18,2,FALSE)</f>
        <v>-7.6023925483498971</v>
      </c>
      <c r="BI193" s="23">
        <f>VLOOKUP(AK193,POINTS_TABLE!$D$21:$E$24,2,FALSE)</f>
        <v>15.455276084198793</v>
      </c>
      <c r="BJ193" s="23">
        <f>VLOOKUP(AL193,POINTS_TABLE!$D$25:$E$27,2,FALSE)</f>
        <v>-16.350408422870363</v>
      </c>
      <c r="BK193" s="23">
        <f>VLOOKUP(AM193,POINTS_TABLE!$D$28:$E$33,2,FALSE)</f>
        <v>-18.836510639202615</v>
      </c>
      <c r="BL193" s="23">
        <f>VLOOKUP(AN193,POINTS_TABLE!$D$34:$E$37,2,FALSE)</f>
        <v>7.4046821899710498</v>
      </c>
      <c r="BM193" s="23">
        <f>VLOOKUP(AO193,POINTS_TABLE!$D$38:$E$41,2,FALSE)</f>
        <v>-7.9935582413174426</v>
      </c>
      <c r="BN193" s="23">
        <f>VLOOKUP(AP193,POINTS_TABLE!$D$42:$E$44,2,FALSE)</f>
        <v>-9.2873123719919874</v>
      </c>
      <c r="BO193" s="23">
        <f>VLOOKUP(AQ193,POINTS_TABLE!$D$45:$E$48,2,FALSE)</f>
        <v>-12.122190198740443</v>
      </c>
      <c r="BP193" s="23">
        <f>VLOOKUP(AR193,POINTS_TABLE!$D$49:$E$50,2,FALSE)</f>
        <v>-3.4375704313596254</v>
      </c>
      <c r="BQ193" s="23">
        <f>VLOOKUP(AS193,POINTS_TABLE!$D$51:$E$52,2,FALSE)</f>
        <v>-3.8353326132213157</v>
      </c>
      <c r="BR193" s="39">
        <f>ROUND(SCORECARD_SCALLING!$C$6-SUM(BF193:BQ193)-TRAIN_SUMMARY!$C$2*SCORECARD_SCALLING!$C$5,0)</f>
        <v>542</v>
      </c>
      <c r="BS193" t="str">
        <f t="shared" si="34"/>
        <v>Manual review</v>
      </c>
      <c r="BT193">
        <f t="shared" si="35"/>
        <v>2</v>
      </c>
    </row>
    <row r="194" spans="1:72">
      <c r="A194" s="2" t="s">
        <v>37</v>
      </c>
      <c r="B194" s="2">
        <v>36</v>
      </c>
      <c r="C194" s="2" t="s">
        <v>22</v>
      </c>
      <c r="D194" s="2" t="s">
        <v>46</v>
      </c>
      <c r="E194" s="2">
        <v>3535</v>
      </c>
      <c r="F194" s="2" t="s">
        <v>34</v>
      </c>
      <c r="G194" s="2" t="s">
        <v>39</v>
      </c>
      <c r="H194" s="2">
        <v>4</v>
      </c>
      <c r="I194" s="2" t="s">
        <v>26</v>
      </c>
      <c r="J194" s="2" t="s">
        <v>27</v>
      </c>
      <c r="K194" s="2">
        <v>4</v>
      </c>
      <c r="L194" s="2" t="s">
        <v>50</v>
      </c>
      <c r="M194" s="2">
        <v>37</v>
      </c>
      <c r="N194" s="2" t="s">
        <v>27</v>
      </c>
      <c r="O194" s="2" t="s">
        <v>29</v>
      </c>
      <c r="P194" s="2">
        <v>2</v>
      </c>
      <c r="Q194" s="2" t="s">
        <v>30</v>
      </c>
      <c r="R194" s="2">
        <v>1</v>
      </c>
      <c r="S194" s="2" t="s">
        <v>31</v>
      </c>
      <c r="T194" s="2" t="s">
        <v>31</v>
      </c>
      <c r="U194" s="2">
        <v>0</v>
      </c>
      <c r="V194">
        <f>_xlfn.XLOOKUP(B194,Binning_WOE_IV!$C$2:$C$6,Binning_WOE_IV!$I$2:$I$6,"not found",-1)</f>
        <v>-0.672432264549915</v>
      </c>
      <c r="W194">
        <f>_xlfn.XLOOKUP(E194,Binning_WOE_IV!$C$7:$C$12,Binning_WOE_IV!$I$7:$I$12,"not found",-1)</f>
        <v>4.3939369041401284E-2</v>
      </c>
      <c r="X194">
        <f>_xlfn.XLOOKUP(M194,Binning_WOE_IV!$C$13:$C$18,Binning_WOE_IV!$I$13:$I$18,"not found",-1)</f>
        <v>0.27579903319597576</v>
      </c>
      <c r="Y194">
        <f>_xlfn.XLOOKUP(A194,Binning_WOE_IV!$B$32:$B$35,Binning_WOE_IV!$G$32:$G$35,"not found",0)</f>
        <v>1.1281887537091495</v>
      </c>
      <c r="Z194" s="23">
        <f>_xlfn.XLOOKUP(_xlfn.XLOOKUP(C194,Binning_WOE_IV!$AF$2:$AF$6,Binning_WOE_IV!$AG$2:$AG$6,"not found",0),Binning_WOE_IV!$R$36:$R$38,Binning_WOE_IV!$G$36:$G$38,"not found",0)</f>
        <v>0.68738688104907397</v>
      </c>
      <c r="AA194" cm="1">
        <f t="array" ref="AA194">_xlfn.SWITCH(D194,"radio/tv",Binning_WOE_IV!$G$39,"other",Binning_WOE_IV!$G$39,"education",Binning_WOE_IV!$G$40,"retraining",Binning_WOE_IV!$G$40,"furniture/equipment",Binning_WOE_IV!$G$41,"domestic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194">
        <f>_xlfn.LET(_xlpm.b,_xlfn.XLOOKUP(F194,Binning_WOE_IV!$AJ$2:$AJ$6,Binning_WOE_IV!$AK$2:$AK$6,"not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94">
        <f>_xlfn.LET(_xlpm.b,_xlfn.XLOOKUP(G194,Binning_WOE_IV!$AL$2:$AL$6,Binning_WOE_IV!$AM$2:$AM$6,"not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94">
        <f>_xlfn.XLOOKUP(_xlfn.XLOOKUP(I194,Binning_WOE_IV!$AN$2:$AN$5,Binning_WOE_IV!$AO$2:$AO$5,"not found",0),Binning_WOE_IV!$R$53:$R$55,Binning_WOE_IV!$G$53:$G$55,"not found",0)</f>
        <v>0.1811117123342415</v>
      </c>
      <c r="AE194">
        <f>_xlfn.LET(_xlpm.b,_xlfn.XLOOKUP(L194,Binning_WOE_IV!$AQ$2:$AQ$5,Binning_WOE_IV!$AR$2:$AR$5,"not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94">
        <f>_xlfn.XLOOKUP(_xlfn.XLOOKUP(N194,Binning_WOE_IV!$AS$2:$AS$4,Binning_WOE_IV!$AT$2:$AT$4,"not found",0),Binning_WOE_IV!$R$62:$R$63,Binning_WOE_IV!$G$62:$G$63,"not found",0)</f>
        <v>0.12957806221905885</v>
      </c>
      <c r="AG194">
        <f>_xlfn.XLOOKUP(_xlfn.XLOOKUP(O194,Binning_WOE_IV!$AU$2:$AU$4,Binning_WOE_IV!$AV$2:$AV$4,"not found",0),Binning_WOE_IV!$R$64:$R$65,Binning_WOE_IV!$G$64:$G$65,"not found",0)</f>
        <v>0.23435622685305388</v>
      </c>
      <c r="AH194">
        <f>V194*TEST_SUMMARY!$C$3</f>
        <v>0.53026698802232175</v>
      </c>
      <c r="AI194">
        <f>W194*TEST_SUMMARY!$C$4</f>
        <v>-2.1929012991782761E-2</v>
      </c>
      <c r="AJ194">
        <f>X194*TEST_SUMMARY!$C$5</f>
        <v>-0.1756525653466223</v>
      </c>
      <c r="AK194">
        <f>Y194*TEST_SUMMARY!$C$6</f>
        <v>-0.88431454425511169</v>
      </c>
      <c r="AL194">
        <f>Z194*TEST_SUMMARY!$C$7</f>
        <v>-0.37777464997720578</v>
      </c>
      <c r="AM194">
        <f>AA194*TEST_SUMMARY!$C$8</f>
        <v>0.38352631329769549</v>
      </c>
      <c r="AN194">
        <f>AB194*TEST_SUMMARY!$C$9</f>
        <v>0.17108448609736249</v>
      </c>
      <c r="AO194">
        <f>AC194*TEST_SUMMARY!$C$10</f>
        <v>-0.18469041192036334</v>
      </c>
      <c r="AP194">
        <f>AD194*TEST_SUMMARY!$C$11</f>
        <v>-0.21458247952085815</v>
      </c>
      <c r="AQ194">
        <f>AE194*TEST_SUMMARY!$C$12</f>
        <v>6.1778553558697331E-2</v>
      </c>
      <c r="AR194">
        <f>AF194*TEST_SUMMARY!$C$13</f>
        <v>-7.9424741749105313E-2</v>
      </c>
      <c r="AS194">
        <f>AG194*TEST_SUMMARY!$C$14</f>
        <v>-8.8614999578798745E-2</v>
      </c>
      <c r="AT194">
        <f>TEST_SUMMARY!$C$2+SUM(AH194:AS194)</f>
        <v>-1.7017278791258941</v>
      </c>
      <c r="AU194">
        <f t="shared" ref="AU194:AU257" si="37">1/(1+EXP(-AT194))</f>
        <v>0.15423972885040416</v>
      </c>
      <c r="AV194">
        <f t="shared" ref="AV194:AV257" si="38">-((U194*LN(AU194))+(1-U194)*LN(1-AU194))</f>
        <v>0.16751932696751756</v>
      </c>
      <c r="AW194">
        <f t="shared" ref="AW194:AW257" si="39">IF(U194=0,1,0)</f>
        <v>1</v>
      </c>
      <c r="AX194">
        <f t="shared" ref="AX194:AX257" si="40">IF(U194=1,1,0)</f>
        <v>0</v>
      </c>
      <c r="AY194" s="35">
        <f t="shared" si="36"/>
        <v>113</v>
      </c>
      <c r="AZ194" s="35">
        <f t="shared" si="36"/>
        <v>80</v>
      </c>
      <c r="BA194" s="35">
        <f t="shared" si="32"/>
        <v>0.52558139534883719</v>
      </c>
      <c r="BB194" s="35">
        <f t="shared" si="33"/>
        <v>0.94117647058823528</v>
      </c>
      <c r="BC194" s="35">
        <f t="shared" ref="BC194:BC257" si="41">ABS(BA194-BB194)</f>
        <v>0.41559507523939809</v>
      </c>
      <c r="BD194">
        <f t="shared" ref="BD194:BD257" si="42">BB194</f>
        <v>0.94117647058823528</v>
      </c>
      <c r="BE194">
        <f t="shared" ref="BE194:BE257" si="43">BA194</f>
        <v>0.52558139534883719</v>
      </c>
      <c r="BF194" s="23">
        <f>VLOOKUP(AH194,POINTS_TABLE!$D$2:$E$6,2,FALSE)</f>
        <v>22.950406619007929</v>
      </c>
      <c r="BG194" s="23">
        <f>VLOOKUP(AI194,POINTS_TABLE!$D$7:$E$12,2,FALSE)</f>
        <v>-0.94910634884503919</v>
      </c>
      <c r="BH194" s="23">
        <f>VLOOKUP(AJ194,POINTS_TABLE!$D$13:$E$18,2,FALSE)</f>
        <v>-7.6023925483498971</v>
      </c>
      <c r="BI194" s="23">
        <f>VLOOKUP(AK194,POINTS_TABLE!$D$21:$E$24,2,FALSE)</f>
        <v>-38.273886227485001</v>
      </c>
      <c r="BJ194" s="23">
        <f>VLOOKUP(AL194,POINTS_TABLE!$D$25:$E$27,2,FALSE)</f>
        <v>-16.350408422870363</v>
      </c>
      <c r="BK194" s="23">
        <f>VLOOKUP(AM194,POINTS_TABLE!$D$28:$E$33,2,FALSE)</f>
        <v>16.599345307350365</v>
      </c>
      <c r="BL194" s="23">
        <f>VLOOKUP(AN194,POINTS_TABLE!$D$34:$E$37,2,FALSE)</f>
        <v>7.4046821899710498</v>
      </c>
      <c r="BM194" s="23">
        <f>VLOOKUP(AO194,POINTS_TABLE!$D$38:$E$41,2,FALSE)</f>
        <v>-7.9935582413174426</v>
      </c>
      <c r="BN194" s="23">
        <f>VLOOKUP(AP194,POINTS_TABLE!$D$42:$E$44,2,FALSE)</f>
        <v>-9.2873123719919874</v>
      </c>
      <c r="BO194" s="23">
        <f>VLOOKUP(AQ194,POINTS_TABLE!$D$45:$E$48,2,FALSE)</f>
        <v>2.6738283855727758</v>
      </c>
      <c r="BP194" s="23">
        <f>VLOOKUP(AR194,POINTS_TABLE!$D$49:$E$50,2,FALSE)</f>
        <v>-3.4375704313596254</v>
      </c>
      <c r="BQ194" s="23">
        <f>VLOOKUP(AS194,POINTS_TABLE!$D$51:$E$52,2,FALSE)</f>
        <v>-3.8353326132213157</v>
      </c>
      <c r="BR194" s="39">
        <f>ROUND(SCORECARD_SCALLING!$C$6-SUM(BF194:BQ194)-TRAIN_SUMMARY!$C$2*SCORECARD_SCALLING!$C$5,0)</f>
        <v>544</v>
      </c>
      <c r="BS194" t="str">
        <f t="shared" si="34"/>
        <v>Manual review</v>
      </c>
      <c r="BT194">
        <f t="shared" si="35"/>
        <v>2</v>
      </c>
    </row>
    <row r="195" spans="1:72">
      <c r="A195" s="2" t="s">
        <v>21</v>
      </c>
      <c r="B195" s="2">
        <v>24</v>
      </c>
      <c r="C195" s="2" t="s">
        <v>22</v>
      </c>
      <c r="D195" s="2" t="s">
        <v>23</v>
      </c>
      <c r="E195" s="2">
        <v>1231</v>
      </c>
      <c r="F195" s="2" t="s">
        <v>53</v>
      </c>
      <c r="G195" s="2" t="s">
        <v>25</v>
      </c>
      <c r="H195" s="2">
        <v>4</v>
      </c>
      <c r="I195" s="2" t="s">
        <v>36</v>
      </c>
      <c r="J195" s="2" t="s">
        <v>27</v>
      </c>
      <c r="K195" s="2">
        <v>4</v>
      </c>
      <c r="L195" s="2" t="s">
        <v>43</v>
      </c>
      <c r="M195" s="2">
        <v>57</v>
      </c>
      <c r="N195" s="2" t="s">
        <v>27</v>
      </c>
      <c r="O195" s="2" t="s">
        <v>51</v>
      </c>
      <c r="P195" s="2">
        <v>2</v>
      </c>
      <c r="Q195" s="2" t="s">
        <v>52</v>
      </c>
      <c r="R195" s="2">
        <v>1</v>
      </c>
      <c r="S195" s="2" t="s">
        <v>31</v>
      </c>
      <c r="T195" s="2" t="s">
        <v>31</v>
      </c>
      <c r="U195" s="2">
        <v>0</v>
      </c>
      <c r="V195">
        <f>_xlfn.XLOOKUP(B195,Binning_WOE_IV!$C$2:$C$6,Binning_WOE_IV!$I$2:$I$6,"not found",-1)</f>
        <v>-0.12917431193202994</v>
      </c>
      <c r="W195">
        <f>_xlfn.XLOOKUP(E195,Binning_WOE_IV!$C$7:$C$12,Binning_WOE_IV!$I$7:$I$12,"not found",-1)</f>
        <v>0.16104877718831048</v>
      </c>
      <c r="X195">
        <f>_xlfn.XLOOKUP(M195,Binning_WOE_IV!$C$13:$C$18,Binning_WOE_IV!$I$13:$I$18,"not found",-1)</f>
        <v>0.42044277372805144</v>
      </c>
      <c r="Y195">
        <f>_xlfn.XLOOKUP(A195,Binning_WOE_IV!$B$32:$B$35,Binning_WOE_IV!$G$32:$G$35,"not found",0)</f>
        <v>-0.67859154491044971</v>
      </c>
      <c r="Z195" s="23">
        <f>_xlfn.XLOOKUP(_xlfn.XLOOKUP(C195,Binning_WOE_IV!$AF$2:$AF$6,Binning_WOE_IV!$AG$2:$AG$6,"not found",0),Binning_WOE_IV!$R$36:$R$38,Binning_WOE_IV!$G$36:$G$38,"not found",0)</f>
        <v>0.68738688104907397</v>
      </c>
      <c r="AA195" cm="1">
        <f t="array" ref="AA195">_xlfn.SWITCH(D195,"radio/tv",Binning_WOE_IV!$G$39,"other",Binning_WOE_IV!$G$39,"education",Binning_WOE_IV!$G$40,"retraining",Binning_WOE_IV!$G$40,"furniture/equipment",Binning_WOE_IV!$G$41,"domestic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95">
        <f>_xlfn.LET(_xlpm.b,_xlfn.XLOOKUP(F195,Binning_WOE_IV!$AJ$2:$AJ$6,Binning_WOE_IV!$AK$2:$AK$6,"not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195">
        <f>_xlfn.LET(_xlpm.b,_xlfn.XLOOKUP(G195,Binning_WOE_IV!$AL$2:$AL$6,Binning_WOE_IV!$AM$2:$AM$6,"not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95">
        <f>_xlfn.XLOOKUP(_xlfn.XLOOKUP(I195,Binning_WOE_IV!$AN$2:$AN$5,Binning_WOE_IV!$AO$2:$AO$5,"not found",0),Binning_WOE_IV!$R$53:$R$55,Binning_WOE_IV!$G$53:$G$55,"not found",0)</f>
        <v>-0.20099341664998441</v>
      </c>
      <c r="AE195">
        <f>_xlfn.LET(_xlpm.b,_xlfn.XLOOKUP(L195,Binning_WOE_IV!$AQ$2:$AQ$5,Binning_WOE_IV!$AR$2:$AR$5,"not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95">
        <f>_xlfn.XLOOKUP(_xlfn.XLOOKUP(N195,Binning_WOE_IV!$AS$2:$AS$4,Binning_WOE_IV!$AT$2:$AT$4,"not found",0),Binning_WOE_IV!$R$62:$R$63,Binning_WOE_IV!$G$62:$G$63,"not found",0)</f>
        <v>0.12957806221905885</v>
      </c>
      <c r="AG195">
        <f>_xlfn.XLOOKUP(_xlfn.XLOOKUP(O195,Binning_WOE_IV!$AU$2:$AU$4,Binning_WOE_IV!$AV$2:$AV$4,"not found",0),Binning_WOE_IV!$R$64:$R$65,Binning_WOE_IV!$G$64:$G$65,"not found",0)</f>
        <v>-0.4919272386823581</v>
      </c>
      <c r="AH195">
        <f>V195*TEST_SUMMARY!$C$3</f>
        <v>0.10186434668464488</v>
      </c>
      <c r="AI195">
        <f>W195*TEST_SUMMARY!$C$4</f>
        <v>-8.037531726833734E-2</v>
      </c>
      <c r="AJ195">
        <f>X195*TEST_SUMMARY!$C$5</f>
        <v>-0.26777415036949909</v>
      </c>
      <c r="AK195">
        <f>Y195*TEST_SUMMARY!$C$6</f>
        <v>0.53190423215968441</v>
      </c>
      <c r="AL195">
        <f>Z195*TEST_SUMMARY!$C$7</f>
        <v>-0.37777464997720578</v>
      </c>
      <c r="AM195">
        <f>AA195*TEST_SUMMARY!$C$8</f>
        <v>-0.43521580803835686</v>
      </c>
      <c r="AN195">
        <f>AB195*TEST_SUMMARY!$C$9</f>
        <v>-0.49793991054548797</v>
      </c>
      <c r="AO195">
        <f>AC195*TEST_SUMMARY!$C$10</f>
        <v>-0.18469041192036334</v>
      </c>
      <c r="AP195">
        <f>AD195*TEST_SUMMARY!$C$11</f>
        <v>0.23813846799994265</v>
      </c>
      <c r="AQ195">
        <f>AE195*TEST_SUMMARY!$C$12</f>
        <v>-1.8327249432625072E-2</v>
      </c>
      <c r="AR195">
        <f>AF195*TEST_SUMMARY!$C$13</f>
        <v>-7.9424741749105313E-2</v>
      </c>
      <c r="AS195">
        <f>AG195*TEST_SUMMARY!$C$14</f>
        <v>0.18600799575071647</v>
      </c>
      <c r="AT195">
        <f>TEST_SUMMARY!$C$2+SUM(AH195:AS195)</f>
        <v>-1.7050080114681156</v>
      </c>
      <c r="AU195">
        <f t="shared" si="37"/>
        <v>0.153812321250964</v>
      </c>
      <c r="AV195">
        <f t="shared" si="38"/>
        <v>0.16701410148637061</v>
      </c>
      <c r="AW195">
        <f t="shared" si="39"/>
        <v>1</v>
      </c>
      <c r="AX195">
        <f t="shared" si="40"/>
        <v>0</v>
      </c>
      <c r="AY195" s="35">
        <f t="shared" si="36"/>
        <v>114</v>
      </c>
      <c r="AZ195" s="35">
        <f t="shared" si="36"/>
        <v>80</v>
      </c>
      <c r="BA195" s="35">
        <f t="shared" ref="BA195:BA258" si="44">AY195/SUM($AW$2:$AW$301)</f>
        <v>0.53023255813953485</v>
      </c>
      <c r="BB195" s="35">
        <f t="shared" ref="BB195:BB258" si="45">AZ195/SUM($AX$2:$AX$301)</f>
        <v>0.94117647058823528</v>
      </c>
      <c r="BC195" s="35">
        <f t="shared" si="41"/>
        <v>0.41094391244870043</v>
      </c>
      <c r="BD195">
        <f t="shared" si="42"/>
        <v>0.94117647058823528</v>
      </c>
      <c r="BE195">
        <f t="shared" si="43"/>
        <v>0.53023255813953485</v>
      </c>
      <c r="BF195" s="23">
        <f>VLOOKUP(AH195,POINTS_TABLE!$D$2:$E$6,2,FALSE)</f>
        <v>4.4087756341599382</v>
      </c>
      <c r="BG195" s="23">
        <f>VLOOKUP(AI195,POINTS_TABLE!$D$7:$E$12,2,FALSE)</f>
        <v>-3.4787121489872201</v>
      </c>
      <c r="BH195" s="23">
        <f>VLOOKUP(AJ195,POINTS_TABLE!$D$13:$E$18,2,FALSE)</f>
        <v>-11.589493164489957</v>
      </c>
      <c r="BI195" s="23">
        <f>VLOOKUP(AK195,POINTS_TABLE!$D$21:$E$24,2,FALSE)</f>
        <v>23.021267938938855</v>
      </c>
      <c r="BJ195" s="23">
        <f>VLOOKUP(AL195,POINTS_TABLE!$D$25:$E$27,2,FALSE)</f>
        <v>-16.350408422870363</v>
      </c>
      <c r="BK195" s="23">
        <f>VLOOKUP(AM195,POINTS_TABLE!$D$28:$E$33,2,FALSE)</f>
        <v>-18.836510639202615</v>
      </c>
      <c r="BL195" s="23">
        <f>VLOOKUP(AN195,POINTS_TABLE!$D$34:$E$37,2,FALSE)</f>
        <v>-21.551263188140087</v>
      </c>
      <c r="BM195" s="23">
        <f>VLOOKUP(AO195,POINTS_TABLE!$D$38:$E$41,2,FALSE)</f>
        <v>-7.9935582413174426</v>
      </c>
      <c r="BN195" s="23">
        <f>VLOOKUP(AP195,POINTS_TABLE!$D$42:$E$44,2,FALSE)</f>
        <v>10.30683560485237</v>
      </c>
      <c r="BO195" s="23">
        <f>VLOOKUP(AQ195,POINTS_TABLE!$D$45:$E$48,2,FALSE)</f>
        <v>-0.79321895608749771</v>
      </c>
      <c r="BP195" s="23">
        <f>VLOOKUP(AR195,POINTS_TABLE!$D$49:$E$50,2,FALSE)</f>
        <v>-3.4375704313596254</v>
      </c>
      <c r="BQ195" s="23">
        <f>VLOOKUP(AS195,POINTS_TABLE!$D$51:$E$52,2,FALSE)</f>
        <v>8.0505843910576207</v>
      </c>
      <c r="BR195" s="39">
        <f>ROUND(SCORECARD_SCALLING!$C$6-SUM(BF195:BQ195)-TRAIN_SUMMARY!$C$2*SCORECARD_SCALLING!$C$5,0)</f>
        <v>544</v>
      </c>
      <c r="BS195" t="str">
        <f t="shared" ref="BS195:BS258" si="46">IF(BR195&gt;=580,"Accept",IF(AND(BR195&gt;=500,BR195&lt;580),"Manual review","Reject"))</f>
        <v>Manual review</v>
      </c>
      <c r="BT195">
        <f t="shared" ref="BT195:BT258" si="47">IF(BS195="Reject",1,IF(BS195="Manual review",2,3))</f>
        <v>2</v>
      </c>
    </row>
    <row r="196" spans="1:72">
      <c r="A196" s="2" t="s">
        <v>37</v>
      </c>
      <c r="B196" s="2">
        <v>36</v>
      </c>
      <c r="C196" s="2" t="s">
        <v>33</v>
      </c>
      <c r="D196" s="2" t="s">
        <v>23</v>
      </c>
      <c r="E196" s="2">
        <v>2394</v>
      </c>
      <c r="F196" s="2" t="s">
        <v>24</v>
      </c>
      <c r="G196" s="2" t="s">
        <v>35</v>
      </c>
      <c r="H196" s="2">
        <v>4</v>
      </c>
      <c r="I196" s="2" t="s">
        <v>36</v>
      </c>
      <c r="J196" s="2" t="s">
        <v>27</v>
      </c>
      <c r="K196" s="2">
        <v>4</v>
      </c>
      <c r="L196" s="2" t="s">
        <v>50</v>
      </c>
      <c r="M196" s="2">
        <v>25</v>
      </c>
      <c r="N196" s="2" t="s">
        <v>27</v>
      </c>
      <c r="O196" s="2" t="s">
        <v>29</v>
      </c>
      <c r="P196" s="2">
        <v>1</v>
      </c>
      <c r="Q196" s="2" t="s">
        <v>30</v>
      </c>
      <c r="R196" s="2">
        <v>1</v>
      </c>
      <c r="S196" s="2" t="s">
        <v>27</v>
      </c>
      <c r="T196" s="2" t="s">
        <v>31</v>
      </c>
      <c r="U196" s="2">
        <v>0</v>
      </c>
      <c r="V196">
        <f>_xlfn.XLOOKUP(B196,Binning_WOE_IV!$C$2:$C$6,Binning_WOE_IV!$I$2:$I$6,"not found",-1)</f>
        <v>-0.672432264549915</v>
      </c>
      <c r="W196">
        <f>_xlfn.XLOOKUP(E196,Binning_WOE_IV!$C$7:$C$12,Binning_WOE_IV!$I$7:$I$12,"not found",-1)</f>
        <v>0.12361395596717682</v>
      </c>
      <c r="X196">
        <f>_xlfn.XLOOKUP(M196,Binning_WOE_IV!$C$13:$C$18,Binning_WOE_IV!$I$13:$I$18,"not found",-1)</f>
        <v>-0.40221483439086264</v>
      </c>
      <c r="Y196">
        <f>_xlfn.XLOOKUP(A196,Binning_WOE_IV!$B$32:$B$35,Binning_WOE_IV!$G$32:$G$35,"not found",0)</f>
        <v>1.1281887537091495</v>
      </c>
      <c r="Z196" s="23">
        <f>_xlfn.XLOOKUP(_xlfn.XLOOKUP(C196,Binning_WOE_IV!$AF$2:$AF$6,Binning_WOE_IV!$AG$2:$AG$6,"not found",0),Binning_WOE_IV!$R$36:$R$38,Binning_WOE_IV!$G$36:$G$38,"not found",0)</f>
        <v>-4.4726268044255127E-2</v>
      </c>
      <c r="AA196" cm="1">
        <f t="array" ref="AA196">_xlfn.SWITCH(D196,"radio/tv",Binning_WOE_IV!$G$39,"other",Binning_WOE_IV!$G$39,"education",Binning_WOE_IV!$G$40,"retraining",Binning_WOE_IV!$G$40,"furniture/equipment",Binning_WOE_IV!$G$41,"domestic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96">
        <f>_xlfn.LET(_xlpm.b,_xlfn.XLOOKUP(F196,Binning_WOE_IV!$AJ$2:$AJ$6,Binning_WOE_IV!$AK$2:$AK$6,"not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96">
        <f>_xlfn.LET(_xlpm.b,_xlfn.XLOOKUP(G196,Binning_WOE_IV!$AL$2:$AL$6,Binning_WOE_IV!$AM$2:$AM$6,"not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96">
        <f>_xlfn.XLOOKUP(_xlfn.XLOOKUP(I196,Binning_WOE_IV!$AN$2:$AN$5,Binning_WOE_IV!$AO$2:$AO$5,"not found",0),Binning_WOE_IV!$R$53:$R$55,Binning_WOE_IV!$G$53:$G$55,"not found",0)</f>
        <v>-0.20099341664998441</v>
      </c>
      <c r="AE196">
        <f>_xlfn.LET(_xlpm.b,_xlfn.XLOOKUP(L196,Binning_WOE_IV!$AQ$2:$AQ$5,Binning_WOE_IV!$AR$2:$AR$5,"not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96">
        <f>_xlfn.XLOOKUP(_xlfn.XLOOKUP(N196,Binning_WOE_IV!$AS$2:$AS$4,Binning_WOE_IV!$AT$2:$AT$4,"not found",0),Binning_WOE_IV!$R$62:$R$63,Binning_WOE_IV!$G$62:$G$63,"not found",0)</f>
        <v>0.12957806221905885</v>
      </c>
      <c r="AG196">
        <f>_xlfn.XLOOKUP(_xlfn.XLOOKUP(O196,Binning_WOE_IV!$AU$2:$AU$4,Binning_WOE_IV!$AV$2:$AV$4,"not found",0),Binning_WOE_IV!$R$64:$R$65,Binning_WOE_IV!$G$64:$G$65,"not found",0)</f>
        <v>0.23435622685305388</v>
      </c>
      <c r="AH196">
        <f>V196*TEST_SUMMARY!$C$3</f>
        <v>0.53026698802232175</v>
      </c>
      <c r="AI196">
        <f>W196*TEST_SUMMARY!$C$4</f>
        <v>-6.1692557392340606E-2</v>
      </c>
      <c r="AJ196">
        <f>X196*TEST_SUMMARY!$C$5</f>
        <v>0.25616502952357967</v>
      </c>
      <c r="AK196">
        <f>Y196*TEST_SUMMARY!$C$6</f>
        <v>-0.88431454425511169</v>
      </c>
      <c r="AL196">
        <f>Z196*TEST_SUMMARY!$C$7</f>
        <v>2.4580699342731407E-2</v>
      </c>
      <c r="AM196">
        <f>AA196*TEST_SUMMARY!$C$8</f>
        <v>-0.43521580803835686</v>
      </c>
      <c r="AN196">
        <f>AB196*TEST_SUMMARY!$C$9</f>
        <v>-0.49611293003523665</v>
      </c>
      <c r="AO196">
        <f>AC196*TEST_SUMMARY!$C$10</f>
        <v>4.7923621110280083E-2</v>
      </c>
      <c r="AP196">
        <f>AD196*TEST_SUMMARY!$C$11</f>
        <v>0.23813846799994265</v>
      </c>
      <c r="AQ196">
        <f>AE196*TEST_SUMMARY!$C$12</f>
        <v>6.1778553558697331E-2</v>
      </c>
      <c r="AR196">
        <f>AF196*TEST_SUMMARY!$C$13</f>
        <v>-7.9424741749105313E-2</v>
      </c>
      <c r="AS196">
        <f>AG196*TEST_SUMMARY!$C$14</f>
        <v>-8.8614999578798745E-2</v>
      </c>
      <c r="AT196">
        <f>TEST_SUMMARY!$C$2+SUM(AH196:AS196)</f>
        <v>-1.7079230362535203</v>
      </c>
      <c r="AU196">
        <f t="shared" si="37"/>
        <v>0.15343330160395957</v>
      </c>
      <c r="AV196">
        <f t="shared" si="38"/>
        <v>0.16656628736938373</v>
      </c>
      <c r="AW196">
        <f t="shared" si="39"/>
        <v>1</v>
      </c>
      <c r="AX196">
        <f t="shared" si="40"/>
        <v>0</v>
      </c>
      <c r="AY196" s="35">
        <f t="shared" si="36"/>
        <v>115</v>
      </c>
      <c r="AZ196" s="35">
        <f t="shared" si="36"/>
        <v>80</v>
      </c>
      <c r="BA196" s="35">
        <f t="shared" si="44"/>
        <v>0.53488372093023251</v>
      </c>
      <c r="BB196" s="35">
        <f t="shared" si="45"/>
        <v>0.94117647058823528</v>
      </c>
      <c r="BC196" s="35">
        <f t="shared" si="41"/>
        <v>0.40629274965800277</v>
      </c>
      <c r="BD196">
        <f t="shared" si="42"/>
        <v>0.94117647058823528</v>
      </c>
      <c r="BE196">
        <f t="shared" si="43"/>
        <v>0.53488372093023251</v>
      </c>
      <c r="BF196" s="23">
        <f>VLOOKUP(AH196,POINTS_TABLE!$D$2:$E$6,2,FALSE)</f>
        <v>22.950406619007929</v>
      </c>
      <c r="BG196" s="23">
        <f>VLOOKUP(AI196,POINTS_TABLE!$D$7:$E$12,2,FALSE)</f>
        <v>-2.6701063982906263</v>
      </c>
      <c r="BH196" s="23">
        <f>VLOOKUP(AJ196,POINTS_TABLE!$D$13:$E$18,2,FALSE)</f>
        <v>11.087040532285299</v>
      </c>
      <c r="BI196" s="23">
        <f>VLOOKUP(AK196,POINTS_TABLE!$D$21:$E$24,2,FALSE)</f>
        <v>-38.273886227485001</v>
      </c>
      <c r="BJ196" s="23">
        <f>VLOOKUP(AL196,POINTS_TABLE!$D$25:$E$27,2,FALSE)</f>
        <v>1.063873591300236</v>
      </c>
      <c r="BK196" s="23">
        <f>VLOOKUP(AM196,POINTS_TABLE!$D$28:$E$33,2,FALSE)</f>
        <v>-18.836510639202615</v>
      </c>
      <c r="BL196" s="23">
        <f>VLOOKUP(AN196,POINTS_TABLE!$D$34:$E$37,2,FALSE)</f>
        <v>-21.472189916481874</v>
      </c>
      <c r="BM196" s="23">
        <f>VLOOKUP(AO196,POINTS_TABLE!$D$38:$E$41,2,FALSE)</f>
        <v>2.0741751155172814</v>
      </c>
      <c r="BN196" s="23">
        <f>VLOOKUP(AP196,POINTS_TABLE!$D$42:$E$44,2,FALSE)</f>
        <v>10.30683560485237</v>
      </c>
      <c r="BO196" s="23">
        <f>VLOOKUP(AQ196,POINTS_TABLE!$D$45:$E$48,2,FALSE)</f>
        <v>2.6738283855727758</v>
      </c>
      <c r="BP196" s="23">
        <f>VLOOKUP(AR196,POINTS_TABLE!$D$49:$E$50,2,FALSE)</f>
        <v>-3.4375704313596254</v>
      </c>
      <c r="BQ196" s="23">
        <f>VLOOKUP(AS196,POINTS_TABLE!$D$51:$E$52,2,FALSE)</f>
        <v>-3.8353326132213157</v>
      </c>
      <c r="BR196" s="39">
        <f>ROUND(SCORECARD_SCALLING!$C$6-SUM(BF196:BQ196)-TRAIN_SUMMARY!$C$2*SCORECARD_SCALLING!$C$5,0)</f>
        <v>544</v>
      </c>
      <c r="BS196" t="str">
        <f t="shared" si="46"/>
        <v>Manual review</v>
      </c>
      <c r="BT196">
        <f t="shared" si="47"/>
        <v>2</v>
      </c>
    </row>
    <row r="197" spans="1:72">
      <c r="A197" s="2" t="s">
        <v>37</v>
      </c>
      <c r="B197" s="2">
        <v>42</v>
      </c>
      <c r="C197" s="2" t="s">
        <v>33</v>
      </c>
      <c r="D197" s="2" t="s">
        <v>23</v>
      </c>
      <c r="E197" s="2">
        <v>7166</v>
      </c>
      <c r="F197" s="2" t="s">
        <v>24</v>
      </c>
      <c r="G197" s="2" t="s">
        <v>39</v>
      </c>
      <c r="H197" s="2">
        <v>2</v>
      </c>
      <c r="I197" s="2" t="s">
        <v>56</v>
      </c>
      <c r="J197" s="2" t="s">
        <v>27</v>
      </c>
      <c r="K197" s="2">
        <v>4</v>
      </c>
      <c r="L197" s="2" t="s">
        <v>43</v>
      </c>
      <c r="M197" s="2">
        <v>29</v>
      </c>
      <c r="N197" s="2" t="s">
        <v>27</v>
      </c>
      <c r="O197" s="2" t="s">
        <v>51</v>
      </c>
      <c r="P197" s="2">
        <v>1</v>
      </c>
      <c r="Q197" s="2" t="s">
        <v>30</v>
      </c>
      <c r="R197" s="2">
        <v>1</v>
      </c>
      <c r="S197" s="2" t="s">
        <v>31</v>
      </c>
      <c r="T197" s="2" t="s">
        <v>31</v>
      </c>
      <c r="U197" s="2">
        <v>0</v>
      </c>
      <c r="V197">
        <f>_xlfn.XLOOKUP(B197,Binning_WOE_IV!$C$2:$C$6,Binning_WOE_IV!$I$2:$I$6,"not found",-1)</f>
        <v>-0.672432264549915</v>
      </c>
      <c r="W197">
        <f>_xlfn.XLOOKUP(E197,Binning_WOE_IV!$C$7:$C$12,Binning_WOE_IV!$I$7:$I$12,"not found",-1)</f>
        <v>-0.1020145435816787</v>
      </c>
      <c r="X197">
        <f>_xlfn.XLOOKUP(M197,Binning_WOE_IV!$C$13:$C$18,Binning_WOE_IV!$I$13:$I$18,"not found",-1)</f>
        <v>-0.13233987329659078</v>
      </c>
      <c r="Y197">
        <f>_xlfn.XLOOKUP(A197,Binning_WOE_IV!$B$32:$B$35,Binning_WOE_IV!$G$32:$G$35,"not found",0)</f>
        <v>1.1281887537091495</v>
      </c>
      <c r="Z197" s="23">
        <f>_xlfn.XLOOKUP(_xlfn.XLOOKUP(C197,Binning_WOE_IV!$AF$2:$AF$6,Binning_WOE_IV!$AG$2:$AG$6,"not found",0),Binning_WOE_IV!$R$36:$R$38,Binning_WOE_IV!$G$36:$G$38,"not found",0)</f>
        <v>-4.4726268044255127E-2</v>
      </c>
      <c r="AA197" cm="1">
        <f t="array" ref="AA197">_xlfn.SWITCH(D197,"radio/tv",Binning_WOE_IV!$G$39,"other",Binning_WOE_IV!$G$39,"education",Binning_WOE_IV!$G$40,"retraining",Binning_WOE_IV!$G$40,"furniture/equipment",Binning_WOE_IV!$G$41,"domestic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197">
        <f>_xlfn.LET(_xlpm.b,_xlfn.XLOOKUP(F197,Binning_WOE_IV!$AJ$2:$AJ$6,Binning_WOE_IV!$AK$2:$AK$6,"not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97">
        <f>_xlfn.LET(_xlpm.b,_xlfn.XLOOKUP(G197,Binning_WOE_IV!$AL$2:$AL$6,Binning_WOE_IV!$AM$2:$AM$6,"not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97">
        <f>_xlfn.XLOOKUP(_xlfn.XLOOKUP(I197,Binning_WOE_IV!$AN$2:$AN$5,Binning_WOE_IV!$AO$2:$AO$5,"not found",0),Binning_WOE_IV!$R$53:$R$55,Binning_WOE_IV!$G$53:$G$55,"not found",0)</f>
        <v>-0.2698954162208389</v>
      </c>
      <c r="AE197">
        <f>_xlfn.LET(_xlpm.b,_xlfn.XLOOKUP(L197,Binning_WOE_IV!$AQ$2:$AQ$5,Binning_WOE_IV!$AR$2:$AR$5,"not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197">
        <f>_xlfn.XLOOKUP(_xlfn.XLOOKUP(N197,Binning_WOE_IV!$AS$2:$AS$4,Binning_WOE_IV!$AT$2:$AT$4,"not found",0),Binning_WOE_IV!$R$62:$R$63,Binning_WOE_IV!$G$62:$G$63,"not found",0)</f>
        <v>0.12957806221905885</v>
      </c>
      <c r="AG197">
        <f>_xlfn.XLOOKUP(_xlfn.XLOOKUP(O197,Binning_WOE_IV!$AU$2:$AU$4,Binning_WOE_IV!$AV$2:$AV$4,"not found",0),Binning_WOE_IV!$R$64:$R$65,Binning_WOE_IV!$G$64:$G$65,"not found",0)</f>
        <v>-0.4919272386823581</v>
      </c>
      <c r="AH197">
        <f>V197*TEST_SUMMARY!$C$3</f>
        <v>0.53026698802232175</v>
      </c>
      <c r="AI197">
        <f>W197*TEST_SUMMARY!$C$4</f>
        <v>5.0912844229637523E-2</v>
      </c>
      <c r="AJ197">
        <f>X197*TEST_SUMMARY!$C$5</f>
        <v>8.428542324031725E-2</v>
      </c>
      <c r="AK197">
        <f>Y197*TEST_SUMMARY!$C$6</f>
        <v>-0.88431454425511169</v>
      </c>
      <c r="AL197">
        <f>Z197*TEST_SUMMARY!$C$7</f>
        <v>2.4580699342731407E-2</v>
      </c>
      <c r="AM197">
        <f>AA197*TEST_SUMMARY!$C$8</f>
        <v>-0.43521580803835686</v>
      </c>
      <c r="AN197">
        <f>AB197*TEST_SUMMARY!$C$9</f>
        <v>-0.49611293003523665</v>
      </c>
      <c r="AO197">
        <f>AC197*TEST_SUMMARY!$C$10</f>
        <v>-0.18469041192036334</v>
      </c>
      <c r="AP197">
        <f>AD197*TEST_SUMMARY!$C$11</f>
        <v>0.31977406031642996</v>
      </c>
      <c r="AQ197">
        <f>AE197*TEST_SUMMARY!$C$12</f>
        <v>-1.8327249432625072E-2</v>
      </c>
      <c r="AR197">
        <f>AF197*TEST_SUMMARY!$C$13</f>
        <v>-7.9424741749105313E-2</v>
      </c>
      <c r="AS197">
        <f>AG197*TEST_SUMMARY!$C$14</f>
        <v>0.18600799575071647</v>
      </c>
      <c r="AT197">
        <f>TEST_SUMMARY!$C$2+SUM(AH197:AS197)</f>
        <v>-1.7236584892907678</v>
      </c>
      <c r="AU197">
        <f t="shared" si="37"/>
        <v>0.15140052707858637</v>
      </c>
      <c r="AV197">
        <f t="shared" si="38"/>
        <v>0.16416796732957367</v>
      </c>
      <c r="AW197">
        <f t="shared" si="39"/>
        <v>1</v>
      </c>
      <c r="AX197">
        <f t="shared" si="40"/>
        <v>0</v>
      </c>
      <c r="AY197" s="35">
        <f t="shared" si="36"/>
        <v>116</v>
      </c>
      <c r="AZ197" s="35">
        <f t="shared" si="36"/>
        <v>80</v>
      </c>
      <c r="BA197" s="35">
        <f t="shared" si="44"/>
        <v>0.53953488372093028</v>
      </c>
      <c r="BB197" s="35">
        <f t="shared" si="45"/>
        <v>0.94117647058823528</v>
      </c>
      <c r="BC197" s="35">
        <f t="shared" si="41"/>
        <v>0.401641586867305</v>
      </c>
      <c r="BD197">
        <f t="shared" si="42"/>
        <v>0.94117647058823528</v>
      </c>
      <c r="BE197">
        <f t="shared" si="43"/>
        <v>0.53953488372093028</v>
      </c>
      <c r="BF197" s="23">
        <f>VLOOKUP(AH197,POINTS_TABLE!$D$2:$E$6,2,FALSE)</f>
        <v>22.950406619007929</v>
      </c>
      <c r="BG197" s="23">
        <f>VLOOKUP(AI197,POINTS_TABLE!$D$7:$E$12,2,FALSE)</f>
        <v>2.2035512366295098</v>
      </c>
      <c r="BH197" s="23">
        <f>VLOOKUP(AJ197,POINTS_TABLE!$D$13:$E$18,2,FALSE)</f>
        <v>3.6479448638409924</v>
      </c>
      <c r="BI197" s="23">
        <f>VLOOKUP(AK197,POINTS_TABLE!$D$21:$E$24,2,FALSE)</f>
        <v>-38.273886227485001</v>
      </c>
      <c r="BJ197" s="23">
        <f>VLOOKUP(AL197,POINTS_TABLE!$D$25:$E$27,2,FALSE)</f>
        <v>1.063873591300236</v>
      </c>
      <c r="BK197" s="23">
        <f>VLOOKUP(AM197,POINTS_TABLE!$D$28:$E$33,2,FALSE)</f>
        <v>-18.836510639202615</v>
      </c>
      <c r="BL197" s="23">
        <f>VLOOKUP(AN197,POINTS_TABLE!$D$34:$E$37,2,FALSE)</f>
        <v>-21.472189916481874</v>
      </c>
      <c r="BM197" s="23">
        <f>VLOOKUP(AO197,POINTS_TABLE!$D$38:$E$41,2,FALSE)</f>
        <v>-7.9935582413174426</v>
      </c>
      <c r="BN197" s="23">
        <f>VLOOKUP(AP197,POINTS_TABLE!$D$42:$E$44,2,FALSE)</f>
        <v>13.840093530703253</v>
      </c>
      <c r="BO197" s="23">
        <f>VLOOKUP(AQ197,POINTS_TABLE!$D$45:$E$48,2,FALSE)</f>
        <v>-0.79321895608749771</v>
      </c>
      <c r="BP197" s="23">
        <f>VLOOKUP(AR197,POINTS_TABLE!$D$49:$E$50,2,FALSE)</f>
        <v>-3.4375704313596254</v>
      </c>
      <c r="BQ197" s="23">
        <f>VLOOKUP(AS197,POINTS_TABLE!$D$51:$E$52,2,FALSE)</f>
        <v>8.0505843910576207</v>
      </c>
      <c r="BR197" s="39">
        <f>ROUND(SCORECARD_SCALLING!$C$6-SUM(BF197:BQ197)-TRAIN_SUMMARY!$C$2*SCORECARD_SCALLING!$C$5,0)</f>
        <v>545</v>
      </c>
      <c r="BS197" t="str">
        <f t="shared" si="46"/>
        <v>Manual review</v>
      </c>
      <c r="BT197">
        <f t="shared" si="47"/>
        <v>2</v>
      </c>
    </row>
    <row r="198" spans="1:72">
      <c r="A198" s="2" t="s">
        <v>37</v>
      </c>
      <c r="B198" s="2">
        <v>18</v>
      </c>
      <c r="C198" s="2" t="s">
        <v>45</v>
      </c>
      <c r="D198" s="2" t="s">
        <v>41</v>
      </c>
      <c r="E198" s="2">
        <v>1808</v>
      </c>
      <c r="F198" s="2" t="s">
        <v>34</v>
      </c>
      <c r="G198" s="2" t="s">
        <v>39</v>
      </c>
      <c r="H198" s="2">
        <v>4</v>
      </c>
      <c r="I198" s="2" t="s">
        <v>36</v>
      </c>
      <c r="J198" s="2" t="s">
        <v>27</v>
      </c>
      <c r="K198" s="2">
        <v>1</v>
      </c>
      <c r="L198" s="2" t="s">
        <v>28</v>
      </c>
      <c r="M198" s="2">
        <v>22</v>
      </c>
      <c r="N198" s="2" t="s">
        <v>27</v>
      </c>
      <c r="O198" s="2" t="s">
        <v>29</v>
      </c>
      <c r="P198" s="2">
        <v>1</v>
      </c>
      <c r="Q198" s="2" t="s">
        <v>30</v>
      </c>
      <c r="R198" s="2">
        <v>1</v>
      </c>
      <c r="S198" s="2" t="s">
        <v>27</v>
      </c>
      <c r="T198" s="2" t="s">
        <v>31</v>
      </c>
      <c r="U198" s="2">
        <v>1</v>
      </c>
      <c r="V198">
        <f>_xlfn.XLOOKUP(B198,Binning_WOE_IV!$C$2:$C$6,Binning_WOE_IV!$I$2:$I$6,"not found",-1)</f>
        <v>7.0953437452657447E-2</v>
      </c>
      <c r="W198">
        <f>_xlfn.XLOOKUP(E198,Binning_WOE_IV!$C$7:$C$12,Binning_WOE_IV!$I$7:$I$12,"not found",-1)</f>
        <v>0.16104877718831048</v>
      </c>
      <c r="X198">
        <f>_xlfn.XLOOKUP(M198,Binning_WOE_IV!$C$13:$C$18,Binning_WOE_IV!$I$13:$I$18,"not found",-1)</f>
        <v>-0.40221483439086264</v>
      </c>
      <c r="Y198">
        <f>_xlfn.XLOOKUP(A198,Binning_WOE_IV!$B$32:$B$35,Binning_WOE_IV!$G$32:$G$35,"not found",0)</f>
        <v>1.1281887537091495</v>
      </c>
      <c r="Z198" s="23">
        <f>_xlfn.XLOOKUP(_xlfn.XLOOKUP(C198,Binning_WOE_IV!$AF$2:$AF$6,Binning_WOE_IV!$AG$2:$AG$6,"not found",0),Binning_WOE_IV!$R$36:$R$38,Binning_WOE_IV!$G$36:$G$38,"not found",0)</f>
        <v>-4.4726268044255127E-2</v>
      </c>
      <c r="AA198" cm="1">
        <f t="array" ref="AA198">_xlfn.SWITCH(D198,"radio/tv",Binning_WOE_IV!$G$39,"other",Binning_WOE_IV!$G$39,"education",Binning_WOE_IV!$G$40,"retraining",Binning_WOE_IV!$G$40,"furniture/equipment",Binning_WOE_IV!$G$41,"domestic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198">
        <f>_xlfn.LET(_xlpm.b,_xlfn.XLOOKUP(F198,Binning_WOE_IV!$AJ$2:$AJ$6,Binning_WOE_IV!$AK$2:$AK$6,"not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198">
        <f>_xlfn.LET(_xlpm.b,_xlfn.XLOOKUP(G198,Binning_WOE_IV!$AL$2:$AL$6,Binning_WOE_IV!$AM$2:$AM$6,"not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198">
        <f>_xlfn.XLOOKUP(_xlfn.XLOOKUP(I198,Binning_WOE_IV!$AN$2:$AN$5,Binning_WOE_IV!$AO$2:$AO$5,"not found",0),Binning_WOE_IV!$R$53:$R$55,Binning_WOE_IV!$G$53:$G$55,"not found",0)</f>
        <v>-0.20099341664998441</v>
      </c>
      <c r="AE198">
        <f>_xlfn.LET(_xlpm.b,_xlfn.XLOOKUP(L198,Binning_WOE_IV!$AQ$2:$AQ$5,Binning_WOE_IV!$AR$2:$AR$5,"not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198">
        <f>_xlfn.XLOOKUP(_xlfn.XLOOKUP(N198,Binning_WOE_IV!$AS$2:$AS$4,Binning_WOE_IV!$AT$2:$AT$4,"not found",0),Binning_WOE_IV!$R$62:$R$63,Binning_WOE_IV!$G$62:$G$63,"not found",0)</f>
        <v>0.12957806221905885</v>
      </c>
      <c r="AG198">
        <f>_xlfn.XLOOKUP(_xlfn.XLOOKUP(O198,Binning_WOE_IV!$AU$2:$AU$4,Binning_WOE_IV!$AV$2:$AV$4,"not found",0),Binning_WOE_IV!$R$64:$R$65,Binning_WOE_IV!$G$64:$G$65,"not found",0)</f>
        <v>0.23435622685305388</v>
      </c>
      <c r="AH198">
        <f>V198*TEST_SUMMARY!$C$3</f>
        <v>-5.5952498937620498E-2</v>
      </c>
      <c r="AI198">
        <f>W198*TEST_SUMMARY!$C$4</f>
        <v>-8.037531726833734E-2</v>
      </c>
      <c r="AJ198">
        <f>X198*TEST_SUMMARY!$C$5</f>
        <v>0.25616502952357967</v>
      </c>
      <c r="AK198">
        <f>Y198*TEST_SUMMARY!$C$6</f>
        <v>-0.88431454425511169</v>
      </c>
      <c r="AL198">
        <f>Z198*TEST_SUMMARY!$C$7</f>
        <v>2.4580699342731407E-2</v>
      </c>
      <c r="AM198">
        <f>AA198*TEST_SUMMARY!$C$8</f>
        <v>5.9194073638088991E-2</v>
      </c>
      <c r="AN198">
        <f>AB198*TEST_SUMMARY!$C$9</f>
        <v>0.17108448609736249</v>
      </c>
      <c r="AO198">
        <f>AC198*TEST_SUMMARY!$C$10</f>
        <v>-0.18469041192036334</v>
      </c>
      <c r="AP198">
        <f>AD198*TEST_SUMMARY!$C$11</f>
        <v>0.23813846799994265</v>
      </c>
      <c r="AQ198">
        <f>AE198*TEST_SUMMARY!$C$12</f>
        <v>-0.28008206528227803</v>
      </c>
      <c r="AR198">
        <f>AF198*TEST_SUMMARY!$C$13</f>
        <v>-7.9424741749105313E-2</v>
      </c>
      <c r="AS198">
        <f>AG198*TEST_SUMMARY!$C$14</f>
        <v>-8.8614999578798745E-2</v>
      </c>
      <c r="AT198">
        <f>TEST_SUMMARY!$C$2+SUM(AH198:AS198)</f>
        <v>-1.7256926371520329</v>
      </c>
      <c r="AU198">
        <f t="shared" si="37"/>
        <v>0.15113936827930005</v>
      </c>
      <c r="AV198">
        <f t="shared" si="38"/>
        <v>1.8895528991038688</v>
      </c>
      <c r="AW198">
        <f t="shared" si="39"/>
        <v>0</v>
      </c>
      <c r="AX198">
        <f t="shared" si="40"/>
        <v>1</v>
      </c>
      <c r="AY198" s="35">
        <f t="shared" si="36"/>
        <v>116</v>
      </c>
      <c r="AZ198" s="35">
        <f t="shared" si="36"/>
        <v>81</v>
      </c>
      <c r="BA198" s="35">
        <f t="shared" si="44"/>
        <v>0.53953488372093028</v>
      </c>
      <c r="BB198" s="35">
        <f t="shared" si="45"/>
        <v>0.95294117647058818</v>
      </c>
      <c r="BC198" s="35">
        <f t="shared" si="41"/>
        <v>0.4134062927496579</v>
      </c>
      <c r="BD198">
        <f t="shared" si="42"/>
        <v>0.95294117647058818</v>
      </c>
      <c r="BE198">
        <f t="shared" si="43"/>
        <v>0.53953488372093028</v>
      </c>
      <c r="BF198" s="23">
        <f>VLOOKUP(AH198,POINTS_TABLE!$D$2:$E$6,2,FALSE)</f>
        <v>-2.4216717822795024</v>
      </c>
      <c r="BG198" s="23">
        <f>VLOOKUP(AI198,POINTS_TABLE!$D$7:$E$12,2,FALSE)</f>
        <v>-3.4787121489872201</v>
      </c>
      <c r="BH198" s="23">
        <f>VLOOKUP(AJ198,POINTS_TABLE!$D$13:$E$18,2,FALSE)</f>
        <v>11.087040532285299</v>
      </c>
      <c r="BI198" s="23">
        <f>VLOOKUP(AK198,POINTS_TABLE!$D$21:$E$24,2,FALSE)</f>
        <v>-38.273886227485001</v>
      </c>
      <c r="BJ198" s="23">
        <f>VLOOKUP(AL198,POINTS_TABLE!$D$25:$E$27,2,FALSE)</f>
        <v>1.063873591300236</v>
      </c>
      <c r="BK198" s="23">
        <f>VLOOKUP(AM198,POINTS_TABLE!$D$28:$E$33,2,FALSE)</f>
        <v>2.5619698946306131</v>
      </c>
      <c r="BL198" s="23">
        <f>VLOOKUP(AN198,POINTS_TABLE!$D$34:$E$37,2,FALSE)</f>
        <v>7.4046821899710498</v>
      </c>
      <c r="BM198" s="23">
        <f>VLOOKUP(AO198,POINTS_TABLE!$D$38:$E$41,2,FALSE)</f>
        <v>-7.9935582413174426</v>
      </c>
      <c r="BN198" s="23">
        <f>VLOOKUP(AP198,POINTS_TABLE!$D$42:$E$44,2,FALSE)</f>
        <v>10.30683560485237</v>
      </c>
      <c r="BO198" s="23">
        <f>VLOOKUP(AQ198,POINTS_TABLE!$D$45:$E$48,2,FALSE)</f>
        <v>-12.122190198740443</v>
      </c>
      <c r="BP198" s="23">
        <f>VLOOKUP(AR198,POINTS_TABLE!$D$49:$E$50,2,FALSE)</f>
        <v>-3.4375704313596254</v>
      </c>
      <c r="BQ198" s="23">
        <f>VLOOKUP(AS198,POINTS_TABLE!$D$51:$E$52,2,FALSE)</f>
        <v>-3.8353326132213157</v>
      </c>
      <c r="BR198" s="39">
        <f>ROUND(SCORECARD_SCALLING!$C$6-SUM(BF198:BQ198)-TRAIN_SUMMARY!$C$2*SCORECARD_SCALLING!$C$5,0)</f>
        <v>545</v>
      </c>
      <c r="BS198" t="str">
        <f t="shared" si="46"/>
        <v>Manual review</v>
      </c>
      <c r="BT198">
        <f t="shared" si="47"/>
        <v>2</v>
      </c>
    </row>
    <row r="199" spans="1:72">
      <c r="A199" s="2" t="s">
        <v>32</v>
      </c>
      <c r="B199" s="2">
        <v>12</v>
      </c>
      <c r="C199" s="2" t="s">
        <v>33</v>
      </c>
      <c r="D199" s="2" t="s">
        <v>49</v>
      </c>
      <c r="E199" s="2">
        <v>2028</v>
      </c>
      <c r="F199" s="2" t="s">
        <v>24</v>
      </c>
      <c r="G199" s="2" t="s">
        <v>35</v>
      </c>
      <c r="H199" s="2">
        <v>4</v>
      </c>
      <c r="I199" s="2" t="s">
        <v>26</v>
      </c>
      <c r="J199" s="2" t="s">
        <v>27</v>
      </c>
      <c r="K199" s="2">
        <v>2</v>
      </c>
      <c r="L199" s="2" t="s">
        <v>50</v>
      </c>
      <c r="M199" s="2">
        <v>30</v>
      </c>
      <c r="N199" s="2" t="s">
        <v>27</v>
      </c>
      <c r="O199" s="2" t="s">
        <v>29</v>
      </c>
      <c r="P199" s="2">
        <v>1</v>
      </c>
      <c r="Q199" s="2" t="s">
        <v>30</v>
      </c>
      <c r="R199" s="2">
        <v>1</v>
      </c>
      <c r="S199" s="2" t="s">
        <v>27</v>
      </c>
      <c r="T199" s="2" t="s">
        <v>31</v>
      </c>
      <c r="U199" s="2">
        <v>0</v>
      </c>
      <c r="V199">
        <f>_xlfn.XLOOKUP(B199,Binning_WOE_IV!$C$2:$C$6,Binning_WOE_IV!$I$2:$I$6,"not found",-1)</f>
        <v>7.0953437452657447E-2</v>
      </c>
      <c r="W199">
        <f>_xlfn.XLOOKUP(E199,Binning_WOE_IV!$C$7:$C$12,Binning_WOE_IV!$I$7:$I$12,"not found",-1)</f>
        <v>0.12361395596717682</v>
      </c>
      <c r="X199">
        <f>_xlfn.XLOOKUP(M199,Binning_WOE_IV!$C$13:$C$18,Binning_WOE_IV!$I$13:$I$18,"not found",-1)</f>
        <v>-9.0210644079187538E-2</v>
      </c>
      <c r="Y199">
        <f>_xlfn.XLOOKUP(A199,Binning_WOE_IV!$B$32:$B$35,Binning_WOE_IV!$G$32:$G$35,"not found",0)</f>
        <v>-0.45557089656450134</v>
      </c>
      <c r="Z199" s="23">
        <f>_xlfn.XLOOKUP(_xlfn.XLOOKUP(C199,Binning_WOE_IV!$AF$2:$AF$6,Binning_WOE_IV!$AG$2:$AG$6,"not found",0),Binning_WOE_IV!$R$36:$R$38,Binning_WOE_IV!$G$36:$G$38,"not found",0)</f>
        <v>-4.4726268044255127E-2</v>
      </c>
      <c r="AA199" cm="1">
        <f t="array" ref="AA199">_xlfn.SWITCH(D199,"radio/tv",Binning_WOE_IV!$G$39,"other",Binning_WOE_IV!$G$39,"education",Binning_WOE_IV!$G$40,"retraining",Binning_WOE_IV!$G$40,"furniture/equipment",Binning_WOE_IV!$G$41,"domestic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199">
        <f>_xlfn.LET(_xlpm.b,_xlfn.XLOOKUP(F199,Binning_WOE_IV!$AJ$2:$AJ$6,Binning_WOE_IV!$AK$2:$AK$6,"not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199">
        <f>_xlfn.LET(_xlpm.b,_xlfn.XLOOKUP(G199,Binning_WOE_IV!$AL$2:$AL$6,Binning_WOE_IV!$AM$2:$AM$6,"not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199">
        <f>_xlfn.XLOOKUP(_xlfn.XLOOKUP(I199,Binning_WOE_IV!$AN$2:$AN$5,Binning_WOE_IV!$AO$2:$AO$5,"not found",0),Binning_WOE_IV!$R$53:$R$55,Binning_WOE_IV!$G$53:$G$55,"not found",0)</f>
        <v>0.1811117123342415</v>
      </c>
      <c r="AE199">
        <f>_xlfn.LET(_xlpm.b,_xlfn.XLOOKUP(L199,Binning_WOE_IV!$AQ$2:$AQ$5,Binning_WOE_IV!$AR$2:$AR$5,"not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199">
        <f>_xlfn.XLOOKUP(_xlfn.XLOOKUP(N199,Binning_WOE_IV!$AS$2:$AS$4,Binning_WOE_IV!$AT$2:$AT$4,"not found",0),Binning_WOE_IV!$R$62:$R$63,Binning_WOE_IV!$G$62:$G$63,"not found",0)</f>
        <v>0.12957806221905885</v>
      </c>
      <c r="AG199">
        <f>_xlfn.XLOOKUP(_xlfn.XLOOKUP(O199,Binning_WOE_IV!$AU$2:$AU$4,Binning_WOE_IV!$AV$2:$AV$4,"not found",0),Binning_WOE_IV!$R$64:$R$65,Binning_WOE_IV!$G$64:$G$65,"not found",0)</f>
        <v>0.23435622685305388</v>
      </c>
      <c r="AH199">
        <f>V199*TEST_SUMMARY!$C$3</f>
        <v>-5.5952498937620498E-2</v>
      </c>
      <c r="AI199">
        <f>W199*TEST_SUMMARY!$C$4</f>
        <v>-6.1692557392340606E-2</v>
      </c>
      <c r="AJ199">
        <f>X199*TEST_SUMMARY!$C$5</f>
        <v>5.7453903556002682E-2</v>
      </c>
      <c r="AK199">
        <f>Y199*TEST_SUMMARY!$C$6</f>
        <v>0.35709270141793154</v>
      </c>
      <c r="AL199">
        <f>Z199*TEST_SUMMARY!$C$7</f>
        <v>2.4580699342731407E-2</v>
      </c>
      <c r="AM199">
        <f>AA199*TEST_SUMMARY!$C$8</f>
        <v>-0.46936907902687153</v>
      </c>
      <c r="AN199">
        <f>AB199*TEST_SUMMARY!$C$9</f>
        <v>-0.49611293003523665</v>
      </c>
      <c r="AO199">
        <f>AC199*TEST_SUMMARY!$C$10</f>
        <v>4.7923621110280083E-2</v>
      </c>
      <c r="AP199">
        <f>AD199*TEST_SUMMARY!$C$11</f>
        <v>-0.21458247952085815</v>
      </c>
      <c r="AQ199">
        <f>AE199*TEST_SUMMARY!$C$12</f>
        <v>6.1778553558697331E-2</v>
      </c>
      <c r="AR199">
        <f>AF199*TEST_SUMMARY!$C$13</f>
        <v>-7.9424741749105313E-2</v>
      </c>
      <c r="AS199">
        <f>AG199*TEST_SUMMARY!$C$14</f>
        <v>-8.8614999578798745E-2</v>
      </c>
      <c r="AT199">
        <f>TEST_SUMMARY!$C$2+SUM(AH199:AS199)</f>
        <v>-1.7383206220173117</v>
      </c>
      <c r="AU199">
        <f t="shared" si="37"/>
        <v>0.149526372392142</v>
      </c>
      <c r="AV199">
        <f t="shared" si="38"/>
        <v>0.16196187573061735</v>
      </c>
      <c r="AW199">
        <f t="shared" si="39"/>
        <v>1</v>
      </c>
      <c r="AX199">
        <f t="shared" si="40"/>
        <v>0</v>
      </c>
      <c r="AY199" s="35">
        <f t="shared" si="36"/>
        <v>117</v>
      </c>
      <c r="AZ199" s="35">
        <f t="shared" si="36"/>
        <v>81</v>
      </c>
      <c r="BA199" s="35">
        <f t="shared" si="44"/>
        <v>0.54418604651162794</v>
      </c>
      <c r="BB199" s="35">
        <f t="shared" si="45"/>
        <v>0.95294117647058818</v>
      </c>
      <c r="BC199" s="35">
        <f t="shared" si="41"/>
        <v>0.40875512995896024</v>
      </c>
      <c r="BD199">
        <f t="shared" si="42"/>
        <v>0.95294117647058818</v>
      </c>
      <c r="BE199">
        <f t="shared" si="43"/>
        <v>0.54418604651162794</v>
      </c>
      <c r="BF199" s="23">
        <f>VLOOKUP(AH199,POINTS_TABLE!$D$2:$E$6,2,FALSE)</f>
        <v>-2.4216717822795024</v>
      </c>
      <c r="BG199" s="23">
        <f>VLOOKUP(AI199,POINTS_TABLE!$D$7:$E$12,2,FALSE)</f>
        <v>-2.6701063982906263</v>
      </c>
      <c r="BH199" s="23">
        <f>VLOOKUP(AJ199,POINTS_TABLE!$D$13:$E$18,2,FALSE)</f>
        <v>2.4866538521987356</v>
      </c>
      <c r="BI199" s="23">
        <f>VLOOKUP(AK199,POINTS_TABLE!$D$21:$E$24,2,FALSE)</f>
        <v>15.455276084198793</v>
      </c>
      <c r="BJ199" s="23">
        <f>VLOOKUP(AL199,POINTS_TABLE!$D$25:$E$27,2,FALSE)</f>
        <v>1.063873591300236</v>
      </c>
      <c r="BK199" s="23">
        <f>VLOOKUP(AM199,POINTS_TABLE!$D$28:$E$33,2,FALSE)</f>
        <v>-20.314693279760625</v>
      </c>
      <c r="BL199" s="23">
        <f>VLOOKUP(AN199,POINTS_TABLE!$D$34:$E$37,2,FALSE)</f>
        <v>-21.472189916481874</v>
      </c>
      <c r="BM199" s="23">
        <f>VLOOKUP(AO199,POINTS_TABLE!$D$38:$E$41,2,FALSE)</f>
        <v>2.0741751155172814</v>
      </c>
      <c r="BN199" s="23">
        <f>VLOOKUP(AP199,POINTS_TABLE!$D$42:$E$44,2,FALSE)</f>
        <v>-9.2873123719919874</v>
      </c>
      <c r="BO199" s="23">
        <f>VLOOKUP(AQ199,POINTS_TABLE!$D$45:$E$48,2,FALSE)</f>
        <v>2.6738283855727758</v>
      </c>
      <c r="BP199" s="23">
        <f>VLOOKUP(AR199,POINTS_TABLE!$D$49:$E$50,2,FALSE)</f>
        <v>-3.4375704313596254</v>
      </c>
      <c r="BQ199" s="23">
        <f>VLOOKUP(AS199,POINTS_TABLE!$D$51:$E$52,2,FALSE)</f>
        <v>-3.8353326132213157</v>
      </c>
      <c r="BR199" s="39">
        <f>ROUND(SCORECARD_SCALLING!$C$6-SUM(BF199:BQ199)-TRAIN_SUMMARY!$C$2*SCORECARD_SCALLING!$C$5,0)</f>
        <v>546</v>
      </c>
      <c r="BS199" t="str">
        <f t="shared" si="46"/>
        <v>Manual review</v>
      </c>
      <c r="BT199">
        <f t="shared" si="47"/>
        <v>2</v>
      </c>
    </row>
    <row r="200" spans="1:72">
      <c r="A200" s="2" t="s">
        <v>37</v>
      </c>
      <c r="B200" s="2">
        <v>48</v>
      </c>
      <c r="C200" s="2" t="s">
        <v>22</v>
      </c>
      <c r="D200" s="2" t="s">
        <v>49</v>
      </c>
      <c r="E200" s="2">
        <v>8858</v>
      </c>
      <c r="F200" s="2" t="s">
        <v>24</v>
      </c>
      <c r="G200" s="2" t="s">
        <v>39</v>
      </c>
      <c r="H200" s="2">
        <v>2</v>
      </c>
      <c r="I200" s="2" t="s">
        <v>26</v>
      </c>
      <c r="J200" s="2" t="s">
        <v>27</v>
      </c>
      <c r="K200" s="2">
        <v>1</v>
      </c>
      <c r="L200" s="2" t="s">
        <v>47</v>
      </c>
      <c r="M200" s="2">
        <v>35</v>
      </c>
      <c r="N200" s="2" t="s">
        <v>27</v>
      </c>
      <c r="O200" s="2" t="s">
        <v>44</v>
      </c>
      <c r="P200" s="2">
        <v>2</v>
      </c>
      <c r="Q200" s="2" t="s">
        <v>30</v>
      </c>
      <c r="R200" s="2">
        <v>1</v>
      </c>
      <c r="S200" s="2" t="s">
        <v>31</v>
      </c>
      <c r="T200" s="2" t="s">
        <v>31</v>
      </c>
      <c r="U200" s="2">
        <v>0</v>
      </c>
      <c r="V200">
        <f>_xlfn.XLOOKUP(B200,Binning_WOE_IV!$C$2:$C$6,Binning_WOE_IV!$I$2:$I$6,"not found",-1)</f>
        <v>-0.94704225543434295</v>
      </c>
      <c r="W200">
        <f>_xlfn.XLOOKUP(E200,Binning_WOE_IV!$C$7:$C$12,Binning_WOE_IV!$I$7:$I$12,"not found",-1)</f>
        <v>-0.98786424995459821</v>
      </c>
      <c r="X200">
        <f>_xlfn.XLOOKUP(M200,Binning_WOE_IV!$C$13:$C$18,Binning_WOE_IV!$I$13:$I$18,"not found",-1)</f>
        <v>-9.0210644079187538E-2</v>
      </c>
      <c r="Y200">
        <f>_xlfn.XLOOKUP(A200,Binning_WOE_IV!$B$32:$B$35,Binning_WOE_IV!$G$32:$G$35,"not found",0)</f>
        <v>1.1281887537091495</v>
      </c>
      <c r="Z200" s="23">
        <f>_xlfn.XLOOKUP(_xlfn.XLOOKUP(C200,Binning_WOE_IV!$AF$2:$AF$6,Binning_WOE_IV!$AG$2:$AG$6,"not found",0),Binning_WOE_IV!$R$36:$R$38,Binning_WOE_IV!$G$36:$G$38,"not found",0)</f>
        <v>0.68738688104907397</v>
      </c>
      <c r="AA200" cm="1">
        <f t="array" ref="AA200">_xlfn.SWITCH(D200,"radio/tv",Binning_WOE_IV!$G$39,"other",Binning_WOE_IV!$G$39,"education",Binning_WOE_IV!$G$40,"retraining",Binning_WOE_IV!$G$40,"furniture/equipment",Binning_WOE_IV!$G$41,"domestic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00">
        <f>_xlfn.LET(_xlpm.b,_xlfn.XLOOKUP(F200,Binning_WOE_IV!$AJ$2:$AJ$6,Binning_WOE_IV!$AK$2:$AK$6,"not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00">
        <f>_xlfn.LET(_xlpm.b,_xlfn.XLOOKUP(G200,Binning_WOE_IV!$AL$2:$AL$6,Binning_WOE_IV!$AM$2:$AM$6,"not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00">
        <f>_xlfn.XLOOKUP(_xlfn.XLOOKUP(I200,Binning_WOE_IV!$AN$2:$AN$5,Binning_WOE_IV!$AO$2:$AO$5,"not found",0),Binning_WOE_IV!$R$53:$R$55,Binning_WOE_IV!$G$53:$G$55,"not found",0)</f>
        <v>0.1811117123342415</v>
      </c>
      <c r="AE200">
        <f>_xlfn.LET(_xlpm.b,_xlfn.XLOOKUP(L200,Binning_WOE_IV!$AQ$2:$AQ$5,Binning_WOE_IV!$AR$2:$AR$5,"not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00">
        <f>_xlfn.XLOOKUP(_xlfn.XLOOKUP(N200,Binning_WOE_IV!$AS$2:$AS$4,Binning_WOE_IV!$AT$2:$AT$4,"not found",0),Binning_WOE_IV!$R$62:$R$63,Binning_WOE_IV!$G$62:$G$63,"not found",0)</f>
        <v>0.12957806221905885</v>
      </c>
      <c r="AG200">
        <f>_xlfn.XLOOKUP(_xlfn.XLOOKUP(O200,Binning_WOE_IV!$AU$2:$AU$4,Binning_WOE_IV!$AV$2:$AV$4,"not found",0),Binning_WOE_IV!$R$64:$R$65,Binning_WOE_IV!$G$64:$G$65,"not found",0)</f>
        <v>-0.4919272386823581</v>
      </c>
      <c r="AH200">
        <f>V200*TEST_SUMMARY!$C$3</f>
        <v>0.74681907872931619</v>
      </c>
      <c r="AI200">
        <f>W200*TEST_SUMMARY!$C$4</f>
        <v>0.49301772974847569</v>
      </c>
      <c r="AJ200">
        <f>X200*TEST_SUMMARY!$C$5</f>
        <v>5.7453903556002682E-2</v>
      </c>
      <c r="AK200">
        <f>Y200*TEST_SUMMARY!$C$6</f>
        <v>-0.88431454425511169</v>
      </c>
      <c r="AL200">
        <f>Z200*TEST_SUMMARY!$C$7</f>
        <v>-0.37777464997720578</v>
      </c>
      <c r="AM200">
        <f>AA200*TEST_SUMMARY!$C$8</f>
        <v>-0.46936907902687153</v>
      </c>
      <c r="AN200">
        <f>AB200*TEST_SUMMARY!$C$9</f>
        <v>-0.49611293003523665</v>
      </c>
      <c r="AO200">
        <f>AC200*TEST_SUMMARY!$C$10</f>
        <v>-0.18469041192036334</v>
      </c>
      <c r="AP200">
        <f>AD200*TEST_SUMMARY!$C$11</f>
        <v>-0.21458247952085815</v>
      </c>
      <c r="AQ200">
        <f>AE200*TEST_SUMMARY!$C$12</f>
        <v>0.30495501300893796</v>
      </c>
      <c r="AR200">
        <f>AF200*TEST_SUMMARY!$C$13</f>
        <v>-7.9424741749105313E-2</v>
      </c>
      <c r="AS200">
        <f>AG200*TEST_SUMMARY!$C$14</f>
        <v>0.18600799575071647</v>
      </c>
      <c r="AT200">
        <f>TEST_SUMMARY!$C$2+SUM(AH200:AS200)</f>
        <v>-1.7394159304534269</v>
      </c>
      <c r="AU200">
        <f t="shared" si="37"/>
        <v>0.14938713741304768</v>
      </c>
      <c r="AV200">
        <f t="shared" si="38"/>
        <v>0.1617981744958972</v>
      </c>
      <c r="AW200">
        <f t="shared" si="39"/>
        <v>1</v>
      </c>
      <c r="AX200">
        <f t="shared" si="40"/>
        <v>0</v>
      </c>
      <c r="AY200" s="35">
        <f t="shared" si="36"/>
        <v>118</v>
      </c>
      <c r="AZ200" s="35">
        <f t="shared" si="36"/>
        <v>81</v>
      </c>
      <c r="BA200" s="35">
        <f t="shared" si="44"/>
        <v>0.5488372093023256</v>
      </c>
      <c r="BB200" s="35">
        <f t="shared" si="45"/>
        <v>0.95294117647058818</v>
      </c>
      <c r="BC200" s="35">
        <f t="shared" si="41"/>
        <v>0.40410396716826258</v>
      </c>
      <c r="BD200">
        <f t="shared" si="42"/>
        <v>0.95294117647058818</v>
      </c>
      <c r="BE200">
        <f t="shared" si="43"/>
        <v>0.5488372093023256</v>
      </c>
      <c r="BF200" s="23">
        <f>VLOOKUP(AH200,POINTS_TABLE!$D$2:$E$6,2,FALSE)</f>
        <v>32.322965439721465</v>
      </c>
      <c r="BG200" s="23">
        <f>VLOOKUP(AI200,POINTS_TABLE!$D$7:$E$12,2,FALSE)</f>
        <v>21.33822701335383</v>
      </c>
      <c r="BH200" s="23">
        <f>VLOOKUP(AJ200,POINTS_TABLE!$D$13:$E$18,2,FALSE)</f>
        <v>2.4866538521987356</v>
      </c>
      <c r="BI200" s="23">
        <f>VLOOKUP(AK200,POINTS_TABLE!$D$21:$E$24,2,FALSE)</f>
        <v>-38.273886227485001</v>
      </c>
      <c r="BJ200" s="23">
        <f>VLOOKUP(AL200,POINTS_TABLE!$D$25:$E$27,2,FALSE)</f>
        <v>-16.350408422870363</v>
      </c>
      <c r="BK200" s="23">
        <f>VLOOKUP(AM200,POINTS_TABLE!$D$28:$E$33,2,FALSE)</f>
        <v>-20.314693279760625</v>
      </c>
      <c r="BL200" s="23">
        <f>VLOOKUP(AN200,POINTS_TABLE!$D$34:$E$37,2,FALSE)</f>
        <v>-21.472189916481874</v>
      </c>
      <c r="BM200" s="23">
        <f>VLOOKUP(AO200,POINTS_TABLE!$D$38:$E$41,2,FALSE)</f>
        <v>-7.9935582413174426</v>
      </c>
      <c r="BN200" s="23">
        <f>VLOOKUP(AP200,POINTS_TABLE!$D$42:$E$44,2,FALSE)</f>
        <v>-9.2873123719919874</v>
      </c>
      <c r="BO200" s="23">
        <f>VLOOKUP(AQ200,POINTS_TABLE!$D$45:$E$48,2,FALSE)</f>
        <v>13.198712548866723</v>
      </c>
      <c r="BP200" s="23">
        <f>VLOOKUP(AR200,POINTS_TABLE!$D$49:$E$50,2,FALSE)</f>
        <v>-3.4375704313596254</v>
      </c>
      <c r="BQ200" s="23">
        <f>VLOOKUP(AS200,POINTS_TABLE!$D$51:$E$52,2,FALSE)</f>
        <v>8.0505843910576207</v>
      </c>
      <c r="BR200" s="39">
        <f>ROUND(SCORECARD_SCALLING!$C$6-SUM(BF200:BQ200)-TRAIN_SUMMARY!$C$2*SCORECARD_SCALLING!$C$5,0)</f>
        <v>546</v>
      </c>
      <c r="BS200" t="str">
        <f t="shared" si="46"/>
        <v>Manual review</v>
      </c>
      <c r="BT200">
        <f t="shared" si="47"/>
        <v>2</v>
      </c>
    </row>
    <row r="201" spans="1:72">
      <c r="A201" s="2" t="s">
        <v>32</v>
      </c>
      <c r="B201" s="2">
        <v>9</v>
      </c>
      <c r="C201" s="2" t="s">
        <v>33</v>
      </c>
      <c r="D201" s="2" t="s">
        <v>46</v>
      </c>
      <c r="E201" s="2">
        <v>1549</v>
      </c>
      <c r="F201" s="2" t="s">
        <v>24</v>
      </c>
      <c r="G201" s="2" t="s">
        <v>57</v>
      </c>
      <c r="H201" s="2">
        <v>4</v>
      </c>
      <c r="I201" s="2" t="s">
        <v>26</v>
      </c>
      <c r="J201" s="2" t="s">
        <v>27</v>
      </c>
      <c r="K201" s="2">
        <v>2</v>
      </c>
      <c r="L201" s="2" t="s">
        <v>28</v>
      </c>
      <c r="M201" s="2">
        <v>35</v>
      </c>
      <c r="N201" s="2" t="s">
        <v>27</v>
      </c>
      <c r="O201" s="2" t="s">
        <v>29</v>
      </c>
      <c r="P201" s="2">
        <v>1</v>
      </c>
      <c r="Q201" s="2" t="s">
        <v>69</v>
      </c>
      <c r="R201" s="2">
        <v>1</v>
      </c>
      <c r="S201" s="2" t="s">
        <v>27</v>
      </c>
      <c r="T201" s="2" t="s">
        <v>31</v>
      </c>
      <c r="U201" s="2">
        <v>0</v>
      </c>
      <c r="V201">
        <f>_xlfn.XLOOKUP(B201,Binning_WOE_IV!$C$2:$C$6,Binning_WOE_IV!$I$2:$I$6,"not found",-1)</f>
        <v>1.0146162505891094</v>
      </c>
      <c r="W201">
        <f>_xlfn.XLOOKUP(E201,Binning_WOE_IV!$C$7:$C$12,Binning_WOE_IV!$I$7:$I$12,"not found",-1)</f>
        <v>0.16104877718831048</v>
      </c>
      <c r="X201">
        <f>_xlfn.XLOOKUP(M201,Binning_WOE_IV!$C$13:$C$18,Binning_WOE_IV!$I$13:$I$18,"not found",-1)</f>
        <v>-9.0210644079187538E-2</v>
      </c>
      <c r="Y201">
        <f>_xlfn.XLOOKUP(A201,Binning_WOE_IV!$B$32:$B$35,Binning_WOE_IV!$G$32:$G$35,"not found",0)</f>
        <v>-0.45557089656450134</v>
      </c>
      <c r="Z201" s="23">
        <f>_xlfn.XLOOKUP(_xlfn.XLOOKUP(C201,Binning_WOE_IV!$AF$2:$AF$6,Binning_WOE_IV!$AG$2:$AG$6,"not found",0),Binning_WOE_IV!$R$36:$R$38,Binning_WOE_IV!$G$36:$G$38,"not found",0)</f>
        <v>-4.4726268044255127E-2</v>
      </c>
      <c r="AA201" cm="1">
        <f t="array" ref="AA201">_xlfn.SWITCH(D201,"radio/tv",Binning_WOE_IV!$G$39,"other",Binning_WOE_IV!$G$39,"education",Binning_WOE_IV!$G$40,"retraining",Binning_WOE_IV!$G$40,"furniture/equipment",Binning_WOE_IV!$G$41,"domestic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01">
        <f>_xlfn.LET(_xlpm.b,_xlfn.XLOOKUP(F201,Binning_WOE_IV!$AJ$2:$AJ$6,Binning_WOE_IV!$AK$2:$AK$6,"not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01">
        <f>_xlfn.LET(_xlpm.b,_xlfn.XLOOKUP(G201,Binning_WOE_IV!$AL$2:$AL$6,Binning_WOE_IV!$AM$2:$AM$6,"not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01">
        <f>_xlfn.XLOOKUP(_xlfn.XLOOKUP(I201,Binning_WOE_IV!$AN$2:$AN$5,Binning_WOE_IV!$AO$2:$AO$5,"not found",0),Binning_WOE_IV!$R$53:$R$55,Binning_WOE_IV!$G$53:$G$55,"not found",0)</f>
        <v>0.1811117123342415</v>
      </c>
      <c r="AE201">
        <f>_xlfn.LET(_xlpm.b,_xlfn.XLOOKUP(L201,Binning_WOE_IV!$AQ$2:$AQ$5,Binning_WOE_IV!$AR$2:$AR$5,"not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01">
        <f>_xlfn.XLOOKUP(_xlfn.XLOOKUP(N201,Binning_WOE_IV!$AS$2:$AS$4,Binning_WOE_IV!$AT$2:$AT$4,"not found",0),Binning_WOE_IV!$R$62:$R$63,Binning_WOE_IV!$G$62:$G$63,"not found",0)</f>
        <v>0.12957806221905885</v>
      </c>
      <c r="AG201">
        <f>_xlfn.XLOOKUP(_xlfn.XLOOKUP(O201,Binning_WOE_IV!$AU$2:$AU$4,Binning_WOE_IV!$AV$2:$AV$4,"not found",0),Binning_WOE_IV!$R$64:$R$65,Binning_WOE_IV!$G$64:$G$65,"not found",0)</f>
        <v>0.23435622685305388</v>
      </c>
      <c r="AH201">
        <f>V201*TEST_SUMMARY!$C$3</f>
        <v>-0.80010661528638027</v>
      </c>
      <c r="AI201">
        <f>W201*TEST_SUMMARY!$C$4</f>
        <v>-8.037531726833734E-2</v>
      </c>
      <c r="AJ201">
        <f>X201*TEST_SUMMARY!$C$5</f>
        <v>5.7453903556002682E-2</v>
      </c>
      <c r="AK201">
        <f>Y201*TEST_SUMMARY!$C$6</f>
        <v>0.35709270141793154</v>
      </c>
      <c r="AL201">
        <f>Z201*TEST_SUMMARY!$C$7</f>
        <v>2.4580699342731407E-2</v>
      </c>
      <c r="AM201">
        <f>AA201*TEST_SUMMARY!$C$8</f>
        <v>0.38352631329769549</v>
      </c>
      <c r="AN201">
        <f>AB201*TEST_SUMMARY!$C$9</f>
        <v>-0.49611293003523665</v>
      </c>
      <c r="AO201">
        <f>AC201*TEST_SUMMARY!$C$10</f>
        <v>0.2867089209985732</v>
      </c>
      <c r="AP201">
        <f>AD201*TEST_SUMMARY!$C$11</f>
        <v>-0.21458247952085815</v>
      </c>
      <c r="AQ201">
        <f>AE201*TEST_SUMMARY!$C$12</f>
        <v>-0.28008206528227803</v>
      </c>
      <c r="AR201">
        <f>AF201*TEST_SUMMARY!$C$13</f>
        <v>-7.9424741749105313E-2</v>
      </c>
      <c r="AS201">
        <f>AG201*TEST_SUMMARY!$C$14</f>
        <v>-8.8614999578798745E-2</v>
      </c>
      <c r="AT201">
        <f>TEST_SUMMARY!$C$2+SUM(AH201:AS201)</f>
        <v>-1.7513374248701834</v>
      </c>
      <c r="AU201">
        <f t="shared" si="37"/>
        <v>0.14787858906020207</v>
      </c>
      <c r="AV201">
        <f t="shared" si="38"/>
        <v>0.1600262612020899</v>
      </c>
      <c r="AW201">
        <f t="shared" si="39"/>
        <v>1</v>
      </c>
      <c r="AX201">
        <f t="shared" si="40"/>
        <v>0</v>
      </c>
      <c r="AY201" s="35">
        <f t="shared" si="36"/>
        <v>119</v>
      </c>
      <c r="AZ201" s="35">
        <f t="shared" si="36"/>
        <v>81</v>
      </c>
      <c r="BA201" s="35">
        <f t="shared" si="44"/>
        <v>0.55348837209302326</v>
      </c>
      <c r="BB201" s="35">
        <f t="shared" si="45"/>
        <v>0.95294117647058818</v>
      </c>
      <c r="BC201" s="35">
        <f t="shared" si="41"/>
        <v>0.39945280437756492</v>
      </c>
      <c r="BD201">
        <f t="shared" si="42"/>
        <v>0.95294117647058818</v>
      </c>
      <c r="BE201">
        <f t="shared" si="43"/>
        <v>0.55348837209302326</v>
      </c>
      <c r="BF201" s="23">
        <f>VLOOKUP(AH201,POINTS_TABLE!$D$2:$E$6,2,FALSE)</f>
        <v>-34.629295381683434</v>
      </c>
      <c r="BG201" s="23">
        <f>VLOOKUP(AI201,POINTS_TABLE!$D$7:$E$12,2,FALSE)</f>
        <v>-3.4787121489872201</v>
      </c>
      <c r="BH201" s="23">
        <f>VLOOKUP(AJ201,POINTS_TABLE!$D$13:$E$18,2,FALSE)</f>
        <v>2.4866538521987356</v>
      </c>
      <c r="BI201" s="23">
        <f>VLOOKUP(AK201,POINTS_TABLE!$D$21:$E$24,2,FALSE)</f>
        <v>15.455276084198793</v>
      </c>
      <c r="BJ201" s="23">
        <f>VLOOKUP(AL201,POINTS_TABLE!$D$25:$E$27,2,FALSE)</f>
        <v>1.063873591300236</v>
      </c>
      <c r="BK201" s="23">
        <f>VLOOKUP(AM201,POINTS_TABLE!$D$28:$E$33,2,FALSE)</f>
        <v>16.599345307350365</v>
      </c>
      <c r="BL201" s="23">
        <f>VLOOKUP(AN201,POINTS_TABLE!$D$34:$E$37,2,FALSE)</f>
        <v>-21.472189916481874</v>
      </c>
      <c r="BM201" s="23">
        <f>VLOOKUP(AO201,POINTS_TABLE!$D$38:$E$41,2,FALSE)</f>
        <v>12.409006155098014</v>
      </c>
      <c r="BN201" s="23">
        <f>VLOOKUP(AP201,POINTS_TABLE!$D$42:$E$44,2,FALSE)</f>
        <v>-9.2873123719919874</v>
      </c>
      <c r="BO201" s="23">
        <f>VLOOKUP(AQ201,POINTS_TABLE!$D$45:$E$48,2,FALSE)</f>
        <v>-12.122190198740443</v>
      </c>
      <c r="BP201" s="23">
        <f>VLOOKUP(AR201,POINTS_TABLE!$D$49:$E$50,2,FALSE)</f>
        <v>-3.4375704313596254</v>
      </c>
      <c r="BQ201" s="23">
        <f>VLOOKUP(AS201,POINTS_TABLE!$D$51:$E$52,2,FALSE)</f>
        <v>-3.8353326132213157</v>
      </c>
      <c r="BR201" s="39">
        <f>ROUND(SCORECARD_SCALLING!$C$6-SUM(BF201:BQ201)-TRAIN_SUMMARY!$C$2*SCORECARD_SCALLING!$C$5,0)</f>
        <v>546</v>
      </c>
      <c r="BS201" t="str">
        <f t="shared" si="46"/>
        <v>Manual review</v>
      </c>
      <c r="BT201">
        <f t="shared" si="47"/>
        <v>2</v>
      </c>
    </row>
    <row r="202" spans="1:72">
      <c r="A202" s="2" t="s">
        <v>32</v>
      </c>
      <c r="B202" s="2">
        <v>7</v>
      </c>
      <c r="C202" s="2" t="s">
        <v>33</v>
      </c>
      <c r="D202" s="2" t="s">
        <v>23</v>
      </c>
      <c r="E202" s="2">
        <v>2329</v>
      </c>
      <c r="F202" s="2" t="s">
        <v>34</v>
      </c>
      <c r="G202" s="2" t="s">
        <v>57</v>
      </c>
      <c r="H202" s="2">
        <v>1</v>
      </c>
      <c r="I202" s="2" t="s">
        <v>36</v>
      </c>
      <c r="J202" s="2" t="s">
        <v>42</v>
      </c>
      <c r="K202" s="2">
        <v>1</v>
      </c>
      <c r="L202" s="2" t="s">
        <v>28</v>
      </c>
      <c r="M202" s="2">
        <v>45</v>
      </c>
      <c r="N202" s="2" t="s">
        <v>27</v>
      </c>
      <c r="O202" s="2" t="s">
        <v>29</v>
      </c>
      <c r="P202" s="2">
        <v>1</v>
      </c>
      <c r="Q202" s="2" t="s">
        <v>30</v>
      </c>
      <c r="R202" s="2">
        <v>1</v>
      </c>
      <c r="S202" s="2" t="s">
        <v>27</v>
      </c>
      <c r="T202" s="2" t="s">
        <v>31</v>
      </c>
      <c r="U202" s="2">
        <v>0</v>
      </c>
      <c r="V202">
        <f>_xlfn.XLOOKUP(B202,Binning_WOE_IV!$C$2:$C$6,Binning_WOE_IV!$I$2:$I$6,"not found",-1)</f>
        <v>1.0146162505891094</v>
      </c>
      <c r="W202">
        <f>_xlfn.XLOOKUP(E202,Binning_WOE_IV!$C$7:$C$12,Binning_WOE_IV!$I$7:$I$12,"not found",-1)</f>
        <v>0.12361395596717682</v>
      </c>
      <c r="X202">
        <f>_xlfn.XLOOKUP(M202,Binning_WOE_IV!$C$13:$C$18,Binning_WOE_IV!$I$13:$I$18,"not found",-1)</f>
        <v>0.42044277372805144</v>
      </c>
      <c r="Y202">
        <f>_xlfn.XLOOKUP(A202,Binning_WOE_IV!$B$32:$B$35,Binning_WOE_IV!$G$32:$G$35,"not found",0)</f>
        <v>-0.45557089656450134</v>
      </c>
      <c r="Z202" s="23">
        <f>_xlfn.XLOOKUP(_xlfn.XLOOKUP(C202,Binning_WOE_IV!$AF$2:$AF$6,Binning_WOE_IV!$AG$2:$AG$6,"not found",0),Binning_WOE_IV!$R$36:$R$38,Binning_WOE_IV!$G$36:$G$38,"not found",0)</f>
        <v>-4.4726268044255127E-2</v>
      </c>
      <c r="AA202" cm="1">
        <f t="array" ref="AA202">_xlfn.SWITCH(D202,"radio/tv",Binning_WOE_IV!$G$39,"other",Binning_WOE_IV!$G$39,"education",Binning_WOE_IV!$G$40,"retraining",Binning_WOE_IV!$G$40,"furniture/equipment",Binning_WOE_IV!$G$41,"domestic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02">
        <f>_xlfn.LET(_xlpm.b,_xlfn.XLOOKUP(F202,Binning_WOE_IV!$AJ$2:$AJ$6,Binning_WOE_IV!$AK$2:$AK$6,"not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02">
        <f>_xlfn.LET(_xlpm.b,_xlfn.XLOOKUP(G202,Binning_WOE_IV!$AL$2:$AL$6,Binning_WOE_IV!$AM$2:$AM$6,"not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02">
        <f>_xlfn.XLOOKUP(_xlfn.XLOOKUP(I202,Binning_WOE_IV!$AN$2:$AN$5,Binning_WOE_IV!$AO$2:$AO$5,"not found",0),Binning_WOE_IV!$R$53:$R$55,Binning_WOE_IV!$G$53:$G$55,"not found",0)</f>
        <v>-0.20099341664998441</v>
      </c>
      <c r="AE202">
        <f>_xlfn.LET(_xlpm.b,_xlfn.XLOOKUP(L202,Binning_WOE_IV!$AQ$2:$AQ$5,Binning_WOE_IV!$AR$2:$AR$5,"not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02">
        <f>_xlfn.XLOOKUP(_xlfn.XLOOKUP(N202,Binning_WOE_IV!$AS$2:$AS$4,Binning_WOE_IV!$AT$2:$AT$4,"not found",0),Binning_WOE_IV!$R$62:$R$63,Binning_WOE_IV!$G$62:$G$63,"not found",0)</f>
        <v>0.12957806221905885</v>
      </c>
      <c r="AG202">
        <f>_xlfn.XLOOKUP(_xlfn.XLOOKUP(O202,Binning_WOE_IV!$AU$2:$AU$4,Binning_WOE_IV!$AV$2:$AV$4,"not found",0),Binning_WOE_IV!$R$64:$R$65,Binning_WOE_IV!$G$64:$G$65,"not found",0)</f>
        <v>0.23435622685305388</v>
      </c>
      <c r="AH202">
        <f>V202*TEST_SUMMARY!$C$3</f>
        <v>-0.80010661528638027</v>
      </c>
      <c r="AI202">
        <f>W202*TEST_SUMMARY!$C$4</f>
        <v>-6.1692557392340606E-2</v>
      </c>
      <c r="AJ202">
        <f>X202*TEST_SUMMARY!$C$5</f>
        <v>-0.26777415036949909</v>
      </c>
      <c r="AK202">
        <f>Y202*TEST_SUMMARY!$C$6</f>
        <v>0.35709270141793154</v>
      </c>
      <c r="AL202">
        <f>Z202*TEST_SUMMARY!$C$7</f>
        <v>2.4580699342731407E-2</v>
      </c>
      <c r="AM202">
        <f>AA202*TEST_SUMMARY!$C$8</f>
        <v>-0.43521580803835686</v>
      </c>
      <c r="AN202">
        <f>AB202*TEST_SUMMARY!$C$9</f>
        <v>0.17108448609736249</v>
      </c>
      <c r="AO202">
        <f>AC202*TEST_SUMMARY!$C$10</f>
        <v>0.2867089209985732</v>
      </c>
      <c r="AP202">
        <f>AD202*TEST_SUMMARY!$C$11</f>
        <v>0.23813846799994265</v>
      </c>
      <c r="AQ202">
        <f>AE202*TEST_SUMMARY!$C$12</f>
        <v>-0.28008206528227803</v>
      </c>
      <c r="AR202">
        <f>AF202*TEST_SUMMARY!$C$13</f>
        <v>-7.9424741749105313E-2</v>
      </c>
      <c r="AS202">
        <f>AG202*TEST_SUMMARY!$C$14</f>
        <v>-8.8614999578798745E-2</v>
      </c>
      <c r="AT202">
        <f>TEST_SUMMARY!$C$2+SUM(AH202:AS202)</f>
        <v>-1.756706476602341</v>
      </c>
      <c r="AU202">
        <f t="shared" si="37"/>
        <v>0.14720331037843884</v>
      </c>
      <c r="AV202">
        <f t="shared" si="38"/>
        <v>0.15923410735393395</v>
      </c>
      <c r="AW202">
        <f t="shared" si="39"/>
        <v>1</v>
      </c>
      <c r="AX202">
        <f t="shared" si="40"/>
        <v>0</v>
      </c>
      <c r="AY202" s="35">
        <f t="shared" si="36"/>
        <v>120</v>
      </c>
      <c r="AZ202" s="35">
        <f t="shared" si="36"/>
        <v>81</v>
      </c>
      <c r="BA202" s="35">
        <f t="shared" si="44"/>
        <v>0.55813953488372092</v>
      </c>
      <c r="BB202" s="35">
        <f t="shared" si="45"/>
        <v>0.95294117647058818</v>
      </c>
      <c r="BC202" s="35">
        <f t="shared" si="41"/>
        <v>0.39480164158686726</v>
      </c>
      <c r="BD202">
        <f t="shared" si="42"/>
        <v>0.95294117647058818</v>
      </c>
      <c r="BE202">
        <f t="shared" si="43"/>
        <v>0.55813953488372092</v>
      </c>
      <c r="BF202" s="23">
        <f>VLOOKUP(AH202,POINTS_TABLE!$D$2:$E$6,2,FALSE)</f>
        <v>-34.629295381683434</v>
      </c>
      <c r="BG202" s="23">
        <f>VLOOKUP(AI202,POINTS_TABLE!$D$7:$E$12,2,FALSE)</f>
        <v>-2.6701063982906263</v>
      </c>
      <c r="BH202" s="23">
        <f>VLOOKUP(AJ202,POINTS_TABLE!$D$13:$E$18,2,FALSE)</f>
        <v>-11.589493164489957</v>
      </c>
      <c r="BI202" s="23">
        <f>VLOOKUP(AK202,POINTS_TABLE!$D$21:$E$24,2,FALSE)</f>
        <v>15.455276084198793</v>
      </c>
      <c r="BJ202" s="23">
        <f>VLOOKUP(AL202,POINTS_TABLE!$D$25:$E$27,2,FALSE)</f>
        <v>1.063873591300236</v>
      </c>
      <c r="BK202" s="23">
        <f>VLOOKUP(AM202,POINTS_TABLE!$D$28:$E$33,2,FALSE)</f>
        <v>-18.836510639202615</v>
      </c>
      <c r="BL202" s="23">
        <f>VLOOKUP(AN202,POINTS_TABLE!$D$34:$E$37,2,FALSE)</f>
        <v>7.4046821899710498</v>
      </c>
      <c r="BM202" s="23">
        <f>VLOOKUP(AO202,POINTS_TABLE!$D$38:$E$41,2,FALSE)</f>
        <v>12.409006155098014</v>
      </c>
      <c r="BN202" s="23">
        <f>VLOOKUP(AP202,POINTS_TABLE!$D$42:$E$44,2,FALSE)</f>
        <v>10.30683560485237</v>
      </c>
      <c r="BO202" s="23">
        <f>VLOOKUP(AQ202,POINTS_TABLE!$D$45:$E$48,2,FALSE)</f>
        <v>-12.122190198740443</v>
      </c>
      <c r="BP202" s="23">
        <f>VLOOKUP(AR202,POINTS_TABLE!$D$49:$E$50,2,FALSE)</f>
        <v>-3.4375704313596254</v>
      </c>
      <c r="BQ202" s="23">
        <f>VLOOKUP(AS202,POINTS_TABLE!$D$51:$E$52,2,FALSE)</f>
        <v>-3.8353326132213157</v>
      </c>
      <c r="BR202" s="39">
        <f>ROUND(SCORECARD_SCALLING!$C$6-SUM(BF202:BQ202)-TRAIN_SUMMARY!$C$2*SCORECARD_SCALLING!$C$5,0)</f>
        <v>546</v>
      </c>
      <c r="BS202" t="str">
        <f t="shared" si="46"/>
        <v>Manual review</v>
      </c>
      <c r="BT202">
        <f t="shared" si="47"/>
        <v>2</v>
      </c>
    </row>
    <row r="203" spans="1:72">
      <c r="A203" s="2" t="s">
        <v>37</v>
      </c>
      <c r="B203" s="2">
        <v>36</v>
      </c>
      <c r="C203" s="2" t="s">
        <v>45</v>
      </c>
      <c r="D203" s="2" t="s">
        <v>41</v>
      </c>
      <c r="E203" s="2">
        <v>7678</v>
      </c>
      <c r="F203" s="2" t="s">
        <v>48</v>
      </c>
      <c r="G203" s="2" t="s">
        <v>39</v>
      </c>
      <c r="H203" s="2">
        <v>2</v>
      </c>
      <c r="I203" s="2" t="s">
        <v>36</v>
      </c>
      <c r="J203" s="2" t="s">
        <v>27</v>
      </c>
      <c r="K203" s="2">
        <v>4</v>
      </c>
      <c r="L203" s="2" t="s">
        <v>50</v>
      </c>
      <c r="M203" s="2">
        <v>40</v>
      </c>
      <c r="N203" s="2" t="s">
        <v>27</v>
      </c>
      <c r="O203" s="2" t="s">
        <v>29</v>
      </c>
      <c r="P203" s="2">
        <v>2</v>
      </c>
      <c r="Q203" s="2" t="s">
        <v>30</v>
      </c>
      <c r="R203" s="2">
        <v>1</v>
      </c>
      <c r="S203" s="2" t="s">
        <v>31</v>
      </c>
      <c r="T203" s="2" t="s">
        <v>31</v>
      </c>
      <c r="U203" s="2">
        <v>0</v>
      </c>
      <c r="V203">
        <f>_xlfn.XLOOKUP(B203,Binning_WOE_IV!$C$2:$C$6,Binning_WOE_IV!$I$2:$I$6,"not found",-1)</f>
        <v>-0.672432264549915</v>
      </c>
      <c r="W203">
        <f>_xlfn.XLOOKUP(E203,Binning_WOE_IV!$C$7:$C$12,Binning_WOE_IV!$I$7:$I$12,"not found",-1)</f>
        <v>-0.1020145435816787</v>
      </c>
      <c r="X203">
        <f>_xlfn.XLOOKUP(M203,Binning_WOE_IV!$C$13:$C$18,Binning_WOE_IV!$I$13:$I$18,"not found",-1)</f>
        <v>0.27579903319597576</v>
      </c>
      <c r="Y203">
        <f>_xlfn.XLOOKUP(A203,Binning_WOE_IV!$B$32:$B$35,Binning_WOE_IV!$G$32:$G$35,"not found",0)</f>
        <v>1.1281887537091495</v>
      </c>
      <c r="Z203" s="23">
        <f>_xlfn.XLOOKUP(_xlfn.XLOOKUP(C203,Binning_WOE_IV!$AF$2:$AF$6,Binning_WOE_IV!$AG$2:$AG$6,"not found",0),Binning_WOE_IV!$R$36:$R$38,Binning_WOE_IV!$G$36:$G$38,"not found",0)</f>
        <v>-4.4726268044255127E-2</v>
      </c>
      <c r="AA203" cm="1">
        <f t="array" ref="AA203">_xlfn.SWITCH(D203,"radio/tv",Binning_WOE_IV!$G$39,"other",Binning_WOE_IV!$G$39,"education",Binning_WOE_IV!$G$40,"retraining",Binning_WOE_IV!$G$40,"furniture/equipment",Binning_WOE_IV!$G$41,"domestic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03">
        <f>_xlfn.LET(_xlpm.b,_xlfn.XLOOKUP(F203,Binning_WOE_IV!$AJ$2:$AJ$6,Binning_WOE_IV!$AK$2:$AK$6,"not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03">
        <f>_xlfn.LET(_xlpm.b,_xlfn.XLOOKUP(G203,Binning_WOE_IV!$AL$2:$AL$6,Binning_WOE_IV!$AM$2:$AM$6,"not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03">
        <f>_xlfn.XLOOKUP(_xlfn.XLOOKUP(I203,Binning_WOE_IV!$AN$2:$AN$5,Binning_WOE_IV!$AO$2:$AO$5,"not found",0),Binning_WOE_IV!$R$53:$R$55,Binning_WOE_IV!$G$53:$G$55,"not found",0)</f>
        <v>-0.20099341664998441</v>
      </c>
      <c r="AE203">
        <f>_xlfn.LET(_xlpm.b,_xlfn.XLOOKUP(L203,Binning_WOE_IV!$AQ$2:$AQ$5,Binning_WOE_IV!$AR$2:$AR$5,"not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03">
        <f>_xlfn.XLOOKUP(_xlfn.XLOOKUP(N203,Binning_WOE_IV!$AS$2:$AS$4,Binning_WOE_IV!$AT$2:$AT$4,"not found",0),Binning_WOE_IV!$R$62:$R$63,Binning_WOE_IV!$G$62:$G$63,"not found",0)</f>
        <v>0.12957806221905885</v>
      </c>
      <c r="AG203">
        <f>_xlfn.XLOOKUP(_xlfn.XLOOKUP(O203,Binning_WOE_IV!$AU$2:$AU$4,Binning_WOE_IV!$AV$2:$AV$4,"not found",0),Binning_WOE_IV!$R$64:$R$65,Binning_WOE_IV!$G$64:$G$65,"not found",0)</f>
        <v>0.23435622685305388</v>
      </c>
      <c r="AH203">
        <f>V203*TEST_SUMMARY!$C$3</f>
        <v>0.53026698802232175</v>
      </c>
      <c r="AI203">
        <f>W203*TEST_SUMMARY!$C$4</f>
        <v>5.0912844229637523E-2</v>
      </c>
      <c r="AJ203">
        <f>X203*TEST_SUMMARY!$C$5</f>
        <v>-0.1756525653466223</v>
      </c>
      <c r="AK203">
        <f>Y203*TEST_SUMMARY!$C$6</f>
        <v>-0.88431454425511169</v>
      </c>
      <c r="AL203">
        <f>Z203*TEST_SUMMARY!$C$7</f>
        <v>2.4580699342731407E-2</v>
      </c>
      <c r="AM203">
        <f>AA203*TEST_SUMMARY!$C$8</f>
        <v>5.9194073638088991E-2</v>
      </c>
      <c r="AN203">
        <f>AB203*TEST_SUMMARY!$C$9</f>
        <v>-0.49793991054548797</v>
      </c>
      <c r="AO203">
        <f>AC203*TEST_SUMMARY!$C$10</f>
        <v>-0.18469041192036334</v>
      </c>
      <c r="AP203">
        <f>AD203*TEST_SUMMARY!$C$11</f>
        <v>0.23813846799994265</v>
      </c>
      <c r="AQ203">
        <f>AE203*TEST_SUMMARY!$C$12</f>
        <v>6.1778553558697331E-2</v>
      </c>
      <c r="AR203">
        <f>AF203*TEST_SUMMARY!$C$13</f>
        <v>-7.9424741749105313E-2</v>
      </c>
      <c r="AS203">
        <f>AG203*TEST_SUMMARY!$C$14</f>
        <v>-8.8614999578798745E-2</v>
      </c>
      <c r="AT203">
        <f>TEST_SUMMARY!$C$2+SUM(AH203:AS203)</f>
        <v>-1.767166361366193</v>
      </c>
      <c r="AU203">
        <f t="shared" si="37"/>
        <v>0.14589507361823542</v>
      </c>
      <c r="AV203">
        <f t="shared" si="38"/>
        <v>0.15770122812515647</v>
      </c>
      <c r="AW203">
        <f t="shared" si="39"/>
        <v>1</v>
      </c>
      <c r="AX203">
        <f t="shared" si="40"/>
        <v>0</v>
      </c>
      <c r="AY203" s="35">
        <f t="shared" si="36"/>
        <v>121</v>
      </c>
      <c r="AZ203" s="35">
        <f t="shared" si="36"/>
        <v>81</v>
      </c>
      <c r="BA203" s="35">
        <f t="shared" si="44"/>
        <v>0.56279069767441858</v>
      </c>
      <c r="BB203" s="35">
        <f t="shared" si="45"/>
        <v>0.95294117647058818</v>
      </c>
      <c r="BC203" s="35">
        <f t="shared" si="41"/>
        <v>0.3901504787961696</v>
      </c>
      <c r="BD203">
        <f t="shared" si="42"/>
        <v>0.95294117647058818</v>
      </c>
      <c r="BE203">
        <f t="shared" si="43"/>
        <v>0.56279069767441858</v>
      </c>
      <c r="BF203" s="23">
        <f>VLOOKUP(AH203,POINTS_TABLE!$D$2:$E$6,2,FALSE)</f>
        <v>22.950406619007929</v>
      </c>
      <c r="BG203" s="23">
        <f>VLOOKUP(AI203,POINTS_TABLE!$D$7:$E$12,2,FALSE)</f>
        <v>2.2035512366295098</v>
      </c>
      <c r="BH203" s="23">
        <f>VLOOKUP(AJ203,POINTS_TABLE!$D$13:$E$18,2,FALSE)</f>
        <v>-7.6023925483498971</v>
      </c>
      <c r="BI203" s="23">
        <f>VLOOKUP(AK203,POINTS_TABLE!$D$21:$E$24,2,FALSE)</f>
        <v>-38.273886227485001</v>
      </c>
      <c r="BJ203" s="23">
        <f>VLOOKUP(AL203,POINTS_TABLE!$D$25:$E$27,2,FALSE)</f>
        <v>1.063873591300236</v>
      </c>
      <c r="BK203" s="23">
        <f>VLOOKUP(AM203,POINTS_TABLE!$D$28:$E$33,2,FALSE)</f>
        <v>2.5619698946306131</v>
      </c>
      <c r="BL203" s="23">
        <f>VLOOKUP(AN203,POINTS_TABLE!$D$34:$E$37,2,FALSE)</f>
        <v>-21.551263188140087</v>
      </c>
      <c r="BM203" s="23">
        <f>VLOOKUP(AO203,POINTS_TABLE!$D$38:$E$41,2,FALSE)</f>
        <v>-7.9935582413174426</v>
      </c>
      <c r="BN203" s="23">
        <f>VLOOKUP(AP203,POINTS_TABLE!$D$42:$E$44,2,FALSE)</f>
        <v>10.30683560485237</v>
      </c>
      <c r="BO203" s="23">
        <f>VLOOKUP(AQ203,POINTS_TABLE!$D$45:$E$48,2,FALSE)</f>
        <v>2.6738283855727758</v>
      </c>
      <c r="BP203" s="23">
        <f>VLOOKUP(AR203,POINTS_TABLE!$D$49:$E$50,2,FALSE)</f>
        <v>-3.4375704313596254</v>
      </c>
      <c r="BQ203" s="23">
        <f>VLOOKUP(AS203,POINTS_TABLE!$D$51:$E$52,2,FALSE)</f>
        <v>-3.8353326132213157</v>
      </c>
      <c r="BR203" s="39">
        <f>ROUND(SCORECARD_SCALLING!$C$6-SUM(BF203:BQ203)-TRAIN_SUMMARY!$C$2*SCORECARD_SCALLING!$C$5,0)</f>
        <v>547</v>
      </c>
      <c r="BS203" t="str">
        <f t="shared" si="46"/>
        <v>Manual review</v>
      </c>
      <c r="BT203">
        <f t="shared" si="47"/>
        <v>2</v>
      </c>
    </row>
    <row r="204" spans="1:72">
      <c r="A204" s="2" t="s">
        <v>37</v>
      </c>
      <c r="B204" s="2">
        <v>18</v>
      </c>
      <c r="C204" s="2" t="s">
        <v>33</v>
      </c>
      <c r="D204" s="2" t="s">
        <v>68</v>
      </c>
      <c r="E204" s="2">
        <v>1943</v>
      </c>
      <c r="F204" s="2" t="s">
        <v>34</v>
      </c>
      <c r="G204" s="2" t="s">
        <v>57</v>
      </c>
      <c r="H204" s="2">
        <v>4</v>
      </c>
      <c r="I204" s="2" t="s">
        <v>36</v>
      </c>
      <c r="J204" s="2" t="s">
        <v>27</v>
      </c>
      <c r="K204" s="2">
        <v>4</v>
      </c>
      <c r="L204" s="2" t="s">
        <v>28</v>
      </c>
      <c r="M204" s="2">
        <v>23</v>
      </c>
      <c r="N204" s="2" t="s">
        <v>27</v>
      </c>
      <c r="O204" s="2" t="s">
        <v>29</v>
      </c>
      <c r="P204" s="2">
        <v>1</v>
      </c>
      <c r="Q204" s="2" t="s">
        <v>30</v>
      </c>
      <c r="R204" s="2">
        <v>1</v>
      </c>
      <c r="S204" s="2" t="s">
        <v>27</v>
      </c>
      <c r="T204" s="2" t="s">
        <v>31</v>
      </c>
      <c r="U204" s="2">
        <v>1</v>
      </c>
      <c r="V204">
        <f>_xlfn.XLOOKUP(B204,Binning_WOE_IV!$C$2:$C$6,Binning_WOE_IV!$I$2:$I$6,"not found",-1)</f>
        <v>7.0953437452657447E-2</v>
      </c>
      <c r="W204">
        <f>_xlfn.XLOOKUP(E204,Binning_WOE_IV!$C$7:$C$12,Binning_WOE_IV!$I$7:$I$12,"not found",-1)</f>
        <v>0.16104877718831048</v>
      </c>
      <c r="X204">
        <f>_xlfn.XLOOKUP(M204,Binning_WOE_IV!$C$13:$C$18,Binning_WOE_IV!$I$13:$I$18,"not found",-1)</f>
        <v>-0.40221483439086264</v>
      </c>
      <c r="Y204">
        <f>_xlfn.XLOOKUP(A204,Binning_WOE_IV!$B$32:$B$35,Binning_WOE_IV!$G$32:$G$35,"not found",0)</f>
        <v>1.1281887537091495</v>
      </c>
      <c r="Z204" s="23">
        <f>_xlfn.XLOOKUP(_xlfn.XLOOKUP(C204,Binning_WOE_IV!$AF$2:$AF$6,Binning_WOE_IV!$AG$2:$AG$6,"not found",0),Binning_WOE_IV!$R$36:$R$38,Binning_WOE_IV!$G$36:$G$38,"not found",0)</f>
        <v>-4.4726268044255127E-2</v>
      </c>
      <c r="AA204" cm="1">
        <f t="array" ref="AA204">_xlfn.SWITCH(D204,"radio/tv",Binning_WOE_IV!$G$39,"other",Binning_WOE_IV!$G$39,"education",Binning_WOE_IV!$G$40,"retraining",Binning_WOE_IV!$G$40,"furniture/equipment",Binning_WOE_IV!$G$41,"domestic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04">
        <f>_xlfn.LET(_xlpm.b,_xlfn.XLOOKUP(F204,Binning_WOE_IV!$AJ$2:$AJ$6,Binning_WOE_IV!$AK$2:$AK$6,"not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04">
        <f>_xlfn.LET(_xlpm.b,_xlfn.XLOOKUP(G204,Binning_WOE_IV!$AL$2:$AL$6,Binning_WOE_IV!$AM$2:$AM$6,"not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04">
        <f>_xlfn.XLOOKUP(_xlfn.XLOOKUP(I204,Binning_WOE_IV!$AN$2:$AN$5,Binning_WOE_IV!$AO$2:$AO$5,"not found",0),Binning_WOE_IV!$R$53:$R$55,Binning_WOE_IV!$G$53:$G$55,"not found",0)</f>
        <v>-0.20099341664998441</v>
      </c>
      <c r="AE204">
        <f>_xlfn.LET(_xlpm.b,_xlfn.XLOOKUP(L204,Binning_WOE_IV!$AQ$2:$AQ$5,Binning_WOE_IV!$AR$2:$AR$5,"not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04">
        <f>_xlfn.XLOOKUP(_xlfn.XLOOKUP(N204,Binning_WOE_IV!$AS$2:$AS$4,Binning_WOE_IV!$AT$2:$AT$4,"not found",0),Binning_WOE_IV!$R$62:$R$63,Binning_WOE_IV!$G$62:$G$63,"not found",0)</f>
        <v>0.12957806221905885</v>
      </c>
      <c r="AG204">
        <f>_xlfn.XLOOKUP(_xlfn.XLOOKUP(O204,Binning_WOE_IV!$AU$2:$AU$4,Binning_WOE_IV!$AV$2:$AV$4,"not found",0),Binning_WOE_IV!$R$64:$R$65,Binning_WOE_IV!$G$64:$G$65,"not found",0)</f>
        <v>0.23435622685305388</v>
      </c>
      <c r="AH204">
        <f>V204*TEST_SUMMARY!$C$3</f>
        <v>-5.5952498937620498E-2</v>
      </c>
      <c r="AI204">
        <f>W204*TEST_SUMMARY!$C$4</f>
        <v>-8.037531726833734E-2</v>
      </c>
      <c r="AJ204">
        <f>X204*TEST_SUMMARY!$C$5</f>
        <v>0.25616502952357967</v>
      </c>
      <c r="AK204">
        <f>Y204*TEST_SUMMARY!$C$6</f>
        <v>-0.88431454425511169</v>
      </c>
      <c r="AL204">
        <f>Z204*TEST_SUMMARY!$C$7</f>
        <v>2.4580699342731407E-2</v>
      </c>
      <c r="AM204">
        <f>AA204*TEST_SUMMARY!$C$8</f>
        <v>-0.46936907902687153</v>
      </c>
      <c r="AN204">
        <f>AB204*TEST_SUMMARY!$C$9</f>
        <v>0.17108448609736249</v>
      </c>
      <c r="AO204">
        <f>AC204*TEST_SUMMARY!$C$10</f>
        <v>0.2867089209985732</v>
      </c>
      <c r="AP204">
        <f>AD204*TEST_SUMMARY!$C$11</f>
        <v>0.23813846799994265</v>
      </c>
      <c r="AQ204">
        <f>AE204*TEST_SUMMARY!$C$12</f>
        <v>-0.28008206528227803</v>
      </c>
      <c r="AR204">
        <f>AF204*TEST_SUMMARY!$C$13</f>
        <v>-7.9424741749105313E-2</v>
      </c>
      <c r="AS204">
        <f>AG204*TEST_SUMMARY!$C$14</f>
        <v>-8.8614999578798745E-2</v>
      </c>
      <c r="AT204">
        <f>TEST_SUMMARY!$C$2+SUM(AH204:AS204)</f>
        <v>-1.7828564568980569</v>
      </c>
      <c r="AU204">
        <f t="shared" si="37"/>
        <v>0.14395077778175711</v>
      </c>
      <c r="AV204">
        <f t="shared" si="38"/>
        <v>1.9382838588002573</v>
      </c>
      <c r="AW204">
        <f t="shared" si="39"/>
        <v>0</v>
      </c>
      <c r="AX204">
        <f t="shared" si="40"/>
        <v>1</v>
      </c>
      <c r="AY204" s="35">
        <f t="shared" si="36"/>
        <v>121</v>
      </c>
      <c r="AZ204" s="35">
        <f t="shared" si="36"/>
        <v>82</v>
      </c>
      <c r="BA204" s="35">
        <f t="shared" si="44"/>
        <v>0.56279069767441858</v>
      </c>
      <c r="BB204" s="35">
        <f t="shared" si="45"/>
        <v>0.96470588235294119</v>
      </c>
      <c r="BC204" s="35">
        <f t="shared" si="41"/>
        <v>0.40191518467852261</v>
      </c>
      <c r="BD204">
        <f t="shared" si="42"/>
        <v>0.96470588235294119</v>
      </c>
      <c r="BE204">
        <f t="shared" si="43"/>
        <v>0.56279069767441858</v>
      </c>
      <c r="BF204" s="23">
        <f>VLOOKUP(AH204,POINTS_TABLE!$D$2:$E$6,2,FALSE)</f>
        <v>-2.4216717822795024</v>
      </c>
      <c r="BG204" s="23">
        <f>VLOOKUP(AI204,POINTS_TABLE!$D$7:$E$12,2,FALSE)</f>
        <v>-3.4787121489872201</v>
      </c>
      <c r="BH204" s="23">
        <f>VLOOKUP(AJ204,POINTS_TABLE!$D$13:$E$18,2,FALSE)</f>
        <v>11.087040532285299</v>
      </c>
      <c r="BI204" s="23">
        <f>VLOOKUP(AK204,POINTS_TABLE!$D$21:$E$24,2,FALSE)</f>
        <v>-38.273886227485001</v>
      </c>
      <c r="BJ204" s="23">
        <f>VLOOKUP(AL204,POINTS_TABLE!$D$25:$E$27,2,FALSE)</f>
        <v>1.063873591300236</v>
      </c>
      <c r="BK204" s="23">
        <f>VLOOKUP(AM204,POINTS_TABLE!$D$28:$E$33,2,FALSE)</f>
        <v>-20.314693279760625</v>
      </c>
      <c r="BL204" s="23">
        <f>VLOOKUP(AN204,POINTS_TABLE!$D$34:$E$37,2,FALSE)</f>
        <v>7.4046821899710498</v>
      </c>
      <c r="BM204" s="23">
        <f>VLOOKUP(AO204,POINTS_TABLE!$D$38:$E$41,2,FALSE)</f>
        <v>12.409006155098014</v>
      </c>
      <c r="BN204" s="23">
        <f>VLOOKUP(AP204,POINTS_TABLE!$D$42:$E$44,2,FALSE)</f>
        <v>10.30683560485237</v>
      </c>
      <c r="BO204" s="23">
        <f>VLOOKUP(AQ204,POINTS_TABLE!$D$45:$E$48,2,FALSE)</f>
        <v>-12.122190198740443</v>
      </c>
      <c r="BP204" s="23">
        <f>VLOOKUP(AR204,POINTS_TABLE!$D$49:$E$50,2,FALSE)</f>
        <v>-3.4375704313596254</v>
      </c>
      <c r="BQ204" s="23">
        <f>VLOOKUP(AS204,POINTS_TABLE!$D$51:$E$52,2,FALSE)</f>
        <v>-3.8353326132213157</v>
      </c>
      <c r="BR204" s="39">
        <f>ROUND(SCORECARD_SCALLING!$C$6-SUM(BF204:BQ204)-TRAIN_SUMMARY!$C$2*SCORECARD_SCALLING!$C$5,0)</f>
        <v>548</v>
      </c>
      <c r="BS204" t="str">
        <f t="shared" si="46"/>
        <v>Manual review</v>
      </c>
      <c r="BT204">
        <f t="shared" si="47"/>
        <v>2</v>
      </c>
    </row>
    <row r="205" spans="1:72">
      <c r="A205" s="2" t="s">
        <v>21</v>
      </c>
      <c r="B205" s="2">
        <v>6</v>
      </c>
      <c r="C205" s="2" t="s">
        <v>22</v>
      </c>
      <c r="D205" s="2" t="s">
        <v>23</v>
      </c>
      <c r="E205" s="2">
        <v>1957</v>
      </c>
      <c r="F205" s="2" t="s">
        <v>34</v>
      </c>
      <c r="G205" s="2" t="s">
        <v>39</v>
      </c>
      <c r="H205" s="2">
        <v>1</v>
      </c>
      <c r="I205" s="2" t="s">
        <v>36</v>
      </c>
      <c r="J205" s="2" t="s">
        <v>27</v>
      </c>
      <c r="K205" s="2">
        <v>4</v>
      </c>
      <c r="L205" s="2" t="s">
        <v>50</v>
      </c>
      <c r="M205" s="2">
        <v>31</v>
      </c>
      <c r="N205" s="2" t="s">
        <v>27</v>
      </c>
      <c r="O205" s="2" t="s">
        <v>29</v>
      </c>
      <c r="P205" s="2">
        <v>1</v>
      </c>
      <c r="Q205" s="2" t="s">
        <v>30</v>
      </c>
      <c r="R205" s="2">
        <v>1</v>
      </c>
      <c r="S205" s="2" t="s">
        <v>27</v>
      </c>
      <c r="T205" s="2" t="s">
        <v>31</v>
      </c>
      <c r="U205" s="2">
        <v>0</v>
      </c>
      <c r="V205">
        <f>_xlfn.XLOOKUP(B205,Binning_WOE_IV!$C$2:$C$6,Binning_WOE_IV!$I$2:$I$6,"not found",-1)</f>
        <v>1.0146162505891094</v>
      </c>
      <c r="W205">
        <f>_xlfn.XLOOKUP(E205,Binning_WOE_IV!$C$7:$C$12,Binning_WOE_IV!$I$7:$I$12,"not found",-1)</f>
        <v>0.16104877718831048</v>
      </c>
      <c r="X205">
        <f>_xlfn.XLOOKUP(M205,Binning_WOE_IV!$C$13:$C$18,Binning_WOE_IV!$I$13:$I$18,"not found",-1)</f>
        <v>-9.0210644079187538E-2</v>
      </c>
      <c r="Y205">
        <f>_xlfn.XLOOKUP(A205,Binning_WOE_IV!$B$32:$B$35,Binning_WOE_IV!$G$32:$G$35,"not found",0)</f>
        <v>-0.67859154491044971</v>
      </c>
      <c r="Z205" s="23">
        <f>_xlfn.XLOOKUP(_xlfn.XLOOKUP(C205,Binning_WOE_IV!$AF$2:$AF$6,Binning_WOE_IV!$AG$2:$AG$6,"not found",0),Binning_WOE_IV!$R$36:$R$38,Binning_WOE_IV!$G$36:$G$38,"not found",0)</f>
        <v>0.68738688104907397</v>
      </c>
      <c r="AA205" cm="1">
        <f t="array" ref="AA205">_xlfn.SWITCH(D205,"radio/tv",Binning_WOE_IV!$G$39,"other",Binning_WOE_IV!$G$39,"education",Binning_WOE_IV!$G$40,"retraining",Binning_WOE_IV!$G$40,"furniture/equipment",Binning_WOE_IV!$G$41,"domestic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05">
        <f>_xlfn.LET(_xlpm.b,_xlfn.XLOOKUP(F205,Binning_WOE_IV!$AJ$2:$AJ$6,Binning_WOE_IV!$AK$2:$AK$6,"not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05">
        <f>_xlfn.LET(_xlpm.b,_xlfn.XLOOKUP(G205,Binning_WOE_IV!$AL$2:$AL$6,Binning_WOE_IV!$AM$2:$AM$6,"not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05">
        <f>_xlfn.XLOOKUP(_xlfn.XLOOKUP(I205,Binning_WOE_IV!$AN$2:$AN$5,Binning_WOE_IV!$AO$2:$AO$5,"not found",0),Binning_WOE_IV!$R$53:$R$55,Binning_WOE_IV!$G$53:$G$55,"not found",0)</f>
        <v>-0.20099341664998441</v>
      </c>
      <c r="AE205">
        <f>_xlfn.LET(_xlpm.b,_xlfn.XLOOKUP(L205,Binning_WOE_IV!$AQ$2:$AQ$5,Binning_WOE_IV!$AR$2:$AR$5,"not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05">
        <f>_xlfn.XLOOKUP(_xlfn.XLOOKUP(N205,Binning_WOE_IV!$AS$2:$AS$4,Binning_WOE_IV!$AT$2:$AT$4,"not found",0),Binning_WOE_IV!$R$62:$R$63,Binning_WOE_IV!$G$62:$G$63,"not found",0)</f>
        <v>0.12957806221905885</v>
      </c>
      <c r="AG205">
        <f>_xlfn.XLOOKUP(_xlfn.XLOOKUP(O205,Binning_WOE_IV!$AU$2:$AU$4,Binning_WOE_IV!$AV$2:$AV$4,"not found",0),Binning_WOE_IV!$R$64:$R$65,Binning_WOE_IV!$G$64:$G$65,"not found",0)</f>
        <v>0.23435622685305388</v>
      </c>
      <c r="AH205">
        <f>V205*TEST_SUMMARY!$C$3</f>
        <v>-0.80010661528638027</v>
      </c>
      <c r="AI205">
        <f>W205*TEST_SUMMARY!$C$4</f>
        <v>-8.037531726833734E-2</v>
      </c>
      <c r="AJ205">
        <f>X205*TEST_SUMMARY!$C$5</f>
        <v>5.7453903556002682E-2</v>
      </c>
      <c r="AK205">
        <f>Y205*TEST_SUMMARY!$C$6</f>
        <v>0.53190423215968441</v>
      </c>
      <c r="AL205">
        <f>Z205*TEST_SUMMARY!$C$7</f>
        <v>-0.37777464997720578</v>
      </c>
      <c r="AM205">
        <f>AA205*TEST_SUMMARY!$C$8</f>
        <v>-0.43521580803835686</v>
      </c>
      <c r="AN205">
        <f>AB205*TEST_SUMMARY!$C$9</f>
        <v>0.17108448609736249</v>
      </c>
      <c r="AO205">
        <f>AC205*TEST_SUMMARY!$C$10</f>
        <v>-0.18469041192036334</v>
      </c>
      <c r="AP205">
        <f>AD205*TEST_SUMMARY!$C$11</f>
        <v>0.23813846799994265</v>
      </c>
      <c r="AQ205">
        <f>AE205*TEST_SUMMARY!$C$12</f>
        <v>6.1778553558697331E-2</v>
      </c>
      <c r="AR205">
        <f>AF205*TEST_SUMMARY!$C$13</f>
        <v>-7.9424741749105313E-2</v>
      </c>
      <c r="AS205">
        <f>AG205*TEST_SUMMARY!$C$14</f>
        <v>-8.8614999578798745E-2</v>
      </c>
      <c r="AT205">
        <f>TEST_SUMMARY!$C$2+SUM(AH205:AS205)</f>
        <v>-1.8072437152089811</v>
      </c>
      <c r="AU205">
        <f t="shared" si="37"/>
        <v>0.14097157775144614</v>
      </c>
      <c r="AV205">
        <f t="shared" si="38"/>
        <v>0.15195326994508521</v>
      </c>
      <c r="AW205">
        <f t="shared" si="39"/>
        <v>1</v>
      </c>
      <c r="AX205">
        <f t="shared" si="40"/>
        <v>0</v>
      </c>
      <c r="AY205" s="35">
        <f t="shared" si="36"/>
        <v>122</v>
      </c>
      <c r="AZ205" s="35">
        <f t="shared" si="36"/>
        <v>82</v>
      </c>
      <c r="BA205" s="35">
        <f t="shared" si="44"/>
        <v>0.56744186046511624</v>
      </c>
      <c r="BB205" s="35">
        <f t="shared" si="45"/>
        <v>0.96470588235294119</v>
      </c>
      <c r="BC205" s="35">
        <f t="shared" si="41"/>
        <v>0.39726402188782495</v>
      </c>
      <c r="BD205">
        <f t="shared" si="42"/>
        <v>0.96470588235294119</v>
      </c>
      <c r="BE205">
        <f t="shared" si="43"/>
        <v>0.56744186046511624</v>
      </c>
      <c r="BF205" s="23">
        <f>VLOOKUP(AH205,POINTS_TABLE!$D$2:$E$6,2,FALSE)</f>
        <v>-34.629295381683434</v>
      </c>
      <c r="BG205" s="23">
        <f>VLOOKUP(AI205,POINTS_TABLE!$D$7:$E$12,2,FALSE)</f>
        <v>-3.4787121489872201</v>
      </c>
      <c r="BH205" s="23">
        <f>VLOOKUP(AJ205,POINTS_TABLE!$D$13:$E$18,2,FALSE)</f>
        <v>2.4866538521987356</v>
      </c>
      <c r="BI205" s="23">
        <f>VLOOKUP(AK205,POINTS_TABLE!$D$21:$E$24,2,FALSE)</f>
        <v>23.021267938938855</v>
      </c>
      <c r="BJ205" s="23">
        <f>VLOOKUP(AL205,POINTS_TABLE!$D$25:$E$27,2,FALSE)</f>
        <v>-16.350408422870363</v>
      </c>
      <c r="BK205" s="23">
        <f>VLOOKUP(AM205,POINTS_TABLE!$D$28:$E$33,2,FALSE)</f>
        <v>-18.836510639202615</v>
      </c>
      <c r="BL205" s="23">
        <f>VLOOKUP(AN205,POINTS_TABLE!$D$34:$E$37,2,FALSE)</f>
        <v>7.4046821899710498</v>
      </c>
      <c r="BM205" s="23">
        <f>VLOOKUP(AO205,POINTS_TABLE!$D$38:$E$41,2,FALSE)</f>
        <v>-7.9935582413174426</v>
      </c>
      <c r="BN205" s="23">
        <f>VLOOKUP(AP205,POINTS_TABLE!$D$42:$E$44,2,FALSE)</f>
        <v>10.30683560485237</v>
      </c>
      <c r="BO205" s="23">
        <f>VLOOKUP(AQ205,POINTS_TABLE!$D$45:$E$48,2,FALSE)</f>
        <v>2.6738283855727758</v>
      </c>
      <c r="BP205" s="23">
        <f>VLOOKUP(AR205,POINTS_TABLE!$D$49:$E$50,2,FALSE)</f>
        <v>-3.4375704313596254</v>
      </c>
      <c r="BQ205" s="23">
        <f>VLOOKUP(AS205,POINTS_TABLE!$D$51:$E$52,2,FALSE)</f>
        <v>-3.8353326132213157</v>
      </c>
      <c r="BR205" s="39">
        <f>ROUND(SCORECARD_SCALLING!$C$6-SUM(BF205:BQ205)-TRAIN_SUMMARY!$C$2*SCORECARD_SCALLING!$C$5,0)</f>
        <v>549</v>
      </c>
      <c r="BS205" t="str">
        <f t="shared" si="46"/>
        <v>Manual review</v>
      </c>
      <c r="BT205">
        <f t="shared" si="47"/>
        <v>2</v>
      </c>
    </row>
    <row r="206" spans="1:72">
      <c r="A206" s="2" t="s">
        <v>21</v>
      </c>
      <c r="B206" s="2">
        <v>24</v>
      </c>
      <c r="C206" s="2" t="s">
        <v>22</v>
      </c>
      <c r="D206" s="2" t="s">
        <v>49</v>
      </c>
      <c r="E206" s="2">
        <v>2957</v>
      </c>
      <c r="F206" s="2" t="s">
        <v>34</v>
      </c>
      <c r="G206" s="2" t="s">
        <v>25</v>
      </c>
      <c r="H206" s="2">
        <v>4</v>
      </c>
      <c r="I206" s="2" t="s">
        <v>26</v>
      </c>
      <c r="J206" s="2" t="s">
        <v>27</v>
      </c>
      <c r="K206" s="2">
        <v>4</v>
      </c>
      <c r="L206" s="2" t="s">
        <v>43</v>
      </c>
      <c r="M206" s="2">
        <v>63</v>
      </c>
      <c r="N206" s="2" t="s">
        <v>27</v>
      </c>
      <c r="O206" s="2" t="s">
        <v>29</v>
      </c>
      <c r="P206" s="2">
        <v>2</v>
      </c>
      <c r="Q206" s="2" t="s">
        <v>30</v>
      </c>
      <c r="R206" s="2">
        <v>1</v>
      </c>
      <c r="S206" s="2" t="s">
        <v>31</v>
      </c>
      <c r="T206" s="2" t="s">
        <v>31</v>
      </c>
      <c r="U206" s="2">
        <v>0</v>
      </c>
      <c r="V206">
        <f>_xlfn.XLOOKUP(B206,Binning_WOE_IV!$C$2:$C$6,Binning_WOE_IV!$I$2:$I$6,"not found",-1)</f>
        <v>-0.12917431193202994</v>
      </c>
      <c r="W206">
        <f>_xlfn.XLOOKUP(E206,Binning_WOE_IV!$C$7:$C$12,Binning_WOE_IV!$I$7:$I$12,"not found",-1)</f>
        <v>0.12361395596717682</v>
      </c>
      <c r="X206">
        <f>_xlfn.XLOOKUP(M206,Binning_WOE_IV!$C$13:$C$18,Binning_WOE_IV!$I$13:$I$18,"not found",-1)</f>
        <v>0.47434342549681774</v>
      </c>
      <c r="Y206">
        <f>_xlfn.XLOOKUP(A206,Binning_WOE_IV!$B$32:$B$35,Binning_WOE_IV!$G$32:$G$35,"not found",0)</f>
        <v>-0.67859154491044971</v>
      </c>
      <c r="Z206" s="23">
        <f>_xlfn.XLOOKUP(_xlfn.XLOOKUP(C206,Binning_WOE_IV!$AF$2:$AF$6,Binning_WOE_IV!$AG$2:$AG$6,"not found",0),Binning_WOE_IV!$R$36:$R$38,Binning_WOE_IV!$G$36:$G$38,"not found",0)</f>
        <v>0.68738688104907397</v>
      </c>
      <c r="AA206" cm="1">
        <f t="array" ref="AA206">_xlfn.SWITCH(D206,"radio/tv",Binning_WOE_IV!$G$39,"other",Binning_WOE_IV!$G$39,"education",Binning_WOE_IV!$G$40,"retraining",Binning_WOE_IV!$G$40,"furniture/equipment",Binning_WOE_IV!$G$41,"domestic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06">
        <f>_xlfn.LET(_xlpm.b,_xlfn.XLOOKUP(F206,Binning_WOE_IV!$AJ$2:$AJ$6,Binning_WOE_IV!$AK$2:$AK$6,"not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06">
        <f>_xlfn.LET(_xlpm.b,_xlfn.XLOOKUP(G206,Binning_WOE_IV!$AL$2:$AL$6,Binning_WOE_IV!$AM$2:$AM$6,"not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06">
        <f>_xlfn.XLOOKUP(_xlfn.XLOOKUP(I206,Binning_WOE_IV!$AN$2:$AN$5,Binning_WOE_IV!$AO$2:$AO$5,"not found",0),Binning_WOE_IV!$R$53:$R$55,Binning_WOE_IV!$G$53:$G$55,"not found",0)</f>
        <v>0.1811117123342415</v>
      </c>
      <c r="AE206">
        <f>_xlfn.LET(_xlpm.b,_xlfn.XLOOKUP(L206,Binning_WOE_IV!$AQ$2:$AQ$5,Binning_WOE_IV!$AR$2:$AR$5,"not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06">
        <f>_xlfn.XLOOKUP(_xlfn.XLOOKUP(N206,Binning_WOE_IV!$AS$2:$AS$4,Binning_WOE_IV!$AT$2:$AT$4,"not found",0),Binning_WOE_IV!$R$62:$R$63,Binning_WOE_IV!$G$62:$G$63,"not found",0)</f>
        <v>0.12957806221905885</v>
      </c>
      <c r="AG206">
        <f>_xlfn.XLOOKUP(_xlfn.XLOOKUP(O206,Binning_WOE_IV!$AU$2:$AU$4,Binning_WOE_IV!$AV$2:$AV$4,"not found",0),Binning_WOE_IV!$R$64:$R$65,Binning_WOE_IV!$G$64:$G$65,"not found",0)</f>
        <v>0.23435622685305388</v>
      </c>
      <c r="AH206">
        <f>V206*TEST_SUMMARY!$C$3</f>
        <v>0.10186434668464488</v>
      </c>
      <c r="AI206">
        <f>W206*TEST_SUMMARY!$C$4</f>
        <v>-6.1692557392340606E-2</v>
      </c>
      <c r="AJ206">
        <f>X206*TEST_SUMMARY!$C$5</f>
        <v>-0.30210272522824844</v>
      </c>
      <c r="AK206">
        <f>Y206*TEST_SUMMARY!$C$6</f>
        <v>0.53190423215968441</v>
      </c>
      <c r="AL206">
        <f>Z206*TEST_SUMMARY!$C$7</f>
        <v>-0.37777464997720578</v>
      </c>
      <c r="AM206">
        <f>AA206*TEST_SUMMARY!$C$8</f>
        <v>-0.46936907902687153</v>
      </c>
      <c r="AN206">
        <f>AB206*TEST_SUMMARY!$C$9</f>
        <v>0.17108448609736249</v>
      </c>
      <c r="AO206">
        <f>AC206*TEST_SUMMARY!$C$10</f>
        <v>-0.18469041192036334</v>
      </c>
      <c r="AP206">
        <f>AD206*TEST_SUMMARY!$C$11</f>
        <v>-0.21458247952085815</v>
      </c>
      <c r="AQ206">
        <f>AE206*TEST_SUMMARY!$C$12</f>
        <v>-1.8327249432625072E-2</v>
      </c>
      <c r="AR206">
        <f>AF206*TEST_SUMMARY!$C$13</f>
        <v>-7.9424741749105313E-2</v>
      </c>
      <c r="AS206">
        <f>AG206*TEST_SUMMARY!$C$14</f>
        <v>-8.8614999578798745E-2</v>
      </c>
      <c r="AT206">
        <f>TEST_SUMMARY!$C$2+SUM(AH206:AS206)</f>
        <v>-1.8131266436468483</v>
      </c>
      <c r="AU206">
        <f t="shared" si="37"/>
        <v>0.14026066699298892</v>
      </c>
      <c r="AV206">
        <f t="shared" si="38"/>
        <v>0.15112603683366096</v>
      </c>
      <c r="AW206">
        <f t="shared" si="39"/>
        <v>1</v>
      </c>
      <c r="AX206">
        <f t="shared" si="40"/>
        <v>0</v>
      </c>
      <c r="AY206" s="35">
        <f t="shared" si="36"/>
        <v>123</v>
      </c>
      <c r="AZ206" s="35">
        <f t="shared" si="36"/>
        <v>82</v>
      </c>
      <c r="BA206" s="35">
        <f t="shared" si="44"/>
        <v>0.5720930232558139</v>
      </c>
      <c r="BB206" s="35">
        <f t="shared" si="45"/>
        <v>0.96470588235294119</v>
      </c>
      <c r="BC206" s="35">
        <f t="shared" si="41"/>
        <v>0.39261285909712729</v>
      </c>
      <c r="BD206">
        <f t="shared" si="42"/>
        <v>0.96470588235294119</v>
      </c>
      <c r="BE206">
        <f t="shared" si="43"/>
        <v>0.5720930232558139</v>
      </c>
      <c r="BF206" s="23">
        <f>VLOOKUP(AH206,POINTS_TABLE!$D$2:$E$6,2,FALSE)</f>
        <v>4.4087756341599382</v>
      </c>
      <c r="BG206" s="23">
        <f>VLOOKUP(AI206,POINTS_TABLE!$D$7:$E$12,2,FALSE)</f>
        <v>-2.6701063982906263</v>
      </c>
      <c r="BH206" s="23">
        <f>VLOOKUP(AJ206,POINTS_TABLE!$D$13:$E$18,2,FALSE)</f>
        <v>-13.075263105775054</v>
      </c>
      <c r="BI206" s="23">
        <f>VLOOKUP(AK206,POINTS_TABLE!$D$21:$E$24,2,FALSE)</f>
        <v>23.021267938938855</v>
      </c>
      <c r="BJ206" s="23">
        <f>VLOOKUP(AL206,POINTS_TABLE!$D$25:$E$27,2,FALSE)</f>
        <v>-16.350408422870363</v>
      </c>
      <c r="BK206" s="23">
        <f>VLOOKUP(AM206,POINTS_TABLE!$D$28:$E$33,2,FALSE)</f>
        <v>-20.314693279760625</v>
      </c>
      <c r="BL206" s="23">
        <f>VLOOKUP(AN206,POINTS_TABLE!$D$34:$E$37,2,FALSE)</f>
        <v>7.4046821899710498</v>
      </c>
      <c r="BM206" s="23">
        <f>VLOOKUP(AO206,POINTS_TABLE!$D$38:$E$41,2,FALSE)</f>
        <v>-7.9935582413174426</v>
      </c>
      <c r="BN206" s="23">
        <f>VLOOKUP(AP206,POINTS_TABLE!$D$42:$E$44,2,FALSE)</f>
        <v>-9.2873123719919874</v>
      </c>
      <c r="BO206" s="23">
        <f>VLOOKUP(AQ206,POINTS_TABLE!$D$45:$E$48,2,FALSE)</f>
        <v>-0.79321895608749771</v>
      </c>
      <c r="BP206" s="23">
        <f>VLOOKUP(AR206,POINTS_TABLE!$D$49:$E$50,2,FALSE)</f>
        <v>-3.4375704313596254</v>
      </c>
      <c r="BQ206" s="23">
        <f>VLOOKUP(AS206,POINTS_TABLE!$D$51:$E$52,2,FALSE)</f>
        <v>-3.8353326132213157</v>
      </c>
      <c r="BR206" s="39">
        <f>ROUND(SCORECARD_SCALLING!$C$6-SUM(BF206:BQ206)-TRAIN_SUMMARY!$C$2*SCORECARD_SCALLING!$C$5,0)</f>
        <v>549</v>
      </c>
      <c r="BS206" t="str">
        <f t="shared" si="46"/>
        <v>Manual review</v>
      </c>
      <c r="BT206">
        <f t="shared" si="47"/>
        <v>2</v>
      </c>
    </row>
    <row r="207" spans="1:72">
      <c r="A207" s="2" t="s">
        <v>37</v>
      </c>
      <c r="B207" s="2">
        <v>24</v>
      </c>
      <c r="C207" s="2" t="s">
        <v>33</v>
      </c>
      <c r="D207" s="2" t="s">
        <v>23</v>
      </c>
      <c r="E207" s="2">
        <v>1901</v>
      </c>
      <c r="F207" s="2" t="s">
        <v>59</v>
      </c>
      <c r="G207" s="2" t="s">
        <v>35</v>
      </c>
      <c r="H207" s="2">
        <v>4</v>
      </c>
      <c r="I207" s="2" t="s">
        <v>26</v>
      </c>
      <c r="J207" s="2" t="s">
        <v>27</v>
      </c>
      <c r="K207" s="2">
        <v>4</v>
      </c>
      <c r="L207" s="2" t="s">
        <v>50</v>
      </c>
      <c r="M207" s="2">
        <v>29</v>
      </c>
      <c r="N207" s="2" t="s">
        <v>27</v>
      </c>
      <c r="O207" s="2" t="s">
        <v>51</v>
      </c>
      <c r="P207" s="2">
        <v>1</v>
      </c>
      <c r="Q207" s="2" t="s">
        <v>52</v>
      </c>
      <c r="R207" s="2">
        <v>1</v>
      </c>
      <c r="S207" s="2" t="s">
        <v>31</v>
      </c>
      <c r="T207" s="2" t="s">
        <v>31</v>
      </c>
      <c r="U207" s="2">
        <v>0</v>
      </c>
      <c r="V207">
        <f>_xlfn.XLOOKUP(B207,Binning_WOE_IV!$C$2:$C$6,Binning_WOE_IV!$I$2:$I$6,"not found",-1)</f>
        <v>-0.12917431193202994</v>
      </c>
      <c r="W207">
        <f>_xlfn.XLOOKUP(E207,Binning_WOE_IV!$C$7:$C$12,Binning_WOE_IV!$I$7:$I$12,"not found",-1)</f>
        <v>0.16104877718831048</v>
      </c>
      <c r="X207">
        <f>_xlfn.XLOOKUP(M207,Binning_WOE_IV!$C$13:$C$18,Binning_WOE_IV!$I$13:$I$18,"not found",-1)</f>
        <v>-0.13233987329659078</v>
      </c>
      <c r="Y207">
        <f>_xlfn.XLOOKUP(A207,Binning_WOE_IV!$B$32:$B$35,Binning_WOE_IV!$G$32:$G$35,"not found",0)</f>
        <v>1.1281887537091495</v>
      </c>
      <c r="Z207" s="23">
        <f>_xlfn.XLOOKUP(_xlfn.XLOOKUP(C207,Binning_WOE_IV!$AF$2:$AF$6,Binning_WOE_IV!$AG$2:$AG$6,"not found",0),Binning_WOE_IV!$R$36:$R$38,Binning_WOE_IV!$G$36:$G$38,"not found",0)</f>
        <v>-4.4726268044255127E-2</v>
      </c>
      <c r="AA207" cm="1">
        <f t="array" ref="AA207">_xlfn.SWITCH(D207,"radio/tv",Binning_WOE_IV!$G$39,"other",Binning_WOE_IV!$G$39,"education",Binning_WOE_IV!$G$40,"retraining",Binning_WOE_IV!$G$40,"furniture/equipment",Binning_WOE_IV!$G$41,"domestic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07">
        <f>_xlfn.LET(_xlpm.b,_xlfn.XLOOKUP(F207,Binning_WOE_IV!$AJ$2:$AJ$6,Binning_WOE_IV!$AK$2:$AK$6,"not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207">
        <f>_xlfn.LET(_xlpm.b,_xlfn.XLOOKUP(G207,Binning_WOE_IV!$AL$2:$AL$6,Binning_WOE_IV!$AM$2:$AM$6,"not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07">
        <f>_xlfn.XLOOKUP(_xlfn.XLOOKUP(I207,Binning_WOE_IV!$AN$2:$AN$5,Binning_WOE_IV!$AO$2:$AO$5,"not found",0),Binning_WOE_IV!$R$53:$R$55,Binning_WOE_IV!$G$53:$G$55,"not found",0)</f>
        <v>0.1811117123342415</v>
      </c>
      <c r="AE207">
        <f>_xlfn.LET(_xlpm.b,_xlfn.XLOOKUP(L207,Binning_WOE_IV!$AQ$2:$AQ$5,Binning_WOE_IV!$AR$2:$AR$5,"not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07">
        <f>_xlfn.XLOOKUP(_xlfn.XLOOKUP(N207,Binning_WOE_IV!$AS$2:$AS$4,Binning_WOE_IV!$AT$2:$AT$4,"not found",0),Binning_WOE_IV!$R$62:$R$63,Binning_WOE_IV!$G$62:$G$63,"not found",0)</f>
        <v>0.12957806221905885</v>
      </c>
      <c r="AG207">
        <f>_xlfn.XLOOKUP(_xlfn.XLOOKUP(O207,Binning_WOE_IV!$AU$2:$AU$4,Binning_WOE_IV!$AV$2:$AV$4,"not found",0),Binning_WOE_IV!$R$64:$R$65,Binning_WOE_IV!$G$64:$G$65,"not found",0)</f>
        <v>-0.4919272386823581</v>
      </c>
      <c r="AH207">
        <f>V207*TEST_SUMMARY!$C$3</f>
        <v>0.10186434668464488</v>
      </c>
      <c r="AI207">
        <f>W207*TEST_SUMMARY!$C$4</f>
        <v>-8.037531726833734E-2</v>
      </c>
      <c r="AJ207">
        <f>X207*TEST_SUMMARY!$C$5</f>
        <v>8.428542324031725E-2</v>
      </c>
      <c r="AK207">
        <f>Y207*TEST_SUMMARY!$C$6</f>
        <v>-0.88431454425511169</v>
      </c>
      <c r="AL207">
        <f>Z207*TEST_SUMMARY!$C$7</f>
        <v>2.4580699342731407E-2</v>
      </c>
      <c r="AM207">
        <f>AA207*TEST_SUMMARY!$C$8</f>
        <v>-0.43521580803835686</v>
      </c>
      <c r="AN207">
        <f>AB207*TEST_SUMMARY!$C$9</f>
        <v>0.18902110492895396</v>
      </c>
      <c r="AO207">
        <f>AC207*TEST_SUMMARY!$C$10</f>
        <v>4.7923621110280083E-2</v>
      </c>
      <c r="AP207">
        <f>AD207*TEST_SUMMARY!$C$11</f>
        <v>-0.21458247952085815</v>
      </c>
      <c r="AQ207">
        <f>AE207*TEST_SUMMARY!$C$12</f>
        <v>6.1778553558697331E-2</v>
      </c>
      <c r="AR207">
        <f>AF207*TEST_SUMMARY!$C$13</f>
        <v>-7.9424741749105313E-2</v>
      </c>
      <c r="AS207">
        <f>AG207*TEST_SUMMARY!$C$14</f>
        <v>0.18600799575071647</v>
      </c>
      <c r="AT207">
        <f>TEST_SUMMARY!$C$2+SUM(AH207:AS207)</f>
        <v>-1.819851960977551</v>
      </c>
      <c r="AU207">
        <f t="shared" si="37"/>
        <v>0.13945163741829944</v>
      </c>
      <c r="AV207">
        <f t="shared" si="38"/>
        <v>0.15018546202584432</v>
      </c>
      <c r="AW207">
        <f t="shared" si="39"/>
        <v>1</v>
      </c>
      <c r="AX207">
        <f t="shared" si="40"/>
        <v>0</v>
      </c>
      <c r="AY207" s="35">
        <f t="shared" si="36"/>
        <v>124</v>
      </c>
      <c r="AZ207" s="35">
        <f t="shared" si="36"/>
        <v>82</v>
      </c>
      <c r="BA207" s="35">
        <f t="shared" si="44"/>
        <v>0.57674418604651168</v>
      </c>
      <c r="BB207" s="35">
        <f t="shared" si="45"/>
        <v>0.96470588235294119</v>
      </c>
      <c r="BC207" s="35">
        <f t="shared" si="41"/>
        <v>0.38796169630642952</v>
      </c>
      <c r="BD207">
        <f t="shared" si="42"/>
        <v>0.96470588235294119</v>
      </c>
      <c r="BE207">
        <f t="shared" si="43"/>
        <v>0.57674418604651168</v>
      </c>
      <c r="BF207" s="23">
        <f>VLOOKUP(AH207,POINTS_TABLE!$D$2:$E$6,2,FALSE)</f>
        <v>4.4087756341599382</v>
      </c>
      <c r="BG207" s="23">
        <f>VLOOKUP(AI207,POINTS_TABLE!$D$7:$E$12,2,FALSE)</f>
        <v>-3.4787121489872201</v>
      </c>
      <c r="BH207" s="23">
        <f>VLOOKUP(AJ207,POINTS_TABLE!$D$13:$E$18,2,FALSE)</f>
        <v>3.6479448638409924</v>
      </c>
      <c r="BI207" s="23">
        <f>VLOOKUP(AK207,POINTS_TABLE!$D$21:$E$24,2,FALSE)</f>
        <v>-38.273886227485001</v>
      </c>
      <c r="BJ207" s="23">
        <f>VLOOKUP(AL207,POINTS_TABLE!$D$25:$E$27,2,FALSE)</f>
        <v>1.063873591300236</v>
      </c>
      <c r="BK207" s="23">
        <f>VLOOKUP(AM207,POINTS_TABLE!$D$28:$E$33,2,FALSE)</f>
        <v>-18.836510639202615</v>
      </c>
      <c r="BL207" s="23">
        <f>VLOOKUP(AN207,POINTS_TABLE!$D$34:$E$37,2,FALSE)</f>
        <v>8.180994321130628</v>
      </c>
      <c r="BM207" s="23">
        <f>VLOOKUP(AO207,POINTS_TABLE!$D$38:$E$41,2,FALSE)</f>
        <v>2.0741751155172814</v>
      </c>
      <c r="BN207" s="23">
        <f>VLOOKUP(AP207,POINTS_TABLE!$D$42:$E$44,2,FALSE)</f>
        <v>-9.2873123719919874</v>
      </c>
      <c r="BO207" s="23">
        <f>VLOOKUP(AQ207,POINTS_TABLE!$D$45:$E$48,2,FALSE)</f>
        <v>2.6738283855727758</v>
      </c>
      <c r="BP207" s="23">
        <f>VLOOKUP(AR207,POINTS_TABLE!$D$49:$E$50,2,FALSE)</f>
        <v>-3.4375704313596254</v>
      </c>
      <c r="BQ207" s="23">
        <f>VLOOKUP(AS207,POINTS_TABLE!$D$51:$E$52,2,FALSE)</f>
        <v>8.0505843910576207</v>
      </c>
      <c r="BR207" s="39">
        <f>ROUND(SCORECARD_SCALLING!$C$6-SUM(BF207:BQ207)-TRAIN_SUMMARY!$C$2*SCORECARD_SCALLING!$C$5,0)</f>
        <v>549</v>
      </c>
      <c r="BS207" t="str">
        <f t="shared" si="46"/>
        <v>Manual review</v>
      </c>
      <c r="BT207">
        <f t="shared" si="47"/>
        <v>2</v>
      </c>
    </row>
    <row r="208" spans="1:72">
      <c r="A208" s="2" t="s">
        <v>32</v>
      </c>
      <c r="B208" s="2">
        <v>11</v>
      </c>
      <c r="C208" s="2" t="s">
        <v>22</v>
      </c>
      <c r="D208" s="2" t="s">
        <v>46</v>
      </c>
      <c r="E208" s="2">
        <v>1322</v>
      </c>
      <c r="F208" s="2" t="s">
        <v>53</v>
      </c>
      <c r="G208" s="2" t="s">
        <v>35</v>
      </c>
      <c r="H208" s="2">
        <v>4</v>
      </c>
      <c r="I208" s="2" t="s">
        <v>36</v>
      </c>
      <c r="J208" s="2" t="s">
        <v>27</v>
      </c>
      <c r="K208" s="2">
        <v>4</v>
      </c>
      <c r="L208" s="2" t="s">
        <v>50</v>
      </c>
      <c r="M208" s="2">
        <v>40</v>
      </c>
      <c r="N208" s="2" t="s">
        <v>27</v>
      </c>
      <c r="O208" s="2" t="s">
        <v>29</v>
      </c>
      <c r="P208" s="2">
        <v>2</v>
      </c>
      <c r="Q208" s="2" t="s">
        <v>30</v>
      </c>
      <c r="R208" s="2">
        <v>1</v>
      </c>
      <c r="S208" s="2" t="s">
        <v>27</v>
      </c>
      <c r="T208" s="2" t="s">
        <v>31</v>
      </c>
      <c r="U208" s="2">
        <v>0</v>
      </c>
      <c r="V208">
        <f>_xlfn.XLOOKUP(B208,Binning_WOE_IV!$C$2:$C$6,Binning_WOE_IV!$I$2:$I$6,"not found",-1)</f>
        <v>1.0146162505891094</v>
      </c>
      <c r="W208">
        <f>_xlfn.XLOOKUP(E208,Binning_WOE_IV!$C$7:$C$12,Binning_WOE_IV!$I$7:$I$12,"not found",-1)</f>
        <v>0.16104877718831048</v>
      </c>
      <c r="X208">
        <f>_xlfn.XLOOKUP(M208,Binning_WOE_IV!$C$13:$C$18,Binning_WOE_IV!$I$13:$I$18,"not found",-1)</f>
        <v>0.27579903319597576</v>
      </c>
      <c r="Y208">
        <f>_xlfn.XLOOKUP(A208,Binning_WOE_IV!$B$32:$B$35,Binning_WOE_IV!$G$32:$G$35,"not found",0)</f>
        <v>-0.45557089656450134</v>
      </c>
      <c r="Z208" s="23">
        <f>_xlfn.XLOOKUP(_xlfn.XLOOKUP(C208,Binning_WOE_IV!$AF$2:$AF$6,Binning_WOE_IV!$AG$2:$AG$6,"not found",0),Binning_WOE_IV!$R$36:$R$38,Binning_WOE_IV!$G$36:$G$38,"not found",0)</f>
        <v>0.68738688104907397</v>
      </c>
      <c r="AA208" cm="1">
        <f t="array" ref="AA208">_xlfn.SWITCH(D208,"radio/tv",Binning_WOE_IV!$G$39,"other",Binning_WOE_IV!$G$39,"education",Binning_WOE_IV!$G$40,"retraining",Binning_WOE_IV!$G$40,"furniture/equipment",Binning_WOE_IV!$G$41,"domestic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08">
        <f>_xlfn.LET(_xlpm.b,_xlfn.XLOOKUP(F208,Binning_WOE_IV!$AJ$2:$AJ$6,Binning_WOE_IV!$AK$2:$AK$6,"not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08">
        <f>_xlfn.LET(_xlpm.b,_xlfn.XLOOKUP(G208,Binning_WOE_IV!$AL$2:$AL$6,Binning_WOE_IV!$AM$2:$AM$6,"not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08">
        <f>_xlfn.XLOOKUP(_xlfn.XLOOKUP(I208,Binning_WOE_IV!$AN$2:$AN$5,Binning_WOE_IV!$AO$2:$AO$5,"not found",0),Binning_WOE_IV!$R$53:$R$55,Binning_WOE_IV!$G$53:$G$55,"not found",0)</f>
        <v>-0.20099341664998441</v>
      </c>
      <c r="AE208">
        <f>_xlfn.LET(_xlpm.b,_xlfn.XLOOKUP(L208,Binning_WOE_IV!$AQ$2:$AQ$5,Binning_WOE_IV!$AR$2:$AR$5,"not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08">
        <f>_xlfn.XLOOKUP(_xlfn.XLOOKUP(N208,Binning_WOE_IV!$AS$2:$AS$4,Binning_WOE_IV!$AT$2:$AT$4,"not found",0),Binning_WOE_IV!$R$62:$R$63,Binning_WOE_IV!$G$62:$G$63,"not found",0)</f>
        <v>0.12957806221905885</v>
      </c>
      <c r="AG208">
        <f>_xlfn.XLOOKUP(_xlfn.XLOOKUP(O208,Binning_WOE_IV!$AU$2:$AU$4,Binning_WOE_IV!$AV$2:$AV$4,"not found",0),Binning_WOE_IV!$R$64:$R$65,Binning_WOE_IV!$G$64:$G$65,"not found",0)</f>
        <v>0.23435622685305388</v>
      </c>
      <c r="AH208">
        <f>V208*TEST_SUMMARY!$C$3</f>
        <v>-0.80010661528638027</v>
      </c>
      <c r="AI208">
        <f>W208*TEST_SUMMARY!$C$4</f>
        <v>-8.037531726833734E-2</v>
      </c>
      <c r="AJ208">
        <f>X208*TEST_SUMMARY!$C$5</f>
        <v>-0.1756525653466223</v>
      </c>
      <c r="AK208">
        <f>Y208*TEST_SUMMARY!$C$6</f>
        <v>0.35709270141793154</v>
      </c>
      <c r="AL208">
        <f>Z208*TEST_SUMMARY!$C$7</f>
        <v>-0.37777464997720578</v>
      </c>
      <c r="AM208">
        <f>AA208*TEST_SUMMARY!$C$8</f>
        <v>0.38352631329769549</v>
      </c>
      <c r="AN208">
        <f>AB208*TEST_SUMMARY!$C$9</f>
        <v>-0.49793991054548797</v>
      </c>
      <c r="AO208">
        <f>AC208*TEST_SUMMARY!$C$10</f>
        <v>4.7923621110280083E-2</v>
      </c>
      <c r="AP208">
        <f>AD208*TEST_SUMMARY!$C$11</f>
        <v>0.23813846799994265</v>
      </c>
      <c r="AQ208">
        <f>AE208*TEST_SUMMARY!$C$12</f>
        <v>6.1778553558697331E-2</v>
      </c>
      <c r="AR208">
        <f>AF208*TEST_SUMMARY!$C$13</f>
        <v>-7.9424741749105313E-2</v>
      </c>
      <c r="AS208">
        <f>AG208*TEST_SUMMARY!$C$14</f>
        <v>-8.8614999578798745E-2</v>
      </c>
      <c r="AT208">
        <f>TEST_SUMMARY!$C$2+SUM(AH208:AS208)</f>
        <v>-1.8328299571295137</v>
      </c>
      <c r="AU208">
        <f t="shared" si="37"/>
        <v>0.13790148977115882</v>
      </c>
      <c r="AV208">
        <f t="shared" si="38"/>
        <v>0.14838573384008444</v>
      </c>
      <c r="AW208">
        <f t="shared" si="39"/>
        <v>1</v>
      </c>
      <c r="AX208">
        <f t="shared" si="40"/>
        <v>0</v>
      </c>
      <c r="AY208" s="35">
        <f t="shared" si="36"/>
        <v>125</v>
      </c>
      <c r="AZ208" s="35">
        <f t="shared" si="36"/>
        <v>82</v>
      </c>
      <c r="BA208" s="35">
        <f t="shared" si="44"/>
        <v>0.58139534883720934</v>
      </c>
      <c r="BB208" s="35">
        <f t="shared" si="45"/>
        <v>0.96470588235294119</v>
      </c>
      <c r="BC208" s="35">
        <f t="shared" si="41"/>
        <v>0.38331053351573185</v>
      </c>
      <c r="BD208">
        <f t="shared" si="42"/>
        <v>0.96470588235294119</v>
      </c>
      <c r="BE208">
        <f t="shared" si="43"/>
        <v>0.58139534883720934</v>
      </c>
      <c r="BF208" s="23">
        <f>VLOOKUP(AH208,POINTS_TABLE!$D$2:$E$6,2,FALSE)</f>
        <v>-34.629295381683434</v>
      </c>
      <c r="BG208" s="23">
        <f>VLOOKUP(AI208,POINTS_TABLE!$D$7:$E$12,2,FALSE)</f>
        <v>-3.4787121489872201</v>
      </c>
      <c r="BH208" s="23">
        <f>VLOOKUP(AJ208,POINTS_TABLE!$D$13:$E$18,2,FALSE)</f>
        <v>-7.6023925483498971</v>
      </c>
      <c r="BI208" s="23">
        <f>VLOOKUP(AK208,POINTS_TABLE!$D$21:$E$24,2,FALSE)</f>
        <v>15.455276084198793</v>
      </c>
      <c r="BJ208" s="23">
        <f>VLOOKUP(AL208,POINTS_TABLE!$D$25:$E$27,2,FALSE)</f>
        <v>-16.350408422870363</v>
      </c>
      <c r="BK208" s="23">
        <f>VLOOKUP(AM208,POINTS_TABLE!$D$28:$E$33,2,FALSE)</f>
        <v>16.599345307350365</v>
      </c>
      <c r="BL208" s="23">
        <f>VLOOKUP(AN208,POINTS_TABLE!$D$34:$E$37,2,FALSE)</f>
        <v>-21.551263188140087</v>
      </c>
      <c r="BM208" s="23">
        <f>VLOOKUP(AO208,POINTS_TABLE!$D$38:$E$41,2,FALSE)</f>
        <v>2.0741751155172814</v>
      </c>
      <c r="BN208" s="23">
        <f>VLOOKUP(AP208,POINTS_TABLE!$D$42:$E$44,2,FALSE)</f>
        <v>10.30683560485237</v>
      </c>
      <c r="BO208" s="23">
        <f>VLOOKUP(AQ208,POINTS_TABLE!$D$45:$E$48,2,FALSE)</f>
        <v>2.6738283855727758</v>
      </c>
      <c r="BP208" s="23">
        <f>VLOOKUP(AR208,POINTS_TABLE!$D$49:$E$50,2,FALSE)</f>
        <v>-3.4375704313596254</v>
      </c>
      <c r="BQ208" s="23">
        <f>VLOOKUP(AS208,POINTS_TABLE!$D$51:$E$52,2,FALSE)</f>
        <v>-3.8353326132213157</v>
      </c>
      <c r="BR208" s="39">
        <f>ROUND(SCORECARD_SCALLING!$C$6-SUM(BF208:BQ208)-TRAIN_SUMMARY!$C$2*SCORECARD_SCALLING!$C$5,0)</f>
        <v>550</v>
      </c>
      <c r="BS208" t="str">
        <f t="shared" si="46"/>
        <v>Manual review</v>
      </c>
      <c r="BT208">
        <f t="shared" si="47"/>
        <v>2</v>
      </c>
    </row>
    <row r="209" spans="1:72">
      <c r="A209" s="2" t="s">
        <v>32</v>
      </c>
      <c r="B209" s="2">
        <v>21</v>
      </c>
      <c r="C209" s="2" t="s">
        <v>22</v>
      </c>
      <c r="D209" s="2" t="s">
        <v>41</v>
      </c>
      <c r="E209" s="2">
        <v>2745</v>
      </c>
      <c r="F209" s="2" t="s">
        <v>53</v>
      </c>
      <c r="G209" s="2" t="s">
        <v>39</v>
      </c>
      <c r="H209" s="2">
        <v>3</v>
      </c>
      <c r="I209" s="2" t="s">
        <v>26</v>
      </c>
      <c r="J209" s="2" t="s">
        <v>27</v>
      </c>
      <c r="K209" s="2">
        <v>2</v>
      </c>
      <c r="L209" s="2" t="s">
        <v>50</v>
      </c>
      <c r="M209" s="2">
        <v>32</v>
      </c>
      <c r="N209" s="2" t="s">
        <v>27</v>
      </c>
      <c r="O209" s="2" t="s">
        <v>29</v>
      </c>
      <c r="P209" s="2">
        <v>2</v>
      </c>
      <c r="Q209" s="2" t="s">
        <v>30</v>
      </c>
      <c r="R209" s="2">
        <v>1</v>
      </c>
      <c r="S209" s="2" t="s">
        <v>31</v>
      </c>
      <c r="T209" s="2" t="s">
        <v>31</v>
      </c>
      <c r="U209" s="2">
        <v>0</v>
      </c>
      <c r="V209">
        <f>_xlfn.XLOOKUP(B209,Binning_WOE_IV!$C$2:$C$6,Binning_WOE_IV!$I$2:$I$6,"not found",-1)</f>
        <v>7.0953437452657447E-2</v>
      </c>
      <c r="W209">
        <f>_xlfn.XLOOKUP(E209,Binning_WOE_IV!$C$7:$C$12,Binning_WOE_IV!$I$7:$I$12,"not found",-1)</f>
        <v>0.12361395596717682</v>
      </c>
      <c r="X209">
        <f>_xlfn.XLOOKUP(M209,Binning_WOE_IV!$C$13:$C$18,Binning_WOE_IV!$I$13:$I$18,"not found",-1)</f>
        <v>-9.0210644079187538E-2</v>
      </c>
      <c r="Y209">
        <f>_xlfn.XLOOKUP(A209,Binning_WOE_IV!$B$32:$B$35,Binning_WOE_IV!$G$32:$G$35,"not found",0)</f>
        <v>-0.45557089656450134</v>
      </c>
      <c r="Z209" s="23">
        <f>_xlfn.XLOOKUP(_xlfn.XLOOKUP(C209,Binning_WOE_IV!$AF$2:$AF$6,Binning_WOE_IV!$AG$2:$AG$6,"not found",0),Binning_WOE_IV!$R$36:$R$38,Binning_WOE_IV!$G$36:$G$38,"not found",0)</f>
        <v>0.68738688104907397</v>
      </c>
      <c r="AA209" cm="1">
        <f t="array" ref="AA209">_xlfn.SWITCH(D209,"radio/tv",Binning_WOE_IV!$G$39,"other",Binning_WOE_IV!$G$39,"education",Binning_WOE_IV!$G$40,"retraining",Binning_WOE_IV!$G$40,"furniture/equipment",Binning_WOE_IV!$G$41,"domestic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09">
        <f>_xlfn.LET(_xlpm.b,_xlfn.XLOOKUP(F209,Binning_WOE_IV!$AJ$2:$AJ$6,Binning_WOE_IV!$AK$2:$AK$6,"not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09">
        <f>_xlfn.LET(_xlpm.b,_xlfn.XLOOKUP(G209,Binning_WOE_IV!$AL$2:$AL$6,Binning_WOE_IV!$AM$2:$AM$6,"not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09">
        <f>_xlfn.XLOOKUP(_xlfn.XLOOKUP(I209,Binning_WOE_IV!$AN$2:$AN$5,Binning_WOE_IV!$AO$2:$AO$5,"not found",0),Binning_WOE_IV!$R$53:$R$55,Binning_WOE_IV!$G$53:$G$55,"not found",0)</f>
        <v>0.1811117123342415</v>
      </c>
      <c r="AE209">
        <f>_xlfn.LET(_xlpm.b,_xlfn.XLOOKUP(L209,Binning_WOE_IV!$AQ$2:$AQ$5,Binning_WOE_IV!$AR$2:$AR$5,"not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09">
        <f>_xlfn.XLOOKUP(_xlfn.XLOOKUP(N209,Binning_WOE_IV!$AS$2:$AS$4,Binning_WOE_IV!$AT$2:$AT$4,"not found",0),Binning_WOE_IV!$R$62:$R$63,Binning_WOE_IV!$G$62:$G$63,"not found",0)</f>
        <v>0.12957806221905885</v>
      </c>
      <c r="AG209">
        <f>_xlfn.XLOOKUP(_xlfn.XLOOKUP(O209,Binning_WOE_IV!$AU$2:$AU$4,Binning_WOE_IV!$AV$2:$AV$4,"not found",0),Binning_WOE_IV!$R$64:$R$65,Binning_WOE_IV!$G$64:$G$65,"not found",0)</f>
        <v>0.23435622685305388</v>
      </c>
      <c r="AH209">
        <f>V209*TEST_SUMMARY!$C$3</f>
        <v>-5.5952498937620498E-2</v>
      </c>
      <c r="AI209">
        <f>W209*TEST_SUMMARY!$C$4</f>
        <v>-6.1692557392340606E-2</v>
      </c>
      <c r="AJ209">
        <f>X209*TEST_SUMMARY!$C$5</f>
        <v>5.7453903556002682E-2</v>
      </c>
      <c r="AK209">
        <f>Y209*TEST_SUMMARY!$C$6</f>
        <v>0.35709270141793154</v>
      </c>
      <c r="AL209">
        <f>Z209*TEST_SUMMARY!$C$7</f>
        <v>-0.37777464997720578</v>
      </c>
      <c r="AM209">
        <f>AA209*TEST_SUMMARY!$C$8</f>
        <v>5.9194073638088991E-2</v>
      </c>
      <c r="AN209">
        <f>AB209*TEST_SUMMARY!$C$9</f>
        <v>-0.49793991054548797</v>
      </c>
      <c r="AO209">
        <f>AC209*TEST_SUMMARY!$C$10</f>
        <v>-0.18469041192036334</v>
      </c>
      <c r="AP209">
        <f>AD209*TEST_SUMMARY!$C$11</f>
        <v>-0.21458247952085815</v>
      </c>
      <c r="AQ209">
        <f>AE209*TEST_SUMMARY!$C$12</f>
        <v>6.1778553558697331E-2</v>
      </c>
      <c r="AR209">
        <f>AF209*TEST_SUMMARY!$C$13</f>
        <v>-7.9424741749105313E-2</v>
      </c>
      <c r="AS209">
        <f>AG209*TEST_SUMMARY!$C$14</f>
        <v>-8.8614999578798745E-2</v>
      </c>
      <c r="AT209">
        <f>TEST_SUMMARY!$C$2+SUM(AH209:AS209)</f>
        <v>-1.8465538322131829</v>
      </c>
      <c r="AU209">
        <f t="shared" si="37"/>
        <v>0.1362780245463176</v>
      </c>
      <c r="AV209">
        <f t="shared" si="38"/>
        <v>0.14650434963219194</v>
      </c>
      <c r="AW209">
        <f t="shared" si="39"/>
        <v>1</v>
      </c>
      <c r="AX209">
        <f t="shared" si="40"/>
        <v>0</v>
      </c>
      <c r="AY209" s="35">
        <f t="shared" si="36"/>
        <v>126</v>
      </c>
      <c r="AZ209" s="35">
        <f t="shared" si="36"/>
        <v>82</v>
      </c>
      <c r="BA209" s="35">
        <f t="shared" si="44"/>
        <v>0.586046511627907</v>
      </c>
      <c r="BB209" s="35">
        <f t="shared" si="45"/>
        <v>0.96470588235294119</v>
      </c>
      <c r="BC209" s="35">
        <f t="shared" si="41"/>
        <v>0.37865937072503419</v>
      </c>
      <c r="BD209">
        <f t="shared" si="42"/>
        <v>0.96470588235294119</v>
      </c>
      <c r="BE209">
        <f t="shared" si="43"/>
        <v>0.586046511627907</v>
      </c>
      <c r="BF209" s="23">
        <f>VLOOKUP(AH209,POINTS_TABLE!$D$2:$E$6,2,FALSE)</f>
        <v>-2.4216717822795024</v>
      </c>
      <c r="BG209" s="23">
        <f>VLOOKUP(AI209,POINTS_TABLE!$D$7:$E$12,2,FALSE)</f>
        <v>-2.6701063982906263</v>
      </c>
      <c r="BH209" s="23">
        <f>VLOOKUP(AJ209,POINTS_TABLE!$D$13:$E$18,2,FALSE)</f>
        <v>2.4866538521987356</v>
      </c>
      <c r="BI209" s="23">
        <f>VLOOKUP(AK209,POINTS_TABLE!$D$21:$E$24,2,FALSE)</f>
        <v>15.455276084198793</v>
      </c>
      <c r="BJ209" s="23">
        <f>VLOOKUP(AL209,POINTS_TABLE!$D$25:$E$27,2,FALSE)</f>
        <v>-16.350408422870363</v>
      </c>
      <c r="BK209" s="23">
        <f>VLOOKUP(AM209,POINTS_TABLE!$D$28:$E$33,2,FALSE)</f>
        <v>2.5619698946306131</v>
      </c>
      <c r="BL209" s="23">
        <f>VLOOKUP(AN209,POINTS_TABLE!$D$34:$E$37,2,FALSE)</f>
        <v>-21.551263188140087</v>
      </c>
      <c r="BM209" s="23">
        <f>VLOOKUP(AO209,POINTS_TABLE!$D$38:$E$41,2,FALSE)</f>
        <v>-7.9935582413174426</v>
      </c>
      <c r="BN209" s="23">
        <f>VLOOKUP(AP209,POINTS_TABLE!$D$42:$E$44,2,FALSE)</f>
        <v>-9.2873123719919874</v>
      </c>
      <c r="BO209" s="23">
        <f>VLOOKUP(AQ209,POINTS_TABLE!$D$45:$E$48,2,FALSE)</f>
        <v>2.6738283855727758</v>
      </c>
      <c r="BP209" s="23">
        <f>VLOOKUP(AR209,POINTS_TABLE!$D$49:$E$50,2,FALSE)</f>
        <v>-3.4375704313596254</v>
      </c>
      <c r="BQ209" s="23">
        <f>VLOOKUP(AS209,POINTS_TABLE!$D$51:$E$52,2,FALSE)</f>
        <v>-3.8353326132213157</v>
      </c>
      <c r="BR209" s="39">
        <f>ROUND(SCORECARD_SCALLING!$C$6-SUM(BF209:BQ209)-TRAIN_SUMMARY!$C$2*SCORECARD_SCALLING!$C$5,0)</f>
        <v>550</v>
      </c>
      <c r="BS209" t="str">
        <f t="shared" si="46"/>
        <v>Manual review</v>
      </c>
      <c r="BT209">
        <f t="shared" si="47"/>
        <v>2</v>
      </c>
    </row>
    <row r="210" spans="1:72">
      <c r="A210" s="2" t="s">
        <v>21</v>
      </c>
      <c r="B210" s="2">
        <v>10</v>
      </c>
      <c r="C210" s="2" t="s">
        <v>22</v>
      </c>
      <c r="D210" s="2" t="s">
        <v>46</v>
      </c>
      <c r="E210" s="2">
        <v>1038</v>
      </c>
      <c r="F210" s="2" t="s">
        <v>34</v>
      </c>
      <c r="G210" s="2" t="s">
        <v>39</v>
      </c>
      <c r="H210" s="2">
        <v>4</v>
      </c>
      <c r="I210" s="2" t="s">
        <v>26</v>
      </c>
      <c r="J210" s="2" t="s">
        <v>66</v>
      </c>
      <c r="K210" s="2">
        <v>3</v>
      </c>
      <c r="L210" s="2" t="s">
        <v>43</v>
      </c>
      <c r="M210" s="2">
        <v>49</v>
      </c>
      <c r="N210" s="2" t="s">
        <v>27</v>
      </c>
      <c r="O210" s="2" t="s">
        <v>29</v>
      </c>
      <c r="P210" s="2">
        <v>2</v>
      </c>
      <c r="Q210" s="2" t="s">
        <v>30</v>
      </c>
      <c r="R210" s="2">
        <v>1</v>
      </c>
      <c r="S210" s="2" t="s">
        <v>31</v>
      </c>
      <c r="T210" s="2" t="s">
        <v>31</v>
      </c>
      <c r="U210" s="2">
        <v>0</v>
      </c>
      <c r="V210">
        <f>_xlfn.XLOOKUP(B210,Binning_WOE_IV!$C$2:$C$6,Binning_WOE_IV!$I$2:$I$6,"not found",-1)</f>
        <v>1.0146162505891094</v>
      </c>
      <c r="W210">
        <f>_xlfn.XLOOKUP(E210,Binning_WOE_IV!$C$7:$C$12,Binning_WOE_IV!$I$7:$I$12,"not found",-1)</f>
        <v>0.16104877718831048</v>
      </c>
      <c r="X210">
        <f>_xlfn.XLOOKUP(M210,Binning_WOE_IV!$C$13:$C$18,Binning_WOE_IV!$I$13:$I$18,"not found",-1)</f>
        <v>0.42044277372805144</v>
      </c>
      <c r="Y210">
        <f>_xlfn.XLOOKUP(A210,Binning_WOE_IV!$B$32:$B$35,Binning_WOE_IV!$G$32:$G$35,"not found",0)</f>
        <v>-0.67859154491044971</v>
      </c>
      <c r="Z210" s="23">
        <f>_xlfn.XLOOKUP(_xlfn.XLOOKUP(C210,Binning_WOE_IV!$AF$2:$AF$6,Binning_WOE_IV!$AG$2:$AG$6,"not found",0),Binning_WOE_IV!$R$36:$R$38,Binning_WOE_IV!$G$36:$G$38,"not found",0)</f>
        <v>0.68738688104907397</v>
      </c>
      <c r="AA210" cm="1">
        <f t="array" ref="AA210">_xlfn.SWITCH(D210,"radio/tv",Binning_WOE_IV!$G$39,"other",Binning_WOE_IV!$G$39,"education",Binning_WOE_IV!$G$40,"retraining",Binning_WOE_IV!$G$40,"furniture/equipment",Binning_WOE_IV!$G$41,"domestic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10">
        <f>_xlfn.LET(_xlpm.b,_xlfn.XLOOKUP(F210,Binning_WOE_IV!$AJ$2:$AJ$6,Binning_WOE_IV!$AK$2:$AK$6,"not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10">
        <f>_xlfn.LET(_xlpm.b,_xlfn.XLOOKUP(G210,Binning_WOE_IV!$AL$2:$AL$6,Binning_WOE_IV!$AM$2:$AM$6,"not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10">
        <f>_xlfn.XLOOKUP(_xlfn.XLOOKUP(I210,Binning_WOE_IV!$AN$2:$AN$5,Binning_WOE_IV!$AO$2:$AO$5,"not found",0),Binning_WOE_IV!$R$53:$R$55,Binning_WOE_IV!$G$53:$G$55,"not found",0)</f>
        <v>0.1811117123342415</v>
      </c>
      <c r="AE210">
        <f>_xlfn.LET(_xlpm.b,_xlfn.XLOOKUP(L210,Binning_WOE_IV!$AQ$2:$AQ$5,Binning_WOE_IV!$AR$2:$AR$5,"not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10">
        <f>_xlfn.XLOOKUP(_xlfn.XLOOKUP(N210,Binning_WOE_IV!$AS$2:$AS$4,Binning_WOE_IV!$AT$2:$AT$4,"not found",0),Binning_WOE_IV!$R$62:$R$63,Binning_WOE_IV!$G$62:$G$63,"not found",0)</f>
        <v>0.12957806221905885</v>
      </c>
      <c r="AG210">
        <f>_xlfn.XLOOKUP(_xlfn.XLOOKUP(O210,Binning_WOE_IV!$AU$2:$AU$4,Binning_WOE_IV!$AV$2:$AV$4,"not found",0),Binning_WOE_IV!$R$64:$R$65,Binning_WOE_IV!$G$64:$G$65,"not found",0)</f>
        <v>0.23435622685305388</v>
      </c>
      <c r="AH210">
        <f>V210*TEST_SUMMARY!$C$3</f>
        <v>-0.80010661528638027</v>
      </c>
      <c r="AI210">
        <f>W210*TEST_SUMMARY!$C$4</f>
        <v>-8.037531726833734E-2</v>
      </c>
      <c r="AJ210">
        <f>X210*TEST_SUMMARY!$C$5</f>
        <v>-0.26777415036949909</v>
      </c>
      <c r="AK210">
        <f>Y210*TEST_SUMMARY!$C$6</f>
        <v>0.53190423215968441</v>
      </c>
      <c r="AL210">
        <f>Z210*TEST_SUMMARY!$C$7</f>
        <v>-0.37777464997720578</v>
      </c>
      <c r="AM210">
        <f>AA210*TEST_SUMMARY!$C$8</f>
        <v>0.38352631329769549</v>
      </c>
      <c r="AN210">
        <f>AB210*TEST_SUMMARY!$C$9</f>
        <v>0.17108448609736249</v>
      </c>
      <c r="AO210">
        <f>AC210*TEST_SUMMARY!$C$10</f>
        <v>-0.18469041192036334</v>
      </c>
      <c r="AP210">
        <f>AD210*TEST_SUMMARY!$C$11</f>
        <v>-0.21458247952085815</v>
      </c>
      <c r="AQ210">
        <f>AE210*TEST_SUMMARY!$C$12</f>
        <v>-1.8327249432625072E-2</v>
      </c>
      <c r="AR210">
        <f>AF210*TEST_SUMMARY!$C$13</f>
        <v>-7.9424741749105313E-2</v>
      </c>
      <c r="AS210">
        <f>AG210*TEST_SUMMARY!$C$14</f>
        <v>-8.8614999578798745E-2</v>
      </c>
      <c r="AT210">
        <f>TEST_SUMMARY!$C$2+SUM(AH210:AS210)</f>
        <v>-1.846556398310554</v>
      </c>
      <c r="AU210">
        <f t="shared" si="37"/>
        <v>0.13627772250070949</v>
      </c>
      <c r="AV210">
        <f t="shared" si="38"/>
        <v>0.14650399992989901</v>
      </c>
      <c r="AW210">
        <f t="shared" si="39"/>
        <v>1</v>
      </c>
      <c r="AX210">
        <f t="shared" si="40"/>
        <v>0</v>
      </c>
      <c r="AY210" s="35">
        <f t="shared" si="36"/>
        <v>127</v>
      </c>
      <c r="AZ210" s="35">
        <f t="shared" si="36"/>
        <v>82</v>
      </c>
      <c r="BA210" s="35">
        <f t="shared" si="44"/>
        <v>0.59069767441860466</v>
      </c>
      <c r="BB210" s="35">
        <f t="shared" si="45"/>
        <v>0.96470588235294119</v>
      </c>
      <c r="BC210" s="35">
        <f t="shared" si="41"/>
        <v>0.37400820793433653</v>
      </c>
      <c r="BD210">
        <f t="shared" si="42"/>
        <v>0.96470588235294119</v>
      </c>
      <c r="BE210">
        <f t="shared" si="43"/>
        <v>0.59069767441860466</v>
      </c>
      <c r="BF210" s="23">
        <f>VLOOKUP(AH210,POINTS_TABLE!$D$2:$E$6,2,FALSE)</f>
        <v>-34.629295381683434</v>
      </c>
      <c r="BG210" s="23">
        <f>VLOOKUP(AI210,POINTS_TABLE!$D$7:$E$12,2,FALSE)</f>
        <v>-3.4787121489872201</v>
      </c>
      <c r="BH210" s="23">
        <f>VLOOKUP(AJ210,POINTS_TABLE!$D$13:$E$18,2,FALSE)</f>
        <v>-11.589493164489957</v>
      </c>
      <c r="BI210" s="23">
        <f>VLOOKUP(AK210,POINTS_TABLE!$D$21:$E$24,2,FALSE)</f>
        <v>23.021267938938855</v>
      </c>
      <c r="BJ210" s="23">
        <f>VLOOKUP(AL210,POINTS_TABLE!$D$25:$E$27,2,FALSE)</f>
        <v>-16.350408422870363</v>
      </c>
      <c r="BK210" s="23">
        <f>VLOOKUP(AM210,POINTS_TABLE!$D$28:$E$33,2,FALSE)</f>
        <v>16.599345307350365</v>
      </c>
      <c r="BL210" s="23">
        <f>VLOOKUP(AN210,POINTS_TABLE!$D$34:$E$37,2,FALSE)</f>
        <v>7.4046821899710498</v>
      </c>
      <c r="BM210" s="23">
        <f>VLOOKUP(AO210,POINTS_TABLE!$D$38:$E$41,2,FALSE)</f>
        <v>-7.9935582413174426</v>
      </c>
      <c r="BN210" s="23">
        <f>VLOOKUP(AP210,POINTS_TABLE!$D$42:$E$44,2,FALSE)</f>
        <v>-9.2873123719919874</v>
      </c>
      <c r="BO210" s="23">
        <f>VLOOKUP(AQ210,POINTS_TABLE!$D$45:$E$48,2,FALSE)</f>
        <v>-0.79321895608749771</v>
      </c>
      <c r="BP210" s="23">
        <f>VLOOKUP(AR210,POINTS_TABLE!$D$49:$E$50,2,FALSE)</f>
        <v>-3.4375704313596254</v>
      </c>
      <c r="BQ210" s="23">
        <f>VLOOKUP(AS210,POINTS_TABLE!$D$51:$E$52,2,FALSE)</f>
        <v>-3.8353326132213157</v>
      </c>
      <c r="BR210" s="39">
        <f>ROUND(SCORECARD_SCALLING!$C$6-SUM(BF210:BQ210)-TRAIN_SUMMARY!$C$2*SCORECARD_SCALLING!$C$5,0)</f>
        <v>550</v>
      </c>
      <c r="BS210" t="str">
        <f t="shared" si="46"/>
        <v>Manual review</v>
      </c>
      <c r="BT210">
        <f t="shared" si="47"/>
        <v>2</v>
      </c>
    </row>
    <row r="211" spans="1:72">
      <c r="A211" s="2" t="s">
        <v>37</v>
      </c>
      <c r="B211" s="2">
        <v>12</v>
      </c>
      <c r="C211" s="2" t="s">
        <v>22</v>
      </c>
      <c r="D211" s="2" t="s">
        <v>38</v>
      </c>
      <c r="E211" s="2">
        <v>701</v>
      </c>
      <c r="F211" s="2" t="s">
        <v>34</v>
      </c>
      <c r="G211" s="2" t="s">
        <v>35</v>
      </c>
      <c r="H211" s="2">
        <v>4</v>
      </c>
      <c r="I211" s="2" t="s">
        <v>26</v>
      </c>
      <c r="J211" s="2" t="s">
        <v>27</v>
      </c>
      <c r="K211" s="2">
        <v>2</v>
      </c>
      <c r="L211" s="2" t="s">
        <v>50</v>
      </c>
      <c r="M211" s="2">
        <v>32</v>
      </c>
      <c r="N211" s="2" t="s">
        <v>27</v>
      </c>
      <c r="O211" s="2" t="s">
        <v>29</v>
      </c>
      <c r="P211" s="2">
        <v>2</v>
      </c>
      <c r="Q211" s="2" t="s">
        <v>30</v>
      </c>
      <c r="R211" s="2">
        <v>1</v>
      </c>
      <c r="S211" s="2" t="s">
        <v>27</v>
      </c>
      <c r="T211" s="2" t="s">
        <v>31</v>
      </c>
      <c r="U211" s="2">
        <v>0</v>
      </c>
      <c r="V211">
        <f>_xlfn.XLOOKUP(B211,Binning_WOE_IV!$C$2:$C$6,Binning_WOE_IV!$I$2:$I$6,"not found",-1)</f>
        <v>7.0953437452657447E-2</v>
      </c>
      <c r="W211">
        <f>_xlfn.XLOOKUP(E211,Binning_WOE_IV!$C$7:$C$12,Binning_WOE_IV!$I$7:$I$12,"not found",-1)</f>
        <v>3.9978967825304385E-2</v>
      </c>
      <c r="X211">
        <f>_xlfn.XLOOKUP(M211,Binning_WOE_IV!$C$13:$C$18,Binning_WOE_IV!$I$13:$I$18,"not found",-1)</f>
        <v>-9.0210644079187538E-2</v>
      </c>
      <c r="Y211">
        <f>_xlfn.XLOOKUP(A211,Binning_WOE_IV!$B$32:$B$35,Binning_WOE_IV!$G$32:$G$35,"not found",0)</f>
        <v>1.1281887537091495</v>
      </c>
      <c r="Z211" s="23">
        <f>_xlfn.XLOOKUP(_xlfn.XLOOKUP(C211,Binning_WOE_IV!$AF$2:$AF$6,Binning_WOE_IV!$AG$2:$AG$6,"not found",0),Binning_WOE_IV!$R$36:$R$38,Binning_WOE_IV!$G$36:$G$38,"not found",0)</f>
        <v>0.68738688104907397</v>
      </c>
      <c r="AA211" cm="1">
        <f t="array" ref="AA211">_xlfn.SWITCH(D211,"radio/tv",Binning_WOE_IV!$G$39,"other",Binning_WOE_IV!$G$39,"education",Binning_WOE_IV!$G$40,"retraining",Binning_WOE_IV!$G$40,"furniture/equipment",Binning_WOE_IV!$G$41,"domestic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211">
        <f>_xlfn.LET(_xlpm.b,_xlfn.XLOOKUP(F211,Binning_WOE_IV!$AJ$2:$AJ$6,Binning_WOE_IV!$AK$2:$AK$6,"not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11">
        <f>_xlfn.LET(_xlpm.b,_xlfn.XLOOKUP(G211,Binning_WOE_IV!$AL$2:$AL$6,Binning_WOE_IV!$AM$2:$AM$6,"not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11">
        <f>_xlfn.XLOOKUP(_xlfn.XLOOKUP(I211,Binning_WOE_IV!$AN$2:$AN$5,Binning_WOE_IV!$AO$2:$AO$5,"not found",0),Binning_WOE_IV!$R$53:$R$55,Binning_WOE_IV!$G$53:$G$55,"not found",0)</f>
        <v>0.1811117123342415</v>
      </c>
      <c r="AE211">
        <f>_xlfn.LET(_xlpm.b,_xlfn.XLOOKUP(L211,Binning_WOE_IV!$AQ$2:$AQ$5,Binning_WOE_IV!$AR$2:$AR$5,"not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11">
        <f>_xlfn.XLOOKUP(_xlfn.XLOOKUP(N211,Binning_WOE_IV!$AS$2:$AS$4,Binning_WOE_IV!$AT$2:$AT$4,"not found",0),Binning_WOE_IV!$R$62:$R$63,Binning_WOE_IV!$G$62:$G$63,"not found",0)</f>
        <v>0.12957806221905885</v>
      </c>
      <c r="AG211">
        <f>_xlfn.XLOOKUP(_xlfn.XLOOKUP(O211,Binning_WOE_IV!$AU$2:$AU$4,Binning_WOE_IV!$AV$2:$AV$4,"not found",0),Binning_WOE_IV!$R$64:$R$65,Binning_WOE_IV!$G$64:$G$65,"not found",0)</f>
        <v>0.23435622685305388</v>
      </c>
      <c r="AH211">
        <f>V211*TEST_SUMMARY!$C$3</f>
        <v>-5.5952498937620498E-2</v>
      </c>
      <c r="AI211">
        <f>W211*TEST_SUMMARY!$C$4</f>
        <v>-1.9952478243670423E-2</v>
      </c>
      <c r="AJ211">
        <f>X211*TEST_SUMMARY!$C$5</f>
        <v>5.7453903556002682E-2</v>
      </c>
      <c r="AK211">
        <f>Y211*TEST_SUMMARY!$C$6</f>
        <v>-0.88431454425511169</v>
      </c>
      <c r="AL211">
        <f>Z211*TEST_SUMMARY!$C$7</f>
        <v>-0.37777464997720578</v>
      </c>
      <c r="AM211">
        <f>AA211*TEST_SUMMARY!$C$8</f>
        <v>0.31332064462344805</v>
      </c>
      <c r="AN211">
        <f>AB211*TEST_SUMMARY!$C$9</f>
        <v>0.17108448609736249</v>
      </c>
      <c r="AO211">
        <f>AC211*TEST_SUMMARY!$C$10</f>
        <v>4.7923621110280083E-2</v>
      </c>
      <c r="AP211">
        <f>AD211*TEST_SUMMARY!$C$11</f>
        <v>-0.21458247952085815</v>
      </c>
      <c r="AQ211">
        <f>AE211*TEST_SUMMARY!$C$12</f>
        <v>6.1778553558697331E-2</v>
      </c>
      <c r="AR211">
        <f>AF211*TEST_SUMMARY!$C$13</f>
        <v>-7.9424741749105313E-2</v>
      </c>
      <c r="AS211">
        <f>AG211*TEST_SUMMARY!$C$14</f>
        <v>-8.8614999578798745E-2</v>
      </c>
      <c r="AT211">
        <f>TEST_SUMMARY!$C$2+SUM(AH211:AS211)</f>
        <v>-1.890455998078703</v>
      </c>
      <c r="AU211">
        <f t="shared" si="37"/>
        <v>0.13119248557211233</v>
      </c>
      <c r="AV211">
        <f t="shared" si="38"/>
        <v>0.14063368063650036</v>
      </c>
      <c r="AW211">
        <f t="shared" si="39"/>
        <v>1</v>
      </c>
      <c r="AX211">
        <f t="shared" si="40"/>
        <v>0</v>
      </c>
      <c r="AY211" s="35">
        <f t="shared" ref="AY211:AZ274" si="48">AW211+AY210</f>
        <v>128</v>
      </c>
      <c r="AZ211" s="35">
        <f t="shared" si="48"/>
        <v>82</v>
      </c>
      <c r="BA211" s="35">
        <f t="shared" si="44"/>
        <v>0.59534883720930232</v>
      </c>
      <c r="BB211" s="35">
        <f t="shared" si="45"/>
        <v>0.96470588235294119</v>
      </c>
      <c r="BC211" s="35">
        <f t="shared" si="41"/>
        <v>0.36935704514363887</v>
      </c>
      <c r="BD211">
        <f t="shared" si="42"/>
        <v>0.96470588235294119</v>
      </c>
      <c r="BE211">
        <f t="shared" si="43"/>
        <v>0.59534883720930232</v>
      </c>
      <c r="BF211" s="23">
        <f>VLOOKUP(AH211,POINTS_TABLE!$D$2:$E$6,2,FALSE)</f>
        <v>-2.4216717822795024</v>
      </c>
      <c r="BG211" s="23">
        <f>VLOOKUP(AI211,POINTS_TABLE!$D$7:$E$12,2,FALSE)</f>
        <v>-0.86356024246764762</v>
      </c>
      <c r="BH211" s="23">
        <f>VLOOKUP(AJ211,POINTS_TABLE!$D$13:$E$18,2,FALSE)</f>
        <v>2.4866538521987356</v>
      </c>
      <c r="BI211" s="23">
        <f>VLOOKUP(AK211,POINTS_TABLE!$D$21:$E$24,2,FALSE)</f>
        <v>-38.273886227485001</v>
      </c>
      <c r="BJ211" s="23">
        <f>VLOOKUP(AL211,POINTS_TABLE!$D$25:$E$27,2,FALSE)</f>
        <v>-16.350408422870363</v>
      </c>
      <c r="BK211" s="23">
        <f>VLOOKUP(AM211,POINTS_TABLE!$D$28:$E$33,2,FALSE)</f>
        <v>13.560784206191453</v>
      </c>
      <c r="BL211" s="23">
        <f>VLOOKUP(AN211,POINTS_TABLE!$D$34:$E$37,2,FALSE)</f>
        <v>7.4046821899710498</v>
      </c>
      <c r="BM211" s="23">
        <f>VLOOKUP(AO211,POINTS_TABLE!$D$38:$E$41,2,FALSE)</f>
        <v>2.0741751155172814</v>
      </c>
      <c r="BN211" s="23">
        <f>VLOOKUP(AP211,POINTS_TABLE!$D$42:$E$44,2,FALSE)</f>
        <v>-9.2873123719919874</v>
      </c>
      <c r="BO211" s="23">
        <f>VLOOKUP(AQ211,POINTS_TABLE!$D$45:$E$48,2,FALSE)</f>
        <v>2.6738283855727758</v>
      </c>
      <c r="BP211" s="23">
        <f>VLOOKUP(AR211,POINTS_TABLE!$D$49:$E$50,2,FALSE)</f>
        <v>-3.4375704313596254</v>
      </c>
      <c r="BQ211" s="23">
        <f>VLOOKUP(AS211,POINTS_TABLE!$D$51:$E$52,2,FALSE)</f>
        <v>-3.8353326132213157</v>
      </c>
      <c r="BR211" s="39">
        <f>ROUND(SCORECARD_SCALLING!$C$6-SUM(BF211:BQ211)-TRAIN_SUMMARY!$C$2*SCORECARD_SCALLING!$C$5,0)</f>
        <v>552</v>
      </c>
      <c r="BS211" t="str">
        <f t="shared" si="46"/>
        <v>Manual review</v>
      </c>
      <c r="BT211">
        <f t="shared" si="47"/>
        <v>2</v>
      </c>
    </row>
    <row r="212" spans="1:72">
      <c r="A212" s="2" t="s">
        <v>63</v>
      </c>
      <c r="B212" s="2">
        <v>6</v>
      </c>
      <c r="C212" s="2" t="s">
        <v>22</v>
      </c>
      <c r="D212" s="2" t="s">
        <v>38</v>
      </c>
      <c r="E212" s="2">
        <v>1047</v>
      </c>
      <c r="F212" s="2" t="s">
        <v>34</v>
      </c>
      <c r="G212" s="2" t="s">
        <v>35</v>
      </c>
      <c r="H212" s="2">
        <v>2</v>
      </c>
      <c r="I212" s="2" t="s">
        <v>36</v>
      </c>
      <c r="J212" s="2" t="s">
        <v>27</v>
      </c>
      <c r="K212" s="2">
        <v>4</v>
      </c>
      <c r="L212" s="2" t="s">
        <v>43</v>
      </c>
      <c r="M212" s="2">
        <v>50</v>
      </c>
      <c r="N212" s="2" t="s">
        <v>27</v>
      </c>
      <c r="O212" s="2" t="s">
        <v>29</v>
      </c>
      <c r="P212" s="2">
        <v>1</v>
      </c>
      <c r="Q212" s="2" t="s">
        <v>40</v>
      </c>
      <c r="R212" s="2">
        <v>1</v>
      </c>
      <c r="S212" s="2" t="s">
        <v>27</v>
      </c>
      <c r="T212" s="2" t="s">
        <v>31</v>
      </c>
      <c r="U212" s="2">
        <v>0</v>
      </c>
      <c r="V212">
        <f>_xlfn.XLOOKUP(B212,Binning_WOE_IV!$C$2:$C$6,Binning_WOE_IV!$I$2:$I$6,"not found",-1)</f>
        <v>1.0146162505891094</v>
      </c>
      <c r="W212">
        <f>_xlfn.XLOOKUP(E212,Binning_WOE_IV!$C$7:$C$12,Binning_WOE_IV!$I$7:$I$12,"not found",-1)</f>
        <v>0.16104877718831048</v>
      </c>
      <c r="X212">
        <f>_xlfn.XLOOKUP(M212,Binning_WOE_IV!$C$13:$C$18,Binning_WOE_IV!$I$13:$I$18,"not found",-1)</f>
        <v>0.42044277372805144</v>
      </c>
      <c r="Y212">
        <f>_xlfn.XLOOKUP(A212,Binning_WOE_IV!$B$32:$B$35,Binning_WOE_IV!$G$32:$G$35,"not found",0)</f>
        <v>0.16731839020190586</v>
      </c>
      <c r="Z212" s="23">
        <f>_xlfn.XLOOKUP(_xlfn.XLOOKUP(C212,Binning_WOE_IV!$AF$2:$AF$6,Binning_WOE_IV!$AG$2:$AG$6,"not found",0),Binning_WOE_IV!$R$36:$R$38,Binning_WOE_IV!$G$36:$G$38,"not found",0)</f>
        <v>0.68738688104907397</v>
      </c>
      <c r="AA212" cm="1">
        <f t="array" ref="AA212">_xlfn.SWITCH(D212,"radio/tv",Binning_WOE_IV!$G$39,"other",Binning_WOE_IV!$G$39,"education",Binning_WOE_IV!$G$40,"retraining",Binning_WOE_IV!$G$40,"furniture/equipment",Binning_WOE_IV!$G$41,"domestic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212">
        <f>_xlfn.LET(_xlpm.b,_xlfn.XLOOKUP(F212,Binning_WOE_IV!$AJ$2:$AJ$6,Binning_WOE_IV!$AK$2:$AK$6,"not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12">
        <f>_xlfn.LET(_xlpm.b,_xlfn.XLOOKUP(G212,Binning_WOE_IV!$AL$2:$AL$6,Binning_WOE_IV!$AM$2:$AM$6,"not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12">
        <f>_xlfn.XLOOKUP(_xlfn.XLOOKUP(I212,Binning_WOE_IV!$AN$2:$AN$5,Binning_WOE_IV!$AO$2:$AO$5,"not found",0),Binning_WOE_IV!$R$53:$R$55,Binning_WOE_IV!$G$53:$G$55,"not found",0)</f>
        <v>-0.20099341664998441</v>
      </c>
      <c r="AE212">
        <f>_xlfn.LET(_xlpm.b,_xlfn.XLOOKUP(L212,Binning_WOE_IV!$AQ$2:$AQ$5,Binning_WOE_IV!$AR$2:$AR$5,"not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12">
        <f>_xlfn.XLOOKUP(_xlfn.XLOOKUP(N212,Binning_WOE_IV!$AS$2:$AS$4,Binning_WOE_IV!$AT$2:$AT$4,"not found",0),Binning_WOE_IV!$R$62:$R$63,Binning_WOE_IV!$G$62:$G$63,"not found",0)</f>
        <v>0.12957806221905885</v>
      </c>
      <c r="AG212">
        <f>_xlfn.XLOOKUP(_xlfn.XLOOKUP(O212,Binning_WOE_IV!$AU$2:$AU$4,Binning_WOE_IV!$AV$2:$AV$4,"not found",0),Binning_WOE_IV!$R$64:$R$65,Binning_WOE_IV!$G$64:$G$65,"not found",0)</f>
        <v>0.23435622685305388</v>
      </c>
      <c r="AH212">
        <f>V212*TEST_SUMMARY!$C$3</f>
        <v>-0.80010661528638027</v>
      </c>
      <c r="AI212">
        <f>W212*TEST_SUMMARY!$C$4</f>
        <v>-8.037531726833734E-2</v>
      </c>
      <c r="AJ212">
        <f>X212*TEST_SUMMARY!$C$5</f>
        <v>-0.26777415036949909</v>
      </c>
      <c r="AK212">
        <f>Y212*TEST_SUMMARY!$C$6</f>
        <v>-0.13115011605145144</v>
      </c>
      <c r="AL212">
        <f>Z212*TEST_SUMMARY!$C$7</f>
        <v>-0.37777464997720578</v>
      </c>
      <c r="AM212">
        <f>AA212*TEST_SUMMARY!$C$8</f>
        <v>0.31332064462344805</v>
      </c>
      <c r="AN212">
        <f>AB212*TEST_SUMMARY!$C$9</f>
        <v>0.17108448609736249</v>
      </c>
      <c r="AO212">
        <f>AC212*TEST_SUMMARY!$C$10</f>
        <v>4.7923621110280083E-2</v>
      </c>
      <c r="AP212">
        <f>AD212*TEST_SUMMARY!$C$11</f>
        <v>0.23813846799994265</v>
      </c>
      <c r="AQ212">
        <f>AE212*TEST_SUMMARY!$C$12</f>
        <v>-1.8327249432625072E-2</v>
      </c>
      <c r="AR212">
        <f>AF212*TEST_SUMMARY!$C$13</f>
        <v>-7.9424741749105313E-2</v>
      </c>
      <c r="AS212">
        <f>AG212*TEST_SUMMARY!$C$14</f>
        <v>-8.8614999578798745E-2</v>
      </c>
      <c r="AT212">
        <f>TEST_SUMMARY!$C$2+SUM(AH212:AS212)</f>
        <v>-1.8944814346444931</v>
      </c>
      <c r="AU212">
        <f t="shared" si="37"/>
        <v>0.13073434299953052</v>
      </c>
      <c r="AV212">
        <f t="shared" si="38"/>
        <v>0.1401064961764629</v>
      </c>
      <c r="AW212">
        <f t="shared" si="39"/>
        <v>1</v>
      </c>
      <c r="AX212">
        <f t="shared" si="40"/>
        <v>0</v>
      </c>
      <c r="AY212" s="35">
        <f t="shared" si="48"/>
        <v>129</v>
      </c>
      <c r="AZ212" s="35">
        <f t="shared" si="48"/>
        <v>82</v>
      </c>
      <c r="BA212" s="35">
        <f t="shared" si="44"/>
        <v>0.6</v>
      </c>
      <c r="BB212" s="35">
        <f t="shared" si="45"/>
        <v>0.96470588235294119</v>
      </c>
      <c r="BC212" s="35">
        <f t="shared" si="41"/>
        <v>0.36470588235294121</v>
      </c>
      <c r="BD212">
        <f t="shared" si="42"/>
        <v>0.96470588235294119</v>
      </c>
      <c r="BE212">
        <f t="shared" si="43"/>
        <v>0.6</v>
      </c>
      <c r="BF212" s="23">
        <f>VLOOKUP(AH212,POINTS_TABLE!$D$2:$E$6,2,FALSE)</f>
        <v>-34.629295381683434</v>
      </c>
      <c r="BG212" s="23">
        <f>VLOOKUP(AI212,POINTS_TABLE!$D$7:$E$12,2,FALSE)</f>
        <v>-3.4787121489872201</v>
      </c>
      <c r="BH212" s="23">
        <f>VLOOKUP(AJ212,POINTS_TABLE!$D$13:$E$18,2,FALSE)</f>
        <v>-11.589493164489957</v>
      </c>
      <c r="BI212" s="23">
        <f>VLOOKUP(AK212,POINTS_TABLE!$D$21:$E$24,2,FALSE)</f>
        <v>-5.6762886611832304</v>
      </c>
      <c r="BJ212" s="23">
        <f>VLOOKUP(AL212,POINTS_TABLE!$D$25:$E$27,2,FALSE)</f>
        <v>-16.350408422870363</v>
      </c>
      <c r="BK212" s="23">
        <f>VLOOKUP(AM212,POINTS_TABLE!$D$28:$E$33,2,FALSE)</f>
        <v>13.560784206191453</v>
      </c>
      <c r="BL212" s="23">
        <f>VLOOKUP(AN212,POINTS_TABLE!$D$34:$E$37,2,FALSE)</f>
        <v>7.4046821899710498</v>
      </c>
      <c r="BM212" s="23">
        <f>VLOOKUP(AO212,POINTS_TABLE!$D$38:$E$41,2,FALSE)</f>
        <v>2.0741751155172814</v>
      </c>
      <c r="BN212" s="23">
        <f>VLOOKUP(AP212,POINTS_TABLE!$D$42:$E$44,2,FALSE)</f>
        <v>10.30683560485237</v>
      </c>
      <c r="BO212" s="23">
        <f>VLOOKUP(AQ212,POINTS_TABLE!$D$45:$E$48,2,FALSE)</f>
        <v>-0.79321895608749771</v>
      </c>
      <c r="BP212" s="23">
        <f>VLOOKUP(AR212,POINTS_TABLE!$D$49:$E$50,2,FALSE)</f>
        <v>-3.4375704313596254</v>
      </c>
      <c r="BQ212" s="23">
        <f>VLOOKUP(AS212,POINTS_TABLE!$D$51:$E$52,2,FALSE)</f>
        <v>-3.8353326132213157</v>
      </c>
      <c r="BR212" s="39">
        <f>ROUND(SCORECARD_SCALLING!$C$6-SUM(BF212:BQ212)-TRAIN_SUMMARY!$C$2*SCORECARD_SCALLING!$C$5,0)</f>
        <v>552</v>
      </c>
      <c r="BS212" t="str">
        <f t="shared" si="46"/>
        <v>Manual review</v>
      </c>
      <c r="BT212">
        <f t="shared" si="47"/>
        <v>2</v>
      </c>
    </row>
    <row r="213" spans="1:72">
      <c r="A213" s="2" t="s">
        <v>37</v>
      </c>
      <c r="B213" s="2">
        <v>12</v>
      </c>
      <c r="C213" s="2" t="s">
        <v>33</v>
      </c>
      <c r="D213" s="2" t="s">
        <v>49</v>
      </c>
      <c r="E213" s="2">
        <v>2445</v>
      </c>
      <c r="F213" s="2" t="s">
        <v>24</v>
      </c>
      <c r="G213" s="2" t="s">
        <v>57</v>
      </c>
      <c r="H213" s="2">
        <v>2</v>
      </c>
      <c r="I213" s="2" t="s">
        <v>56</v>
      </c>
      <c r="J213" s="2" t="s">
        <v>27</v>
      </c>
      <c r="K213" s="2">
        <v>4</v>
      </c>
      <c r="L213" s="2" t="s">
        <v>50</v>
      </c>
      <c r="M213" s="2">
        <v>26</v>
      </c>
      <c r="N213" s="2" t="s">
        <v>27</v>
      </c>
      <c r="O213" s="2" t="s">
        <v>51</v>
      </c>
      <c r="P213" s="2">
        <v>1</v>
      </c>
      <c r="Q213" s="2" t="s">
        <v>30</v>
      </c>
      <c r="R213" s="2">
        <v>1</v>
      </c>
      <c r="S213" s="2" t="s">
        <v>31</v>
      </c>
      <c r="T213" s="2" t="s">
        <v>31</v>
      </c>
      <c r="U213" s="2">
        <v>0</v>
      </c>
      <c r="V213">
        <f>_xlfn.XLOOKUP(B213,Binning_WOE_IV!$C$2:$C$6,Binning_WOE_IV!$I$2:$I$6,"not found",-1)</f>
        <v>7.0953437452657447E-2</v>
      </c>
      <c r="W213">
        <f>_xlfn.XLOOKUP(E213,Binning_WOE_IV!$C$7:$C$12,Binning_WOE_IV!$I$7:$I$12,"not found",-1)</f>
        <v>0.12361395596717682</v>
      </c>
      <c r="X213">
        <f>_xlfn.XLOOKUP(M213,Binning_WOE_IV!$C$13:$C$18,Binning_WOE_IV!$I$13:$I$18,"not found",-1)</f>
        <v>-0.13233987329659078</v>
      </c>
      <c r="Y213">
        <f>_xlfn.XLOOKUP(A213,Binning_WOE_IV!$B$32:$B$35,Binning_WOE_IV!$G$32:$G$35,"not found",0)</f>
        <v>1.1281887537091495</v>
      </c>
      <c r="Z213" s="23">
        <f>_xlfn.XLOOKUP(_xlfn.XLOOKUP(C213,Binning_WOE_IV!$AF$2:$AF$6,Binning_WOE_IV!$AG$2:$AG$6,"not found",0),Binning_WOE_IV!$R$36:$R$38,Binning_WOE_IV!$G$36:$G$38,"not found",0)</f>
        <v>-4.4726268044255127E-2</v>
      </c>
      <c r="AA213" cm="1">
        <f t="array" ref="AA213">_xlfn.SWITCH(D213,"radio/tv",Binning_WOE_IV!$G$39,"other",Binning_WOE_IV!$G$39,"education",Binning_WOE_IV!$G$40,"retraining",Binning_WOE_IV!$G$40,"furniture/equipment",Binning_WOE_IV!$G$41,"domestic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13">
        <f>_xlfn.LET(_xlpm.b,_xlfn.XLOOKUP(F213,Binning_WOE_IV!$AJ$2:$AJ$6,Binning_WOE_IV!$AK$2:$AK$6,"not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13">
        <f>_xlfn.LET(_xlpm.b,_xlfn.XLOOKUP(G213,Binning_WOE_IV!$AL$2:$AL$6,Binning_WOE_IV!$AM$2:$AM$6,"not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13">
        <f>_xlfn.XLOOKUP(_xlfn.XLOOKUP(I213,Binning_WOE_IV!$AN$2:$AN$5,Binning_WOE_IV!$AO$2:$AO$5,"not found",0),Binning_WOE_IV!$R$53:$R$55,Binning_WOE_IV!$G$53:$G$55,"not found",0)</f>
        <v>-0.2698954162208389</v>
      </c>
      <c r="AE213">
        <f>_xlfn.LET(_xlpm.b,_xlfn.XLOOKUP(L213,Binning_WOE_IV!$AQ$2:$AQ$5,Binning_WOE_IV!$AR$2:$AR$5,"not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13">
        <f>_xlfn.XLOOKUP(_xlfn.XLOOKUP(N213,Binning_WOE_IV!$AS$2:$AS$4,Binning_WOE_IV!$AT$2:$AT$4,"not found",0),Binning_WOE_IV!$R$62:$R$63,Binning_WOE_IV!$G$62:$G$63,"not found",0)</f>
        <v>0.12957806221905885</v>
      </c>
      <c r="AG213">
        <f>_xlfn.XLOOKUP(_xlfn.XLOOKUP(O213,Binning_WOE_IV!$AU$2:$AU$4,Binning_WOE_IV!$AV$2:$AV$4,"not found",0),Binning_WOE_IV!$R$64:$R$65,Binning_WOE_IV!$G$64:$G$65,"not found",0)</f>
        <v>-0.4919272386823581</v>
      </c>
      <c r="AH213">
        <f>V213*TEST_SUMMARY!$C$3</f>
        <v>-5.5952498937620498E-2</v>
      </c>
      <c r="AI213">
        <f>W213*TEST_SUMMARY!$C$4</f>
        <v>-6.1692557392340606E-2</v>
      </c>
      <c r="AJ213">
        <f>X213*TEST_SUMMARY!$C$5</f>
        <v>8.428542324031725E-2</v>
      </c>
      <c r="AK213">
        <f>Y213*TEST_SUMMARY!$C$6</f>
        <v>-0.88431454425511169</v>
      </c>
      <c r="AL213">
        <f>Z213*TEST_SUMMARY!$C$7</f>
        <v>2.4580699342731407E-2</v>
      </c>
      <c r="AM213">
        <f>AA213*TEST_SUMMARY!$C$8</f>
        <v>-0.46936907902687153</v>
      </c>
      <c r="AN213">
        <f>AB213*TEST_SUMMARY!$C$9</f>
        <v>-0.49611293003523665</v>
      </c>
      <c r="AO213">
        <f>AC213*TEST_SUMMARY!$C$10</f>
        <v>0.2867089209985732</v>
      </c>
      <c r="AP213">
        <f>AD213*TEST_SUMMARY!$C$11</f>
        <v>0.31977406031642996</v>
      </c>
      <c r="AQ213">
        <f>AE213*TEST_SUMMARY!$C$12</f>
        <v>6.1778553558697331E-2</v>
      </c>
      <c r="AR213">
        <f>AF213*TEST_SUMMARY!$C$13</f>
        <v>-7.9424741749105313E-2</v>
      </c>
      <c r="AS213">
        <f>AG213*TEST_SUMMARY!$C$14</f>
        <v>0.18600799575071647</v>
      </c>
      <c r="AT213">
        <f>TEST_SUMMARY!$C$2+SUM(AH213:AS213)</f>
        <v>-1.9051315129509443</v>
      </c>
      <c r="AU213">
        <f t="shared" si="37"/>
        <v>0.12952878996962033</v>
      </c>
      <c r="AV213">
        <f t="shared" si="38"/>
        <v>0.13872059323249747</v>
      </c>
      <c r="AW213">
        <f t="shared" si="39"/>
        <v>1</v>
      </c>
      <c r="AX213">
        <f t="shared" si="40"/>
        <v>0</v>
      </c>
      <c r="AY213" s="35">
        <f t="shared" si="48"/>
        <v>130</v>
      </c>
      <c r="AZ213" s="35">
        <f t="shared" si="48"/>
        <v>82</v>
      </c>
      <c r="BA213" s="35">
        <f t="shared" si="44"/>
        <v>0.60465116279069764</v>
      </c>
      <c r="BB213" s="35">
        <f t="shared" si="45"/>
        <v>0.96470588235294119</v>
      </c>
      <c r="BC213" s="35">
        <f t="shared" si="41"/>
        <v>0.36005471956224355</v>
      </c>
      <c r="BD213">
        <f t="shared" si="42"/>
        <v>0.96470588235294119</v>
      </c>
      <c r="BE213">
        <f t="shared" si="43"/>
        <v>0.60465116279069764</v>
      </c>
      <c r="BF213" s="23">
        <f>VLOOKUP(AH213,POINTS_TABLE!$D$2:$E$6,2,FALSE)</f>
        <v>-2.4216717822795024</v>
      </c>
      <c r="BG213" s="23">
        <f>VLOOKUP(AI213,POINTS_TABLE!$D$7:$E$12,2,FALSE)</f>
        <v>-2.6701063982906263</v>
      </c>
      <c r="BH213" s="23">
        <f>VLOOKUP(AJ213,POINTS_TABLE!$D$13:$E$18,2,FALSE)</f>
        <v>3.6479448638409924</v>
      </c>
      <c r="BI213" s="23">
        <f>VLOOKUP(AK213,POINTS_TABLE!$D$21:$E$24,2,FALSE)</f>
        <v>-38.273886227485001</v>
      </c>
      <c r="BJ213" s="23">
        <f>VLOOKUP(AL213,POINTS_TABLE!$D$25:$E$27,2,FALSE)</f>
        <v>1.063873591300236</v>
      </c>
      <c r="BK213" s="23">
        <f>VLOOKUP(AM213,POINTS_TABLE!$D$28:$E$33,2,FALSE)</f>
        <v>-20.314693279760625</v>
      </c>
      <c r="BL213" s="23">
        <f>VLOOKUP(AN213,POINTS_TABLE!$D$34:$E$37,2,FALSE)</f>
        <v>-21.472189916481874</v>
      </c>
      <c r="BM213" s="23">
        <f>VLOOKUP(AO213,POINTS_TABLE!$D$38:$E$41,2,FALSE)</f>
        <v>12.409006155098014</v>
      </c>
      <c r="BN213" s="23">
        <f>VLOOKUP(AP213,POINTS_TABLE!$D$42:$E$44,2,FALSE)</f>
        <v>13.840093530703253</v>
      </c>
      <c r="BO213" s="23">
        <f>VLOOKUP(AQ213,POINTS_TABLE!$D$45:$E$48,2,FALSE)</f>
        <v>2.6738283855727758</v>
      </c>
      <c r="BP213" s="23">
        <f>VLOOKUP(AR213,POINTS_TABLE!$D$49:$E$50,2,FALSE)</f>
        <v>-3.4375704313596254</v>
      </c>
      <c r="BQ213" s="23">
        <f>VLOOKUP(AS213,POINTS_TABLE!$D$51:$E$52,2,FALSE)</f>
        <v>8.0505843910576207</v>
      </c>
      <c r="BR213" s="39">
        <f>ROUND(SCORECARD_SCALLING!$C$6-SUM(BF213:BQ213)-TRAIN_SUMMARY!$C$2*SCORECARD_SCALLING!$C$5,0)</f>
        <v>553</v>
      </c>
      <c r="BS213" t="str">
        <f t="shared" si="46"/>
        <v>Manual review</v>
      </c>
      <c r="BT213">
        <f t="shared" si="47"/>
        <v>2</v>
      </c>
    </row>
    <row r="214" spans="1:72">
      <c r="A214" s="2" t="s">
        <v>37</v>
      </c>
      <c r="B214" s="2">
        <v>12</v>
      </c>
      <c r="C214" s="2" t="s">
        <v>22</v>
      </c>
      <c r="D214" s="2" t="s">
        <v>46</v>
      </c>
      <c r="E214" s="2">
        <v>682</v>
      </c>
      <c r="F214" s="2" t="s">
        <v>59</v>
      </c>
      <c r="G214" s="2" t="s">
        <v>39</v>
      </c>
      <c r="H214" s="2">
        <v>4</v>
      </c>
      <c r="I214" s="2" t="s">
        <v>36</v>
      </c>
      <c r="J214" s="2" t="s">
        <v>27</v>
      </c>
      <c r="K214" s="2">
        <v>3</v>
      </c>
      <c r="L214" s="2" t="s">
        <v>50</v>
      </c>
      <c r="M214" s="2">
        <v>51</v>
      </c>
      <c r="N214" s="2" t="s">
        <v>27</v>
      </c>
      <c r="O214" s="2" t="s">
        <v>29</v>
      </c>
      <c r="P214" s="2">
        <v>2</v>
      </c>
      <c r="Q214" s="2" t="s">
        <v>30</v>
      </c>
      <c r="R214" s="2">
        <v>1</v>
      </c>
      <c r="S214" s="2" t="s">
        <v>31</v>
      </c>
      <c r="T214" s="2" t="s">
        <v>31</v>
      </c>
      <c r="U214" s="2">
        <v>0</v>
      </c>
      <c r="V214">
        <f>_xlfn.XLOOKUP(B214,Binning_WOE_IV!$C$2:$C$6,Binning_WOE_IV!$I$2:$I$6,"not found",-1)</f>
        <v>7.0953437452657447E-2</v>
      </c>
      <c r="W214">
        <f>_xlfn.XLOOKUP(E214,Binning_WOE_IV!$C$7:$C$12,Binning_WOE_IV!$I$7:$I$12,"not found",-1)</f>
        <v>3.9978967825304385E-2</v>
      </c>
      <c r="X214">
        <f>_xlfn.XLOOKUP(M214,Binning_WOE_IV!$C$13:$C$18,Binning_WOE_IV!$I$13:$I$18,"not found",-1)</f>
        <v>0.42044277372805144</v>
      </c>
      <c r="Y214">
        <f>_xlfn.XLOOKUP(A214,Binning_WOE_IV!$B$32:$B$35,Binning_WOE_IV!$G$32:$G$35,"not found",0)</f>
        <v>1.1281887537091495</v>
      </c>
      <c r="Z214" s="23">
        <f>_xlfn.XLOOKUP(_xlfn.XLOOKUP(C214,Binning_WOE_IV!$AF$2:$AF$6,Binning_WOE_IV!$AG$2:$AG$6,"not found",0),Binning_WOE_IV!$R$36:$R$38,Binning_WOE_IV!$G$36:$G$38,"not found",0)</f>
        <v>0.68738688104907397</v>
      </c>
      <c r="AA214" cm="1">
        <f t="array" ref="AA214">_xlfn.SWITCH(D214,"radio/tv",Binning_WOE_IV!$G$39,"other",Binning_WOE_IV!$G$39,"education",Binning_WOE_IV!$G$40,"retraining",Binning_WOE_IV!$G$40,"furniture/equipment",Binning_WOE_IV!$G$41,"domestic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14">
        <f>_xlfn.LET(_xlpm.b,_xlfn.XLOOKUP(F214,Binning_WOE_IV!$AJ$2:$AJ$6,Binning_WOE_IV!$AK$2:$AK$6,"not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214">
        <f>_xlfn.LET(_xlpm.b,_xlfn.XLOOKUP(G214,Binning_WOE_IV!$AL$2:$AL$6,Binning_WOE_IV!$AM$2:$AM$6,"not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14">
        <f>_xlfn.XLOOKUP(_xlfn.XLOOKUP(I214,Binning_WOE_IV!$AN$2:$AN$5,Binning_WOE_IV!$AO$2:$AO$5,"not found",0),Binning_WOE_IV!$R$53:$R$55,Binning_WOE_IV!$G$53:$G$55,"not found",0)</f>
        <v>-0.20099341664998441</v>
      </c>
      <c r="AE214">
        <f>_xlfn.LET(_xlpm.b,_xlfn.XLOOKUP(L214,Binning_WOE_IV!$AQ$2:$AQ$5,Binning_WOE_IV!$AR$2:$AR$5,"not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14">
        <f>_xlfn.XLOOKUP(_xlfn.XLOOKUP(N214,Binning_WOE_IV!$AS$2:$AS$4,Binning_WOE_IV!$AT$2:$AT$4,"not found",0),Binning_WOE_IV!$R$62:$R$63,Binning_WOE_IV!$G$62:$G$63,"not found",0)</f>
        <v>0.12957806221905885</v>
      </c>
      <c r="AG214">
        <f>_xlfn.XLOOKUP(_xlfn.XLOOKUP(O214,Binning_WOE_IV!$AU$2:$AU$4,Binning_WOE_IV!$AV$2:$AV$4,"not found",0),Binning_WOE_IV!$R$64:$R$65,Binning_WOE_IV!$G$64:$G$65,"not found",0)</f>
        <v>0.23435622685305388</v>
      </c>
      <c r="AH214">
        <f>V214*TEST_SUMMARY!$C$3</f>
        <v>-5.5952498937620498E-2</v>
      </c>
      <c r="AI214">
        <f>W214*TEST_SUMMARY!$C$4</f>
        <v>-1.9952478243670423E-2</v>
      </c>
      <c r="AJ214">
        <f>X214*TEST_SUMMARY!$C$5</f>
        <v>-0.26777415036949909</v>
      </c>
      <c r="AK214">
        <f>Y214*TEST_SUMMARY!$C$6</f>
        <v>-0.88431454425511169</v>
      </c>
      <c r="AL214">
        <f>Z214*TEST_SUMMARY!$C$7</f>
        <v>-0.37777464997720578</v>
      </c>
      <c r="AM214">
        <f>AA214*TEST_SUMMARY!$C$8</f>
        <v>0.38352631329769549</v>
      </c>
      <c r="AN214">
        <f>AB214*TEST_SUMMARY!$C$9</f>
        <v>0.18902110492895396</v>
      </c>
      <c r="AO214">
        <f>AC214*TEST_SUMMARY!$C$10</f>
        <v>-0.18469041192036334</v>
      </c>
      <c r="AP214">
        <f>AD214*TEST_SUMMARY!$C$11</f>
        <v>0.23813846799994265</v>
      </c>
      <c r="AQ214">
        <f>AE214*TEST_SUMMARY!$C$12</f>
        <v>6.1778553558697331E-2</v>
      </c>
      <c r="AR214">
        <f>AF214*TEST_SUMMARY!$C$13</f>
        <v>-7.9424741749105313E-2</v>
      </c>
      <c r="AS214">
        <f>AG214*TEST_SUMMARY!$C$14</f>
        <v>-8.8614999578798745E-2</v>
      </c>
      <c r="AT214">
        <f>TEST_SUMMARY!$C$2+SUM(AH214:AS214)</f>
        <v>-1.9074348500082086</v>
      </c>
      <c r="AU214">
        <f t="shared" si="37"/>
        <v>0.12926930775906023</v>
      </c>
      <c r="AV214">
        <f t="shared" si="38"/>
        <v>0.13842254369310453</v>
      </c>
      <c r="AW214">
        <f t="shared" si="39"/>
        <v>1</v>
      </c>
      <c r="AX214">
        <f t="shared" si="40"/>
        <v>0</v>
      </c>
      <c r="AY214" s="35">
        <f t="shared" si="48"/>
        <v>131</v>
      </c>
      <c r="AZ214" s="35">
        <f t="shared" si="48"/>
        <v>82</v>
      </c>
      <c r="BA214" s="35">
        <f t="shared" si="44"/>
        <v>0.6093023255813953</v>
      </c>
      <c r="BB214" s="35">
        <f t="shared" si="45"/>
        <v>0.96470588235294119</v>
      </c>
      <c r="BC214" s="35">
        <f t="shared" si="41"/>
        <v>0.35540355677154589</v>
      </c>
      <c r="BD214">
        <f t="shared" si="42"/>
        <v>0.96470588235294119</v>
      </c>
      <c r="BE214">
        <f t="shared" si="43"/>
        <v>0.6093023255813953</v>
      </c>
      <c r="BF214" s="23">
        <f>VLOOKUP(AH214,POINTS_TABLE!$D$2:$E$6,2,FALSE)</f>
        <v>-2.4216717822795024</v>
      </c>
      <c r="BG214" s="23">
        <f>VLOOKUP(AI214,POINTS_TABLE!$D$7:$E$12,2,FALSE)</f>
        <v>-0.86356024246764762</v>
      </c>
      <c r="BH214" s="23">
        <f>VLOOKUP(AJ214,POINTS_TABLE!$D$13:$E$18,2,FALSE)</f>
        <v>-11.589493164489957</v>
      </c>
      <c r="BI214" s="23">
        <f>VLOOKUP(AK214,POINTS_TABLE!$D$21:$E$24,2,FALSE)</f>
        <v>-38.273886227485001</v>
      </c>
      <c r="BJ214" s="23">
        <f>VLOOKUP(AL214,POINTS_TABLE!$D$25:$E$27,2,FALSE)</f>
        <v>-16.350408422870363</v>
      </c>
      <c r="BK214" s="23">
        <f>VLOOKUP(AM214,POINTS_TABLE!$D$28:$E$33,2,FALSE)</f>
        <v>16.599345307350365</v>
      </c>
      <c r="BL214" s="23">
        <f>VLOOKUP(AN214,POINTS_TABLE!$D$34:$E$37,2,FALSE)</f>
        <v>8.180994321130628</v>
      </c>
      <c r="BM214" s="23">
        <f>VLOOKUP(AO214,POINTS_TABLE!$D$38:$E$41,2,FALSE)</f>
        <v>-7.9935582413174426</v>
      </c>
      <c r="BN214" s="23">
        <f>VLOOKUP(AP214,POINTS_TABLE!$D$42:$E$44,2,FALSE)</f>
        <v>10.30683560485237</v>
      </c>
      <c r="BO214" s="23">
        <f>VLOOKUP(AQ214,POINTS_TABLE!$D$45:$E$48,2,FALSE)</f>
        <v>2.6738283855727758</v>
      </c>
      <c r="BP214" s="23">
        <f>VLOOKUP(AR214,POINTS_TABLE!$D$49:$E$50,2,FALSE)</f>
        <v>-3.4375704313596254</v>
      </c>
      <c r="BQ214" s="23">
        <f>VLOOKUP(AS214,POINTS_TABLE!$D$51:$E$52,2,FALSE)</f>
        <v>-3.8353326132213157</v>
      </c>
      <c r="BR214" s="39">
        <f>ROUND(SCORECARD_SCALLING!$C$6-SUM(BF214:BQ214)-TRAIN_SUMMARY!$C$2*SCORECARD_SCALLING!$C$5,0)</f>
        <v>553</v>
      </c>
      <c r="BS214" t="str">
        <f t="shared" si="46"/>
        <v>Manual review</v>
      </c>
      <c r="BT214">
        <f t="shared" si="47"/>
        <v>2</v>
      </c>
    </row>
    <row r="215" spans="1:72">
      <c r="A215" s="2" t="s">
        <v>37</v>
      </c>
      <c r="B215" s="2">
        <v>18</v>
      </c>
      <c r="C215" s="2" t="s">
        <v>33</v>
      </c>
      <c r="D215" s="2" t="s">
        <v>23</v>
      </c>
      <c r="E215" s="2">
        <v>1453</v>
      </c>
      <c r="F215" s="2" t="s">
        <v>34</v>
      </c>
      <c r="G215" s="2" t="s">
        <v>57</v>
      </c>
      <c r="H215" s="2">
        <v>3</v>
      </c>
      <c r="I215" s="2" t="s">
        <v>36</v>
      </c>
      <c r="J215" s="2" t="s">
        <v>27</v>
      </c>
      <c r="K215" s="2">
        <v>1</v>
      </c>
      <c r="L215" s="2" t="s">
        <v>28</v>
      </c>
      <c r="M215" s="2">
        <v>26</v>
      </c>
      <c r="N215" s="2" t="s">
        <v>27</v>
      </c>
      <c r="O215" s="2" t="s">
        <v>29</v>
      </c>
      <c r="P215" s="2">
        <v>1</v>
      </c>
      <c r="Q215" s="2" t="s">
        <v>30</v>
      </c>
      <c r="R215" s="2">
        <v>1</v>
      </c>
      <c r="S215" s="2" t="s">
        <v>27</v>
      </c>
      <c r="T215" s="2" t="s">
        <v>31</v>
      </c>
      <c r="U215" s="2">
        <v>0</v>
      </c>
      <c r="V215">
        <f>_xlfn.XLOOKUP(B215,Binning_WOE_IV!$C$2:$C$6,Binning_WOE_IV!$I$2:$I$6,"not found",-1)</f>
        <v>7.0953437452657447E-2</v>
      </c>
      <c r="W215">
        <f>_xlfn.XLOOKUP(E215,Binning_WOE_IV!$C$7:$C$12,Binning_WOE_IV!$I$7:$I$12,"not found",-1)</f>
        <v>0.16104877718831048</v>
      </c>
      <c r="X215">
        <f>_xlfn.XLOOKUP(M215,Binning_WOE_IV!$C$13:$C$18,Binning_WOE_IV!$I$13:$I$18,"not found",-1)</f>
        <v>-0.13233987329659078</v>
      </c>
      <c r="Y215">
        <f>_xlfn.XLOOKUP(A215,Binning_WOE_IV!$B$32:$B$35,Binning_WOE_IV!$G$32:$G$35,"not found",0)</f>
        <v>1.1281887537091495</v>
      </c>
      <c r="Z215" s="23">
        <f>_xlfn.XLOOKUP(_xlfn.XLOOKUP(C215,Binning_WOE_IV!$AF$2:$AF$6,Binning_WOE_IV!$AG$2:$AG$6,"not found",0),Binning_WOE_IV!$R$36:$R$38,Binning_WOE_IV!$G$36:$G$38,"not found",0)</f>
        <v>-4.4726268044255127E-2</v>
      </c>
      <c r="AA215" cm="1">
        <f t="array" ref="AA215">_xlfn.SWITCH(D215,"radio/tv",Binning_WOE_IV!$G$39,"other",Binning_WOE_IV!$G$39,"education",Binning_WOE_IV!$G$40,"retraining",Binning_WOE_IV!$G$40,"furniture/equipment",Binning_WOE_IV!$G$41,"domestic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15">
        <f>_xlfn.LET(_xlpm.b,_xlfn.XLOOKUP(F215,Binning_WOE_IV!$AJ$2:$AJ$6,Binning_WOE_IV!$AK$2:$AK$6,"not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15">
        <f>_xlfn.LET(_xlpm.b,_xlfn.XLOOKUP(G215,Binning_WOE_IV!$AL$2:$AL$6,Binning_WOE_IV!$AM$2:$AM$6,"not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15">
        <f>_xlfn.XLOOKUP(_xlfn.XLOOKUP(I215,Binning_WOE_IV!$AN$2:$AN$5,Binning_WOE_IV!$AO$2:$AO$5,"not found",0),Binning_WOE_IV!$R$53:$R$55,Binning_WOE_IV!$G$53:$G$55,"not found",0)</f>
        <v>-0.20099341664998441</v>
      </c>
      <c r="AE215">
        <f>_xlfn.LET(_xlpm.b,_xlfn.XLOOKUP(L215,Binning_WOE_IV!$AQ$2:$AQ$5,Binning_WOE_IV!$AR$2:$AR$5,"not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15">
        <f>_xlfn.XLOOKUP(_xlfn.XLOOKUP(N215,Binning_WOE_IV!$AS$2:$AS$4,Binning_WOE_IV!$AT$2:$AT$4,"not found",0),Binning_WOE_IV!$R$62:$R$63,Binning_WOE_IV!$G$62:$G$63,"not found",0)</f>
        <v>0.12957806221905885</v>
      </c>
      <c r="AG215">
        <f>_xlfn.XLOOKUP(_xlfn.XLOOKUP(O215,Binning_WOE_IV!$AU$2:$AU$4,Binning_WOE_IV!$AV$2:$AV$4,"not found",0),Binning_WOE_IV!$R$64:$R$65,Binning_WOE_IV!$G$64:$G$65,"not found",0)</f>
        <v>0.23435622685305388</v>
      </c>
      <c r="AH215">
        <f>V215*TEST_SUMMARY!$C$3</f>
        <v>-5.5952498937620498E-2</v>
      </c>
      <c r="AI215">
        <f>W215*TEST_SUMMARY!$C$4</f>
        <v>-8.037531726833734E-2</v>
      </c>
      <c r="AJ215">
        <f>X215*TEST_SUMMARY!$C$5</f>
        <v>8.428542324031725E-2</v>
      </c>
      <c r="AK215">
        <f>Y215*TEST_SUMMARY!$C$6</f>
        <v>-0.88431454425511169</v>
      </c>
      <c r="AL215">
        <f>Z215*TEST_SUMMARY!$C$7</f>
        <v>2.4580699342731407E-2</v>
      </c>
      <c r="AM215">
        <f>AA215*TEST_SUMMARY!$C$8</f>
        <v>-0.43521580803835686</v>
      </c>
      <c r="AN215">
        <f>AB215*TEST_SUMMARY!$C$9</f>
        <v>0.17108448609736249</v>
      </c>
      <c r="AO215">
        <f>AC215*TEST_SUMMARY!$C$10</f>
        <v>0.2867089209985732</v>
      </c>
      <c r="AP215">
        <f>AD215*TEST_SUMMARY!$C$11</f>
        <v>0.23813846799994265</v>
      </c>
      <c r="AQ215">
        <f>AE215*TEST_SUMMARY!$C$12</f>
        <v>-0.28008206528227803</v>
      </c>
      <c r="AR215">
        <f>AF215*TEST_SUMMARY!$C$13</f>
        <v>-7.9424741749105313E-2</v>
      </c>
      <c r="AS215">
        <f>AG215*TEST_SUMMARY!$C$14</f>
        <v>-8.8614999578798745E-2</v>
      </c>
      <c r="AT215">
        <f>TEST_SUMMARY!$C$2+SUM(AH215:AS215)</f>
        <v>-1.9205827921928047</v>
      </c>
      <c r="AU215">
        <f t="shared" si="37"/>
        <v>0.12779659151487463</v>
      </c>
      <c r="AV215">
        <f t="shared" si="38"/>
        <v>0.13673261566420095</v>
      </c>
      <c r="AW215">
        <f t="shared" si="39"/>
        <v>1</v>
      </c>
      <c r="AX215">
        <f t="shared" si="40"/>
        <v>0</v>
      </c>
      <c r="AY215" s="35">
        <f t="shared" si="48"/>
        <v>132</v>
      </c>
      <c r="AZ215" s="35">
        <f t="shared" si="48"/>
        <v>82</v>
      </c>
      <c r="BA215" s="35">
        <f t="shared" si="44"/>
        <v>0.61395348837209307</v>
      </c>
      <c r="BB215" s="35">
        <f t="shared" si="45"/>
        <v>0.96470588235294119</v>
      </c>
      <c r="BC215" s="35">
        <f t="shared" si="41"/>
        <v>0.35075239398084812</v>
      </c>
      <c r="BD215">
        <f t="shared" si="42"/>
        <v>0.96470588235294119</v>
      </c>
      <c r="BE215">
        <f t="shared" si="43"/>
        <v>0.61395348837209307</v>
      </c>
      <c r="BF215" s="23">
        <f>VLOOKUP(AH215,POINTS_TABLE!$D$2:$E$6,2,FALSE)</f>
        <v>-2.4216717822795024</v>
      </c>
      <c r="BG215" s="23">
        <f>VLOOKUP(AI215,POINTS_TABLE!$D$7:$E$12,2,FALSE)</f>
        <v>-3.4787121489872201</v>
      </c>
      <c r="BH215" s="23">
        <f>VLOOKUP(AJ215,POINTS_TABLE!$D$13:$E$18,2,FALSE)</f>
        <v>3.6479448638409924</v>
      </c>
      <c r="BI215" s="23">
        <f>VLOOKUP(AK215,POINTS_TABLE!$D$21:$E$24,2,FALSE)</f>
        <v>-38.273886227485001</v>
      </c>
      <c r="BJ215" s="23">
        <f>VLOOKUP(AL215,POINTS_TABLE!$D$25:$E$27,2,FALSE)</f>
        <v>1.063873591300236</v>
      </c>
      <c r="BK215" s="23">
        <f>VLOOKUP(AM215,POINTS_TABLE!$D$28:$E$33,2,FALSE)</f>
        <v>-18.836510639202615</v>
      </c>
      <c r="BL215" s="23">
        <f>VLOOKUP(AN215,POINTS_TABLE!$D$34:$E$37,2,FALSE)</f>
        <v>7.4046821899710498</v>
      </c>
      <c r="BM215" s="23">
        <f>VLOOKUP(AO215,POINTS_TABLE!$D$38:$E$41,2,FALSE)</f>
        <v>12.409006155098014</v>
      </c>
      <c r="BN215" s="23">
        <f>VLOOKUP(AP215,POINTS_TABLE!$D$42:$E$44,2,FALSE)</f>
        <v>10.30683560485237</v>
      </c>
      <c r="BO215" s="23">
        <f>VLOOKUP(AQ215,POINTS_TABLE!$D$45:$E$48,2,FALSE)</f>
        <v>-12.122190198740443</v>
      </c>
      <c r="BP215" s="23">
        <f>VLOOKUP(AR215,POINTS_TABLE!$D$49:$E$50,2,FALSE)</f>
        <v>-3.4375704313596254</v>
      </c>
      <c r="BQ215" s="23">
        <f>VLOOKUP(AS215,POINTS_TABLE!$D$51:$E$52,2,FALSE)</f>
        <v>-3.8353326132213157</v>
      </c>
      <c r="BR215" s="39">
        <f>ROUND(SCORECARD_SCALLING!$C$6-SUM(BF215:BQ215)-TRAIN_SUMMARY!$C$2*SCORECARD_SCALLING!$C$5,0)</f>
        <v>553</v>
      </c>
      <c r="BS215" t="str">
        <f t="shared" si="46"/>
        <v>Manual review</v>
      </c>
      <c r="BT215">
        <f t="shared" si="47"/>
        <v>2</v>
      </c>
    </row>
    <row r="216" spans="1:72">
      <c r="A216" s="2" t="s">
        <v>37</v>
      </c>
      <c r="B216" s="2">
        <v>11</v>
      </c>
      <c r="C216" s="2" t="s">
        <v>22</v>
      </c>
      <c r="D216" s="2" t="s">
        <v>46</v>
      </c>
      <c r="E216" s="2">
        <v>1393</v>
      </c>
      <c r="F216" s="2" t="s">
        <v>34</v>
      </c>
      <c r="G216" s="2" t="s">
        <v>57</v>
      </c>
      <c r="H216" s="2">
        <v>4</v>
      </c>
      <c r="I216" s="2" t="s">
        <v>36</v>
      </c>
      <c r="J216" s="2" t="s">
        <v>27</v>
      </c>
      <c r="K216" s="2">
        <v>4</v>
      </c>
      <c r="L216" s="2" t="s">
        <v>50</v>
      </c>
      <c r="M216" s="2">
        <v>35</v>
      </c>
      <c r="N216" s="2" t="s">
        <v>27</v>
      </c>
      <c r="O216" s="2" t="s">
        <v>29</v>
      </c>
      <c r="P216" s="2">
        <v>2</v>
      </c>
      <c r="Q216" s="2" t="s">
        <v>52</v>
      </c>
      <c r="R216" s="2">
        <v>1</v>
      </c>
      <c r="S216" s="2" t="s">
        <v>27</v>
      </c>
      <c r="T216" s="2" t="s">
        <v>31</v>
      </c>
      <c r="U216" s="2">
        <v>0</v>
      </c>
      <c r="V216">
        <f>_xlfn.XLOOKUP(B216,Binning_WOE_IV!$C$2:$C$6,Binning_WOE_IV!$I$2:$I$6,"not found",-1)</f>
        <v>1.0146162505891094</v>
      </c>
      <c r="W216">
        <f>_xlfn.XLOOKUP(E216,Binning_WOE_IV!$C$7:$C$12,Binning_WOE_IV!$I$7:$I$12,"not found",-1)</f>
        <v>0.16104877718831048</v>
      </c>
      <c r="X216">
        <f>_xlfn.XLOOKUP(M216,Binning_WOE_IV!$C$13:$C$18,Binning_WOE_IV!$I$13:$I$18,"not found",-1)</f>
        <v>-9.0210644079187538E-2</v>
      </c>
      <c r="Y216">
        <f>_xlfn.XLOOKUP(A216,Binning_WOE_IV!$B$32:$B$35,Binning_WOE_IV!$G$32:$G$35,"not found",0)</f>
        <v>1.1281887537091495</v>
      </c>
      <c r="Z216" s="23">
        <f>_xlfn.XLOOKUP(_xlfn.XLOOKUP(C216,Binning_WOE_IV!$AF$2:$AF$6,Binning_WOE_IV!$AG$2:$AG$6,"not found",0),Binning_WOE_IV!$R$36:$R$38,Binning_WOE_IV!$G$36:$G$38,"not found",0)</f>
        <v>0.68738688104907397</v>
      </c>
      <c r="AA216" cm="1">
        <f t="array" ref="AA216">_xlfn.SWITCH(D216,"radio/tv",Binning_WOE_IV!$G$39,"other",Binning_WOE_IV!$G$39,"education",Binning_WOE_IV!$G$40,"retraining",Binning_WOE_IV!$G$40,"furniture/equipment",Binning_WOE_IV!$G$41,"domestic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16">
        <f>_xlfn.LET(_xlpm.b,_xlfn.XLOOKUP(F216,Binning_WOE_IV!$AJ$2:$AJ$6,Binning_WOE_IV!$AK$2:$AK$6,"not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16">
        <f>_xlfn.LET(_xlpm.b,_xlfn.XLOOKUP(G216,Binning_WOE_IV!$AL$2:$AL$6,Binning_WOE_IV!$AM$2:$AM$6,"not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16">
        <f>_xlfn.XLOOKUP(_xlfn.XLOOKUP(I216,Binning_WOE_IV!$AN$2:$AN$5,Binning_WOE_IV!$AO$2:$AO$5,"not found",0),Binning_WOE_IV!$R$53:$R$55,Binning_WOE_IV!$G$53:$G$55,"not found",0)</f>
        <v>-0.20099341664998441</v>
      </c>
      <c r="AE216">
        <f>_xlfn.LET(_xlpm.b,_xlfn.XLOOKUP(L216,Binning_WOE_IV!$AQ$2:$AQ$5,Binning_WOE_IV!$AR$2:$AR$5,"not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16">
        <f>_xlfn.XLOOKUP(_xlfn.XLOOKUP(N216,Binning_WOE_IV!$AS$2:$AS$4,Binning_WOE_IV!$AT$2:$AT$4,"not found",0),Binning_WOE_IV!$R$62:$R$63,Binning_WOE_IV!$G$62:$G$63,"not found",0)</f>
        <v>0.12957806221905885</v>
      </c>
      <c r="AG216">
        <f>_xlfn.XLOOKUP(_xlfn.XLOOKUP(O216,Binning_WOE_IV!$AU$2:$AU$4,Binning_WOE_IV!$AV$2:$AV$4,"not found",0),Binning_WOE_IV!$R$64:$R$65,Binning_WOE_IV!$G$64:$G$65,"not found",0)</f>
        <v>0.23435622685305388</v>
      </c>
      <c r="AH216">
        <f>V216*TEST_SUMMARY!$C$3</f>
        <v>-0.80010661528638027</v>
      </c>
      <c r="AI216">
        <f>W216*TEST_SUMMARY!$C$4</f>
        <v>-8.037531726833734E-2</v>
      </c>
      <c r="AJ216">
        <f>X216*TEST_SUMMARY!$C$5</f>
        <v>5.7453903556002682E-2</v>
      </c>
      <c r="AK216">
        <f>Y216*TEST_SUMMARY!$C$6</f>
        <v>-0.88431454425511169</v>
      </c>
      <c r="AL216">
        <f>Z216*TEST_SUMMARY!$C$7</f>
        <v>-0.37777464997720578</v>
      </c>
      <c r="AM216">
        <f>AA216*TEST_SUMMARY!$C$8</f>
        <v>0.38352631329769549</v>
      </c>
      <c r="AN216">
        <f>AB216*TEST_SUMMARY!$C$9</f>
        <v>0.17108448609736249</v>
      </c>
      <c r="AO216">
        <f>AC216*TEST_SUMMARY!$C$10</f>
        <v>0.2867089209985732</v>
      </c>
      <c r="AP216">
        <f>AD216*TEST_SUMMARY!$C$11</f>
        <v>0.23813846799994265</v>
      </c>
      <c r="AQ216">
        <f>AE216*TEST_SUMMARY!$C$12</f>
        <v>6.1778553558697331E-2</v>
      </c>
      <c r="AR216">
        <f>AF216*TEST_SUMMARY!$C$13</f>
        <v>-7.9424741749105313E-2</v>
      </c>
      <c r="AS216">
        <f>AG216*TEST_SUMMARY!$C$14</f>
        <v>-8.8614999578798745E-2</v>
      </c>
      <c r="AT216">
        <f>TEST_SUMMARY!$C$2+SUM(AH216:AS216)</f>
        <v>-1.9333210373687888</v>
      </c>
      <c r="AU216">
        <f t="shared" si="37"/>
        <v>0.12638344695747564</v>
      </c>
      <c r="AV216">
        <f t="shared" si="38"/>
        <v>0.13511372609119635</v>
      </c>
      <c r="AW216">
        <f t="shared" si="39"/>
        <v>1</v>
      </c>
      <c r="AX216">
        <f t="shared" si="40"/>
        <v>0</v>
      </c>
      <c r="AY216" s="35">
        <f t="shared" si="48"/>
        <v>133</v>
      </c>
      <c r="AZ216" s="35">
        <f t="shared" si="48"/>
        <v>82</v>
      </c>
      <c r="BA216" s="35">
        <f t="shared" si="44"/>
        <v>0.61860465116279073</v>
      </c>
      <c r="BB216" s="35">
        <f t="shared" si="45"/>
        <v>0.96470588235294119</v>
      </c>
      <c r="BC216" s="35">
        <f t="shared" si="41"/>
        <v>0.34610123119015046</v>
      </c>
      <c r="BD216">
        <f t="shared" si="42"/>
        <v>0.96470588235294119</v>
      </c>
      <c r="BE216">
        <f t="shared" si="43"/>
        <v>0.61860465116279073</v>
      </c>
      <c r="BF216" s="23">
        <f>VLOOKUP(AH216,POINTS_TABLE!$D$2:$E$6,2,FALSE)</f>
        <v>-34.629295381683434</v>
      </c>
      <c r="BG216" s="23">
        <f>VLOOKUP(AI216,POINTS_TABLE!$D$7:$E$12,2,FALSE)</f>
        <v>-3.4787121489872201</v>
      </c>
      <c r="BH216" s="23">
        <f>VLOOKUP(AJ216,POINTS_TABLE!$D$13:$E$18,2,FALSE)</f>
        <v>2.4866538521987356</v>
      </c>
      <c r="BI216" s="23">
        <f>VLOOKUP(AK216,POINTS_TABLE!$D$21:$E$24,2,FALSE)</f>
        <v>-38.273886227485001</v>
      </c>
      <c r="BJ216" s="23">
        <f>VLOOKUP(AL216,POINTS_TABLE!$D$25:$E$27,2,FALSE)</f>
        <v>-16.350408422870363</v>
      </c>
      <c r="BK216" s="23">
        <f>VLOOKUP(AM216,POINTS_TABLE!$D$28:$E$33,2,FALSE)</f>
        <v>16.599345307350365</v>
      </c>
      <c r="BL216" s="23">
        <f>VLOOKUP(AN216,POINTS_TABLE!$D$34:$E$37,2,FALSE)</f>
        <v>7.4046821899710498</v>
      </c>
      <c r="BM216" s="23">
        <f>VLOOKUP(AO216,POINTS_TABLE!$D$38:$E$41,2,FALSE)</f>
        <v>12.409006155098014</v>
      </c>
      <c r="BN216" s="23">
        <f>VLOOKUP(AP216,POINTS_TABLE!$D$42:$E$44,2,FALSE)</f>
        <v>10.30683560485237</v>
      </c>
      <c r="BO216" s="23">
        <f>VLOOKUP(AQ216,POINTS_TABLE!$D$45:$E$48,2,FALSE)</f>
        <v>2.6738283855727758</v>
      </c>
      <c r="BP216" s="23">
        <f>VLOOKUP(AR216,POINTS_TABLE!$D$49:$E$50,2,FALSE)</f>
        <v>-3.4375704313596254</v>
      </c>
      <c r="BQ216" s="23">
        <f>VLOOKUP(AS216,POINTS_TABLE!$D$51:$E$52,2,FALSE)</f>
        <v>-3.8353326132213157</v>
      </c>
      <c r="BR216" s="39">
        <f>ROUND(SCORECARD_SCALLING!$C$6-SUM(BF216:BQ216)-TRAIN_SUMMARY!$C$2*SCORECARD_SCALLING!$C$5,0)</f>
        <v>554</v>
      </c>
      <c r="BS216" t="str">
        <f t="shared" si="46"/>
        <v>Manual review</v>
      </c>
      <c r="BT216">
        <f t="shared" si="47"/>
        <v>2</v>
      </c>
    </row>
    <row r="217" spans="1:72">
      <c r="A217" s="2" t="s">
        <v>32</v>
      </c>
      <c r="B217" s="2">
        <v>24</v>
      </c>
      <c r="C217" s="2" t="s">
        <v>22</v>
      </c>
      <c r="D217" s="2" t="s">
        <v>23</v>
      </c>
      <c r="E217" s="2">
        <v>1743</v>
      </c>
      <c r="F217" s="2" t="s">
        <v>34</v>
      </c>
      <c r="G217" s="2" t="s">
        <v>25</v>
      </c>
      <c r="H217" s="2">
        <v>4</v>
      </c>
      <c r="I217" s="2" t="s">
        <v>26</v>
      </c>
      <c r="J217" s="2" t="s">
        <v>27</v>
      </c>
      <c r="K217" s="2">
        <v>2</v>
      </c>
      <c r="L217" s="2" t="s">
        <v>43</v>
      </c>
      <c r="M217" s="2">
        <v>48</v>
      </c>
      <c r="N217" s="2" t="s">
        <v>27</v>
      </c>
      <c r="O217" s="2" t="s">
        <v>29</v>
      </c>
      <c r="P217" s="2">
        <v>2</v>
      </c>
      <c r="Q217" s="2" t="s">
        <v>40</v>
      </c>
      <c r="R217" s="2">
        <v>1</v>
      </c>
      <c r="S217" s="2" t="s">
        <v>27</v>
      </c>
      <c r="T217" s="2" t="s">
        <v>31</v>
      </c>
      <c r="U217" s="2">
        <v>0</v>
      </c>
      <c r="V217">
        <f>_xlfn.XLOOKUP(B217,Binning_WOE_IV!$C$2:$C$6,Binning_WOE_IV!$I$2:$I$6,"not found",-1)</f>
        <v>-0.12917431193202994</v>
      </c>
      <c r="W217">
        <f>_xlfn.XLOOKUP(E217,Binning_WOE_IV!$C$7:$C$12,Binning_WOE_IV!$I$7:$I$12,"not found",-1)</f>
        <v>0.16104877718831048</v>
      </c>
      <c r="X217">
        <f>_xlfn.XLOOKUP(M217,Binning_WOE_IV!$C$13:$C$18,Binning_WOE_IV!$I$13:$I$18,"not found",-1)</f>
        <v>0.42044277372805144</v>
      </c>
      <c r="Y217">
        <f>_xlfn.XLOOKUP(A217,Binning_WOE_IV!$B$32:$B$35,Binning_WOE_IV!$G$32:$G$35,"not found",0)</f>
        <v>-0.45557089656450134</v>
      </c>
      <c r="Z217" s="23">
        <f>_xlfn.XLOOKUP(_xlfn.XLOOKUP(C217,Binning_WOE_IV!$AF$2:$AF$6,Binning_WOE_IV!$AG$2:$AG$6,"not found",0),Binning_WOE_IV!$R$36:$R$38,Binning_WOE_IV!$G$36:$G$38,"not found",0)</f>
        <v>0.68738688104907397</v>
      </c>
      <c r="AA217" cm="1">
        <f t="array" ref="AA217">_xlfn.SWITCH(D217,"radio/tv",Binning_WOE_IV!$G$39,"other",Binning_WOE_IV!$G$39,"education",Binning_WOE_IV!$G$40,"retraining",Binning_WOE_IV!$G$40,"furniture/equipment",Binning_WOE_IV!$G$41,"domestic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17">
        <f>_xlfn.LET(_xlpm.b,_xlfn.XLOOKUP(F217,Binning_WOE_IV!$AJ$2:$AJ$6,Binning_WOE_IV!$AK$2:$AK$6,"not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17">
        <f>_xlfn.LET(_xlpm.b,_xlfn.XLOOKUP(G217,Binning_WOE_IV!$AL$2:$AL$6,Binning_WOE_IV!$AM$2:$AM$6,"not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17">
        <f>_xlfn.XLOOKUP(_xlfn.XLOOKUP(I217,Binning_WOE_IV!$AN$2:$AN$5,Binning_WOE_IV!$AO$2:$AO$5,"not found",0),Binning_WOE_IV!$R$53:$R$55,Binning_WOE_IV!$G$53:$G$55,"not found",0)</f>
        <v>0.1811117123342415</v>
      </c>
      <c r="AE217">
        <f>_xlfn.LET(_xlpm.b,_xlfn.XLOOKUP(L217,Binning_WOE_IV!$AQ$2:$AQ$5,Binning_WOE_IV!$AR$2:$AR$5,"not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17">
        <f>_xlfn.XLOOKUP(_xlfn.XLOOKUP(N217,Binning_WOE_IV!$AS$2:$AS$4,Binning_WOE_IV!$AT$2:$AT$4,"not found",0),Binning_WOE_IV!$R$62:$R$63,Binning_WOE_IV!$G$62:$G$63,"not found",0)</f>
        <v>0.12957806221905885</v>
      </c>
      <c r="AG217">
        <f>_xlfn.XLOOKUP(_xlfn.XLOOKUP(O217,Binning_WOE_IV!$AU$2:$AU$4,Binning_WOE_IV!$AV$2:$AV$4,"not found",0),Binning_WOE_IV!$R$64:$R$65,Binning_WOE_IV!$G$64:$G$65,"not found",0)</f>
        <v>0.23435622685305388</v>
      </c>
      <c r="AH217">
        <f>V217*TEST_SUMMARY!$C$3</f>
        <v>0.10186434668464488</v>
      </c>
      <c r="AI217">
        <f>W217*TEST_SUMMARY!$C$4</f>
        <v>-8.037531726833734E-2</v>
      </c>
      <c r="AJ217">
        <f>X217*TEST_SUMMARY!$C$5</f>
        <v>-0.26777415036949909</v>
      </c>
      <c r="AK217">
        <f>Y217*TEST_SUMMARY!$C$6</f>
        <v>0.35709270141793154</v>
      </c>
      <c r="AL217">
        <f>Z217*TEST_SUMMARY!$C$7</f>
        <v>-0.37777464997720578</v>
      </c>
      <c r="AM217">
        <f>AA217*TEST_SUMMARY!$C$8</f>
        <v>-0.43521580803835686</v>
      </c>
      <c r="AN217">
        <f>AB217*TEST_SUMMARY!$C$9</f>
        <v>0.17108448609736249</v>
      </c>
      <c r="AO217">
        <f>AC217*TEST_SUMMARY!$C$10</f>
        <v>-0.18469041192036334</v>
      </c>
      <c r="AP217">
        <f>AD217*TEST_SUMMARY!$C$11</f>
        <v>-0.21458247952085815</v>
      </c>
      <c r="AQ217">
        <f>AE217*TEST_SUMMARY!$C$12</f>
        <v>-1.8327249432625072E-2</v>
      </c>
      <c r="AR217">
        <f>AF217*TEST_SUMMARY!$C$13</f>
        <v>-7.9424741749105313E-2</v>
      </c>
      <c r="AS217">
        <f>AG217*TEST_SUMMARY!$C$14</f>
        <v>-8.8614999578798745E-2</v>
      </c>
      <c r="AT217">
        <f>TEST_SUMMARY!$C$2+SUM(AH217:AS217)</f>
        <v>-1.938139088417334</v>
      </c>
      <c r="AU217">
        <f t="shared" si="37"/>
        <v>0.12585243960236489</v>
      </c>
      <c r="AV217">
        <f t="shared" si="38"/>
        <v>0.13450608417045212</v>
      </c>
      <c r="AW217">
        <f t="shared" si="39"/>
        <v>1</v>
      </c>
      <c r="AX217">
        <f t="shared" si="40"/>
        <v>0</v>
      </c>
      <c r="AY217" s="35">
        <f t="shared" si="48"/>
        <v>134</v>
      </c>
      <c r="AZ217" s="35">
        <f t="shared" si="48"/>
        <v>82</v>
      </c>
      <c r="BA217" s="35">
        <f t="shared" si="44"/>
        <v>0.62325581395348839</v>
      </c>
      <c r="BB217" s="35">
        <f t="shared" si="45"/>
        <v>0.96470588235294119</v>
      </c>
      <c r="BC217" s="35">
        <f t="shared" si="41"/>
        <v>0.3414500683994528</v>
      </c>
      <c r="BD217">
        <f t="shared" si="42"/>
        <v>0.96470588235294119</v>
      </c>
      <c r="BE217">
        <f t="shared" si="43"/>
        <v>0.62325581395348839</v>
      </c>
      <c r="BF217" s="23">
        <f>VLOOKUP(AH217,POINTS_TABLE!$D$2:$E$6,2,FALSE)</f>
        <v>4.4087756341599382</v>
      </c>
      <c r="BG217" s="23">
        <f>VLOOKUP(AI217,POINTS_TABLE!$D$7:$E$12,2,FALSE)</f>
        <v>-3.4787121489872201</v>
      </c>
      <c r="BH217" s="23">
        <f>VLOOKUP(AJ217,POINTS_TABLE!$D$13:$E$18,2,FALSE)</f>
        <v>-11.589493164489957</v>
      </c>
      <c r="BI217" s="23">
        <f>VLOOKUP(AK217,POINTS_TABLE!$D$21:$E$24,2,FALSE)</f>
        <v>15.455276084198793</v>
      </c>
      <c r="BJ217" s="23">
        <f>VLOOKUP(AL217,POINTS_TABLE!$D$25:$E$27,2,FALSE)</f>
        <v>-16.350408422870363</v>
      </c>
      <c r="BK217" s="23">
        <f>VLOOKUP(AM217,POINTS_TABLE!$D$28:$E$33,2,FALSE)</f>
        <v>-18.836510639202615</v>
      </c>
      <c r="BL217" s="23">
        <f>VLOOKUP(AN217,POINTS_TABLE!$D$34:$E$37,2,FALSE)</f>
        <v>7.4046821899710498</v>
      </c>
      <c r="BM217" s="23">
        <f>VLOOKUP(AO217,POINTS_TABLE!$D$38:$E$41,2,FALSE)</f>
        <v>-7.9935582413174426</v>
      </c>
      <c r="BN217" s="23">
        <f>VLOOKUP(AP217,POINTS_TABLE!$D$42:$E$44,2,FALSE)</f>
        <v>-9.2873123719919874</v>
      </c>
      <c r="BO217" s="23">
        <f>VLOOKUP(AQ217,POINTS_TABLE!$D$45:$E$48,2,FALSE)</f>
        <v>-0.79321895608749771</v>
      </c>
      <c r="BP217" s="23">
        <f>VLOOKUP(AR217,POINTS_TABLE!$D$49:$E$50,2,FALSE)</f>
        <v>-3.4375704313596254</v>
      </c>
      <c r="BQ217" s="23">
        <f>VLOOKUP(AS217,POINTS_TABLE!$D$51:$E$52,2,FALSE)</f>
        <v>-3.8353326132213157</v>
      </c>
      <c r="BR217" s="39">
        <f>ROUND(SCORECARD_SCALLING!$C$6-SUM(BF217:BQ217)-TRAIN_SUMMARY!$C$2*SCORECARD_SCALLING!$C$5,0)</f>
        <v>554</v>
      </c>
      <c r="BS217" t="str">
        <f t="shared" si="46"/>
        <v>Manual review</v>
      </c>
      <c r="BT217">
        <f t="shared" si="47"/>
        <v>2</v>
      </c>
    </row>
    <row r="218" spans="1:72">
      <c r="A218" s="2" t="s">
        <v>37</v>
      </c>
      <c r="B218" s="2">
        <v>6</v>
      </c>
      <c r="C218" s="2" t="s">
        <v>33</v>
      </c>
      <c r="D218" s="2" t="s">
        <v>46</v>
      </c>
      <c r="E218" s="2">
        <v>3518</v>
      </c>
      <c r="F218" s="2" t="s">
        <v>34</v>
      </c>
      <c r="G218" s="2" t="s">
        <v>35</v>
      </c>
      <c r="H218" s="2">
        <v>2</v>
      </c>
      <c r="I218" s="2" t="s">
        <v>26</v>
      </c>
      <c r="J218" s="2" t="s">
        <v>42</v>
      </c>
      <c r="K218" s="2">
        <v>3</v>
      </c>
      <c r="L218" s="2" t="s">
        <v>43</v>
      </c>
      <c r="M218" s="2">
        <v>26</v>
      </c>
      <c r="N218" s="2" t="s">
        <v>27</v>
      </c>
      <c r="O218" s="2" t="s">
        <v>51</v>
      </c>
      <c r="P218" s="2">
        <v>1</v>
      </c>
      <c r="Q218" s="2" t="s">
        <v>30</v>
      </c>
      <c r="R218" s="2">
        <v>1</v>
      </c>
      <c r="S218" s="2" t="s">
        <v>27</v>
      </c>
      <c r="T218" s="2" t="s">
        <v>31</v>
      </c>
      <c r="U218" s="2">
        <v>0</v>
      </c>
      <c r="V218">
        <f>_xlfn.XLOOKUP(B218,Binning_WOE_IV!$C$2:$C$6,Binning_WOE_IV!$I$2:$I$6,"not found",-1)</f>
        <v>1.0146162505891094</v>
      </c>
      <c r="W218">
        <f>_xlfn.XLOOKUP(E218,Binning_WOE_IV!$C$7:$C$12,Binning_WOE_IV!$I$7:$I$12,"not found",-1)</f>
        <v>4.3939369041401284E-2</v>
      </c>
      <c r="X218">
        <f>_xlfn.XLOOKUP(M218,Binning_WOE_IV!$C$13:$C$18,Binning_WOE_IV!$I$13:$I$18,"not found",-1)</f>
        <v>-0.13233987329659078</v>
      </c>
      <c r="Y218">
        <f>_xlfn.XLOOKUP(A218,Binning_WOE_IV!$B$32:$B$35,Binning_WOE_IV!$G$32:$G$35,"not found",0)</f>
        <v>1.1281887537091495</v>
      </c>
      <c r="Z218" s="23">
        <f>_xlfn.XLOOKUP(_xlfn.XLOOKUP(C218,Binning_WOE_IV!$AF$2:$AF$6,Binning_WOE_IV!$AG$2:$AG$6,"not found",0),Binning_WOE_IV!$R$36:$R$38,Binning_WOE_IV!$G$36:$G$38,"not found",0)</f>
        <v>-4.4726268044255127E-2</v>
      </c>
      <c r="AA218" cm="1">
        <f t="array" ref="AA218">_xlfn.SWITCH(D218,"radio/tv",Binning_WOE_IV!$G$39,"other",Binning_WOE_IV!$G$39,"education",Binning_WOE_IV!$G$40,"retraining",Binning_WOE_IV!$G$40,"furniture/equipment",Binning_WOE_IV!$G$41,"domestic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18">
        <f>_xlfn.LET(_xlpm.b,_xlfn.XLOOKUP(F218,Binning_WOE_IV!$AJ$2:$AJ$6,Binning_WOE_IV!$AK$2:$AK$6,"not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18">
        <f>_xlfn.LET(_xlpm.b,_xlfn.XLOOKUP(G218,Binning_WOE_IV!$AL$2:$AL$6,Binning_WOE_IV!$AM$2:$AM$6,"not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18">
        <f>_xlfn.XLOOKUP(_xlfn.XLOOKUP(I218,Binning_WOE_IV!$AN$2:$AN$5,Binning_WOE_IV!$AO$2:$AO$5,"not found",0),Binning_WOE_IV!$R$53:$R$55,Binning_WOE_IV!$G$53:$G$55,"not found",0)</f>
        <v>0.1811117123342415</v>
      </c>
      <c r="AE218">
        <f>_xlfn.LET(_xlpm.b,_xlfn.XLOOKUP(L218,Binning_WOE_IV!$AQ$2:$AQ$5,Binning_WOE_IV!$AR$2:$AR$5,"not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18">
        <f>_xlfn.XLOOKUP(_xlfn.XLOOKUP(N218,Binning_WOE_IV!$AS$2:$AS$4,Binning_WOE_IV!$AT$2:$AT$4,"not found",0),Binning_WOE_IV!$R$62:$R$63,Binning_WOE_IV!$G$62:$G$63,"not found",0)</f>
        <v>0.12957806221905885</v>
      </c>
      <c r="AG218">
        <f>_xlfn.XLOOKUP(_xlfn.XLOOKUP(O218,Binning_WOE_IV!$AU$2:$AU$4,Binning_WOE_IV!$AV$2:$AV$4,"not found",0),Binning_WOE_IV!$R$64:$R$65,Binning_WOE_IV!$G$64:$G$65,"not found",0)</f>
        <v>-0.4919272386823581</v>
      </c>
      <c r="AH218">
        <f>V218*TEST_SUMMARY!$C$3</f>
        <v>-0.80010661528638027</v>
      </c>
      <c r="AI218">
        <f>W218*TEST_SUMMARY!$C$4</f>
        <v>-2.1929012991782761E-2</v>
      </c>
      <c r="AJ218">
        <f>X218*TEST_SUMMARY!$C$5</f>
        <v>8.428542324031725E-2</v>
      </c>
      <c r="AK218">
        <f>Y218*TEST_SUMMARY!$C$6</f>
        <v>-0.88431454425511169</v>
      </c>
      <c r="AL218">
        <f>Z218*TEST_SUMMARY!$C$7</f>
        <v>2.4580699342731407E-2</v>
      </c>
      <c r="AM218">
        <f>AA218*TEST_SUMMARY!$C$8</f>
        <v>0.38352631329769549</v>
      </c>
      <c r="AN218">
        <f>AB218*TEST_SUMMARY!$C$9</f>
        <v>0.17108448609736249</v>
      </c>
      <c r="AO218">
        <f>AC218*TEST_SUMMARY!$C$10</f>
        <v>4.7923621110280083E-2</v>
      </c>
      <c r="AP218">
        <f>AD218*TEST_SUMMARY!$C$11</f>
        <v>-0.21458247952085815</v>
      </c>
      <c r="AQ218">
        <f>AE218*TEST_SUMMARY!$C$12</f>
        <v>-1.8327249432625072E-2</v>
      </c>
      <c r="AR218">
        <f>AF218*TEST_SUMMARY!$C$13</f>
        <v>-7.9424741749105313E-2</v>
      </c>
      <c r="AS218">
        <f>AG218*TEST_SUMMARY!$C$14</f>
        <v>0.18600799575071647</v>
      </c>
      <c r="AT218">
        <f>TEST_SUMMARY!$C$2+SUM(AH218:AS218)</f>
        <v>-1.9426769191588837</v>
      </c>
      <c r="AU218">
        <f t="shared" si="37"/>
        <v>0.12535406349974007</v>
      </c>
      <c r="AV218">
        <f t="shared" si="38"/>
        <v>0.13393611851470058</v>
      </c>
      <c r="AW218">
        <f t="shared" si="39"/>
        <v>1</v>
      </c>
      <c r="AX218">
        <f t="shared" si="40"/>
        <v>0</v>
      </c>
      <c r="AY218" s="35">
        <f t="shared" si="48"/>
        <v>135</v>
      </c>
      <c r="AZ218" s="35">
        <f t="shared" si="48"/>
        <v>82</v>
      </c>
      <c r="BA218" s="35">
        <f t="shared" si="44"/>
        <v>0.62790697674418605</v>
      </c>
      <c r="BB218" s="35">
        <f t="shared" si="45"/>
        <v>0.96470588235294119</v>
      </c>
      <c r="BC218" s="35">
        <f t="shared" si="41"/>
        <v>0.33679890560875514</v>
      </c>
      <c r="BD218">
        <f t="shared" si="42"/>
        <v>0.96470588235294119</v>
      </c>
      <c r="BE218">
        <f t="shared" si="43"/>
        <v>0.62790697674418605</v>
      </c>
      <c r="BF218" s="23">
        <f>VLOOKUP(AH218,POINTS_TABLE!$D$2:$E$6,2,FALSE)</f>
        <v>-34.629295381683434</v>
      </c>
      <c r="BG218" s="23">
        <f>VLOOKUP(AI218,POINTS_TABLE!$D$7:$E$12,2,FALSE)</f>
        <v>-0.94910634884503919</v>
      </c>
      <c r="BH218" s="23">
        <f>VLOOKUP(AJ218,POINTS_TABLE!$D$13:$E$18,2,FALSE)</f>
        <v>3.6479448638409924</v>
      </c>
      <c r="BI218" s="23">
        <f>VLOOKUP(AK218,POINTS_TABLE!$D$21:$E$24,2,FALSE)</f>
        <v>-38.273886227485001</v>
      </c>
      <c r="BJ218" s="23">
        <f>VLOOKUP(AL218,POINTS_TABLE!$D$25:$E$27,2,FALSE)</f>
        <v>1.063873591300236</v>
      </c>
      <c r="BK218" s="23">
        <f>VLOOKUP(AM218,POINTS_TABLE!$D$28:$E$33,2,FALSE)</f>
        <v>16.599345307350365</v>
      </c>
      <c r="BL218" s="23">
        <f>VLOOKUP(AN218,POINTS_TABLE!$D$34:$E$37,2,FALSE)</f>
        <v>7.4046821899710498</v>
      </c>
      <c r="BM218" s="23">
        <f>VLOOKUP(AO218,POINTS_TABLE!$D$38:$E$41,2,FALSE)</f>
        <v>2.0741751155172814</v>
      </c>
      <c r="BN218" s="23">
        <f>VLOOKUP(AP218,POINTS_TABLE!$D$42:$E$44,2,FALSE)</f>
        <v>-9.2873123719919874</v>
      </c>
      <c r="BO218" s="23">
        <f>VLOOKUP(AQ218,POINTS_TABLE!$D$45:$E$48,2,FALSE)</f>
        <v>-0.79321895608749771</v>
      </c>
      <c r="BP218" s="23">
        <f>VLOOKUP(AR218,POINTS_TABLE!$D$49:$E$50,2,FALSE)</f>
        <v>-3.4375704313596254</v>
      </c>
      <c r="BQ218" s="23">
        <f>VLOOKUP(AS218,POINTS_TABLE!$D$51:$E$52,2,FALSE)</f>
        <v>8.0505843910576207</v>
      </c>
      <c r="BR218" s="39">
        <f>ROUND(SCORECARD_SCALLING!$C$6-SUM(BF218:BQ218)-TRAIN_SUMMARY!$C$2*SCORECARD_SCALLING!$C$5,0)</f>
        <v>554</v>
      </c>
      <c r="BS218" t="str">
        <f t="shared" si="46"/>
        <v>Manual review</v>
      </c>
      <c r="BT218">
        <f t="shared" si="47"/>
        <v>2</v>
      </c>
    </row>
    <row r="219" spans="1:72">
      <c r="A219" s="2" t="s">
        <v>37</v>
      </c>
      <c r="B219" s="2">
        <v>12</v>
      </c>
      <c r="C219" s="2" t="s">
        <v>33</v>
      </c>
      <c r="D219" s="2" t="s">
        <v>46</v>
      </c>
      <c r="E219" s="2">
        <v>1884</v>
      </c>
      <c r="F219" s="2" t="s">
        <v>34</v>
      </c>
      <c r="G219" s="2" t="s">
        <v>25</v>
      </c>
      <c r="H219" s="2">
        <v>4</v>
      </c>
      <c r="I219" s="2" t="s">
        <v>26</v>
      </c>
      <c r="J219" s="2" t="s">
        <v>27</v>
      </c>
      <c r="K219" s="2">
        <v>4</v>
      </c>
      <c r="L219" s="2" t="s">
        <v>50</v>
      </c>
      <c r="M219" s="2">
        <v>39</v>
      </c>
      <c r="N219" s="2" t="s">
        <v>27</v>
      </c>
      <c r="O219" s="2" t="s">
        <v>29</v>
      </c>
      <c r="P219" s="2">
        <v>1</v>
      </c>
      <c r="Q219" s="2" t="s">
        <v>52</v>
      </c>
      <c r="R219" s="2">
        <v>1</v>
      </c>
      <c r="S219" s="2" t="s">
        <v>31</v>
      </c>
      <c r="T219" s="2" t="s">
        <v>31</v>
      </c>
      <c r="U219" s="2">
        <v>0</v>
      </c>
      <c r="V219">
        <f>_xlfn.XLOOKUP(B219,Binning_WOE_IV!$C$2:$C$6,Binning_WOE_IV!$I$2:$I$6,"not found",-1)</f>
        <v>7.0953437452657447E-2</v>
      </c>
      <c r="W219">
        <f>_xlfn.XLOOKUP(E219,Binning_WOE_IV!$C$7:$C$12,Binning_WOE_IV!$I$7:$I$12,"not found",-1)</f>
        <v>0.16104877718831048</v>
      </c>
      <c r="X219">
        <f>_xlfn.XLOOKUP(M219,Binning_WOE_IV!$C$13:$C$18,Binning_WOE_IV!$I$13:$I$18,"not found",-1)</f>
        <v>0.27579903319597576</v>
      </c>
      <c r="Y219">
        <f>_xlfn.XLOOKUP(A219,Binning_WOE_IV!$B$32:$B$35,Binning_WOE_IV!$G$32:$G$35,"not found",0)</f>
        <v>1.1281887537091495</v>
      </c>
      <c r="Z219" s="23">
        <f>_xlfn.XLOOKUP(_xlfn.XLOOKUP(C219,Binning_WOE_IV!$AF$2:$AF$6,Binning_WOE_IV!$AG$2:$AG$6,"not found",0),Binning_WOE_IV!$R$36:$R$38,Binning_WOE_IV!$G$36:$G$38,"not found",0)</f>
        <v>-4.4726268044255127E-2</v>
      </c>
      <c r="AA219" cm="1">
        <f t="array" ref="AA219">_xlfn.SWITCH(D219,"radio/tv",Binning_WOE_IV!$G$39,"other",Binning_WOE_IV!$G$39,"education",Binning_WOE_IV!$G$40,"retraining",Binning_WOE_IV!$G$40,"furniture/equipment",Binning_WOE_IV!$G$41,"domestic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19">
        <f>_xlfn.LET(_xlpm.b,_xlfn.XLOOKUP(F219,Binning_WOE_IV!$AJ$2:$AJ$6,Binning_WOE_IV!$AK$2:$AK$6,"not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19">
        <f>_xlfn.LET(_xlpm.b,_xlfn.XLOOKUP(G219,Binning_WOE_IV!$AL$2:$AL$6,Binning_WOE_IV!$AM$2:$AM$6,"not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19">
        <f>_xlfn.XLOOKUP(_xlfn.XLOOKUP(I219,Binning_WOE_IV!$AN$2:$AN$5,Binning_WOE_IV!$AO$2:$AO$5,"not found",0),Binning_WOE_IV!$R$53:$R$55,Binning_WOE_IV!$G$53:$G$55,"not found",0)</f>
        <v>0.1811117123342415</v>
      </c>
      <c r="AE219">
        <f>_xlfn.LET(_xlpm.b,_xlfn.XLOOKUP(L219,Binning_WOE_IV!$AQ$2:$AQ$5,Binning_WOE_IV!$AR$2:$AR$5,"not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19">
        <f>_xlfn.XLOOKUP(_xlfn.XLOOKUP(N219,Binning_WOE_IV!$AS$2:$AS$4,Binning_WOE_IV!$AT$2:$AT$4,"not found",0),Binning_WOE_IV!$R$62:$R$63,Binning_WOE_IV!$G$62:$G$63,"not found",0)</f>
        <v>0.12957806221905885</v>
      </c>
      <c r="AG219">
        <f>_xlfn.XLOOKUP(_xlfn.XLOOKUP(O219,Binning_WOE_IV!$AU$2:$AU$4,Binning_WOE_IV!$AV$2:$AV$4,"not found",0),Binning_WOE_IV!$R$64:$R$65,Binning_WOE_IV!$G$64:$G$65,"not found",0)</f>
        <v>0.23435622685305388</v>
      </c>
      <c r="AH219">
        <f>V219*TEST_SUMMARY!$C$3</f>
        <v>-5.5952498937620498E-2</v>
      </c>
      <c r="AI219">
        <f>W219*TEST_SUMMARY!$C$4</f>
        <v>-8.037531726833734E-2</v>
      </c>
      <c r="AJ219">
        <f>X219*TEST_SUMMARY!$C$5</f>
        <v>-0.1756525653466223</v>
      </c>
      <c r="AK219">
        <f>Y219*TEST_SUMMARY!$C$6</f>
        <v>-0.88431454425511169</v>
      </c>
      <c r="AL219">
        <f>Z219*TEST_SUMMARY!$C$7</f>
        <v>2.4580699342731407E-2</v>
      </c>
      <c r="AM219">
        <f>AA219*TEST_SUMMARY!$C$8</f>
        <v>0.38352631329769549</v>
      </c>
      <c r="AN219">
        <f>AB219*TEST_SUMMARY!$C$9</f>
        <v>0.17108448609736249</v>
      </c>
      <c r="AO219">
        <f>AC219*TEST_SUMMARY!$C$10</f>
        <v>-0.18469041192036334</v>
      </c>
      <c r="AP219">
        <f>AD219*TEST_SUMMARY!$C$11</f>
        <v>-0.21458247952085815</v>
      </c>
      <c r="AQ219">
        <f>AE219*TEST_SUMMARY!$C$12</f>
        <v>6.1778553558697331E-2</v>
      </c>
      <c r="AR219">
        <f>AF219*TEST_SUMMARY!$C$13</f>
        <v>-7.9424741749105313E-2</v>
      </c>
      <c r="AS219">
        <f>AG219*TEST_SUMMARY!$C$14</f>
        <v>-8.8614999578798745E-2</v>
      </c>
      <c r="AT219">
        <f>TEST_SUMMARY!$C$2+SUM(AH219:AS219)</f>
        <v>-1.9440383210424539</v>
      </c>
      <c r="AU219">
        <f t="shared" si="37"/>
        <v>0.12520487493808055</v>
      </c>
      <c r="AV219">
        <f t="shared" si="38"/>
        <v>0.13376556282660212</v>
      </c>
      <c r="AW219">
        <f t="shared" si="39"/>
        <v>1</v>
      </c>
      <c r="AX219">
        <f t="shared" si="40"/>
        <v>0</v>
      </c>
      <c r="AY219" s="35">
        <f t="shared" si="48"/>
        <v>136</v>
      </c>
      <c r="AZ219" s="35">
        <f t="shared" si="48"/>
        <v>82</v>
      </c>
      <c r="BA219" s="35">
        <f t="shared" si="44"/>
        <v>0.63255813953488371</v>
      </c>
      <c r="BB219" s="35">
        <f t="shared" si="45"/>
        <v>0.96470588235294119</v>
      </c>
      <c r="BC219" s="35">
        <f t="shared" si="41"/>
        <v>0.33214774281805748</v>
      </c>
      <c r="BD219">
        <f t="shared" si="42"/>
        <v>0.96470588235294119</v>
      </c>
      <c r="BE219">
        <f t="shared" si="43"/>
        <v>0.63255813953488371</v>
      </c>
      <c r="BF219" s="23">
        <f>VLOOKUP(AH219,POINTS_TABLE!$D$2:$E$6,2,FALSE)</f>
        <v>-2.4216717822795024</v>
      </c>
      <c r="BG219" s="23">
        <f>VLOOKUP(AI219,POINTS_TABLE!$D$7:$E$12,2,FALSE)</f>
        <v>-3.4787121489872201</v>
      </c>
      <c r="BH219" s="23">
        <f>VLOOKUP(AJ219,POINTS_TABLE!$D$13:$E$18,2,FALSE)</f>
        <v>-7.6023925483498971</v>
      </c>
      <c r="BI219" s="23">
        <f>VLOOKUP(AK219,POINTS_TABLE!$D$21:$E$24,2,FALSE)</f>
        <v>-38.273886227485001</v>
      </c>
      <c r="BJ219" s="23">
        <f>VLOOKUP(AL219,POINTS_TABLE!$D$25:$E$27,2,FALSE)</f>
        <v>1.063873591300236</v>
      </c>
      <c r="BK219" s="23">
        <f>VLOOKUP(AM219,POINTS_TABLE!$D$28:$E$33,2,FALSE)</f>
        <v>16.599345307350365</v>
      </c>
      <c r="BL219" s="23">
        <f>VLOOKUP(AN219,POINTS_TABLE!$D$34:$E$37,2,FALSE)</f>
        <v>7.4046821899710498</v>
      </c>
      <c r="BM219" s="23">
        <f>VLOOKUP(AO219,POINTS_TABLE!$D$38:$E$41,2,FALSE)</f>
        <v>-7.9935582413174426</v>
      </c>
      <c r="BN219" s="23">
        <f>VLOOKUP(AP219,POINTS_TABLE!$D$42:$E$44,2,FALSE)</f>
        <v>-9.2873123719919874</v>
      </c>
      <c r="BO219" s="23">
        <f>VLOOKUP(AQ219,POINTS_TABLE!$D$45:$E$48,2,FALSE)</f>
        <v>2.6738283855727758</v>
      </c>
      <c r="BP219" s="23">
        <f>VLOOKUP(AR219,POINTS_TABLE!$D$49:$E$50,2,FALSE)</f>
        <v>-3.4375704313596254</v>
      </c>
      <c r="BQ219" s="23">
        <f>VLOOKUP(AS219,POINTS_TABLE!$D$51:$E$52,2,FALSE)</f>
        <v>-3.8353326132213157</v>
      </c>
      <c r="BR219" s="39">
        <f>ROUND(SCORECARD_SCALLING!$C$6-SUM(BF219:BQ219)-TRAIN_SUMMARY!$C$2*SCORECARD_SCALLING!$C$5,0)</f>
        <v>554</v>
      </c>
      <c r="BS219" t="str">
        <f t="shared" si="46"/>
        <v>Manual review</v>
      </c>
      <c r="BT219">
        <f t="shared" si="47"/>
        <v>2</v>
      </c>
    </row>
    <row r="220" spans="1:72">
      <c r="A220" s="2" t="s">
        <v>37</v>
      </c>
      <c r="B220" s="2">
        <v>18</v>
      </c>
      <c r="C220" s="2" t="s">
        <v>33</v>
      </c>
      <c r="D220" s="2" t="s">
        <v>41</v>
      </c>
      <c r="E220" s="2">
        <v>3422</v>
      </c>
      <c r="F220" s="2" t="s">
        <v>34</v>
      </c>
      <c r="G220" s="2" t="s">
        <v>25</v>
      </c>
      <c r="H220" s="2">
        <v>4</v>
      </c>
      <c r="I220" s="2" t="s">
        <v>26</v>
      </c>
      <c r="J220" s="2" t="s">
        <v>27</v>
      </c>
      <c r="K220" s="2">
        <v>4</v>
      </c>
      <c r="L220" s="2" t="s">
        <v>43</v>
      </c>
      <c r="M220" s="2">
        <v>47</v>
      </c>
      <c r="N220" s="2" t="s">
        <v>61</v>
      </c>
      <c r="O220" s="2" t="s">
        <v>29</v>
      </c>
      <c r="P220" s="2">
        <v>3</v>
      </c>
      <c r="Q220" s="2" t="s">
        <v>30</v>
      </c>
      <c r="R220" s="2">
        <v>2</v>
      </c>
      <c r="S220" s="2" t="s">
        <v>31</v>
      </c>
      <c r="T220" s="2" t="s">
        <v>31</v>
      </c>
      <c r="U220" s="2">
        <v>0</v>
      </c>
      <c r="V220">
        <f>_xlfn.XLOOKUP(B220,Binning_WOE_IV!$C$2:$C$6,Binning_WOE_IV!$I$2:$I$6,"not found",-1)</f>
        <v>7.0953437452657447E-2</v>
      </c>
      <c r="W220">
        <f>_xlfn.XLOOKUP(E220,Binning_WOE_IV!$C$7:$C$12,Binning_WOE_IV!$I$7:$I$12,"not found",-1)</f>
        <v>4.3939369041401284E-2</v>
      </c>
      <c r="X220">
        <f>_xlfn.XLOOKUP(M220,Binning_WOE_IV!$C$13:$C$18,Binning_WOE_IV!$I$13:$I$18,"not found",-1)</f>
        <v>0.42044277372805144</v>
      </c>
      <c r="Y220">
        <f>_xlfn.XLOOKUP(A220,Binning_WOE_IV!$B$32:$B$35,Binning_WOE_IV!$G$32:$G$35,"not found",0)</f>
        <v>1.1281887537091495</v>
      </c>
      <c r="Z220" s="23">
        <f>_xlfn.XLOOKUP(_xlfn.XLOOKUP(C220,Binning_WOE_IV!$AF$2:$AF$6,Binning_WOE_IV!$AG$2:$AG$6,"not found",0),Binning_WOE_IV!$R$36:$R$38,Binning_WOE_IV!$G$36:$G$38,"not found",0)</f>
        <v>-4.4726268044255127E-2</v>
      </c>
      <c r="AA220" cm="1">
        <f t="array" ref="AA220">_xlfn.SWITCH(D220,"radio/tv",Binning_WOE_IV!$G$39,"other",Binning_WOE_IV!$G$39,"education",Binning_WOE_IV!$G$40,"retraining",Binning_WOE_IV!$G$40,"furniture/equipment",Binning_WOE_IV!$G$41,"domestic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20">
        <f>_xlfn.LET(_xlpm.b,_xlfn.XLOOKUP(F220,Binning_WOE_IV!$AJ$2:$AJ$6,Binning_WOE_IV!$AK$2:$AK$6,"not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20">
        <f>_xlfn.LET(_xlpm.b,_xlfn.XLOOKUP(G220,Binning_WOE_IV!$AL$2:$AL$6,Binning_WOE_IV!$AM$2:$AM$6,"not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20">
        <f>_xlfn.XLOOKUP(_xlfn.XLOOKUP(I220,Binning_WOE_IV!$AN$2:$AN$5,Binning_WOE_IV!$AO$2:$AO$5,"not found",0),Binning_WOE_IV!$R$53:$R$55,Binning_WOE_IV!$G$53:$G$55,"not found",0)</f>
        <v>0.1811117123342415</v>
      </c>
      <c r="AE220">
        <f>_xlfn.LET(_xlpm.b,_xlfn.XLOOKUP(L220,Binning_WOE_IV!$AQ$2:$AQ$5,Binning_WOE_IV!$AR$2:$AR$5,"not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20">
        <f>_xlfn.XLOOKUP(_xlfn.XLOOKUP(N220,Binning_WOE_IV!$AS$2:$AS$4,Binning_WOE_IV!$AT$2:$AT$4,"not found",0),Binning_WOE_IV!$R$62:$R$63,Binning_WOE_IV!$G$62:$G$63,"not found",0)</f>
        <v>-0.54969627176468283</v>
      </c>
      <c r="AG220">
        <f>_xlfn.XLOOKUP(_xlfn.XLOOKUP(O220,Binning_WOE_IV!$AU$2:$AU$4,Binning_WOE_IV!$AV$2:$AV$4,"not found",0),Binning_WOE_IV!$R$64:$R$65,Binning_WOE_IV!$G$64:$G$65,"not found",0)</f>
        <v>0.23435622685305388</v>
      </c>
      <c r="AH220">
        <f>V220*TEST_SUMMARY!$C$3</f>
        <v>-5.5952498937620498E-2</v>
      </c>
      <c r="AI220">
        <f>W220*TEST_SUMMARY!$C$4</f>
        <v>-2.1929012991782761E-2</v>
      </c>
      <c r="AJ220">
        <f>X220*TEST_SUMMARY!$C$5</f>
        <v>-0.26777415036949909</v>
      </c>
      <c r="AK220">
        <f>Y220*TEST_SUMMARY!$C$6</f>
        <v>-0.88431454425511169</v>
      </c>
      <c r="AL220">
        <f>Z220*TEST_SUMMARY!$C$7</f>
        <v>2.4580699342731407E-2</v>
      </c>
      <c r="AM220">
        <f>AA220*TEST_SUMMARY!$C$8</f>
        <v>5.9194073638088991E-2</v>
      </c>
      <c r="AN220">
        <f>AB220*TEST_SUMMARY!$C$9</f>
        <v>0.17108448609736249</v>
      </c>
      <c r="AO220">
        <f>AC220*TEST_SUMMARY!$C$10</f>
        <v>-0.18469041192036334</v>
      </c>
      <c r="AP220">
        <f>AD220*TEST_SUMMARY!$C$11</f>
        <v>-0.21458247952085815</v>
      </c>
      <c r="AQ220">
        <f>AE220*TEST_SUMMARY!$C$12</f>
        <v>-1.8327249432625072E-2</v>
      </c>
      <c r="AR220">
        <f>AF220*TEST_SUMMARY!$C$13</f>
        <v>0.33693577197926589</v>
      </c>
      <c r="AS220">
        <f>AG220*TEST_SUMMARY!$C$14</f>
        <v>-8.8614999578798745E-2</v>
      </c>
      <c r="AT220">
        <f>TEST_SUMMARY!$C$2+SUM(AH220:AS220)</f>
        <v>-1.965791130711334</v>
      </c>
      <c r="AU220">
        <f t="shared" si="37"/>
        <v>0.12284167979286069</v>
      </c>
      <c r="AV220">
        <f t="shared" si="38"/>
        <v>0.13106777815100198</v>
      </c>
      <c r="AW220">
        <f t="shared" si="39"/>
        <v>1</v>
      </c>
      <c r="AX220">
        <f t="shared" si="40"/>
        <v>0</v>
      </c>
      <c r="AY220" s="35">
        <f t="shared" si="48"/>
        <v>137</v>
      </c>
      <c r="AZ220" s="35">
        <f t="shared" si="48"/>
        <v>82</v>
      </c>
      <c r="BA220" s="35">
        <f t="shared" si="44"/>
        <v>0.63720930232558137</v>
      </c>
      <c r="BB220" s="35">
        <f t="shared" si="45"/>
        <v>0.96470588235294119</v>
      </c>
      <c r="BC220" s="35">
        <f t="shared" si="41"/>
        <v>0.32749658002735982</v>
      </c>
      <c r="BD220">
        <f t="shared" si="42"/>
        <v>0.96470588235294119</v>
      </c>
      <c r="BE220">
        <f t="shared" si="43"/>
        <v>0.63720930232558137</v>
      </c>
      <c r="BF220" s="23">
        <f>VLOOKUP(AH220,POINTS_TABLE!$D$2:$E$6,2,FALSE)</f>
        <v>-2.4216717822795024</v>
      </c>
      <c r="BG220" s="23">
        <f>VLOOKUP(AI220,POINTS_TABLE!$D$7:$E$12,2,FALSE)</f>
        <v>-0.94910634884503919</v>
      </c>
      <c r="BH220" s="23">
        <f>VLOOKUP(AJ220,POINTS_TABLE!$D$13:$E$18,2,FALSE)</f>
        <v>-11.589493164489957</v>
      </c>
      <c r="BI220" s="23">
        <f>VLOOKUP(AK220,POINTS_TABLE!$D$21:$E$24,2,FALSE)</f>
        <v>-38.273886227485001</v>
      </c>
      <c r="BJ220" s="23">
        <f>VLOOKUP(AL220,POINTS_TABLE!$D$25:$E$27,2,FALSE)</f>
        <v>1.063873591300236</v>
      </c>
      <c r="BK220" s="23">
        <f>VLOOKUP(AM220,POINTS_TABLE!$D$28:$E$33,2,FALSE)</f>
        <v>2.5619698946306131</v>
      </c>
      <c r="BL220" s="23">
        <f>VLOOKUP(AN220,POINTS_TABLE!$D$34:$E$37,2,FALSE)</f>
        <v>7.4046821899710498</v>
      </c>
      <c r="BM220" s="23">
        <f>VLOOKUP(AO220,POINTS_TABLE!$D$38:$E$41,2,FALSE)</f>
        <v>-7.9935582413174426</v>
      </c>
      <c r="BN220" s="23">
        <f>VLOOKUP(AP220,POINTS_TABLE!$D$42:$E$44,2,FALSE)</f>
        <v>-9.2873123719919874</v>
      </c>
      <c r="BO220" s="23">
        <f>VLOOKUP(AQ220,POINTS_TABLE!$D$45:$E$48,2,FALSE)</f>
        <v>-0.79321895608749771</v>
      </c>
      <c r="BP220" s="23">
        <f>VLOOKUP(AR220,POINTS_TABLE!$D$49:$E$50,2,FALSE)</f>
        <v>14.582867019977442</v>
      </c>
      <c r="BQ220" s="23">
        <f>VLOOKUP(AS220,POINTS_TABLE!$D$51:$E$52,2,FALSE)</f>
        <v>-3.8353326132213157</v>
      </c>
      <c r="BR220" s="39">
        <f>ROUND(SCORECARD_SCALLING!$C$6-SUM(BF220:BQ220)-TRAIN_SUMMARY!$C$2*SCORECARD_SCALLING!$C$5,0)</f>
        <v>555</v>
      </c>
      <c r="BS220" t="str">
        <f t="shared" si="46"/>
        <v>Manual review</v>
      </c>
      <c r="BT220">
        <f t="shared" si="47"/>
        <v>2</v>
      </c>
    </row>
    <row r="221" spans="1:72">
      <c r="A221" s="2" t="s">
        <v>37</v>
      </c>
      <c r="B221" s="2">
        <v>24</v>
      </c>
      <c r="C221" s="2" t="s">
        <v>33</v>
      </c>
      <c r="D221" s="2" t="s">
        <v>41</v>
      </c>
      <c r="E221" s="2">
        <v>3062</v>
      </c>
      <c r="F221" s="2" t="s">
        <v>48</v>
      </c>
      <c r="G221" s="2" t="s">
        <v>25</v>
      </c>
      <c r="H221" s="2">
        <v>4</v>
      </c>
      <c r="I221" s="2" t="s">
        <v>26</v>
      </c>
      <c r="J221" s="2" t="s">
        <v>27</v>
      </c>
      <c r="K221" s="2">
        <v>3</v>
      </c>
      <c r="L221" s="2" t="s">
        <v>47</v>
      </c>
      <c r="M221" s="2">
        <v>32</v>
      </c>
      <c r="N221" s="2" t="s">
        <v>27</v>
      </c>
      <c r="O221" s="2" t="s">
        <v>51</v>
      </c>
      <c r="P221" s="2">
        <v>1</v>
      </c>
      <c r="Q221" s="2" t="s">
        <v>30</v>
      </c>
      <c r="R221" s="2">
        <v>1</v>
      </c>
      <c r="S221" s="2" t="s">
        <v>31</v>
      </c>
      <c r="T221" s="2" t="s">
        <v>31</v>
      </c>
      <c r="U221" s="2">
        <v>0</v>
      </c>
      <c r="V221">
        <f>_xlfn.XLOOKUP(B221,Binning_WOE_IV!$C$2:$C$6,Binning_WOE_IV!$I$2:$I$6,"not found",-1)</f>
        <v>-0.12917431193202994</v>
      </c>
      <c r="W221">
        <f>_xlfn.XLOOKUP(E221,Binning_WOE_IV!$C$7:$C$12,Binning_WOE_IV!$I$7:$I$12,"not found",-1)</f>
        <v>4.3939369041401284E-2</v>
      </c>
      <c r="X221">
        <f>_xlfn.XLOOKUP(M221,Binning_WOE_IV!$C$13:$C$18,Binning_WOE_IV!$I$13:$I$18,"not found",-1)</f>
        <v>-9.0210644079187538E-2</v>
      </c>
      <c r="Y221">
        <f>_xlfn.XLOOKUP(A221,Binning_WOE_IV!$B$32:$B$35,Binning_WOE_IV!$G$32:$G$35,"not found",0)</f>
        <v>1.1281887537091495</v>
      </c>
      <c r="Z221" s="23">
        <f>_xlfn.XLOOKUP(_xlfn.XLOOKUP(C221,Binning_WOE_IV!$AF$2:$AF$6,Binning_WOE_IV!$AG$2:$AG$6,"not found",0),Binning_WOE_IV!$R$36:$R$38,Binning_WOE_IV!$G$36:$G$38,"not found",0)</f>
        <v>-4.4726268044255127E-2</v>
      </c>
      <c r="AA221" cm="1">
        <f t="array" ref="AA221">_xlfn.SWITCH(D221,"radio/tv",Binning_WOE_IV!$G$39,"other",Binning_WOE_IV!$G$39,"education",Binning_WOE_IV!$G$40,"retraining",Binning_WOE_IV!$G$40,"furniture/equipment",Binning_WOE_IV!$G$41,"domestic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21">
        <f>_xlfn.LET(_xlpm.b,_xlfn.XLOOKUP(F221,Binning_WOE_IV!$AJ$2:$AJ$6,Binning_WOE_IV!$AK$2:$AK$6,"not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21">
        <f>_xlfn.LET(_xlpm.b,_xlfn.XLOOKUP(G221,Binning_WOE_IV!$AL$2:$AL$6,Binning_WOE_IV!$AM$2:$AM$6,"not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21">
        <f>_xlfn.XLOOKUP(_xlfn.XLOOKUP(I221,Binning_WOE_IV!$AN$2:$AN$5,Binning_WOE_IV!$AO$2:$AO$5,"not found",0),Binning_WOE_IV!$R$53:$R$55,Binning_WOE_IV!$G$53:$G$55,"not found",0)</f>
        <v>0.1811117123342415</v>
      </c>
      <c r="AE221">
        <f>_xlfn.LET(_xlpm.b,_xlfn.XLOOKUP(L221,Binning_WOE_IV!$AQ$2:$AQ$5,Binning_WOE_IV!$AR$2:$AR$5,"not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21">
        <f>_xlfn.XLOOKUP(_xlfn.XLOOKUP(N221,Binning_WOE_IV!$AS$2:$AS$4,Binning_WOE_IV!$AT$2:$AT$4,"not found",0),Binning_WOE_IV!$R$62:$R$63,Binning_WOE_IV!$G$62:$G$63,"not found",0)</f>
        <v>0.12957806221905885</v>
      </c>
      <c r="AG221">
        <f>_xlfn.XLOOKUP(_xlfn.XLOOKUP(O221,Binning_WOE_IV!$AU$2:$AU$4,Binning_WOE_IV!$AV$2:$AV$4,"not found",0),Binning_WOE_IV!$R$64:$R$65,Binning_WOE_IV!$G$64:$G$65,"not found",0)</f>
        <v>-0.4919272386823581</v>
      </c>
      <c r="AH221">
        <f>V221*TEST_SUMMARY!$C$3</f>
        <v>0.10186434668464488</v>
      </c>
      <c r="AI221">
        <f>W221*TEST_SUMMARY!$C$4</f>
        <v>-2.1929012991782761E-2</v>
      </c>
      <c r="AJ221">
        <f>X221*TEST_SUMMARY!$C$5</f>
        <v>5.7453903556002682E-2</v>
      </c>
      <c r="AK221">
        <f>Y221*TEST_SUMMARY!$C$6</f>
        <v>-0.88431454425511169</v>
      </c>
      <c r="AL221">
        <f>Z221*TEST_SUMMARY!$C$7</f>
        <v>2.4580699342731407E-2</v>
      </c>
      <c r="AM221">
        <f>AA221*TEST_SUMMARY!$C$8</f>
        <v>5.9194073638088991E-2</v>
      </c>
      <c r="AN221">
        <f>AB221*TEST_SUMMARY!$C$9</f>
        <v>-0.49793991054548797</v>
      </c>
      <c r="AO221">
        <f>AC221*TEST_SUMMARY!$C$10</f>
        <v>-0.18469041192036334</v>
      </c>
      <c r="AP221">
        <f>AD221*TEST_SUMMARY!$C$11</f>
        <v>-0.21458247952085815</v>
      </c>
      <c r="AQ221">
        <f>AE221*TEST_SUMMARY!$C$12</f>
        <v>0.30495501300893796</v>
      </c>
      <c r="AR221">
        <f>AF221*TEST_SUMMARY!$C$13</f>
        <v>-7.9424741749105313E-2</v>
      </c>
      <c r="AS221">
        <f>AG221*TEST_SUMMARY!$C$14</f>
        <v>0.18600799575071647</v>
      </c>
      <c r="AT221">
        <f>TEST_SUMMARY!$C$2+SUM(AH221:AS221)</f>
        <v>-1.9702258837637103</v>
      </c>
      <c r="AU221">
        <f t="shared" si="37"/>
        <v>0.1223646267518981</v>
      </c>
      <c r="AV221">
        <f t="shared" si="38"/>
        <v>0.13052406403293304</v>
      </c>
      <c r="AW221">
        <f t="shared" si="39"/>
        <v>1</v>
      </c>
      <c r="AX221">
        <f t="shared" si="40"/>
        <v>0</v>
      </c>
      <c r="AY221" s="35">
        <f t="shared" si="48"/>
        <v>138</v>
      </c>
      <c r="AZ221" s="35">
        <f t="shared" si="48"/>
        <v>82</v>
      </c>
      <c r="BA221" s="35">
        <f t="shared" si="44"/>
        <v>0.64186046511627903</v>
      </c>
      <c r="BB221" s="35">
        <f t="shared" si="45"/>
        <v>0.96470588235294119</v>
      </c>
      <c r="BC221" s="35">
        <f t="shared" si="41"/>
        <v>0.32284541723666216</v>
      </c>
      <c r="BD221">
        <f t="shared" si="42"/>
        <v>0.96470588235294119</v>
      </c>
      <c r="BE221">
        <f t="shared" si="43"/>
        <v>0.64186046511627903</v>
      </c>
      <c r="BF221" s="23">
        <f>VLOOKUP(AH221,POINTS_TABLE!$D$2:$E$6,2,FALSE)</f>
        <v>4.4087756341599382</v>
      </c>
      <c r="BG221" s="23">
        <f>VLOOKUP(AI221,POINTS_TABLE!$D$7:$E$12,2,FALSE)</f>
        <v>-0.94910634884503919</v>
      </c>
      <c r="BH221" s="23">
        <f>VLOOKUP(AJ221,POINTS_TABLE!$D$13:$E$18,2,FALSE)</f>
        <v>2.4866538521987356</v>
      </c>
      <c r="BI221" s="23">
        <f>VLOOKUP(AK221,POINTS_TABLE!$D$21:$E$24,2,FALSE)</f>
        <v>-38.273886227485001</v>
      </c>
      <c r="BJ221" s="23">
        <f>VLOOKUP(AL221,POINTS_TABLE!$D$25:$E$27,2,FALSE)</f>
        <v>1.063873591300236</v>
      </c>
      <c r="BK221" s="23">
        <f>VLOOKUP(AM221,POINTS_TABLE!$D$28:$E$33,2,FALSE)</f>
        <v>2.5619698946306131</v>
      </c>
      <c r="BL221" s="23">
        <f>VLOOKUP(AN221,POINTS_TABLE!$D$34:$E$37,2,FALSE)</f>
        <v>-21.551263188140087</v>
      </c>
      <c r="BM221" s="23">
        <f>VLOOKUP(AO221,POINTS_TABLE!$D$38:$E$41,2,FALSE)</f>
        <v>-7.9935582413174426</v>
      </c>
      <c r="BN221" s="23">
        <f>VLOOKUP(AP221,POINTS_TABLE!$D$42:$E$44,2,FALSE)</f>
        <v>-9.2873123719919874</v>
      </c>
      <c r="BO221" s="23">
        <f>VLOOKUP(AQ221,POINTS_TABLE!$D$45:$E$48,2,FALSE)</f>
        <v>13.198712548866723</v>
      </c>
      <c r="BP221" s="23">
        <f>VLOOKUP(AR221,POINTS_TABLE!$D$49:$E$50,2,FALSE)</f>
        <v>-3.4375704313596254</v>
      </c>
      <c r="BQ221" s="23">
        <f>VLOOKUP(AS221,POINTS_TABLE!$D$51:$E$52,2,FALSE)</f>
        <v>8.0505843910576207</v>
      </c>
      <c r="BR221" s="39">
        <f>ROUND(SCORECARD_SCALLING!$C$6-SUM(BF221:BQ221)-TRAIN_SUMMARY!$C$2*SCORECARD_SCALLING!$C$5,0)</f>
        <v>556</v>
      </c>
      <c r="BS221" t="str">
        <f t="shared" si="46"/>
        <v>Manual review</v>
      </c>
      <c r="BT221">
        <f t="shared" si="47"/>
        <v>2</v>
      </c>
    </row>
    <row r="222" spans="1:72">
      <c r="A222" s="2" t="s">
        <v>37</v>
      </c>
      <c r="B222" s="2">
        <v>10</v>
      </c>
      <c r="C222" s="2" t="s">
        <v>33</v>
      </c>
      <c r="D222" s="2" t="s">
        <v>41</v>
      </c>
      <c r="E222" s="2">
        <v>2210</v>
      </c>
      <c r="F222" s="2" t="s">
        <v>34</v>
      </c>
      <c r="G222" s="2" t="s">
        <v>35</v>
      </c>
      <c r="H222" s="2">
        <v>2</v>
      </c>
      <c r="I222" s="2" t="s">
        <v>26</v>
      </c>
      <c r="J222" s="2" t="s">
        <v>27</v>
      </c>
      <c r="K222" s="2">
        <v>2</v>
      </c>
      <c r="L222" s="2" t="s">
        <v>28</v>
      </c>
      <c r="M222" s="2">
        <v>25</v>
      </c>
      <c r="N222" s="2" t="s">
        <v>61</v>
      </c>
      <c r="O222" s="2" t="s">
        <v>51</v>
      </c>
      <c r="P222" s="2">
        <v>1</v>
      </c>
      <c r="Q222" s="2" t="s">
        <v>40</v>
      </c>
      <c r="R222" s="2">
        <v>1</v>
      </c>
      <c r="S222" s="2" t="s">
        <v>27</v>
      </c>
      <c r="T222" s="2" t="s">
        <v>31</v>
      </c>
      <c r="U222" s="2">
        <v>1</v>
      </c>
      <c r="V222">
        <f>_xlfn.XLOOKUP(B222,Binning_WOE_IV!$C$2:$C$6,Binning_WOE_IV!$I$2:$I$6,"not found",-1)</f>
        <v>1.0146162505891094</v>
      </c>
      <c r="W222">
        <f>_xlfn.XLOOKUP(E222,Binning_WOE_IV!$C$7:$C$12,Binning_WOE_IV!$I$7:$I$12,"not found",-1)</f>
        <v>0.12361395596717682</v>
      </c>
      <c r="X222">
        <f>_xlfn.XLOOKUP(M222,Binning_WOE_IV!$C$13:$C$18,Binning_WOE_IV!$I$13:$I$18,"not found",-1)</f>
        <v>-0.40221483439086264</v>
      </c>
      <c r="Y222">
        <f>_xlfn.XLOOKUP(A222,Binning_WOE_IV!$B$32:$B$35,Binning_WOE_IV!$G$32:$G$35,"not found",0)</f>
        <v>1.1281887537091495</v>
      </c>
      <c r="Z222" s="23">
        <f>_xlfn.XLOOKUP(_xlfn.XLOOKUP(C222,Binning_WOE_IV!$AF$2:$AF$6,Binning_WOE_IV!$AG$2:$AG$6,"not found",0),Binning_WOE_IV!$R$36:$R$38,Binning_WOE_IV!$G$36:$G$38,"not found",0)</f>
        <v>-4.4726268044255127E-2</v>
      </c>
      <c r="AA222" cm="1">
        <f t="array" ref="AA222">_xlfn.SWITCH(D222,"radio/tv",Binning_WOE_IV!$G$39,"other",Binning_WOE_IV!$G$39,"education",Binning_WOE_IV!$G$40,"retraining",Binning_WOE_IV!$G$40,"furniture/equipment",Binning_WOE_IV!$G$41,"domestic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22">
        <f>_xlfn.LET(_xlpm.b,_xlfn.XLOOKUP(F222,Binning_WOE_IV!$AJ$2:$AJ$6,Binning_WOE_IV!$AK$2:$AK$6,"not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22">
        <f>_xlfn.LET(_xlpm.b,_xlfn.XLOOKUP(G222,Binning_WOE_IV!$AL$2:$AL$6,Binning_WOE_IV!$AM$2:$AM$6,"not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22">
        <f>_xlfn.XLOOKUP(_xlfn.XLOOKUP(I222,Binning_WOE_IV!$AN$2:$AN$5,Binning_WOE_IV!$AO$2:$AO$5,"not found",0),Binning_WOE_IV!$R$53:$R$55,Binning_WOE_IV!$G$53:$G$55,"not found",0)</f>
        <v>0.1811117123342415</v>
      </c>
      <c r="AE222">
        <f>_xlfn.LET(_xlpm.b,_xlfn.XLOOKUP(L222,Binning_WOE_IV!$AQ$2:$AQ$5,Binning_WOE_IV!$AR$2:$AR$5,"not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22">
        <f>_xlfn.XLOOKUP(_xlfn.XLOOKUP(N222,Binning_WOE_IV!$AS$2:$AS$4,Binning_WOE_IV!$AT$2:$AT$4,"not found",0),Binning_WOE_IV!$R$62:$R$63,Binning_WOE_IV!$G$62:$G$63,"not found",0)</f>
        <v>-0.54969627176468283</v>
      </c>
      <c r="AG222">
        <f>_xlfn.XLOOKUP(_xlfn.XLOOKUP(O222,Binning_WOE_IV!$AU$2:$AU$4,Binning_WOE_IV!$AV$2:$AV$4,"not found",0),Binning_WOE_IV!$R$64:$R$65,Binning_WOE_IV!$G$64:$G$65,"not found",0)</f>
        <v>-0.4919272386823581</v>
      </c>
      <c r="AH222">
        <f>V222*TEST_SUMMARY!$C$3</f>
        <v>-0.80010661528638027</v>
      </c>
      <c r="AI222">
        <f>W222*TEST_SUMMARY!$C$4</f>
        <v>-6.1692557392340606E-2</v>
      </c>
      <c r="AJ222">
        <f>X222*TEST_SUMMARY!$C$5</f>
        <v>0.25616502952357967</v>
      </c>
      <c r="AK222">
        <f>Y222*TEST_SUMMARY!$C$6</f>
        <v>-0.88431454425511169</v>
      </c>
      <c r="AL222">
        <f>Z222*TEST_SUMMARY!$C$7</f>
        <v>2.4580699342731407E-2</v>
      </c>
      <c r="AM222">
        <f>AA222*TEST_SUMMARY!$C$8</f>
        <v>5.9194073638088991E-2</v>
      </c>
      <c r="AN222">
        <f>AB222*TEST_SUMMARY!$C$9</f>
        <v>0.17108448609736249</v>
      </c>
      <c r="AO222">
        <f>AC222*TEST_SUMMARY!$C$10</f>
        <v>4.7923621110280083E-2</v>
      </c>
      <c r="AP222">
        <f>AD222*TEST_SUMMARY!$C$11</f>
        <v>-0.21458247952085815</v>
      </c>
      <c r="AQ222">
        <f>AE222*TEST_SUMMARY!$C$12</f>
        <v>-0.28008206528227803</v>
      </c>
      <c r="AR222">
        <f>AF222*TEST_SUMMARY!$C$13</f>
        <v>0.33693577197926589</v>
      </c>
      <c r="AS222">
        <f>AG222*TEST_SUMMARY!$C$14</f>
        <v>0.18600799575071647</v>
      </c>
      <c r="AT222">
        <f>TEST_SUMMARY!$C$2+SUM(AH222:AS222)</f>
        <v>-1.9802873990570671</v>
      </c>
      <c r="AU222">
        <f t="shared" si="37"/>
        <v>0.12128820432043314</v>
      </c>
      <c r="AV222">
        <f t="shared" si="38"/>
        <v>2.1095857116152548</v>
      </c>
      <c r="AW222">
        <f t="shared" si="39"/>
        <v>0</v>
      </c>
      <c r="AX222">
        <f t="shared" si="40"/>
        <v>1</v>
      </c>
      <c r="AY222" s="35">
        <f t="shared" si="48"/>
        <v>138</v>
      </c>
      <c r="AZ222" s="35">
        <f t="shared" si="48"/>
        <v>83</v>
      </c>
      <c r="BA222" s="35">
        <f t="shared" si="44"/>
        <v>0.64186046511627903</v>
      </c>
      <c r="BB222" s="35">
        <f t="shared" si="45"/>
        <v>0.97647058823529409</v>
      </c>
      <c r="BC222" s="35">
        <f t="shared" si="41"/>
        <v>0.33461012311901506</v>
      </c>
      <c r="BD222">
        <f t="shared" si="42"/>
        <v>0.97647058823529409</v>
      </c>
      <c r="BE222">
        <f t="shared" si="43"/>
        <v>0.64186046511627903</v>
      </c>
      <c r="BF222" s="23">
        <f>VLOOKUP(AH222,POINTS_TABLE!$D$2:$E$6,2,FALSE)</f>
        <v>-34.629295381683434</v>
      </c>
      <c r="BG222" s="23">
        <f>VLOOKUP(AI222,POINTS_TABLE!$D$7:$E$12,2,FALSE)</f>
        <v>-2.6701063982906263</v>
      </c>
      <c r="BH222" s="23">
        <f>VLOOKUP(AJ222,POINTS_TABLE!$D$13:$E$18,2,FALSE)</f>
        <v>11.087040532285299</v>
      </c>
      <c r="BI222" s="23">
        <f>VLOOKUP(AK222,POINTS_TABLE!$D$21:$E$24,2,FALSE)</f>
        <v>-38.273886227485001</v>
      </c>
      <c r="BJ222" s="23">
        <f>VLOOKUP(AL222,POINTS_TABLE!$D$25:$E$27,2,FALSE)</f>
        <v>1.063873591300236</v>
      </c>
      <c r="BK222" s="23">
        <f>VLOOKUP(AM222,POINTS_TABLE!$D$28:$E$33,2,FALSE)</f>
        <v>2.5619698946306131</v>
      </c>
      <c r="BL222" s="23">
        <f>VLOOKUP(AN222,POINTS_TABLE!$D$34:$E$37,2,FALSE)</f>
        <v>7.4046821899710498</v>
      </c>
      <c r="BM222" s="23">
        <f>VLOOKUP(AO222,POINTS_TABLE!$D$38:$E$41,2,FALSE)</f>
        <v>2.0741751155172814</v>
      </c>
      <c r="BN222" s="23">
        <f>VLOOKUP(AP222,POINTS_TABLE!$D$42:$E$44,2,FALSE)</f>
        <v>-9.2873123719919874</v>
      </c>
      <c r="BO222" s="23">
        <f>VLOOKUP(AQ222,POINTS_TABLE!$D$45:$E$48,2,FALSE)</f>
        <v>-12.122190198740443</v>
      </c>
      <c r="BP222" s="23">
        <f>VLOOKUP(AR222,POINTS_TABLE!$D$49:$E$50,2,FALSE)</f>
        <v>14.582867019977442</v>
      </c>
      <c r="BQ222" s="23">
        <f>VLOOKUP(AS222,POINTS_TABLE!$D$51:$E$52,2,FALSE)</f>
        <v>8.0505843910576207</v>
      </c>
      <c r="BR222" s="39">
        <f>ROUND(SCORECARD_SCALLING!$C$6-SUM(BF222:BQ222)-TRAIN_SUMMARY!$C$2*SCORECARD_SCALLING!$C$5,0)</f>
        <v>556</v>
      </c>
      <c r="BS222" t="str">
        <f t="shared" si="46"/>
        <v>Manual review</v>
      </c>
      <c r="BT222">
        <f t="shared" si="47"/>
        <v>2</v>
      </c>
    </row>
    <row r="223" spans="1:72">
      <c r="A223" s="2" t="s">
        <v>37</v>
      </c>
      <c r="B223" s="2">
        <v>18</v>
      </c>
      <c r="C223" s="2" t="s">
        <v>22</v>
      </c>
      <c r="D223" s="2" t="s">
        <v>46</v>
      </c>
      <c r="E223" s="2">
        <v>1028</v>
      </c>
      <c r="F223" s="2" t="s">
        <v>34</v>
      </c>
      <c r="G223" s="2" t="s">
        <v>35</v>
      </c>
      <c r="H223" s="2">
        <v>4</v>
      </c>
      <c r="I223" s="2" t="s">
        <v>36</v>
      </c>
      <c r="J223" s="2" t="s">
        <v>27</v>
      </c>
      <c r="K223" s="2">
        <v>3</v>
      </c>
      <c r="L223" s="2" t="s">
        <v>28</v>
      </c>
      <c r="M223" s="2">
        <v>36</v>
      </c>
      <c r="N223" s="2" t="s">
        <v>27</v>
      </c>
      <c r="O223" s="2" t="s">
        <v>29</v>
      </c>
      <c r="P223" s="2">
        <v>2</v>
      </c>
      <c r="Q223" s="2" t="s">
        <v>30</v>
      </c>
      <c r="R223" s="2">
        <v>1</v>
      </c>
      <c r="S223" s="2" t="s">
        <v>27</v>
      </c>
      <c r="T223" s="2" t="s">
        <v>31</v>
      </c>
      <c r="U223" s="2">
        <v>0</v>
      </c>
      <c r="V223">
        <f>_xlfn.XLOOKUP(B223,Binning_WOE_IV!$C$2:$C$6,Binning_WOE_IV!$I$2:$I$6,"not found",-1)</f>
        <v>7.0953437452657447E-2</v>
      </c>
      <c r="W223">
        <f>_xlfn.XLOOKUP(E223,Binning_WOE_IV!$C$7:$C$12,Binning_WOE_IV!$I$7:$I$12,"not found",-1)</f>
        <v>0.16104877718831048</v>
      </c>
      <c r="X223">
        <f>_xlfn.XLOOKUP(M223,Binning_WOE_IV!$C$13:$C$18,Binning_WOE_IV!$I$13:$I$18,"not found",-1)</f>
        <v>0.27579903319597576</v>
      </c>
      <c r="Y223">
        <f>_xlfn.XLOOKUP(A223,Binning_WOE_IV!$B$32:$B$35,Binning_WOE_IV!$G$32:$G$35,"not found",0)</f>
        <v>1.1281887537091495</v>
      </c>
      <c r="Z223" s="23">
        <f>_xlfn.XLOOKUP(_xlfn.XLOOKUP(C223,Binning_WOE_IV!$AF$2:$AF$6,Binning_WOE_IV!$AG$2:$AG$6,"not found",0),Binning_WOE_IV!$R$36:$R$38,Binning_WOE_IV!$G$36:$G$38,"not found",0)</f>
        <v>0.68738688104907397</v>
      </c>
      <c r="AA223" cm="1">
        <f t="array" ref="AA223">_xlfn.SWITCH(D223,"radio/tv",Binning_WOE_IV!$G$39,"other",Binning_WOE_IV!$G$39,"education",Binning_WOE_IV!$G$40,"retraining",Binning_WOE_IV!$G$40,"furniture/equipment",Binning_WOE_IV!$G$41,"domestic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23">
        <f>_xlfn.LET(_xlpm.b,_xlfn.XLOOKUP(F223,Binning_WOE_IV!$AJ$2:$AJ$6,Binning_WOE_IV!$AK$2:$AK$6,"not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23">
        <f>_xlfn.LET(_xlpm.b,_xlfn.XLOOKUP(G223,Binning_WOE_IV!$AL$2:$AL$6,Binning_WOE_IV!$AM$2:$AM$6,"not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23">
        <f>_xlfn.XLOOKUP(_xlfn.XLOOKUP(I223,Binning_WOE_IV!$AN$2:$AN$5,Binning_WOE_IV!$AO$2:$AO$5,"not found",0),Binning_WOE_IV!$R$53:$R$55,Binning_WOE_IV!$G$53:$G$55,"not found",0)</f>
        <v>-0.20099341664998441</v>
      </c>
      <c r="AE223">
        <f>_xlfn.LET(_xlpm.b,_xlfn.XLOOKUP(L223,Binning_WOE_IV!$AQ$2:$AQ$5,Binning_WOE_IV!$AR$2:$AR$5,"not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23">
        <f>_xlfn.XLOOKUP(_xlfn.XLOOKUP(N223,Binning_WOE_IV!$AS$2:$AS$4,Binning_WOE_IV!$AT$2:$AT$4,"not found",0),Binning_WOE_IV!$R$62:$R$63,Binning_WOE_IV!$G$62:$G$63,"not found",0)</f>
        <v>0.12957806221905885</v>
      </c>
      <c r="AG223">
        <f>_xlfn.XLOOKUP(_xlfn.XLOOKUP(O223,Binning_WOE_IV!$AU$2:$AU$4,Binning_WOE_IV!$AV$2:$AV$4,"not found",0),Binning_WOE_IV!$R$64:$R$65,Binning_WOE_IV!$G$64:$G$65,"not found",0)</f>
        <v>0.23435622685305388</v>
      </c>
      <c r="AH223">
        <f>V223*TEST_SUMMARY!$C$3</f>
        <v>-5.5952498937620498E-2</v>
      </c>
      <c r="AI223">
        <f>W223*TEST_SUMMARY!$C$4</f>
        <v>-8.037531726833734E-2</v>
      </c>
      <c r="AJ223">
        <f>X223*TEST_SUMMARY!$C$5</f>
        <v>-0.1756525653466223</v>
      </c>
      <c r="AK223">
        <f>Y223*TEST_SUMMARY!$C$6</f>
        <v>-0.88431454425511169</v>
      </c>
      <c r="AL223">
        <f>Z223*TEST_SUMMARY!$C$7</f>
        <v>-0.37777464997720578</v>
      </c>
      <c r="AM223">
        <f>AA223*TEST_SUMMARY!$C$8</f>
        <v>0.38352631329769549</v>
      </c>
      <c r="AN223">
        <f>AB223*TEST_SUMMARY!$C$9</f>
        <v>0.17108448609736249</v>
      </c>
      <c r="AO223">
        <f>AC223*TEST_SUMMARY!$C$10</f>
        <v>4.7923621110280083E-2</v>
      </c>
      <c r="AP223">
        <f>AD223*TEST_SUMMARY!$C$11</f>
        <v>0.23813846799994265</v>
      </c>
      <c r="AQ223">
        <f>AE223*TEST_SUMMARY!$C$12</f>
        <v>-0.28008206528227803</v>
      </c>
      <c r="AR223">
        <f>AF223*TEST_SUMMARY!$C$13</f>
        <v>-7.9424741749105313E-2</v>
      </c>
      <c r="AS223">
        <f>AG223*TEST_SUMMARY!$C$14</f>
        <v>-8.8614999578798745E-2</v>
      </c>
      <c r="AT223">
        <f>TEST_SUMMARY!$C$2+SUM(AH223:AS223)</f>
        <v>-2.0029193086519226</v>
      </c>
      <c r="AU223">
        <f t="shared" si="37"/>
        <v>0.11889675391341931</v>
      </c>
      <c r="AV223">
        <f t="shared" si="38"/>
        <v>0.12658046798665062</v>
      </c>
      <c r="AW223">
        <f t="shared" si="39"/>
        <v>1</v>
      </c>
      <c r="AX223">
        <f t="shared" si="40"/>
        <v>0</v>
      </c>
      <c r="AY223" s="35">
        <f t="shared" si="48"/>
        <v>139</v>
      </c>
      <c r="AZ223" s="35">
        <f t="shared" si="48"/>
        <v>83</v>
      </c>
      <c r="BA223" s="35">
        <f t="shared" si="44"/>
        <v>0.64651162790697669</v>
      </c>
      <c r="BB223" s="35">
        <f t="shared" si="45"/>
        <v>0.97647058823529409</v>
      </c>
      <c r="BC223" s="35">
        <f t="shared" si="41"/>
        <v>0.3299589603283174</v>
      </c>
      <c r="BD223">
        <f t="shared" si="42"/>
        <v>0.97647058823529409</v>
      </c>
      <c r="BE223">
        <f t="shared" si="43"/>
        <v>0.64651162790697669</v>
      </c>
      <c r="BF223" s="23">
        <f>VLOOKUP(AH223,POINTS_TABLE!$D$2:$E$6,2,FALSE)</f>
        <v>-2.4216717822795024</v>
      </c>
      <c r="BG223" s="23">
        <f>VLOOKUP(AI223,POINTS_TABLE!$D$7:$E$12,2,FALSE)</f>
        <v>-3.4787121489872201</v>
      </c>
      <c r="BH223" s="23">
        <f>VLOOKUP(AJ223,POINTS_TABLE!$D$13:$E$18,2,FALSE)</f>
        <v>-7.6023925483498971</v>
      </c>
      <c r="BI223" s="23">
        <f>VLOOKUP(AK223,POINTS_TABLE!$D$21:$E$24,2,FALSE)</f>
        <v>-38.273886227485001</v>
      </c>
      <c r="BJ223" s="23">
        <f>VLOOKUP(AL223,POINTS_TABLE!$D$25:$E$27,2,FALSE)</f>
        <v>-16.350408422870363</v>
      </c>
      <c r="BK223" s="23">
        <f>VLOOKUP(AM223,POINTS_TABLE!$D$28:$E$33,2,FALSE)</f>
        <v>16.599345307350365</v>
      </c>
      <c r="BL223" s="23">
        <f>VLOOKUP(AN223,POINTS_TABLE!$D$34:$E$37,2,FALSE)</f>
        <v>7.4046821899710498</v>
      </c>
      <c r="BM223" s="23">
        <f>VLOOKUP(AO223,POINTS_TABLE!$D$38:$E$41,2,FALSE)</f>
        <v>2.0741751155172814</v>
      </c>
      <c r="BN223" s="23">
        <f>VLOOKUP(AP223,POINTS_TABLE!$D$42:$E$44,2,FALSE)</f>
        <v>10.30683560485237</v>
      </c>
      <c r="BO223" s="23">
        <f>VLOOKUP(AQ223,POINTS_TABLE!$D$45:$E$48,2,FALSE)</f>
        <v>-12.122190198740443</v>
      </c>
      <c r="BP223" s="23">
        <f>VLOOKUP(AR223,POINTS_TABLE!$D$49:$E$50,2,FALSE)</f>
        <v>-3.4375704313596254</v>
      </c>
      <c r="BQ223" s="23">
        <f>VLOOKUP(AS223,POINTS_TABLE!$D$51:$E$52,2,FALSE)</f>
        <v>-3.8353326132213157</v>
      </c>
      <c r="BR223" s="39">
        <f>ROUND(SCORECARD_SCALLING!$C$6-SUM(BF223:BQ223)-TRAIN_SUMMARY!$C$2*SCORECARD_SCALLING!$C$5,0)</f>
        <v>557</v>
      </c>
      <c r="BS223" t="str">
        <f t="shared" si="46"/>
        <v>Manual review</v>
      </c>
      <c r="BT223">
        <f t="shared" si="47"/>
        <v>2</v>
      </c>
    </row>
    <row r="224" spans="1:72">
      <c r="A224" s="2" t="s">
        <v>37</v>
      </c>
      <c r="B224" s="2">
        <v>24</v>
      </c>
      <c r="C224" s="2" t="s">
        <v>22</v>
      </c>
      <c r="D224" s="2" t="s">
        <v>38</v>
      </c>
      <c r="E224" s="2">
        <v>1927</v>
      </c>
      <c r="F224" s="2" t="s">
        <v>24</v>
      </c>
      <c r="G224" s="2" t="s">
        <v>35</v>
      </c>
      <c r="H224" s="2">
        <v>3</v>
      </c>
      <c r="I224" s="2" t="s">
        <v>36</v>
      </c>
      <c r="J224" s="2" t="s">
        <v>27</v>
      </c>
      <c r="K224" s="2">
        <v>2</v>
      </c>
      <c r="L224" s="2" t="s">
        <v>50</v>
      </c>
      <c r="M224" s="2">
        <v>33</v>
      </c>
      <c r="N224" s="2" t="s">
        <v>27</v>
      </c>
      <c r="O224" s="2" t="s">
        <v>29</v>
      </c>
      <c r="P224" s="2">
        <v>2</v>
      </c>
      <c r="Q224" s="2" t="s">
        <v>30</v>
      </c>
      <c r="R224" s="2">
        <v>1</v>
      </c>
      <c r="S224" s="2" t="s">
        <v>31</v>
      </c>
      <c r="T224" s="2" t="s">
        <v>31</v>
      </c>
      <c r="U224" s="2">
        <v>0</v>
      </c>
      <c r="V224">
        <f>_xlfn.XLOOKUP(B224,Binning_WOE_IV!$C$2:$C$6,Binning_WOE_IV!$I$2:$I$6,"not found",-1)</f>
        <v>-0.12917431193202994</v>
      </c>
      <c r="W224">
        <f>_xlfn.XLOOKUP(E224,Binning_WOE_IV!$C$7:$C$12,Binning_WOE_IV!$I$7:$I$12,"not found",-1)</f>
        <v>0.16104877718831048</v>
      </c>
      <c r="X224">
        <f>_xlfn.XLOOKUP(M224,Binning_WOE_IV!$C$13:$C$18,Binning_WOE_IV!$I$13:$I$18,"not found",-1)</f>
        <v>-9.0210644079187538E-2</v>
      </c>
      <c r="Y224">
        <f>_xlfn.XLOOKUP(A224,Binning_WOE_IV!$B$32:$B$35,Binning_WOE_IV!$G$32:$G$35,"not found",0)</f>
        <v>1.1281887537091495</v>
      </c>
      <c r="Z224" s="23">
        <f>_xlfn.XLOOKUP(_xlfn.XLOOKUP(C224,Binning_WOE_IV!$AF$2:$AF$6,Binning_WOE_IV!$AG$2:$AG$6,"not found",0),Binning_WOE_IV!$R$36:$R$38,Binning_WOE_IV!$G$36:$G$38,"not found",0)</f>
        <v>0.68738688104907397</v>
      </c>
      <c r="AA224" cm="1">
        <f t="array" ref="AA224">_xlfn.SWITCH(D224,"radio/tv",Binning_WOE_IV!$G$39,"other",Binning_WOE_IV!$G$39,"education",Binning_WOE_IV!$G$40,"retraining",Binning_WOE_IV!$G$40,"furniture/equipment",Binning_WOE_IV!$G$41,"domestic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224">
        <f>_xlfn.LET(_xlpm.b,_xlfn.XLOOKUP(F224,Binning_WOE_IV!$AJ$2:$AJ$6,Binning_WOE_IV!$AK$2:$AK$6,"not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24">
        <f>_xlfn.LET(_xlpm.b,_xlfn.XLOOKUP(G224,Binning_WOE_IV!$AL$2:$AL$6,Binning_WOE_IV!$AM$2:$AM$6,"not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24">
        <f>_xlfn.XLOOKUP(_xlfn.XLOOKUP(I224,Binning_WOE_IV!$AN$2:$AN$5,Binning_WOE_IV!$AO$2:$AO$5,"not found",0),Binning_WOE_IV!$R$53:$R$55,Binning_WOE_IV!$G$53:$G$55,"not found",0)</f>
        <v>-0.20099341664998441</v>
      </c>
      <c r="AE224">
        <f>_xlfn.LET(_xlpm.b,_xlfn.XLOOKUP(L224,Binning_WOE_IV!$AQ$2:$AQ$5,Binning_WOE_IV!$AR$2:$AR$5,"not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24">
        <f>_xlfn.XLOOKUP(_xlfn.XLOOKUP(N224,Binning_WOE_IV!$AS$2:$AS$4,Binning_WOE_IV!$AT$2:$AT$4,"not found",0),Binning_WOE_IV!$R$62:$R$63,Binning_WOE_IV!$G$62:$G$63,"not found",0)</f>
        <v>0.12957806221905885</v>
      </c>
      <c r="AG224">
        <f>_xlfn.XLOOKUP(_xlfn.XLOOKUP(O224,Binning_WOE_IV!$AU$2:$AU$4,Binning_WOE_IV!$AV$2:$AV$4,"not found",0),Binning_WOE_IV!$R$64:$R$65,Binning_WOE_IV!$G$64:$G$65,"not found",0)</f>
        <v>0.23435622685305388</v>
      </c>
      <c r="AH224">
        <f>V224*TEST_SUMMARY!$C$3</f>
        <v>0.10186434668464488</v>
      </c>
      <c r="AI224">
        <f>W224*TEST_SUMMARY!$C$4</f>
        <v>-8.037531726833734E-2</v>
      </c>
      <c r="AJ224">
        <f>X224*TEST_SUMMARY!$C$5</f>
        <v>5.7453903556002682E-2</v>
      </c>
      <c r="AK224">
        <f>Y224*TEST_SUMMARY!$C$6</f>
        <v>-0.88431454425511169</v>
      </c>
      <c r="AL224">
        <f>Z224*TEST_SUMMARY!$C$7</f>
        <v>-0.37777464997720578</v>
      </c>
      <c r="AM224">
        <f>AA224*TEST_SUMMARY!$C$8</f>
        <v>0.31332064462344805</v>
      </c>
      <c r="AN224">
        <f>AB224*TEST_SUMMARY!$C$9</f>
        <v>-0.49611293003523665</v>
      </c>
      <c r="AO224">
        <f>AC224*TEST_SUMMARY!$C$10</f>
        <v>4.7923621110280083E-2</v>
      </c>
      <c r="AP224">
        <f>AD224*TEST_SUMMARY!$C$11</f>
        <v>0.23813846799994265</v>
      </c>
      <c r="AQ224">
        <f>AE224*TEST_SUMMARY!$C$12</f>
        <v>6.1778553558697331E-2</v>
      </c>
      <c r="AR224">
        <f>AF224*TEST_SUMMARY!$C$13</f>
        <v>-7.9424741749105313E-2</v>
      </c>
      <c r="AS224">
        <f>AG224*TEST_SUMMARY!$C$14</f>
        <v>-8.8614999578798745E-2</v>
      </c>
      <c r="AT224">
        <f>TEST_SUMMARY!$C$2+SUM(AH224:AS224)</f>
        <v>-2.0075384600929032</v>
      </c>
      <c r="AU224">
        <f t="shared" si="37"/>
        <v>0.11841370136148482</v>
      </c>
      <c r="AV224">
        <f t="shared" si="38"/>
        <v>0.12603238217599555</v>
      </c>
      <c r="AW224">
        <f t="shared" si="39"/>
        <v>1</v>
      </c>
      <c r="AX224">
        <f t="shared" si="40"/>
        <v>0</v>
      </c>
      <c r="AY224" s="35">
        <f t="shared" si="48"/>
        <v>140</v>
      </c>
      <c r="AZ224" s="35">
        <f t="shared" si="48"/>
        <v>83</v>
      </c>
      <c r="BA224" s="35">
        <f t="shared" si="44"/>
        <v>0.65116279069767447</v>
      </c>
      <c r="BB224" s="35">
        <f t="shared" si="45"/>
        <v>0.97647058823529409</v>
      </c>
      <c r="BC224" s="35">
        <f t="shared" si="41"/>
        <v>0.32530779753761963</v>
      </c>
      <c r="BD224">
        <f t="shared" si="42"/>
        <v>0.97647058823529409</v>
      </c>
      <c r="BE224">
        <f t="shared" si="43"/>
        <v>0.65116279069767447</v>
      </c>
      <c r="BF224" s="23">
        <f>VLOOKUP(AH224,POINTS_TABLE!$D$2:$E$6,2,FALSE)</f>
        <v>4.4087756341599382</v>
      </c>
      <c r="BG224" s="23">
        <f>VLOOKUP(AI224,POINTS_TABLE!$D$7:$E$12,2,FALSE)</f>
        <v>-3.4787121489872201</v>
      </c>
      <c r="BH224" s="23">
        <f>VLOOKUP(AJ224,POINTS_TABLE!$D$13:$E$18,2,FALSE)</f>
        <v>2.4866538521987356</v>
      </c>
      <c r="BI224" s="23">
        <f>VLOOKUP(AK224,POINTS_TABLE!$D$21:$E$24,2,FALSE)</f>
        <v>-38.273886227485001</v>
      </c>
      <c r="BJ224" s="23">
        <f>VLOOKUP(AL224,POINTS_TABLE!$D$25:$E$27,2,FALSE)</f>
        <v>-16.350408422870363</v>
      </c>
      <c r="BK224" s="23">
        <f>VLOOKUP(AM224,POINTS_TABLE!$D$28:$E$33,2,FALSE)</f>
        <v>13.560784206191453</v>
      </c>
      <c r="BL224" s="23">
        <f>VLOOKUP(AN224,POINTS_TABLE!$D$34:$E$37,2,FALSE)</f>
        <v>-21.472189916481874</v>
      </c>
      <c r="BM224" s="23">
        <f>VLOOKUP(AO224,POINTS_TABLE!$D$38:$E$41,2,FALSE)</f>
        <v>2.0741751155172814</v>
      </c>
      <c r="BN224" s="23">
        <f>VLOOKUP(AP224,POINTS_TABLE!$D$42:$E$44,2,FALSE)</f>
        <v>10.30683560485237</v>
      </c>
      <c r="BO224" s="23">
        <f>VLOOKUP(AQ224,POINTS_TABLE!$D$45:$E$48,2,FALSE)</f>
        <v>2.6738283855727758</v>
      </c>
      <c r="BP224" s="23">
        <f>VLOOKUP(AR224,POINTS_TABLE!$D$49:$E$50,2,FALSE)</f>
        <v>-3.4375704313596254</v>
      </c>
      <c r="BQ224" s="23">
        <f>VLOOKUP(AS224,POINTS_TABLE!$D$51:$E$52,2,FALSE)</f>
        <v>-3.8353326132213157</v>
      </c>
      <c r="BR224" s="39">
        <f>ROUND(SCORECARD_SCALLING!$C$6-SUM(BF224:BQ224)-TRAIN_SUMMARY!$C$2*SCORECARD_SCALLING!$C$5,0)</f>
        <v>557</v>
      </c>
      <c r="BS224" t="str">
        <f t="shared" si="46"/>
        <v>Manual review</v>
      </c>
      <c r="BT224">
        <f t="shared" si="47"/>
        <v>2</v>
      </c>
    </row>
    <row r="225" spans="1:72">
      <c r="A225" s="2" t="s">
        <v>37</v>
      </c>
      <c r="B225" s="2">
        <v>24</v>
      </c>
      <c r="C225" s="2" t="s">
        <v>33</v>
      </c>
      <c r="D225" s="2" t="s">
        <v>49</v>
      </c>
      <c r="E225" s="2">
        <v>5433</v>
      </c>
      <c r="F225" s="2" t="s">
        <v>24</v>
      </c>
      <c r="G225" s="2" t="s">
        <v>55</v>
      </c>
      <c r="H225" s="2">
        <v>2</v>
      </c>
      <c r="I225" s="2" t="s">
        <v>36</v>
      </c>
      <c r="J225" s="2" t="s">
        <v>27</v>
      </c>
      <c r="K225" s="2">
        <v>4</v>
      </c>
      <c r="L225" s="2" t="s">
        <v>43</v>
      </c>
      <c r="M225" s="2">
        <v>26</v>
      </c>
      <c r="N225" s="2" t="s">
        <v>27</v>
      </c>
      <c r="O225" s="2" t="s">
        <v>51</v>
      </c>
      <c r="P225" s="2">
        <v>1</v>
      </c>
      <c r="Q225" s="2" t="s">
        <v>52</v>
      </c>
      <c r="R225" s="2">
        <v>1</v>
      </c>
      <c r="S225" s="2" t="s">
        <v>31</v>
      </c>
      <c r="T225" s="2" t="s">
        <v>31</v>
      </c>
      <c r="U225" s="2">
        <v>0</v>
      </c>
      <c r="V225">
        <f>_xlfn.XLOOKUP(B225,Binning_WOE_IV!$C$2:$C$6,Binning_WOE_IV!$I$2:$I$6,"not found",-1)</f>
        <v>-0.12917431193202994</v>
      </c>
      <c r="W225">
        <f>_xlfn.XLOOKUP(E225,Binning_WOE_IV!$C$7:$C$12,Binning_WOE_IV!$I$7:$I$12,"not found",-1)</f>
        <v>-0.1020145435816787</v>
      </c>
      <c r="X225">
        <f>_xlfn.XLOOKUP(M225,Binning_WOE_IV!$C$13:$C$18,Binning_WOE_IV!$I$13:$I$18,"not found",-1)</f>
        <v>-0.13233987329659078</v>
      </c>
      <c r="Y225">
        <f>_xlfn.XLOOKUP(A225,Binning_WOE_IV!$B$32:$B$35,Binning_WOE_IV!$G$32:$G$35,"not found",0)</f>
        <v>1.1281887537091495</v>
      </c>
      <c r="Z225" s="23">
        <f>_xlfn.XLOOKUP(_xlfn.XLOOKUP(C225,Binning_WOE_IV!$AF$2:$AF$6,Binning_WOE_IV!$AG$2:$AG$6,"not found",0),Binning_WOE_IV!$R$36:$R$38,Binning_WOE_IV!$G$36:$G$38,"not found",0)</f>
        <v>-4.4726268044255127E-2</v>
      </c>
      <c r="AA225" cm="1">
        <f t="array" ref="AA225">_xlfn.SWITCH(D225,"radio/tv",Binning_WOE_IV!$G$39,"other",Binning_WOE_IV!$G$39,"education",Binning_WOE_IV!$G$40,"retraining",Binning_WOE_IV!$G$40,"furniture/equipment",Binning_WOE_IV!$G$41,"domestic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25">
        <f>_xlfn.LET(_xlpm.b,_xlfn.XLOOKUP(F225,Binning_WOE_IV!$AJ$2:$AJ$6,Binning_WOE_IV!$AK$2:$AK$6,"not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25">
        <f>_xlfn.LET(_xlpm.b,_xlfn.XLOOKUP(G225,Binning_WOE_IV!$AL$2:$AL$6,Binning_WOE_IV!$AM$2:$AM$6,"not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225">
        <f>_xlfn.XLOOKUP(_xlfn.XLOOKUP(I225,Binning_WOE_IV!$AN$2:$AN$5,Binning_WOE_IV!$AO$2:$AO$5,"not found",0),Binning_WOE_IV!$R$53:$R$55,Binning_WOE_IV!$G$53:$G$55,"not found",0)</f>
        <v>-0.20099341664998441</v>
      </c>
      <c r="AE225">
        <f>_xlfn.LET(_xlpm.b,_xlfn.XLOOKUP(L225,Binning_WOE_IV!$AQ$2:$AQ$5,Binning_WOE_IV!$AR$2:$AR$5,"not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25">
        <f>_xlfn.XLOOKUP(_xlfn.XLOOKUP(N225,Binning_WOE_IV!$AS$2:$AS$4,Binning_WOE_IV!$AT$2:$AT$4,"not found",0),Binning_WOE_IV!$R$62:$R$63,Binning_WOE_IV!$G$62:$G$63,"not found",0)</f>
        <v>0.12957806221905885</v>
      </c>
      <c r="AG225">
        <f>_xlfn.XLOOKUP(_xlfn.XLOOKUP(O225,Binning_WOE_IV!$AU$2:$AU$4,Binning_WOE_IV!$AV$2:$AV$4,"not found",0),Binning_WOE_IV!$R$64:$R$65,Binning_WOE_IV!$G$64:$G$65,"not found",0)</f>
        <v>-0.4919272386823581</v>
      </c>
      <c r="AH225">
        <f>V225*TEST_SUMMARY!$C$3</f>
        <v>0.10186434668464488</v>
      </c>
      <c r="AI225">
        <f>W225*TEST_SUMMARY!$C$4</f>
        <v>5.0912844229637523E-2</v>
      </c>
      <c r="AJ225">
        <f>X225*TEST_SUMMARY!$C$5</f>
        <v>8.428542324031725E-2</v>
      </c>
      <c r="AK225">
        <f>Y225*TEST_SUMMARY!$C$6</f>
        <v>-0.88431454425511169</v>
      </c>
      <c r="AL225">
        <f>Z225*TEST_SUMMARY!$C$7</f>
        <v>2.4580699342731407E-2</v>
      </c>
      <c r="AM225">
        <f>AA225*TEST_SUMMARY!$C$8</f>
        <v>-0.46936907902687153</v>
      </c>
      <c r="AN225">
        <f>AB225*TEST_SUMMARY!$C$9</f>
        <v>-0.49611293003523665</v>
      </c>
      <c r="AO225">
        <f>AC225*TEST_SUMMARY!$C$10</f>
        <v>7.0222669754522044E-2</v>
      </c>
      <c r="AP225">
        <f>AD225*TEST_SUMMARY!$C$11</f>
        <v>0.23813846799994265</v>
      </c>
      <c r="AQ225">
        <f>AE225*TEST_SUMMARY!$C$12</f>
        <v>-1.8327249432625072E-2</v>
      </c>
      <c r="AR225">
        <f>AF225*TEST_SUMMARY!$C$13</f>
        <v>-7.9424741749105313E-2</v>
      </c>
      <c r="AS225">
        <f>AG225*TEST_SUMMARY!$C$14</f>
        <v>0.18600799575071647</v>
      </c>
      <c r="AT225">
        <f>TEST_SUMMARY!$C$2+SUM(AH225:AS225)</f>
        <v>-2.0129369122585614</v>
      </c>
      <c r="AU225">
        <f t="shared" si="37"/>
        <v>0.11785130658594109</v>
      </c>
      <c r="AV225">
        <f t="shared" si="38"/>
        <v>0.12539465054722096</v>
      </c>
      <c r="AW225">
        <f t="shared" si="39"/>
        <v>1</v>
      </c>
      <c r="AX225">
        <f t="shared" si="40"/>
        <v>0</v>
      </c>
      <c r="AY225" s="35">
        <f t="shared" si="48"/>
        <v>141</v>
      </c>
      <c r="AZ225" s="35">
        <f t="shared" si="48"/>
        <v>83</v>
      </c>
      <c r="BA225" s="35">
        <f t="shared" si="44"/>
        <v>0.65581395348837213</v>
      </c>
      <c r="BB225" s="35">
        <f t="shared" si="45"/>
        <v>0.97647058823529409</v>
      </c>
      <c r="BC225" s="35">
        <f t="shared" si="41"/>
        <v>0.32065663474692196</v>
      </c>
      <c r="BD225">
        <f t="shared" si="42"/>
        <v>0.97647058823529409</v>
      </c>
      <c r="BE225">
        <f t="shared" si="43"/>
        <v>0.65581395348837213</v>
      </c>
      <c r="BF225" s="23">
        <f>VLOOKUP(AH225,POINTS_TABLE!$D$2:$E$6,2,FALSE)</f>
        <v>4.4087756341599382</v>
      </c>
      <c r="BG225" s="23">
        <f>VLOOKUP(AI225,POINTS_TABLE!$D$7:$E$12,2,FALSE)</f>
        <v>2.2035512366295098</v>
      </c>
      <c r="BH225" s="23">
        <f>VLOOKUP(AJ225,POINTS_TABLE!$D$13:$E$18,2,FALSE)</f>
        <v>3.6479448638409924</v>
      </c>
      <c r="BI225" s="23">
        <f>VLOOKUP(AK225,POINTS_TABLE!$D$21:$E$24,2,FALSE)</f>
        <v>-38.273886227485001</v>
      </c>
      <c r="BJ225" s="23">
        <f>VLOOKUP(AL225,POINTS_TABLE!$D$25:$E$27,2,FALSE)</f>
        <v>1.063873591300236</v>
      </c>
      <c r="BK225" s="23">
        <f>VLOOKUP(AM225,POINTS_TABLE!$D$28:$E$33,2,FALSE)</f>
        <v>-20.314693279760625</v>
      </c>
      <c r="BL225" s="23">
        <f>VLOOKUP(AN225,POINTS_TABLE!$D$34:$E$37,2,FALSE)</f>
        <v>-21.472189916481874</v>
      </c>
      <c r="BM225" s="23">
        <f>VLOOKUP(AO225,POINTS_TABLE!$D$38:$E$41,2,FALSE)</f>
        <v>3.0392969223849704</v>
      </c>
      <c r="BN225" s="23">
        <f>VLOOKUP(AP225,POINTS_TABLE!$D$42:$E$44,2,FALSE)</f>
        <v>10.30683560485237</v>
      </c>
      <c r="BO225" s="23">
        <f>VLOOKUP(AQ225,POINTS_TABLE!$D$45:$E$48,2,FALSE)</f>
        <v>-0.79321895608749771</v>
      </c>
      <c r="BP225" s="23">
        <f>VLOOKUP(AR225,POINTS_TABLE!$D$49:$E$50,2,FALSE)</f>
        <v>-3.4375704313596254</v>
      </c>
      <c r="BQ225" s="23">
        <f>VLOOKUP(AS225,POINTS_TABLE!$D$51:$E$52,2,FALSE)</f>
        <v>8.0505843910576207</v>
      </c>
      <c r="BR225" s="39">
        <f>ROUND(SCORECARD_SCALLING!$C$6-SUM(BF225:BQ225)-TRAIN_SUMMARY!$C$2*SCORECARD_SCALLING!$C$5,0)</f>
        <v>557</v>
      </c>
      <c r="BS225" t="str">
        <f t="shared" si="46"/>
        <v>Manual review</v>
      </c>
      <c r="BT225">
        <f t="shared" si="47"/>
        <v>2</v>
      </c>
    </row>
    <row r="226" spans="1:72">
      <c r="A226" s="2" t="s">
        <v>63</v>
      </c>
      <c r="B226" s="2">
        <v>10</v>
      </c>
      <c r="C226" s="2" t="s">
        <v>33</v>
      </c>
      <c r="D226" s="2" t="s">
        <v>67</v>
      </c>
      <c r="E226" s="2">
        <v>1225</v>
      </c>
      <c r="F226" s="2" t="s">
        <v>34</v>
      </c>
      <c r="G226" s="2" t="s">
        <v>35</v>
      </c>
      <c r="H226" s="2">
        <v>2</v>
      </c>
      <c r="I226" s="2" t="s">
        <v>26</v>
      </c>
      <c r="J226" s="2" t="s">
        <v>27</v>
      </c>
      <c r="K226" s="2">
        <v>2</v>
      </c>
      <c r="L226" s="2" t="s">
        <v>50</v>
      </c>
      <c r="M226" s="2">
        <v>37</v>
      </c>
      <c r="N226" s="2" t="s">
        <v>27</v>
      </c>
      <c r="O226" s="2" t="s">
        <v>29</v>
      </c>
      <c r="P226" s="2">
        <v>1</v>
      </c>
      <c r="Q226" s="2" t="s">
        <v>30</v>
      </c>
      <c r="R226" s="2">
        <v>1</v>
      </c>
      <c r="S226" s="2" t="s">
        <v>31</v>
      </c>
      <c r="T226" s="2" t="s">
        <v>31</v>
      </c>
      <c r="U226" s="2">
        <v>0</v>
      </c>
      <c r="V226">
        <f>_xlfn.XLOOKUP(B226,Binning_WOE_IV!$C$2:$C$6,Binning_WOE_IV!$I$2:$I$6,"not found",-1)</f>
        <v>1.0146162505891094</v>
      </c>
      <c r="W226">
        <f>_xlfn.XLOOKUP(E226,Binning_WOE_IV!$C$7:$C$12,Binning_WOE_IV!$I$7:$I$12,"not found",-1)</f>
        <v>0.16104877718831048</v>
      </c>
      <c r="X226">
        <f>_xlfn.XLOOKUP(M226,Binning_WOE_IV!$C$13:$C$18,Binning_WOE_IV!$I$13:$I$18,"not found",-1)</f>
        <v>0.27579903319597576</v>
      </c>
      <c r="Y226">
        <f>_xlfn.XLOOKUP(A226,Binning_WOE_IV!$B$32:$B$35,Binning_WOE_IV!$G$32:$G$35,"not found",0)</f>
        <v>0.16731839020190586</v>
      </c>
      <c r="Z226" s="23">
        <f>_xlfn.XLOOKUP(_xlfn.XLOOKUP(C226,Binning_WOE_IV!$AF$2:$AF$6,Binning_WOE_IV!$AG$2:$AG$6,"not found",0),Binning_WOE_IV!$R$36:$R$38,Binning_WOE_IV!$G$36:$G$38,"not found",0)</f>
        <v>-4.4726268044255127E-2</v>
      </c>
      <c r="AA226" cm="1">
        <f t="array" ref="AA226">_xlfn.SWITCH(D226,"radio/tv",Binning_WOE_IV!$G$39,"other",Binning_WOE_IV!$G$39,"education",Binning_WOE_IV!$G$40,"retraining",Binning_WOE_IV!$G$40,"furniture/equipment",Binning_WOE_IV!$G$41,"domestic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26">
        <f>_xlfn.LET(_xlpm.b,_xlfn.XLOOKUP(F226,Binning_WOE_IV!$AJ$2:$AJ$6,Binning_WOE_IV!$AK$2:$AK$6,"not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26">
        <f>_xlfn.LET(_xlpm.b,_xlfn.XLOOKUP(G226,Binning_WOE_IV!$AL$2:$AL$6,Binning_WOE_IV!$AM$2:$AM$6,"not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26">
        <f>_xlfn.XLOOKUP(_xlfn.XLOOKUP(I226,Binning_WOE_IV!$AN$2:$AN$5,Binning_WOE_IV!$AO$2:$AO$5,"not found",0),Binning_WOE_IV!$R$53:$R$55,Binning_WOE_IV!$G$53:$G$55,"not found",0)</f>
        <v>0.1811117123342415</v>
      </c>
      <c r="AE226">
        <f>_xlfn.LET(_xlpm.b,_xlfn.XLOOKUP(L226,Binning_WOE_IV!$AQ$2:$AQ$5,Binning_WOE_IV!$AR$2:$AR$5,"not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26">
        <f>_xlfn.XLOOKUP(_xlfn.XLOOKUP(N226,Binning_WOE_IV!$AS$2:$AS$4,Binning_WOE_IV!$AT$2:$AT$4,"not found",0),Binning_WOE_IV!$R$62:$R$63,Binning_WOE_IV!$G$62:$G$63,"not found",0)</f>
        <v>0.12957806221905885</v>
      </c>
      <c r="AG226">
        <f>_xlfn.XLOOKUP(_xlfn.XLOOKUP(O226,Binning_WOE_IV!$AU$2:$AU$4,Binning_WOE_IV!$AV$2:$AV$4,"not found",0),Binning_WOE_IV!$R$64:$R$65,Binning_WOE_IV!$G$64:$G$65,"not found",0)</f>
        <v>0.23435622685305388</v>
      </c>
      <c r="AH226">
        <f>V226*TEST_SUMMARY!$C$3</f>
        <v>-0.80010661528638027</v>
      </c>
      <c r="AI226">
        <f>W226*TEST_SUMMARY!$C$4</f>
        <v>-8.037531726833734E-2</v>
      </c>
      <c r="AJ226">
        <f>X226*TEST_SUMMARY!$C$5</f>
        <v>-0.1756525653466223</v>
      </c>
      <c r="AK226">
        <f>Y226*TEST_SUMMARY!$C$6</f>
        <v>-0.13115011605145144</v>
      </c>
      <c r="AL226">
        <f>Z226*TEST_SUMMARY!$C$7</f>
        <v>2.4580699342731407E-2</v>
      </c>
      <c r="AM226">
        <f>AA226*TEST_SUMMARY!$C$8</f>
        <v>5.9194073638088991E-2</v>
      </c>
      <c r="AN226">
        <f>AB226*TEST_SUMMARY!$C$9</f>
        <v>0.17108448609736249</v>
      </c>
      <c r="AO226">
        <f>AC226*TEST_SUMMARY!$C$10</f>
        <v>4.7923621110280083E-2</v>
      </c>
      <c r="AP226">
        <f>AD226*TEST_SUMMARY!$C$11</f>
        <v>-0.21458247952085815</v>
      </c>
      <c r="AQ226">
        <f>AE226*TEST_SUMMARY!$C$12</f>
        <v>6.1778553558697331E-2</v>
      </c>
      <c r="AR226">
        <f>AF226*TEST_SUMMARY!$C$13</f>
        <v>-7.9424741749105313E-2</v>
      </c>
      <c r="AS226">
        <f>AG226*TEST_SUMMARY!$C$14</f>
        <v>-8.8614999578798745E-2</v>
      </c>
      <c r="AT226">
        <f>TEST_SUMMARY!$C$2+SUM(AH226:AS226)</f>
        <v>-2.0267462158165164</v>
      </c>
      <c r="AU226">
        <f t="shared" si="37"/>
        <v>0.11642321759141969</v>
      </c>
      <c r="AV226">
        <f t="shared" si="38"/>
        <v>0.12377708391473914</v>
      </c>
      <c r="AW226">
        <f t="shared" si="39"/>
        <v>1</v>
      </c>
      <c r="AX226">
        <f t="shared" si="40"/>
        <v>0</v>
      </c>
      <c r="AY226" s="35">
        <f t="shared" si="48"/>
        <v>142</v>
      </c>
      <c r="AZ226" s="35">
        <f t="shared" si="48"/>
        <v>83</v>
      </c>
      <c r="BA226" s="35">
        <f t="shared" si="44"/>
        <v>0.66046511627906979</v>
      </c>
      <c r="BB226" s="35">
        <f t="shared" si="45"/>
        <v>0.97647058823529409</v>
      </c>
      <c r="BC226" s="35">
        <f t="shared" si="41"/>
        <v>0.3160054719562243</v>
      </c>
      <c r="BD226">
        <f t="shared" si="42"/>
        <v>0.97647058823529409</v>
      </c>
      <c r="BE226">
        <f t="shared" si="43"/>
        <v>0.66046511627906979</v>
      </c>
      <c r="BF226" s="23">
        <f>VLOOKUP(AH226,POINTS_TABLE!$D$2:$E$6,2,FALSE)</f>
        <v>-34.629295381683434</v>
      </c>
      <c r="BG226" s="23">
        <f>VLOOKUP(AI226,POINTS_TABLE!$D$7:$E$12,2,FALSE)</f>
        <v>-3.4787121489872201</v>
      </c>
      <c r="BH226" s="23">
        <f>VLOOKUP(AJ226,POINTS_TABLE!$D$13:$E$18,2,FALSE)</f>
        <v>-7.6023925483498971</v>
      </c>
      <c r="BI226" s="23">
        <f>VLOOKUP(AK226,POINTS_TABLE!$D$21:$E$24,2,FALSE)</f>
        <v>-5.6762886611832304</v>
      </c>
      <c r="BJ226" s="23">
        <f>VLOOKUP(AL226,POINTS_TABLE!$D$25:$E$27,2,FALSE)</f>
        <v>1.063873591300236</v>
      </c>
      <c r="BK226" s="23">
        <f>VLOOKUP(AM226,POINTS_TABLE!$D$28:$E$33,2,FALSE)</f>
        <v>2.5619698946306131</v>
      </c>
      <c r="BL226" s="23">
        <f>VLOOKUP(AN226,POINTS_TABLE!$D$34:$E$37,2,FALSE)</f>
        <v>7.4046821899710498</v>
      </c>
      <c r="BM226" s="23">
        <f>VLOOKUP(AO226,POINTS_TABLE!$D$38:$E$41,2,FALSE)</f>
        <v>2.0741751155172814</v>
      </c>
      <c r="BN226" s="23">
        <f>VLOOKUP(AP226,POINTS_TABLE!$D$42:$E$44,2,FALSE)</f>
        <v>-9.2873123719919874</v>
      </c>
      <c r="BO226" s="23">
        <f>VLOOKUP(AQ226,POINTS_TABLE!$D$45:$E$48,2,FALSE)</f>
        <v>2.6738283855727758</v>
      </c>
      <c r="BP226" s="23">
        <f>VLOOKUP(AR226,POINTS_TABLE!$D$49:$E$50,2,FALSE)</f>
        <v>-3.4375704313596254</v>
      </c>
      <c r="BQ226" s="23">
        <f>VLOOKUP(AS226,POINTS_TABLE!$D$51:$E$52,2,FALSE)</f>
        <v>-3.8353326132213157</v>
      </c>
      <c r="BR226" s="39">
        <f>ROUND(SCORECARD_SCALLING!$C$6-SUM(BF226:BQ226)-TRAIN_SUMMARY!$C$2*SCORECARD_SCALLING!$C$5,0)</f>
        <v>558</v>
      </c>
      <c r="BS226" t="str">
        <f t="shared" si="46"/>
        <v>Manual review</v>
      </c>
      <c r="BT226">
        <f t="shared" si="47"/>
        <v>2</v>
      </c>
    </row>
    <row r="227" spans="1:72">
      <c r="A227" s="2" t="s">
        <v>37</v>
      </c>
      <c r="B227" s="2">
        <v>36</v>
      </c>
      <c r="C227" s="2" t="s">
        <v>33</v>
      </c>
      <c r="D227" s="2" t="s">
        <v>46</v>
      </c>
      <c r="E227" s="2">
        <v>909</v>
      </c>
      <c r="F227" s="2" t="s">
        <v>48</v>
      </c>
      <c r="G227" s="2" t="s">
        <v>25</v>
      </c>
      <c r="H227" s="2">
        <v>4</v>
      </c>
      <c r="I227" s="2" t="s">
        <v>26</v>
      </c>
      <c r="J227" s="2" t="s">
        <v>27</v>
      </c>
      <c r="K227" s="2">
        <v>4</v>
      </c>
      <c r="L227" s="2" t="s">
        <v>43</v>
      </c>
      <c r="M227" s="2">
        <v>36</v>
      </c>
      <c r="N227" s="2" t="s">
        <v>27</v>
      </c>
      <c r="O227" s="2" t="s">
        <v>29</v>
      </c>
      <c r="P227" s="2">
        <v>1</v>
      </c>
      <c r="Q227" s="2" t="s">
        <v>30</v>
      </c>
      <c r="R227" s="2">
        <v>1</v>
      </c>
      <c r="S227" s="2" t="s">
        <v>27</v>
      </c>
      <c r="T227" s="2" t="s">
        <v>31</v>
      </c>
      <c r="U227" s="2">
        <v>0</v>
      </c>
      <c r="V227">
        <f>_xlfn.XLOOKUP(B227,Binning_WOE_IV!$C$2:$C$6,Binning_WOE_IV!$I$2:$I$6,"not found",-1)</f>
        <v>-0.672432264549915</v>
      </c>
      <c r="W227">
        <f>_xlfn.XLOOKUP(E227,Binning_WOE_IV!$C$7:$C$12,Binning_WOE_IV!$I$7:$I$12,"not found",-1)</f>
        <v>3.9978967825304385E-2</v>
      </c>
      <c r="X227">
        <f>_xlfn.XLOOKUP(M227,Binning_WOE_IV!$C$13:$C$18,Binning_WOE_IV!$I$13:$I$18,"not found",-1)</f>
        <v>0.27579903319597576</v>
      </c>
      <c r="Y227">
        <f>_xlfn.XLOOKUP(A227,Binning_WOE_IV!$B$32:$B$35,Binning_WOE_IV!$G$32:$G$35,"not found",0)</f>
        <v>1.1281887537091495</v>
      </c>
      <c r="Z227" s="23">
        <f>_xlfn.XLOOKUP(_xlfn.XLOOKUP(C227,Binning_WOE_IV!$AF$2:$AF$6,Binning_WOE_IV!$AG$2:$AG$6,"not found",0),Binning_WOE_IV!$R$36:$R$38,Binning_WOE_IV!$G$36:$G$38,"not found",0)</f>
        <v>-4.4726268044255127E-2</v>
      </c>
      <c r="AA227" cm="1">
        <f t="array" ref="AA227">_xlfn.SWITCH(D227,"radio/tv",Binning_WOE_IV!$G$39,"other",Binning_WOE_IV!$G$39,"education",Binning_WOE_IV!$G$40,"retraining",Binning_WOE_IV!$G$40,"furniture/equipment",Binning_WOE_IV!$G$41,"domestic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27">
        <f>_xlfn.LET(_xlpm.b,_xlfn.XLOOKUP(F227,Binning_WOE_IV!$AJ$2:$AJ$6,Binning_WOE_IV!$AK$2:$AK$6,"not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27">
        <f>_xlfn.LET(_xlpm.b,_xlfn.XLOOKUP(G227,Binning_WOE_IV!$AL$2:$AL$6,Binning_WOE_IV!$AM$2:$AM$6,"not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27">
        <f>_xlfn.XLOOKUP(_xlfn.XLOOKUP(I227,Binning_WOE_IV!$AN$2:$AN$5,Binning_WOE_IV!$AO$2:$AO$5,"not found",0),Binning_WOE_IV!$R$53:$R$55,Binning_WOE_IV!$G$53:$G$55,"not found",0)</f>
        <v>0.1811117123342415</v>
      </c>
      <c r="AE227">
        <f>_xlfn.LET(_xlpm.b,_xlfn.XLOOKUP(L227,Binning_WOE_IV!$AQ$2:$AQ$5,Binning_WOE_IV!$AR$2:$AR$5,"not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27">
        <f>_xlfn.XLOOKUP(_xlfn.XLOOKUP(N227,Binning_WOE_IV!$AS$2:$AS$4,Binning_WOE_IV!$AT$2:$AT$4,"not found",0),Binning_WOE_IV!$R$62:$R$63,Binning_WOE_IV!$G$62:$G$63,"not found",0)</f>
        <v>0.12957806221905885</v>
      </c>
      <c r="AG227">
        <f>_xlfn.XLOOKUP(_xlfn.XLOOKUP(O227,Binning_WOE_IV!$AU$2:$AU$4,Binning_WOE_IV!$AV$2:$AV$4,"not found",0),Binning_WOE_IV!$R$64:$R$65,Binning_WOE_IV!$G$64:$G$65,"not found",0)</f>
        <v>0.23435622685305388</v>
      </c>
      <c r="AH227">
        <f>V227*TEST_SUMMARY!$C$3</f>
        <v>0.53026698802232175</v>
      </c>
      <c r="AI227">
        <f>W227*TEST_SUMMARY!$C$4</f>
        <v>-1.9952478243670423E-2</v>
      </c>
      <c r="AJ227">
        <f>X227*TEST_SUMMARY!$C$5</f>
        <v>-0.1756525653466223</v>
      </c>
      <c r="AK227">
        <f>Y227*TEST_SUMMARY!$C$6</f>
        <v>-0.88431454425511169</v>
      </c>
      <c r="AL227">
        <f>Z227*TEST_SUMMARY!$C$7</f>
        <v>2.4580699342731407E-2</v>
      </c>
      <c r="AM227">
        <f>AA227*TEST_SUMMARY!$C$8</f>
        <v>0.38352631329769549</v>
      </c>
      <c r="AN227">
        <f>AB227*TEST_SUMMARY!$C$9</f>
        <v>-0.49793991054548797</v>
      </c>
      <c r="AO227">
        <f>AC227*TEST_SUMMARY!$C$10</f>
        <v>-0.18469041192036334</v>
      </c>
      <c r="AP227">
        <f>AD227*TEST_SUMMARY!$C$11</f>
        <v>-0.21458247952085815</v>
      </c>
      <c r="AQ227">
        <f>AE227*TEST_SUMMARY!$C$12</f>
        <v>-1.8327249432625072E-2</v>
      </c>
      <c r="AR227">
        <f>AF227*TEST_SUMMARY!$C$13</f>
        <v>-7.9424741749105313E-2</v>
      </c>
      <c r="AS227">
        <f>AG227*TEST_SUMMARY!$C$14</f>
        <v>-8.8614999578798745E-2</v>
      </c>
      <c r="AT227">
        <f>TEST_SUMMARY!$C$2+SUM(AH227:AS227)</f>
        <v>-2.0465261946920177</v>
      </c>
      <c r="AU227">
        <f t="shared" si="37"/>
        <v>0.11440386085416923</v>
      </c>
      <c r="AV227">
        <f t="shared" si="38"/>
        <v>0.12149425718864161</v>
      </c>
      <c r="AW227">
        <f t="shared" si="39"/>
        <v>1</v>
      </c>
      <c r="AX227">
        <f t="shared" si="40"/>
        <v>0</v>
      </c>
      <c r="AY227" s="35">
        <f t="shared" si="48"/>
        <v>143</v>
      </c>
      <c r="AZ227" s="35">
        <f t="shared" si="48"/>
        <v>83</v>
      </c>
      <c r="BA227" s="35">
        <f t="shared" si="44"/>
        <v>0.66511627906976745</v>
      </c>
      <c r="BB227" s="35">
        <f t="shared" si="45"/>
        <v>0.97647058823529409</v>
      </c>
      <c r="BC227" s="35">
        <f t="shared" si="41"/>
        <v>0.31135430916552664</v>
      </c>
      <c r="BD227">
        <f t="shared" si="42"/>
        <v>0.97647058823529409</v>
      </c>
      <c r="BE227">
        <f t="shared" si="43"/>
        <v>0.66511627906976745</v>
      </c>
      <c r="BF227" s="23">
        <f>VLOOKUP(AH227,POINTS_TABLE!$D$2:$E$6,2,FALSE)</f>
        <v>22.950406619007929</v>
      </c>
      <c r="BG227" s="23">
        <f>VLOOKUP(AI227,POINTS_TABLE!$D$7:$E$12,2,FALSE)</f>
        <v>-0.86356024246764762</v>
      </c>
      <c r="BH227" s="23">
        <f>VLOOKUP(AJ227,POINTS_TABLE!$D$13:$E$18,2,FALSE)</f>
        <v>-7.6023925483498971</v>
      </c>
      <c r="BI227" s="23">
        <f>VLOOKUP(AK227,POINTS_TABLE!$D$21:$E$24,2,FALSE)</f>
        <v>-38.273886227485001</v>
      </c>
      <c r="BJ227" s="23">
        <f>VLOOKUP(AL227,POINTS_TABLE!$D$25:$E$27,2,FALSE)</f>
        <v>1.063873591300236</v>
      </c>
      <c r="BK227" s="23">
        <f>VLOOKUP(AM227,POINTS_TABLE!$D$28:$E$33,2,FALSE)</f>
        <v>16.599345307350365</v>
      </c>
      <c r="BL227" s="23">
        <f>VLOOKUP(AN227,POINTS_TABLE!$D$34:$E$37,2,FALSE)</f>
        <v>-21.551263188140087</v>
      </c>
      <c r="BM227" s="23">
        <f>VLOOKUP(AO227,POINTS_TABLE!$D$38:$E$41,2,FALSE)</f>
        <v>-7.9935582413174426</v>
      </c>
      <c r="BN227" s="23">
        <f>VLOOKUP(AP227,POINTS_TABLE!$D$42:$E$44,2,FALSE)</f>
        <v>-9.2873123719919874</v>
      </c>
      <c r="BO227" s="23">
        <f>VLOOKUP(AQ227,POINTS_TABLE!$D$45:$E$48,2,FALSE)</f>
        <v>-0.79321895608749771</v>
      </c>
      <c r="BP227" s="23">
        <f>VLOOKUP(AR227,POINTS_TABLE!$D$49:$E$50,2,FALSE)</f>
        <v>-3.4375704313596254</v>
      </c>
      <c r="BQ227" s="23">
        <f>VLOOKUP(AS227,POINTS_TABLE!$D$51:$E$52,2,FALSE)</f>
        <v>-3.8353326132213157</v>
      </c>
      <c r="BR227" s="39">
        <f>ROUND(SCORECARD_SCALLING!$C$6-SUM(BF227:BQ227)-TRAIN_SUMMARY!$C$2*SCORECARD_SCALLING!$C$5,0)</f>
        <v>559</v>
      </c>
      <c r="BS227" t="str">
        <f t="shared" si="46"/>
        <v>Manual review</v>
      </c>
      <c r="BT227">
        <f t="shared" si="47"/>
        <v>2</v>
      </c>
    </row>
    <row r="228" spans="1:72">
      <c r="A228" s="2" t="s">
        <v>37</v>
      </c>
      <c r="B228" s="2">
        <v>24</v>
      </c>
      <c r="C228" s="2" t="s">
        <v>33</v>
      </c>
      <c r="D228" s="2" t="s">
        <v>41</v>
      </c>
      <c r="E228" s="2">
        <v>929</v>
      </c>
      <c r="F228" s="2" t="s">
        <v>24</v>
      </c>
      <c r="G228" s="2" t="s">
        <v>39</v>
      </c>
      <c r="H228" s="2">
        <v>4</v>
      </c>
      <c r="I228" s="2" t="s">
        <v>26</v>
      </c>
      <c r="J228" s="2" t="s">
        <v>27</v>
      </c>
      <c r="K228" s="2">
        <v>2</v>
      </c>
      <c r="L228" s="2" t="s">
        <v>50</v>
      </c>
      <c r="M228" s="2">
        <v>31</v>
      </c>
      <c r="N228" s="2" t="s">
        <v>65</v>
      </c>
      <c r="O228" s="2" t="s">
        <v>29</v>
      </c>
      <c r="P228" s="2">
        <v>1</v>
      </c>
      <c r="Q228" s="2" t="s">
        <v>30</v>
      </c>
      <c r="R228" s="2">
        <v>1</v>
      </c>
      <c r="S228" s="2" t="s">
        <v>31</v>
      </c>
      <c r="T228" s="2" t="s">
        <v>31</v>
      </c>
      <c r="U228" s="2">
        <v>0</v>
      </c>
      <c r="V228">
        <f>_xlfn.XLOOKUP(B228,Binning_WOE_IV!$C$2:$C$6,Binning_WOE_IV!$I$2:$I$6,"not found",-1)</f>
        <v>-0.12917431193202994</v>
      </c>
      <c r="W228">
        <f>_xlfn.XLOOKUP(E228,Binning_WOE_IV!$C$7:$C$12,Binning_WOE_IV!$I$7:$I$12,"not found",-1)</f>
        <v>3.9978967825304385E-2</v>
      </c>
      <c r="X228">
        <f>_xlfn.XLOOKUP(M228,Binning_WOE_IV!$C$13:$C$18,Binning_WOE_IV!$I$13:$I$18,"not found",-1)</f>
        <v>-9.0210644079187538E-2</v>
      </c>
      <c r="Y228">
        <f>_xlfn.XLOOKUP(A228,Binning_WOE_IV!$B$32:$B$35,Binning_WOE_IV!$G$32:$G$35,"not found",0)</f>
        <v>1.1281887537091495</v>
      </c>
      <c r="Z228" s="23">
        <f>_xlfn.XLOOKUP(_xlfn.XLOOKUP(C228,Binning_WOE_IV!$AF$2:$AF$6,Binning_WOE_IV!$AG$2:$AG$6,"not found",0),Binning_WOE_IV!$R$36:$R$38,Binning_WOE_IV!$G$36:$G$38,"not found",0)</f>
        <v>-4.4726268044255127E-2</v>
      </c>
      <c r="AA228" cm="1">
        <f t="array" ref="AA228">_xlfn.SWITCH(D228,"radio/tv",Binning_WOE_IV!$G$39,"other",Binning_WOE_IV!$G$39,"education",Binning_WOE_IV!$G$40,"retraining",Binning_WOE_IV!$G$40,"furniture/equipment",Binning_WOE_IV!$G$41,"domestic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28">
        <f>_xlfn.LET(_xlpm.b,_xlfn.XLOOKUP(F228,Binning_WOE_IV!$AJ$2:$AJ$6,Binning_WOE_IV!$AK$2:$AK$6,"not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28">
        <f>_xlfn.LET(_xlpm.b,_xlfn.XLOOKUP(G228,Binning_WOE_IV!$AL$2:$AL$6,Binning_WOE_IV!$AM$2:$AM$6,"not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28">
        <f>_xlfn.XLOOKUP(_xlfn.XLOOKUP(I228,Binning_WOE_IV!$AN$2:$AN$5,Binning_WOE_IV!$AO$2:$AO$5,"not found",0),Binning_WOE_IV!$R$53:$R$55,Binning_WOE_IV!$G$53:$G$55,"not found",0)</f>
        <v>0.1811117123342415</v>
      </c>
      <c r="AE228">
        <f>_xlfn.LET(_xlpm.b,_xlfn.XLOOKUP(L228,Binning_WOE_IV!$AQ$2:$AQ$5,Binning_WOE_IV!$AR$2:$AR$5,"not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28">
        <f>_xlfn.XLOOKUP(_xlfn.XLOOKUP(N228,Binning_WOE_IV!$AS$2:$AS$4,Binning_WOE_IV!$AT$2:$AT$4,"not found",0),Binning_WOE_IV!$R$62:$R$63,Binning_WOE_IV!$G$62:$G$63,"not found",0)</f>
        <v>-0.54969627176468283</v>
      </c>
      <c r="AG228">
        <f>_xlfn.XLOOKUP(_xlfn.XLOOKUP(O228,Binning_WOE_IV!$AU$2:$AU$4,Binning_WOE_IV!$AV$2:$AV$4,"not found",0),Binning_WOE_IV!$R$64:$R$65,Binning_WOE_IV!$G$64:$G$65,"not found",0)</f>
        <v>0.23435622685305388</v>
      </c>
      <c r="AH228">
        <f>V228*TEST_SUMMARY!$C$3</f>
        <v>0.10186434668464488</v>
      </c>
      <c r="AI228">
        <f>W228*TEST_SUMMARY!$C$4</f>
        <v>-1.9952478243670423E-2</v>
      </c>
      <c r="AJ228">
        <f>X228*TEST_SUMMARY!$C$5</f>
        <v>5.7453903556002682E-2</v>
      </c>
      <c r="AK228">
        <f>Y228*TEST_SUMMARY!$C$6</f>
        <v>-0.88431454425511169</v>
      </c>
      <c r="AL228">
        <f>Z228*TEST_SUMMARY!$C$7</f>
        <v>2.4580699342731407E-2</v>
      </c>
      <c r="AM228">
        <f>AA228*TEST_SUMMARY!$C$8</f>
        <v>5.9194073638088991E-2</v>
      </c>
      <c r="AN228">
        <f>AB228*TEST_SUMMARY!$C$9</f>
        <v>-0.49611293003523665</v>
      </c>
      <c r="AO228">
        <f>AC228*TEST_SUMMARY!$C$10</f>
        <v>-0.18469041192036334</v>
      </c>
      <c r="AP228">
        <f>AD228*TEST_SUMMARY!$C$11</f>
        <v>-0.21458247952085815</v>
      </c>
      <c r="AQ228">
        <f>AE228*TEST_SUMMARY!$C$12</f>
        <v>6.1778553558697331E-2</v>
      </c>
      <c r="AR228">
        <f>AF228*TEST_SUMMARY!$C$13</f>
        <v>0.33693577197926589</v>
      </c>
      <c r="AS228">
        <f>AG228*TEST_SUMMARY!$C$14</f>
        <v>-8.8614999578798745E-2</v>
      </c>
      <c r="AT228">
        <f>TEST_SUMMARY!$C$2+SUM(AH228:AS228)</f>
        <v>-2.0678613095567311</v>
      </c>
      <c r="AU228">
        <f t="shared" si="37"/>
        <v>0.11225999882966137</v>
      </c>
      <c r="AV228">
        <f t="shared" si="38"/>
        <v>0.11907637033660322</v>
      </c>
      <c r="AW228">
        <f t="shared" si="39"/>
        <v>1</v>
      </c>
      <c r="AX228">
        <f t="shared" si="40"/>
        <v>0</v>
      </c>
      <c r="AY228" s="35">
        <f t="shared" si="48"/>
        <v>144</v>
      </c>
      <c r="AZ228" s="35">
        <f t="shared" si="48"/>
        <v>83</v>
      </c>
      <c r="BA228" s="35">
        <f t="shared" si="44"/>
        <v>0.66976744186046511</v>
      </c>
      <c r="BB228" s="35">
        <f t="shared" si="45"/>
        <v>0.97647058823529409</v>
      </c>
      <c r="BC228" s="35">
        <f t="shared" si="41"/>
        <v>0.30670314637482898</v>
      </c>
      <c r="BD228">
        <f t="shared" si="42"/>
        <v>0.97647058823529409</v>
      </c>
      <c r="BE228">
        <f t="shared" si="43"/>
        <v>0.66976744186046511</v>
      </c>
      <c r="BF228" s="23">
        <f>VLOOKUP(AH228,POINTS_TABLE!$D$2:$E$6,2,FALSE)</f>
        <v>4.4087756341599382</v>
      </c>
      <c r="BG228" s="23">
        <f>VLOOKUP(AI228,POINTS_TABLE!$D$7:$E$12,2,FALSE)</f>
        <v>-0.86356024246764762</v>
      </c>
      <c r="BH228" s="23">
        <f>VLOOKUP(AJ228,POINTS_TABLE!$D$13:$E$18,2,FALSE)</f>
        <v>2.4866538521987356</v>
      </c>
      <c r="BI228" s="23">
        <f>VLOOKUP(AK228,POINTS_TABLE!$D$21:$E$24,2,FALSE)</f>
        <v>-38.273886227485001</v>
      </c>
      <c r="BJ228" s="23">
        <f>VLOOKUP(AL228,POINTS_TABLE!$D$25:$E$27,2,FALSE)</f>
        <v>1.063873591300236</v>
      </c>
      <c r="BK228" s="23">
        <f>VLOOKUP(AM228,POINTS_TABLE!$D$28:$E$33,2,FALSE)</f>
        <v>2.5619698946306131</v>
      </c>
      <c r="BL228" s="23">
        <f>VLOOKUP(AN228,POINTS_TABLE!$D$34:$E$37,2,FALSE)</f>
        <v>-21.472189916481874</v>
      </c>
      <c r="BM228" s="23">
        <f>VLOOKUP(AO228,POINTS_TABLE!$D$38:$E$41,2,FALSE)</f>
        <v>-7.9935582413174426</v>
      </c>
      <c r="BN228" s="23">
        <f>VLOOKUP(AP228,POINTS_TABLE!$D$42:$E$44,2,FALSE)</f>
        <v>-9.2873123719919874</v>
      </c>
      <c r="BO228" s="23">
        <f>VLOOKUP(AQ228,POINTS_TABLE!$D$45:$E$48,2,FALSE)</f>
        <v>2.6738283855727758</v>
      </c>
      <c r="BP228" s="23">
        <f>VLOOKUP(AR228,POINTS_TABLE!$D$49:$E$50,2,FALSE)</f>
        <v>14.582867019977442</v>
      </c>
      <c r="BQ228" s="23">
        <f>VLOOKUP(AS228,POINTS_TABLE!$D$51:$E$52,2,FALSE)</f>
        <v>-3.8353326132213157</v>
      </c>
      <c r="BR228" s="39">
        <f>ROUND(SCORECARD_SCALLING!$C$6-SUM(BF228:BQ228)-TRAIN_SUMMARY!$C$2*SCORECARD_SCALLING!$C$5,0)</f>
        <v>560</v>
      </c>
      <c r="BS228" t="str">
        <f t="shared" si="46"/>
        <v>Manual review</v>
      </c>
      <c r="BT228">
        <f t="shared" si="47"/>
        <v>2</v>
      </c>
    </row>
    <row r="229" spans="1:72">
      <c r="A229" s="2" t="s">
        <v>37</v>
      </c>
      <c r="B229" s="2">
        <v>6</v>
      </c>
      <c r="C229" s="2" t="s">
        <v>64</v>
      </c>
      <c r="D229" s="2" t="s">
        <v>46</v>
      </c>
      <c r="E229" s="2">
        <v>783</v>
      </c>
      <c r="F229" s="2" t="s">
        <v>24</v>
      </c>
      <c r="G229" s="2" t="s">
        <v>35</v>
      </c>
      <c r="H229" s="2">
        <v>1</v>
      </c>
      <c r="I229" s="2" t="s">
        <v>26</v>
      </c>
      <c r="J229" s="2" t="s">
        <v>42</v>
      </c>
      <c r="K229" s="2">
        <v>2</v>
      </c>
      <c r="L229" s="2" t="s">
        <v>28</v>
      </c>
      <c r="M229" s="2">
        <v>26</v>
      </c>
      <c r="N229" s="2" t="s">
        <v>65</v>
      </c>
      <c r="O229" s="2" t="s">
        <v>29</v>
      </c>
      <c r="P229" s="2">
        <v>1</v>
      </c>
      <c r="Q229" s="2" t="s">
        <v>40</v>
      </c>
      <c r="R229" s="2">
        <v>2</v>
      </c>
      <c r="S229" s="2" t="s">
        <v>27</v>
      </c>
      <c r="T229" s="2" t="s">
        <v>31</v>
      </c>
      <c r="U229" s="2">
        <v>0</v>
      </c>
      <c r="V229">
        <f>_xlfn.XLOOKUP(B229,Binning_WOE_IV!$C$2:$C$6,Binning_WOE_IV!$I$2:$I$6,"not found",-1)</f>
        <v>1.0146162505891094</v>
      </c>
      <c r="W229">
        <f>_xlfn.XLOOKUP(E229,Binning_WOE_IV!$C$7:$C$12,Binning_WOE_IV!$I$7:$I$12,"not found",-1)</f>
        <v>3.9978967825304385E-2</v>
      </c>
      <c r="X229">
        <f>_xlfn.XLOOKUP(M229,Binning_WOE_IV!$C$13:$C$18,Binning_WOE_IV!$I$13:$I$18,"not found",-1)</f>
        <v>-0.13233987329659078</v>
      </c>
      <c r="Y229">
        <f>_xlfn.XLOOKUP(A229,Binning_WOE_IV!$B$32:$B$35,Binning_WOE_IV!$G$32:$G$35,"not found",0)</f>
        <v>1.1281887537091495</v>
      </c>
      <c r="Z229" s="23">
        <f>_xlfn.XLOOKUP(_xlfn.XLOOKUP(C229,Binning_WOE_IV!$AF$2:$AF$6,Binning_WOE_IV!$AG$2:$AG$6,"not found",0),Binning_WOE_IV!$R$36:$R$38,Binning_WOE_IV!$G$36:$G$38,"not found",0)</f>
        <v>-1.2442937789022748</v>
      </c>
      <c r="AA229" cm="1">
        <f t="array" ref="AA229">_xlfn.SWITCH(D229,"radio/tv",Binning_WOE_IV!$G$39,"other",Binning_WOE_IV!$G$39,"education",Binning_WOE_IV!$G$40,"retraining",Binning_WOE_IV!$G$40,"furniture/equipment",Binning_WOE_IV!$G$41,"domestic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29">
        <f>_xlfn.LET(_xlpm.b,_xlfn.XLOOKUP(F229,Binning_WOE_IV!$AJ$2:$AJ$6,Binning_WOE_IV!$AK$2:$AK$6,"not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29">
        <f>_xlfn.LET(_xlpm.b,_xlfn.XLOOKUP(G229,Binning_WOE_IV!$AL$2:$AL$6,Binning_WOE_IV!$AM$2:$AM$6,"not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29">
        <f>_xlfn.XLOOKUP(_xlfn.XLOOKUP(I229,Binning_WOE_IV!$AN$2:$AN$5,Binning_WOE_IV!$AO$2:$AO$5,"not found",0),Binning_WOE_IV!$R$53:$R$55,Binning_WOE_IV!$G$53:$G$55,"not found",0)</f>
        <v>0.1811117123342415</v>
      </c>
      <c r="AE229">
        <f>_xlfn.LET(_xlpm.b,_xlfn.XLOOKUP(L229,Binning_WOE_IV!$AQ$2:$AQ$5,Binning_WOE_IV!$AR$2:$AR$5,"not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29">
        <f>_xlfn.XLOOKUP(_xlfn.XLOOKUP(N229,Binning_WOE_IV!$AS$2:$AS$4,Binning_WOE_IV!$AT$2:$AT$4,"not found",0),Binning_WOE_IV!$R$62:$R$63,Binning_WOE_IV!$G$62:$G$63,"not found",0)</f>
        <v>-0.54969627176468283</v>
      </c>
      <c r="AG229">
        <f>_xlfn.XLOOKUP(_xlfn.XLOOKUP(O229,Binning_WOE_IV!$AU$2:$AU$4,Binning_WOE_IV!$AV$2:$AV$4,"not found",0),Binning_WOE_IV!$R$64:$R$65,Binning_WOE_IV!$G$64:$G$65,"not found",0)</f>
        <v>0.23435622685305388</v>
      </c>
      <c r="AH229">
        <f>V229*TEST_SUMMARY!$C$3</f>
        <v>-0.80010661528638027</v>
      </c>
      <c r="AI229">
        <f>W229*TEST_SUMMARY!$C$4</f>
        <v>-1.9952478243670423E-2</v>
      </c>
      <c r="AJ229">
        <f>X229*TEST_SUMMARY!$C$5</f>
        <v>8.428542324031725E-2</v>
      </c>
      <c r="AK229">
        <f>Y229*TEST_SUMMARY!$C$6</f>
        <v>-0.88431454425511169</v>
      </c>
      <c r="AL229">
        <f>Z229*TEST_SUMMARY!$C$7</f>
        <v>0.68384000299252556</v>
      </c>
      <c r="AM229">
        <f>AA229*TEST_SUMMARY!$C$8</f>
        <v>0.38352631329769549</v>
      </c>
      <c r="AN229">
        <f>AB229*TEST_SUMMARY!$C$9</f>
        <v>-0.49611293003523665</v>
      </c>
      <c r="AO229">
        <f>AC229*TEST_SUMMARY!$C$10</f>
        <v>4.7923621110280083E-2</v>
      </c>
      <c r="AP229">
        <f>AD229*TEST_SUMMARY!$C$11</f>
        <v>-0.21458247952085815</v>
      </c>
      <c r="AQ229">
        <f>AE229*TEST_SUMMARY!$C$12</f>
        <v>-0.28008206528227803</v>
      </c>
      <c r="AR229">
        <f>AF229*TEST_SUMMARY!$C$13</f>
        <v>0.33693577197926589</v>
      </c>
      <c r="AS229">
        <f>AG229*TEST_SUMMARY!$C$14</f>
        <v>-8.8614999578798745E-2</v>
      </c>
      <c r="AT229">
        <f>TEST_SUMMARY!$C$2+SUM(AH229:AS229)</f>
        <v>-2.0686557943443726</v>
      </c>
      <c r="AU229">
        <f t="shared" si="37"/>
        <v>0.11218084669705665</v>
      </c>
      <c r="AV229">
        <f t="shared" si="38"/>
        <v>0.11898721292108405</v>
      </c>
      <c r="AW229">
        <f t="shared" si="39"/>
        <v>1</v>
      </c>
      <c r="AX229">
        <f t="shared" si="40"/>
        <v>0</v>
      </c>
      <c r="AY229" s="35">
        <f t="shared" si="48"/>
        <v>145</v>
      </c>
      <c r="AZ229" s="35">
        <f t="shared" si="48"/>
        <v>83</v>
      </c>
      <c r="BA229" s="35">
        <f t="shared" si="44"/>
        <v>0.67441860465116277</v>
      </c>
      <c r="BB229" s="35">
        <f t="shared" si="45"/>
        <v>0.97647058823529409</v>
      </c>
      <c r="BC229" s="35">
        <f t="shared" si="41"/>
        <v>0.30205198358413132</v>
      </c>
      <c r="BD229">
        <f t="shared" si="42"/>
        <v>0.97647058823529409</v>
      </c>
      <c r="BE229">
        <f t="shared" si="43"/>
        <v>0.67441860465116277</v>
      </c>
      <c r="BF229" s="23">
        <f>VLOOKUP(AH229,POINTS_TABLE!$D$2:$E$6,2,FALSE)</f>
        <v>-34.629295381683434</v>
      </c>
      <c r="BG229" s="23">
        <f>VLOOKUP(AI229,POINTS_TABLE!$D$7:$E$12,2,FALSE)</f>
        <v>-0.86356024246764762</v>
      </c>
      <c r="BH229" s="23">
        <f>VLOOKUP(AJ229,POINTS_TABLE!$D$13:$E$18,2,FALSE)</f>
        <v>3.6479448638409924</v>
      </c>
      <c r="BI229" s="23">
        <f>VLOOKUP(AK229,POINTS_TABLE!$D$21:$E$24,2,FALSE)</f>
        <v>-38.273886227485001</v>
      </c>
      <c r="BJ229" s="23">
        <f>VLOOKUP(AL229,POINTS_TABLE!$D$25:$E$27,2,FALSE)</f>
        <v>29.597177432364315</v>
      </c>
      <c r="BK229" s="23">
        <f>VLOOKUP(AM229,POINTS_TABLE!$D$28:$E$33,2,FALSE)</f>
        <v>16.599345307350365</v>
      </c>
      <c r="BL229" s="23">
        <f>VLOOKUP(AN229,POINTS_TABLE!$D$34:$E$37,2,FALSE)</f>
        <v>-21.472189916481874</v>
      </c>
      <c r="BM229" s="23">
        <f>VLOOKUP(AO229,POINTS_TABLE!$D$38:$E$41,2,FALSE)</f>
        <v>2.0741751155172814</v>
      </c>
      <c r="BN229" s="23">
        <f>VLOOKUP(AP229,POINTS_TABLE!$D$42:$E$44,2,FALSE)</f>
        <v>-9.2873123719919874</v>
      </c>
      <c r="BO229" s="23">
        <f>VLOOKUP(AQ229,POINTS_TABLE!$D$45:$E$48,2,FALSE)</f>
        <v>-12.122190198740443</v>
      </c>
      <c r="BP229" s="23">
        <f>VLOOKUP(AR229,POINTS_TABLE!$D$49:$E$50,2,FALSE)</f>
        <v>14.582867019977442</v>
      </c>
      <c r="BQ229" s="23">
        <f>VLOOKUP(AS229,POINTS_TABLE!$D$51:$E$52,2,FALSE)</f>
        <v>-3.8353326132213157</v>
      </c>
      <c r="BR229" s="39">
        <f>ROUND(SCORECARD_SCALLING!$C$6-SUM(BF229:BQ229)-TRAIN_SUMMARY!$C$2*SCORECARD_SCALLING!$C$5,0)</f>
        <v>560</v>
      </c>
      <c r="BS229" t="str">
        <f t="shared" si="46"/>
        <v>Manual review</v>
      </c>
      <c r="BT229">
        <f t="shared" si="47"/>
        <v>2</v>
      </c>
    </row>
    <row r="230" spans="1:72">
      <c r="A230" s="2" t="s">
        <v>37</v>
      </c>
      <c r="B230" s="2">
        <v>24</v>
      </c>
      <c r="C230" s="2" t="s">
        <v>33</v>
      </c>
      <c r="D230" s="2" t="s">
        <v>49</v>
      </c>
      <c r="E230" s="2">
        <v>2603</v>
      </c>
      <c r="F230" s="2" t="s">
        <v>53</v>
      </c>
      <c r="G230" s="2" t="s">
        <v>35</v>
      </c>
      <c r="H230" s="2">
        <v>2</v>
      </c>
      <c r="I230" s="2" t="s">
        <v>36</v>
      </c>
      <c r="J230" s="2" t="s">
        <v>27</v>
      </c>
      <c r="K230" s="2">
        <v>4</v>
      </c>
      <c r="L230" s="2" t="s">
        <v>50</v>
      </c>
      <c r="M230" s="2">
        <v>28</v>
      </c>
      <c r="N230" s="2" t="s">
        <v>27</v>
      </c>
      <c r="O230" s="2" t="s">
        <v>51</v>
      </c>
      <c r="P230" s="2">
        <v>1</v>
      </c>
      <c r="Q230" s="2" t="s">
        <v>30</v>
      </c>
      <c r="R230" s="2">
        <v>1</v>
      </c>
      <c r="S230" s="2" t="s">
        <v>31</v>
      </c>
      <c r="T230" s="2" t="s">
        <v>31</v>
      </c>
      <c r="U230" s="2">
        <v>0</v>
      </c>
      <c r="V230">
        <f>_xlfn.XLOOKUP(B230,Binning_WOE_IV!$C$2:$C$6,Binning_WOE_IV!$I$2:$I$6,"not found",-1)</f>
        <v>-0.12917431193202994</v>
      </c>
      <c r="W230">
        <f>_xlfn.XLOOKUP(E230,Binning_WOE_IV!$C$7:$C$12,Binning_WOE_IV!$I$7:$I$12,"not found",-1)</f>
        <v>0.12361395596717682</v>
      </c>
      <c r="X230">
        <f>_xlfn.XLOOKUP(M230,Binning_WOE_IV!$C$13:$C$18,Binning_WOE_IV!$I$13:$I$18,"not found",-1)</f>
        <v>-0.13233987329659078</v>
      </c>
      <c r="Y230">
        <f>_xlfn.XLOOKUP(A230,Binning_WOE_IV!$B$32:$B$35,Binning_WOE_IV!$G$32:$G$35,"not found",0)</f>
        <v>1.1281887537091495</v>
      </c>
      <c r="Z230" s="23">
        <f>_xlfn.XLOOKUP(_xlfn.XLOOKUP(C230,Binning_WOE_IV!$AF$2:$AF$6,Binning_WOE_IV!$AG$2:$AG$6,"not found",0),Binning_WOE_IV!$R$36:$R$38,Binning_WOE_IV!$G$36:$G$38,"not found",0)</f>
        <v>-4.4726268044255127E-2</v>
      </c>
      <c r="AA230" cm="1">
        <f t="array" ref="AA230">_xlfn.SWITCH(D230,"radio/tv",Binning_WOE_IV!$G$39,"other",Binning_WOE_IV!$G$39,"education",Binning_WOE_IV!$G$40,"retraining",Binning_WOE_IV!$G$40,"furniture/equipment",Binning_WOE_IV!$G$41,"domestic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30">
        <f>_xlfn.LET(_xlpm.b,_xlfn.XLOOKUP(F230,Binning_WOE_IV!$AJ$2:$AJ$6,Binning_WOE_IV!$AK$2:$AK$6,"not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30">
        <f>_xlfn.LET(_xlpm.b,_xlfn.XLOOKUP(G230,Binning_WOE_IV!$AL$2:$AL$6,Binning_WOE_IV!$AM$2:$AM$6,"not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30">
        <f>_xlfn.XLOOKUP(_xlfn.XLOOKUP(I230,Binning_WOE_IV!$AN$2:$AN$5,Binning_WOE_IV!$AO$2:$AO$5,"not found",0),Binning_WOE_IV!$R$53:$R$55,Binning_WOE_IV!$G$53:$G$55,"not found",0)</f>
        <v>-0.20099341664998441</v>
      </c>
      <c r="AE230">
        <f>_xlfn.LET(_xlpm.b,_xlfn.XLOOKUP(L230,Binning_WOE_IV!$AQ$2:$AQ$5,Binning_WOE_IV!$AR$2:$AR$5,"not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30">
        <f>_xlfn.XLOOKUP(_xlfn.XLOOKUP(N230,Binning_WOE_IV!$AS$2:$AS$4,Binning_WOE_IV!$AT$2:$AT$4,"not found",0),Binning_WOE_IV!$R$62:$R$63,Binning_WOE_IV!$G$62:$G$63,"not found",0)</f>
        <v>0.12957806221905885</v>
      </c>
      <c r="AG230">
        <f>_xlfn.XLOOKUP(_xlfn.XLOOKUP(O230,Binning_WOE_IV!$AU$2:$AU$4,Binning_WOE_IV!$AV$2:$AV$4,"not found",0),Binning_WOE_IV!$R$64:$R$65,Binning_WOE_IV!$G$64:$G$65,"not found",0)</f>
        <v>-0.4919272386823581</v>
      </c>
      <c r="AH230">
        <f>V230*TEST_SUMMARY!$C$3</f>
        <v>0.10186434668464488</v>
      </c>
      <c r="AI230">
        <f>W230*TEST_SUMMARY!$C$4</f>
        <v>-6.1692557392340606E-2</v>
      </c>
      <c r="AJ230">
        <f>X230*TEST_SUMMARY!$C$5</f>
        <v>8.428542324031725E-2</v>
      </c>
      <c r="AK230">
        <f>Y230*TEST_SUMMARY!$C$6</f>
        <v>-0.88431454425511169</v>
      </c>
      <c r="AL230">
        <f>Z230*TEST_SUMMARY!$C$7</f>
        <v>2.4580699342731407E-2</v>
      </c>
      <c r="AM230">
        <f>AA230*TEST_SUMMARY!$C$8</f>
        <v>-0.46936907902687153</v>
      </c>
      <c r="AN230">
        <f>AB230*TEST_SUMMARY!$C$9</f>
        <v>-0.49793991054548797</v>
      </c>
      <c r="AO230">
        <f>AC230*TEST_SUMMARY!$C$10</f>
        <v>4.7923621110280083E-2</v>
      </c>
      <c r="AP230">
        <f>AD230*TEST_SUMMARY!$C$11</f>
        <v>0.23813846799994265</v>
      </c>
      <c r="AQ230">
        <f>AE230*TEST_SUMMARY!$C$12</f>
        <v>6.1778553558697331E-2</v>
      </c>
      <c r="AR230">
        <f>AF230*TEST_SUMMARY!$C$13</f>
        <v>-7.9424741749105313E-2</v>
      </c>
      <c r="AS230">
        <f>AG230*TEST_SUMMARY!$C$14</f>
        <v>0.18600799575071647</v>
      </c>
      <c r="AT230">
        <f>TEST_SUMMARY!$C$2+SUM(AH230:AS230)</f>
        <v>-2.0695625400437105</v>
      </c>
      <c r="AU230">
        <f t="shared" si="37"/>
        <v>0.11209056992874757</v>
      </c>
      <c r="AV230">
        <f t="shared" si="38"/>
        <v>0.11888553435462733</v>
      </c>
      <c r="AW230">
        <f t="shared" si="39"/>
        <v>1</v>
      </c>
      <c r="AX230">
        <f t="shared" si="40"/>
        <v>0</v>
      </c>
      <c r="AY230" s="35">
        <f t="shared" si="48"/>
        <v>146</v>
      </c>
      <c r="AZ230" s="35">
        <f t="shared" si="48"/>
        <v>83</v>
      </c>
      <c r="BA230" s="35">
        <f t="shared" si="44"/>
        <v>0.67906976744186043</v>
      </c>
      <c r="BB230" s="35">
        <f t="shared" si="45"/>
        <v>0.97647058823529409</v>
      </c>
      <c r="BC230" s="35">
        <f t="shared" si="41"/>
        <v>0.29740082079343366</v>
      </c>
      <c r="BD230">
        <f t="shared" si="42"/>
        <v>0.97647058823529409</v>
      </c>
      <c r="BE230">
        <f t="shared" si="43"/>
        <v>0.67906976744186043</v>
      </c>
      <c r="BF230" s="23">
        <f>VLOOKUP(AH230,POINTS_TABLE!$D$2:$E$6,2,FALSE)</f>
        <v>4.4087756341599382</v>
      </c>
      <c r="BG230" s="23">
        <f>VLOOKUP(AI230,POINTS_TABLE!$D$7:$E$12,2,FALSE)</f>
        <v>-2.6701063982906263</v>
      </c>
      <c r="BH230" s="23">
        <f>VLOOKUP(AJ230,POINTS_TABLE!$D$13:$E$18,2,FALSE)</f>
        <v>3.6479448638409924</v>
      </c>
      <c r="BI230" s="23">
        <f>VLOOKUP(AK230,POINTS_TABLE!$D$21:$E$24,2,FALSE)</f>
        <v>-38.273886227485001</v>
      </c>
      <c r="BJ230" s="23">
        <f>VLOOKUP(AL230,POINTS_TABLE!$D$25:$E$27,2,FALSE)</f>
        <v>1.063873591300236</v>
      </c>
      <c r="BK230" s="23">
        <f>VLOOKUP(AM230,POINTS_TABLE!$D$28:$E$33,2,FALSE)</f>
        <v>-20.314693279760625</v>
      </c>
      <c r="BL230" s="23">
        <f>VLOOKUP(AN230,POINTS_TABLE!$D$34:$E$37,2,FALSE)</f>
        <v>-21.551263188140087</v>
      </c>
      <c r="BM230" s="23">
        <f>VLOOKUP(AO230,POINTS_TABLE!$D$38:$E$41,2,FALSE)</f>
        <v>2.0741751155172814</v>
      </c>
      <c r="BN230" s="23">
        <f>VLOOKUP(AP230,POINTS_TABLE!$D$42:$E$44,2,FALSE)</f>
        <v>10.30683560485237</v>
      </c>
      <c r="BO230" s="23">
        <f>VLOOKUP(AQ230,POINTS_TABLE!$D$45:$E$48,2,FALSE)</f>
        <v>2.6738283855727758</v>
      </c>
      <c r="BP230" s="23">
        <f>VLOOKUP(AR230,POINTS_TABLE!$D$49:$E$50,2,FALSE)</f>
        <v>-3.4375704313596254</v>
      </c>
      <c r="BQ230" s="23">
        <f>VLOOKUP(AS230,POINTS_TABLE!$D$51:$E$52,2,FALSE)</f>
        <v>8.0505843910576207</v>
      </c>
      <c r="BR230" s="39">
        <f>ROUND(SCORECARD_SCALLING!$C$6-SUM(BF230:BQ230)-TRAIN_SUMMARY!$C$2*SCORECARD_SCALLING!$C$5,0)</f>
        <v>560</v>
      </c>
      <c r="BS230" t="str">
        <f t="shared" si="46"/>
        <v>Manual review</v>
      </c>
      <c r="BT230">
        <f t="shared" si="47"/>
        <v>2</v>
      </c>
    </row>
    <row r="231" spans="1:72">
      <c r="A231" s="2" t="s">
        <v>32</v>
      </c>
      <c r="B231" s="2">
        <v>8</v>
      </c>
      <c r="C231" s="2" t="s">
        <v>33</v>
      </c>
      <c r="D231" s="2" t="s">
        <v>23</v>
      </c>
      <c r="E231" s="2">
        <v>760</v>
      </c>
      <c r="F231" s="2" t="s">
        <v>34</v>
      </c>
      <c r="G231" s="2" t="s">
        <v>39</v>
      </c>
      <c r="H231" s="2">
        <v>4</v>
      </c>
      <c r="I231" s="2" t="s">
        <v>36</v>
      </c>
      <c r="J231" s="2" t="s">
        <v>42</v>
      </c>
      <c r="K231" s="2">
        <v>2</v>
      </c>
      <c r="L231" s="2" t="s">
        <v>28</v>
      </c>
      <c r="M231" s="2">
        <v>44</v>
      </c>
      <c r="N231" s="2" t="s">
        <v>27</v>
      </c>
      <c r="O231" s="2" t="s">
        <v>29</v>
      </c>
      <c r="P231" s="2">
        <v>1</v>
      </c>
      <c r="Q231" s="2" t="s">
        <v>40</v>
      </c>
      <c r="R231" s="2">
        <v>1</v>
      </c>
      <c r="S231" s="2" t="s">
        <v>27</v>
      </c>
      <c r="T231" s="2" t="s">
        <v>31</v>
      </c>
      <c r="U231" s="2">
        <v>0</v>
      </c>
      <c r="V231">
        <f>_xlfn.XLOOKUP(B231,Binning_WOE_IV!$C$2:$C$6,Binning_WOE_IV!$I$2:$I$6,"not found",-1)</f>
        <v>1.0146162505891094</v>
      </c>
      <c r="W231">
        <f>_xlfn.XLOOKUP(E231,Binning_WOE_IV!$C$7:$C$12,Binning_WOE_IV!$I$7:$I$12,"not found",-1)</f>
        <v>3.9978967825304385E-2</v>
      </c>
      <c r="X231">
        <f>_xlfn.XLOOKUP(M231,Binning_WOE_IV!$C$13:$C$18,Binning_WOE_IV!$I$13:$I$18,"not found",-1)</f>
        <v>0.27579903319597576</v>
      </c>
      <c r="Y231">
        <f>_xlfn.XLOOKUP(A231,Binning_WOE_IV!$B$32:$B$35,Binning_WOE_IV!$G$32:$G$35,"not found",0)</f>
        <v>-0.45557089656450134</v>
      </c>
      <c r="Z231" s="23">
        <f>_xlfn.XLOOKUP(_xlfn.XLOOKUP(C231,Binning_WOE_IV!$AF$2:$AF$6,Binning_WOE_IV!$AG$2:$AG$6,"not found",0),Binning_WOE_IV!$R$36:$R$38,Binning_WOE_IV!$G$36:$G$38,"not found",0)</f>
        <v>-4.4726268044255127E-2</v>
      </c>
      <c r="AA231" cm="1">
        <f t="array" ref="AA231">_xlfn.SWITCH(D231,"radio/tv",Binning_WOE_IV!$G$39,"other",Binning_WOE_IV!$G$39,"education",Binning_WOE_IV!$G$40,"retraining",Binning_WOE_IV!$G$40,"furniture/equipment",Binning_WOE_IV!$G$41,"domestic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31">
        <f>_xlfn.LET(_xlpm.b,_xlfn.XLOOKUP(F231,Binning_WOE_IV!$AJ$2:$AJ$6,Binning_WOE_IV!$AK$2:$AK$6,"not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31">
        <f>_xlfn.LET(_xlpm.b,_xlfn.XLOOKUP(G231,Binning_WOE_IV!$AL$2:$AL$6,Binning_WOE_IV!$AM$2:$AM$6,"not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31">
        <f>_xlfn.XLOOKUP(_xlfn.XLOOKUP(I231,Binning_WOE_IV!$AN$2:$AN$5,Binning_WOE_IV!$AO$2:$AO$5,"not found",0),Binning_WOE_IV!$R$53:$R$55,Binning_WOE_IV!$G$53:$G$55,"not found",0)</f>
        <v>-0.20099341664998441</v>
      </c>
      <c r="AE231">
        <f>_xlfn.LET(_xlpm.b,_xlfn.XLOOKUP(L231,Binning_WOE_IV!$AQ$2:$AQ$5,Binning_WOE_IV!$AR$2:$AR$5,"not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31">
        <f>_xlfn.XLOOKUP(_xlfn.XLOOKUP(N231,Binning_WOE_IV!$AS$2:$AS$4,Binning_WOE_IV!$AT$2:$AT$4,"not found",0),Binning_WOE_IV!$R$62:$R$63,Binning_WOE_IV!$G$62:$G$63,"not found",0)</f>
        <v>0.12957806221905885</v>
      </c>
      <c r="AG231">
        <f>_xlfn.XLOOKUP(_xlfn.XLOOKUP(O231,Binning_WOE_IV!$AU$2:$AU$4,Binning_WOE_IV!$AV$2:$AV$4,"not found",0),Binning_WOE_IV!$R$64:$R$65,Binning_WOE_IV!$G$64:$G$65,"not found",0)</f>
        <v>0.23435622685305388</v>
      </c>
      <c r="AH231">
        <f>V231*TEST_SUMMARY!$C$3</f>
        <v>-0.80010661528638027</v>
      </c>
      <c r="AI231">
        <f>W231*TEST_SUMMARY!$C$4</f>
        <v>-1.9952478243670423E-2</v>
      </c>
      <c r="AJ231">
        <f>X231*TEST_SUMMARY!$C$5</f>
        <v>-0.1756525653466223</v>
      </c>
      <c r="AK231">
        <f>Y231*TEST_SUMMARY!$C$6</f>
        <v>0.35709270141793154</v>
      </c>
      <c r="AL231">
        <f>Z231*TEST_SUMMARY!$C$7</f>
        <v>2.4580699342731407E-2</v>
      </c>
      <c r="AM231">
        <f>AA231*TEST_SUMMARY!$C$8</f>
        <v>-0.43521580803835686</v>
      </c>
      <c r="AN231">
        <f>AB231*TEST_SUMMARY!$C$9</f>
        <v>0.17108448609736249</v>
      </c>
      <c r="AO231">
        <f>AC231*TEST_SUMMARY!$C$10</f>
        <v>-0.18469041192036334</v>
      </c>
      <c r="AP231">
        <f>AD231*TEST_SUMMARY!$C$11</f>
        <v>0.23813846799994265</v>
      </c>
      <c r="AQ231">
        <f>AE231*TEST_SUMMARY!$C$12</f>
        <v>-0.28008206528227803</v>
      </c>
      <c r="AR231">
        <f>AF231*TEST_SUMMARY!$C$13</f>
        <v>-7.9424741749105313E-2</v>
      </c>
      <c r="AS231">
        <f>AG231*TEST_SUMMARY!$C$14</f>
        <v>-8.8614999578798745E-2</v>
      </c>
      <c r="AT231">
        <f>TEST_SUMMARY!$C$2+SUM(AH231:AS231)</f>
        <v>-2.0942441453497307</v>
      </c>
      <c r="AU231">
        <f t="shared" si="37"/>
        <v>0.10965751980293939</v>
      </c>
      <c r="AV231">
        <f t="shared" si="38"/>
        <v>0.11614908106584669</v>
      </c>
      <c r="AW231">
        <f t="shared" si="39"/>
        <v>1</v>
      </c>
      <c r="AX231">
        <f t="shared" si="40"/>
        <v>0</v>
      </c>
      <c r="AY231" s="35">
        <f t="shared" si="48"/>
        <v>147</v>
      </c>
      <c r="AZ231" s="35">
        <f t="shared" si="48"/>
        <v>83</v>
      </c>
      <c r="BA231" s="35">
        <f t="shared" si="44"/>
        <v>0.68372093023255809</v>
      </c>
      <c r="BB231" s="35">
        <f t="shared" si="45"/>
        <v>0.97647058823529409</v>
      </c>
      <c r="BC231" s="35">
        <f t="shared" si="41"/>
        <v>0.292749658002736</v>
      </c>
      <c r="BD231">
        <f t="shared" si="42"/>
        <v>0.97647058823529409</v>
      </c>
      <c r="BE231">
        <f t="shared" si="43"/>
        <v>0.68372093023255809</v>
      </c>
      <c r="BF231" s="23">
        <f>VLOOKUP(AH231,POINTS_TABLE!$D$2:$E$6,2,FALSE)</f>
        <v>-34.629295381683434</v>
      </c>
      <c r="BG231" s="23">
        <f>VLOOKUP(AI231,POINTS_TABLE!$D$7:$E$12,2,FALSE)</f>
        <v>-0.86356024246764762</v>
      </c>
      <c r="BH231" s="23">
        <f>VLOOKUP(AJ231,POINTS_TABLE!$D$13:$E$18,2,FALSE)</f>
        <v>-7.6023925483498971</v>
      </c>
      <c r="BI231" s="23">
        <f>VLOOKUP(AK231,POINTS_TABLE!$D$21:$E$24,2,FALSE)</f>
        <v>15.455276084198793</v>
      </c>
      <c r="BJ231" s="23">
        <f>VLOOKUP(AL231,POINTS_TABLE!$D$25:$E$27,2,FALSE)</f>
        <v>1.063873591300236</v>
      </c>
      <c r="BK231" s="23">
        <f>VLOOKUP(AM231,POINTS_TABLE!$D$28:$E$33,2,FALSE)</f>
        <v>-18.836510639202615</v>
      </c>
      <c r="BL231" s="23">
        <f>VLOOKUP(AN231,POINTS_TABLE!$D$34:$E$37,2,FALSE)</f>
        <v>7.4046821899710498</v>
      </c>
      <c r="BM231" s="23">
        <f>VLOOKUP(AO231,POINTS_TABLE!$D$38:$E$41,2,FALSE)</f>
        <v>-7.9935582413174426</v>
      </c>
      <c r="BN231" s="23">
        <f>VLOOKUP(AP231,POINTS_TABLE!$D$42:$E$44,2,FALSE)</f>
        <v>10.30683560485237</v>
      </c>
      <c r="BO231" s="23">
        <f>VLOOKUP(AQ231,POINTS_TABLE!$D$45:$E$48,2,FALSE)</f>
        <v>-12.122190198740443</v>
      </c>
      <c r="BP231" s="23">
        <f>VLOOKUP(AR231,POINTS_TABLE!$D$49:$E$50,2,FALSE)</f>
        <v>-3.4375704313596254</v>
      </c>
      <c r="BQ231" s="23">
        <f>VLOOKUP(AS231,POINTS_TABLE!$D$51:$E$52,2,FALSE)</f>
        <v>-3.8353326132213157</v>
      </c>
      <c r="BR231" s="39">
        <f>ROUND(SCORECARD_SCALLING!$C$6-SUM(BF231:BQ231)-TRAIN_SUMMARY!$C$2*SCORECARD_SCALLING!$C$5,0)</f>
        <v>561</v>
      </c>
      <c r="BS231" t="str">
        <f t="shared" si="46"/>
        <v>Manual review</v>
      </c>
      <c r="BT231">
        <f t="shared" si="47"/>
        <v>2</v>
      </c>
    </row>
    <row r="232" spans="1:72">
      <c r="A232" s="2" t="s">
        <v>37</v>
      </c>
      <c r="B232" s="2">
        <v>12</v>
      </c>
      <c r="C232" s="2" t="s">
        <v>33</v>
      </c>
      <c r="D232" s="2" t="s">
        <v>46</v>
      </c>
      <c r="E232" s="2">
        <v>2859</v>
      </c>
      <c r="F232" s="2" t="s">
        <v>24</v>
      </c>
      <c r="G232" s="2" t="s">
        <v>55</v>
      </c>
      <c r="H232" s="2">
        <v>4</v>
      </c>
      <c r="I232" s="2" t="s">
        <v>26</v>
      </c>
      <c r="J232" s="2" t="s">
        <v>27</v>
      </c>
      <c r="K232" s="2">
        <v>4</v>
      </c>
      <c r="L232" s="2" t="s">
        <v>47</v>
      </c>
      <c r="M232" s="2">
        <v>38</v>
      </c>
      <c r="N232" s="2" t="s">
        <v>27</v>
      </c>
      <c r="O232" s="2" t="s">
        <v>29</v>
      </c>
      <c r="P232" s="2">
        <v>1</v>
      </c>
      <c r="Q232" s="2" t="s">
        <v>52</v>
      </c>
      <c r="R232" s="2">
        <v>1</v>
      </c>
      <c r="S232" s="2" t="s">
        <v>31</v>
      </c>
      <c r="T232" s="2" t="s">
        <v>31</v>
      </c>
      <c r="U232" s="2">
        <v>0</v>
      </c>
      <c r="V232">
        <f>_xlfn.XLOOKUP(B232,Binning_WOE_IV!$C$2:$C$6,Binning_WOE_IV!$I$2:$I$6,"not found",-1)</f>
        <v>7.0953437452657447E-2</v>
      </c>
      <c r="W232">
        <f>_xlfn.XLOOKUP(E232,Binning_WOE_IV!$C$7:$C$12,Binning_WOE_IV!$I$7:$I$12,"not found",-1)</f>
        <v>0.12361395596717682</v>
      </c>
      <c r="X232">
        <f>_xlfn.XLOOKUP(M232,Binning_WOE_IV!$C$13:$C$18,Binning_WOE_IV!$I$13:$I$18,"not found",-1)</f>
        <v>0.27579903319597576</v>
      </c>
      <c r="Y232">
        <f>_xlfn.XLOOKUP(A232,Binning_WOE_IV!$B$32:$B$35,Binning_WOE_IV!$G$32:$G$35,"not found",0)</f>
        <v>1.1281887537091495</v>
      </c>
      <c r="Z232" s="23">
        <f>_xlfn.XLOOKUP(_xlfn.XLOOKUP(C232,Binning_WOE_IV!$AF$2:$AF$6,Binning_WOE_IV!$AG$2:$AG$6,"not found",0),Binning_WOE_IV!$R$36:$R$38,Binning_WOE_IV!$G$36:$G$38,"not found",0)</f>
        <v>-4.4726268044255127E-2</v>
      </c>
      <c r="AA232" cm="1">
        <f t="array" ref="AA232">_xlfn.SWITCH(D232,"radio/tv",Binning_WOE_IV!$G$39,"other",Binning_WOE_IV!$G$39,"education",Binning_WOE_IV!$G$40,"retraining",Binning_WOE_IV!$G$40,"furniture/equipment",Binning_WOE_IV!$G$41,"domestic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32">
        <f>_xlfn.LET(_xlpm.b,_xlfn.XLOOKUP(F232,Binning_WOE_IV!$AJ$2:$AJ$6,Binning_WOE_IV!$AK$2:$AK$6,"not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32">
        <f>_xlfn.LET(_xlpm.b,_xlfn.XLOOKUP(G232,Binning_WOE_IV!$AL$2:$AL$6,Binning_WOE_IV!$AM$2:$AM$6,"not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232">
        <f>_xlfn.XLOOKUP(_xlfn.XLOOKUP(I232,Binning_WOE_IV!$AN$2:$AN$5,Binning_WOE_IV!$AO$2:$AO$5,"not found",0),Binning_WOE_IV!$R$53:$R$55,Binning_WOE_IV!$G$53:$G$55,"not found",0)</f>
        <v>0.1811117123342415</v>
      </c>
      <c r="AE232">
        <f>_xlfn.LET(_xlpm.b,_xlfn.XLOOKUP(L232,Binning_WOE_IV!$AQ$2:$AQ$5,Binning_WOE_IV!$AR$2:$AR$5,"not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32">
        <f>_xlfn.XLOOKUP(_xlfn.XLOOKUP(N232,Binning_WOE_IV!$AS$2:$AS$4,Binning_WOE_IV!$AT$2:$AT$4,"not found",0),Binning_WOE_IV!$R$62:$R$63,Binning_WOE_IV!$G$62:$G$63,"not found",0)</f>
        <v>0.12957806221905885</v>
      </c>
      <c r="AG232">
        <f>_xlfn.XLOOKUP(_xlfn.XLOOKUP(O232,Binning_WOE_IV!$AU$2:$AU$4,Binning_WOE_IV!$AV$2:$AV$4,"not found",0),Binning_WOE_IV!$R$64:$R$65,Binning_WOE_IV!$G$64:$G$65,"not found",0)</f>
        <v>0.23435622685305388</v>
      </c>
      <c r="AH232">
        <f>V232*TEST_SUMMARY!$C$3</f>
        <v>-5.5952498937620498E-2</v>
      </c>
      <c r="AI232">
        <f>W232*TEST_SUMMARY!$C$4</f>
        <v>-6.1692557392340606E-2</v>
      </c>
      <c r="AJ232">
        <f>X232*TEST_SUMMARY!$C$5</f>
        <v>-0.1756525653466223</v>
      </c>
      <c r="AK232">
        <f>Y232*TEST_SUMMARY!$C$6</f>
        <v>-0.88431454425511169</v>
      </c>
      <c r="AL232">
        <f>Z232*TEST_SUMMARY!$C$7</f>
        <v>2.4580699342731407E-2</v>
      </c>
      <c r="AM232">
        <f>AA232*TEST_SUMMARY!$C$8</f>
        <v>0.38352631329769549</v>
      </c>
      <c r="AN232">
        <f>AB232*TEST_SUMMARY!$C$9</f>
        <v>-0.49611293003523665</v>
      </c>
      <c r="AO232">
        <f>AC232*TEST_SUMMARY!$C$10</f>
        <v>7.0222669754522044E-2</v>
      </c>
      <c r="AP232">
        <f>AD232*TEST_SUMMARY!$C$11</f>
        <v>-0.21458247952085815</v>
      </c>
      <c r="AQ232">
        <f>AE232*TEST_SUMMARY!$C$12</f>
        <v>0.30495501300893796</v>
      </c>
      <c r="AR232">
        <f>AF232*TEST_SUMMARY!$C$13</f>
        <v>-7.9424741749105313E-2</v>
      </c>
      <c r="AS232">
        <f>AG232*TEST_SUMMARY!$C$14</f>
        <v>-8.8614999578798745E-2</v>
      </c>
      <c r="AT232">
        <f>TEST_SUMMARY!$C$2+SUM(AH232:AS232)</f>
        <v>-2.0944634361739305</v>
      </c>
      <c r="AU232">
        <f t="shared" si="37"/>
        <v>0.1096361116697183</v>
      </c>
      <c r="AV232">
        <f t="shared" si="38"/>
        <v>0.11612503652532002</v>
      </c>
      <c r="AW232">
        <f t="shared" si="39"/>
        <v>1</v>
      </c>
      <c r="AX232">
        <f t="shared" si="40"/>
        <v>0</v>
      </c>
      <c r="AY232" s="35">
        <f t="shared" si="48"/>
        <v>148</v>
      </c>
      <c r="AZ232" s="35">
        <f t="shared" si="48"/>
        <v>83</v>
      </c>
      <c r="BA232" s="35">
        <f t="shared" si="44"/>
        <v>0.68837209302325586</v>
      </c>
      <c r="BB232" s="35">
        <f t="shared" si="45"/>
        <v>0.97647058823529409</v>
      </c>
      <c r="BC232" s="35">
        <f t="shared" si="41"/>
        <v>0.28809849521203823</v>
      </c>
      <c r="BD232">
        <f t="shared" si="42"/>
        <v>0.97647058823529409</v>
      </c>
      <c r="BE232">
        <f t="shared" si="43"/>
        <v>0.68837209302325586</v>
      </c>
      <c r="BF232" s="23">
        <f>VLOOKUP(AH232,POINTS_TABLE!$D$2:$E$6,2,FALSE)</f>
        <v>-2.4216717822795024</v>
      </c>
      <c r="BG232" s="23">
        <f>VLOOKUP(AI232,POINTS_TABLE!$D$7:$E$12,2,FALSE)</f>
        <v>-2.6701063982906263</v>
      </c>
      <c r="BH232" s="23">
        <f>VLOOKUP(AJ232,POINTS_TABLE!$D$13:$E$18,2,FALSE)</f>
        <v>-7.6023925483498971</v>
      </c>
      <c r="BI232" s="23">
        <f>VLOOKUP(AK232,POINTS_TABLE!$D$21:$E$24,2,FALSE)</f>
        <v>-38.273886227485001</v>
      </c>
      <c r="BJ232" s="23">
        <f>VLOOKUP(AL232,POINTS_TABLE!$D$25:$E$27,2,FALSE)</f>
        <v>1.063873591300236</v>
      </c>
      <c r="BK232" s="23">
        <f>VLOOKUP(AM232,POINTS_TABLE!$D$28:$E$33,2,FALSE)</f>
        <v>16.599345307350365</v>
      </c>
      <c r="BL232" s="23">
        <f>VLOOKUP(AN232,POINTS_TABLE!$D$34:$E$37,2,FALSE)</f>
        <v>-21.472189916481874</v>
      </c>
      <c r="BM232" s="23">
        <f>VLOOKUP(AO232,POINTS_TABLE!$D$38:$E$41,2,FALSE)</f>
        <v>3.0392969223849704</v>
      </c>
      <c r="BN232" s="23">
        <f>VLOOKUP(AP232,POINTS_TABLE!$D$42:$E$44,2,FALSE)</f>
        <v>-9.2873123719919874</v>
      </c>
      <c r="BO232" s="23">
        <f>VLOOKUP(AQ232,POINTS_TABLE!$D$45:$E$48,2,FALSE)</f>
        <v>13.198712548866723</v>
      </c>
      <c r="BP232" s="23">
        <f>VLOOKUP(AR232,POINTS_TABLE!$D$49:$E$50,2,FALSE)</f>
        <v>-3.4375704313596254</v>
      </c>
      <c r="BQ232" s="23">
        <f>VLOOKUP(AS232,POINTS_TABLE!$D$51:$E$52,2,FALSE)</f>
        <v>-3.8353326132213157</v>
      </c>
      <c r="BR232" s="39">
        <f>ROUND(SCORECARD_SCALLING!$C$6-SUM(BF232:BQ232)-TRAIN_SUMMARY!$C$2*SCORECARD_SCALLING!$C$5,0)</f>
        <v>561</v>
      </c>
      <c r="BS232" t="str">
        <f t="shared" si="46"/>
        <v>Manual review</v>
      </c>
      <c r="BT232">
        <f t="shared" si="47"/>
        <v>2</v>
      </c>
    </row>
    <row r="233" spans="1:72">
      <c r="A233" s="2" t="s">
        <v>37</v>
      </c>
      <c r="B233" s="2">
        <v>12</v>
      </c>
      <c r="C233" s="2" t="s">
        <v>45</v>
      </c>
      <c r="D233" s="2" t="s">
        <v>49</v>
      </c>
      <c r="E233" s="2">
        <v>1503</v>
      </c>
      <c r="F233" s="2" t="s">
        <v>34</v>
      </c>
      <c r="G233" s="2" t="s">
        <v>35</v>
      </c>
      <c r="H233" s="2">
        <v>4</v>
      </c>
      <c r="I233" s="2" t="s">
        <v>56</v>
      </c>
      <c r="J233" s="2" t="s">
        <v>27</v>
      </c>
      <c r="K233" s="2">
        <v>4</v>
      </c>
      <c r="L233" s="2" t="s">
        <v>28</v>
      </c>
      <c r="M233" s="2">
        <v>41</v>
      </c>
      <c r="N233" s="2" t="s">
        <v>27</v>
      </c>
      <c r="O233" s="2" t="s">
        <v>51</v>
      </c>
      <c r="P233" s="2">
        <v>1</v>
      </c>
      <c r="Q233" s="2" t="s">
        <v>30</v>
      </c>
      <c r="R233" s="2">
        <v>1</v>
      </c>
      <c r="S233" s="2" t="s">
        <v>27</v>
      </c>
      <c r="T233" s="2" t="s">
        <v>31</v>
      </c>
      <c r="U233" s="2">
        <v>0</v>
      </c>
      <c r="V233">
        <f>_xlfn.XLOOKUP(B233,Binning_WOE_IV!$C$2:$C$6,Binning_WOE_IV!$I$2:$I$6,"not found",-1)</f>
        <v>7.0953437452657447E-2</v>
      </c>
      <c r="W233">
        <f>_xlfn.XLOOKUP(E233,Binning_WOE_IV!$C$7:$C$12,Binning_WOE_IV!$I$7:$I$12,"not found",-1)</f>
        <v>0.16104877718831048</v>
      </c>
      <c r="X233">
        <f>_xlfn.XLOOKUP(M233,Binning_WOE_IV!$C$13:$C$18,Binning_WOE_IV!$I$13:$I$18,"not found",-1)</f>
        <v>0.27579903319597576</v>
      </c>
      <c r="Y233">
        <f>_xlfn.XLOOKUP(A233,Binning_WOE_IV!$B$32:$B$35,Binning_WOE_IV!$G$32:$G$35,"not found",0)</f>
        <v>1.1281887537091495</v>
      </c>
      <c r="Z233" s="23">
        <f>_xlfn.XLOOKUP(_xlfn.XLOOKUP(C233,Binning_WOE_IV!$AF$2:$AF$6,Binning_WOE_IV!$AG$2:$AG$6,"not found",0),Binning_WOE_IV!$R$36:$R$38,Binning_WOE_IV!$G$36:$G$38,"not found",0)</f>
        <v>-4.4726268044255127E-2</v>
      </c>
      <c r="AA233" cm="1">
        <f t="array" ref="AA233">_xlfn.SWITCH(D233,"radio/tv",Binning_WOE_IV!$G$39,"other",Binning_WOE_IV!$G$39,"education",Binning_WOE_IV!$G$40,"retraining",Binning_WOE_IV!$G$40,"furniture/equipment",Binning_WOE_IV!$G$41,"domestic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33">
        <f>_xlfn.LET(_xlpm.b,_xlfn.XLOOKUP(F233,Binning_WOE_IV!$AJ$2:$AJ$6,Binning_WOE_IV!$AK$2:$AK$6,"not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33">
        <f>_xlfn.LET(_xlpm.b,_xlfn.XLOOKUP(G233,Binning_WOE_IV!$AL$2:$AL$6,Binning_WOE_IV!$AM$2:$AM$6,"not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33">
        <f>_xlfn.XLOOKUP(_xlfn.XLOOKUP(I233,Binning_WOE_IV!$AN$2:$AN$5,Binning_WOE_IV!$AO$2:$AO$5,"not found",0),Binning_WOE_IV!$R$53:$R$55,Binning_WOE_IV!$G$53:$G$55,"not found",0)</f>
        <v>-0.2698954162208389</v>
      </c>
      <c r="AE233">
        <f>_xlfn.LET(_xlpm.b,_xlfn.XLOOKUP(L233,Binning_WOE_IV!$AQ$2:$AQ$5,Binning_WOE_IV!$AR$2:$AR$5,"not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33">
        <f>_xlfn.XLOOKUP(_xlfn.XLOOKUP(N233,Binning_WOE_IV!$AS$2:$AS$4,Binning_WOE_IV!$AT$2:$AT$4,"not found",0),Binning_WOE_IV!$R$62:$R$63,Binning_WOE_IV!$G$62:$G$63,"not found",0)</f>
        <v>0.12957806221905885</v>
      </c>
      <c r="AG233">
        <f>_xlfn.XLOOKUP(_xlfn.XLOOKUP(O233,Binning_WOE_IV!$AU$2:$AU$4,Binning_WOE_IV!$AV$2:$AV$4,"not found",0),Binning_WOE_IV!$R$64:$R$65,Binning_WOE_IV!$G$64:$G$65,"not found",0)</f>
        <v>-0.4919272386823581</v>
      </c>
      <c r="AH233">
        <f>V233*TEST_SUMMARY!$C$3</f>
        <v>-5.5952498937620498E-2</v>
      </c>
      <c r="AI233">
        <f>W233*TEST_SUMMARY!$C$4</f>
        <v>-8.037531726833734E-2</v>
      </c>
      <c r="AJ233">
        <f>X233*TEST_SUMMARY!$C$5</f>
        <v>-0.1756525653466223</v>
      </c>
      <c r="AK233">
        <f>Y233*TEST_SUMMARY!$C$6</f>
        <v>-0.88431454425511169</v>
      </c>
      <c r="AL233">
        <f>Z233*TEST_SUMMARY!$C$7</f>
        <v>2.4580699342731407E-2</v>
      </c>
      <c r="AM233">
        <f>AA233*TEST_SUMMARY!$C$8</f>
        <v>-0.46936907902687153</v>
      </c>
      <c r="AN233">
        <f>AB233*TEST_SUMMARY!$C$9</f>
        <v>0.17108448609736249</v>
      </c>
      <c r="AO233">
        <f>AC233*TEST_SUMMARY!$C$10</f>
        <v>4.7923621110280083E-2</v>
      </c>
      <c r="AP233">
        <f>AD233*TEST_SUMMARY!$C$11</f>
        <v>0.31977406031642996</v>
      </c>
      <c r="AQ233">
        <f>AE233*TEST_SUMMARY!$C$12</f>
        <v>-0.28008206528227803</v>
      </c>
      <c r="AR233">
        <f>AF233*TEST_SUMMARY!$C$13</f>
        <v>-7.9424741749105313E-2</v>
      </c>
      <c r="AS233">
        <f>AG233*TEST_SUMMARY!$C$14</f>
        <v>0.18600799575071647</v>
      </c>
      <c r="AT233">
        <f>TEST_SUMMARY!$C$2+SUM(AH233:AS233)</f>
        <v>-2.0972007640105499</v>
      </c>
      <c r="AU233">
        <f t="shared" si="37"/>
        <v>0.10936918996757283</v>
      </c>
      <c r="AV233">
        <f t="shared" si="38"/>
        <v>0.11582529200121855</v>
      </c>
      <c r="AW233">
        <f t="shared" si="39"/>
        <v>1</v>
      </c>
      <c r="AX233">
        <f t="shared" si="40"/>
        <v>0</v>
      </c>
      <c r="AY233" s="35">
        <f t="shared" si="48"/>
        <v>149</v>
      </c>
      <c r="AZ233" s="35">
        <f t="shared" si="48"/>
        <v>83</v>
      </c>
      <c r="BA233" s="35">
        <f t="shared" si="44"/>
        <v>0.69302325581395352</v>
      </c>
      <c r="BB233" s="35">
        <f t="shared" si="45"/>
        <v>0.97647058823529409</v>
      </c>
      <c r="BC233" s="35">
        <f t="shared" si="41"/>
        <v>0.28344733242134057</v>
      </c>
      <c r="BD233">
        <f t="shared" si="42"/>
        <v>0.97647058823529409</v>
      </c>
      <c r="BE233">
        <f t="shared" si="43"/>
        <v>0.69302325581395352</v>
      </c>
      <c r="BF233" s="23">
        <f>VLOOKUP(AH233,POINTS_TABLE!$D$2:$E$6,2,FALSE)</f>
        <v>-2.4216717822795024</v>
      </c>
      <c r="BG233" s="23">
        <f>VLOOKUP(AI233,POINTS_TABLE!$D$7:$E$12,2,FALSE)</f>
        <v>-3.4787121489872201</v>
      </c>
      <c r="BH233" s="23">
        <f>VLOOKUP(AJ233,POINTS_TABLE!$D$13:$E$18,2,FALSE)</f>
        <v>-7.6023925483498971</v>
      </c>
      <c r="BI233" s="23">
        <f>VLOOKUP(AK233,POINTS_TABLE!$D$21:$E$24,2,FALSE)</f>
        <v>-38.273886227485001</v>
      </c>
      <c r="BJ233" s="23">
        <f>VLOOKUP(AL233,POINTS_TABLE!$D$25:$E$27,2,FALSE)</f>
        <v>1.063873591300236</v>
      </c>
      <c r="BK233" s="23">
        <f>VLOOKUP(AM233,POINTS_TABLE!$D$28:$E$33,2,FALSE)</f>
        <v>-20.314693279760625</v>
      </c>
      <c r="BL233" s="23">
        <f>VLOOKUP(AN233,POINTS_TABLE!$D$34:$E$37,2,FALSE)</f>
        <v>7.4046821899710498</v>
      </c>
      <c r="BM233" s="23">
        <f>VLOOKUP(AO233,POINTS_TABLE!$D$38:$E$41,2,FALSE)</f>
        <v>2.0741751155172814</v>
      </c>
      <c r="BN233" s="23">
        <f>VLOOKUP(AP233,POINTS_TABLE!$D$42:$E$44,2,FALSE)</f>
        <v>13.840093530703253</v>
      </c>
      <c r="BO233" s="23">
        <f>VLOOKUP(AQ233,POINTS_TABLE!$D$45:$E$48,2,FALSE)</f>
        <v>-12.122190198740443</v>
      </c>
      <c r="BP233" s="23">
        <f>VLOOKUP(AR233,POINTS_TABLE!$D$49:$E$50,2,FALSE)</f>
        <v>-3.4375704313596254</v>
      </c>
      <c r="BQ233" s="23">
        <f>VLOOKUP(AS233,POINTS_TABLE!$D$51:$E$52,2,FALSE)</f>
        <v>8.0505843910576207</v>
      </c>
      <c r="BR233" s="39">
        <f>ROUND(SCORECARD_SCALLING!$C$6-SUM(BF233:BQ233)-TRAIN_SUMMARY!$C$2*SCORECARD_SCALLING!$C$5,0)</f>
        <v>561</v>
      </c>
      <c r="BS233" t="str">
        <f t="shared" si="46"/>
        <v>Manual review</v>
      </c>
      <c r="BT233">
        <f t="shared" si="47"/>
        <v>2</v>
      </c>
    </row>
    <row r="234" spans="1:72">
      <c r="A234" s="2" t="s">
        <v>37</v>
      </c>
      <c r="B234" s="2">
        <v>18</v>
      </c>
      <c r="C234" s="2" t="s">
        <v>33</v>
      </c>
      <c r="D234" s="2" t="s">
        <v>23</v>
      </c>
      <c r="E234" s="2">
        <v>1473</v>
      </c>
      <c r="F234" s="2" t="s">
        <v>34</v>
      </c>
      <c r="G234" s="2" t="s">
        <v>57</v>
      </c>
      <c r="H234" s="2">
        <v>3</v>
      </c>
      <c r="I234" s="2" t="s">
        <v>56</v>
      </c>
      <c r="J234" s="2" t="s">
        <v>27</v>
      </c>
      <c r="K234" s="2">
        <v>4</v>
      </c>
      <c r="L234" s="2" t="s">
        <v>28</v>
      </c>
      <c r="M234" s="2">
        <v>39</v>
      </c>
      <c r="N234" s="2" t="s">
        <v>27</v>
      </c>
      <c r="O234" s="2" t="s">
        <v>29</v>
      </c>
      <c r="P234" s="2">
        <v>1</v>
      </c>
      <c r="Q234" s="2" t="s">
        <v>30</v>
      </c>
      <c r="R234" s="2">
        <v>1</v>
      </c>
      <c r="S234" s="2" t="s">
        <v>31</v>
      </c>
      <c r="T234" s="2" t="s">
        <v>31</v>
      </c>
      <c r="U234" s="2">
        <v>0</v>
      </c>
      <c r="V234">
        <f>_xlfn.XLOOKUP(B234,Binning_WOE_IV!$C$2:$C$6,Binning_WOE_IV!$I$2:$I$6,"not found",-1)</f>
        <v>7.0953437452657447E-2</v>
      </c>
      <c r="W234">
        <f>_xlfn.XLOOKUP(E234,Binning_WOE_IV!$C$7:$C$12,Binning_WOE_IV!$I$7:$I$12,"not found",-1)</f>
        <v>0.16104877718831048</v>
      </c>
      <c r="X234">
        <f>_xlfn.XLOOKUP(M234,Binning_WOE_IV!$C$13:$C$18,Binning_WOE_IV!$I$13:$I$18,"not found",-1)</f>
        <v>0.27579903319597576</v>
      </c>
      <c r="Y234">
        <f>_xlfn.XLOOKUP(A234,Binning_WOE_IV!$B$32:$B$35,Binning_WOE_IV!$G$32:$G$35,"not found",0)</f>
        <v>1.1281887537091495</v>
      </c>
      <c r="Z234" s="23">
        <f>_xlfn.XLOOKUP(_xlfn.XLOOKUP(C234,Binning_WOE_IV!$AF$2:$AF$6,Binning_WOE_IV!$AG$2:$AG$6,"not found",0),Binning_WOE_IV!$R$36:$R$38,Binning_WOE_IV!$G$36:$G$38,"not found",0)</f>
        <v>-4.4726268044255127E-2</v>
      </c>
      <c r="AA234" cm="1">
        <f t="array" ref="AA234">_xlfn.SWITCH(D234,"radio/tv",Binning_WOE_IV!$G$39,"other",Binning_WOE_IV!$G$39,"education",Binning_WOE_IV!$G$40,"retraining",Binning_WOE_IV!$G$40,"furniture/equipment",Binning_WOE_IV!$G$41,"domestic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34">
        <f>_xlfn.LET(_xlpm.b,_xlfn.XLOOKUP(F234,Binning_WOE_IV!$AJ$2:$AJ$6,Binning_WOE_IV!$AK$2:$AK$6,"not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34">
        <f>_xlfn.LET(_xlpm.b,_xlfn.XLOOKUP(G234,Binning_WOE_IV!$AL$2:$AL$6,Binning_WOE_IV!$AM$2:$AM$6,"not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34">
        <f>_xlfn.XLOOKUP(_xlfn.XLOOKUP(I234,Binning_WOE_IV!$AN$2:$AN$5,Binning_WOE_IV!$AO$2:$AO$5,"not found",0),Binning_WOE_IV!$R$53:$R$55,Binning_WOE_IV!$G$53:$G$55,"not found",0)</f>
        <v>-0.2698954162208389</v>
      </c>
      <c r="AE234">
        <f>_xlfn.LET(_xlpm.b,_xlfn.XLOOKUP(L234,Binning_WOE_IV!$AQ$2:$AQ$5,Binning_WOE_IV!$AR$2:$AR$5,"not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34">
        <f>_xlfn.XLOOKUP(_xlfn.XLOOKUP(N234,Binning_WOE_IV!$AS$2:$AS$4,Binning_WOE_IV!$AT$2:$AT$4,"not found",0),Binning_WOE_IV!$R$62:$R$63,Binning_WOE_IV!$G$62:$G$63,"not found",0)</f>
        <v>0.12957806221905885</v>
      </c>
      <c r="AG234">
        <f>_xlfn.XLOOKUP(_xlfn.XLOOKUP(O234,Binning_WOE_IV!$AU$2:$AU$4,Binning_WOE_IV!$AV$2:$AV$4,"not found",0),Binning_WOE_IV!$R$64:$R$65,Binning_WOE_IV!$G$64:$G$65,"not found",0)</f>
        <v>0.23435622685305388</v>
      </c>
      <c r="AH234">
        <f>V234*TEST_SUMMARY!$C$3</f>
        <v>-5.5952498937620498E-2</v>
      </c>
      <c r="AI234">
        <f>W234*TEST_SUMMARY!$C$4</f>
        <v>-8.037531726833734E-2</v>
      </c>
      <c r="AJ234">
        <f>X234*TEST_SUMMARY!$C$5</f>
        <v>-0.1756525653466223</v>
      </c>
      <c r="AK234">
        <f>Y234*TEST_SUMMARY!$C$6</f>
        <v>-0.88431454425511169</v>
      </c>
      <c r="AL234">
        <f>Z234*TEST_SUMMARY!$C$7</f>
        <v>2.4580699342731407E-2</v>
      </c>
      <c r="AM234">
        <f>AA234*TEST_SUMMARY!$C$8</f>
        <v>-0.43521580803835686</v>
      </c>
      <c r="AN234">
        <f>AB234*TEST_SUMMARY!$C$9</f>
        <v>0.17108448609736249</v>
      </c>
      <c r="AO234">
        <f>AC234*TEST_SUMMARY!$C$10</f>
        <v>0.2867089209985732</v>
      </c>
      <c r="AP234">
        <f>AD234*TEST_SUMMARY!$C$11</f>
        <v>0.31977406031642996</v>
      </c>
      <c r="AQ234">
        <f>AE234*TEST_SUMMARY!$C$12</f>
        <v>-0.28008206528227803</v>
      </c>
      <c r="AR234">
        <f>AF234*TEST_SUMMARY!$C$13</f>
        <v>-7.9424741749105313E-2</v>
      </c>
      <c r="AS234">
        <f>AG234*TEST_SUMMARY!$C$14</f>
        <v>-8.8614999578798745E-2</v>
      </c>
      <c r="AT234">
        <f>TEST_SUMMARY!$C$2+SUM(AH234:AS234)</f>
        <v>-2.0988851884632571</v>
      </c>
      <c r="AU234">
        <f t="shared" si="37"/>
        <v>0.10920522220196445</v>
      </c>
      <c r="AV234">
        <f t="shared" si="38"/>
        <v>0.11564120598921614</v>
      </c>
      <c r="AW234">
        <f t="shared" si="39"/>
        <v>1</v>
      </c>
      <c r="AX234">
        <f t="shared" si="40"/>
        <v>0</v>
      </c>
      <c r="AY234" s="35">
        <f t="shared" si="48"/>
        <v>150</v>
      </c>
      <c r="AZ234" s="35">
        <f t="shared" si="48"/>
        <v>83</v>
      </c>
      <c r="BA234" s="35">
        <f t="shared" si="44"/>
        <v>0.69767441860465118</v>
      </c>
      <c r="BB234" s="35">
        <f t="shared" si="45"/>
        <v>0.97647058823529409</v>
      </c>
      <c r="BC234" s="35">
        <f t="shared" si="41"/>
        <v>0.27879616963064291</v>
      </c>
      <c r="BD234">
        <f t="shared" si="42"/>
        <v>0.97647058823529409</v>
      </c>
      <c r="BE234">
        <f t="shared" si="43"/>
        <v>0.69767441860465118</v>
      </c>
      <c r="BF234" s="23">
        <f>VLOOKUP(AH234,POINTS_TABLE!$D$2:$E$6,2,FALSE)</f>
        <v>-2.4216717822795024</v>
      </c>
      <c r="BG234" s="23">
        <f>VLOOKUP(AI234,POINTS_TABLE!$D$7:$E$12,2,FALSE)</f>
        <v>-3.4787121489872201</v>
      </c>
      <c r="BH234" s="23">
        <f>VLOOKUP(AJ234,POINTS_TABLE!$D$13:$E$18,2,FALSE)</f>
        <v>-7.6023925483498971</v>
      </c>
      <c r="BI234" s="23">
        <f>VLOOKUP(AK234,POINTS_TABLE!$D$21:$E$24,2,FALSE)</f>
        <v>-38.273886227485001</v>
      </c>
      <c r="BJ234" s="23">
        <f>VLOOKUP(AL234,POINTS_TABLE!$D$25:$E$27,2,FALSE)</f>
        <v>1.063873591300236</v>
      </c>
      <c r="BK234" s="23">
        <f>VLOOKUP(AM234,POINTS_TABLE!$D$28:$E$33,2,FALSE)</f>
        <v>-18.836510639202615</v>
      </c>
      <c r="BL234" s="23">
        <f>VLOOKUP(AN234,POINTS_TABLE!$D$34:$E$37,2,FALSE)</f>
        <v>7.4046821899710498</v>
      </c>
      <c r="BM234" s="23">
        <f>VLOOKUP(AO234,POINTS_TABLE!$D$38:$E$41,2,FALSE)</f>
        <v>12.409006155098014</v>
      </c>
      <c r="BN234" s="23">
        <f>VLOOKUP(AP234,POINTS_TABLE!$D$42:$E$44,2,FALSE)</f>
        <v>13.840093530703253</v>
      </c>
      <c r="BO234" s="23">
        <f>VLOOKUP(AQ234,POINTS_TABLE!$D$45:$E$48,2,FALSE)</f>
        <v>-12.122190198740443</v>
      </c>
      <c r="BP234" s="23">
        <f>VLOOKUP(AR234,POINTS_TABLE!$D$49:$E$50,2,FALSE)</f>
        <v>-3.4375704313596254</v>
      </c>
      <c r="BQ234" s="23">
        <f>VLOOKUP(AS234,POINTS_TABLE!$D$51:$E$52,2,FALSE)</f>
        <v>-3.8353326132213157</v>
      </c>
      <c r="BR234" s="39">
        <f>ROUND(SCORECARD_SCALLING!$C$6-SUM(BF234:BQ234)-TRAIN_SUMMARY!$C$2*SCORECARD_SCALLING!$C$5,0)</f>
        <v>561</v>
      </c>
      <c r="BS234" t="str">
        <f t="shared" si="46"/>
        <v>Manual review</v>
      </c>
      <c r="BT234">
        <f t="shared" si="47"/>
        <v>2</v>
      </c>
    </row>
    <row r="235" spans="1:72">
      <c r="A235" s="2" t="s">
        <v>37</v>
      </c>
      <c r="B235" s="2">
        <v>12</v>
      </c>
      <c r="C235" s="2" t="s">
        <v>33</v>
      </c>
      <c r="D235" s="2" t="s">
        <v>23</v>
      </c>
      <c r="E235" s="2">
        <v>2073</v>
      </c>
      <c r="F235" s="2" t="s">
        <v>59</v>
      </c>
      <c r="G235" s="2" t="s">
        <v>35</v>
      </c>
      <c r="H235" s="2">
        <v>4</v>
      </c>
      <c r="I235" s="2" t="s">
        <v>36</v>
      </c>
      <c r="J235" s="2" t="s">
        <v>66</v>
      </c>
      <c r="K235" s="2">
        <v>2</v>
      </c>
      <c r="L235" s="2" t="s">
        <v>28</v>
      </c>
      <c r="M235" s="2">
        <v>28</v>
      </c>
      <c r="N235" s="2" t="s">
        <v>27</v>
      </c>
      <c r="O235" s="2" t="s">
        <v>29</v>
      </c>
      <c r="P235" s="2">
        <v>1</v>
      </c>
      <c r="Q235" s="2" t="s">
        <v>30</v>
      </c>
      <c r="R235" s="2">
        <v>1</v>
      </c>
      <c r="S235" s="2" t="s">
        <v>27</v>
      </c>
      <c r="T235" s="2" t="s">
        <v>31</v>
      </c>
      <c r="U235" s="2">
        <v>0</v>
      </c>
      <c r="V235">
        <f>_xlfn.XLOOKUP(B235,Binning_WOE_IV!$C$2:$C$6,Binning_WOE_IV!$I$2:$I$6,"not found",-1)</f>
        <v>7.0953437452657447E-2</v>
      </c>
      <c r="W235">
        <f>_xlfn.XLOOKUP(E235,Binning_WOE_IV!$C$7:$C$12,Binning_WOE_IV!$I$7:$I$12,"not found",-1)</f>
        <v>0.12361395596717682</v>
      </c>
      <c r="X235">
        <f>_xlfn.XLOOKUP(M235,Binning_WOE_IV!$C$13:$C$18,Binning_WOE_IV!$I$13:$I$18,"not found",-1)</f>
        <v>-0.13233987329659078</v>
      </c>
      <c r="Y235">
        <f>_xlfn.XLOOKUP(A235,Binning_WOE_IV!$B$32:$B$35,Binning_WOE_IV!$G$32:$G$35,"not found",0)</f>
        <v>1.1281887537091495</v>
      </c>
      <c r="Z235" s="23">
        <f>_xlfn.XLOOKUP(_xlfn.XLOOKUP(C235,Binning_WOE_IV!$AF$2:$AF$6,Binning_WOE_IV!$AG$2:$AG$6,"not found",0),Binning_WOE_IV!$R$36:$R$38,Binning_WOE_IV!$G$36:$G$38,"not found",0)</f>
        <v>-4.4726268044255127E-2</v>
      </c>
      <c r="AA235" cm="1">
        <f t="array" ref="AA235">_xlfn.SWITCH(D235,"radio/tv",Binning_WOE_IV!$G$39,"other",Binning_WOE_IV!$G$39,"education",Binning_WOE_IV!$G$40,"retraining",Binning_WOE_IV!$G$40,"furniture/equipment",Binning_WOE_IV!$G$41,"domestic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35">
        <f>_xlfn.LET(_xlpm.b,_xlfn.XLOOKUP(F235,Binning_WOE_IV!$AJ$2:$AJ$6,Binning_WOE_IV!$AK$2:$AK$6,"not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235">
        <f>_xlfn.LET(_xlpm.b,_xlfn.XLOOKUP(G235,Binning_WOE_IV!$AL$2:$AL$6,Binning_WOE_IV!$AM$2:$AM$6,"not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35">
        <f>_xlfn.XLOOKUP(_xlfn.XLOOKUP(I235,Binning_WOE_IV!$AN$2:$AN$5,Binning_WOE_IV!$AO$2:$AO$5,"not found",0),Binning_WOE_IV!$R$53:$R$55,Binning_WOE_IV!$G$53:$G$55,"not found",0)</f>
        <v>-0.20099341664998441</v>
      </c>
      <c r="AE235">
        <f>_xlfn.LET(_xlpm.b,_xlfn.XLOOKUP(L235,Binning_WOE_IV!$AQ$2:$AQ$5,Binning_WOE_IV!$AR$2:$AR$5,"not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35">
        <f>_xlfn.XLOOKUP(_xlfn.XLOOKUP(N235,Binning_WOE_IV!$AS$2:$AS$4,Binning_WOE_IV!$AT$2:$AT$4,"not found",0),Binning_WOE_IV!$R$62:$R$63,Binning_WOE_IV!$G$62:$G$63,"not found",0)</f>
        <v>0.12957806221905885</v>
      </c>
      <c r="AG235">
        <f>_xlfn.XLOOKUP(_xlfn.XLOOKUP(O235,Binning_WOE_IV!$AU$2:$AU$4,Binning_WOE_IV!$AV$2:$AV$4,"not found",0),Binning_WOE_IV!$R$64:$R$65,Binning_WOE_IV!$G$64:$G$65,"not found",0)</f>
        <v>0.23435622685305388</v>
      </c>
      <c r="AH235">
        <f>V235*TEST_SUMMARY!$C$3</f>
        <v>-5.5952498937620498E-2</v>
      </c>
      <c r="AI235">
        <f>W235*TEST_SUMMARY!$C$4</f>
        <v>-6.1692557392340606E-2</v>
      </c>
      <c r="AJ235">
        <f>X235*TEST_SUMMARY!$C$5</f>
        <v>8.428542324031725E-2</v>
      </c>
      <c r="AK235">
        <f>Y235*TEST_SUMMARY!$C$6</f>
        <v>-0.88431454425511169</v>
      </c>
      <c r="AL235">
        <f>Z235*TEST_SUMMARY!$C$7</f>
        <v>2.4580699342731407E-2</v>
      </c>
      <c r="AM235">
        <f>AA235*TEST_SUMMARY!$C$8</f>
        <v>-0.43521580803835686</v>
      </c>
      <c r="AN235">
        <f>AB235*TEST_SUMMARY!$C$9</f>
        <v>0.18902110492895396</v>
      </c>
      <c r="AO235">
        <f>AC235*TEST_SUMMARY!$C$10</f>
        <v>4.7923621110280083E-2</v>
      </c>
      <c r="AP235">
        <f>AD235*TEST_SUMMARY!$C$11</f>
        <v>0.23813846799994265</v>
      </c>
      <c r="AQ235">
        <f>AE235*TEST_SUMMARY!$C$12</f>
        <v>-0.28008206528227803</v>
      </c>
      <c r="AR235">
        <f>AF235*TEST_SUMMARY!$C$13</f>
        <v>-7.9424741749105313E-2</v>
      </c>
      <c r="AS235">
        <f>AG235*TEST_SUMMARY!$C$14</f>
        <v>-8.8614999578798745E-2</v>
      </c>
      <c r="AT235">
        <f>TEST_SUMMARY!$C$2+SUM(AH235:AS235)</f>
        <v>-2.1227487133735097</v>
      </c>
      <c r="AU235">
        <f t="shared" si="37"/>
        <v>0.10690534898569319</v>
      </c>
      <c r="AV235">
        <f t="shared" si="38"/>
        <v>0.11306271154513663</v>
      </c>
      <c r="AW235">
        <f t="shared" si="39"/>
        <v>1</v>
      </c>
      <c r="AX235">
        <f t="shared" si="40"/>
        <v>0</v>
      </c>
      <c r="AY235" s="35">
        <f t="shared" si="48"/>
        <v>151</v>
      </c>
      <c r="AZ235" s="35">
        <f t="shared" si="48"/>
        <v>83</v>
      </c>
      <c r="BA235" s="35">
        <f t="shared" si="44"/>
        <v>0.70232558139534884</v>
      </c>
      <c r="BB235" s="35">
        <f t="shared" si="45"/>
        <v>0.97647058823529409</v>
      </c>
      <c r="BC235" s="35">
        <f t="shared" si="41"/>
        <v>0.27414500683994525</v>
      </c>
      <c r="BD235">
        <f t="shared" si="42"/>
        <v>0.97647058823529409</v>
      </c>
      <c r="BE235">
        <f t="shared" si="43"/>
        <v>0.70232558139534884</v>
      </c>
      <c r="BF235" s="23">
        <f>VLOOKUP(AH235,POINTS_TABLE!$D$2:$E$6,2,FALSE)</f>
        <v>-2.4216717822795024</v>
      </c>
      <c r="BG235" s="23">
        <f>VLOOKUP(AI235,POINTS_TABLE!$D$7:$E$12,2,FALSE)</f>
        <v>-2.6701063982906263</v>
      </c>
      <c r="BH235" s="23">
        <f>VLOOKUP(AJ235,POINTS_TABLE!$D$13:$E$18,2,FALSE)</f>
        <v>3.6479448638409924</v>
      </c>
      <c r="BI235" s="23">
        <f>VLOOKUP(AK235,POINTS_TABLE!$D$21:$E$24,2,FALSE)</f>
        <v>-38.273886227485001</v>
      </c>
      <c r="BJ235" s="23">
        <f>VLOOKUP(AL235,POINTS_TABLE!$D$25:$E$27,2,FALSE)</f>
        <v>1.063873591300236</v>
      </c>
      <c r="BK235" s="23">
        <f>VLOOKUP(AM235,POINTS_TABLE!$D$28:$E$33,2,FALSE)</f>
        <v>-18.836510639202615</v>
      </c>
      <c r="BL235" s="23">
        <f>VLOOKUP(AN235,POINTS_TABLE!$D$34:$E$37,2,FALSE)</f>
        <v>8.180994321130628</v>
      </c>
      <c r="BM235" s="23">
        <f>VLOOKUP(AO235,POINTS_TABLE!$D$38:$E$41,2,FALSE)</f>
        <v>2.0741751155172814</v>
      </c>
      <c r="BN235" s="23">
        <f>VLOOKUP(AP235,POINTS_TABLE!$D$42:$E$44,2,FALSE)</f>
        <v>10.30683560485237</v>
      </c>
      <c r="BO235" s="23">
        <f>VLOOKUP(AQ235,POINTS_TABLE!$D$45:$E$48,2,FALSE)</f>
        <v>-12.122190198740443</v>
      </c>
      <c r="BP235" s="23">
        <f>VLOOKUP(AR235,POINTS_TABLE!$D$49:$E$50,2,FALSE)</f>
        <v>-3.4375704313596254</v>
      </c>
      <c r="BQ235" s="23">
        <f>VLOOKUP(AS235,POINTS_TABLE!$D$51:$E$52,2,FALSE)</f>
        <v>-3.8353326132213157</v>
      </c>
      <c r="BR235" s="39">
        <f>ROUND(SCORECARD_SCALLING!$C$6-SUM(BF235:BQ235)-TRAIN_SUMMARY!$C$2*SCORECARD_SCALLING!$C$5,0)</f>
        <v>562</v>
      </c>
      <c r="BS235" t="str">
        <f t="shared" si="46"/>
        <v>Manual review</v>
      </c>
      <c r="BT235">
        <f t="shared" si="47"/>
        <v>2</v>
      </c>
    </row>
    <row r="236" spans="1:72">
      <c r="A236" s="2" t="s">
        <v>37</v>
      </c>
      <c r="B236" s="2">
        <v>24</v>
      </c>
      <c r="C236" s="2" t="s">
        <v>33</v>
      </c>
      <c r="D236" s="2" t="s">
        <v>46</v>
      </c>
      <c r="E236" s="2">
        <v>2255</v>
      </c>
      <c r="F236" s="2" t="s">
        <v>24</v>
      </c>
      <c r="G236" s="2" t="s">
        <v>57</v>
      </c>
      <c r="H236" s="2">
        <v>4</v>
      </c>
      <c r="I236" s="2" t="s">
        <v>26</v>
      </c>
      <c r="J236" s="2" t="s">
        <v>27</v>
      </c>
      <c r="K236" s="2">
        <v>1</v>
      </c>
      <c r="L236" s="2" t="s">
        <v>43</v>
      </c>
      <c r="M236" s="2">
        <v>54</v>
      </c>
      <c r="N236" s="2" t="s">
        <v>27</v>
      </c>
      <c r="O236" s="2" t="s">
        <v>29</v>
      </c>
      <c r="P236" s="2">
        <v>1</v>
      </c>
      <c r="Q236" s="2" t="s">
        <v>30</v>
      </c>
      <c r="R236" s="2">
        <v>1</v>
      </c>
      <c r="S236" s="2" t="s">
        <v>27</v>
      </c>
      <c r="T236" s="2" t="s">
        <v>31</v>
      </c>
      <c r="U236" s="2">
        <v>0</v>
      </c>
      <c r="V236">
        <f>_xlfn.XLOOKUP(B236,Binning_WOE_IV!$C$2:$C$6,Binning_WOE_IV!$I$2:$I$6,"not found",-1)</f>
        <v>-0.12917431193202994</v>
      </c>
      <c r="W236">
        <f>_xlfn.XLOOKUP(E236,Binning_WOE_IV!$C$7:$C$12,Binning_WOE_IV!$I$7:$I$12,"not found",-1)</f>
        <v>0.12361395596717682</v>
      </c>
      <c r="X236">
        <f>_xlfn.XLOOKUP(M236,Binning_WOE_IV!$C$13:$C$18,Binning_WOE_IV!$I$13:$I$18,"not found",-1)</f>
        <v>0.42044277372805144</v>
      </c>
      <c r="Y236">
        <f>_xlfn.XLOOKUP(A236,Binning_WOE_IV!$B$32:$B$35,Binning_WOE_IV!$G$32:$G$35,"not found",0)</f>
        <v>1.1281887537091495</v>
      </c>
      <c r="Z236" s="23">
        <f>_xlfn.XLOOKUP(_xlfn.XLOOKUP(C236,Binning_WOE_IV!$AF$2:$AF$6,Binning_WOE_IV!$AG$2:$AG$6,"not found",0),Binning_WOE_IV!$R$36:$R$38,Binning_WOE_IV!$G$36:$G$38,"not found",0)</f>
        <v>-4.4726268044255127E-2</v>
      </c>
      <c r="AA236" cm="1">
        <f t="array" ref="AA236">_xlfn.SWITCH(D236,"radio/tv",Binning_WOE_IV!$G$39,"other",Binning_WOE_IV!$G$39,"education",Binning_WOE_IV!$G$40,"retraining",Binning_WOE_IV!$G$40,"furniture/equipment",Binning_WOE_IV!$G$41,"domestic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36">
        <f>_xlfn.LET(_xlpm.b,_xlfn.XLOOKUP(F236,Binning_WOE_IV!$AJ$2:$AJ$6,Binning_WOE_IV!$AK$2:$AK$6,"not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36">
        <f>_xlfn.LET(_xlpm.b,_xlfn.XLOOKUP(G236,Binning_WOE_IV!$AL$2:$AL$6,Binning_WOE_IV!$AM$2:$AM$6,"not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36">
        <f>_xlfn.XLOOKUP(_xlfn.XLOOKUP(I236,Binning_WOE_IV!$AN$2:$AN$5,Binning_WOE_IV!$AO$2:$AO$5,"not found",0),Binning_WOE_IV!$R$53:$R$55,Binning_WOE_IV!$G$53:$G$55,"not found",0)</f>
        <v>0.1811117123342415</v>
      </c>
      <c r="AE236">
        <f>_xlfn.LET(_xlpm.b,_xlfn.XLOOKUP(L236,Binning_WOE_IV!$AQ$2:$AQ$5,Binning_WOE_IV!$AR$2:$AR$5,"not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36">
        <f>_xlfn.XLOOKUP(_xlfn.XLOOKUP(N236,Binning_WOE_IV!$AS$2:$AS$4,Binning_WOE_IV!$AT$2:$AT$4,"not found",0),Binning_WOE_IV!$R$62:$R$63,Binning_WOE_IV!$G$62:$G$63,"not found",0)</f>
        <v>0.12957806221905885</v>
      </c>
      <c r="AG236">
        <f>_xlfn.XLOOKUP(_xlfn.XLOOKUP(O236,Binning_WOE_IV!$AU$2:$AU$4,Binning_WOE_IV!$AV$2:$AV$4,"not found",0),Binning_WOE_IV!$R$64:$R$65,Binning_WOE_IV!$G$64:$G$65,"not found",0)</f>
        <v>0.23435622685305388</v>
      </c>
      <c r="AH236">
        <f>V236*TEST_SUMMARY!$C$3</f>
        <v>0.10186434668464488</v>
      </c>
      <c r="AI236">
        <f>W236*TEST_SUMMARY!$C$4</f>
        <v>-6.1692557392340606E-2</v>
      </c>
      <c r="AJ236">
        <f>X236*TEST_SUMMARY!$C$5</f>
        <v>-0.26777415036949909</v>
      </c>
      <c r="AK236">
        <f>Y236*TEST_SUMMARY!$C$6</f>
        <v>-0.88431454425511169</v>
      </c>
      <c r="AL236">
        <f>Z236*TEST_SUMMARY!$C$7</f>
        <v>2.4580699342731407E-2</v>
      </c>
      <c r="AM236">
        <f>AA236*TEST_SUMMARY!$C$8</f>
        <v>0.38352631329769549</v>
      </c>
      <c r="AN236">
        <f>AB236*TEST_SUMMARY!$C$9</f>
        <v>-0.49611293003523665</v>
      </c>
      <c r="AO236">
        <f>AC236*TEST_SUMMARY!$C$10</f>
        <v>0.2867089209985732</v>
      </c>
      <c r="AP236">
        <f>AD236*TEST_SUMMARY!$C$11</f>
        <v>-0.21458247952085815</v>
      </c>
      <c r="AQ236">
        <f>AE236*TEST_SUMMARY!$C$12</f>
        <v>-1.8327249432625072E-2</v>
      </c>
      <c r="AR236">
        <f>AF236*TEST_SUMMARY!$C$13</f>
        <v>-7.9424741749105313E-2</v>
      </c>
      <c r="AS236">
        <f>AG236*TEST_SUMMARY!$C$14</f>
        <v>-8.8614999578798745E-2</v>
      </c>
      <c r="AT236">
        <f>TEST_SUMMARY!$C$2+SUM(AH236:AS236)</f>
        <v>-2.1355641867720538</v>
      </c>
      <c r="AU236">
        <f t="shared" si="37"/>
        <v>0.10568792091016069</v>
      </c>
      <c r="AV236">
        <f t="shared" si="38"/>
        <v>0.11170048296751091</v>
      </c>
      <c r="AW236">
        <f t="shared" si="39"/>
        <v>1</v>
      </c>
      <c r="AX236">
        <f t="shared" si="40"/>
        <v>0</v>
      </c>
      <c r="AY236" s="35">
        <f t="shared" si="48"/>
        <v>152</v>
      </c>
      <c r="AZ236" s="35">
        <f t="shared" si="48"/>
        <v>83</v>
      </c>
      <c r="BA236" s="35">
        <f t="shared" si="44"/>
        <v>0.7069767441860465</v>
      </c>
      <c r="BB236" s="35">
        <f t="shared" si="45"/>
        <v>0.97647058823529409</v>
      </c>
      <c r="BC236" s="35">
        <f t="shared" si="41"/>
        <v>0.26949384404924759</v>
      </c>
      <c r="BD236">
        <f t="shared" si="42"/>
        <v>0.97647058823529409</v>
      </c>
      <c r="BE236">
        <f t="shared" si="43"/>
        <v>0.7069767441860465</v>
      </c>
      <c r="BF236" s="23">
        <f>VLOOKUP(AH236,POINTS_TABLE!$D$2:$E$6,2,FALSE)</f>
        <v>4.4087756341599382</v>
      </c>
      <c r="BG236" s="23">
        <f>VLOOKUP(AI236,POINTS_TABLE!$D$7:$E$12,2,FALSE)</f>
        <v>-2.6701063982906263</v>
      </c>
      <c r="BH236" s="23">
        <f>VLOOKUP(AJ236,POINTS_TABLE!$D$13:$E$18,2,FALSE)</f>
        <v>-11.589493164489957</v>
      </c>
      <c r="BI236" s="23">
        <f>VLOOKUP(AK236,POINTS_TABLE!$D$21:$E$24,2,FALSE)</f>
        <v>-38.273886227485001</v>
      </c>
      <c r="BJ236" s="23">
        <f>VLOOKUP(AL236,POINTS_TABLE!$D$25:$E$27,2,FALSE)</f>
        <v>1.063873591300236</v>
      </c>
      <c r="BK236" s="23">
        <f>VLOOKUP(AM236,POINTS_TABLE!$D$28:$E$33,2,FALSE)</f>
        <v>16.599345307350365</v>
      </c>
      <c r="BL236" s="23">
        <f>VLOOKUP(AN236,POINTS_TABLE!$D$34:$E$37,2,FALSE)</f>
        <v>-21.472189916481874</v>
      </c>
      <c r="BM236" s="23">
        <f>VLOOKUP(AO236,POINTS_TABLE!$D$38:$E$41,2,FALSE)</f>
        <v>12.409006155098014</v>
      </c>
      <c r="BN236" s="23">
        <f>VLOOKUP(AP236,POINTS_TABLE!$D$42:$E$44,2,FALSE)</f>
        <v>-9.2873123719919874</v>
      </c>
      <c r="BO236" s="23">
        <f>VLOOKUP(AQ236,POINTS_TABLE!$D$45:$E$48,2,FALSE)</f>
        <v>-0.79321895608749771</v>
      </c>
      <c r="BP236" s="23">
        <f>VLOOKUP(AR236,POINTS_TABLE!$D$49:$E$50,2,FALSE)</f>
        <v>-3.4375704313596254</v>
      </c>
      <c r="BQ236" s="23">
        <f>VLOOKUP(AS236,POINTS_TABLE!$D$51:$E$52,2,FALSE)</f>
        <v>-3.8353326132213157</v>
      </c>
      <c r="BR236" s="39">
        <f>ROUND(SCORECARD_SCALLING!$C$6-SUM(BF236:BQ236)-TRAIN_SUMMARY!$C$2*SCORECARD_SCALLING!$C$5,0)</f>
        <v>563</v>
      </c>
      <c r="BS236" t="str">
        <f t="shared" si="46"/>
        <v>Manual review</v>
      </c>
      <c r="BT236">
        <f t="shared" si="47"/>
        <v>2</v>
      </c>
    </row>
    <row r="237" spans="1:72">
      <c r="A237" s="2" t="s">
        <v>37</v>
      </c>
      <c r="B237" s="2">
        <v>12</v>
      </c>
      <c r="C237" s="2" t="s">
        <v>33</v>
      </c>
      <c r="D237" s="2" t="s">
        <v>23</v>
      </c>
      <c r="E237" s="2">
        <v>707</v>
      </c>
      <c r="F237" s="2" t="s">
        <v>34</v>
      </c>
      <c r="G237" s="2" t="s">
        <v>35</v>
      </c>
      <c r="H237" s="2">
        <v>4</v>
      </c>
      <c r="I237" s="2" t="s">
        <v>26</v>
      </c>
      <c r="J237" s="2" t="s">
        <v>27</v>
      </c>
      <c r="K237" s="2">
        <v>2</v>
      </c>
      <c r="L237" s="2" t="s">
        <v>28</v>
      </c>
      <c r="M237" s="2">
        <v>30</v>
      </c>
      <c r="N237" s="2" t="s">
        <v>61</v>
      </c>
      <c r="O237" s="2" t="s">
        <v>29</v>
      </c>
      <c r="P237" s="2">
        <v>2</v>
      </c>
      <c r="Q237" s="2" t="s">
        <v>30</v>
      </c>
      <c r="R237" s="2">
        <v>1</v>
      </c>
      <c r="S237" s="2" t="s">
        <v>27</v>
      </c>
      <c r="T237" s="2" t="s">
        <v>31</v>
      </c>
      <c r="U237" s="2">
        <v>0</v>
      </c>
      <c r="V237">
        <f>_xlfn.XLOOKUP(B237,Binning_WOE_IV!$C$2:$C$6,Binning_WOE_IV!$I$2:$I$6,"not found",-1)</f>
        <v>7.0953437452657447E-2</v>
      </c>
      <c r="W237">
        <f>_xlfn.XLOOKUP(E237,Binning_WOE_IV!$C$7:$C$12,Binning_WOE_IV!$I$7:$I$12,"not found",-1)</f>
        <v>3.9978967825304385E-2</v>
      </c>
      <c r="X237">
        <f>_xlfn.XLOOKUP(M237,Binning_WOE_IV!$C$13:$C$18,Binning_WOE_IV!$I$13:$I$18,"not found",-1)</f>
        <v>-9.0210644079187538E-2</v>
      </c>
      <c r="Y237">
        <f>_xlfn.XLOOKUP(A237,Binning_WOE_IV!$B$32:$B$35,Binning_WOE_IV!$G$32:$G$35,"not found",0)</f>
        <v>1.1281887537091495</v>
      </c>
      <c r="Z237" s="23">
        <f>_xlfn.XLOOKUP(_xlfn.XLOOKUP(C237,Binning_WOE_IV!$AF$2:$AF$6,Binning_WOE_IV!$AG$2:$AG$6,"not found",0),Binning_WOE_IV!$R$36:$R$38,Binning_WOE_IV!$G$36:$G$38,"not found",0)</f>
        <v>-4.4726268044255127E-2</v>
      </c>
      <c r="AA237" cm="1">
        <f t="array" ref="AA237">_xlfn.SWITCH(D237,"radio/tv",Binning_WOE_IV!$G$39,"other",Binning_WOE_IV!$G$39,"education",Binning_WOE_IV!$G$40,"retraining",Binning_WOE_IV!$G$40,"furniture/equipment",Binning_WOE_IV!$G$41,"domestic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37">
        <f>_xlfn.LET(_xlpm.b,_xlfn.XLOOKUP(F237,Binning_WOE_IV!$AJ$2:$AJ$6,Binning_WOE_IV!$AK$2:$AK$6,"not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37">
        <f>_xlfn.LET(_xlpm.b,_xlfn.XLOOKUP(G237,Binning_WOE_IV!$AL$2:$AL$6,Binning_WOE_IV!$AM$2:$AM$6,"not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37">
        <f>_xlfn.XLOOKUP(_xlfn.XLOOKUP(I237,Binning_WOE_IV!$AN$2:$AN$5,Binning_WOE_IV!$AO$2:$AO$5,"not found",0),Binning_WOE_IV!$R$53:$R$55,Binning_WOE_IV!$G$53:$G$55,"not found",0)</f>
        <v>0.1811117123342415</v>
      </c>
      <c r="AE237">
        <f>_xlfn.LET(_xlpm.b,_xlfn.XLOOKUP(L237,Binning_WOE_IV!$AQ$2:$AQ$5,Binning_WOE_IV!$AR$2:$AR$5,"not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37">
        <f>_xlfn.XLOOKUP(_xlfn.XLOOKUP(N237,Binning_WOE_IV!$AS$2:$AS$4,Binning_WOE_IV!$AT$2:$AT$4,"not found",0),Binning_WOE_IV!$R$62:$R$63,Binning_WOE_IV!$G$62:$G$63,"not found",0)</f>
        <v>-0.54969627176468283</v>
      </c>
      <c r="AG237">
        <f>_xlfn.XLOOKUP(_xlfn.XLOOKUP(O237,Binning_WOE_IV!$AU$2:$AU$4,Binning_WOE_IV!$AV$2:$AV$4,"not found",0),Binning_WOE_IV!$R$64:$R$65,Binning_WOE_IV!$G$64:$G$65,"not found",0)</f>
        <v>0.23435622685305388</v>
      </c>
      <c r="AH237">
        <f>V237*TEST_SUMMARY!$C$3</f>
        <v>-5.5952498937620498E-2</v>
      </c>
      <c r="AI237">
        <f>W237*TEST_SUMMARY!$C$4</f>
        <v>-1.9952478243670423E-2</v>
      </c>
      <c r="AJ237">
        <f>X237*TEST_SUMMARY!$C$5</f>
        <v>5.7453903556002682E-2</v>
      </c>
      <c r="AK237">
        <f>Y237*TEST_SUMMARY!$C$6</f>
        <v>-0.88431454425511169</v>
      </c>
      <c r="AL237">
        <f>Z237*TEST_SUMMARY!$C$7</f>
        <v>2.4580699342731407E-2</v>
      </c>
      <c r="AM237">
        <f>AA237*TEST_SUMMARY!$C$8</f>
        <v>-0.43521580803835686</v>
      </c>
      <c r="AN237">
        <f>AB237*TEST_SUMMARY!$C$9</f>
        <v>0.17108448609736249</v>
      </c>
      <c r="AO237">
        <f>AC237*TEST_SUMMARY!$C$10</f>
        <v>4.7923621110280083E-2</v>
      </c>
      <c r="AP237">
        <f>AD237*TEST_SUMMARY!$C$11</f>
        <v>-0.21458247952085815</v>
      </c>
      <c r="AQ237">
        <f>AE237*TEST_SUMMARY!$C$12</f>
        <v>-0.28008206528227803</v>
      </c>
      <c r="AR237">
        <f>AF237*TEST_SUMMARY!$C$13</f>
        <v>0.33693577197926589</v>
      </c>
      <c r="AS237">
        <f>AG237*TEST_SUMMARY!$C$14</f>
        <v>-8.8614999578798745E-2</v>
      </c>
      <c r="AT237">
        <f>TEST_SUMMARY!$C$2+SUM(AH237:AS237)</f>
        <v>-2.162137206533175</v>
      </c>
      <c r="AU237">
        <f t="shared" si="37"/>
        <v>0.10320248148697596</v>
      </c>
      <c r="AV237">
        <f t="shared" si="38"/>
        <v>0.10892517427415252</v>
      </c>
      <c r="AW237">
        <f t="shared" si="39"/>
        <v>1</v>
      </c>
      <c r="AX237">
        <f t="shared" si="40"/>
        <v>0</v>
      </c>
      <c r="AY237" s="35">
        <f t="shared" si="48"/>
        <v>153</v>
      </c>
      <c r="AZ237" s="35">
        <f t="shared" si="48"/>
        <v>83</v>
      </c>
      <c r="BA237" s="35">
        <f t="shared" si="44"/>
        <v>0.71162790697674416</v>
      </c>
      <c r="BB237" s="35">
        <f t="shared" si="45"/>
        <v>0.97647058823529409</v>
      </c>
      <c r="BC237" s="35">
        <f t="shared" si="41"/>
        <v>0.26484268125854993</v>
      </c>
      <c r="BD237">
        <f t="shared" si="42"/>
        <v>0.97647058823529409</v>
      </c>
      <c r="BE237">
        <f t="shared" si="43"/>
        <v>0.71162790697674416</v>
      </c>
      <c r="BF237" s="23">
        <f>VLOOKUP(AH237,POINTS_TABLE!$D$2:$E$6,2,FALSE)</f>
        <v>-2.4216717822795024</v>
      </c>
      <c r="BG237" s="23">
        <f>VLOOKUP(AI237,POINTS_TABLE!$D$7:$E$12,2,FALSE)</f>
        <v>-0.86356024246764762</v>
      </c>
      <c r="BH237" s="23">
        <f>VLOOKUP(AJ237,POINTS_TABLE!$D$13:$E$18,2,FALSE)</f>
        <v>2.4866538521987356</v>
      </c>
      <c r="BI237" s="23">
        <f>VLOOKUP(AK237,POINTS_TABLE!$D$21:$E$24,2,FALSE)</f>
        <v>-38.273886227485001</v>
      </c>
      <c r="BJ237" s="23">
        <f>VLOOKUP(AL237,POINTS_TABLE!$D$25:$E$27,2,FALSE)</f>
        <v>1.063873591300236</v>
      </c>
      <c r="BK237" s="23">
        <f>VLOOKUP(AM237,POINTS_TABLE!$D$28:$E$33,2,FALSE)</f>
        <v>-18.836510639202615</v>
      </c>
      <c r="BL237" s="23">
        <f>VLOOKUP(AN237,POINTS_TABLE!$D$34:$E$37,2,FALSE)</f>
        <v>7.4046821899710498</v>
      </c>
      <c r="BM237" s="23">
        <f>VLOOKUP(AO237,POINTS_TABLE!$D$38:$E$41,2,FALSE)</f>
        <v>2.0741751155172814</v>
      </c>
      <c r="BN237" s="23">
        <f>VLOOKUP(AP237,POINTS_TABLE!$D$42:$E$44,2,FALSE)</f>
        <v>-9.2873123719919874</v>
      </c>
      <c r="BO237" s="23">
        <f>VLOOKUP(AQ237,POINTS_TABLE!$D$45:$E$48,2,FALSE)</f>
        <v>-12.122190198740443</v>
      </c>
      <c r="BP237" s="23">
        <f>VLOOKUP(AR237,POINTS_TABLE!$D$49:$E$50,2,FALSE)</f>
        <v>14.582867019977442</v>
      </c>
      <c r="BQ237" s="23">
        <f>VLOOKUP(AS237,POINTS_TABLE!$D$51:$E$52,2,FALSE)</f>
        <v>-3.8353326132213157</v>
      </c>
      <c r="BR237" s="39">
        <f>ROUND(SCORECARD_SCALLING!$C$6-SUM(BF237:BQ237)-TRAIN_SUMMARY!$C$2*SCORECARD_SCALLING!$C$5,0)</f>
        <v>564</v>
      </c>
      <c r="BS237" t="str">
        <f t="shared" si="46"/>
        <v>Manual review</v>
      </c>
      <c r="BT237">
        <f t="shared" si="47"/>
        <v>2</v>
      </c>
    </row>
    <row r="238" spans="1:72">
      <c r="A238" s="2" t="s">
        <v>63</v>
      </c>
      <c r="B238" s="2">
        <v>12</v>
      </c>
      <c r="C238" s="2" t="s">
        <v>33</v>
      </c>
      <c r="D238" s="2" t="s">
        <v>41</v>
      </c>
      <c r="E238" s="2">
        <v>1424</v>
      </c>
      <c r="F238" s="2" t="s">
        <v>24</v>
      </c>
      <c r="G238" s="2" t="s">
        <v>25</v>
      </c>
      <c r="H238" s="2">
        <v>3</v>
      </c>
      <c r="I238" s="2" t="s">
        <v>36</v>
      </c>
      <c r="J238" s="2" t="s">
        <v>27</v>
      </c>
      <c r="K238" s="2">
        <v>4</v>
      </c>
      <c r="L238" s="2" t="s">
        <v>28</v>
      </c>
      <c r="M238" s="2">
        <v>55</v>
      </c>
      <c r="N238" s="2" t="s">
        <v>27</v>
      </c>
      <c r="O238" s="2" t="s">
        <v>29</v>
      </c>
      <c r="P238" s="2">
        <v>1</v>
      </c>
      <c r="Q238" s="2" t="s">
        <v>52</v>
      </c>
      <c r="R238" s="2">
        <v>1</v>
      </c>
      <c r="S238" s="2" t="s">
        <v>31</v>
      </c>
      <c r="T238" s="2" t="s">
        <v>31</v>
      </c>
      <c r="U238" s="2">
        <v>0</v>
      </c>
      <c r="V238">
        <f>_xlfn.XLOOKUP(B238,Binning_WOE_IV!$C$2:$C$6,Binning_WOE_IV!$I$2:$I$6,"not found",-1)</f>
        <v>7.0953437452657447E-2</v>
      </c>
      <c r="W238">
        <f>_xlfn.XLOOKUP(E238,Binning_WOE_IV!$C$7:$C$12,Binning_WOE_IV!$I$7:$I$12,"not found",-1)</f>
        <v>0.16104877718831048</v>
      </c>
      <c r="X238">
        <f>_xlfn.XLOOKUP(M238,Binning_WOE_IV!$C$13:$C$18,Binning_WOE_IV!$I$13:$I$18,"not found",-1)</f>
        <v>0.42044277372805144</v>
      </c>
      <c r="Y238">
        <f>_xlfn.XLOOKUP(A238,Binning_WOE_IV!$B$32:$B$35,Binning_WOE_IV!$G$32:$G$35,"not found",0)</f>
        <v>0.16731839020190586</v>
      </c>
      <c r="Z238" s="23">
        <f>_xlfn.XLOOKUP(_xlfn.XLOOKUP(C238,Binning_WOE_IV!$AF$2:$AF$6,Binning_WOE_IV!$AG$2:$AG$6,"not found",0),Binning_WOE_IV!$R$36:$R$38,Binning_WOE_IV!$G$36:$G$38,"not found",0)</f>
        <v>-4.4726268044255127E-2</v>
      </c>
      <c r="AA238" cm="1">
        <f t="array" ref="AA238">_xlfn.SWITCH(D238,"radio/tv",Binning_WOE_IV!$G$39,"other",Binning_WOE_IV!$G$39,"education",Binning_WOE_IV!$G$40,"retraining",Binning_WOE_IV!$G$40,"furniture/equipment",Binning_WOE_IV!$G$41,"domestic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38">
        <f>_xlfn.LET(_xlpm.b,_xlfn.XLOOKUP(F238,Binning_WOE_IV!$AJ$2:$AJ$6,Binning_WOE_IV!$AK$2:$AK$6,"not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38">
        <f>_xlfn.LET(_xlpm.b,_xlfn.XLOOKUP(G238,Binning_WOE_IV!$AL$2:$AL$6,Binning_WOE_IV!$AM$2:$AM$6,"not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38">
        <f>_xlfn.XLOOKUP(_xlfn.XLOOKUP(I238,Binning_WOE_IV!$AN$2:$AN$5,Binning_WOE_IV!$AO$2:$AO$5,"not found",0),Binning_WOE_IV!$R$53:$R$55,Binning_WOE_IV!$G$53:$G$55,"not found",0)</f>
        <v>-0.20099341664998441</v>
      </c>
      <c r="AE238">
        <f>_xlfn.LET(_xlpm.b,_xlfn.XLOOKUP(L238,Binning_WOE_IV!$AQ$2:$AQ$5,Binning_WOE_IV!$AR$2:$AR$5,"not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38">
        <f>_xlfn.XLOOKUP(_xlfn.XLOOKUP(N238,Binning_WOE_IV!$AS$2:$AS$4,Binning_WOE_IV!$AT$2:$AT$4,"not found",0),Binning_WOE_IV!$R$62:$R$63,Binning_WOE_IV!$G$62:$G$63,"not found",0)</f>
        <v>0.12957806221905885</v>
      </c>
      <c r="AG238">
        <f>_xlfn.XLOOKUP(_xlfn.XLOOKUP(O238,Binning_WOE_IV!$AU$2:$AU$4,Binning_WOE_IV!$AV$2:$AV$4,"not found",0),Binning_WOE_IV!$R$64:$R$65,Binning_WOE_IV!$G$64:$G$65,"not found",0)</f>
        <v>0.23435622685305388</v>
      </c>
      <c r="AH238">
        <f>V238*TEST_SUMMARY!$C$3</f>
        <v>-5.5952498937620498E-2</v>
      </c>
      <c r="AI238">
        <f>W238*TEST_SUMMARY!$C$4</f>
        <v>-8.037531726833734E-2</v>
      </c>
      <c r="AJ238">
        <f>X238*TEST_SUMMARY!$C$5</f>
        <v>-0.26777415036949909</v>
      </c>
      <c r="AK238">
        <f>Y238*TEST_SUMMARY!$C$6</f>
        <v>-0.13115011605145144</v>
      </c>
      <c r="AL238">
        <f>Z238*TEST_SUMMARY!$C$7</f>
        <v>2.4580699342731407E-2</v>
      </c>
      <c r="AM238">
        <f>AA238*TEST_SUMMARY!$C$8</f>
        <v>5.9194073638088991E-2</v>
      </c>
      <c r="AN238">
        <f>AB238*TEST_SUMMARY!$C$9</f>
        <v>-0.49611293003523665</v>
      </c>
      <c r="AO238">
        <f>AC238*TEST_SUMMARY!$C$10</f>
        <v>-0.18469041192036334</v>
      </c>
      <c r="AP238">
        <f>AD238*TEST_SUMMARY!$C$11</f>
        <v>0.23813846799994265</v>
      </c>
      <c r="AQ238">
        <f>AE238*TEST_SUMMARY!$C$12</f>
        <v>-0.28008206528227803</v>
      </c>
      <c r="AR238">
        <f>AF238*TEST_SUMMARY!$C$13</f>
        <v>-7.9424741749105313E-2</v>
      </c>
      <c r="AS238">
        <f>AG238*TEST_SUMMARY!$C$14</f>
        <v>-8.8614999578798745E-2</v>
      </c>
      <c r="AT238">
        <f>TEST_SUMMARY!$C$2+SUM(AH238:AS238)</f>
        <v>-2.1636648049740508</v>
      </c>
      <c r="AU238">
        <f t="shared" si="37"/>
        <v>0.10306118528337906</v>
      </c>
      <c r="AV238">
        <f t="shared" si="38"/>
        <v>0.10876763026807804</v>
      </c>
      <c r="AW238">
        <f t="shared" si="39"/>
        <v>1</v>
      </c>
      <c r="AX238">
        <f t="shared" si="40"/>
        <v>0</v>
      </c>
      <c r="AY238" s="35">
        <f t="shared" si="48"/>
        <v>154</v>
      </c>
      <c r="AZ238" s="35">
        <f t="shared" si="48"/>
        <v>83</v>
      </c>
      <c r="BA238" s="35">
        <f t="shared" si="44"/>
        <v>0.71627906976744182</v>
      </c>
      <c r="BB238" s="35">
        <f t="shared" si="45"/>
        <v>0.97647058823529409</v>
      </c>
      <c r="BC238" s="35">
        <f t="shared" si="41"/>
        <v>0.26019151846785227</v>
      </c>
      <c r="BD238">
        <f t="shared" si="42"/>
        <v>0.97647058823529409</v>
      </c>
      <c r="BE238">
        <f t="shared" si="43"/>
        <v>0.71627906976744182</v>
      </c>
      <c r="BF238" s="23">
        <f>VLOOKUP(AH238,POINTS_TABLE!$D$2:$E$6,2,FALSE)</f>
        <v>-2.4216717822795024</v>
      </c>
      <c r="BG238" s="23">
        <f>VLOOKUP(AI238,POINTS_TABLE!$D$7:$E$12,2,FALSE)</f>
        <v>-3.4787121489872201</v>
      </c>
      <c r="BH238" s="23">
        <f>VLOOKUP(AJ238,POINTS_TABLE!$D$13:$E$18,2,FALSE)</f>
        <v>-11.589493164489957</v>
      </c>
      <c r="BI238" s="23">
        <f>VLOOKUP(AK238,POINTS_TABLE!$D$21:$E$24,2,FALSE)</f>
        <v>-5.6762886611832304</v>
      </c>
      <c r="BJ238" s="23">
        <f>VLOOKUP(AL238,POINTS_TABLE!$D$25:$E$27,2,FALSE)</f>
        <v>1.063873591300236</v>
      </c>
      <c r="BK238" s="23">
        <f>VLOOKUP(AM238,POINTS_TABLE!$D$28:$E$33,2,FALSE)</f>
        <v>2.5619698946306131</v>
      </c>
      <c r="BL238" s="23">
        <f>VLOOKUP(AN238,POINTS_TABLE!$D$34:$E$37,2,FALSE)</f>
        <v>-21.472189916481874</v>
      </c>
      <c r="BM238" s="23">
        <f>VLOOKUP(AO238,POINTS_TABLE!$D$38:$E$41,2,FALSE)</f>
        <v>-7.9935582413174426</v>
      </c>
      <c r="BN238" s="23">
        <f>VLOOKUP(AP238,POINTS_TABLE!$D$42:$E$44,2,FALSE)</f>
        <v>10.30683560485237</v>
      </c>
      <c r="BO238" s="23">
        <f>VLOOKUP(AQ238,POINTS_TABLE!$D$45:$E$48,2,FALSE)</f>
        <v>-12.122190198740443</v>
      </c>
      <c r="BP238" s="23">
        <f>VLOOKUP(AR238,POINTS_TABLE!$D$49:$E$50,2,FALSE)</f>
        <v>-3.4375704313596254</v>
      </c>
      <c r="BQ238" s="23">
        <f>VLOOKUP(AS238,POINTS_TABLE!$D$51:$E$52,2,FALSE)</f>
        <v>-3.8353326132213157</v>
      </c>
      <c r="BR238" s="39">
        <f>ROUND(SCORECARD_SCALLING!$C$6-SUM(BF238:BQ238)-TRAIN_SUMMARY!$C$2*SCORECARD_SCALLING!$C$5,0)</f>
        <v>564</v>
      </c>
      <c r="BS238" t="str">
        <f t="shared" si="46"/>
        <v>Manual review</v>
      </c>
      <c r="BT238">
        <f t="shared" si="47"/>
        <v>2</v>
      </c>
    </row>
    <row r="239" spans="1:72">
      <c r="A239" s="2" t="s">
        <v>37</v>
      </c>
      <c r="B239" s="2">
        <v>15</v>
      </c>
      <c r="C239" s="2" t="s">
        <v>22</v>
      </c>
      <c r="D239" s="2" t="s">
        <v>23</v>
      </c>
      <c r="E239" s="2">
        <v>1471</v>
      </c>
      <c r="F239" s="2" t="s">
        <v>34</v>
      </c>
      <c r="G239" s="2" t="s">
        <v>35</v>
      </c>
      <c r="H239" s="2">
        <v>4</v>
      </c>
      <c r="I239" s="2" t="s">
        <v>26</v>
      </c>
      <c r="J239" s="2" t="s">
        <v>27</v>
      </c>
      <c r="K239" s="2">
        <v>4</v>
      </c>
      <c r="L239" s="2" t="s">
        <v>47</v>
      </c>
      <c r="M239" s="2">
        <v>35</v>
      </c>
      <c r="N239" s="2" t="s">
        <v>27</v>
      </c>
      <c r="O239" s="2" t="s">
        <v>44</v>
      </c>
      <c r="P239" s="2">
        <v>2</v>
      </c>
      <c r="Q239" s="2" t="s">
        <v>30</v>
      </c>
      <c r="R239" s="2">
        <v>1</v>
      </c>
      <c r="S239" s="2" t="s">
        <v>31</v>
      </c>
      <c r="T239" s="2" t="s">
        <v>31</v>
      </c>
      <c r="U239" s="2">
        <v>0</v>
      </c>
      <c r="V239">
        <f>_xlfn.XLOOKUP(B239,Binning_WOE_IV!$C$2:$C$6,Binning_WOE_IV!$I$2:$I$6,"not found",-1)</f>
        <v>7.0953437452657447E-2</v>
      </c>
      <c r="W239">
        <f>_xlfn.XLOOKUP(E239,Binning_WOE_IV!$C$7:$C$12,Binning_WOE_IV!$I$7:$I$12,"not found",-1)</f>
        <v>0.16104877718831048</v>
      </c>
      <c r="X239">
        <f>_xlfn.XLOOKUP(M239,Binning_WOE_IV!$C$13:$C$18,Binning_WOE_IV!$I$13:$I$18,"not found",-1)</f>
        <v>-9.0210644079187538E-2</v>
      </c>
      <c r="Y239">
        <f>_xlfn.XLOOKUP(A239,Binning_WOE_IV!$B$32:$B$35,Binning_WOE_IV!$G$32:$G$35,"not found",0)</f>
        <v>1.1281887537091495</v>
      </c>
      <c r="Z239" s="23">
        <f>_xlfn.XLOOKUP(_xlfn.XLOOKUP(C239,Binning_WOE_IV!$AF$2:$AF$6,Binning_WOE_IV!$AG$2:$AG$6,"not found",0),Binning_WOE_IV!$R$36:$R$38,Binning_WOE_IV!$G$36:$G$38,"not found",0)</f>
        <v>0.68738688104907397</v>
      </c>
      <c r="AA239" cm="1">
        <f t="array" ref="AA239">_xlfn.SWITCH(D239,"radio/tv",Binning_WOE_IV!$G$39,"other",Binning_WOE_IV!$G$39,"education",Binning_WOE_IV!$G$40,"retraining",Binning_WOE_IV!$G$40,"furniture/equipment",Binning_WOE_IV!$G$41,"domestic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39">
        <f>_xlfn.LET(_xlpm.b,_xlfn.XLOOKUP(F239,Binning_WOE_IV!$AJ$2:$AJ$6,Binning_WOE_IV!$AK$2:$AK$6,"not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39">
        <f>_xlfn.LET(_xlpm.b,_xlfn.XLOOKUP(G239,Binning_WOE_IV!$AL$2:$AL$6,Binning_WOE_IV!$AM$2:$AM$6,"not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39">
        <f>_xlfn.XLOOKUP(_xlfn.XLOOKUP(I239,Binning_WOE_IV!$AN$2:$AN$5,Binning_WOE_IV!$AO$2:$AO$5,"not found",0),Binning_WOE_IV!$R$53:$R$55,Binning_WOE_IV!$G$53:$G$55,"not found",0)</f>
        <v>0.1811117123342415</v>
      </c>
      <c r="AE239">
        <f>_xlfn.LET(_xlpm.b,_xlfn.XLOOKUP(L239,Binning_WOE_IV!$AQ$2:$AQ$5,Binning_WOE_IV!$AR$2:$AR$5,"not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39">
        <f>_xlfn.XLOOKUP(_xlfn.XLOOKUP(N239,Binning_WOE_IV!$AS$2:$AS$4,Binning_WOE_IV!$AT$2:$AT$4,"not found",0),Binning_WOE_IV!$R$62:$R$63,Binning_WOE_IV!$G$62:$G$63,"not found",0)</f>
        <v>0.12957806221905885</v>
      </c>
      <c r="AG239">
        <f>_xlfn.XLOOKUP(_xlfn.XLOOKUP(O239,Binning_WOE_IV!$AU$2:$AU$4,Binning_WOE_IV!$AV$2:$AV$4,"not found",0),Binning_WOE_IV!$R$64:$R$65,Binning_WOE_IV!$G$64:$G$65,"not found",0)</f>
        <v>-0.4919272386823581</v>
      </c>
      <c r="AH239">
        <f>V239*TEST_SUMMARY!$C$3</f>
        <v>-5.5952498937620498E-2</v>
      </c>
      <c r="AI239">
        <f>W239*TEST_SUMMARY!$C$4</f>
        <v>-8.037531726833734E-2</v>
      </c>
      <c r="AJ239">
        <f>X239*TEST_SUMMARY!$C$5</f>
        <v>5.7453903556002682E-2</v>
      </c>
      <c r="AK239">
        <f>Y239*TEST_SUMMARY!$C$6</f>
        <v>-0.88431454425511169</v>
      </c>
      <c r="AL239">
        <f>Z239*TEST_SUMMARY!$C$7</f>
        <v>-0.37777464997720578</v>
      </c>
      <c r="AM239">
        <f>AA239*TEST_SUMMARY!$C$8</f>
        <v>-0.43521580803835686</v>
      </c>
      <c r="AN239">
        <f>AB239*TEST_SUMMARY!$C$9</f>
        <v>0.17108448609736249</v>
      </c>
      <c r="AO239">
        <f>AC239*TEST_SUMMARY!$C$10</f>
        <v>4.7923621110280083E-2</v>
      </c>
      <c r="AP239">
        <f>AD239*TEST_SUMMARY!$C$11</f>
        <v>-0.21458247952085815</v>
      </c>
      <c r="AQ239">
        <f>AE239*TEST_SUMMARY!$C$12</f>
        <v>0.30495501300893796</v>
      </c>
      <c r="AR239">
        <f>AF239*TEST_SUMMARY!$C$13</f>
        <v>-7.9424741749105313E-2</v>
      </c>
      <c r="AS239">
        <f>AG239*TEST_SUMMARY!$C$14</f>
        <v>0.18600799575071647</v>
      </c>
      <c r="AT239">
        <f>TEST_SUMMARY!$C$2+SUM(AH239:AS239)</f>
        <v>-2.1816158349854193</v>
      </c>
      <c r="AU239">
        <f t="shared" si="37"/>
        <v>0.10141358381831331</v>
      </c>
      <c r="AV239">
        <f t="shared" si="38"/>
        <v>0.10693239910657742</v>
      </c>
      <c r="AW239">
        <f t="shared" si="39"/>
        <v>1</v>
      </c>
      <c r="AX239">
        <f t="shared" si="40"/>
        <v>0</v>
      </c>
      <c r="AY239" s="35">
        <f t="shared" si="48"/>
        <v>155</v>
      </c>
      <c r="AZ239" s="35">
        <f t="shared" si="48"/>
        <v>83</v>
      </c>
      <c r="BA239" s="35">
        <f t="shared" si="44"/>
        <v>0.72093023255813948</v>
      </c>
      <c r="BB239" s="35">
        <f t="shared" si="45"/>
        <v>0.97647058823529409</v>
      </c>
      <c r="BC239" s="35">
        <f t="shared" si="41"/>
        <v>0.25554035567715461</v>
      </c>
      <c r="BD239">
        <f t="shared" si="42"/>
        <v>0.97647058823529409</v>
      </c>
      <c r="BE239">
        <f t="shared" si="43"/>
        <v>0.72093023255813948</v>
      </c>
      <c r="BF239" s="23">
        <f>VLOOKUP(AH239,POINTS_TABLE!$D$2:$E$6,2,FALSE)</f>
        <v>-2.4216717822795024</v>
      </c>
      <c r="BG239" s="23">
        <f>VLOOKUP(AI239,POINTS_TABLE!$D$7:$E$12,2,FALSE)</f>
        <v>-3.4787121489872201</v>
      </c>
      <c r="BH239" s="23">
        <f>VLOOKUP(AJ239,POINTS_TABLE!$D$13:$E$18,2,FALSE)</f>
        <v>2.4866538521987356</v>
      </c>
      <c r="BI239" s="23">
        <f>VLOOKUP(AK239,POINTS_TABLE!$D$21:$E$24,2,FALSE)</f>
        <v>-38.273886227485001</v>
      </c>
      <c r="BJ239" s="23">
        <f>VLOOKUP(AL239,POINTS_TABLE!$D$25:$E$27,2,FALSE)</f>
        <v>-16.350408422870363</v>
      </c>
      <c r="BK239" s="23">
        <f>VLOOKUP(AM239,POINTS_TABLE!$D$28:$E$33,2,FALSE)</f>
        <v>-18.836510639202615</v>
      </c>
      <c r="BL239" s="23">
        <f>VLOOKUP(AN239,POINTS_TABLE!$D$34:$E$37,2,FALSE)</f>
        <v>7.4046821899710498</v>
      </c>
      <c r="BM239" s="23">
        <f>VLOOKUP(AO239,POINTS_TABLE!$D$38:$E$41,2,FALSE)</f>
        <v>2.0741751155172814</v>
      </c>
      <c r="BN239" s="23">
        <f>VLOOKUP(AP239,POINTS_TABLE!$D$42:$E$44,2,FALSE)</f>
        <v>-9.2873123719919874</v>
      </c>
      <c r="BO239" s="23">
        <f>VLOOKUP(AQ239,POINTS_TABLE!$D$45:$E$48,2,FALSE)</f>
        <v>13.198712548866723</v>
      </c>
      <c r="BP239" s="23">
        <f>VLOOKUP(AR239,POINTS_TABLE!$D$49:$E$50,2,FALSE)</f>
        <v>-3.4375704313596254</v>
      </c>
      <c r="BQ239" s="23">
        <f>VLOOKUP(AS239,POINTS_TABLE!$D$51:$E$52,2,FALSE)</f>
        <v>8.0505843910576207</v>
      </c>
      <c r="BR239" s="39">
        <f>ROUND(SCORECARD_SCALLING!$C$6-SUM(BF239:BQ239)-TRAIN_SUMMARY!$C$2*SCORECARD_SCALLING!$C$5,0)</f>
        <v>565</v>
      </c>
      <c r="BS239" t="str">
        <f t="shared" si="46"/>
        <v>Manual review</v>
      </c>
      <c r="BT239">
        <f t="shared" si="47"/>
        <v>2</v>
      </c>
    </row>
    <row r="240" spans="1:72">
      <c r="A240" s="2" t="s">
        <v>37</v>
      </c>
      <c r="B240" s="2">
        <v>9</v>
      </c>
      <c r="C240" s="2" t="s">
        <v>33</v>
      </c>
      <c r="D240" s="2" t="s">
        <v>46</v>
      </c>
      <c r="E240" s="2">
        <v>3577</v>
      </c>
      <c r="F240" s="2" t="s">
        <v>59</v>
      </c>
      <c r="G240" s="2" t="s">
        <v>35</v>
      </c>
      <c r="H240" s="2">
        <v>1</v>
      </c>
      <c r="I240" s="2" t="s">
        <v>26</v>
      </c>
      <c r="J240" s="2" t="s">
        <v>42</v>
      </c>
      <c r="K240" s="2">
        <v>2</v>
      </c>
      <c r="L240" s="2" t="s">
        <v>28</v>
      </c>
      <c r="M240" s="2">
        <v>26</v>
      </c>
      <c r="N240" s="2" t="s">
        <v>27</v>
      </c>
      <c r="O240" s="2" t="s">
        <v>51</v>
      </c>
      <c r="P240" s="2">
        <v>1</v>
      </c>
      <c r="Q240" s="2" t="s">
        <v>30</v>
      </c>
      <c r="R240" s="2">
        <v>2</v>
      </c>
      <c r="S240" s="2" t="s">
        <v>27</v>
      </c>
      <c r="T240" s="2" t="s">
        <v>62</v>
      </c>
      <c r="U240" s="2">
        <v>0</v>
      </c>
      <c r="V240">
        <f>_xlfn.XLOOKUP(B240,Binning_WOE_IV!$C$2:$C$6,Binning_WOE_IV!$I$2:$I$6,"not found",-1)</f>
        <v>1.0146162505891094</v>
      </c>
      <c r="W240">
        <f>_xlfn.XLOOKUP(E240,Binning_WOE_IV!$C$7:$C$12,Binning_WOE_IV!$I$7:$I$12,"not found",-1)</f>
        <v>4.3939369041401284E-2</v>
      </c>
      <c r="X240">
        <f>_xlfn.XLOOKUP(M240,Binning_WOE_IV!$C$13:$C$18,Binning_WOE_IV!$I$13:$I$18,"not found",-1)</f>
        <v>-0.13233987329659078</v>
      </c>
      <c r="Y240">
        <f>_xlfn.XLOOKUP(A240,Binning_WOE_IV!$B$32:$B$35,Binning_WOE_IV!$G$32:$G$35,"not found",0)</f>
        <v>1.1281887537091495</v>
      </c>
      <c r="Z240" s="23">
        <f>_xlfn.XLOOKUP(_xlfn.XLOOKUP(C240,Binning_WOE_IV!$AF$2:$AF$6,Binning_WOE_IV!$AG$2:$AG$6,"not found",0),Binning_WOE_IV!$R$36:$R$38,Binning_WOE_IV!$G$36:$G$38,"not found",0)</f>
        <v>-4.4726268044255127E-2</v>
      </c>
      <c r="AA240" cm="1">
        <f t="array" ref="AA240">_xlfn.SWITCH(D240,"radio/tv",Binning_WOE_IV!$G$39,"other",Binning_WOE_IV!$G$39,"education",Binning_WOE_IV!$G$40,"retraining",Binning_WOE_IV!$G$40,"furniture/equipment",Binning_WOE_IV!$G$41,"domestic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40">
        <f>_xlfn.LET(_xlpm.b,_xlfn.XLOOKUP(F240,Binning_WOE_IV!$AJ$2:$AJ$6,Binning_WOE_IV!$AK$2:$AK$6,"not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240">
        <f>_xlfn.LET(_xlpm.b,_xlfn.XLOOKUP(G240,Binning_WOE_IV!$AL$2:$AL$6,Binning_WOE_IV!$AM$2:$AM$6,"not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40">
        <f>_xlfn.XLOOKUP(_xlfn.XLOOKUP(I240,Binning_WOE_IV!$AN$2:$AN$5,Binning_WOE_IV!$AO$2:$AO$5,"not found",0),Binning_WOE_IV!$R$53:$R$55,Binning_WOE_IV!$G$53:$G$55,"not found",0)</f>
        <v>0.1811117123342415</v>
      </c>
      <c r="AE240">
        <f>_xlfn.LET(_xlpm.b,_xlfn.XLOOKUP(L240,Binning_WOE_IV!$AQ$2:$AQ$5,Binning_WOE_IV!$AR$2:$AR$5,"not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40">
        <f>_xlfn.XLOOKUP(_xlfn.XLOOKUP(N240,Binning_WOE_IV!$AS$2:$AS$4,Binning_WOE_IV!$AT$2:$AT$4,"not found",0),Binning_WOE_IV!$R$62:$R$63,Binning_WOE_IV!$G$62:$G$63,"not found",0)</f>
        <v>0.12957806221905885</v>
      </c>
      <c r="AG240">
        <f>_xlfn.XLOOKUP(_xlfn.XLOOKUP(O240,Binning_WOE_IV!$AU$2:$AU$4,Binning_WOE_IV!$AV$2:$AV$4,"not found",0),Binning_WOE_IV!$R$64:$R$65,Binning_WOE_IV!$G$64:$G$65,"not found",0)</f>
        <v>-0.4919272386823581</v>
      </c>
      <c r="AH240">
        <f>V240*TEST_SUMMARY!$C$3</f>
        <v>-0.80010661528638027</v>
      </c>
      <c r="AI240">
        <f>W240*TEST_SUMMARY!$C$4</f>
        <v>-2.1929012991782761E-2</v>
      </c>
      <c r="AJ240">
        <f>X240*TEST_SUMMARY!$C$5</f>
        <v>8.428542324031725E-2</v>
      </c>
      <c r="AK240">
        <f>Y240*TEST_SUMMARY!$C$6</f>
        <v>-0.88431454425511169</v>
      </c>
      <c r="AL240">
        <f>Z240*TEST_SUMMARY!$C$7</f>
        <v>2.4580699342731407E-2</v>
      </c>
      <c r="AM240">
        <f>AA240*TEST_SUMMARY!$C$8</f>
        <v>0.38352631329769549</v>
      </c>
      <c r="AN240">
        <f>AB240*TEST_SUMMARY!$C$9</f>
        <v>0.18902110492895396</v>
      </c>
      <c r="AO240">
        <f>AC240*TEST_SUMMARY!$C$10</f>
        <v>4.7923621110280083E-2</v>
      </c>
      <c r="AP240">
        <f>AD240*TEST_SUMMARY!$C$11</f>
        <v>-0.21458247952085815</v>
      </c>
      <c r="AQ240">
        <f>AE240*TEST_SUMMARY!$C$12</f>
        <v>-0.28008206528227803</v>
      </c>
      <c r="AR240">
        <f>AF240*TEST_SUMMARY!$C$13</f>
        <v>-7.9424741749105313E-2</v>
      </c>
      <c r="AS240">
        <f>AG240*TEST_SUMMARY!$C$14</f>
        <v>0.18600799575071647</v>
      </c>
      <c r="AT240">
        <f>TEST_SUMMARY!$C$2+SUM(AH240:AS240)</f>
        <v>-2.1864951161769453</v>
      </c>
      <c r="AU240">
        <f t="shared" si="37"/>
        <v>0.10096980439201016</v>
      </c>
      <c r="AV240">
        <f t="shared" si="38"/>
        <v>0.1064386570790416</v>
      </c>
      <c r="AW240">
        <f t="shared" si="39"/>
        <v>1</v>
      </c>
      <c r="AX240">
        <f t="shared" si="40"/>
        <v>0</v>
      </c>
      <c r="AY240" s="35">
        <f t="shared" si="48"/>
        <v>156</v>
      </c>
      <c r="AZ240" s="35">
        <f t="shared" si="48"/>
        <v>83</v>
      </c>
      <c r="BA240" s="35">
        <f t="shared" si="44"/>
        <v>0.72558139534883725</v>
      </c>
      <c r="BB240" s="35">
        <f t="shared" si="45"/>
        <v>0.97647058823529409</v>
      </c>
      <c r="BC240" s="35">
        <f t="shared" si="41"/>
        <v>0.25088919288645684</v>
      </c>
      <c r="BD240">
        <f t="shared" si="42"/>
        <v>0.97647058823529409</v>
      </c>
      <c r="BE240">
        <f t="shared" si="43"/>
        <v>0.72558139534883725</v>
      </c>
      <c r="BF240" s="23">
        <f>VLOOKUP(AH240,POINTS_TABLE!$D$2:$E$6,2,FALSE)</f>
        <v>-34.629295381683434</v>
      </c>
      <c r="BG240" s="23">
        <f>VLOOKUP(AI240,POINTS_TABLE!$D$7:$E$12,2,FALSE)</f>
        <v>-0.94910634884503919</v>
      </c>
      <c r="BH240" s="23">
        <f>VLOOKUP(AJ240,POINTS_TABLE!$D$13:$E$18,2,FALSE)</f>
        <v>3.6479448638409924</v>
      </c>
      <c r="BI240" s="23">
        <f>VLOOKUP(AK240,POINTS_TABLE!$D$21:$E$24,2,FALSE)</f>
        <v>-38.273886227485001</v>
      </c>
      <c r="BJ240" s="23">
        <f>VLOOKUP(AL240,POINTS_TABLE!$D$25:$E$27,2,FALSE)</f>
        <v>1.063873591300236</v>
      </c>
      <c r="BK240" s="23">
        <f>VLOOKUP(AM240,POINTS_TABLE!$D$28:$E$33,2,FALSE)</f>
        <v>16.599345307350365</v>
      </c>
      <c r="BL240" s="23">
        <f>VLOOKUP(AN240,POINTS_TABLE!$D$34:$E$37,2,FALSE)</f>
        <v>8.180994321130628</v>
      </c>
      <c r="BM240" s="23">
        <f>VLOOKUP(AO240,POINTS_TABLE!$D$38:$E$41,2,FALSE)</f>
        <v>2.0741751155172814</v>
      </c>
      <c r="BN240" s="23">
        <f>VLOOKUP(AP240,POINTS_TABLE!$D$42:$E$44,2,FALSE)</f>
        <v>-9.2873123719919874</v>
      </c>
      <c r="BO240" s="23">
        <f>VLOOKUP(AQ240,POINTS_TABLE!$D$45:$E$48,2,FALSE)</f>
        <v>-12.122190198740443</v>
      </c>
      <c r="BP240" s="23">
        <f>VLOOKUP(AR240,POINTS_TABLE!$D$49:$E$50,2,FALSE)</f>
        <v>-3.4375704313596254</v>
      </c>
      <c r="BQ240" s="23">
        <f>VLOOKUP(AS240,POINTS_TABLE!$D$51:$E$52,2,FALSE)</f>
        <v>8.0505843910576207</v>
      </c>
      <c r="BR240" s="39">
        <f>ROUND(SCORECARD_SCALLING!$C$6-SUM(BF240:BQ240)-TRAIN_SUMMARY!$C$2*SCORECARD_SCALLING!$C$5,0)</f>
        <v>565</v>
      </c>
      <c r="BS240" t="str">
        <f t="shared" si="46"/>
        <v>Manual review</v>
      </c>
      <c r="BT240">
        <f t="shared" si="47"/>
        <v>2</v>
      </c>
    </row>
    <row r="241" spans="1:72">
      <c r="A241" s="2" t="s">
        <v>37</v>
      </c>
      <c r="B241" s="2">
        <v>18</v>
      </c>
      <c r="C241" s="2" t="s">
        <v>22</v>
      </c>
      <c r="D241" s="2" t="s">
        <v>23</v>
      </c>
      <c r="E241" s="2">
        <v>2404</v>
      </c>
      <c r="F241" s="2" t="s">
        <v>34</v>
      </c>
      <c r="G241" s="2" t="s">
        <v>35</v>
      </c>
      <c r="H241" s="2">
        <v>2</v>
      </c>
      <c r="I241" s="2" t="s">
        <v>36</v>
      </c>
      <c r="J241" s="2" t="s">
        <v>27</v>
      </c>
      <c r="K241" s="2">
        <v>2</v>
      </c>
      <c r="L241" s="2" t="s">
        <v>50</v>
      </c>
      <c r="M241" s="2">
        <v>26</v>
      </c>
      <c r="N241" s="2" t="s">
        <v>27</v>
      </c>
      <c r="O241" s="2" t="s">
        <v>29</v>
      </c>
      <c r="P241" s="2">
        <v>2</v>
      </c>
      <c r="Q241" s="2" t="s">
        <v>30</v>
      </c>
      <c r="R241" s="2">
        <v>1</v>
      </c>
      <c r="S241" s="2" t="s">
        <v>27</v>
      </c>
      <c r="T241" s="2" t="s">
        <v>31</v>
      </c>
      <c r="U241" s="2">
        <v>0</v>
      </c>
      <c r="V241">
        <f>_xlfn.XLOOKUP(B241,Binning_WOE_IV!$C$2:$C$6,Binning_WOE_IV!$I$2:$I$6,"not found",-1)</f>
        <v>7.0953437452657447E-2</v>
      </c>
      <c r="W241">
        <f>_xlfn.XLOOKUP(E241,Binning_WOE_IV!$C$7:$C$12,Binning_WOE_IV!$I$7:$I$12,"not found",-1)</f>
        <v>0.12361395596717682</v>
      </c>
      <c r="X241">
        <f>_xlfn.XLOOKUP(M241,Binning_WOE_IV!$C$13:$C$18,Binning_WOE_IV!$I$13:$I$18,"not found",-1)</f>
        <v>-0.13233987329659078</v>
      </c>
      <c r="Y241">
        <f>_xlfn.XLOOKUP(A241,Binning_WOE_IV!$B$32:$B$35,Binning_WOE_IV!$G$32:$G$35,"not found",0)</f>
        <v>1.1281887537091495</v>
      </c>
      <c r="Z241" s="23">
        <f>_xlfn.XLOOKUP(_xlfn.XLOOKUP(C241,Binning_WOE_IV!$AF$2:$AF$6,Binning_WOE_IV!$AG$2:$AG$6,"not found",0),Binning_WOE_IV!$R$36:$R$38,Binning_WOE_IV!$G$36:$G$38,"not found",0)</f>
        <v>0.68738688104907397</v>
      </c>
      <c r="AA241" cm="1">
        <f t="array" ref="AA241">_xlfn.SWITCH(D241,"radio/tv",Binning_WOE_IV!$G$39,"other",Binning_WOE_IV!$G$39,"education",Binning_WOE_IV!$G$40,"retraining",Binning_WOE_IV!$G$40,"furniture/equipment",Binning_WOE_IV!$G$41,"domestic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41">
        <f>_xlfn.LET(_xlpm.b,_xlfn.XLOOKUP(F241,Binning_WOE_IV!$AJ$2:$AJ$6,Binning_WOE_IV!$AK$2:$AK$6,"not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41">
        <f>_xlfn.LET(_xlpm.b,_xlfn.XLOOKUP(G241,Binning_WOE_IV!$AL$2:$AL$6,Binning_WOE_IV!$AM$2:$AM$6,"not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41">
        <f>_xlfn.XLOOKUP(_xlfn.XLOOKUP(I241,Binning_WOE_IV!$AN$2:$AN$5,Binning_WOE_IV!$AO$2:$AO$5,"not found",0),Binning_WOE_IV!$R$53:$R$55,Binning_WOE_IV!$G$53:$G$55,"not found",0)</f>
        <v>-0.20099341664998441</v>
      </c>
      <c r="AE241">
        <f>_xlfn.LET(_xlpm.b,_xlfn.XLOOKUP(L241,Binning_WOE_IV!$AQ$2:$AQ$5,Binning_WOE_IV!$AR$2:$AR$5,"not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41">
        <f>_xlfn.XLOOKUP(_xlfn.XLOOKUP(N241,Binning_WOE_IV!$AS$2:$AS$4,Binning_WOE_IV!$AT$2:$AT$4,"not found",0),Binning_WOE_IV!$R$62:$R$63,Binning_WOE_IV!$G$62:$G$63,"not found",0)</f>
        <v>0.12957806221905885</v>
      </c>
      <c r="AG241">
        <f>_xlfn.XLOOKUP(_xlfn.XLOOKUP(O241,Binning_WOE_IV!$AU$2:$AU$4,Binning_WOE_IV!$AV$2:$AV$4,"not found",0),Binning_WOE_IV!$R$64:$R$65,Binning_WOE_IV!$G$64:$G$65,"not found",0)</f>
        <v>0.23435622685305388</v>
      </c>
      <c r="AH241">
        <f>V241*TEST_SUMMARY!$C$3</f>
        <v>-5.5952498937620498E-2</v>
      </c>
      <c r="AI241">
        <f>W241*TEST_SUMMARY!$C$4</f>
        <v>-6.1692557392340606E-2</v>
      </c>
      <c r="AJ241">
        <f>X241*TEST_SUMMARY!$C$5</f>
        <v>8.428542324031725E-2</v>
      </c>
      <c r="AK241">
        <f>Y241*TEST_SUMMARY!$C$6</f>
        <v>-0.88431454425511169</v>
      </c>
      <c r="AL241">
        <f>Z241*TEST_SUMMARY!$C$7</f>
        <v>-0.37777464997720578</v>
      </c>
      <c r="AM241">
        <f>AA241*TEST_SUMMARY!$C$8</f>
        <v>-0.43521580803835686</v>
      </c>
      <c r="AN241">
        <f>AB241*TEST_SUMMARY!$C$9</f>
        <v>0.17108448609736249</v>
      </c>
      <c r="AO241">
        <f>AC241*TEST_SUMMARY!$C$10</f>
        <v>4.7923621110280083E-2</v>
      </c>
      <c r="AP241">
        <f>AD241*TEST_SUMMARY!$C$11</f>
        <v>0.23813846799994265</v>
      </c>
      <c r="AQ241">
        <f>AE241*TEST_SUMMARY!$C$12</f>
        <v>6.1778553558697331E-2</v>
      </c>
      <c r="AR241">
        <f>AF241*TEST_SUMMARY!$C$13</f>
        <v>-7.9424741749105313E-2</v>
      </c>
      <c r="AS241">
        <f>AG241*TEST_SUMMARY!$C$14</f>
        <v>-8.8614999578798745E-2</v>
      </c>
      <c r="AT241">
        <f>TEST_SUMMARY!$C$2+SUM(AH241:AS241)</f>
        <v>-2.2011800626840632</v>
      </c>
      <c r="AU241">
        <f t="shared" si="37"/>
        <v>9.9644569142731759E-2</v>
      </c>
      <c r="AV241">
        <f t="shared" si="38"/>
        <v>0.10496567044471559</v>
      </c>
      <c r="AW241">
        <f t="shared" si="39"/>
        <v>1</v>
      </c>
      <c r="AX241">
        <f t="shared" si="40"/>
        <v>0</v>
      </c>
      <c r="AY241" s="35">
        <f t="shared" si="48"/>
        <v>157</v>
      </c>
      <c r="AZ241" s="35">
        <f t="shared" si="48"/>
        <v>83</v>
      </c>
      <c r="BA241" s="35">
        <f t="shared" si="44"/>
        <v>0.73023255813953492</v>
      </c>
      <c r="BB241" s="35">
        <f t="shared" si="45"/>
        <v>0.97647058823529409</v>
      </c>
      <c r="BC241" s="35">
        <f t="shared" si="41"/>
        <v>0.24623803009575917</v>
      </c>
      <c r="BD241">
        <f t="shared" si="42"/>
        <v>0.97647058823529409</v>
      </c>
      <c r="BE241">
        <f t="shared" si="43"/>
        <v>0.73023255813953492</v>
      </c>
      <c r="BF241" s="23">
        <f>VLOOKUP(AH241,POINTS_TABLE!$D$2:$E$6,2,FALSE)</f>
        <v>-2.4216717822795024</v>
      </c>
      <c r="BG241" s="23">
        <f>VLOOKUP(AI241,POINTS_TABLE!$D$7:$E$12,2,FALSE)</f>
        <v>-2.6701063982906263</v>
      </c>
      <c r="BH241" s="23">
        <f>VLOOKUP(AJ241,POINTS_TABLE!$D$13:$E$18,2,FALSE)</f>
        <v>3.6479448638409924</v>
      </c>
      <c r="BI241" s="23">
        <f>VLOOKUP(AK241,POINTS_TABLE!$D$21:$E$24,2,FALSE)</f>
        <v>-38.273886227485001</v>
      </c>
      <c r="BJ241" s="23">
        <f>VLOOKUP(AL241,POINTS_TABLE!$D$25:$E$27,2,FALSE)</f>
        <v>-16.350408422870363</v>
      </c>
      <c r="BK241" s="23">
        <f>VLOOKUP(AM241,POINTS_TABLE!$D$28:$E$33,2,FALSE)</f>
        <v>-18.836510639202615</v>
      </c>
      <c r="BL241" s="23">
        <f>VLOOKUP(AN241,POINTS_TABLE!$D$34:$E$37,2,FALSE)</f>
        <v>7.4046821899710498</v>
      </c>
      <c r="BM241" s="23">
        <f>VLOOKUP(AO241,POINTS_TABLE!$D$38:$E$41,2,FALSE)</f>
        <v>2.0741751155172814</v>
      </c>
      <c r="BN241" s="23">
        <f>VLOOKUP(AP241,POINTS_TABLE!$D$42:$E$44,2,FALSE)</f>
        <v>10.30683560485237</v>
      </c>
      <c r="BO241" s="23">
        <f>VLOOKUP(AQ241,POINTS_TABLE!$D$45:$E$48,2,FALSE)</f>
        <v>2.6738283855727758</v>
      </c>
      <c r="BP241" s="23">
        <f>VLOOKUP(AR241,POINTS_TABLE!$D$49:$E$50,2,FALSE)</f>
        <v>-3.4375704313596254</v>
      </c>
      <c r="BQ241" s="23">
        <f>VLOOKUP(AS241,POINTS_TABLE!$D$51:$E$52,2,FALSE)</f>
        <v>-3.8353326132213157</v>
      </c>
      <c r="BR241" s="39">
        <f>ROUND(SCORECARD_SCALLING!$C$6-SUM(BF241:BQ241)-TRAIN_SUMMARY!$C$2*SCORECARD_SCALLING!$C$5,0)</f>
        <v>566</v>
      </c>
      <c r="BS241" t="str">
        <f t="shared" si="46"/>
        <v>Manual review</v>
      </c>
      <c r="BT241">
        <f t="shared" si="47"/>
        <v>2</v>
      </c>
    </row>
    <row r="242" spans="1:72">
      <c r="A242" s="2" t="s">
        <v>37</v>
      </c>
      <c r="B242" s="2">
        <v>21</v>
      </c>
      <c r="C242" s="2" t="s">
        <v>45</v>
      </c>
      <c r="D242" s="2" t="s">
        <v>49</v>
      </c>
      <c r="E242" s="2">
        <v>2993</v>
      </c>
      <c r="F242" s="2" t="s">
        <v>34</v>
      </c>
      <c r="G242" s="2" t="s">
        <v>35</v>
      </c>
      <c r="H242" s="2">
        <v>3</v>
      </c>
      <c r="I242" s="2" t="s">
        <v>26</v>
      </c>
      <c r="J242" s="2" t="s">
        <v>27</v>
      </c>
      <c r="K242" s="2">
        <v>2</v>
      </c>
      <c r="L242" s="2" t="s">
        <v>28</v>
      </c>
      <c r="M242" s="2">
        <v>28</v>
      </c>
      <c r="N242" s="2" t="s">
        <v>65</v>
      </c>
      <c r="O242" s="2" t="s">
        <v>29</v>
      </c>
      <c r="P242" s="2">
        <v>2</v>
      </c>
      <c r="Q242" s="2" t="s">
        <v>40</v>
      </c>
      <c r="R242" s="2">
        <v>1</v>
      </c>
      <c r="S242" s="2" t="s">
        <v>27</v>
      </c>
      <c r="T242" s="2" t="s">
        <v>31</v>
      </c>
      <c r="U242" s="2">
        <v>0</v>
      </c>
      <c r="V242">
        <f>_xlfn.XLOOKUP(B242,Binning_WOE_IV!$C$2:$C$6,Binning_WOE_IV!$I$2:$I$6,"not found",-1)</f>
        <v>7.0953437452657447E-2</v>
      </c>
      <c r="W242">
        <f>_xlfn.XLOOKUP(E242,Binning_WOE_IV!$C$7:$C$12,Binning_WOE_IV!$I$7:$I$12,"not found",-1)</f>
        <v>0.12361395596717682</v>
      </c>
      <c r="X242">
        <f>_xlfn.XLOOKUP(M242,Binning_WOE_IV!$C$13:$C$18,Binning_WOE_IV!$I$13:$I$18,"not found",-1)</f>
        <v>-0.13233987329659078</v>
      </c>
      <c r="Y242">
        <f>_xlfn.XLOOKUP(A242,Binning_WOE_IV!$B$32:$B$35,Binning_WOE_IV!$G$32:$G$35,"not found",0)</f>
        <v>1.1281887537091495</v>
      </c>
      <c r="Z242" s="23">
        <f>_xlfn.XLOOKUP(_xlfn.XLOOKUP(C242,Binning_WOE_IV!$AF$2:$AF$6,Binning_WOE_IV!$AG$2:$AG$6,"not found",0),Binning_WOE_IV!$R$36:$R$38,Binning_WOE_IV!$G$36:$G$38,"not found",0)</f>
        <v>-4.4726268044255127E-2</v>
      </c>
      <c r="AA242" cm="1">
        <f t="array" ref="AA242">_xlfn.SWITCH(D242,"radio/tv",Binning_WOE_IV!$G$39,"other",Binning_WOE_IV!$G$39,"education",Binning_WOE_IV!$G$40,"retraining",Binning_WOE_IV!$G$40,"furniture/equipment",Binning_WOE_IV!$G$41,"domestic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42">
        <f>_xlfn.LET(_xlpm.b,_xlfn.XLOOKUP(F242,Binning_WOE_IV!$AJ$2:$AJ$6,Binning_WOE_IV!$AK$2:$AK$6,"not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42">
        <f>_xlfn.LET(_xlpm.b,_xlfn.XLOOKUP(G242,Binning_WOE_IV!$AL$2:$AL$6,Binning_WOE_IV!$AM$2:$AM$6,"not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42">
        <f>_xlfn.XLOOKUP(_xlfn.XLOOKUP(I242,Binning_WOE_IV!$AN$2:$AN$5,Binning_WOE_IV!$AO$2:$AO$5,"not found",0),Binning_WOE_IV!$R$53:$R$55,Binning_WOE_IV!$G$53:$G$55,"not found",0)</f>
        <v>0.1811117123342415</v>
      </c>
      <c r="AE242">
        <f>_xlfn.LET(_xlpm.b,_xlfn.XLOOKUP(L242,Binning_WOE_IV!$AQ$2:$AQ$5,Binning_WOE_IV!$AR$2:$AR$5,"not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42">
        <f>_xlfn.XLOOKUP(_xlfn.XLOOKUP(N242,Binning_WOE_IV!$AS$2:$AS$4,Binning_WOE_IV!$AT$2:$AT$4,"not found",0),Binning_WOE_IV!$R$62:$R$63,Binning_WOE_IV!$G$62:$G$63,"not found",0)</f>
        <v>-0.54969627176468283</v>
      </c>
      <c r="AG242">
        <f>_xlfn.XLOOKUP(_xlfn.XLOOKUP(O242,Binning_WOE_IV!$AU$2:$AU$4,Binning_WOE_IV!$AV$2:$AV$4,"not found",0),Binning_WOE_IV!$R$64:$R$65,Binning_WOE_IV!$G$64:$G$65,"not found",0)</f>
        <v>0.23435622685305388</v>
      </c>
      <c r="AH242">
        <f>V242*TEST_SUMMARY!$C$3</f>
        <v>-5.5952498937620498E-2</v>
      </c>
      <c r="AI242">
        <f>W242*TEST_SUMMARY!$C$4</f>
        <v>-6.1692557392340606E-2</v>
      </c>
      <c r="AJ242">
        <f>X242*TEST_SUMMARY!$C$5</f>
        <v>8.428542324031725E-2</v>
      </c>
      <c r="AK242">
        <f>Y242*TEST_SUMMARY!$C$6</f>
        <v>-0.88431454425511169</v>
      </c>
      <c r="AL242">
        <f>Z242*TEST_SUMMARY!$C$7</f>
        <v>2.4580699342731407E-2</v>
      </c>
      <c r="AM242">
        <f>AA242*TEST_SUMMARY!$C$8</f>
        <v>-0.46936907902687153</v>
      </c>
      <c r="AN242">
        <f>AB242*TEST_SUMMARY!$C$9</f>
        <v>0.17108448609736249</v>
      </c>
      <c r="AO242">
        <f>AC242*TEST_SUMMARY!$C$10</f>
        <v>4.7923621110280083E-2</v>
      </c>
      <c r="AP242">
        <f>AD242*TEST_SUMMARY!$C$11</f>
        <v>-0.21458247952085815</v>
      </c>
      <c r="AQ242">
        <f>AE242*TEST_SUMMARY!$C$12</f>
        <v>-0.28008206528227803</v>
      </c>
      <c r="AR242">
        <f>AF242*TEST_SUMMARY!$C$13</f>
        <v>0.33693577197926589</v>
      </c>
      <c r="AS242">
        <f>AG242*TEST_SUMMARY!$C$14</f>
        <v>-8.8614999578798745E-2</v>
      </c>
      <c r="AT242">
        <f>TEST_SUMMARY!$C$2+SUM(AH242:AS242)</f>
        <v>-2.2111990369860455</v>
      </c>
      <c r="AU242">
        <f t="shared" si="37"/>
        <v>9.8749310071296337E-2</v>
      </c>
      <c r="AV242">
        <f t="shared" si="38"/>
        <v>0.10397182485905086</v>
      </c>
      <c r="AW242">
        <f t="shared" si="39"/>
        <v>1</v>
      </c>
      <c r="AX242">
        <f t="shared" si="40"/>
        <v>0</v>
      </c>
      <c r="AY242" s="35">
        <f t="shared" si="48"/>
        <v>158</v>
      </c>
      <c r="AZ242" s="35">
        <f t="shared" si="48"/>
        <v>83</v>
      </c>
      <c r="BA242" s="35">
        <f t="shared" si="44"/>
        <v>0.73488372093023258</v>
      </c>
      <c r="BB242" s="35">
        <f t="shared" si="45"/>
        <v>0.97647058823529409</v>
      </c>
      <c r="BC242" s="35">
        <f t="shared" si="41"/>
        <v>0.24158686730506151</v>
      </c>
      <c r="BD242">
        <f t="shared" si="42"/>
        <v>0.97647058823529409</v>
      </c>
      <c r="BE242">
        <f t="shared" si="43"/>
        <v>0.73488372093023258</v>
      </c>
      <c r="BF242" s="23">
        <f>VLOOKUP(AH242,POINTS_TABLE!$D$2:$E$6,2,FALSE)</f>
        <v>-2.4216717822795024</v>
      </c>
      <c r="BG242" s="23">
        <f>VLOOKUP(AI242,POINTS_TABLE!$D$7:$E$12,2,FALSE)</f>
        <v>-2.6701063982906263</v>
      </c>
      <c r="BH242" s="23">
        <f>VLOOKUP(AJ242,POINTS_TABLE!$D$13:$E$18,2,FALSE)</f>
        <v>3.6479448638409924</v>
      </c>
      <c r="BI242" s="23">
        <f>VLOOKUP(AK242,POINTS_TABLE!$D$21:$E$24,2,FALSE)</f>
        <v>-38.273886227485001</v>
      </c>
      <c r="BJ242" s="23">
        <f>VLOOKUP(AL242,POINTS_TABLE!$D$25:$E$27,2,FALSE)</f>
        <v>1.063873591300236</v>
      </c>
      <c r="BK242" s="23">
        <f>VLOOKUP(AM242,POINTS_TABLE!$D$28:$E$33,2,FALSE)</f>
        <v>-20.314693279760625</v>
      </c>
      <c r="BL242" s="23">
        <f>VLOOKUP(AN242,POINTS_TABLE!$D$34:$E$37,2,FALSE)</f>
        <v>7.4046821899710498</v>
      </c>
      <c r="BM242" s="23">
        <f>VLOOKUP(AO242,POINTS_TABLE!$D$38:$E$41,2,FALSE)</f>
        <v>2.0741751155172814</v>
      </c>
      <c r="BN242" s="23">
        <f>VLOOKUP(AP242,POINTS_TABLE!$D$42:$E$44,2,FALSE)</f>
        <v>-9.2873123719919874</v>
      </c>
      <c r="BO242" s="23">
        <f>VLOOKUP(AQ242,POINTS_TABLE!$D$45:$E$48,2,FALSE)</f>
        <v>-12.122190198740443</v>
      </c>
      <c r="BP242" s="23">
        <f>VLOOKUP(AR242,POINTS_TABLE!$D$49:$E$50,2,FALSE)</f>
        <v>14.582867019977442</v>
      </c>
      <c r="BQ242" s="23">
        <f>VLOOKUP(AS242,POINTS_TABLE!$D$51:$E$52,2,FALSE)</f>
        <v>-3.8353326132213157</v>
      </c>
      <c r="BR242" s="39">
        <f>ROUND(SCORECARD_SCALLING!$C$6-SUM(BF242:BQ242)-TRAIN_SUMMARY!$C$2*SCORECARD_SCALLING!$C$5,0)</f>
        <v>566</v>
      </c>
      <c r="BS242" t="str">
        <f t="shared" si="46"/>
        <v>Manual review</v>
      </c>
      <c r="BT242">
        <f t="shared" si="47"/>
        <v>2</v>
      </c>
    </row>
    <row r="243" spans="1:72">
      <c r="A243" s="2" t="s">
        <v>63</v>
      </c>
      <c r="B243" s="2">
        <v>4</v>
      </c>
      <c r="C243" s="2" t="s">
        <v>33</v>
      </c>
      <c r="D243" s="2" t="s">
        <v>46</v>
      </c>
      <c r="E243" s="2">
        <v>1494</v>
      </c>
      <c r="F243" s="2" t="s">
        <v>24</v>
      </c>
      <c r="G243" s="2" t="s">
        <v>57</v>
      </c>
      <c r="H243" s="2">
        <v>1</v>
      </c>
      <c r="I243" s="2" t="s">
        <v>26</v>
      </c>
      <c r="J243" s="2" t="s">
        <v>27</v>
      </c>
      <c r="K243" s="2">
        <v>2</v>
      </c>
      <c r="L243" s="2" t="s">
        <v>28</v>
      </c>
      <c r="M243" s="2">
        <v>29</v>
      </c>
      <c r="N243" s="2" t="s">
        <v>27</v>
      </c>
      <c r="O243" s="2" t="s">
        <v>29</v>
      </c>
      <c r="P243" s="2">
        <v>1</v>
      </c>
      <c r="Q243" s="2" t="s">
        <v>40</v>
      </c>
      <c r="R243" s="2">
        <v>2</v>
      </c>
      <c r="S243" s="2" t="s">
        <v>27</v>
      </c>
      <c r="T243" s="2" t="s">
        <v>62</v>
      </c>
      <c r="U243" s="2">
        <v>0</v>
      </c>
      <c r="V243">
        <f>_xlfn.XLOOKUP(B243,Binning_WOE_IV!$C$2:$C$6,Binning_WOE_IV!$I$2:$I$6,"not found",-1)</f>
        <v>1.0146162505891094</v>
      </c>
      <c r="W243">
        <f>_xlfn.XLOOKUP(E243,Binning_WOE_IV!$C$7:$C$12,Binning_WOE_IV!$I$7:$I$12,"not found",-1)</f>
        <v>0.16104877718831048</v>
      </c>
      <c r="X243">
        <f>_xlfn.XLOOKUP(M243,Binning_WOE_IV!$C$13:$C$18,Binning_WOE_IV!$I$13:$I$18,"not found",-1)</f>
        <v>-0.13233987329659078</v>
      </c>
      <c r="Y243">
        <f>_xlfn.XLOOKUP(A243,Binning_WOE_IV!$B$32:$B$35,Binning_WOE_IV!$G$32:$G$35,"not found",0)</f>
        <v>0.16731839020190586</v>
      </c>
      <c r="Z243" s="23">
        <f>_xlfn.XLOOKUP(_xlfn.XLOOKUP(C243,Binning_WOE_IV!$AF$2:$AF$6,Binning_WOE_IV!$AG$2:$AG$6,"not found",0),Binning_WOE_IV!$R$36:$R$38,Binning_WOE_IV!$G$36:$G$38,"not found",0)</f>
        <v>-4.4726268044255127E-2</v>
      </c>
      <c r="AA243" cm="1">
        <f t="array" ref="AA243">_xlfn.SWITCH(D243,"radio/tv",Binning_WOE_IV!$G$39,"other",Binning_WOE_IV!$G$39,"education",Binning_WOE_IV!$G$40,"retraining",Binning_WOE_IV!$G$40,"furniture/equipment",Binning_WOE_IV!$G$41,"domestic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43">
        <f>_xlfn.LET(_xlpm.b,_xlfn.XLOOKUP(F243,Binning_WOE_IV!$AJ$2:$AJ$6,Binning_WOE_IV!$AK$2:$AK$6,"not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43">
        <f>_xlfn.LET(_xlpm.b,_xlfn.XLOOKUP(G243,Binning_WOE_IV!$AL$2:$AL$6,Binning_WOE_IV!$AM$2:$AM$6,"not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43">
        <f>_xlfn.XLOOKUP(_xlfn.XLOOKUP(I243,Binning_WOE_IV!$AN$2:$AN$5,Binning_WOE_IV!$AO$2:$AO$5,"not found",0),Binning_WOE_IV!$R$53:$R$55,Binning_WOE_IV!$G$53:$G$55,"not found",0)</f>
        <v>0.1811117123342415</v>
      </c>
      <c r="AE243">
        <f>_xlfn.LET(_xlpm.b,_xlfn.XLOOKUP(L243,Binning_WOE_IV!$AQ$2:$AQ$5,Binning_WOE_IV!$AR$2:$AR$5,"not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43">
        <f>_xlfn.XLOOKUP(_xlfn.XLOOKUP(N243,Binning_WOE_IV!$AS$2:$AS$4,Binning_WOE_IV!$AT$2:$AT$4,"not found",0),Binning_WOE_IV!$R$62:$R$63,Binning_WOE_IV!$G$62:$G$63,"not found",0)</f>
        <v>0.12957806221905885</v>
      </c>
      <c r="AG243">
        <f>_xlfn.XLOOKUP(_xlfn.XLOOKUP(O243,Binning_WOE_IV!$AU$2:$AU$4,Binning_WOE_IV!$AV$2:$AV$4,"not found",0),Binning_WOE_IV!$R$64:$R$65,Binning_WOE_IV!$G$64:$G$65,"not found",0)</f>
        <v>0.23435622685305388</v>
      </c>
      <c r="AH243">
        <f>V243*TEST_SUMMARY!$C$3</f>
        <v>-0.80010661528638027</v>
      </c>
      <c r="AI243">
        <f>W243*TEST_SUMMARY!$C$4</f>
        <v>-8.037531726833734E-2</v>
      </c>
      <c r="AJ243">
        <f>X243*TEST_SUMMARY!$C$5</f>
        <v>8.428542324031725E-2</v>
      </c>
      <c r="AK243">
        <f>Y243*TEST_SUMMARY!$C$6</f>
        <v>-0.13115011605145144</v>
      </c>
      <c r="AL243">
        <f>Z243*TEST_SUMMARY!$C$7</f>
        <v>2.4580699342731407E-2</v>
      </c>
      <c r="AM243">
        <f>AA243*TEST_SUMMARY!$C$8</f>
        <v>0.38352631329769549</v>
      </c>
      <c r="AN243">
        <f>AB243*TEST_SUMMARY!$C$9</f>
        <v>-0.49611293003523665</v>
      </c>
      <c r="AO243">
        <f>AC243*TEST_SUMMARY!$C$10</f>
        <v>0.2867089209985732</v>
      </c>
      <c r="AP243">
        <f>AD243*TEST_SUMMARY!$C$11</f>
        <v>-0.21458247952085815</v>
      </c>
      <c r="AQ243">
        <f>AE243*TEST_SUMMARY!$C$12</f>
        <v>-0.28008206528227803</v>
      </c>
      <c r="AR243">
        <f>AF243*TEST_SUMMARY!$C$13</f>
        <v>-7.9424741749105313E-2</v>
      </c>
      <c r="AS243">
        <f>AG243*TEST_SUMMARY!$C$14</f>
        <v>-8.8614999578798745E-2</v>
      </c>
      <c r="AT243">
        <f>TEST_SUMMARY!$C$2+SUM(AH243:AS243)</f>
        <v>-2.212748722655252</v>
      </c>
      <c r="AU243">
        <f t="shared" si="37"/>
        <v>9.8611477059998315E-2</v>
      </c>
      <c r="AV243">
        <f t="shared" si="38"/>
        <v>0.10381890128945052</v>
      </c>
      <c r="AW243">
        <f t="shared" si="39"/>
        <v>1</v>
      </c>
      <c r="AX243">
        <f t="shared" si="40"/>
        <v>0</v>
      </c>
      <c r="AY243" s="35">
        <f t="shared" si="48"/>
        <v>159</v>
      </c>
      <c r="AZ243" s="35">
        <f t="shared" si="48"/>
        <v>83</v>
      </c>
      <c r="BA243" s="35">
        <f t="shared" si="44"/>
        <v>0.73953488372093024</v>
      </c>
      <c r="BB243" s="35">
        <f t="shared" si="45"/>
        <v>0.97647058823529409</v>
      </c>
      <c r="BC243" s="35">
        <f t="shared" si="41"/>
        <v>0.23693570451436385</v>
      </c>
      <c r="BD243">
        <f t="shared" si="42"/>
        <v>0.97647058823529409</v>
      </c>
      <c r="BE243">
        <f t="shared" si="43"/>
        <v>0.73953488372093024</v>
      </c>
      <c r="BF243" s="23">
        <f>VLOOKUP(AH243,POINTS_TABLE!$D$2:$E$6,2,FALSE)</f>
        <v>-34.629295381683434</v>
      </c>
      <c r="BG243" s="23">
        <f>VLOOKUP(AI243,POINTS_TABLE!$D$7:$E$12,2,FALSE)</f>
        <v>-3.4787121489872201</v>
      </c>
      <c r="BH243" s="23">
        <f>VLOOKUP(AJ243,POINTS_TABLE!$D$13:$E$18,2,FALSE)</f>
        <v>3.6479448638409924</v>
      </c>
      <c r="BI243" s="23">
        <f>VLOOKUP(AK243,POINTS_TABLE!$D$21:$E$24,2,FALSE)</f>
        <v>-5.6762886611832304</v>
      </c>
      <c r="BJ243" s="23">
        <f>VLOOKUP(AL243,POINTS_TABLE!$D$25:$E$27,2,FALSE)</f>
        <v>1.063873591300236</v>
      </c>
      <c r="BK243" s="23">
        <f>VLOOKUP(AM243,POINTS_TABLE!$D$28:$E$33,2,FALSE)</f>
        <v>16.599345307350365</v>
      </c>
      <c r="BL243" s="23">
        <f>VLOOKUP(AN243,POINTS_TABLE!$D$34:$E$37,2,FALSE)</f>
        <v>-21.472189916481874</v>
      </c>
      <c r="BM243" s="23">
        <f>VLOOKUP(AO243,POINTS_TABLE!$D$38:$E$41,2,FALSE)</f>
        <v>12.409006155098014</v>
      </c>
      <c r="BN243" s="23">
        <f>VLOOKUP(AP243,POINTS_TABLE!$D$42:$E$44,2,FALSE)</f>
        <v>-9.2873123719919874</v>
      </c>
      <c r="BO243" s="23">
        <f>VLOOKUP(AQ243,POINTS_TABLE!$D$45:$E$48,2,FALSE)</f>
        <v>-12.122190198740443</v>
      </c>
      <c r="BP243" s="23">
        <f>VLOOKUP(AR243,POINTS_TABLE!$D$49:$E$50,2,FALSE)</f>
        <v>-3.4375704313596254</v>
      </c>
      <c r="BQ243" s="23">
        <f>VLOOKUP(AS243,POINTS_TABLE!$D$51:$E$52,2,FALSE)</f>
        <v>-3.8353326132213157</v>
      </c>
      <c r="BR243" s="39">
        <f>ROUND(SCORECARD_SCALLING!$C$6-SUM(BF243:BQ243)-TRAIN_SUMMARY!$C$2*SCORECARD_SCALLING!$C$5,0)</f>
        <v>566</v>
      </c>
      <c r="BS243" t="str">
        <f t="shared" si="46"/>
        <v>Manual review</v>
      </c>
      <c r="BT243">
        <f t="shared" si="47"/>
        <v>2</v>
      </c>
    </row>
    <row r="244" spans="1:72">
      <c r="A244" s="2" t="s">
        <v>37</v>
      </c>
      <c r="B244" s="2">
        <v>27</v>
      </c>
      <c r="C244" s="2" t="s">
        <v>45</v>
      </c>
      <c r="D244" s="2" t="s">
        <v>49</v>
      </c>
      <c r="E244" s="2">
        <v>8613</v>
      </c>
      <c r="F244" s="2" t="s">
        <v>53</v>
      </c>
      <c r="G244" s="2" t="s">
        <v>35</v>
      </c>
      <c r="H244" s="2">
        <v>2</v>
      </c>
      <c r="I244" s="2" t="s">
        <v>26</v>
      </c>
      <c r="J244" s="2" t="s">
        <v>27</v>
      </c>
      <c r="K244" s="2">
        <v>2</v>
      </c>
      <c r="L244" s="2" t="s">
        <v>50</v>
      </c>
      <c r="M244" s="2">
        <v>27</v>
      </c>
      <c r="N244" s="2" t="s">
        <v>27</v>
      </c>
      <c r="O244" s="2" t="s">
        <v>29</v>
      </c>
      <c r="P244" s="2">
        <v>2</v>
      </c>
      <c r="Q244" s="2" t="s">
        <v>30</v>
      </c>
      <c r="R244" s="2">
        <v>1</v>
      </c>
      <c r="S244" s="2" t="s">
        <v>27</v>
      </c>
      <c r="T244" s="2" t="s">
        <v>31</v>
      </c>
      <c r="U244" s="2">
        <v>0</v>
      </c>
      <c r="V244">
        <f>_xlfn.XLOOKUP(B244,Binning_WOE_IV!$C$2:$C$6,Binning_WOE_IV!$I$2:$I$6,"not found",-1)</f>
        <v>-0.12917431193202994</v>
      </c>
      <c r="W244">
        <f>_xlfn.XLOOKUP(E244,Binning_WOE_IV!$C$7:$C$12,Binning_WOE_IV!$I$7:$I$12,"not found",-1)</f>
        <v>-0.98786424995459821</v>
      </c>
      <c r="X244">
        <f>_xlfn.XLOOKUP(M244,Binning_WOE_IV!$C$13:$C$18,Binning_WOE_IV!$I$13:$I$18,"not found",-1)</f>
        <v>-0.13233987329659078</v>
      </c>
      <c r="Y244">
        <f>_xlfn.XLOOKUP(A244,Binning_WOE_IV!$B$32:$B$35,Binning_WOE_IV!$G$32:$G$35,"not found",0)</f>
        <v>1.1281887537091495</v>
      </c>
      <c r="Z244" s="23">
        <f>_xlfn.XLOOKUP(_xlfn.XLOOKUP(C244,Binning_WOE_IV!$AF$2:$AF$6,Binning_WOE_IV!$AG$2:$AG$6,"not found",0),Binning_WOE_IV!$R$36:$R$38,Binning_WOE_IV!$G$36:$G$38,"not found",0)</f>
        <v>-4.4726268044255127E-2</v>
      </c>
      <c r="AA244" cm="1">
        <f t="array" ref="AA244">_xlfn.SWITCH(D244,"radio/tv",Binning_WOE_IV!$G$39,"other",Binning_WOE_IV!$G$39,"education",Binning_WOE_IV!$G$40,"retraining",Binning_WOE_IV!$G$40,"furniture/equipment",Binning_WOE_IV!$G$41,"domestic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44">
        <f>_xlfn.LET(_xlpm.b,_xlfn.XLOOKUP(F244,Binning_WOE_IV!$AJ$2:$AJ$6,Binning_WOE_IV!$AK$2:$AK$6,"not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44">
        <f>_xlfn.LET(_xlpm.b,_xlfn.XLOOKUP(G244,Binning_WOE_IV!$AL$2:$AL$6,Binning_WOE_IV!$AM$2:$AM$6,"not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44">
        <f>_xlfn.XLOOKUP(_xlfn.XLOOKUP(I244,Binning_WOE_IV!$AN$2:$AN$5,Binning_WOE_IV!$AO$2:$AO$5,"not found",0),Binning_WOE_IV!$R$53:$R$55,Binning_WOE_IV!$G$53:$G$55,"not found",0)</f>
        <v>0.1811117123342415</v>
      </c>
      <c r="AE244">
        <f>_xlfn.LET(_xlpm.b,_xlfn.XLOOKUP(L244,Binning_WOE_IV!$AQ$2:$AQ$5,Binning_WOE_IV!$AR$2:$AR$5,"not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44">
        <f>_xlfn.XLOOKUP(_xlfn.XLOOKUP(N244,Binning_WOE_IV!$AS$2:$AS$4,Binning_WOE_IV!$AT$2:$AT$4,"not found",0),Binning_WOE_IV!$R$62:$R$63,Binning_WOE_IV!$G$62:$G$63,"not found",0)</f>
        <v>0.12957806221905885</v>
      </c>
      <c r="AG244">
        <f>_xlfn.XLOOKUP(_xlfn.XLOOKUP(O244,Binning_WOE_IV!$AU$2:$AU$4,Binning_WOE_IV!$AV$2:$AV$4,"not found",0),Binning_WOE_IV!$R$64:$R$65,Binning_WOE_IV!$G$64:$G$65,"not found",0)</f>
        <v>0.23435622685305388</v>
      </c>
      <c r="AH244">
        <f>V244*TEST_SUMMARY!$C$3</f>
        <v>0.10186434668464488</v>
      </c>
      <c r="AI244">
        <f>W244*TEST_SUMMARY!$C$4</f>
        <v>0.49301772974847569</v>
      </c>
      <c r="AJ244">
        <f>X244*TEST_SUMMARY!$C$5</f>
        <v>8.428542324031725E-2</v>
      </c>
      <c r="AK244">
        <f>Y244*TEST_SUMMARY!$C$6</f>
        <v>-0.88431454425511169</v>
      </c>
      <c r="AL244">
        <f>Z244*TEST_SUMMARY!$C$7</f>
        <v>2.4580699342731407E-2</v>
      </c>
      <c r="AM244">
        <f>AA244*TEST_SUMMARY!$C$8</f>
        <v>-0.46936907902687153</v>
      </c>
      <c r="AN244">
        <f>AB244*TEST_SUMMARY!$C$9</f>
        <v>-0.49793991054548797</v>
      </c>
      <c r="AO244">
        <f>AC244*TEST_SUMMARY!$C$10</f>
        <v>4.7923621110280083E-2</v>
      </c>
      <c r="AP244">
        <f>AD244*TEST_SUMMARY!$C$11</f>
        <v>-0.21458247952085815</v>
      </c>
      <c r="AQ244">
        <f>AE244*TEST_SUMMARY!$C$12</f>
        <v>6.1778553558697331E-2</v>
      </c>
      <c r="AR244">
        <f>AF244*TEST_SUMMARY!$C$13</f>
        <v>-7.9424741749105313E-2</v>
      </c>
      <c r="AS244">
        <f>AG244*TEST_SUMMARY!$C$14</f>
        <v>-8.8614999578798745E-2</v>
      </c>
      <c r="AT244">
        <f>TEST_SUMMARY!$C$2+SUM(AH244:AS244)</f>
        <v>-2.2421961957532099</v>
      </c>
      <c r="AU244">
        <f t="shared" si="37"/>
        <v>9.6024733959115954E-2</v>
      </c>
      <c r="AV244">
        <f t="shared" si="38"/>
        <v>0.10095327953851117</v>
      </c>
      <c r="AW244">
        <f t="shared" si="39"/>
        <v>1</v>
      </c>
      <c r="AX244">
        <f t="shared" si="40"/>
        <v>0</v>
      </c>
      <c r="AY244" s="35">
        <f t="shared" si="48"/>
        <v>160</v>
      </c>
      <c r="AZ244" s="35">
        <f t="shared" si="48"/>
        <v>83</v>
      </c>
      <c r="BA244" s="35">
        <f t="shared" si="44"/>
        <v>0.7441860465116279</v>
      </c>
      <c r="BB244" s="35">
        <f t="shared" si="45"/>
        <v>0.97647058823529409</v>
      </c>
      <c r="BC244" s="35">
        <f t="shared" si="41"/>
        <v>0.23228454172366619</v>
      </c>
      <c r="BD244">
        <f t="shared" si="42"/>
        <v>0.97647058823529409</v>
      </c>
      <c r="BE244">
        <f t="shared" si="43"/>
        <v>0.7441860465116279</v>
      </c>
      <c r="BF244" s="23">
        <f>VLOOKUP(AH244,POINTS_TABLE!$D$2:$E$6,2,FALSE)</f>
        <v>4.4087756341599382</v>
      </c>
      <c r="BG244" s="23">
        <f>VLOOKUP(AI244,POINTS_TABLE!$D$7:$E$12,2,FALSE)</f>
        <v>21.33822701335383</v>
      </c>
      <c r="BH244" s="23">
        <f>VLOOKUP(AJ244,POINTS_TABLE!$D$13:$E$18,2,FALSE)</f>
        <v>3.6479448638409924</v>
      </c>
      <c r="BI244" s="23">
        <f>VLOOKUP(AK244,POINTS_TABLE!$D$21:$E$24,2,FALSE)</f>
        <v>-38.273886227485001</v>
      </c>
      <c r="BJ244" s="23">
        <f>VLOOKUP(AL244,POINTS_TABLE!$D$25:$E$27,2,FALSE)</f>
        <v>1.063873591300236</v>
      </c>
      <c r="BK244" s="23">
        <f>VLOOKUP(AM244,POINTS_TABLE!$D$28:$E$33,2,FALSE)</f>
        <v>-20.314693279760625</v>
      </c>
      <c r="BL244" s="23">
        <f>VLOOKUP(AN244,POINTS_TABLE!$D$34:$E$37,2,FALSE)</f>
        <v>-21.551263188140087</v>
      </c>
      <c r="BM244" s="23">
        <f>VLOOKUP(AO244,POINTS_TABLE!$D$38:$E$41,2,FALSE)</f>
        <v>2.0741751155172814</v>
      </c>
      <c r="BN244" s="23">
        <f>VLOOKUP(AP244,POINTS_TABLE!$D$42:$E$44,2,FALSE)</f>
        <v>-9.2873123719919874</v>
      </c>
      <c r="BO244" s="23">
        <f>VLOOKUP(AQ244,POINTS_TABLE!$D$45:$E$48,2,FALSE)</f>
        <v>2.6738283855727758</v>
      </c>
      <c r="BP244" s="23">
        <f>VLOOKUP(AR244,POINTS_TABLE!$D$49:$E$50,2,FALSE)</f>
        <v>-3.4375704313596254</v>
      </c>
      <c r="BQ244" s="23">
        <f>VLOOKUP(AS244,POINTS_TABLE!$D$51:$E$52,2,FALSE)</f>
        <v>-3.8353326132213157</v>
      </c>
      <c r="BR244" s="39">
        <f>ROUND(SCORECARD_SCALLING!$C$6-SUM(BF244:BQ244)-TRAIN_SUMMARY!$C$2*SCORECARD_SCALLING!$C$5,0)</f>
        <v>567</v>
      </c>
      <c r="BS244" t="str">
        <f t="shared" si="46"/>
        <v>Manual review</v>
      </c>
      <c r="BT244">
        <f t="shared" si="47"/>
        <v>2</v>
      </c>
    </row>
    <row r="245" spans="1:72">
      <c r="A245" s="2" t="s">
        <v>37</v>
      </c>
      <c r="B245" s="2">
        <v>24</v>
      </c>
      <c r="C245" s="2" t="s">
        <v>22</v>
      </c>
      <c r="D245" s="2" t="s">
        <v>49</v>
      </c>
      <c r="E245" s="2">
        <v>3868</v>
      </c>
      <c r="F245" s="2" t="s">
        <v>34</v>
      </c>
      <c r="G245" s="2" t="s">
        <v>25</v>
      </c>
      <c r="H245" s="2">
        <v>4</v>
      </c>
      <c r="I245" s="2" t="s">
        <v>36</v>
      </c>
      <c r="J245" s="2" t="s">
        <v>27</v>
      </c>
      <c r="K245" s="2">
        <v>2</v>
      </c>
      <c r="L245" s="2" t="s">
        <v>50</v>
      </c>
      <c r="M245" s="2">
        <v>41</v>
      </c>
      <c r="N245" s="2" t="s">
        <v>27</v>
      </c>
      <c r="O245" s="2" t="s">
        <v>51</v>
      </c>
      <c r="P245" s="2">
        <v>2</v>
      </c>
      <c r="Q245" s="2" t="s">
        <v>52</v>
      </c>
      <c r="R245" s="2">
        <v>1</v>
      </c>
      <c r="S245" s="2" t="s">
        <v>31</v>
      </c>
      <c r="T245" s="2" t="s">
        <v>31</v>
      </c>
      <c r="U245" s="2">
        <v>0</v>
      </c>
      <c r="V245">
        <f>_xlfn.XLOOKUP(B245,Binning_WOE_IV!$C$2:$C$6,Binning_WOE_IV!$I$2:$I$6,"not found",-1)</f>
        <v>-0.12917431193202994</v>
      </c>
      <c r="W245">
        <f>_xlfn.XLOOKUP(E245,Binning_WOE_IV!$C$7:$C$12,Binning_WOE_IV!$I$7:$I$12,"not found",-1)</f>
        <v>4.3939369041401284E-2</v>
      </c>
      <c r="X245">
        <f>_xlfn.XLOOKUP(M245,Binning_WOE_IV!$C$13:$C$18,Binning_WOE_IV!$I$13:$I$18,"not found",-1)</f>
        <v>0.27579903319597576</v>
      </c>
      <c r="Y245">
        <f>_xlfn.XLOOKUP(A245,Binning_WOE_IV!$B$32:$B$35,Binning_WOE_IV!$G$32:$G$35,"not found",0)</f>
        <v>1.1281887537091495</v>
      </c>
      <c r="Z245" s="23">
        <f>_xlfn.XLOOKUP(_xlfn.XLOOKUP(C245,Binning_WOE_IV!$AF$2:$AF$6,Binning_WOE_IV!$AG$2:$AG$6,"not found",0),Binning_WOE_IV!$R$36:$R$38,Binning_WOE_IV!$G$36:$G$38,"not found",0)</f>
        <v>0.68738688104907397</v>
      </c>
      <c r="AA245" cm="1">
        <f t="array" ref="AA245">_xlfn.SWITCH(D245,"radio/tv",Binning_WOE_IV!$G$39,"other",Binning_WOE_IV!$G$39,"education",Binning_WOE_IV!$G$40,"retraining",Binning_WOE_IV!$G$40,"furniture/equipment",Binning_WOE_IV!$G$41,"domestic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45">
        <f>_xlfn.LET(_xlpm.b,_xlfn.XLOOKUP(F245,Binning_WOE_IV!$AJ$2:$AJ$6,Binning_WOE_IV!$AK$2:$AK$6,"not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45">
        <f>_xlfn.LET(_xlpm.b,_xlfn.XLOOKUP(G245,Binning_WOE_IV!$AL$2:$AL$6,Binning_WOE_IV!$AM$2:$AM$6,"not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45">
        <f>_xlfn.XLOOKUP(_xlfn.XLOOKUP(I245,Binning_WOE_IV!$AN$2:$AN$5,Binning_WOE_IV!$AO$2:$AO$5,"not found",0),Binning_WOE_IV!$R$53:$R$55,Binning_WOE_IV!$G$53:$G$55,"not found",0)</f>
        <v>-0.20099341664998441</v>
      </c>
      <c r="AE245">
        <f>_xlfn.LET(_xlpm.b,_xlfn.XLOOKUP(L245,Binning_WOE_IV!$AQ$2:$AQ$5,Binning_WOE_IV!$AR$2:$AR$5,"not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45">
        <f>_xlfn.XLOOKUP(_xlfn.XLOOKUP(N245,Binning_WOE_IV!$AS$2:$AS$4,Binning_WOE_IV!$AT$2:$AT$4,"not found",0),Binning_WOE_IV!$R$62:$R$63,Binning_WOE_IV!$G$62:$G$63,"not found",0)</f>
        <v>0.12957806221905885</v>
      </c>
      <c r="AG245">
        <f>_xlfn.XLOOKUP(_xlfn.XLOOKUP(O245,Binning_WOE_IV!$AU$2:$AU$4,Binning_WOE_IV!$AV$2:$AV$4,"not found",0),Binning_WOE_IV!$R$64:$R$65,Binning_WOE_IV!$G$64:$G$65,"not found",0)</f>
        <v>-0.4919272386823581</v>
      </c>
      <c r="AH245">
        <f>V245*TEST_SUMMARY!$C$3</f>
        <v>0.10186434668464488</v>
      </c>
      <c r="AI245">
        <f>W245*TEST_SUMMARY!$C$4</f>
        <v>-2.1929012991782761E-2</v>
      </c>
      <c r="AJ245">
        <f>X245*TEST_SUMMARY!$C$5</f>
        <v>-0.1756525653466223</v>
      </c>
      <c r="AK245">
        <f>Y245*TEST_SUMMARY!$C$6</f>
        <v>-0.88431454425511169</v>
      </c>
      <c r="AL245">
        <f>Z245*TEST_SUMMARY!$C$7</f>
        <v>-0.37777464997720578</v>
      </c>
      <c r="AM245">
        <f>AA245*TEST_SUMMARY!$C$8</f>
        <v>-0.46936907902687153</v>
      </c>
      <c r="AN245">
        <f>AB245*TEST_SUMMARY!$C$9</f>
        <v>0.17108448609736249</v>
      </c>
      <c r="AO245">
        <f>AC245*TEST_SUMMARY!$C$10</f>
        <v>-0.18469041192036334</v>
      </c>
      <c r="AP245">
        <f>AD245*TEST_SUMMARY!$C$11</f>
        <v>0.23813846799994265</v>
      </c>
      <c r="AQ245">
        <f>AE245*TEST_SUMMARY!$C$12</f>
        <v>6.1778553558697331E-2</v>
      </c>
      <c r="AR245">
        <f>AF245*TEST_SUMMARY!$C$13</f>
        <v>-7.9424741749105313E-2</v>
      </c>
      <c r="AS245">
        <f>AG245*TEST_SUMMARY!$C$14</f>
        <v>0.18600799575071647</v>
      </c>
      <c r="AT245">
        <f>TEST_SUMMARY!$C$2+SUM(AH245:AS245)</f>
        <v>-2.2556819699378226</v>
      </c>
      <c r="AU245">
        <f t="shared" si="37"/>
        <v>9.4860475457941199E-2</v>
      </c>
      <c r="AV245">
        <f t="shared" si="38"/>
        <v>9.9666176400596065E-2</v>
      </c>
      <c r="AW245">
        <f t="shared" si="39"/>
        <v>1</v>
      </c>
      <c r="AX245">
        <f t="shared" si="40"/>
        <v>0</v>
      </c>
      <c r="AY245" s="35">
        <f t="shared" si="48"/>
        <v>161</v>
      </c>
      <c r="AZ245" s="35">
        <f t="shared" si="48"/>
        <v>83</v>
      </c>
      <c r="BA245" s="35">
        <f t="shared" si="44"/>
        <v>0.74883720930232556</v>
      </c>
      <c r="BB245" s="35">
        <f t="shared" si="45"/>
        <v>0.97647058823529409</v>
      </c>
      <c r="BC245" s="35">
        <f t="shared" si="41"/>
        <v>0.22763337893296853</v>
      </c>
      <c r="BD245">
        <f t="shared" si="42"/>
        <v>0.97647058823529409</v>
      </c>
      <c r="BE245">
        <f t="shared" si="43"/>
        <v>0.74883720930232556</v>
      </c>
      <c r="BF245" s="23">
        <f>VLOOKUP(AH245,POINTS_TABLE!$D$2:$E$6,2,FALSE)</f>
        <v>4.4087756341599382</v>
      </c>
      <c r="BG245" s="23">
        <f>VLOOKUP(AI245,POINTS_TABLE!$D$7:$E$12,2,FALSE)</f>
        <v>-0.94910634884503919</v>
      </c>
      <c r="BH245" s="23">
        <f>VLOOKUP(AJ245,POINTS_TABLE!$D$13:$E$18,2,FALSE)</f>
        <v>-7.6023925483498971</v>
      </c>
      <c r="BI245" s="23">
        <f>VLOOKUP(AK245,POINTS_TABLE!$D$21:$E$24,2,FALSE)</f>
        <v>-38.273886227485001</v>
      </c>
      <c r="BJ245" s="23">
        <f>VLOOKUP(AL245,POINTS_TABLE!$D$25:$E$27,2,FALSE)</f>
        <v>-16.350408422870363</v>
      </c>
      <c r="BK245" s="23">
        <f>VLOOKUP(AM245,POINTS_TABLE!$D$28:$E$33,2,FALSE)</f>
        <v>-20.314693279760625</v>
      </c>
      <c r="BL245" s="23">
        <f>VLOOKUP(AN245,POINTS_TABLE!$D$34:$E$37,2,FALSE)</f>
        <v>7.4046821899710498</v>
      </c>
      <c r="BM245" s="23">
        <f>VLOOKUP(AO245,POINTS_TABLE!$D$38:$E$41,2,FALSE)</f>
        <v>-7.9935582413174426</v>
      </c>
      <c r="BN245" s="23">
        <f>VLOOKUP(AP245,POINTS_TABLE!$D$42:$E$44,2,FALSE)</f>
        <v>10.30683560485237</v>
      </c>
      <c r="BO245" s="23">
        <f>VLOOKUP(AQ245,POINTS_TABLE!$D$45:$E$48,2,FALSE)</f>
        <v>2.6738283855727758</v>
      </c>
      <c r="BP245" s="23">
        <f>VLOOKUP(AR245,POINTS_TABLE!$D$49:$E$50,2,FALSE)</f>
        <v>-3.4375704313596254</v>
      </c>
      <c r="BQ245" s="23">
        <f>VLOOKUP(AS245,POINTS_TABLE!$D$51:$E$52,2,FALSE)</f>
        <v>8.0505843910576207</v>
      </c>
      <c r="BR245" s="39">
        <f>ROUND(SCORECARD_SCALLING!$C$6-SUM(BF245:BQ245)-TRAIN_SUMMARY!$C$2*SCORECARD_SCALLING!$C$5,0)</f>
        <v>568</v>
      </c>
      <c r="BS245" t="str">
        <f t="shared" si="46"/>
        <v>Manual review</v>
      </c>
      <c r="BT245">
        <f t="shared" si="47"/>
        <v>2</v>
      </c>
    </row>
    <row r="246" spans="1:72">
      <c r="A246" s="2" t="s">
        <v>32</v>
      </c>
      <c r="B246" s="2">
        <v>15</v>
      </c>
      <c r="C246" s="2" t="s">
        <v>22</v>
      </c>
      <c r="D246" s="2" t="s">
        <v>23</v>
      </c>
      <c r="E246" s="2">
        <v>2728</v>
      </c>
      <c r="F246" s="2" t="s">
        <v>24</v>
      </c>
      <c r="G246" s="2" t="s">
        <v>39</v>
      </c>
      <c r="H246" s="2">
        <v>4</v>
      </c>
      <c r="I246" s="2" t="s">
        <v>26</v>
      </c>
      <c r="J246" s="2" t="s">
        <v>42</v>
      </c>
      <c r="K246" s="2">
        <v>2</v>
      </c>
      <c r="L246" s="2" t="s">
        <v>28</v>
      </c>
      <c r="M246" s="2">
        <v>35</v>
      </c>
      <c r="N246" s="2" t="s">
        <v>61</v>
      </c>
      <c r="O246" s="2" t="s">
        <v>29</v>
      </c>
      <c r="P246" s="2">
        <v>3</v>
      </c>
      <c r="Q246" s="2" t="s">
        <v>30</v>
      </c>
      <c r="R246" s="2">
        <v>1</v>
      </c>
      <c r="S246" s="2" t="s">
        <v>31</v>
      </c>
      <c r="T246" s="2" t="s">
        <v>31</v>
      </c>
      <c r="U246" s="2">
        <v>0</v>
      </c>
      <c r="V246">
        <f>_xlfn.XLOOKUP(B246,Binning_WOE_IV!$C$2:$C$6,Binning_WOE_IV!$I$2:$I$6,"not found",-1)</f>
        <v>7.0953437452657447E-2</v>
      </c>
      <c r="W246">
        <f>_xlfn.XLOOKUP(E246,Binning_WOE_IV!$C$7:$C$12,Binning_WOE_IV!$I$7:$I$12,"not found",-1)</f>
        <v>0.12361395596717682</v>
      </c>
      <c r="X246">
        <f>_xlfn.XLOOKUP(M246,Binning_WOE_IV!$C$13:$C$18,Binning_WOE_IV!$I$13:$I$18,"not found",-1)</f>
        <v>-9.0210644079187538E-2</v>
      </c>
      <c r="Y246">
        <f>_xlfn.XLOOKUP(A246,Binning_WOE_IV!$B$32:$B$35,Binning_WOE_IV!$G$32:$G$35,"not found",0)</f>
        <v>-0.45557089656450134</v>
      </c>
      <c r="Z246" s="23">
        <f>_xlfn.XLOOKUP(_xlfn.XLOOKUP(C246,Binning_WOE_IV!$AF$2:$AF$6,Binning_WOE_IV!$AG$2:$AG$6,"not found",0),Binning_WOE_IV!$R$36:$R$38,Binning_WOE_IV!$G$36:$G$38,"not found",0)</f>
        <v>0.68738688104907397</v>
      </c>
      <c r="AA246" cm="1">
        <f t="array" ref="AA246">_xlfn.SWITCH(D246,"radio/tv",Binning_WOE_IV!$G$39,"other",Binning_WOE_IV!$G$39,"education",Binning_WOE_IV!$G$40,"retraining",Binning_WOE_IV!$G$40,"furniture/equipment",Binning_WOE_IV!$G$41,"domestic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46">
        <f>_xlfn.LET(_xlpm.b,_xlfn.XLOOKUP(F246,Binning_WOE_IV!$AJ$2:$AJ$6,Binning_WOE_IV!$AK$2:$AK$6,"not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46">
        <f>_xlfn.LET(_xlpm.b,_xlfn.XLOOKUP(G246,Binning_WOE_IV!$AL$2:$AL$6,Binning_WOE_IV!$AM$2:$AM$6,"not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46">
        <f>_xlfn.XLOOKUP(_xlfn.XLOOKUP(I246,Binning_WOE_IV!$AN$2:$AN$5,Binning_WOE_IV!$AO$2:$AO$5,"not found",0),Binning_WOE_IV!$R$53:$R$55,Binning_WOE_IV!$G$53:$G$55,"not found",0)</f>
        <v>0.1811117123342415</v>
      </c>
      <c r="AE246">
        <f>_xlfn.LET(_xlpm.b,_xlfn.XLOOKUP(L246,Binning_WOE_IV!$AQ$2:$AQ$5,Binning_WOE_IV!$AR$2:$AR$5,"not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46">
        <f>_xlfn.XLOOKUP(_xlfn.XLOOKUP(N246,Binning_WOE_IV!$AS$2:$AS$4,Binning_WOE_IV!$AT$2:$AT$4,"not found",0),Binning_WOE_IV!$R$62:$R$63,Binning_WOE_IV!$G$62:$G$63,"not found",0)</f>
        <v>-0.54969627176468283</v>
      </c>
      <c r="AG246">
        <f>_xlfn.XLOOKUP(_xlfn.XLOOKUP(O246,Binning_WOE_IV!$AU$2:$AU$4,Binning_WOE_IV!$AV$2:$AV$4,"not found",0),Binning_WOE_IV!$R$64:$R$65,Binning_WOE_IV!$G$64:$G$65,"not found",0)</f>
        <v>0.23435622685305388</v>
      </c>
      <c r="AH246">
        <f>V246*TEST_SUMMARY!$C$3</f>
        <v>-5.5952498937620498E-2</v>
      </c>
      <c r="AI246">
        <f>W246*TEST_SUMMARY!$C$4</f>
        <v>-6.1692557392340606E-2</v>
      </c>
      <c r="AJ246">
        <f>X246*TEST_SUMMARY!$C$5</f>
        <v>5.7453903556002682E-2</v>
      </c>
      <c r="AK246">
        <f>Y246*TEST_SUMMARY!$C$6</f>
        <v>0.35709270141793154</v>
      </c>
      <c r="AL246">
        <f>Z246*TEST_SUMMARY!$C$7</f>
        <v>-0.37777464997720578</v>
      </c>
      <c r="AM246">
        <f>AA246*TEST_SUMMARY!$C$8</f>
        <v>-0.43521580803835686</v>
      </c>
      <c r="AN246">
        <f>AB246*TEST_SUMMARY!$C$9</f>
        <v>-0.49611293003523665</v>
      </c>
      <c r="AO246">
        <f>AC246*TEST_SUMMARY!$C$10</f>
        <v>-0.18469041192036334</v>
      </c>
      <c r="AP246">
        <f>AD246*TEST_SUMMARY!$C$11</f>
        <v>-0.21458247952085815</v>
      </c>
      <c r="AQ246">
        <f>AE246*TEST_SUMMARY!$C$12</f>
        <v>-0.28008206528227803</v>
      </c>
      <c r="AR246">
        <f>AF246*TEST_SUMMARY!$C$13</f>
        <v>0.33693577197926589</v>
      </c>
      <c r="AS246">
        <f>AG246*TEST_SUMMARY!$C$14</f>
        <v>-8.8614999578798745E-2</v>
      </c>
      <c r="AT246">
        <f>TEST_SUMMARY!$C$2+SUM(AH246:AS246)</f>
        <v>-2.2646368384919819</v>
      </c>
      <c r="AU246">
        <f t="shared" si="37"/>
        <v>9.4094377343020563E-2</v>
      </c>
      <c r="AV246">
        <f t="shared" si="38"/>
        <v>9.8820147617933174E-2</v>
      </c>
      <c r="AW246">
        <f t="shared" si="39"/>
        <v>1</v>
      </c>
      <c r="AX246">
        <f t="shared" si="40"/>
        <v>0</v>
      </c>
      <c r="AY246" s="35">
        <f t="shared" si="48"/>
        <v>162</v>
      </c>
      <c r="AZ246" s="35">
        <f t="shared" si="48"/>
        <v>83</v>
      </c>
      <c r="BA246" s="35">
        <f t="shared" si="44"/>
        <v>0.75348837209302322</v>
      </c>
      <c r="BB246" s="35">
        <f t="shared" si="45"/>
        <v>0.97647058823529409</v>
      </c>
      <c r="BC246" s="35">
        <f t="shared" si="41"/>
        <v>0.22298221614227087</v>
      </c>
      <c r="BD246">
        <f t="shared" si="42"/>
        <v>0.97647058823529409</v>
      </c>
      <c r="BE246">
        <f t="shared" si="43"/>
        <v>0.75348837209302322</v>
      </c>
      <c r="BF246" s="23">
        <f>VLOOKUP(AH246,POINTS_TABLE!$D$2:$E$6,2,FALSE)</f>
        <v>-2.4216717822795024</v>
      </c>
      <c r="BG246" s="23">
        <f>VLOOKUP(AI246,POINTS_TABLE!$D$7:$E$12,2,FALSE)</f>
        <v>-2.6701063982906263</v>
      </c>
      <c r="BH246" s="23">
        <f>VLOOKUP(AJ246,POINTS_TABLE!$D$13:$E$18,2,FALSE)</f>
        <v>2.4866538521987356</v>
      </c>
      <c r="BI246" s="23">
        <f>VLOOKUP(AK246,POINTS_TABLE!$D$21:$E$24,2,FALSE)</f>
        <v>15.455276084198793</v>
      </c>
      <c r="BJ246" s="23">
        <f>VLOOKUP(AL246,POINTS_TABLE!$D$25:$E$27,2,FALSE)</f>
        <v>-16.350408422870363</v>
      </c>
      <c r="BK246" s="23">
        <f>VLOOKUP(AM246,POINTS_TABLE!$D$28:$E$33,2,FALSE)</f>
        <v>-18.836510639202615</v>
      </c>
      <c r="BL246" s="23">
        <f>VLOOKUP(AN246,POINTS_TABLE!$D$34:$E$37,2,FALSE)</f>
        <v>-21.472189916481874</v>
      </c>
      <c r="BM246" s="23">
        <f>VLOOKUP(AO246,POINTS_TABLE!$D$38:$E$41,2,FALSE)</f>
        <v>-7.9935582413174426</v>
      </c>
      <c r="BN246" s="23">
        <f>VLOOKUP(AP246,POINTS_TABLE!$D$42:$E$44,2,FALSE)</f>
        <v>-9.2873123719919874</v>
      </c>
      <c r="BO246" s="23">
        <f>VLOOKUP(AQ246,POINTS_TABLE!$D$45:$E$48,2,FALSE)</f>
        <v>-12.122190198740443</v>
      </c>
      <c r="BP246" s="23">
        <f>VLOOKUP(AR246,POINTS_TABLE!$D$49:$E$50,2,FALSE)</f>
        <v>14.582867019977442</v>
      </c>
      <c r="BQ246" s="23">
        <f>VLOOKUP(AS246,POINTS_TABLE!$D$51:$E$52,2,FALSE)</f>
        <v>-3.8353326132213157</v>
      </c>
      <c r="BR246" s="39">
        <f>ROUND(SCORECARD_SCALLING!$C$6-SUM(BF246:BQ246)-TRAIN_SUMMARY!$C$2*SCORECARD_SCALLING!$C$5,0)</f>
        <v>568</v>
      </c>
      <c r="BS246" t="str">
        <f t="shared" si="46"/>
        <v>Manual review</v>
      </c>
      <c r="BT246">
        <f t="shared" si="47"/>
        <v>2</v>
      </c>
    </row>
    <row r="247" spans="1:72">
      <c r="A247" s="2" t="s">
        <v>37</v>
      </c>
      <c r="B247" s="2">
        <v>20</v>
      </c>
      <c r="C247" s="2" t="s">
        <v>22</v>
      </c>
      <c r="D247" s="2" t="s">
        <v>46</v>
      </c>
      <c r="E247" s="2">
        <v>3485</v>
      </c>
      <c r="F247" s="2" t="s">
        <v>24</v>
      </c>
      <c r="G247" s="2" t="s">
        <v>57</v>
      </c>
      <c r="H247" s="2">
        <v>2</v>
      </c>
      <c r="I247" s="2" t="s">
        <v>54</v>
      </c>
      <c r="J247" s="2" t="s">
        <v>27</v>
      </c>
      <c r="K247" s="2">
        <v>4</v>
      </c>
      <c r="L247" s="2" t="s">
        <v>28</v>
      </c>
      <c r="M247" s="2">
        <v>44</v>
      </c>
      <c r="N247" s="2" t="s">
        <v>27</v>
      </c>
      <c r="O247" s="2" t="s">
        <v>29</v>
      </c>
      <c r="P247" s="2">
        <v>2</v>
      </c>
      <c r="Q247" s="2" t="s">
        <v>30</v>
      </c>
      <c r="R247" s="2">
        <v>1</v>
      </c>
      <c r="S247" s="2" t="s">
        <v>31</v>
      </c>
      <c r="T247" s="2" t="s">
        <v>31</v>
      </c>
      <c r="U247" s="2">
        <v>0</v>
      </c>
      <c r="V247">
        <f>_xlfn.XLOOKUP(B247,Binning_WOE_IV!$C$2:$C$6,Binning_WOE_IV!$I$2:$I$6,"not found",-1)</f>
        <v>7.0953437452657447E-2</v>
      </c>
      <c r="W247">
        <f>_xlfn.XLOOKUP(E247,Binning_WOE_IV!$C$7:$C$12,Binning_WOE_IV!$I$7:$I$12,"not found",-1)</f>
        <v>4.3939369041401284E-2</v>
      </c>
      <c r="X247">
        <f>_xlfn.XLOOKUP(M247,Binning_WOE_IV!$C$13:$C$18,Binning_WOE_IV!$I$13:$I$18,"not found",-1)</f>
        <v>0.27579903319597576</v>
      </c>
      <c r="Y247">
        <f>_xlfn.XLOOKUP(A247,Binning_WOE_IV!$B$32:$B$35,Binning_WOE_IV!$G$32:$G$35,"not found",0)</f>
        <v>1.1281887537091495</v>
      </c>
      <c r="Z247" s="23">
        <f>_xlfn.XLOOKUP(_xlfn.XLOOKUP(C247,Binning_WOE_IV!$AF$2:$AF$6,Binning_WOE_IV!$AG$2:$AG$6,"not found",0),Binning_WOE_IV!$R$36:$R$38,Binning_WOE_IV!$G$36:$G$38,"not found",0)</f>
        <v>0.68738688104907397</v>
      </c>
      <c r="AA247" cm="1">
        <f t="array" ref="AA247">_xlfn.SWITCH(D247,"radio/tv",Binning_WOE_IV!$G$39,"other",Binning_WOE_IV!$G$39,"education",Binning_WOE_IV!$G$40,"retraining",Binning_WOE_IV!$G$40,"furniture/equipment",Binning_WOE_IV!$G$41,"domestic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47">
        <f>_xlfn.LET(_xlpm.b,_xlfn.XLOOKUP(F247,Binning_WOE_IV!$AJ$2:$AJ$6,Binning_WOE_IV!$AK$2:$AK$6,"not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47">
        <f>_xlfn.LET(_xlpm.b,_xlfn.XLOOKUP(G247,Binning_WOE_IV!$AL$2:$AL$6,Binning_WOE_IV!$AM$2:$AM$6,"not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47">
        <f>_xlfn.XLOOKUP(_xlfn.XLOOKUP(I247,Binning_WOE_IV!$AN$2:$AN$5,Binning_WOE_IV!$AO$2:$AO$5,"not found",0),Binning_WOE_IV!$R$53:$R$55,Binning_WOE_IV!$G$53:$G$55,"not found",0)</f>
        <v>-0.2698954162208389</v>
      </c>
      <c r="AE247">
        <f>_xlfn.LET(_xlpm.b,_xlfn.XLOOKUP(L247,Binning_WOE_IV!$AQ$2:$AQ$5,Binning_WOE_IV!$AR$2:$AR$5,"not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47">
        <f>_xlfn.XLOOKUP(_xlfn.XLOOKUP(N247,Binning_WOE_IV!$AS$2:$AS$4,Binning_WOE_IV!$AT$2:$AT$4,"not found",0),Binning_WOE_IV!$R$62:$R$63,Binning_WOE_IV!$G$62:$G$63,"not found",0)</f>
        <v>0.12957806221905885</v>
      </c>
      <c r="AG247">
        <f>_xlfn.XLOOKUP(_xlfn.XLOOKUP(O247,Binning_WOE_IV!$AU$2:$AU$4,Binning_WOE_IV!$AV$2:$AV$4,"not found",0),Binning_WOE_IV!$R$64:$R$65,Binning_WOE_IV!$G$64:$G$65,"not found",0)</f>
        <v>0.23435622685305388</v>
      </c>
      <c r="AH247">
        <f>V247*TEST_SUMMARY!$C$3</f>
        <v>-5.5952498937620498E-2</v>
      </c>
      <c r="AI247">
        <f>W247*TEST_SUMMARY!$C$4</f>
        <v>-2.1929012991782761E-2</v>
      </c>
      <c r="AJ247">
        <f>X247*TEST_SUMMARY!$C$5</f>
        <v>-0.1756525653466223</v>
      </c>
      <c r="AK247">
        <f>Y247*TEST_SUMMARY!$C$6</f>
        <v>-0.88431454425511169</v>
      </c>
      <c r="AL247">
        <f>Z247*TEST_SUMMARY!$C$7</f>
        <v>-0.37777464997720578</v>
      </c>
      <c r="AM247">
        <f>AA247*TEST_SUMMARY!$C$8</f>
        <v>0.38352631329769549</v>
      </c>
      <c r="AN247">
        <f>AB247*TEST_SUMMARY!$C$9</f>
        <v>-0.49611293003523665</v>
      </c>
      <c r="AO247">
        <f>AC247*TEST_SUMMARY!$C$10</f>
        <v>0.2867089209985732</v>
      </c>
      <c r="AP247">
        <f>AD247*TEST_SUMMARY!$C$11</f>
        <v>0.31977406031642996</v>
      </c>
      <c r="AQ247">
        <f>AE247*TEST_SUMMARY!$C$12</f>
        <v>-0.28008206528227803</v>
      </c>
      <c r="AR247">
        <f>AF247*TEST_SUMMARY!$C$13</f>
        <v>-7.9424741749105313E-2</v>
      </c>
      <c r="AS247">
        <f>AG247*TEST_SUMMARY!$C$14</f>
        <v>-8.8614999578798745E-2</v>
      </c>
      <c r="AT247">
        <f>TEST_SUMMARY!$C$2+SUM(AH247:AS247)</f>
        <v>-2.2912495283031866</v>
      </c>
      <c r="AU247">
        <f t="shared" si="37"/>
        <v>9.1850268861593462E-2</v>
      </c>
      <c r="AV247">
        <f t="shared" si="38"/>
        <v>9.634601184089725E-2</v>
      </c>
      <c r="AW247">
        <f t="shared" si="39"/>
        <v>1</v>
      </c>
      <c r="AX247">
        <f t="shared" si="40"/>
        <v>0</v>
      </c>
      <c r="AY247" s="35">
        <f t="shared" si="48"/>
        <v>163</v>
      </c>
      <c r="AZ247" s="35">
        <f t="shared" si="48"/>
        <v>83</v>
      </c>
      <c r="BA247" s="35">
        <f t="shared" si="44"/>
        <v>0.75813953488372088</v>
      </c>
      <c r="BB247" s="35">
        <f t="shared" si="45"/>
        <v>0.97647058823529409</v>
      </c>
      <c r="BC247" s="35">
        <f t="shared" si="41"/>
        <v>0.21833105335157321</v>
      </c>
      <c r="BD247">
        <f t="shared" si="42"/>
        <v>0.97647058823529409</v>
      </c>
      <c r="BE247">
        <f t="shared" si="43"/>
        <v>0.75813953488372088</v>
      </c>
      <c r="BF247" s="23">
        <f>VLOOKUP(AH247,POINTS_TABLE!$D$2:$E$6,2,FALSE)</f>
        <v>-2.4216717822795024</v>
      </c>
      <c r="BG247" s="23">
        <f>VLOOKUP(AI247,POINTS_TABLE!$D$7:$E$12,2,FALSE)</f>
        <v>-0.94910634884503919</v>
      </c>
      <c r="BH247" s="23">
        <f>VLOOKUP(AJ247,POINTS_TABLE!$D$13:$E$18,2,FALSE)</f>
        <v>-7.6023925483498971</v>
      </c>
      <c r="BI247" s="23">
        <f>VLOOKUP(AK247,POINTS_TABLE!$D$21:$E$24,2,FALSE)</f>
        <v>-38.273886227485001</v>
      </c>
      <c r="BJ247" s="23">
        <f>VLOOKUP(AL247,POINTS_TABLE!$D$25:$E$27,2,FALSE)</f>
        <v>-16.350408422870363</v>
      </c>
      <c r="BK247" s="23">
        <f>VLOOKUP(AM247,POINTS_TABLE!$D$28:$E$33,2,FALSE)</f>
        <v>16.599345307350365</v>
      </c>
      <c r="BL247" s="23">
        <f>VLOOKUP(AN247,POINTS_TABLE!$D$34:$E$37,2,FALSE)</f>
        <v>-21.472189916481874</v>
      </c>
      <c r="BM247" s="23">
        <f>VLOOKUP(AO247,POINTS_TABLE!$D$38:$E$41,2,FALSE)</f>
        <v>12.409006155098014</v>
      </c>
      <c r="BN247" s="23">
        <f>VLOOKUP(AP247,POINTS_TABLE!$D$42:$E$44,2,FALSE)</f>
        <v>13.840093530703253</v>
      </c>
      <c r="BO247" s="23">
        <f>VLOOKUP(AQ247,POINTS_TABLE!$D$45:$E$48,2,FALSE)</f>
        <v>-12.122190198740443</v>
      </c>
      <c r="BP247" s="23">
        <f>VLOOKUP(AR247,POINTS_TABLE!$D$49:$E$50,2,FALSE)</f>
        <v>-3.4375704313596254</v>
      </c>
      <c r="BQ247" s="23">
        <f>VLOOKUP(AS247,POINTS_TABLE!$D$51:$E$52,2,FALSE)</f>
        <v>-3.8353326132213157</v>
      </c>
      <c r="BR247" s="39">
        <f>ROUND(SCORECARD_SCALLING!$C$6-SUM(BF247:BQ247)-TRAIN_SUMMARY!$C$2*SCORECARD_SCALLING!$C$5,0)</f>
        <v>570</v>
      </c>
      <c r="BS247" t="str">
        <f t="shared" si="46"/>
        <v>Manual review</v>
      </c>
      <c r="BT247">
        <f t="shared" si="47"/>
        <v>2</v>
      </c>
    </row>
    <row r="248" spans="1:72">
      <c r="A248" s="2" t="s">
        <v>37</v>
      </c>
      <c r="B248" s="2">
        <v>12</v>
      </c>
      <c r="C248" s="2" t="s">
        <v>22</v>
      </c>
      <c r="D248" s="2" t="s">
        <v>23</v>
      </c>
      <c r="E248" s="2">
        <v>1291</v>
      </c>
      <c r="F248" s="2" t="s">
        <v>34</v>
      </c>
      <c r="G248" s="2" t="s">
        <v>35</v>
      </c>
      <c r="H248" s="2">
        <v>4</v>
      </c>
      <c r="I248" s="2" t="s">
        <v>36</v>
      </c>
      <c r="J248" s="2" t="s">
        <v>27</v>
      </c>
      <c r="K248" s="2">
        <v>2</v>
      </c>
      <c r="L248" s="2" t="s">
        <v>43</v>
      </c>
      <c r="M248" s="2">
        <v>35</v>
      </c>
      <c r="N248" s="2" t="s">
        <v>27</v>
      </c>
      <c r="O248" s="2" t="s">
        <v>29</v>
      </c>
      <c r="P248" s="2">
        <v>2</v>
      </c>
      <c r="Q248" s="2" t="s">
        <v>30</v>
      </c>
      <c r="R248" s="2">
        <v>1</v>
      </c>
      <c r="S248" s="2" t="s">
        <v>27</v>
      </c>
      <c r="T248" s="2" t="s">
        <v>31</v>
      </c>
      <c r="U248" s="2">
        <v>0</v>
      </c>
      <c r="V248">
        <f>_xlfn.XLOOKUP(B248,Binning_WOE_IV!$C$2:$C$6,Binning_WOE_IV!$I$2:$I$6,"not found",-1)</f>
        <v>7.0953437452657447E-2</v>
      </c>
      <c r="W248">
        <f>_xlfn.XLOOKUP(E248,Binning_WOE_IV!$C$7:$C$12,Binning_WOE_IV!$I$7:$I$12,"not found",-1)</f>
        <v>0.16104877718831048</v>
      </c>
      <c r="X248">
        <f>_xlfn.XLOOKUP(M248,Binning_WOE_IV!$C$13:$C$18,Binning_WOE_IV!$I$13:$I$18,"not found",-1)</f>
        <v>-9.0210644079187538E-2</v>
      </c>
      <c r="Y248">
        <f>_xlfn.XLOOKUP(A248,Binning_WOE_IV!$B$32:$B$35,Binning_WOE_IV!$G$32:$G$35,"not found",0)</f>
        <v>1.1281887537091495</v>
      </c>
      <c r="Z248" s="23">
        <f>_xlfn.XLOOKUP(_xlfn.XLOOKUP(C248,Binning_WOE_IV!$AF$2:$AF$6,Binning_WOE_IV!$AG$2:$AG$6,"not found",0),Binning_WOE_IV!$R$36:$R$38,Binning_WOE_IV!$G$36:$G$38,"not found",0)</f>
        <v>0.68738688104907397</v>
      </c>
      <c r="AA248" cm="1">
        <f t="array" ref="AA248">_xlfn.SWITCH(D248,"radio/tv",Binning_WOE_IV!$G$39,"other",Binning_WOE_IV!$G$39,"education",Binning_WOE_IV!$G$40,"retraining",Binning_WOE_IV!$G$40,"furniture/equipment",Binning_WOE_IV!$G$41,"domestic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48">
        <f>_xlfn.LET(_xlpm.b,_xlfn.XLOOKUP(F248,Binning_WOE_IV!$AJ$2:$AJ$6,Binning_WOE_IV!$AK$2:$AK$6,"not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48">
        <f>_xlfn.LET(_xlpm.b,_xlfn.XLOOKUP(G248,Binning_WOE_IV!$AL$2:$AL$6,Binning_WOE_IV!$AM$2:$AM$6,"not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48">
        <f>_xlfn.XLOOKUP(_xlfn.XLOOKUP(I248,Binning_WOE_IV!$AN$2:$AN$5,Binning_WOE_IV!$AO$2:$AO$5,"not found",0),Binning_WOE_IV!$R$53:$R$55,Binning_WOE_IV!$G$53:$G$55,"not found",0)</f>
        <v>-0.20099341664998441</v>
      </c>
      <c r="AE248">
        <f>_xlfn.LET(_xlpm.b,_xlfn.XLOOKUP(L248,Binning_WOE_IV!$AQ$2:$AQ$5,Binning_WOE_IV!$AR$2:$AR$5,"not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48">
        <f>_xlfn.XLOOKUP(_xlfn.XLOOKUP(N248,Binning_WOE_IV!$AS$2:$AS$4,Binning_WOE_IV!$AT$2:$AT$4,"not found",0),Binning_WOE_IV!$R$62:$R$63,Binning_WOE_IV!$G$62:$G$63,"not found",0)</f>
        <v>0.12957806221905885</v>
      </c>
      <c r="AG248">
        <f>_xlfn.XLOOKUP(_xlfn.XLOOKUP(O248,Binning_WOE_IV!$AU$2:$AU$4,Binning_WOE_IV!$AV$2:$AV$4,"not found",0),Binning_WOE_IV!$R$64:$R$65,Binning_WOE_IV!$G$64:$G$65,"not found",0)</f>
        <v>0.23435622685305388</v>
      </c>
      <c r="AH248">
        <f>V248*TEST_SUMMARY!$C$3</f>
        <v>-5.5952498937620498E-2</v>
      </c>
      <c r="AI248">
        <f>W248*TEST_SUMMARY!$C$4</f>
        <v>-8.037531726833734E-2</v>
      </c>
      <c r="AJ248">
        <f>X248*TEST_SUMMARY!$C$5</f>
        <v>5.7453903556002682E-2</v>
      </c>
      <c r="AK248">
        <f>Y248*TEST_SUMMARY!$C$6</f>
        <v>-0.88431454425511169</v>
      </c>
      <c r="AL248">
        <f>Z248*TEST_SUMMARY!$C$7</f>
        <v>-0.37777464997720578</v>
      </c>
      <c r="AM248">
        <f>AA248*TEST_SUMMARY!$C$8</f>
        <v>-0.43521580803835686</v>
      </c>
      <c r="AN248">
        <f>AB248*TEST_SUMMARY!$C$9</f>
        <v>0.17108448609736249</v>
      </c>
      <c r="AO248">
        <f>AC248*TEST_SUMMARY!$C$10</f>
        <v>4.7923621110280083E-2</v>
      </c>
      <c r="AP248">
        <f>AD248*TEST_SUMMARY!$C$11</f>
        <v>0.23813846799994265</v>
      </c>
      <c r="AQ248">
        <f>AE248*TEST_SUMMARY!$C$12</f>
        <v>-1.8327249432625072E-2</v>
      </c>
      <c r="AR248">
        <f>AF248*TEST_SUMMARY!$C$13</f>
        <v>-7.9424741749105313E-2</v>
      </c>
      <c r="AS248">
        <f>AG248*TEST_SUMMARY!$C$14</f>
        <v>-8.8614999578798745E-2</v>
      </c>
      <c r="AT248">
        <f>TEST_SUMMARY!$C$2+SUM(AH248:AS248)</f>
        <v>-2.3268001452356968</v>
      </c>
      <c r="AU248">
        <f t="shared" si="37"/>
        <v>8.8927572975454117E-2</v>
      </c>
      <c r="AV248">
        <f t="shared" si="38"/>
        <v>9.3132882111175624E-2</v>
      </c>
      <c r="AW248">
        <f t="shared" si="39"/>
        <v>1</v>
      </c>
      <c r="AX248">
        <f t="shared" si="40"/>
        <v>0</v>
      </c>
      <c r="AY248" s="35">
        <f t="shared" si="48"/>
        <v>164</v>
      </c>
      <c r="AZ248" s="35">
        <f t="shared" si="48"/>
        <v>83</v>
      </c>
      <c r="BA248" s="35">
        <f t="shared" si="44"/>
        <v>0.76279069767441865</v>
      </c>
      <c r="BB248" s="35">
        <f t="shared" si="45"/>
        <v>0.97647058823529409</v>
      </c>
      <c r="BC248" s="35">
        <f t="shared" si="41"/>
        <v>0.21367989056087544</v>
      </c>
      <c r="BD248">
        <f t="shared" si="42"/>
        <v>0.97647058823529409</v>
      </c>
      <c r="BE248">
        <f t="shared" si="43"/>
        <v>0.76279069767441865</v>
      </c>
      <c r="BF248" s="23">
        <f>VLOOKUP(AH248,POINTS_TABLE!$D$2:$E$6,2,FALSE)</f>
        <v>-2.4216717822795024</v>
      </c>
      <c r="BG248" s="23">
        <f>VLOOKUP(AI248,POINTS_TABLE!$D$7:$E$12,2,FALSE)</f>
        <v>-3.4787121489872201</v>
      </c>
      <c r="BH248" s="23">
        <f>VLOOKUP(AJ248,POINTS_TABLE!$D$13:$E$18,2,FALSE)</f>
        <v>2.4866538521987356</v>
      </c>
      <c r="BI248" s="23">
        <f>VLOOKUP(AK248,POINTS_TABLE!$D$21:$E$24,2,FALSE)</f>
        <v>-38.273886227485001</v>
      </c>
      <c r="BJ248" s="23">
        <f>VLOOKUP(AL248,POINTS_TABLE!$D$25:$E$27,2,FALSE)</f>
        <v>-16.350408422870363</v>
      </c>
      <c r="BK248" s="23">
        <f>VLOOKUP(AM248,POINTS_TABLE!$D$28:$E$33,2,FALSE)</f>
        <v>-18.836510639202615</v>
      </c>
      <c r="BL248" s="23">
        <f>VLOOKUP(AN248,POINTS_TABLE!$D$34:$E$37,2,FALSE)</f>
        <v>7.4046821899710498</v>
      </c>
      <c r="BM248" s="23">
        <f>VLOOKUP(AO248,POINTS_TABLE!$D$38:$E$41,2,FALSE)</f>
        <v>2.0741751155172814</v>
      </c>
      <c r="BN248" s="23">
        <f>VLOOKUP(AP248,POINTS_TABLE!$D$42:$E$44,2,FALSE)</f>
        <v>10.30683560485237</v>
      </c>
      <c r="BO248" s="23">
        <f>VLOOKUP(AQ248,POINTS_TABLE!$D$45:$E$48,2,FALSE)</f>
        <v>-0.79321895608749771</v>
      </c>
      <c r="BP248" s="23">
        <f>VLOOKUP(AR248,POINTS_TABLE!$D$49:$E$50,2,FALSE)</f>
        <v>-3.4375704313596254</v>
      </c>
      <c r="BQ248" s="23">
        <f>VLOOKUP(AS248,POINTS_TABLE!$D$51:$E$52,2,FALSE)</f>
        <v>-3.8353326132213157</v>
      </c>
      <c r="BR248" s="39">
        <f>ROUND(SCORECARD_SCALLING!$C$6-SUM(BF248:BQ248)-TRAIN_SUMMARY!$C$2*SCORECARD_SCALLING!$C$5,0)</f>
        <v>571</v>
      </c>
      <c r="BS248" t="str">
        <f t="shared" si="46"/>
        <v>Manual review</v>
      </c>
      <c r="BT248">
        <f t="shared" si="47"/>
        <v>2</v>
      </c>
    </row>
    <row r="249" spans="1:72">
      <c r="A249" s="2" t="s">
        <v>37</v>
      </c>
      <c r="B249" s="2">
        <v>36</v>
      </c>
      <c r="C249" s="2" t="s">
        <v>22</v>
      </c>
      <c r="D249" s="2" t="s">
        <v>49</v>
      </c>
      <c r="E249" s="2">
        <v>5842</v>
      </c>
      <c r="F249" s="2" t="s">
        <v>34</v>
      </c>
      <c r="G249" s="2" t="s">
        <v>25</v>
      </c>
      <c r="H249" s="2">
        <v>2</v>
      </c>
      <c r="I249" s="2" t="s">
        <v>26</v>
      </c>
      <c r="J249" s="2" t="s">
        <v>27</v>
      </c>
      <c r="K249" s="2">
        <v>2</v>
      </c>
      <c r="L249" s="2" t="s">
        <v>43</v>
      </c>
      <c r="M249" s="2">
        <v>35</v>
      </c>
      <c r="N249" s="2" t="s">
        <v>27</v>
      </c>
      <c r="O249" s="2" t="s">
        <v>29</v>
      </c>
      <c r="P249" s="2">
        <v>2</v>
      </c>
      <c r="Q249" s="2" t="s">
        <v>30</v>
      </c>
      <c r="R249" s="2">
        <v>2</v>
      </c>
      <c r="S249" s="2" t="s">
        <v>31</v>
      </c>
      <c r="T249" s="2" t="s">
        <v>31</v>
      </c>
      <c r="U249" s="2">
        <v>0</v>
      </c>
      <c r="V249">
        <f>_xlfn.XLOOKUP(B249,Binning_WOE_IV!$C$2:$C$6,Binning_WOE_IV!$I$2:$I$6,"not found",-1)</f>
        <v>-0.672432264549915</v>
      </c>
      <c r="W249">
        <f>_xlfn.XLOOKUP(E249,Binning_WOE_IV!$C$7:$C$12,Binning_WOE_IV!$I$7:$I$12,"not found",-1)</f>
        <v>-0.1020145435816787</v>
      </c>
      <c r="X249">
        <f>_xlfn.XLOOKUP(M249,Binning_WOE_IV!$C$13:$C$18,Binning_WOE_IV!$I$13:$I$18,"not found",-1)</f>
        <v>-9.0210644079187538E-2</v>
      </c>
      <c r="Y249">
        <f>_xlfn.XLOOKUP(A249,Binning_WOE_IV!$B$32:$B$35,Binning_WOE_IV!$G$32:$G$35,"not found",0)</f>
        <v>1.1281887537091495</v>
      </c>
      <c r="Z249" s="23">
        <f>_xlfn.XLOOKUP(_xlfn.XLOOKUP(C249,Binning_WOE_IV!$AF$2:$AF$6,Binning_WOE_IV!$AG$2:$AG$6,"not found",0),Binning_WOE_IV!$R$36:$R$38,Binning_WOE_IV!$G$36:$G$38,"not found",0)</f>
        <v>0.68738688104907397</v>
      </c>
      <c r="AA249" cm="1">
        <f t="array" ref="AA249">_xlfn.SWITCH(D249,"radio/tv",Binning_WOE_IV!$G$39,"other",Binning_WOE_IV!$G$39,"education",Binning_WOE_IV!$G$40,"retraining",Binning_WOE_IV!$G$40,"furniture/equipment",Binning_WOE_IV!$G$41,"domestic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49">
        <f>_xlfn.LET(_xlpm.b,_xlfn.XLOOKUP(F249,Binning_WOE_IV!$AJ$2:$AJ$6,Binning_WOE_IV!$AK$2:$AK$6,"not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49">
        <f>_xlfn.LET(_xlpm.b,_xlfn.XLOOKUP(G249,Binning_WOE_IV!$AL$2:$AL$6,Binning_WOE_IV!$AM$2:$AM$6,"not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49">
        <f>_xlfn.XLOOKUP(_xlfn.XLOOKUP(I249,Binning_WOE_IV!$AN$2:$AN$5,Binning_WOE_IV!$AO$2:$AO$5,"not found",0),Binning_WOE_IV!$R$53:$R$55,Binning_WOE_IV!$G$53:$G$55,"not found",0)</f>
        <v>0.1811117123342415</v>
      </c>
      <c r="AE249">
        <f>_xlfn.LET(_xlpm.b,_xlfn.XLOOKUP(L249,Binning_WOE_IV!$AQ$2:$AQ$5,Binning_WOE_IV!$AR$2:$AR$5,"not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49">
        <f>_xlfn.XLOOKUP(_xlfn.XLOOKUP(N249,Binning_WOE_IV!$AS$2:$AS$4,Binning_WOE_IV!$AT$2:$AT$4,"not found",0),Binning_WOE_IV!$R$62:$R$63,Binning_WOE_IV!$G$62:$G$63,"not found",0)</f>
        <v>0.12957806221905885</v>
      </c>
      <c r="AG249">
        <f>_xlfn.XLOOKUP(_xlfn.XLOOKUP(O249,Binning_WOE_IV!$AU$2:$AU$4,Binning_WOE_IV!$AV$2:$AV$4,"not found",0),Binning_WOE_IV!$R$64:$R$65,Binning_WOE_IV!$G$64:$G$65,"not found",0)</f>
        <v>0.23435622685305388</v>
      </c>
      <c r="AH249">
        <f>V249*TEST_SUMMARY!$C$3</f>
        <v>0.53026698802232175</v>
      </c>
      <c r="AI249">
        <f>W249*TEST_SUMMARY!$C$4</f>
        <v>5.0912844229637523E-2</v>
      </c>
      <c r="AJ249">
        <f>X249*TEST_SUMMARY!$C$5</f>
        <v>5.7453903556002682E-2</v>
      </c>
      <c r="AK249">
        <f>Y249*TEST_SUMMARY!$C$6</f>
        <v>-0.88431454425511169</v>
      </c>
      <c r="AL249">
        <f>Z249*TEST_SUMMARY!$C$7</f>
        <v>-0.37777464997720578</v>
      </c>
      <c r="AM249">
        <f>AA249*TEST_SUMMARY!$C$8</f>
        <v>-0.46936907902687153</v>
      </c>
      <c r="AN249">
        <f>AB249*TEST_SUMMARY!$C$9</f>
        <v>0.17108448609736249</v>
      </c>
      <c r="AO249">
        <f>AC249*TEST_SUMMARY!$C$10</f>
        <v>-0.18469041192036334</v>
      </c>
      <c r="AP249">
        <f>AD249*TEST_SUMMARY!$C$11</f>
        <v>-0.21458247952085815</v>
      </c>
      <c r="AQ249">
        <f>AE249*TEST_SUMMARY!$C$12</f>
        <v>-1.8327249432625072E-2</v>
      </c>
      <c r="AR249">
        <f>AF249*TEST_SUMMARY!$C$13</f>
        <v>-7.9424741749105313E-2</v>
      </c>
      <c r="AS249">
        <f>AG249*TEST_SUMMARY!$C$14</f>
        <v>-8.8614999578798745E-2</v>
      </c>
      <c r="AT249">
        <f>TEST_SUMMARY!$C$2+SUM(AH249:AS249)</f>
        <v>-2.3287807483177385</v>
      </c>
      <c r="AU249">
        <f t="shared" si="37"/>
        <v>8.8767236177822881E-2</v>
      </c>
      <c r="AV249">
        <f t="shared" si="38"/>
        <v>9.2956910710939936E-2</v>
      </c>
      <c r="AW249">
        <f t="shared" si="39"/>
        <v>1</v>
      </c>
      <c r="AX249">
        <f t="shared" si="40"/>
        <v>0</v>
      </c>
      <c r="AY249" s="35">
        <f t="shared" si="48"/>
        <v>165</v>
      </c>
      <c r="AZ249" s="35">
        <f t="shared" si="48"/>
        <v>83</v>
      </c>
      <c r="BA249" s="35">
        <f t="shared" si="44"/>
        <v>0.76744186046511631</v>
      </c>
      <c r="BB249" s="35">
        <f t="shared" si="45"/>
        <v>0.97647058823529409</v>
      </c>
      <c r="BC249" s="35">
        <f t="shared" si="41"/>
        <v>0.20902872777017778</v>
      </c>
      <c r="BD249">
        <f t="shared" si="42"/>
        <v>0.97647058823529409</v>
      </c>
      <c r="BE249">
        <f t="shared" si="43"/>
        <v>0.76744186046511631</v>
      </c>
      <c r="BF249" s="23">
        <f>VLOOKUP(AH249,POINTS_TABLE!$D$2:$E$6,2,FALSE)</f>
        <v>22.950406619007929</v>
      </c>
      <c r="BG249" s="23">
        <f>VLOOKUP(AI249,POINTS_TABLE!$D$7:$E$12,2,FALSE)</f>
        <v>2.2035512366295098</v>
      </c>
      <c r="BH249" s="23">
        <f>VLOOKUP(AJ249,POINTS_TABLE!$D$13:$E$18,2,FALSE)</f>
        <v>2.4866538521987356</v>
      </c>
      <c r="BI249" s="23">
        <f>VLOOKUP(AK249,POINTS_TABLE!$D$21:$E$24,2,FALSE)</f>
        <v>-38.273886227485001</v>
      </c>
      <c r="BJ249" s="23">
        <f>VLOOKUP(AL249,POINTS_TABLE!$D$25:$E$27,2,FALSE)</f>
        <v>-16.350408422870363</v>
      </c>
      <c r="BK249" s="23">
        <f>VLOOKUP(AM249,POINTS_TABLE!$D$28:$E$33,2,FALSE)</f>
        <v>-20.314693279760625</v>
      </c>
      <c r="BL249" s="23">
        <f>VLOOKUP(AN249,POINTS_TABLE!$D$34:$E$37,2,FALSE)</f>
        <v>7.4046821899710498</v>
      </c>
      <c r="BM249" s="23">
        <f>VLOOKUP(AO249,POINTS_TABLE!$D$38:$E$41,2,FALSE)</f>
        <v>-7.9935582413174426</v>
      </c>
      <c r="BN249" s="23">
        <f>VLOOKUP(AP249,POINTS_TABLE!$D$42:$E$44,2,FALSE)</f>
        <v>-9.2873123719919874</v>
      </c>
      <c r="BO249" s="23">
        <f>VLOOKUP(AQ249,POINTS_TABLE!$D$45:$E$48,2,FALSE)</f>
        <v>-0.79321895608749771</v>
      </c>
      <c r="BP249" s="23">
        <f>VLOOKUP(AR249,POINTS_TABLE!$D$49:$E$50,2,FALSE)</f>
        <v>-3.4375704313596254</v>
      </c>
      <c r="BQ249" s="23">
        <f>VLOOKUP(AS249,POINTS_TABLE!$D$51:$E$52,2,FALSE)</f>
        <v>-3.8353326132213157</v>
      </c>
      <c r="BR249" s="39">
        <f>ROUND(SCORECARD_SCALLING!$C$6-SUM(BF249:BQ249)-TRAIN_SUMMARY!$C$2*SCORECARD_SCALLING!$C$5,0)</f>
        <v>571</v>
      </c>
      <c r="BS249" t="str">
        <f t="shared" si="46"/>
        <v>Manual review</v>
      </c>
      <c r="BT249">
        <f t="shared" si="47"/>
        <v>2</v>
      </c>
    </row>
    <row r="250" spans="1:72">
      <c r="A250" s="2" t="s">
        <v>37</v>
      </c>
      <c r="B250" s="2">
        <v>24</v>
      </c>
      <c r="C250" s="2" t="s">
        <v>22</v>
      </c>
      <c r="D250" s="2" t="s">
        <v>41</v>
      </c>
      <c r="E250" s="2">
        <v>2028</v>
      </c>
      <c r="F250" s="2" t="s">
        <v>34</v>
      </c>
      <c r="G250" s="2" t="s">
        <v>39</v>
      </c>
      <c r="H250" s="2">
        <v>2</v>
      </c>
      <c r="I250" s="2" t="s">
        <v>26</v>
      </c>
      <c r="J250" s="2" t="s">
        <v>27</v>
      </c>
      <c r="K250" s="2">
        <v>2</v>
      </c>
      <c r="L250" s="2" t="s">
        <v>43</v>
      </c>
      <c r="M250" s="2">
        <v>30</v>
      </c>
      <c r="N250" s="2" t="s">
        <v>27</v>
      </c>
      <c r="O250" s="2" t="s">
        <v>29</v>
      </c>
      <c r="P250" s="2">
        <v>2</v>
      </c>
      <c r="Q250" s="2" t="s">
        <v>40</v>
      </c>
      <c r="R250" s="2">
        <v>1</v>
      </c>
      <c r="S250" s="2" t="s">
        <v>27</v>
      </c>
      <c r="T250" s="2" t="s">
        <v>31</v>
      </c>
      <c r="U250" s="2">
        <v>0</v>
      </c>
      <c r="V250">
        <f>_xlfn.XLOOKUP(B250,Binning_WOE_IV!$C$2:$C$6,Binning_WOE_IV!$I$2:$I$6,"not found",-1)</f>
        <v>-0.12917431193202994</v>
      </c>
      <c r="W250">
        <f>_xlfn.XLOOKUP(E250,Binning_WOE_IV!$C$7:$C$12,Binning_WOE_IV!$I$7:$I$12,"not found",-1)</f>
        <v>0.12361395596717682</v>
      </c>
      <c r="X250">
        <f>_xlfn.XLOOKUP(M250,Binning_WOE_IV!$C$13:$C$18,Binning_WOE_IV!$I$13:$I$18,"not found",-1)</f>
        <v>-9.0210644079187538E-2</v>
      </c>
      <c r="Y250">
        <f>_xlfn.XLOOKUP(A250,Binning_WOE_IV!$B$32:$B$35,Binning_WOE_IV!$G$32:$G$35,"not found",0)</f>
        <v>1.1281887537091495</v>
      </c>
      <c r="Z250" s="23">
        <f>_xlfn.XLOOKUP(_xlfn.XLOOKUP(C250,Binning_WOE_IV!$AF$2:$AF$6,Binning_WOE_IV!$AG$2:$AG$6,"not found",0),Binning_WOE_IV!$R$36:$R$38,Binning_WOE_IV!$G$36:$G$38,"not found",0)</f>
        <v>0.68738688104907397</v>
      </c>
      <c r="AA250" cm="1">
        <f t="array" ref="AA250">_xlfn.SWITCH(D250,"radio/tv",Binning_WOE_IV!$G$39,"other",Binning_WOE_IV!$G$39,"education",Binning_WOE_IV!$G$40,"retraining",Binning_WOE_IV!$G$40,"furniture/equipment",Binning_WOE_IV!$G$41,"domestic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50">
        <f>_xlfn.LET(_xlpm.b,_xlfn.XLOOKUP(F250,Binning_WOE_IV!$AJ$2:$AJ$6,Binning_WOE_IV!$AK$2:$AK$6,"not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50">
        <f>_xlfn.LET(_xlpm.b,_xlfn.XLOOKUP(G250,Binning_WOE_IV!$AL$2:$AL$6,Binning_WOE_IV!$AM$2:$AM$6,"not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50">
        <f>_xlfn.XLOOKUP(_xlfn.XLOOKUP(I250,Binning_WOE_IV!$AN$2:$AN$5,Binning_WOE_IV!$AO$2:$AO$5,"not found",0),Binning_WOE_IV!$R$53:$R$55,Binning_WOE_IV!$G$53:$G$55,"not found",0)</f>
        <v>0.1811117123342415</v>
      </c>
      <c r="AE250">
        <f>_xlfn.LET(_xlpm.b,_xlfn.XLOOKUP(L250,Binning_WOE_IV!$AQ$2:$AQ$5,Binning_WOE_IV!$AR$2:$AR$5,"not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50">
        <f>_xlfn.XLOOKUP(_xlfn.XLOOKUP(N250,Binning_WOE_IV!$AS$2:$AS$4,Binning_WOE_IV!$AT$2:$AT$4,"not found",0),Binning_WOE_IV!$R$62:$R$63,Binning_WOE_IV!$G$62:$G$63,"not found",0)</f>
        <v>0.12957806221905885</v>
      </c>
      <c r="AG250">
        <f>_xlfn.XLOOKUP(_xlfn.XLOOKUP(O250,Binning_WOE_IV!$AU$2:$AU$4,Binning_WOE_IV!$AV$2:$AV$4,"not found",0),Binning_WOE_IV!$R$64:$R$65,Binning_WOE_IV!$G$64:$G$65,"not found",0)</f>
        <v>0.23435622685305388</v>
      </c>
      <c r="AH250">
        <f>V250*TEST_SUMMARY!$C$3</f>
        <v>0.10186434668464488</v>
      </c>
      <c r="AI250">
        <f>W250*TEST_SUMMARY!$C$4</f>
        <v>-6.1692557392340606E-2</v>
      </c>
      <c r="AJ250">
        <f>X250*TEST_SUMMARY!$C$5</f>
        <v>5.7453903556002682E-2</v>
      </c>
      <c r="AK250">
        <f>Y250*TEST_SUMMARY!$C$6</f>
        <v>-0.88431454425511169</v>
      </c>
      <c r="AL250">
        <f>Z250*TEST_SUMMARY!$C$7</f>
        <v>-0.37777464997720578</v>
      </c>
      <c r="AM250">
        <f>AA250*TEST_SUMMARY!$C$8</f>
        <v>5.9194073638088991E-2</v>
      </c>
      <c r="AN250">
        <f>AB250*TEST_SUMMARY!$C$9</f>
        <v>0.17108448609736249</v>
      </c>
      <c r="AO250">
        <f>AC250*TEST_SUMMARY!$C$10</f>
        <v>-0.18469041192036334</v>
      </c>
      <c r="AP250">
        <f>AD250*TEST_SUMMARY!$C$11</f>
        <v>-0.21458247952085815</v>
      </c>
      <c r="AQ250">
        <f>AE250*TEST_SUMMARY!$C$12</f>
        <v>-1.8327249432625072E-2</v>
      </c>
      <c r="AR250">
        <f>AF250*TEST_SUMMARY!$C$13</f>
        <v>-7.9424741749105313E-2</v>
      </c>
      <c r="AS250">
        <f>AG250*TEST_SUMMARY!$C$14</f>
        <v>-8.8614999578798745E-2</v>
      </c>
      <c r="AT250">
        <f>TEST_SUMMARY!$C$2+SUM(AH250:AS250)</f>
        <v>-2.3412256386124328</v>
      </c>
      <c r="AU250">
        <f t="shared" si="37"/>
        <v>8.7765737040328057E-2</v>
      </c>
      <c r="AV250">
        <f t="shared" si="38"/>
        <v>9.185845461221516E-2</v>
      </c>
      <c r="AW250">
        <f t="shared" si="39"/>
        <v>1</v>
      </c>
      <c r="AX250">
        <f t="shared" si="40"/>
        <v>0</v>
      </c>
      <c r="AY250" s="35">
        <f t="shared" si="48"/>
        <v>166</v>
      </c>
      <c r="AZ250" s="35">
        <f t="shared" si="48"/>
        <v>83</v>
      </c>
      <c r="BA250" s="35">
        <f t="shared" si="44"/>
        <v>0.77209302325581397</v>
      </c>
      <c r="BB250" s="35">
        <f t="shared" si="45"/>
        <v>0.97647058823529409</v>
      </c>
      <c r="BC250" s="35">
        <f t="shared" si="41"/>
        <v>0.20437756497948012</v>
      </c>
      <c r="BD250">
        <f t="shared" si="42"/>
        <v>0.97647058823529409</v>
      </c>
      <c r="BE250">
        <f t="shared" si="43"/>
        <v>0.77209302325581397</v>
      </c>
      <c r="BF250" s="23">
        <f>VLOOKUP(AH250,POINTS_TABLE!$D$2:$E$6,2,FALSE)</f>
        <v>4.4087756341599382</v>
      </c>
      <c r="BG250" s="23">
        <f>VLOOKUP(AI250,POINTS_TABLE!$D$7:$E$12,2,FALSE)</f>
        <v>-2.6701063982906263</v>
      </c>
      <c r="BH250" s="23">
        <f>VLOOKUP(AJ250,POINTS_TABLE!$D$13:$E$18,2,FALSE)</f>
        <v>2.4866538521987356</v>
      </c>
      <c r="BI250" s="23">
        <f>VLOOKUP(AK250,POINTS_TABLE!$D$21:$E$24,2,FALSE)</f>
        <v>-38.273886227485001</v>
      </c>
      <c r="BJ250" s="23">
        <f>VLOOKUP(AL250,POINTS_TABLE!$D$25:$E$27,2,FALSE)</f>
        <v>-16.350408422870363</v>
      </c>
      <c r="BK250" s="23">
        <f>VLOOKUP(AM250,POINTS_TABLE!$D$28:$E$33,2,FALSE)</f>
        <v>2.5619698946306131</v>
      </c>
      <c r="BL250" s="23">
        <f>VLOOKUP(AN250,POINTS_TABLE!$D$34:$E$37,2,FALSE)</f>
        <v>7.4046821899710498</v>
      </c>
      <c r="BM250" s="23">
        <f>VLOOKUP(AO250,POINTS_TABLE!$D$38:$E$41,2,FALSE)</f>
        <v>-7.9935582413174426</v>
      </c>
      <c r="BN250" s="23">
        <f>VLOOKUP(AP250,POINTS_TABLE!$D$42:$E$44,2,FALSE)</f>
        <v>-9.2873123719919874</v>
      </c>
      <c r="BO250" s="23">
        <f>VLOOKUP(AQ250,POINTS_TABLE!$D$45:$E$48,2,FALSE)</f>
        <v>-0.79321895608749771</v>
      </c>
      <c r="BP250" s="23">
        <f>VLOOKUP(AR250,POINTS_TABLE!$D$49:$E$50,2,FALSE)</f>
        <v>-3.4375704313596254</v>
      </c>
      <c r="BQ250" s="23">
        <f>VLOOKUP(AS250,POINTS_TABLE!$D$51:$E$52,2,FALSE)</f>
        <v>-3.8353326132213157</v>
      </c>
      <c r="BR250" s="39">
        <f>ROUND(SCORECARD_SCALLING!$C$6-SUM(BF250:BQ250)-TRAIN_SUMMARY!$C$2*SCORECARD_SCALLING!$C$5,0)</f>
        <v>572</v>
      </c>
      <c r="BS250" t="str">
        <f t="shared" si="46"/>
        <v>Manual review</v>
      </c>
      <c r="BT250">
        <f t="shared" si="47"/>
        <v>2</v>
      </c>
    </row>
    <row r="251" spans="1:72">
      <c r="A251" s="2" t="s">
        <v>37</v>
      </c>
      <c r="B251" s="2">
        <v>27</v>
      </c>
      <c r="C251" s="2" t="s">
        <v>22</v>
      </c>
      <c r="D251" s="2" t="s">
        <v>41</v>
      </c>
      <c r="E251" s="2">
        <v>4526</v>
      </c>
      <c r="F251" s="2" t="s">
        <v>53</v>
      </c>
      <c r="G251" s="2" t="s">
        <v>57</v>
      </c>
      <c r="H251" s="2">
        <v>4</v>
      </c>
      <c r="I251" s="2" t="s">
        <v>26</v>
      </c>
      <c r="J251" s="2" t="s">
        <v>27</v>
      </c>
      <c r="K251" s="2">
        <v>2</v>
      </c>
      <c r="L251" s="2" t="s">
        <v>28</v>
      </c>
      <c r="M251" s="2">
        <v>32</v>
      </c>
      <c r="N251" s="2" t="s">
        <v>65</v>
      </c>
      <c r="O251" s="2" t="s">
        <v>29</v>
      </c>
      <c r="P251" s="2">
        <v>2</v>
      </c>
      <c r="Q251" s="2" t="s">
        <v>40</v>
      </c>
      <c r="R251" s="2">
        <v>2</v>
      </c>
      <c r="S251" s="2" t="s">
        <v>31</v>
      </c>
      <c r="T251" s="2" t="s">
        <v>31</v>
      </c>
      <c r="U251" s="2">
        <v>0</v>
      </c>
      <c r="V251">
        <f>_xlfn.XLOOKUP(B251,Binning_WOE_IV!$C$2:$C$6,Binning_WOE_IV!$I$2:$I$6,"not found",-1)</f>
        <v>-0.12917431193202994</v>
      </c>
      <c r="W251">
        <f>_xlfn.XLOOKUP(E251,Binning_WOE_IV!$C$7:$C$12,Binning_WOE_IV!$I$7:$I$12,"not found",-1)</f>
        <v>4.3939369041401284E-2</v>
      </c>
      <c r="X251">
        <f>_xlfn.XLOOKUP(M251,Binning_WOE_IV!$C$13:$C$18,Binning_WOE_IV!$I$13:$I$18,"not found",-1)</f>
        <v>-9.0210644079187538E-2</v>
      </c>
      <c r="Y251">
        <f>_xlfn.XLOOKUP(A251,Binning_WOE_IV!$B$32:$B$35,Binning_WOE_IV!$G$32:$G$35,"not found",0)</f>
        <v>1.1281887537091495</v>
      </c>
      <c r="Z251" s="23">
        <f>_xlfn.XLOOKUP(_xlfn.XLOOKUP(C251,Binning_WOE_IV!$AF$2:$AF$6,Binning_WOE_IV!$AG$2:$AG$6,"not found",0),Binning_WOE_IV!$R$36:$R$38,Binning_WOE_IV!$G$36:$G$38,"not found",0)</f>
        <v>0.68738688104907397</v>
      </c>
      <c r="AA251" cm="1">
        <f t="array" ref="AA251">_xlfn.SWITCH(D251,"radio/tv",Binning_WOE_IV!$G$39,"other",Binning_WOE_IV!$G$39,"education",Binning_WOE_IV!$G$40,"retraining",Binning_WOE_IV!$G$40,"furniture/equipment",Binning_WOE_IV!$G$41,"domestic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51">
        <f>_xlfn.LET(_xlpm.b,_xlfn.XLOOKUP(F251,Binning_WOE_IV!$AJ$2:$AJ$6,Binning_WOE_IV!$AK$2:$AK$6,"not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51">
        <f>_xlfn.LET(_xlpm.b,_xlfn.XLOOKUP(G251,Binning_WOE_IV!$AL$2:$AL$6,Binning_WOE_IV!$AM$2:$AM$6,"not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-0.49142736364070705</v>
      </c>
      <c r="AD251">
        <f>_xlfn.XLOOKUP(_xlfn.XLOOKUP(I251,Binning_WOE_IV!$AN$2:$AN$5,Binning_WOE_IV!$AO$2:$AO$5,"not found",0),Binning_WOE_IV!$R$53:$R$55,Binning_WOE_IV!$G$53:$G$55,"not found",0)</f>
        <v>0.1811117123342415</v>
      </c>
      <c r="AE251">
        <f>_xlfn.LET(_xlpm.b,_xlfn.XLOOKUP(L251,Binning_WOE_IV!$AQ$2:$AQ$5,Binning_WOE_IV!$AR$2:$AR$5,"not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51">
        <f>_xlfn.XLOOKUP(_xlfn.XLOOKUP(N251,Binning_WOE_IV!$AS$2:$AS$4,Binning_WOE_IV!$AT$2:$AT$4,"not found",0),Binning_WOE_IV!$R$62:$R$63,Binning_WOE_IV!$G$62:$G$63,"not found",0)</f>
        <v>-0.54969627176468283</v>
      </c>
      <c r="AG251">
        <f>_xlfn.XLOOKUP(_xlfn.XLOOKUP(O251,Binning_WOE_IV!$AU$2:$AU$4,Binning_WOE_IV!$AV$2:$AV$4,"not found",0),Binning_WOE_IV!$R$64:$R$65,Binning_WOE_IV!$G$64:$G$65,"not found",0)</f>
        <v>0.23435622685305388</v>
      </c>
      <c r="AH251">
        <f>V251*TEST_SUMMARY!$C$3</f>
        <v>0.10186434668464488</v>
      </c>
      <c r="AI251">
        <f>W251*TEST_SUMMARY!$C$4</f>
        <v>-2.1929012991782761E-2</v>
      </c>
      <c r="AJ251">
        <f>X251*TEST_SUMMARY!$C$5</f>
        <v>5.7453903556002682E-2</v>
      </c>
      <c r="AK251">
        <f>Y251*TEST_SUMMARY!$C$6</f>
        <v>-0.88431454425511169</v>
      </c>
      <c r="AL251">
        <f>Z251*TEST_SUMMARY!$C$7</f>
        <v>-0.37777464997720578</v>
      </c>
      <c r="AM251">
        <f>AA251*TEST_SUMMARY!$C$8</f>
        <v>5.9194073638088991E-2</v>
      </c>
      <c r="AN251">
        <f>AB251*TEST_SUMMARY!$C$9</f>
        <v>-0.49793991054548797</v>
      </c>
      <c r="AO251">
        <f>AC251*TEST_SUMMARY!$C$10</f>
        <v>0.2867089209985732</v>
      </c>
      <c r="AP251">
        <f>AD251*TEST_SUMMARY!$C$11</f>
        <v>-0.21458247952085815</v>
      </c>
      <c r="AQ251">
        <f>AE251*TEST_SUMMARY!$C$12</f>
        <v>-0.28008206528227803</v>
      </c>
      <c r="AR251">
        <f>AF251*TEST_SUMMARY!$C$13</f>
        <v>0.33693577197926589</v>
      </c>
      <c r="AS251">
        <f>AG251*TEST_SUMMARY!$C$14</f>
        <v>-8.8614999578798745E-2</v>
      </c>
      <c r="AT251">
        <f>TEST_SUMMARY!$C$2+SUM(AH251:AS251)</f>
        <v>-2.3444814600570707</v>
      </c>
      <c r="AU251">
        <f t="shared" si="37"/>
        <v>8.7505416115669657E-2</v>
      </c>
      <c r="AV251">
        <f t="shared" si="38"/>
        <v>9.1573129012332458E-2</v>
      </c>
      <c r="AW251">
        <f t="shared" si="39"/>
        <v>1</v>
      </c>
      <c r="AX251">
        <f t="shared" si="40"/>
        <v>0</v>
      </c>
      <c r="AY251" s="35">
        <f t="shared" si="48"/>
        <v>167</v>
      </c>
      <c r="AZ251" s="35">
        <f t="shared" si="48"/>
        <v>83</v>
      </c>
      <c r="BA251" s="35">
        <f t="shared" si="44"/>
        <v>0.77674418604651163</v>
      </c>
      <c r="BB251" s="35">
        <f t="shared" si="45"/>
        <v>0.97647058823529409</v>
      </c>
      <c r="BC251" s="35">
        <f t="shared" si="41"/>
        <v>0.19972640218878246</v>
      </c>
      <c r="BD251">
        <f t="shared" si="42"/>
        <v>0.97647058823529409</v>
      </c>
      <c r="BE251">
        <f t="shared" si="43"/>
        <v>0.77674418604651163</v>
      </c>
      <c r="BF251" s="23">
        <f>VLOOKUP(AH251,POINTS_TABLE!$D$2:$E$6,2,FALSE)</f>
        <v>4.4087756341599382</v>
      </c>
      <c r="BG251" s="23">
        <f>VLOOKUP(AI251,POINTS_TABLE!$D$7:$E$12,2,FALSE)</f>
        <v>-0.94910634884503919</v>
      </c>
      <c r="BH251" s="23">
        <f>VLOOKUP(AJ251,POINTS_TABLE!$D$13:$E$18,2,FALSE)</f>
        <v>2.4866538521987356</v>
      </c>
      <c r="BI251" s="23">
        <f>VLOOKUP(AK251,POINTS_TABLE!$D$21:$E$24,2,FALSE)</f>
        <v>-38.273886227485001</v>
      </c>
      <c r="BJ251" s="23">
        <f>VLOOKUP(AL251,POINTS_TABLE!$D$25:$E$27,2,FALSE)</f>
        <v>-16.350408422870363</v>
      </c>
      <c r="BK251" s="23">
        <f>VLOOKUP(AM251,POINTS_TABLE!$D$28:$E$33,2,FALSE)</f>
        <v>2.5619698946306131</v>
      </c>
      <c r="BL251" s="23">
        <f>VLOOKUP(AN251,POINTS_TABLE!$D$34:$E$37,2,FALSE)</f>
        <v>-21.551263188140087</v>
      </c>
      <c r="BM251" s="23">
        <f>VLOOKUP(AO251,POINTS_TABLE!$D$38:$E$41,2,FALSE)</f>
        <v>12.409006155098014</v>
      </c>
      <c r="BN251" s="23">
        <f>VLOOKUP(AP251,POINTS_TABLE!$D$42:$E$44,2,FALSE)</f>
        <v>-9.2873123719919874</v>
      </c>
      <c r="BO251" s="23">
        <f>VLOOKUP(AQ251,POINTS_TABLE!$D$45:$E$48,2,FALSE)</f>
        <v>-12.122190198740443</v>
      </c>
      <c r="BP251" s="23">
        <f>VLOOKUP(AR251,POINTS_TABLE!$D$49:$E$50,2,FALSE)</f>
        <v>14.582867019977442</v>
      </c>
      <c r="BQ251" s="23">
        <f>VLOOKUP(AS251,POINTS_TABLE!$D$51:$E$52,2,FALSE)</f>
        <v>-3.8353326132213157</v>
      </c>
      <c r="BR251" s="39">
        <f>ROUND(SCORECARD_SCALLING!$C$6-SUM(BF251:BQ251)-TRAIN_SUMMARY!$C$2*SCORECARD_SCALLING!$C$5,0)</f>
        <v>572</v>
      </c>
      <c r="BS251" t="str">
        <f t="shared" si="46"/>
        <v>Manual review</v>
      </c>
      <c r="BT251">
        <f t="shared" si="47"/>
        <v>2</v>
      </c>
    </row>
    <row r="252" spans="1:72">
      <c r="A252" s="2" t="s">
        <v>32</v>
      </c>
      <c r="B252" s="2">
        <v>12</v>
      </c>
      <c r="C252" s="2" t="s">
        <v>33</v>
      </c>
      <c r="D252" s="2" t="s">
        <v>23</v>
      </c>
      <c r="E252" s="2">
        <v>766</v>
      </c>
      <c r="F252" s="2" t="s">
        <v>48</v>
      </c>
      <c r="G252" s="2" t="s">
        <v>35</v>
      </c>
      <c r="H252" s="2">
        <v>4</v>
      </c>
      <c r="I252" s="2" t="s">
        <v>26</v>
      </c>
      <c r="J252" s="2" t="s">
        <v>27</v>
      </c>
      <c r="K252" s="2">
        <v>3</v>
      </c>
      <c r="L252" s="2" t="s">
        <v>28</v>
      </c>
      <c r="M252" s="2">
        <v>66</v>
      </c>
      <c r="N252" s="2" t="s">
        <v>27</v>
      </c>
      <c r="O252" s="2" t="s">
        <v>29</v>
      </c>
      <c r="P252" s="2">
        <v>1</v>
      </c>
      <c r="Q252" s="2" t="s">
        <v>40</v>
      </c>
      <c r="R252" s="2">
        <v>1</v>
      </c>
      <c r="S252" s="2" t="s">
        <v>27</v>
      </c>
      <c r="T252" s="2" t="s">
        <v>31</v>
      </c>
      <c r="U252" s="2">
        <v>1</v>
      </c>
      <c r="V252">
        <f>_xlfn.XLOOKUP(B252,Binning_WOE_IV!$C$2:$C$6,Binning_WOE_IV!$I$2:$I$6,"not found",-1)</f>
        <v>7.0953437452657447E-2</v>
      </c>
      <c r="W252">
        <f>_xlfn.XLOOKUP(E252,Binning_WOE_IV!$C$7:$C$12,Binning_WOE_IV!$I$7:$I$12,"not found",-1)</f>
        <v>3.9978967825304385E-2</v>
      </c>
      <c r="X252">
        <f>_xlfn.XLOOKUP(M252,Binning_WOE_IV!$C$13:$C$18,Binning_WOE_IV!$I$13:$I$18,"not found",-1)</f>
        <v>0.47434342549681774</v>
      </c>
      <c r="Y252">
        <f>_xlfn.XLOOKUP(A252,Binning_WOE_IV!$B$32:$B$35,Binning_WOE_IV!$G$32:$G$35,"not found",0)</f>
        <v>-0.45557089656450134</v>
      </c>
      <c r="Z252" s="23">
        <f>_xlfn.XLOOKUP(_xlfn.XLOOKUP(C252,Binning_WOE_IV!$AF$2:$AF$6,Binning_WOE_IV!$AG$2:$AG$6,"not found",0),Binning_WOE_IV!$R$36:$R$38,Binning_WOE_IV!$G$36:$G$38,"not found",0)</f>
        <v>-4.4726268044255127E-2</v>
      </c>
      <c r="AA252" cm="1">
        <f t="array" ref="AA252">_xlfn.SWITCH(D252,"radio/tv",Binning_WOE_IV!$G$39,"other",Binning_WOE_IV!$G$39,"education",Binning_WOE_IV!$G$40,"retraining",Binning_WOE_IV!$G$40,"furniture/equipment",Binning_WOE_IV!$G$41,"domestic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52">
        <f>_xlfn.LET(_xlpm.b,_xlfn.XLOOKUP(F252,Binning_WOE_IV!$AJ$2:$AJ$6,Binning_WOE_IV!$AK$2:$AK$6,"not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52">
        <f>_xlfn.LET(_xlpm.b,_xlfn.XLOOKUP(G252,Binning_WOE_IV!$AL$2:$AL$6,Binning_WOE_IV!$AM$2:$AM$6,"not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52">
        <f>_xlfn.XLOOKUP(_xlfn.XLOOKUP(I252,Binning_WOE_IV!$AN$2:$AN$5,Binning_WOE_IV!$AO$2:$AO$5,"not found",0),Binning_WOE_IV!$R$53:$R$55,Binning_WOE_IV!$G$53:$G$55,"not found",0)</f>
        <v>0.1811117123342415</v>
      </c>
      <c r="AE252">
        <f>_xlfn.LET(_xlpm.b,_xlfn.XLOOKUP(L252,Binning_WOE_IV!$AQ$2:$AQ$5,Binning_WOE_IV!$AR$2:$AR$5,"not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52">
        <f>_xlfn.XLOOKUP(_xlfn.XLOOKUP(N252,Binning_WOE_IV!$AS$2:$AS$4,Binning_WOE_IV!$AT$2:$AT$4,"not found",0),Binning_WOE_IV!$R$62:$R$63,Binning_WOE_IV!$G$62:$G$63,"not found",0)</f>
        <v>0.12957806221905885</v>
      </c>
      <c r="AG252">
        <f>_xlfn.XLOOKUP(_xlfn.XLOOKUP(O252,Binning_WOE_IV!$AU$2:$AU$4,Binning_WOE_IV!$AV$2:$AV$4,"not found",0),Binning_WOE_IV!$R$64:$R$65,Binning_WOE_IV!$G$64:$G$65,"not found",0)</f>
        <v>0.23435622685305388</v>
      </c>
      <c r="AH252">
        <f>V252*TEST_SUMMARY!$C$3</f>
        <v>-5.5952498937620498E-2</v>
      </c>
      <c r="AI252">
        <f>W252*TEST_SUMMARY!$C$4</f>
        <v>-1.9952478243670423E-2</v>
      </c>
      <c r="AJ252">
        <f>X252*TEST_SUMMARY!$C$5</f>
        <v>-0.30210272522824844</v>
      </c>
      <c r="AK252">
        <f>Y252*TEST_SUMMARY!$C$6</f>
        <v>0.35709270141793154</v>
      </c>
      <c r="AL252">
        <f>Z252*TEST_SUMMARY!$C$7</f>
        <v>2.4580699342731407E-2</v>
      </c>
      <c r="AM252">
        <f>AA252*TEST_SUMMARY!$C$8</f>
        <v>-0.43521580803835686</v>
      </c>
      <c r="AN252">
        <f>AB252*TEST_SUMMARY!$C$9</f>
        <v>-0.49793991054548797</v>
      </c>
      <c r="AO252">
        <f>AC252*TEST_SUMMARY!$C$10</f>
        <v>4.7923621110280083E-2</v>
      </c>
      <c r="AP252">
        <f>AD252*TEST_SUMMARY!$C$11</f>
        <v>-0.21458247952085815</v>
      </c>
      <c r="AQ252">
        <f>AE252*TEST_SUMMARY!$C$12</f>
        <v>-0.28008206528227803</v>
      </c>
      <c r="AR252">
        <f>AF252*TEST_SUMMARY!$C$13</f>
        <v>-7.9424741749105313E-2</v>
      </c>
      <c r="AS252">
        <f>AG252*TEST_SUMMARY!$C$14</f>
        <v>-8.8614999578798745E-2</v>
      </c>
      <c r="AT252">
        <f>TEST_SUMMARY!$C$2+SUM(AH252:AS252)</f>
        <v>-2.3656715000156048</v>
      </c>
      <c r="AU252">
        <f t="shared" si="37"/>
        <v>8.5828152526151877E-2</v>
      </c>
      <c r="AV252">
        <f t="shared" si="38"/>
        <v>2.4554082082867477</v>
      </c>
      <c r="AW252">
        <f t="shared" si="39"/>
        <v>0</v>
      </c>
      <c r="AX252">
        <f t="shared" si="40"/>
        <v>1</v>
      </c>
      <c r="AY252" s="35">
        <f t="shared" si="48"/>
        <v>167</v>
      </c>
      <c r="AZ252" s="35">
        <f t="shared" si="48"/>
        <v>84</v>
      </c>
      <c r="BA252" s="35">
        <f t="shared" si="44"/>
        <v>0.77674418604651163</v>
      </c>
      <c r="BB252" s="35">
        <f t="shared" si="45"/>
        <v>0.9882352941176471</v>
      </c>
      <c r="BC252" s="35">
        <f t="shared" si="41"/>
        <v>0.21149110807113547</v>
      </c>
      <c r="BD252">
        <f t="shared" si="42"/>
        <v>0.9882352941176471</v>
      </c>
      <c r="BE252">
        <f t="shared" si="43"/>
        <v>0.77674418604651163</v>
      </c>
      <c r="BF252" s="23">
        <f>VLOOKUP(AH252,POINTS_TABLE!$D$2:$E$6,2,FALSE)</f>
        <v>-2.4216717822795024</v>
      </c>
      <c r="BG252" s="23">
        <f>VLOOKUP(AI252,POINTS_TABLE!$D$7:$E$12,2,FALSE)</f>
        <v>-0.86356024246764762</v>
      </c>
      <c r="BH252" s="23">
        <f>VLOOKUP(AJ252,POINTS_TABLE!$D$13:$E$18,2,FALSE)</f>
        <v>-13.075263105775054</v>
      </c>
      <c r="BI252" s="23">
        <f>VLOOKUP(AK252,POINTS_TABLE!$D$21:$E$24,2,FALSE)</f>
        <v>15.455276084198793</v>
      </c>
      <c r="BJ252" s="23">
        <f>VLOOKUP(AL252,POINTS_TABLE!$D$25:$E$27,2,FALSE)</f>
        <v>1.063873591300236</v>
      </c>
      <c r="BK252" s="23">
        <f>VLOOKUP(AM252,POINTS_TABLE!$D$28:$E$33,2,FALSE)</f>
        <v>-18.836510639202615</v>
      </c>
      <c r="BL252" s="23">
        <f>VLOOKUP(AN252,POINTS_TABLE!$D$34:$E$37,2,FALSE)</f>
        <v>-21.551263188140087</v>
      </c>
      <c r="BM252" s="23">
        <f>VLOOKUP(AO252,POINTS_TABLE!$D$38:$E$41,2,FALSE)</f>
        <v>2.0741751155172814</v>
      </c>
      <c r="BN252" s="23">
        <f>VLOOKUP(AP252,POINTS_TABLE!$D$42:$E$44,2,FALSE)</f>
        <v>-9.2873123719919874</v>
      </c>
      <c r="BO252" s="23">
        <f>VLOOKUP(AQ252,POINTS_TABLE!$D$45:$E$48,2,FALSE)</f>
        <v>-12.122190198740443</v>
      </c>
      <c r="BP252" s="23">
        <f>VLOOKUP(AR252,POINTS_TABLE!$D$49:$E$50,2,FALSE)</f>
        <v>-3.4375704313596254</v>
      </c>
      <c r="BQ252" s="23">
        <f>VLOOKUP(AS252,POINTS_TABLE!$D$51:$E$52,2,FALSE)</f>
        <v>-3.8353326132213157</v>
      </c>
      <c r="BR252" s="39">
        <f>ROUND(SCORECARD_SCALLING!$C$6-SUM(BF252:BQ252)-TRAIN_SUMMARY!$C$2*SCORECARD_SCALLING!$C$5,0)</f>
        <v>573</v>
      </c>
      <c r="BS252" t="str">
        <f t="shared" si="46"/>
        <v>Manual review</v>
      </c>
      <c r="BT252">
        <f t="shared" si="47"/>
        <v>2</v>
      </c>
    </row>
    <row r="253" spans="1:72">
      <c r="A253" s="2" t="s">
        <v>63</v>
      </c>
      <c r="B253" s="2">
        <v>30</v>
      </c>
      <c r="C253" s="2" t="s">
        <v>22</v>
      </c>
      <c r="D253" s="2" t="s">
        <v>23</v>
      </c>
      <c r="E253" s="2">
        <v>3017</v>
      </c>
      <c r="F253" s="2" t="s">
        <v>34</v>
      </c>
      <c r="G253" s="2" t="s">
        <v>25</v>
      </c>
      <c r="H253" s="2">
        <v>4</v>
      </c>
      <c r="I253" s="2" t="s">
        <v>26</v>
      </c>
      <c r="J253" s="2" t="s">
        <v>27</v>
      </c>
      <c r="K253" s="2">
        <v>4</v>
      </c>
      <c r="L253" s="2" t="s">
        <v>43</v>
      </c>
      <c r="M253" s="2">
        <v>47</v>
      </c>
      <c r="N253" s="2" t="s">
        <v>27</v>
      </c>
      <c r="O253" s="2" t="s">
        <v>29</v>
      </c>
      <c r="P253" s="2">
        <v>1</v>
      </c>
      <c r="Q253" s="2" t="s">
        <v>30</v>
      </c>
      <c r="R253" s="2">
        <v>1</v>
      </c>
      <c r="S253" s="2" t="s">
        <v>27</v>
      </c>
      <c r="T253" s="2" t="s">
        <v>31</v>
      </c>
      <c r="U253" s="2">
        <v>0</v>
      </c>
      <c r="V253">
        <f>_xlfn.XLOOKUP(B253,Binning_WOE_IV!$C$2:$C$6,Binning_WOE_IV!$I$2:$I$6,"not found",-1)</f>
        <v>-0.12917431193202994</v>
      </c>
      <c r="W253">
        <f>_xlfn.XLOOKUP(E253,Binning_WOE_IV!$C$7:$C$12,Binning_WOE_IV!$I$7:$I$12,"not found",-1)</f>
        <v>4.3939369041401284E-2</v>
      </c>
      <c r="X253">
        <f>_xlfn.XLOOKUP(M253,Binning_WOE_IV!$C$13:$C$18,Binning_WOE_IV!$I$13:$I$18,"not found",-1)</f>
        <v>0.42044277372805144</v>
      </c>
      <c r="Y253">
        <f>_xlfn.XLOOKUP(A253,Binning_WOE_IV!$B$32:$B$35,Binning_WOE_IV!$G$32:$G$35,"not found",0)</f>
        <v>0.16731839020190586</v>
      </c>
      <c r="Z253" s="23">
        <f>_xlfn.XLOOKUP(_xlfn.XLOOKUP(C253,Binning_WOE_IV!$AF$2:$AF$6,Binning_WOE_IV!$AG$2:$AG$6,"not found",0),Binning_WOE_IV!$R$36:$R$38,Binning_WOE_IV!$G$36:$G$38,"not found",0)</f>
        <v>0.68738688104907397</v>
      </c>
      <c r="AA253" cm="1">
        <f t="array" ref="AA253">_xlfn.SWITCH(D253,"radio/tv",Binning_WOE_IV!$G$39,"other",Binning_WOE_IV!$G$39,"education",Binning_WOE_IV!$G$40,"retraining",Binning_WOE_IV!$G$40,"furniture/equipment",Binning_WOE_IV!$G$41,"domestic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53">
        <f>_xlfn.LET(_xlpm.b,_xlfn.XLOOKUP(F253,Binning_WOE_IV!$AJ$2:$AJ$6,Binning_WOE_IV!$AK$2:$AK$6,"not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53">
        <f>_xlfn.LET(_xlpm.b,_xlfn.XLOOKUP(G253,Binning_WOE_IV!$AL$2:$AL$6,Binning_WOE_IV!$AM$2:$AM$6,"not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53">
        <f>_xlfn.XLOOKUP(_xlfn.XLOOKUP(I253,Binning_WOE_IV!$AN$2:$AN$5,Binning_WOE_IV!$AO$2:$AO$5,"not found",0),Binning_WOE_IV!$R$53:$R$55,Binning_WOE_IV!$G$53:$G$55,"not found",0)</f>
        <v>0.1811117123342415</v>
      </c>
      <c r="AE253">
        <f>_xlfn.LET(_xlpm.b,_xlfn.XLOOKUP(L253,Binning_WOE_IV!$AQ$2:$AQ$5,Binning_WOE_IV!$AR$2:$AR$5,"not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53">
        <f>_xlfn.XLOOKUP(_xlfn.XLOOKUP(N253,Binning_WOE_IV!$AS$2:$AS$4,Binning_WOE_IV!$AT$2:$AT$4,"not found",0),Binning_WOE_IV!$R$62:$R$63,Binning_WOE_IV!$G$62:$G$63,"not found",0)</f>
        <v>0.12957806221905885</v>
      </c>
      <c r="AG253">
        <f>_xlfn.XLOOKUP(_xlfn.XLOOKUP(O253,Binning_WOE_IV!$AU$2:$AU$4,Binning_WOE_IV!$AV$2:$AV$4,"not found",0),Binning_WOE_IV!$R$64:$R$65,Binning_WOE_IV!$G$64:$G$65,"not found",0)</f>
        <v>0.23435622685305388</v>
      </c>
      <c r="AH253">
        <f>V253*TEST_SUMMARY!$C$3</f>
        <v>0.10186434668464488</v>
      </c>
      <c r="AI253">
        <f>W253*TEST_SUMMARY!$C$4</f>
        <v>-2.1929012991782761E-2</v>
      </c>
      <c r="AJ253">
        <f>X253*TEST_SUMMARY!$C$5</f>
        <v>-0.26777415036949909</v>
      </c>
      <c r="AK253">
        <f>Y253*TEST_SUMMARY!$C$6</f>
        <v>-0.13115011605145144</v>
      </c>
      <c r="AL253">
        <f>Z253*TEST_SUMMARY!$C$7</f>
        <v>-0.37777464997720578</v>
      </c>
      <c r="AM253">
        <f>AA253*TEST_SUMMARY!$C$8</f>
        <v>-0.43521580803835686</v>
      </c>
      <c r="AN253">
        <f>AB253*TEST_SUMMARY!$C$9</f>
        <v>0.17108448609736249</v>
      </c>
      <c r="AO253">
        <f>AC253*TEST_SUMMARY!$C$10</f>
        <v>-0.18469041192036334</v>
      </c>
      <c r="AP253">
        <f>AD253*TEST_SUMMARY!$C$11</f>
        <v>-0.21458247952085815</v>
      </c>
      <c r="AQ253">
        <f>AE253*TEST_SUMMARY!$C$12</f>
        <v>-1.8327249432625072E-2</v>
      </c>
      <c r="AR253">
        <f>AF253*TEST_SUMMARY!$C$13</f>
        <v>-7.9424741749105313E-2</v>
      </c>
      <c r="AS253">
        <f>AG253*TEST_SUMMARY!$C$14</f>
        <v>-8.8614999578798745E-2</v>
      </c>
      <c r="AT253">
        <f>TEST_SUMMARY!$C$2+SUM(AH253:AS253)</f>
        <v>-2.3679356016101623</v>
      </c>
      <c r="AU253">
        <f t="shared" si="37"/>
        <v>8.5650673812053602E-2</v>
      </c>
      <c r="AV253">
        <f t="shared" si="38"/>
        <v>8.9542585591884855E-2</v>
      </c>
      <c r="AW253">
        <f t="shared" si="39"/>
        <v>1</v>
      </c>
      <c r="AX253">
        <f t="shared" si="40"/>
        <v>0</v>
      </c>
      <c r="AY253" s="35">
        <f t="shared" si="48"/>
        <v>168</v>
      </c>
      <c r="AZ253" s="35">
        <f t="shared" si="48"/>
        <v>84</v>
      </c>
      <c r="BA253" s="35">
        <f t="shared" si="44"/>
        <v>0.78139534883720929</v>
      </c>
      <c r="BB253" s="35">
        <f t="shared" si="45"/>
        <v>0.9882352941176471</v>
      </c>
      <c r="BC253" s="35">
        <f t="shared" si="41"/>
        <v>0.20683994528043781</v>
      </c>
      <c r="BD253">
        <f t="shared" si="42"/>
        <v>0.9882352941176471</v>
      </c>
      <c r="BE253">
        <f t="shared" si="43"/>
        <v>0.78139534883720929</v>
      </c>
      <c r="BF253" s="23">
        <f>VLOOKUP(AH253,POINTS_TABLE!$D$2:$E$6,2,FALSE)</f>
        <v>4.4087756341599382</v>
      </c>
      <c r="BG253" s="23">
        <f>VLOOKUP(AI253,POINTS_TABLE!$D$7:$E$12,2,FALSE)</f>
        <v>-0.94910634884503919</v>
      </c>
      <c r="BH253" s="23">
        <f>VLOOKUP(AJ253,POINTS_TABLE!$D$13:$E$18,2,FALSE)</f>
        <v>-11.589493164489957</v>
      </c>
      <c r="BI253" s="23">
        <f>VLOOKUP(AK253,POINTS_TABLE!$D$21:$E$24,2,FALSE)</f>
        <v>-5.6762886611832304</v>
      </c>
      <c r="BJ253" s="23">
        <f>VLOOKUP(AL253,POINTS_TABLE!$D$25:$E$27,2,FALSE)</f>
        <v>-16.350408422870363</v>
      </c>
      <c r="BK253" s="23">
        <f>VLOOKUP(AM253,POINTS_TABLE!$D$28:$E$33,2,FALSE)</f>
        <v>-18.836510639202615</v>
      </c>
      <c r="BL253" s="23">
        <f>VLOOKUP(AN253,POINTS_TABLE!$D$34:$E$37,2,FALSE)</f>
        <v>7.4046821899710498</v>
      </c>
      <c r="BM253" s="23">
        <f>VLOOKUP(AO253,POINTS_TABLE!$D$38:$E$41,2,FALSE)</f>
        <v>-7.9935582413174426</v>
      </c>
      <c r="BN253" s="23">
        <f>VLOOKUP(AP253,POINTS_TABLE!$D$42:$E$44,2,FALSE)</f>
        <v>-9.2873123719919874</v>
      </c>
      <c r="BO253" s="23">
        <f>VLOOKUP(AQ253,POINTS_TABLE!$D$45:$E$48,2,FALSE)</f>
        <v>-0.79321895608749771</v>
      </c>
      <c r="BP253" s="23">
        <f>VLOOKUP(AR253,POINTS_TABLE!$D$49:$E$50,2,FALSE)</f>
        <v>-3.4375704313596254</v>
      </c>
      <c r="BQ253" s="23">
        <f>VLOOKUP(AS253,POINTS_TABLE!$D$51:$E$52,2,FALSE)</f>
        <v>-3.8353326132213157</v>
      </c>
      <c r="BR253" s="39">
        <f>ROUND(SCORECARD_SCALLING!$C$6-SUM(BF253:BQ253)-TRAIN_SUMMARY!$C$2*SCORECARD_SCALLING!$C$5,0)</f>
        <v>573</v>
      </c>
      <c r="BS253" t="str">
        <f t="shared" si="46"/>
        <v>Manual review</v>
      </c>
      <c r="BT253">
        <f t="shared" si="47"/>
        <v>2</v>
      </c>
    </row>
    <row r="254" spans="1:72">
      <c r="A254" s="2" t="s">
        <v>32</v>
      </c>
      <c r="B254" s="2">
        <v>11</v>
      </c>
      <c r="C254" s="2" t="s">
        <v>45</v>
      </c>
      <c r="D254" s="2" t="s">
        <v>23</v>
      </c>
      <c r="E254" s="2">
        <v>4771</v>
      </c>
      <c r="F254" s="2" t="s">
        <v>34</v>
      </c>
      <c r="G254" s="2" t="s">
        <v>39</v>
      </c>
      <c r="H254" s="2">
        <v>2</v>
      </c>
      <c r="I254" s="2" t="s">
        <v>26</v>
      </c>
      <c r="J254" s="2" t="s">
        <v>27</v>
      </c>
      <c r="K254" s="2">
        <v>4</v>
      </c>
      <c r="L254" s="2" t="s">
        <v>43</v>
      </c>
      <c r="M254" s="2">
        <v>51</v>
      </c>
      <c r="N254" s="2" t="s">
        <v>27</v>
      </c>
      <c r="O254" s="2" t="s">
        <v>29</v>
      </c>
      <c r="P254" s="2">
        <v>1</v>
      </c>
      <c r="Q254" s="2" t="s">
        <v>30</v>
      </c>
      <c r="R254" s="2">
        <v>1</v>
      </c>
      <c r="S254" s="2" t="s">
        <v>27</v>
      </c>
      <c r="T254" s="2" t="s">
        <v>31</v>
      </c>
      <c r="U254" s="2">
        <v>0</v>
      </c>
      <c r="V254">
        <f>_xlfn.XLOOKUP(B254,Binning_WOE_IV!$C$2:$C$6,Binning_WOE_IV!$I$2:$I$6,"not found",-1)</f>
        <v>1.0146162505891094</v>
      </c>
      <c r="W254">
        <f>_xlfn.XLOOKUP(E254,Binning_WOE_IV!$C$7:$C$12,Binning_WOE_IV!$I$7:$I$12,"not found",-1)</f>
        <v>4.3939369041401284E-2</v>
      </c>
      <c r="X254">
        <f>_xlfn.XLOOKUP(M254,Binning_WOE_IV!$C$13:$C$18,Binning_WOE_IV!$I$13:$I$18,"not found",-1)</f>
        <v>0.42044277372805144</v>
      </c>
      <c r="Y254">
        <f>_xlfn.XLOOKUP(A254,Binning_WOE_IV!$B$32:$B$35,Binning_WOE_IV!$G$32:$G$35,"not found",0)</f>
        <v>-0.45557089656450134</v>
      </c>
      <c r="Z254" s="23">
        <f>_xlfn.XLOOKUP(_xlfn.XLOOKUP(C254,Binning_WOE_IV!$AF$2:$AF$6,Binning_WOE_IV!$AG$2:$AG$6,"not found",0),Binning_WOE_IV!$R$36:$R$38,Binning_WOE_IV!$G$36:$G$38,"not found",0)</f>
        <v>-4.4726268044255127E-2</v>
      </c>
      <c r="AA254" cm="1">
        <f t="array" ref="AA254">_xlfn.SWITCH(D254,"radio/tv",Binning_WOE_IV!$G$39,"other",Binning_WOE_IV!$G$39,"education",Binning_WOE_IV!$G$40,"retraining",Binning_WOE_IV!$G$40,"furniture/equipment",Binning_WOE_IV!$G$41,"domestic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54">
        <f>_xlfn.LET(_xlpm.b,_xlfn.XLOOKUP(F254,Binning_WOE_IV!$AJ$2:$AJ$6,Binning_WOE_IV!$AK$2:$AK$6,"not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54">
        <f>_xlfn.LET(_xlpm.b,_xlfn.XLOOKUP(G254,Binning_WOE_IV!$AL$2:$AL$6,Binning_WOE_IV!$AM$2:$AM$6,"not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54">
        <f>_xlfn.XLOOKUP(_xlfn.XLOOKUP(I254,Binning_WOE_IV!$AN$2:$AN$5,Binning_WOE_IV!$AO$2:$AO$5,"not found",0),Binning_WOE_IV!$R$53:$R$55,Binning_WOE_IV!$G$53:$G$55,"not found",0)</f>
        <v>0.1811117123342415</v>
      </c>
      <c r="AE254">
        <f>_xlfn.LET(_xlpm.b,_xlfn.XLOOKUP(L254,Binning_WOE_IV!$AQ$2:$AQ$5,Binning_WOE_IV!$AR$2:$AR$5,"not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54">
        <f>_xlfn.XLOOKUP(_xlfn.XLOOKUP(N254,Binning_WOE_IV!$AS$2:$AS$4,Binning_WOE_IV!$AT$2:$AT$4,"not found",0),Binning_WOE_IV!$R$62:$R$63,Binning_WOE_IV!$G$62:$G$63,"not found",0)</f>
        <v>0.12957806221905885</v>
      </c>
      <c r="AG254">
        <f>_xlfn.XLOOKUP(_xlfn.XLOOKUP(O254,Binning_WOE_IV!$AU$2:$AU$4,Binning_WOE_IV!$AV$2:$AV$4,"not found",0),Binning_WOE_IV!$R$64:$R$65,Binning_WOE_IV!$G$64:$G$65,"not found",0)</f>
        <v>0.23435622685305388</v>
      </c>
      <c r="AH254">
        <f>V254*TEST_SUMMARY!$C$3</f>
        <v>-0.80010661528638027</v>
      </c>
      <c r="AI254">
        <f>W254*TEST_SUMMARY!$C$4</f>
        <v>-2.1929012991782761E-2</v>
      </c>
      <c r="AJ254">
        <f>X254*TEST_SUMMARY!$C$5</f>
        <v>-0.26777415036949909</v>
      </c>
      <c r="AK254">
        <f>Y254*TEST_SUMMARY!$C$6</f>
        <v>0.35709270141793154</v>
      </c>
      <c r="AL254">
        <f>Z254*TEST_SUMMARY!$C$7</f>
        <v>2.4580699342731407E-2</v>
      </c>
      <c r="AM254">
        <f>AA254*TEST_SUMMARY!$C$8</f>
        <v>-0.43521580803835686</v>
      </c>
      <c r="AN254">
        <f>AB254*TEST_SUMMARY!$C$9</f>
        <v>0.17108448609736249</v>
      </c>
      <c r="AO254">
        <f>AC254*TEST_SUMMARY!$C$10</f>
        <v>-0.18469041192036334</v>
      </c>
      <c r="AP254">
        <f>AD254*TEST_SUMMARY!$C$11</f>
        <v>-0.21458247952085815</v>
      </c>
      <c r="AQ254">
        <f>AE254*TEST_SUMMARY!$C$12</f>
        <v>-1.8327249432625072E-2</v>
      </c>
      <c r="AR254">
        <f>AF254*TEST_SUMMARY!$C$13</f>
        <v>-7.9424741749105313E-2</v>
      </c>
      <c r="AS254">
        <f>AG254*TEST_SUMMARY!$C$14</f>
        <v>-8.8614999578798745E-2</v>
      </c>
      <c r="AT254">
        <f>TEST_SUMMARY!$C$2+SUM(AH254:AS254)</f>
        <v>-2.3793083967918673</v>
      </c>
      <c r="AU254">
        <f t="shared" si="37"/>
        <v>8.4764204371877164E-2</v>
      </c>
      <c r="AV254">
        <f t="shared" si="38"/>
        <v>8.8573546765568389E-2</v>
      </c>
      <c r="AW254">
        <f t="shared" si="39"/>
        <v>1</v>
      </c>
      <c r="AX254">
        <f t="shared" si="40"/>
        <v>0</v>
      </c>
      <c r="AY254" s="35">
        <f t="shared" si="48"/>
        <v>169</v>
      </c>
      <c r="AZ254" s="35">
        <f t="shared" si="48"/>
        <v>84</v>
      </c>
      <c r="BA254" s="35">
        <f t="shared" si="44"/>
        <v>0.78604651162790695</v>
      </c>
      <c r="BB254" s="35">
        <f t="shared" si="45"/>
        <v>0.9882352941176471</v>
      </c>
      <c r="BC254" s="35">
        <f t="shared" si="41"/>
        <v>0.20218878248974015</v>
      </c>
      <c r="BD254">
        <f t="shared" si="42"/>
        <v>0.9882352941176471</v>
      </c>
      <c r="BE254">
        <f t="shared" si="43"/>
        <v>0.78604651162790695</v>
      </c>
      <c r="BF254" s="23">
        <f>VLOOKUP(AH254,POINTS_TABLE!$D$2:$E$6,2,FALSE)</f>
        <v>-34.629295381683434</v>
      </c>
      <c r="BG254" s="23">
        <f>VLOOKUP(AI254,POINTS_TABLE!$D$7:$E$12,2,FALSE)</f>
        <v>-0.94910634884503919</v>
      </c>
      <c r="BH254" s="23">
        <f>VLOOKUP(AJ254,POINTS_TABLE!$D$13:$E$18,2,FALSE)</f>
        <v>-11.589493164489957</v>
      </c>
      <c r="BI254" s="23">
        <f>VLOOKUP(AK254,POINTS_TABLE!$D$21:$E$24,2,FALSE)</f>
        <v>15.455276084198793</v>
      </c>
      <c r="BJ254" s="23">
        <f>VLOOKUP(AL254,POINTS_TABLE!$D$25:$E$27,2,FALSE)</f>
        <v>1.063873591300236</v>
      </c>
      <c r="BK254" s="23">
        <f>VLOOKUP(AM254,POINTS_TABLE!$D$28:$E$33,2,FALSE)</f>
        <v>-18.836510639202615</v>
      </c>
      <c r="BL254" s="23">
        <f>VLOOKUP(AN254,POINTS_TABLE!$D$34:$E$37,2,FALSE)</f>
        <v>7.4046821899710498</v>
      </c>
      <c r="BM254" s="23">
        <f>VLOOKUP(AO254,POINTS_TABLE!$D$38:$E$41,2,FALSE)</f>
        <v>-7.9935582413174426</v>
      </c>
      <c r="BN254" s="23">
        <f>VLOOKUP(AP254,POINTS_TABLE!$D$42:$E$44,2,FALSE)</f>
        <v>-9.2873123719919874</v>
      </c>
      <c r="BO254" s="23">
        <f>VLOOKUP(AQ254,POINTS_TABLE!$D$45:$E$48,2,FALSE)</f>
        <v>-0.79321895608749771</v>
      </c>
      <c r="BP254" s="23">
        <f>VLOOKUP(AR254,POINTS_TABLE!$D$49:$E$50,2,FALSE)</f>
        <v>-3.4375704313596254</v>
      </c>
      <c r="BQ254" s="23">
        <f>VLOOKUP(AS254,POINTS_TABLE!$D$51:$E$52,2,FALSE)</f>
        <v>-3.8353326132213157</v>
      </c>
      <c r="BR254" s="39">
        <f>ROUND(SCORECARD_SCALLING!$C$6-SUM(BF254:BQ254)-TRAIN_SUMMARY!$C$2*SCORECARD_SCALLING!$C$5,0)</f>
        <v>573</v>
      </c>
      <c r="BS254" t="str">
        <f t="shared" si="46"/>
        <v>Manual review</v>
      </c>
      <c r="BT254">
        <f t="shared" si="47"/>
        <v>2</v>
      </c>
    </row>
    <row r="255" spans="1:72">
      <c r="A255" s="2" t="s">
        <v>37</v>
      </c>
      <c r="B255" s="2">
        <v>24</v>
      </c>
      <c r="C255" s="2" t="s">
        <v>33</v>
      </c>
      <c r="D255" s="2" t="s">
        <v>49</v>
      </c>
      <c r="E255" s="2">
        <v>2670</v>
      </c>
      <c r="F255" s="2" t="s">
        <v>34</v>
      </c>
      <c r="G255" s="2" t="s">
        <v>25</v>
      </c>
      <c r="H255" s="2">
        <v>4</v>
      </c>
      <c r="I255" s="2" t="s">
        <v>26</v>
      </c>
      <c r="J255" s="2" t="s">
        <v>27</v>
      </c>
      <c r="K255" s="2">
        <v>4</v>
      </c>
      <c r="L255" s="2" t="s">
        <v>50</v>
      </c>
      <c r="M255" s="2">
        <v>35</v>
      </c>
      <c r="N255" s="2" t="s">
        <v>27</v>
      </c>
      <c r="O255" s="2" t="s">
        <v>29</v>
      </c>
      <c r="P255" s="2">
        <v>1</v>
      </c>
      <c r="Q255" s="2" t="s">
        <v>52</v>
      </c>
      <c r="R255" s="2">
        <v>1</v>
      </c>
      <c r="S255" s="2" t="s">
        <v>31</v>
      </c>
      <c r="T255" s="2" t="s">
        <v>31</v>
      </c>
      <c r="U255" s="2">
        <v>0</v>
      </c>
      <c r="V255">
        <f>_xlfn.XLOOKUP(B255,Binning_WOE_IV!$C$2:$C$6,Binning_WOE_IV!$I$2:$I$6,"not found",-1)</f>
        <v>-0.12917431193202994</v>
      </c>
      <c r="W255">
        <f>_xlfn.XLOOKUP(E255,Binning_WOE_IV!$C$7:$C$12,Binning_WOE_IV!$I$7:$I$12,"not found",-1)</f>
        <v>0.12361395596717682</v>
      </c>
      <c r="X255">
        <f>_xlfn.XLOOKUP(M255,Binning_WOE_IV!$C$13:$C$18,Binning_WOE_IV!$I$13:$I$18,"not found",-1)</f>
        <v>-9.0210644079187538E-2</v>
      </c>
      <c r="Y255">
        <f>_xlfn.XLOOKUP(A255,Binning_WOE_IV!$B$32:$B$35,Binning_WOE_IV!$G$32:$G$35,"not found",0)</f>
        <v>1.1281887537091495</v>
      </c>
      <c r="Z255" s="23">
        <f>_xlfn.XLOOKUP(_xlfn.XLOOKUP(C255,Binning_WOE_IV!$AF$2:$AF$6,Binning_WOE_IV!$AG$2:$AG$6,"not found",0),Binning_WOE_IV!$R$36:$R$38,Binning_WOE_IV!$G$36:$G$38,"not found",0)</f>
        <v>-4.4726268044255127E-2</v>
      </c>
      <c r="AA255" cm="1">
        <f t="array" ref="AA255">_xlfn.SWITCH(D255,"radio/tv",Binning_WOE_IV!$G$39,"other",Binning_WOE_IV!$G$39,"education",Binning_WOE_IV!$G$40,"retraining",Binning_WOE_IV!$G$40,"furniture/equipment",Binning_WOE_IV!$G$41,"domestic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55">
        <f>_xlfn.LET(_xlpm.b,_xlfn.XLOOKUP(F255,Binning_WOE_IV!$AJ$2:$AJ$6,Binning_WOE_IV!$AK$2:$AK$6,"not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55">
        <f>_xlfn.LET(_xlpm.b,_xlfn.XLOOKUP(G255,Binning_WOE_IV!$AL$2:$AL$6,Binning_WOE_IV!$AM$2:$AM$6,"not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55">
        <f>_xlfn.XLOOKUP(_xlfn.XLOOKUP(I255,Binning_WOE_IV!$AN$2:$AN$5,Binning_WOE_IV!$AO$2:$AO$5,"not found",0),Binning_WOE_IV!$R$53:$R$55,Binning_WOE_IV!$G$53:$G$55,"not found",0)</f>
        <v>0.1811117123342415</v>
      </c>
      <c r="AE255">
        <f>_xlfn.LET(_xlpm.b,_xlfn.XLOOKUP(L255,Binning_WOE_IV!$AQ$2:$AQ$5,Binning_WOE_IV!$AR$2:$AR$5,"not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55">
        <f>_xlfn.XLOOKUP(_xlfn.XLOOKUP(N255,Binning_WOE_IV!$AS$2:$AS$4,Binning_WOE_IV!$AT$2:$AT$4,"not found",0),Binning_WOE_IV!$R$62:$R$63,Binning_WOE_IV!$G$62:$G$63,"not found",0)</f>
        <v>0.12957806221905885</v>
      </c>
      <c r="AG255">
        <f>_xlfn.XLOOKUP(_xlfn.XLOOKUP(O255,Binning_WOE_IV!$AU$2:$AU$4,Binning_WOE_IV!$AV$2:$AV$4,"not found",0),Binning_WOE_IV!$R$64:$R$65,Binning_WOE_IV!$G$64:$G$65,"not found",0)</f>
        <v>0.23435622685305388</v>
      </c>
      <c r="AH255">
        <f>V255*TEST_SUMMARY!$C$3</f>
        <v>0.10186434668464488</v>
      </c>
      <c r="AI255">
        <f>W255*TEST_SUMMARY!$C$4</f>
        <v>-6.1692557392340606E-2</v>
      </c>
      <c r="AJ255">
        <f>X255*TEST_SUMMARY!$C$5</f>
        <v>5.7453903556002682E-2</v>
      </c>
      <c r="AK255">
        <f>Y255*TEST_SUMMARY!$C$6</f>
        <v>-0.88431454425511169</v>
      </c>
      <c r="AL255">
        <f>Z255*TEST_SUMMARY!$C$7</f>
        <v>2.4580699342731407E-2</v>
      </c>
      <c r="AM255">
        <f>AA255*TEST_SUMMARY!$C$8</f>
        <v>-0.46936907902687153</v>
      </c>
      <c r="AN255">
        <f>AB255*TEST_SUMMARY!$C$9</f>
        <v>0.17108448609736249</v>
      </c>
      <c r="AO255">
        <f>AC255*TEST_SUMMARY!$C$10</f>
        <v>-0.18469041192036334</v>
      </c>
      <c r="AP255">
        <f>AD255*TEST_SUMMARY!$C$11</f>
        <v>-0.21458247952085815</v>
      </c>
      <c r="AQ255">
        <f>AE255*TEST_SUMMARY!$C$12</f>
        <v>6.1778553558697331E-2</v>
      </c>
      <c r="AR255">
        <f>AF255*TEST_SUMMARY!$C$13</f>
        <v>-7.9424741749105313E-2</v>
      </c>
      <c r="AS255">
        <f>AG255*TEST_SUMMARY!$C$14</f>
        <v>-8.8614999578798745E-2</v>
      </c>
      <c r="AT255">
        <f>TEST_SUMMARY!$C$2+SUM(AH255:AS255)</f>
        <v>-2.3873276389661342</v>
      </c>
      <c r="AU255">
        <f t="shared" si="37"/>
        <v>8.4144145747988258E-2</v>
      </c>
      <c r="AV255">
        <f t="shared" si="38"/>
        <v>8.7896291044774755E-2</v>
      </c>
      <c r="AW255">
        <f t="shared" si="39"/>
        <v>1</v>
      </c>
      <c r="AX255">
        <f t="shared" si="40"/>
        <v>0</v>
      </c>
      <c r="AY255" s="35">
        <f t="shared" si="48"/>
        <v>170</v>
      </c>
      <c r="AZ255" s="35">
        <f t="shared" si="48"/>
        <v>84</v>
      </c>
      <c r="BA255" s="35">
        <f t="shared" si="44"/>
        <v>0.79069767441860461</v>
      </c>
      <c r="BB255" s="35">
        <f t="shared" si="45"/>
        <v>0.9882352941176471</v>
      </c>
      <c r="BC255" s="35">
        <f t="shared" si="41"/>
        <v>0.19753761969904249</v>
      </c>
      <c r="BD255">
        <f t="shared" si="42"/>
        <v>0.9882352941176471</v>
      </c>
      <c r="BE255">
        <f t="shared" si="43"/>
        <v>0.79069767441860461</v>
      </c>
      <c r="BF255" s="23">
        <f>VLOOKUP(AH255,POINTS_TABLE!$D$2:$E$6,2,FALSE)</f>
        <v>4.4087756341599382</v>
      </c>
      <c r="BG255" s="23">
        <f>VLOOKUP(AI255,POINTS_TABLE!$D$7:$E$12,2,FALSE)</f>
        <v>-2.6701063982906263</v>
      </c>
      <c r="BH255" s="23">
        <f>VLOOKUP(AJ255,POINTS_TABLE!$D$13:$E$18,2,FALSE)</f>
        <v>2.4866538521987356</v>
      </c>
      <c r="BI255" s="23">
        <f>VLOOKUP(AK255,POINTS_TABLE!$D$21:$E$24,2,FALSE)</f>
        <v>-38.273886227485001</v>
      </c>
      <c r="BJ255" s="23">
        <f>VLOOKUP(AL255,POINTS_TABLE!$D$25:$E$27,2,FALSE)</f>
        <v>1.063873591300236</v>
      </c>
      <c r="BK255" s="23">
        <f>VLOOKUP(AM255,POINTS_TABLE!$D$28:$E$33,2,FALSE)</f>
        <v>-20.314693279760625</v>
      </c>
      <c r="BL255" s="23">
        <f>VLOOKUP(AN255,POINTS_TABLE!$D$34:$E$37,2,FALSE)</f>
        <v>7.4046821899710498</v>
      </c>
      <c r="BM255" s="23">
        <f>VLOOKUP(AO255,POINTS_TABLE!$D$38:$E$41,2,FALSE)</f>
        <v>-7.9935582413174426</v>
      </c>
      <c r="BN255" s="23">
        <f>VLOOKUP(AP255,POINTS_TABLE!$D$42:$E$44,2,FALSE)</f>
        <v>-9.2873123719919874</v>
      </c>
      <c r="BO255" s="23">
        <f>VLOOKUP(AQ255,POINTS_TABLE!$D$45:$E$48,2,FALSE)</f>
        <v>2.6738283855727758</v>
      </c>
      <c r="BP255" s="23">
        <f>VLOOKUP(AR255,POINTS_TABLE!$D$49:$E$50,2,FALSE)</f>
        <v>-3.4375704313596254</v>
      </c>
      <c r="BQ255" s="23">
        <f>VLOOKUP(AS255,POINTS_TABLE!$D$51:$E$52,2,FALSE)</f>
        <v>-3.8353326132213157</v>
      </c>
      <c r="BR255" s="39">
        <f>ROUND(SCORECARD_SCALLING!$C$6-SUM(BF255:BQ255)-TRAIN_SUMMARY!$C$2*SCORECARD_SCALLING!$C$5,0)</f>
        <v>574</v>
      </c>
      <c r="BS255" t="str">
        <f t="shared" si="46"/>
        <v>Manual review</v>
      </c>
      <c r="BT255">
        <f t="shared" si="47"/>
        <v>2</v>
      </c>
    </row>
    <row r="256" spans="1:72">
      <c r="A256" s="2" t="s">
        <v>37</v>
      </c>
      <c r="B256" s="2">
        <v>6</v>
      </c>
      <c r="C256" s="2" t="s">
        <v>22</v>
      </c>
      <c r="D256" s="2" t="s">
        <v>46</v>
      </c>
      <c r="E256" s="2">
        <v>362</v>
      </c>
      <c r="F256" s="2" t="s">
        <v>59</v>
      </c>
      <c r="G256" s="2" t="s">
        <v>35</v>
      </c>
      <c r="H256" s="2">
        <v>4</v>
      </c>
      <c r="I256" s="2" t="s">
        <v>36</v>
      </c>
      <c r="J256" s="2" t="s">
        <v>27</v>
      </c>
      <c r="K256" s="2">
        <v>4</v>
      </c>
      <c r="L256" s="2" t="s">
        <v>50</v>
      </c>
      <c r="M256" s="2">
        <v>52</v>
      </c>
      <c r="N256" s="2" t="s">
        <v>27</v>
      </c>
      <c r="O256" s="2" t="s">
        <v>29</v>
      </c>
      <c r="P256" s="2">
        <v>2</v>
      </c>
      <c r="Q256" s="2" t="s">
        <v>40</v>
      </c>
      <c r="R256" s="2">
        <v>1</v>
      </c>
      <c r="S256" s="2" t="s">
        <v>27</v>
      </c>
      <c r="T256" s="2" t="s">
        <v>31</v>
      </c>
      <c r="U256" s="2">
        <v>0</v>
      </c>
      <c r="V256">
        <f>_xlfn.XLOOKUP(B256,Binning_WOE_IV!$C$2:$C$6,Binning_WOE_IV!$I$2:$I$6,"not found",-1)</f>
        <v>1.0146162505891094</v>
      </c>
      <c r="W256">
        <f>_xlfn.XLOOKUP(E256,Binning_WOE_IV!$C$7:$C$12,Binning_WOE_IV!$I$7:$I$12,"not found",-1)</f>
        <v>3.9978967825304385E-2</v>
      </c>
      <c r="X256">
        <f>_xlfn.XLOOKUP(M256,Binning_WOE_IV!$C$13:$C$18,Binning_WOE_IV!$I$13:$I$18,"not found",-1)</f>
        <v>0.42044277372805144</v>
      </c>
      <c r="Y256">
        <f>_xlfn.XLOOKUP(A256,Binning_WOE_IV!$B$32:$B$35,Binning_WOE_IV!$G$32:$G$35,"not found",0)</f>
        <v>1.1281887537091495</v>
      </c>
      <c r="Z256" s="23">
        <f>_xlfn.XLOOKUP(_xlfn.XLOOKUP(C256,Binning_WOE_IV!$AF$2:$AF$6,Binning_WOE_IV!$AG$2:$AG$6,"not found",0),Binning_WOE_IV!$R$36:$R$38,Binning_WOE_IV!$G$36:$G$38,"not found",0)</f>
        <v>0.68738688104907397</v>
      </c>
      <c r="AA256" cm="1">
        <f t="array" ref="AA256">_xlfn.SWITCH(D256,"radio/tv",Binning_WOE_IV!$G$39,"other",Binning_WOE_IV!$G$39,"education",Binning_WOE_IV!$G$40,"retraining",Binning_WOE_IV!$G$40,"furniture/equipment",Binning_WOE_IV!$G$41,"domestic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56">
        <f>_xlfn.LET(_xlpm.b,_xlfn.XLOOKUP(F256,Binning_WOE_IV!$AJ$2:$AJ$6,Binning_WOE_IV!$AK$2:$AK$6,"not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256">
        <f>_xlfn.LET(_xlpm.b,_xlfn.XLOOKUP(G256,Binning_WOE_IV!$AL$2:$AL$6,Binning_WOE_IV!$AM$2:$AM$6,"not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56">
        <f>_xlfn.XLOOKUP(_xlfn.XLOOKUP(I256,Binning_WOE_IV!$AN$2:$AN$5,Binning_WOE_IV!$AO$2:$AO$5,"not found",0),Binning_WOE_IV!$R$53:$R$55,Binning_WOE_IV!$G$53:$G$55,"not found",0)</f>
        <v>-0.20099341664998441</v>
      </c>
      <c r="AE256">
        <f>_xlfn.LET(_xlpm.b,_xlfn.XLOOKUP(L256,Binning_WOE_IV!$AQ$2:$AQ$5,Binning_WOE_IV!$AR$2:$AR$5,"not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56">
        <f>_xlfn.XLOOKUP(_xlfn.XLOOKUP(N256,Binning_WOE_IV!$AS$2:$AS$4,Binning_WOE_IV!$AT$2:$AT$4,"not found",0),Binning_WOE_IV!$R$62:$R$63,Binning_WOE_IV!$G$62:$G$63,"not found",0)</f>
        <v>0.12957806221905885</v>
      </c>
      <c r="AG256">
        <f>_xlfn.XLOOKUP(_xlfn.XLOOKUP(O256,Binning_WOE_IV!$AU$2:$AU$4,Binning_WOE_IV!$AV$2:$AV$4,"not found",0),Binning_WOE_IV!$R$64:$R$65,Binning_WOE_IV!$G$64:$G$65,"not found",0)</f>
        <v>0.23435622685305388</v>
      </c>
      <c r="AH256">
        <f>V256*TEST_SUMMARY!$C$3</f>
        <v>-0.80010661528638027</v>
      </c>
      <c r="AI256">
        <f>W256*TEST_SUMMARY!$C$4</f>
        <v>-1.9952478243670423E-2</v>
      </c>
      <c r="AJ256">
        <f>X256*TEST_SUMMARY!$C$5</f>
        <v>-0.26777415036949909</v>
      </c>
      <c r="AK256">
        <f>Y256*TEST_SUMMARY!$C$6</f>
        <v>-0.88431454425511169</v>
      </c>
      <c r="AL256">
        <f>Z256*TEST_SUMMARY!$C$7</f>
        <v>-0.37777464997720578</v>
      </c>
      <c r="AM256">
        <f>AA256*TEST_SUMMARY!$C$8</f>
        <v>0.38352631329769549</v>
      </c>
      <c r="AN256">
        <f>AB256*TEST_SUMMARY!$C$9</f>
        <v>0.18902110492895396</v>
      </c>
      <c r="AO256">
        <f>AC256*TEST_SUMMARY!$C$10</f>
        <v>4.7923621110280083E-2</v>
      </c>
      <c r="AP256">
        <f>AD256*TEST_SUMMARY!$C$11</f>
        <v>0.23813846799994265</v>
      </c>
      <c r="AQ256">
        <f>AE256*TEST_SUMMARY!$C$12</f>
        <v>6.1778553558697331E-2</v>
      </c>
      <c r="AR256">
        <f>AF256*TEST_SUMMARY!$C$13</f>
        <v>-7.9424741749105313E-2</v>
      </c>
      <c r="AS256">
        <f>AG256*TEST_SUMMARY!$C$14</f>
        <v>-8.8614999578798745E-2</v>
      </c>
      <c r="AT256">
        <f>TEST_SUMMARY!$C$2+SUM(AH256:AS256)</f>
        <v>-2.4189749333263251</v>
      </c>
      <c r="AU256">
        <f t="shared" si="37"/>
        <v>8.1737160088149824E-2</v>
      </c>
      <c r="AV256">
        <f t="shared" si="38"/>
        <v>8.5271611356054183E-2</v>
      </c>
      <c r="AW256">
        <f t="shared" si="39"/>
        <v>1</v>
      </c>
      <c r="AX256">
        <f t="shared" si="40"/>
        <v>0</v>
      </c>
      <c r="AY256" s="35">
        <f t="shared" si="48"/>
        <v>171</v>
      </c>
      <c r="AZ256" s="35">
        <f t="shared" si="48"/>
        <v>84</v>
      </c>
      <c r="BA256" s="35">
        <f t="shared" si="44"/>
        <v>0.79534883720930227</v>
      </c>
      <c r="BB256" s="35">
        <f t="shared" si="45"/>
        <v>0.9882352941176471</v>
      </c>
      <c r="BC256" s="35">
        <f t="shared" si="41"/>
        <v>0.19288645690834483</v>
      </c>
      <c r="BD256">
        <f t="shared" si="42"/>
        <v>0.9882352941176471</v>
      </c>
      <c r="BE256">
        <f t="shared" si="43"/>
        <v>0.79534883720930227</v>
      </c>
      <c r="BF256" s="23">
        <f>VLOOKUP(AH256,POINTS_TABLE!$D$2:$E$6,2,FALSE)</f>
        <v>-34.629295381683434</v>
      </c>
      <c r="BG256" s="23">
        <f>VLOOKUP(AI256,POINTS_TABLE!$D$7:$E$12,2,FALSE)</f>
        <v>-0.86356024246764762</v>
      </c>
      <c r="BH256" s="23">
        <f>VLOOKUP(AJ256,POINTS_TABLE!$D$13:$E$18,2,FALSE)</f>
        <v>-11.589493164489957</v>
      </c>
      <c r="BI256" s="23">
        <f>VLOOKUP(AK256,POINTS_TABLE!$D$21:$E$24,2,FALSE)</f>
        <v>-38.273886227485001</v>
      </c>
      <c r="BJ256" s="23">
        <f>VLOOKUP(AL256,POINTS_TABLE!$D$25:$E$27,2,FALSE)</f>
        <v>-16.350408422870363</v>
      </c>
      <c r="BK256" s="23">
        <f>VLOOKUP(AM256,POINTS_TABLE!$D$28:$E$33,2,FALSE)</f>
        <v>16.599345307350365</v>
      </c>
      <c r="BL256" s="23">
        <f>VLOOKUP(AN256,POINTS_TABLE!$D$34:$E$37,2,FALSE)</f>
        <v>8.180994321130628</v>
      </c>
      <c r="BM256" s="23">
        <f>VLOOKUP(AO256,POINTS_TABLE!$D$38:$E$41,2,FALSE)</f>
        <v>2.0741751155172814</v>
      </c>
      <c r="BN256" s="23">
        <f>VLOOKUP(AP256,POINTS_TABLE!$D$42:$E$44,2,FALSE)</f>
        <v>10.30683560485237</v>
      </c>
      <c r="BO256" s="23">
        <f>VLOOKUP(AQ256,POINTS_TABLE!$D$45:$E$48,2,FALSE)</f>
        <v>2.6738283855727758</v>
      </c>
      <c r="BP256" s="23">
        <f>VLOOKUP(AR256,POINTS_TABLE!$D$49:$E$50,2,FALSE)</f>
        <v>-3.4375704313596254</v>
      </c>
      <c r="BQ256" s="23">
        <f>VLOOKUP(AS256,POINTS_TABLE!$D$51:$E$52,2,FALSE)</f>
        <v>-3.8353326132213157</v>
      </c>
      <c r="BR256" s="39">
        <f>ROUND(SCORECARD_SCALLING!$C$6-SUM(BF256:BQ256)-TRAIN_SUMMARY!$C$2*SCORECARD_SCALLING!$C$5,0)</f>
        <v>575</v>
      </c>
      <c r="BS256" t="str">
        <f t="shared" si="46"/>
        <v>Manual review</v>
      </c>
      <c r="BT256">
        <f t="shared" si="47"/>
        <v>2</v>
      </c>
    </row>
    <row r="257" spans="1:72">
      <c r="A257" s="2" t="s">
        <v>37</v>
      </c>
      <c r="B257" s="2">
        <v>18</v>
      </c>
      <c r="C257" s="2" t="s">
        <v>33</v>
      </c>
      <c r="D257" s="2" t="s">
        <v>46</v>
      </c>
      <c r="E257" s="2">
        <v>2662</v>
      </c>
      <c r="F257" s="2" t="s">
        <v>24</v>
      </c>
      <c r="G257" s="2" t="s">
        <v>39</v>
      </c>
      <c r="H257" s="2">
        <v>4</v>
      </c>
      <c r="I257" s="2" t="s">
        <v>26</v>
      </c>
      <c r="J257" s="2" t="s">
        <v>27</v>
      </c>
      <c r="K257" s="2">
        <v>3</v>
      </c>
      <c r="L257" s="2" t="s">
        <v>43</v>
      </c>
      <c r="M257" s="2">
        <v>32</v>
      </c>
      <c r="N257" s="2" t="s">
        <v>27</v>
      </c>
      <c r="O257" s="2" t="s">
        <v>29</v>
      </c>
      <c r="P257" s="2">
        <v>1</v>
      </c>
      <c r="Q257" s="2" t="s">
        <v>30</v>
      </c>
      <c r="R257" s="2">
        <v>1</v>
      </c>
      <c r="S257" s="2" t="s">
        <v>27</v>
      </c>
      <c r="T257" s="2" t="s">
        <v>62</v>
      </c>
      <c r="U257" s="2">
        <v>0</v>
      </c>
      <c r="V257">
        <f>_xlfn.XLOOKUP(B257,Binning_WOE_IV!$C$2:$C$6,Binning_WOE_IV!$I$2:$I$6,"not found",-1)</f>
        <v>7.0953437452657447E-2</v>
      </c>
      <c r="W257">
        <f>_xlfn.XLOOKUP(E257,Binning_WOE_IV!$C$7:$C$12,Binning_WOE_IV!$I$7:$I$12,"not found",-1)</f>
        <v>0.12361395596717682</v>
      </c>
      <c r="X257">
        <f>_xlfn.XLOOKUP(M257,Binning_WOE_IV!$C$13:$C$18,Binning_WOE_IV!$I$13:$I$18,"not found",-1)</f>
        <v>-9.0210644079187538E-2</v>
      </c>
      <c r="Y257">
        <f>_xlfn.XLOOKUP(A257,Binning_WOE_IV!$B$32:$B$35,Binning_WOE_IV!$G$32:$G$35,"not found",0)</f>
        <v>1.1281887537091495</v>
      </c>
      <c r="Z257" s="23">
        <f>_xlfn.XLOOKUP(_xlfn.XLOOKUP(C257,Binning_WOE_IV!$AF$2:$AF$6,Binning_WOE_IV!$AG$2:$AG$6,"not found",0),Binning_WOE_IV!$R$36:$R$38,Binning_WOE_IV!$G$36:$G$38,"not found",0)</f>
        <v>-4.4726268044255127E-2</v>
      </c>
      <c r="AA257" cm="1">
        <f t="array" ref="AA257">_xlfn.SWITCH(D257,"radio/tv",Binning_WOE_IV!$G$39,"other",Binning_WOE_IV!$G$39,"education",Binning_WOE_IV!$G$40,"retraining",Binning_WOE_IV!$G$40,"furniture/equipment",Binning_WOE_IV!$G$41,"domestic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57">
        <f>_xlfn.LET(_xlpm.b,_xlfn.XLOOKUP(F257,Binning_WOE_IV!$AJ$2:$AJ$6,Binning_WOE_IV!$AK$2:$AK$6,"not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57">
        <f>_xlfn.LET(_xlpm.b,_xlfn.XLOOKUP(G257,Binning_WOE_IV!$AL$2:$AL$6,Binning_WOE_IV!$AM$2:$AM$6,"not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57">
        <f>_xlfn.XLOOKUP(_xlfn.XLOOKUP(I257,Binning_WOE_IV!$AN$2:$AN$5,Binning_WOE_IV!$AO$2:$AO$5,"not found",0),Binning_WOE_IV!$R$53:$R$55,Binning_WOE_IV!$G$53:$G$55,"not found",0)</f>
        <v>0.1811117123342415</v>
      </c>
      <c r="AE257">
        <f>_xlfn.LET(_xlpm.b,_xlfn.XLOOKUP(L257,Binning_WOE_IV!$AQ$2:$AQ$5,Binning_WOE_IV!$AR$2:$AR$5,"not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57">
        <f>_xlfn.XLOOKUP(_xlfn.XLOOKUP(N257,Binning_WOE_IV!$AS$2:$AS$4,Binning_WOE_IV!$AT$2:$AT$4,"not found",0),Binning_WOE_IV!$R$62:$R$63,Binning_WOE_IV!$G$62:$G$63,"not found",0)</f>
        <v>0.12957806221905885</v>
      </c>
      <c r="AG257">
        <f>_xlfn.XLOOKUP(_xlfn.XLOOKUP(O257,Binning_WOE_IV!$AU$2:$AU$4,Binning_WOE_IV!$AV$2:$AV$4,"not found",0),Binning_WOE_IV!$R$64:$R$65,Binning_WOE_IV!$G$64:$G$65,"not found",0)</f>
        <v>0.23435622685305388</v>
      </c>
      <c r="AH257">
        <f>V257*TEST_SUMMARY!$C$3</f>
        <v>-5.5952498937620498E-2</v>
      </c>
      <c r="AI257">
        <f>W257*TEST_SUMMARY!$C$4</f>
        <v>-6.1692557392340606E-2</v>
      </c>
      <c r="AJ257">
        <f>X257*TEST_SUMMARY!$C$5</f>
        <v>5.7453903556002682E-2</v>
      </c>
      <c r="AK257">
        <f>Y257*TEST_SUMMARY!$C$6</f>
        <v>-0.88431454425511169</v>
      </c>
      <c r="AL257">
        <f>Z257*TEST_SUMMARY!$C$7</f>
        <v>2.4580699342731407E-2</v>
      </c>
      <c r="AM257">
        <f>AA257*TEST_SUMMARY!$C$8</f>
        <v>0.38352631329769549</v>
      </c>
      <c r="AN257">
        <f>AB257*TEST_SUMMARY!$C$9</f>
        <v>-0.49611293003523665</v>
      </c>
      <c r="AO257">
        <f>AC257*TEST_SUMMARY!$C$10</f>
        <v>-0.18469041192036334</v>
      </c>
      <c r="AP257">
        <f>AD257*TEST_SUMMARY!$C$11</f>
        <v>-0.21458247952085815</v>
      </c>
      <c r="AQ257">
        <f>AE257*TEST_SUMMARY!$C$12</f>
        <v>-1.8327249432625072E-2</v>
      </c>
      <c r="AR257">
        <f>AF257*TEST_SUMMARY!$C$13</f>
        <v>-7.9424741749105313E-2</v>
      </c>
      <c r="AS257">
        <f>AG257*TEST_SUMMARY!$C$14</f>
        <v>-8.8614999578798745E-2</v>
      </c>
      <c r="AT257">
        <f>TEST_SUMMARY!$C$2+SUM(AH257:AS257)</f>
        <v>-2.4395523113877537</v>
      </c>
      <c r="AU257">
        <f t="shared" si="37"/>
        <v>8.0205933272193108E-2</v>
      </c>
      <c r="AV257">
        <f t="shared" si="38"/>
        <v>8.3605474508331293E-2</v>
      </c>
      <c r="AW257">
        <f t="shared" si="39"/>
        <v>1</v>
      </c>
      <c r="AX257">
        <f t="shared" si="40"/>
        <v>0</v>
      </c>
      <c r="AY257" s="35">
        <f t="shared" si="48"/>
        <v>172</v>
      </c>
      <c r="AZ257" s="35">
        <f t="shared" si="48"/>
        <v>84</v>
      </c>
      <c r="BA257" s="35">
        <f t="shared" si="44"/>
        <v>0.8</v>
      </c>
      <c r="BB257" s="35">
        <f t="shared" si="45"/>
        <v>0.9882352941176471</v>
      </c>
      <c r="BC257" s="35">
        <f t="shared" si="41"/>
        <v>0.18823529411764706</v>
      </c>
      <c r="BD257">
        <f t="shared" si="42"/>
        <v>0.9882352941176471</v>
      </c>
      <c r="BE257">
        <f t="shared" si="43"/>
        <v>0.8</v>
      </c>
      <c r="BF257" s="23">
        <f>VLOOKUP(AH257,POINTS_TABLE!$D$2:$E$6,2,FALSE)</f>
        <v>-2.4216717822795024</v>
      </c>
      <c r="BG257" s="23">
        <f>VLOOKUP(AI257,POINTS_TABLE!$D$7:$E$12,2,FALSE)</f>
        <v>-2.6701063982906263</v>
      </c>
      <c r="BH257" s="23">
        <f>VLOOKUP(AJ257,POINTS_TABLE!$D$13:$E$18,2,FALSE)</f>
        <v>2.4866538521987356</v>
      </c>
      <c r="BI257" s="23">
        <f>VLOOKUP(AK257,POINTS_TABLE!$D$21:$E$24,2,FALSE)</f>
        <v>-38.273886227485001</v>
      </c>
      <c r="BJ257" s="23">
        <f>VLOOKUP(AL257,POINTS_TABLE!$D$25:$E$27,2,FALSE)</f>
        <v>1.063873591300236</v>
      </c>
      <c r="BK257" s="23">
        <f>VLOOKUP(AM257,POINTS_TABLE!$D$28:$E$33,2,FALSE)</f>
        <v>16.599345307350365</v>
      </c>
      <c r="BL257" s="23">
        <f>VLOOKUP(AN257,POINTS_TABLE!$D$34:$E$37,2,FALSE)</f>
        <v>-21.472189916481874</v>
      </c>
      <c r="BM257" s="23">
        <f>VLOOKUP(AO257,POINTS_TABLE!$D$38:$E$41,2,FALSE)</f>
        <v>-7.9935582413174426</v>
      </c>
      <c r="BN257" s="23">
        <f>VLOOKUP(AP257,POINTS_TABLE!$D$42:$E$44,2,FALSE)</f>
        <v>-9.2873123719919874</v>
      </c>
      <c r="BO257" s="23">
        <f>VLOOKUP(AQ257,POINTS_TABLE!$D$45:$E$48,2,FALSE)</f>
        <v>-0.79321895608749771</v>
      </c>
      <c r="BP257" s="23">
        <f>VLOOKUP(AR257,POINTS_TABLE!$D$49:$E$50,2,FALSE)</f>
        <v>-3.4375704313596254</v>
      </c>
      <c r="BQ257" s="23">
        <f>VLOOKUP(AS257,POINTS_TABLE!$D$51:$E$52,2,FALSE)</f>
        <v>-3.8353326132213157</v>
      </c>
      <c r="BR257" s="39">
        <f>ROUND(SCORECARD_SCALLING!$C$6-SUM(BF257:BQ257)-TRAIN_SUMMARY!$C$2*SCORECARD_SCALLING!$C$5,0)</f>
        <v>576</v>
      </c>
      <c r="BS257" t="str">
        <f t="shared" si="46"/>
        <v>Manual review</v>
      </c>
      <c r="BT257">
        <f t="shared" si="47"/>
        <v>2</v>
      </c>
    </row>
    <row r="258" spans="1:72">
      <c r="A258" s="2" t="s">
        <v>37</v>
      </c>
      <c r="B258" s="2">
        <v>6</v>
      </c>
      <c r="C258" s="2" t="s">
        <v>45</v>
      </c>
      <c r="D258" s="2" t="s">
        <v>58</v>
      </c>
      <c r="E258" s="2">
        <v>1743</v>
      </c>
      <c r="F258" s="2" t="s">
        <v>59</v>
      </c>
      <c r="G258" s="2" t="s">
        <v>35</v>
      </c>
      <c r="H258" s="2">
        <v>1</v>
      </c>
      <c r="I258" s="2" t="s">
        <v>26</v>
      </c>
      <c r="J258" s="2" t="s">
        <v>27</v>
      </c>
      <c r="K258" s="2">
        <v>2</v>
      </c>
      <c r="L258" s="2" t="s">
        <v>28</v>
      </c>
      <c r="M258" s="2">
        <v>34</v>
      </c>
      <c r="N258" s="2" t="s">
        <v>27</v>
      </c>
      <c r="O258" s="2" t="s">
        <v>29</v>
      </c>
      <c r="P258" s="2">
        <v>2</v>
      </c>
      <c r="Q258" s="2" t="s">
        <v>40</v>
      </c>
      <c r="R258" s="2">
        <v>1</v>
      </c>
      <c r="S258" s="2" t="s">
        <v>27</v>
      </c>
      <c r="T258" s="2" t="s">
        <v>31</v>
      </c>
      <c r="U258" s="2">
        <v>0</v>
      </c>
      <c r="V258">
        <f>_xlfn.XLOOKUP(B258,Binning_WOE_IV!$C$2:$C$6,Binning_WOE_IV!$I$2:$I$6,"not found",-1)</f>
        <v>1.0146162505891094</v>
      </c>
      <c r="W258">
        <f>_xlfn.XLOOKUP(E258,Binning_WOE_IV!$C$7:$C$12,Binning_WOE_IV!$I$7:$I$12,"not found",-1)</f>
        <v>0.16104877718831048</v>
      </c>
      <c r="X258">
        <f>_xlfn.XLOOKUP(M258,Binning_WOE_IV!$C$13:$C$18,Binning_WOE_IV!$I$13:$I$18,"not found",-1)</f>
        <v>-9.0210644079187538E-2</v>
      </c>
      <c r="Y258">
        <f>_xlfn.XLOOKUP(A258,Binning_WOE_IV!$B$32:$B$35,Binning_WOE_IV!$G$32:$G$35,"not found",0)</f>
        <v>1.1281887537091495</v>
      </c>
      <c r="Z258" s="23">
        <f>_xlfn.XLOOKUP(_xlfn.XLOOKUP(C258,Binning_WOE_IV!$AF$2:$AF$6,Binning_WOE_IV!$AG$2:$AG$6,"not found",0),Binning_WOE_IV!$R$36:$R$38,Binning_WOE_IV!$G$36:$G$38,"not found",0)</f>
        <v>-4.4726268044255127E-2</v>
      </c>
      <c r="AA258" cm="1">
        <f t="array" ref="AA258">_xlfn.SWITCH(D258,"radio/tv",Binning_WOE_IV!$G$39,"other",Binning_WOE_IV!$G$39,"education",Binning_WOE_IV!$G$40,"retraining",Binning_WOE_IV!$G$40,"furniture/equipment",Binning_WOE_IV!$G$41,"domestic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258">
        <f>_xlfn.LET(_xlpm.b,_xlfn.XLOOKUP(F258,Binning_WOE_IV!$AJ$2:$AJ$6,Binning_WOE_IV!$AK$2:$AK$6,"not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258">
        <f>_xlfn.LET(_xlpm.b,_xlfn.XLOOKUP(G258,Binning_WOE_IV!$AL$2:$AL$6,Binning_WOE_IV!$AM$2:$AM$6,"not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58">
        <f>_xlfn.XLOOKUP(_xlfn.XLOOKUP(I258,Binning_WOE_IV!$AN$2:$AN$5,Binning_WOE_IV!$AO$2:$AO$5,"not found",0),Binning_WOE_IV!$R$53:$R$55,Binning_WOE_IV!$G$53:$G$55,"not found",0)</f>
        <v>0.1811117123342415</v>
      </c>
      <c r="AE258">
        <f>_xlfn.LET(_xlpm.b,_xlfn.XLOOKUP(L258,Binning_WOE_IV!$AQ$2:$AQ$5,Binning_WOE_IV!$AR$2:$AR$5,"not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58">
        <f>_xlfn.XLOOKUP(_xlfn.XLOOKUP(N258,Binning_WOE_IV!$AS$2:$AS$4,Binning_WOE_IV!$AT$2:$AT$4,"not found",0),Binning_WOE_IV!$R$62:$R$63,Binning_WOE_IV!$G$62:$G$63,"not found",0)</f>
        <v>0.12957806221905885</v>
      </c>
      <c r="AG258">
        <f>_xlfn.XLOOKUP(_xlfn.XLOOKUP(O258,Binning_WOE_IV!$AU$2:$AU$4,Binning_WOE_IV!$AV$2:$AV$4,"not found",0),Binning_WOE_IV!$R$64:$R$65,Binning_WOE_IV!$G$64:$G$65,"not found",0)</f>
        <v>0.23435622685305388</v>
      </c>
      <c r="AH258">
        <f>V258*TEST_SUMMARY!$C$3</f>
        <v>-0.80010661528638027</v>
      </c>
      <c r="AI258">
        <f>W258*TEST_SUMMARY!$C$4</f>
        <v>-8.037531726833734E-2</v>
      </c>
      <c r="AJ258">
        <f>X258*TEST_SUMMARY!$C$5</f>
        <v>5.7453903556002682E-2</v>
      </c>
      <c r="AK258">
        <f>Y258*TEST_SUMMARY!$C$6</f>
        <v>-0.88431454425511169</v>
      </c>
      <c r="AL258">
        <f>Z258*TEST_SUMMARY!$C$7</f>
        <v>2.4580699342731407E-2</v>
      </c>
      <c r="AM258">
        <f>AA258*TEST_SUMMARY!$C$8</f>
        <v>0.4883377841684039</v>
      </c>
      <c r="AN258">
        <f>AB258*TEST_SUMMARY!$C$9</f>
        <v>0.18902110492895396</v>
      </c>
      <c r="AO258">
        <f>AC258*TEST_SUMMARY!$C$10</f>
        <v>4.7923621110280083E-2</v>
      </c>
      <c r="AP258">
        <f>AD258*TEST_SUMMARY!$C$11</f>
        <v>-0.21458247952085815</v>
      </c>
      <c r="AQ258">
        <f>AE258*TEST_SUMMARY!$C$12</f>
        <v>-0.28008206528227803</v>
      </c>
      <c r="AR258">
        <f>AF258*TEST_SUMMARY!$C$13</f>
        <v>-7.9424741749105313E-2</v>
      </c>
      <c r="AS258">
        <f>AG258*TEST_SUMMARY!$C$14</f>
        <v>-8.8614999578798745E-2</v>
      </c>
      <c r="AT258">
        <f>TEST_SUMMARY!$C$2+SUM(AH258:AS258)</f>
        <v>-2.4415844645966214</v>
      </c>
      <c r="AU258">
        <f t="shared" ref="AU258:AU301" si="49">1/(1+EXP(-AT258))</f>
        <v>8.0056143187666115E-2</v>
      </c>
      <c r="AV258">
        <f t="shared" ref="AV258:AV301" si="50">-((U258*LN(AU258))+(1-U258)*LN(1-AU258))</f>
        <v>8.3442636005149437E-2</v>
      </c>
      <c r="AW258">
        <f t="shared" ref="AW258:AW301" si="51">IF(U258=0,1,0)</f>
        <v>1</v>
      </c>
      <c r="AX258">
        <f t="shared" ref="AX258:AX301" si="52">IF(U258=1,1,0)</f>
        <v>0</v>
      </c>
      <c r="AY258" s="35">
        <f t="shared" si="48"/>
        <v>173</v>
      </c>
      <c r="AZ258" s="35">
        <f t="shared" si="48"/>
        <v>84</v>
      </c>
      <c r="BA258" s="35">
        <f t="shared" si="44"/>
        <v>0.8046511627906977</v>
      </c>
      <c r="BB258" s="35">
        <f t="shared" si="45"/>
        <v>0.9882352941176471</v>
      </c>
      <c r="BC258" s="35">
        <f t="shared" ref="BC258:BC301" si="53">ABS(BA258-BB258)</f>
        <v>0.1835841313269494</v>
      </c>
      <c r="BD258">
        <f t="shared" ref="BD258:BD301" si="54">BB258</f>
        <v>0.9882352941176471</v>
      </c>
      <c r="BE258">
        <f t="shared" ref="BE258:BE301" si="55">BA258</f>
        <v>0.8046511627906977</v>
      </c>
      <c r="BF258" s="23">
        <f>VLOOKUP(AH258,POINTS_TABLE!$D$2:$E$6,2,FALSE)</f>
        <v>-34.629295381683434</v>
      </c>
      <c r="BG258" s="23">
        <f>VLOOKUP(AI258,POINTS_TABLE!$D$7:$E$12,2,FALSE)</f>
        <v>-3.4787121489872201</v>
      </c>
      <c r="BH258" s="23">
        <f>VLOOKUP(AJ258,POINTS_TABLE!$D$13:$E$18,2,FALSE)</f>
        <v>2.4866538521987356</v>
      </c>
      <c r="BI258" s="23">
        <f>VLOOKUP(AK258,POINTS_TABLE!$D$21:$E$24,2,FALSE)</f>
        <v>-38.273886227485001</v>
      </c>
      <c r="BJ258" s="23">
        <f>VLOOKUP(AL258,POINTS_TABLE!$D$25:$E$27,2,FALSE)</f>
        <v>1.063873591300236</v>
      </c>
      <c r="BK258" s="23">
        <f>VLOOKUP(AM258,POINTS_TABLE!$D$28:$E$33,2,FALSE)</f>
        <v>21.135674984953837</v>
      </c>
      <c r="BL258" s="23">
        <f>VLOOKUP(AN258,POINTS_TABLE!$D$34:$E$37,2,FALSE)</f>
        <v>8.180994321130628</v>
      </c>
      <c r="BM258" s="23">
        <f>VLOOKUP(AO258,POINTS_TABLE!$D$38:$E$41,2,FALSE)</f>
        <v>2.0741751155172814</v>
      </c>
      <c r="BN258" s="23">
        <f>VLOOKUP(AP258,POINTS_TABLE!$D$42:$E$44,2,FALSE)</f>
        <v>-9.2873123719919874</v>
      </c>
      <c r="BO258" s="23">
        <f>VLOOKUP(AQ258,POINTS_TABLE!$D$45:$E$48,2,FALSE)</f>
        <v>-12.122190198740443</v>
      </c>
      <c r="BP258" s="23">
        <f>VLOOKUP(AR258,POINTS_TABLE!$D$49:$E$50,2,FALSE)</f>
        <v>-3.4375704313596254</v>
      </c>
      <c r="BQ258" s="23">
        <f>VLOOKUP(AS258,POINTS_TABLE!$D$51:$E$52,2,FALSE)</f>
        <v>-3.8353326132213157</v>
      </c>
      <c r="BR258" s="39">
        <f>ROUND(SCORECARD_SCALLING!$C$6-SUM(BF258:BQ258)-TRAIN_SUMMARY!$C$2*SCORECARD_SCALLING!$C$5,0)</f>
        <v>576</v>
      </c>
      <c r="BS258" t="str">
        <f t="shared" si="46"/>
        <v>Manual review</v>
      </c>
      <c r="BT258">
        <f t="shared" si="47"/>
        <v>2</v>
      </c>
    </row>
    <row r="259" spans="1:72">
      <c r="A259" s="2" t="s">
        <v>37</v>
      </c>
      <c r="B259" s="2">
        <v>15</v>
      </c>
      <c r="C259" s="2" t="s">
        <v>22</v>
      </c>
      <c r="D259" s="2" t="s">
        <v>23</v>
      </c>
      <c r="E259" s="2">
        <v>1459</v>
      </c>
      <c r="F259" s="2" t="s">
        <v>34</v>
      </c>
      <c r="G259" s="2" t="s">
        <v>35</v>
      </c>
      <c r="H259" s="2">
        <v>4</v>
      </c>
      <c r="I259" s="2" t="s">
        <v>36</v>
      </c>
      <c r="J259" s="2" t="s">
        <v>27</v>
      </c>
      <c r="K259" s="2">
        <v>2</v>
      </c>
      <c r="L259" s="2" t="s">
        <v>50</v>
      </c>
      <c r="M259" s="2">
        <v>43</v>
      </c>
      <c r="N259" s="2" t="s">
        <v>27</v>
      </c>
      <c r="O259" s="2" t="s">
        <v>29</v>
      </c>
      <c r="P259" s="2">
        <v>1</v>
      </c>
      <c r="Q259" s="2" t="s">
        <v>40</v>
      </c>
      <c r="R259" s="2">
        <v>1</v>
      </c>
      <c r="S259" s="2" t="s">
        <v>27</v>
      </c>
      <c r="T259" s="2" t="s">
        <v>31</v>
      </c>
      <c r="U259" s="2">
        <v>0</v>
      </c>
      <c r="V259">
        <f>_xlfn.XLOOKUP(B259,Binning_WOE_IV!$C$2:$C$6,Binning_WOE_IV!$I$2:$I$6,"not found",-1)</f>
        <v>7.0953437452657447E-2</v>
      </c>
      <c r="W259">
        <f>_xlfn.XLOOKUP(E259,Binning_WOE_IV!$C$7:$C$12,Binning_WOE_IV!$I$7:$I$12,"not found",-1)</f>
        <v>0.16104877718831048</v>
      </c>
      <c r="X259">
        <f>_xlfn.XLOOKUP(M259,Binning_WOE_IV!$C$13:$C$18,Binning_WOE_IV!$I$13:$I$18,"not found",-1)</f>
        <v>0.27579903319597576</v>
      </c>
      <c r="Y259">
        <f>_xlfn.XLOOKUP(A259,Binning_WOE_IV!$B$32:$B$35,Binning_WOE_IV!$G$32:$G$35,"not found",0)</f>
        <v>1.1281887537091495</v>
      </c>
      <c r="Z259" s="23">
        <f>_xlfn.XLOOKUP(_xlfn.XLOOKUP(C259,Binning_WOE_IV!$AF$2:$AF$6,Binning_WOE_IV!$AG$2:$AG$6,"not found",0),Binning_WOE_IV!$R$36:$R$38,Binning_WOE_IV!$G$36:$G$38,"not found",0)</f>
        <v>0.68738688104907397</v>
      </c>
      <c r="AA259" cm="1">
        <f t="array" ref="AA259">_xlfn.SWITCH(D259,"radio/tv",Binning_WOE_IV!$G$39,"other",Binning_WOE_IV!$G$39,"education",Binning_WOE_IV!$G$40,"retraining",Binning_WOE_IV!$G$40,"furniture/equipment",Binning_WOE_IV!$G$41,"domestic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59">
        <f>_xlfn.LET(_xlpm.b,_xlfn.XLOOKUP(F259,Binning_WOE_IV!$AJ$2:$AJ$6,Binning_WOE_IV!$AK$2:$AK$6,"not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59">
        <f>_xlfn.LET(_xlpm.b,_xlfn.XLOOKUP(G259,Binning_WOE_IV!$AL$2:$AL$6,Binning_WOE_IV!$AM$2:$AM$6,"not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59">
        <f>_xlfn.XLOOKUP(_xlfn.XLOOKUP(I259,Binning_WOE_IV!$AN$2:$AN$5,Binning_WOE_IV!$AO$2:$AO$5,"not found",0),Binning_WOE_IV!$R$53:$R$55,Binning_WOE_IV!$G$53:$G$55,"not found",0)</f>
        <v>-0.20099341664998441</v>
      </c>
      <c r="AE259">
        <f>_xlfn.LET(_xlpm.b,_xlfn.XLOOKUP(L259,Binning_WOE_IV!$AQ$2:$AQ$5,Binning_WOE_IV!$AR$2:$AR$5,"not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59">
        <f>_xlfn.XLOOKUP(_xlfn.XLOOKUP(N259,Binning_WOE_IV!$AS$2:$AS$4,Binning_WOE_IV!$AT$2:$AT$4,"not found",0),Binning_WOE_IV!$R$62:$R$63,Binning_WOE_IV!$G$62:$G$63,"not found",0)</f>
        <v>0.12957806221905885</v>
      </c>
      <c r="AG259">
        <f>_xlfn.XLOOKUP(_xlfn.XLOOKUP(O259,Binning_WOE_IV!$AU$2:$AU$4,Binning_WOE_IV!$AV$2:$AV$4,"not found",0),Binning_WOE_IV!$R$64:$R$65,Binning_WOE_IV!$G$64:$G$65,"not found",0)</f>
        <v>0.23435622685305388</v>
      </c>
      <c r="AH259">
        <f>V259*TEST_SUMMARY!$C$3</f>
        <v>-5.5952498937620498E-2</v>
      </c>
      <c r="AI259">
        <f>W259*TEST_SUMMARY!$C$4</f>
        <v>-8.037531726833734E-2</v>
      </c>
      <c r="AJ259">
        <f>X259*TEST_SUMMARY!$C$5</f>
        <v>-0.1756525653466223</v>
      </c>
      <c r="AK259">
        <f>Y259*TEST_SUMMARY!$C$6</f>
        <v>-0.88431454425511169</v>
      </c>
      <c r="AL259">
        <f>Z259*TEST_SUMMARY!$C$7</f>
        <v>-0.37777464997720578</v>
      </c>
      <c r="AM259">
        <f>AA259*TEST_SUMMARY!$C$8</f>
        <v>-0.43521580803835686</v>
      </c>
      <c r="AN259">
        <f>AB259*TEST_SUMMARY!$C$9</f>
        <v>0.17108448609736249</v>
      </c>
      <c r="AO259">
        <f>AC259*TEST_SUMMARY!$C$10</f>
        <v>4.7923621110280083E-2</v>
      </c>
      <c r="AP259">
        <f>AD259*TEST_SUMMARY!$C$11</f>
        <v>0.23813846799994265</v>
      </c>
      <c r="AQ259">
        <f>AE259*TEST_SUMMARY!$C$12</f>
        <v>6.1778553558697331E-2</v>
      </c>
      <c r="AR259">
        <f>AF259*TEST_SUMMARY!$C$13</f>
        <v>-7.9424741749105313E-2</v>
      </c>
      <c r="AS259">
        <f>AG259*TEST_SUMMARY!$C$14</f>
        <v>-8.8614999578798745E-2</v>
      </c>
      <c r="AT259">
        <f>TEST_SUMMARY!$C$2+SUM(AH259:AS259)</f>
        <v>-2.4798008111469998</v>
      </c>
      <c r="AU259">
        <f t="shared" si="49"/>
        <v>7.7286405738615088E-2</v>
      </c>
      <c r="AV259">
        <f t="shared" si="50"/>
        <v>8.0436391373629026E-2</v>
      </c>
      <c r="AW259">
        <f t="shared" si="51"/>
        <v>1</v>
      </c>
      <c r="AX259">
        <f t="shared" si="52"/>
        <v>0</v>
      </c>
      <c r="AY259" s="35">
        <f t="shared" si="48"/>
        <v>174</v>
      </c>
      <c r="AZ259" s="35">
        <f t="shared" si="48"/>
        <v>84</v>
      </c>
      <c r="BA259" s="35">
        <f t="shared" ref="BA259:BA301" si="56">AY259/SUM($AW$2:$AW$301)</f>
        <v>0.80930232558139537</v>
      </c>
      <c r="BB259" s="35">
        <f t="shared" ref="BB259:BB301" si="57">AZ259/SUM($AX$2:$AX$301)</f>
        <v>0.9882352941176471</v>
      </c>
      <c r="BC259" s="35">
        <f t="shared" si="53"/>
        <v>0.17893296853625174</v>
      </c>
      <c r="BD259">
        <f t="shared" si="54"/>
        <v>0.9882352941176471</v>
      </c>
      <c r="BE259">
        <f t="shared" si="55"/>
        <v>0.80930232558139537</v>
      </c>
      <c r="BF259" s="23">
        <f>VLOOKUP(AH259,POINTS_TABLE!$D$2:$E$6,2,FALSE)</f>
        <v>-2.4216717822795024</v>
      </c>
      <c r="BG259" s="23">
        <f>VLOOKUP(AI259,POINTS_TABLE!$D$7:$E$12,2,FALSE)</f>
        <v>-3.4787121489872201</v>
      </c>
      <c r="BH259" s="23">
        <f>VLOOKUP(AJ259,POINTS_TABLE!$D$13:$E$18,2,FALSE)</f>
        <v>-7.6023925483498971</v>
      </c>
      <c r="BI259" s="23">
        <f>VLOOKUP(AK259,POINTS_TABLE!$D$21:$E$24,2,FALSE)</f>
        <v>-38.273886227485001</v>
      </c>
      <c r="BJ259" s="23">
        <f>VLOOKUP(AL259,POINTS_TABLE!$D$25:$E$27,2,FALSE)</f>
        <v>-16.350408422870363</v>
      </c>
      <c r="BK259" s="23">
        <f>VLOOKUP(AM259,POINTS_TABLE!$D$28:$E$33,2,FALSE)</f>
        <v>-18.836510639202615</v>
      </c>
      <c r="BL259" s="23">
        <f>VLOOKUP(AN259,POINTS_TABLE!$D$34:$E$37,2,FALSE)</f>
        <v>7.4046821899710498</v>
      </c>
      <c r="BM259" s="23">
        <f>VLOOKUP(AO259,POINTS_TABLE!$D$38:$E$41,2,FALSE)</f>
        <v>2.0741751155172814</v>
      </c>
      <c r="BN259" s="23">
        <f>VLOOKUP(AP259,POINTS_TABLE!$D$42:$E$44,2,FALSE)</f>
        <v>10.30683560485237</v>
      </c>
      <c r="BO259" s="23">
        <f>VLOOKUP(AQ259,POINTS_TABLE!$D$45:$E$48,2,FALSE)</f>
        <v>2.6738283855727758</v>
      </c>
      <c r="BP259" s="23">
        <f>VLOOKUP(AR259,POINTS_TABLE!$D$49:$E$50,2,FALSE)</f>
        <v>-3.4375704313596254</v>
      </c>
      <c r="BQ259" s="23">
        <f>VLOOKUP(AS259,POINTS_TABLE!$D$51:$E$52,2,FALSE)</f>
        <v>-3.8353326132213157</v>
      </c>
      <c r="BR259" s="39">
        <f>ROUND(SCORECARD_SCALLING!$C$6-SUM(BF259:BQ259)-TRAIN_SUMMARY!$C$2*SCORECARD_SCALLING!$C$5,0)</f>
        <v>578</v>
      </c>
      <c r="BS259" t="str">
        <f t="shared" ref="BS259:BS301" si="58">IF(BR259&gt;=580,"Accept",IF(AND(BR259&gt;=500,BR259&lt;580),"Manual review","Reject"))</f>
        <v>Manual review</v>
      </c>
      <c r="BT259">
        <f t="shared" ref="BT259:BT301" si="59">IF(BS259="Reject",1,IF(BS259="Manual review",2,3))</f>
        <v>2</v>
      </c>
    </row>
    <row r="260" spans="1:72">
      <c r="A260" s="2" t="s">
        <v>37</v>
      </c>
      <c r="B260" s="2">
        <v>12</v>
      </c>
      <c r="C260" s="2" t="s">
        <v>22</v>
      </c>
      <c r="D260" s="2" t="s">
        <v>58</v>
      </c>
      <c r="E260" s="2">
        <v>1264</v>
      </c>
      <c r="F260" s="2" t="s">
        <v>24</v>
      </c>
      <c r="G260" s="2" t="s">
        <v>25</v>
      </c>
      <c r="H260" s="2">
        <v>4</v>
      </c>
      <c r="I260" s="2" t="s">
        <v>26</v>
      </c>
      <c r="J260" s="2" t="s">
        <v>27</v>
      </c>
      <c r="K260" s="2">
        <v>4</v>
      </c>
      <c r="L260" s="2" t="s">
        <v>47</v>
      </c>
      <c r="M260" s="2">
        <v>57</v>
      </c>
      <c r="N260" s="2" t="s">
        <v>27</v>
      </c>
      <c r="O260" s="2" t="s">
        <v>51</v>
      </c>
      <c r="P260" s="2">
        <v>1</v>
      </c>
      <c r="Q260" s="2" t="s">
        <v>40</v>
      </c>
      <c r="R260" s="2">
        <v>1</v>
      </c>
      <c r="S260" s="2" t="s">
        <v>27</v>
      </c>
      <c r="T260" s="2" t="s">
        <v>31</v>
      </c>
      <c r="U260" s="2">
        <v>0</v>
      </c>
      <c r="V260">
        <f>_xlfn.XLOOKUP(B260,Binning_WOE_IV!$C$2:$C$6,Binning_WOE_IV!$I$2:$I$6,"not found",-1)</f>
        <v>7.0953437452657447E-2</v>
      </c>
      <c r="W260">
        <f>_xlfn.XLOOKUP(E260,Binning_WOE_IV!$C$7:$C$12,Binning_WOE_IV!$I$7:$I$12,"not found",-1)</f>
        <v>0.16104877718831048</v>
      </c>
      <c r="X260">
        <f>_xlfn.XLOOKUP(M260,Binning_WOE_IV!$C$13:$C$18,Binning_WOE_IV!$I$13:$I$18,"not found",-1)</f>
        <v>0.42044277372805144</v>
      </c>
      <c r="Y260">
        <f>_xlfn.XLOOKUP(A260,Binning_WOE_IV!$B$32:$B$35,Binning_WOE_IV!$G$32:$G$35,"not found",0)</f>
        <v>1.1281887537091495</v>
      </c>
      <c r="Z260" s="23">
        <f>_xlfn.XLOOKUP(_xlfn.XLOOKUP(C260,Binning_WOE_IV!$AF$2:$AF$6,Binning_WOE_IV!$AG$2:$AG$6,"not found",0),Binning_WOE_IV!$R$36:$R$38,Binning_WOE_IV!$G$36:$G$38,"not found",0)</f>
        <v>0.68738688104907397</v>
      </c>
      <c r="AA260" cm="1">
        <f t="array" ref="AA260">_xlfn.SWITCH(D260,"radio/tv",Binning_WOE_IV!$G$39,"other",Binning_WOE_IV!$G$39,"education",Binning_WOE_IV!$G$40,"retraining",Binning_WOE_IV!$G$40,"furniture/equipment",Binning_WOE_IV!$G$41,"domestic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260">
        <f>_xlfn.LET(_xlpm.b,_xlfn.XLOOKUP(F260,Binning_WOE_IV!$AJ$2:$AJ$6,Binning_WOE_IV!$AK$2:$AK$6,"not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60">
        <f>_xlfn.LET(_xlpm.b,_xlfn.XLOOKUP(G260,Binning_WOE_IV!$AL$2:$AL$6,Binning_WOE_IV!$AM$2:$AM$6,"not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60">
        <f>_xlfn.XLOOKUP(_xlfn.XLOOKUP(I260,Binning_WOE_IV!$AN$2:$AN$5,Binning_WOE_IV!$AO$2:$AO$5,"not found",0),Binning_WOE_IV!$R$53:$R$55,Binning_WOE_IV!$G$53:$G$55,"not found",0)</f>
        <v>0.1811117123342415</v>
      </c>
      <c r="AE260">
        <f>_xlfn.LET(_xlpm.b,_xlfn.XLOOKUP(L260,Binning_WOE_IV!$AQ$2:$AQ$5,Binning_WOE_IV!$AR$2:$AR$5,"not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60">
        <f>_xlfn.XLOOKUP(_xlfn.XLOOKUP(N260,Binning_WOE_IV!$AS$2:$AS$4,Binning_WOE_IV!$AT$2:$AT$4,"not found",0),Binning_WOE_IV!$R$62:$R$63,Binning_WOE_IV!$G$62:$G$63,"not found",0)</f>
        <v>0.12957806221905885</v>
      </c>
      <c r="AG260">
        <f>_xlfn.XLOOKUP(_xlfn.XLOOKUP(O260,Binning_WOE_IV!$AU$2:$AU$4,Binning_WOE_IV!$AV$2:$AV$4,"not found",0),Binning_WOE_IV!$R$64:$R$65,Binning_WOE_IV!$G$64:$G$65,"not found",0)</f>
        <v>-0.4919272386823581</v>
      </c>
      <c r="AH260">
        <f>V260*TEST_SUMMARY!$C$3</f>
        <v>-5.5952498937620498E-2</v>
      </c>
      <c r="AI260">
        <f>W260*TEST_SUMMARY!$C$4</f>
        <v>-8.037531726833734E-2</v>
      </c>
      <c r="AJ260">
        <f>X260*TEST_SUMMARY!$C$5</f>
        <v>-0.26777415036949909</v>
      </c>
      <c r="AK260">
        <f>Y260*TEST_SUMMARY!$C$6</f>
        <v>-0.88431454425511169</v>
      </c>
      <c r="AL260">
        <f>Z260*TEST_SUMMARY!$C$7</f>
        <v>-0.37777464997720578</v>
      </c>
      <c r="AM260">
        <f>AA260*TEST_SUMMARY!$C$8</f>
        <v>0.4883377841684039</v>
      </c>
      <c r="AN260">
        <f>AB260*TEST_SUMMARY!$C$9</f>
        <v>-0.49611293003523665</v>
      </c>
      <c r="AO260">
        <f>AC260*TEST_SUMMARY!$C$10</f>
        <v>-0.18469041192036334</v>
      </c>
      <c r="AP260">
        <f>AD260*TEST_SUMMARY!$C$11</f>
        <v>-0.21458247952085815</v>
      </c>
      <c r="AQ260">
        <f>AE260*TEST_SUMMARY!$C$12</f>
        <v>0.30495501300893796</v>
      </c>
      <c r="AR260">
        <f>AF260*TEST_SUMMARY!$C$13</f>
        <v>-7.9424741749105313E-2</v>
      </c>
      <c r="AS260">
        <f>AG260*TEST_SUMMARY!$C$14</f>
        <v>0.18600799575071647</v>
      </c>
      <c r="AT260">
        <f>TEST_SUMMARY!$C$2+SUM(AH260:AS260)</f>
        <v>-2.483101745867403</v>
      </c>
      <c r="AU260">
        <f t="shared" si="49"/>
        <v>7.7051333685082019E-2</v>
      </c>
      <c r="AV260">
        <f t="shared" si="50"/>
        <v>8.0181662152768424E-2</v>
      </c>
      <c r="AW260">
        <f t="shared" si="51"/>
        <v>1</v>
      </c>
      <c r="AX260">
        <f t="shared" si="52"/>
        <v>0</v>
      </c>
      <c r="AY260" s="35">
        <f t="shared" si="48"/>
        <v>175</v>
      </c>
      <c r="AZ260" s="35">
        <f t="shared" si="48"/>
        <v>84</v>
      </c>
      <c r="BA260" s="35">
        <f t="shared" si="56"/>
        <v>0.81395348837209303</v>
      </c>
      <c r="BB260" s="35">
        <f t="shared" si="57"/>
        <v>0.9882352941176471</v>
      </c>
      <c r="BC260" s="35">
        <f t="shared" si="53"/>
        <v>0.17428180574555407</v>
      </c>
      <c r="BD260">
        <f t="shared" si="54"/>
        <v>0.9882352941176471</v>
      </c>
      <c r="BE260">
        <f t="shared" si="55"/>
        <v>0.81395348837209303</v>
      </c>
      <c r="BF260" s="23">
        <f>VLOOKUP(AH260,POINTS_TABLE!$D$2:$E$6,2,FALSE)</f>
        <v>-2.4216717822795024</v>
      </c>
      <c r="BG260" s="23">
        <f>VLOOKUP(AI260,POINTS_TABLE!$D$7:$E$12,2,FALSE)</f>
        <v>-3.4787121489872201</v>
      </c>
      <c r="BH260" s="23">
        <f>VLOOKUP(AJ260,POINTS_TABLE!$D$13:$E$18,2,FALSE)</f>
        <v>-11.589493164489957</v>
      </c>
      <c r="BI260" s="23">
        <f>VLOOKUP(AK260,POINTS_TABLE!$D$21:$E$24,2,FALSE)</f>
        <v>-38.273886227485001</v>
      </c>
      <c r="BJ260" s="23">
        <f>VLOOKUP(AL260,POINTS_TABLE!$D$25:$E$27,2,FALSE)</f>
        <v>-16.350408422870363</v>
      </c>
      <c r="BK260" s="23">
        <f>VLOOKUP(AM260,POINTS_TABLE!$D$28:$E$33,2,FALSE)</f>
        <v>21.135674984953837</v>
      </c>
      <c r="BL260" s="23">
        <f>VLOOKUP(AN260,POINTS_TABLE!$D$34:$E$37,2,FALSE)</f>
        <v>-21.472189916481874</v>
      </c>
      <c r="BM260" s="23">
        <f>VLOOKUP(AO260,POINTS_TABLE!$D$38:$E$41,2,FALSE)</f>
        <v>-7.9935582413174426</v>
      </c>
      <c r="BN260" s="23">
        <f>VLOOKUP(AP260,POINTS_TABLE!$D$42:$E$44,2,FALSE)</f>
        <v>-9.2873123719919874</v>
      </c>
      <c r="BO260" s="23">
        <f>VLOOKUP(AQ260,POINTS_TABLE!$D$45:$E$48,2,FALSE)</f>
        <v>13.198712548866723</v>
      </c>
      <c r="BP260" s="23">
        <f>VLOOKUP(AR260,POINTS_TABLE!$D$49:$E$50,2,FALSE)</f>
        <v>-3.4375704313596254</v>
      </c>
      <c r="BQ260" s="23">
        <f>VLOOKUP(AS260,POINTS_TABLE!$D$51:$E$52,2,FALSE)</f>
        <v>8.0505843910576207</v>
      </c>
      <c r="BR260" s="39">
        <f>ROUND(SCORECARD_SCALLING!$C$6-SUM(BF260:BQ260)-TRAIN_SUMMARY!$C$2*SCORECARD_SCALLING!$C$5,0)</f>
        <v>578</v>
      </c>
      <c r="BS260" t="str">
        <f t="shared" si="58"/>
        <v>Manual review</v>
      </c>
      <c r="BT260">
        <f t="shared" si="59"/>
        <v>2</v>
      </c>
    </row>
    <row r="261" spans="1:72">
      <c r="A261" s="2" t="s">
        <v>37</v>
      </c>
      <c r="B261" s="2">
        <v>13</v>
      </c>
      <c r="C261" s="2" t="s">
        <v>33</v>
      </c>
      <c r="D261" s="2" t="s">
        <v>23</v>
      </c>
      <c r="E261" s="2">
        <v>1409</v>
      </c>
      <c r="F261" s="2" t="s">
        <v>59</v>
      </c>
      <c r="G261" s="2" t="s">
        <v>55</v>
      </c>
      <c r="H261" s="2">
        <v>2</v>
      </c>
      <c r="I261" s="2" t="s">
        <v>36</v>
      </c>
      <c r="J261" s="2" t="s">
        <v>27</v>
      </c>
      <c r="K261" s="2">
        <v>4</v>
      </c>
      <c r="L261" s="2" t="s">
        <v>28</v>
      </c>
      <c r="M261" s="2">
        <v>64</v>
      </c>
      <c r="N261" s="2" t="s">
        <v>27</v>
      </c>
      <c r="O261" s="2" t="s">
        <v>29</v>
      </c>
      <c r="P261" s="2">
        <v>1</v>
      </c>
      <c r="Q261" s="2" t="s">
        <v>30</v>
      </c>
      <c r="R261" s="2">
        <v>1</v>
      </c>
      <c r="S261" s="2" t="s">
        <v>27</v>
      </c>
      <c r="T261" s="2" t="s">
        <v>31</v>
      </c>
      <c r="U261" s="2">
        <v>0</v>
      </c>
      <c r="V261">
        <f>_xlfn.XLOOKUP(B261,Binning_WOE_IV!$C$2:$C$6,Binning_WOE_IV!$I$2:$I$6,"not found",-1)</f>
        <v>7.0953437452657447E-2</v>
      </c>
      <c r="W261">
        <f>_xlfn.XLOOKUP(E261,Binning_WOE_IV!$C$7:$C$12,Binning_WOE_IV!$I$7:$I$12,"not found",-1)</f>
        <v>0.16104877718831048</v>
      </c>
      <c r="X261">
        <f>_xlfn.XLOOKUP(M261,Binning_WOE_IV!$C$13:$C$18,Binning_WOE_IV!$I$13:$I$18,"not found",-1)</f>
        <v>0.47434342549681774</v>
      </c>
      <c r="Y261">
        <f>_xlfn.XLOOKUP(A261,Binning_WOE_IV!$B$32:$B$35,Binning_WOE_IV!$G$32:$G$35,"not found",0)</f>
        <v>1.1281887537091495</v>
      </c>
      <c r="Z261" s="23">
        <f>_xlfn.XLOOKUP(_xlfn.XLOOKUP(C261,Binning_WOE_IV!$AF$2:$AF$6,Binning_WOE_IV!$AG$2:$AG$6,"not found",0),Binning_WOE_IV!$R$36:$R$38,Binning_WOE_IV!$G$36:$G$38,"not found",0)</f>
        <v>-4.4726268044255127E-2</v>
      </c>
      <c r="AA261" cm="1">
        <f t="array" ref="AA261">_xlfn.SWITCH(D261,"radio/tv",Binning_WOE_IV!$G$39,"other",Binning_WOE_IV!$G$39,"education",Binning_WOE_IV!$G$40,"retraining",Binning_WOE_IV!$G$40,"furniture/equipment",Binning_WOE_IV!$G$41,"domestic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61">
        <f>_xlfn.LET(_xlpm.b,_xlfn.XLOOKUP(F261,Binning_WOE_IV!$AJ$2:$AJ$6,Binning_WOE_IV!$AK$2:$AK$6,"not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261">
        <f>_xlfn.LET(_xlpm.b,_xlfn.XLOOKUP(G261,Binning_WOE_IV!$AL$2:$AL$6,Binning_WOE_IV!$AM$2:$AM$6,"not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-0.12036368224987501</v>
      </c>
      <c r="AD261">
        <f>_xlfn.XLOOKUP(_xlfn.XLOOKUP(I261,Binning_WOE_IV!$AN$2:$AN$5,Binning_WOE_IV!$AO$2:$AO$5,"not found",0),Binning_WOE_IV!$R$53:$R$55,Binning_WOE_IV!$G$53:$G$55,"not found",0)</f>
        <v>-0.20099341664998441</v>
      </c>
      <c r="AE261">
        <f>_xlfn.LET(_xlpm.b,_xlfn.XLOOKUP(L261,Binning_WOE_IV!$AQ$2:$AQ$5,Binning_WOE_IV!$AR$2:$AR$5,"not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61">
        <f>_xlfn.XLOOKUP(_xlfn.XLOOKUP(N261,Binning_WOE_IV!$AS$2:$AS$4,Binning_WOE_IV!$AT$2:$AT$4,"not found",0),Binning_WOE_IV!$R$62:$R$63,Binning_WOE_IV!$G$62:$G$63,"not found",0)</f>
        <v>0.12957806221905885</v>
      </c>
      <c r="AG261">
        <f>_xlfn.XLOOKUP(_xlfn.XLOOKUP(O261,Binning_WOE_IV!$AU$2:$AU$4,Binning_WOE_IV!$AV$2:$AV$4,"not found",0),Binning_WOE_IV!$R$64:$R$65,Binning_WOE_IV!$G$64:$G$65,"not found",0)</f>
        <v>0.23435622685305388</v>
      </c>
      <c r="AH261">
        <f>V261*TEST_SUMMARY!$C$3</f>
        <v>-5.5952498937620498E-2</v>
      </c>
      <c r="AI261">
        <f>W261*TEST_SUMMARY!$C$4</f>
        <v>-8.037531726833734E-2</v>
      </c>
      <c r="AJ261">
        <f>X261*TEST_SUMMARY!$C$5</f>
        <v>-0.30210272522824844</v>
      </c>
      <c r="AK261">
        <f>Y261*TEST_SUMMARY!$C$6</f>
        <v>-0.88431454425511169</v>
      </c>
      <c r="AL261">
        <f>Z261*TEST_SUMMARY!$C$7</f>
        <v>2.4580699342731407E-2</v>
      </c>
      <c r="AM261">
        <f>AA261*TEST_SUMMARY!$C$8</f>
        <v>-0.43521580803835686</v>
      </c>
      <c r="AN261">
        <f>AB261*TEST_SUMMARY!$C$9</f>
        <v>0.18902110492895396</v>
      </c>
      <c r="AO261">
        <f>AC261*TEST_SUMMARY!$C$10</f>
        <v>7.0222669754522044E-2</v>
      </c>
      <c r="AP261">
        <f>AD261*TEST_SUMMARY!$C$11</f>
        <v>0.23813846799994265</v>
      </c>
      <c r="AQ261">
        <f>AE261*TEST_SUMMARY!$C$12</f>
        <v>-0.28008206528227803</v>
      </c>
      <c r="AR261">
        <f>AF261*TEST_SUMMARY!$C$13</f>
        <v>-7.9424741749105313E-2</v>
      </c>
      <c r="AS261">
        <f>AG261*TEST_SUMMARY!$C$14</f>
        <v>-8.8614999578798745E-2</v>
      </c>
      <c r="AT261">
        <f>TEST_SUMMARY!$C$2+SUM(AH261:AS261)</f>
        <v>-2.5055205730738299</v>
      </c>
      <c r="AU261">
        <f t="shared" si="49"/>
        <v>7.5472072385228767E-2</v>
      </c>
      <c r="AV261">
        <f t="shared" si="50"/>
        <v>7.8472020266416476E-2</v>
      </c>
      <c r="AW261">
        <f t="shared" si="51"/>
        <v>1</v>
      </c>
      <c r="AX261">
        <f t="shared" si="52"/>
        <v>0</v>
      </c>
      <c r="AY261" s="35">
        <f t="shared" si="48"/>
        <v>176</v>
      </c>
      <c r="AZ261" s="35">
        <f t="shared" si="48"/>
        <v>84</v>
      </c>
      <c r="BA261" s="35">
        <f t="shared" si="56"/>
        <v>0.81860465116279069</v>
      </c>
      <c r="BB261" s="35">
        <f t="shared" si="57"/>
        <v>0.9882352941176471</v>
      </c>
      <c r="BC261" s="35">
        <f t="shared" si="53"/>
        <v>0.16963064295485641</v>
      </c>
      <c r="BD261">
        <f t="shared" si="54"/>
        <v>0.9882352941176471</v>
      </c>
      <c r="BE261">
        <f t="shared" si="55"/>
        <v>0.81860465116279069</v>
      </c>
      <c r="BF261" s="23">
        <f>VLOOKUP(AH261,POINTS_TABLE!$D$2:$E$6,2,FALSE)</f>
        <v>-2.4216717822795024</v>
      </c>
      <c r="BG261" s="23">
        <f>VLOOKUP(AI261,POINTS_TABLE!$D$7:$E$12,2,FALSE)</f>
        <v>-3.4787121489872201</v>
      </c>
      <c r="BH261" s="23">
        <f>VLOOKUP(AJ261,POINTS_TABLE!$D$13:$E$18,2,FALSE)</f>
        <v>-13.075263105775054</v>
      </c>
      <c r="BI261" s="23">
        <f>VLOOKUP(AK261,POINTS_TABLE!$D$21:$E$24,2,FALSE)</f>
        <v>-38.273886227485001</v>
      </c>
      <c r="BJ261" s="23">
        <f>VLOOKUP(AL261,POINTS_TABLE!$D$25:$E$27,2,FALSE)</f>
        <v>1.063873591300236</v>
      </c>
      <c r="BK261" s="23">
        <f>VLOOKUP(AM261,POINTS_TABLE!$D$28:$E$33,2,FALSE)</f>
        <v>-18.836510639202615</v>
      </c>
      <c r="BL261" s="23">
        <f>VLOOKUP(AN261,POINTS_TABLE!$D$34:$E$37,2,FALSE)</f>
        <v>8.180994321130628</v>
      </c>
      <c r="BM261" s="23">
        <f>VLOOKUP(AO261,POINTS_TABLE!$D$38:$E$41,2,FALSE)</f>
        <v>3.0392969223849704</v>
      </c>
      <c r="BN261" s="23">
        <f>VLOOKUP(AP261,POINTS_TABLE!$D$42:$E$44,2,FALSE)</f>
        <v>10.30683560485237</v>
      </c>
      <c r="BO261" s="23">
        <f>VLOOKUP(AQ261,POINTS_TABLE!$D$45:$E$48,2,FALSE)</f>
        <v>-12.122190198740443</v>
      </c>
      <c r="BP261" s="23">
        <f>VLOOKUP(AR261,POINTS_TABLE!$D$49:$E$50,2,FALSE)</f>
        <v>-3.4375704313596254</v>
      </c>
      <c r="BQ261" s="23">
        <f>VLOOKUP(AS261,POINTS_TABLE!$D$51:$E$52,2,FALSE)</f>
        <v>-3.8353326132213157</v>
      </c>
      <c r="BR261" s="39">
        <f>ROUND(SCORECARD_SCALLING!$C$6-SUM(BF261:BQ261)-TRAIN_SUMMARY!$C$2*SCORECARD_SCALLING!$C$5,0)</f>
        <v>579</v>
      </c>
      <c r="BS261" t="str">
        <f t="shared" si="58"/>
        <v>Manual review</v>
      </c>
      <c r="BT261">
        <f t="shared" si="59"/>
        <v>2</v>
      </c>
    </row>
    <row r="262" spans="1:72">
      <c r="A262" s="2" t="s">
        <v>37</v>
      </c>
      <c r="B262" s="2">
        <v>36</v>
      </c>
      <c r="C262" s="2" t="s">
        <v>22</v>
      </c>
      <c r="D262" s="2" t="s">
        <v>58</v>
      </c>
      <c r="E262" s="2">
        <v>6304</v>
      </c>
      <c r="F262" s="2" t="s">
        <v>24</v>
      </c>
      <c r="G262" s="2" t="s">
        <v>25</v>
      </c>
      <c r="H262" s="2">
        <v>4</v>
      </c>
      <c r="I262" s="2" t="s">
        <v>26</v>
      </c>
      <c r="J262" s="2" t="s">
        <v>27</v>
      </c>
      <c r="K262" s="2">
        <v>4</v>
      </c>
      <c r="L262" s="2" t="s">
        <v>28</v>
      </c>
      <c r="M262" s="2">
        <v>36</v>
      </c>
      <c r="N262" s="2" t="s">
        <v>27</v>
      </c>
      <c r="O262" s="2" t="s">
        <v>29</v>
      </c>
      <c r="P262" s="2">
        <v>2</v>
      </c>
      <c r="Q262" s="2" t="s">
        <v>30</v>
      </c>
      <c r="R262" s="2">
        <v>1</v>
      </c>
      <c r="S262" s="2" t="s">
        <v>27</v>
      </c>
      <c r="T262" s="2" t="s">
        <v>31</v>
      </c>
      <c r="U262" s="2">
        <v>0</v>
      </c>
      <c r="V262">
        <f>_xlfn.XLOOKUP(B262,Binning_WOE_IV!$C$2:$C$6,Binning_WOE_IV!$I$2:$I$6,"not found",-1)</f>
        <v>-0.672432264549915</v>
      </c>
      <c r="W262">
        <f>_xlfn.XLOOKUP(E262,Binning_WOE_IV!$C$7:$C$12,Binning_WOE_IV!$I$7:$I$12,"not found",-1)</f>
        <v>-0.1020145435816787</v>
      </c>
      <c r="X262">
        <f>_xlfn.XLOOKUP(M262,Binning_WOE_IV!$C$13:$C$18,Binning_WOE_IV!$I$13:$I$18,"not found",-1)</f>
        <v>0.27579903319597576</v>
      </c>
      <c r="Y262">
        <f>_xlfn.XLOOKUP(A262,Binning_WOE_IV!$B$32:$B$35,Binning_WOE_IV!$G$32:$G$35,"not found",0)</f>
        <v>1.1281887537091495</v>
      </c>
      <c r="Z262" s="23">
        <f>_xlfn.XLOOKUP(_xlfn.XLOOKUP(C262,Binning_WOE_IV!$AF$2:$AF$6,Binning_WOE_IV!$AG$2:$AG$6,"not found",0),Binning_WOE_IV!$R$36:$R$38,Binning_WOE_IV!$G$36:$G$38,"not found",0)</f>
        <v>0.68738688104907397</v>
      </c>
      <c r="AA262" cm="1">
        <f t="array" ref="AA262">_xlfn.SWITCH(D262,"radio/tv",Binning_WOE_IV!$G$39,"other",Binning_WOE_IV!$G$39,"education",Binning_WOE_IV!$G$40,"retraining",Binning_WOE_IV!$G$40,"furniture/equipment",Binning_WOE_IV!$G$41,"domestic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262">
        <f>_xlfn.LET(_xlpm.b,_xlfn.XLOOKUP(F262,Binning_WOE_IV!$AJ$2:$AJ$6,Binning_WOE_IV!$AK$2:$AK$6,"not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62">
        <f>_xlfn.LET(_xlpm.b,_xlfn.XLOOKUP(G262,Binning_WOE_IV!$AL$2:$AL$6,Binning_WOE_IV!$AM$2:$AM$6,"not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62">
        <f>_xlfn.XLOOKUP(_xlfn.XLOOKUP(I262,Binning_WOE_IV!$AN$2:$AN$5,Binning_WOE_IV!$AO$2:$AO$5,"not found",0),Binning_WOE_IV!$R$53:$R$55,Binning_WOE_IV!$G$53:$G$55,"not found",0)</f>
        <v>0.1811117123342415</v>
      </c>
      <c r="AE262">
        <f>_xlfn.LET(_xlpm.b,_xlfn.XLOOKUP(L262,Binning_WOE_IV!$AQ$2:$AQ$5,Binning_WOE_IV!$AR$2:$AR$5,"not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62">
        <f>_xlfn.XLOOKUP(_xlfn.XLOOKUP(N262,Binning_WOE_IV!$AS$2:$AS$4,Binning_WOE_IV!$AT$2:$AT$4,"not found",0),Binning_WOE_IV!$R$62:$R$63,Binning_WOE_IV!$G$62:$G$63,"not found",0)</f>
        <v>0.12957806221905885</v>
      </c>
      <c r="AG262">
        <f>_xlfn.XLOOKUP(_xlfn.XLOOKUP(O262,Binning_WOE_IV!$AU$2:$AU$4,Binning_WOE_IV!$AV$2:$AV$4,"not found",0),Binning_WOE_IV!$R$64:$R$65,Binning_WOE_IV!$G$64:$G$65,"not found",0)</f>
        <v>0.23435622685305388</v>
      </c>
      <c r="AH262">
        <f>V262*TEST_SUMMARY!$C$3</f>
        <v>0.53026698802232175</v>
      </c>
      <c r="AI262">
        <f>W262*TEST_SUMMARY!$C$4</f>
        <v>5.0912844229637523E-2</v>
      </c>
      <c r="AJ262">
        <f>X262*TEST_SUMMARY!$C$5</f>
        <v>-0.1756525653466223</v>
      </c>
      <c r="AK262">
        <f>Y262*TEST_SUMMARY!$C$6</f>
        <v>-0.88431454425511169</v>
      </c>
      <c r="AL262">
        <f>Z262*TEST_SUMMARY!$C$7</f>
        <v>-0.37777464997720578</v>
      </c>
      <c r="AM262">
        <f>AA262*TEST_SUMMARY!$C$8</f>
        <v>0.4883377841684039</v>
      </c>
      <c r="AN262">
        <f>AB262*TEST_SUMMARY!$C$9</f>
        <v>-0.49611293003523665</v>
      </c>
      <c r="AO262">
        <f>AC262*TEST_SUMMARY!$C$10</f>
        <v>-0.18469041192036334</v>
      </c>
      <c r="AP262">
        <f>AD262*TEST_SUMMARY!$C$11</f>
        <v>-0.21458247952085815</v>
      </c>
      <c r="AQ262">
        <f>AE262*TEST_SUMMARY!$C$12</f>
        <v>-0.28008206528227803</v>
      </c>
      <c r="AR262">
        <f>AF262*TEST_SUMMARY!$C$13</f>
        <v>-7.9424741749105313E-2</v>
      </c>
      <c r="AS262">
        <f>AG262*TEST_SUMMARY!$C$14</f>
        <v>-8.8614999578798745E-2</v>
      </c>
      <c r="AT262">
        <f>TEST_SUMMARY!$C$2+SUM(AH262:AS262)</f>
        <v>-2.5331325860073401</v>
      </c>
      <c r="AU262">
        <f t="shared" si="49"/>
        <v>7.3567857823715263E-2</v>
      </c>
      <c r="AV262">
        <f t="shared" si="50"/>
        <v>7.6414476979146065E-2</v>
      </c>
      <c r="AW262">
        <f t="shared" si="51"/>
        <v>1</v>
      </c>
      <c r="AX262">
        <f t="shared" si="52"/>
        <v>0</v>
      </c>
      <c r="AY262" s="35">
        <f t="shared" si="48"/>
        <v>177</v>
      </c>
      <c r="AZ262" s="35">
        <f t="shared" si="48"/>
        <v>84</v>
      </c>
      <c r="BA262" s="35">
        <f t="shared" si="56"/>
        <v>0.82325581395348835</v>
      </c>
      <c r="BB262" s="35">
        <f t="shared" si="57"/>
        <v>0.9882352941176471</v>
      </c>
      <c r="BC262" s="35">
        <f t="shared" si="53"/>
        <v>0.16497948016415875</v>
      </c>
      <c r="BD262">
        <f t="shared" si="54"/>
        <v>0.9882352941176471</v>
      </c>
      <c r="BE262">
        <f t="shared" si="55"/>
        <v>0.82325581395348835</v>
      </c>
      <c r="BF262" s="23">
        <f>VLOOKUP(AH262,POINTS_TABLE!$D$2:$E$6,2,FALSE)</f>
        <v>22.950406619007929</v>
      </c>
      <c r="BG262" s="23">
        <f>VLOOKUP(AI262,POINTS_TABLE!$D$7:$E$12,2,FALSE)</f>
        <v>2.2035512366295098</v>
      </c>
      <c r="BH262" s="23">
        <f>VLOOKUP(AJ262,POINTS_TABLE!$D$13:$E$18,2,FALSE)</f>
        <v>-7.6023925483498971</v>
      </c>
      <c r="BI262" s="23">
        <f>VLOOKUP(AK262,POINTS_TABLE!$D$21:$E$24,2,FALSE)</f>
        <v>-38.273886227485001</v>
      </c>
      <c r="BJ262" s="23">
        <f>VLOOKUP(AL262,POINTS_TABLE!$D$25:$E$27,2,FALSE)</f>
        <v>-16.350408422870363</v>
      </c>
      <c r="BK262" s="23">
        <f>VLOOKUP(AM262,POINTS_TABLE!$D$28:$E$33,2,FALSE)</f>
        <v>21.135674984953837</v>
      </c>
      <c r="BL262" s="23">
        <f>VLOOKUP(AN262,POINTS_TABLE!$D$34:$E$37,2,FALSE)</f>
        <v>-21.472189916481874</v>
      </c>
      <c r="BM262" s="23">
        <f>VLOOKUP(AO262,POINTS_TABLE!$D$38:$E$41,2,FALSE)</f>
        <v>-7.9935582413174426</v>
      </c>
      <c r="BN262" s="23">
        <f>VLOOKUP(AP262,POINTS_TABLE!$D$42:$E$44,2,FALSE)</f>
        <v>-9.2873123719919874</v>
      </c>
      <c r="BO262" s="23">
        <f>VLOOKUP(AQ262,POINTS_TABLE!$D$45:$E$48,2,FALSE)</f>
        <v>-12.122190198740443</v>
      </c>
      <c r="BP262" s="23">
        <f>VLOOKUP(AR262,POINTS_TABLE!$D$49:$E$50,2,FALSE)</f>
        <v>-3.4375704313596254</v>
      </c>
      <c r="BQ262" s="23">
        <f>VLOOKUP(AS262,POINTS_TABLE!$D$51:$E$52,2,FALSE)</f>
        <v>-3.8353326132213157</v>
      </c>
      <c r="BR262" s="39">
        <f>ROUND(SCORECARD_SCALLING!$C$6-SUM(BF262:BQ262)-TRAIN_SUMMARY!$C$2*SCORECARD_SCALLING!$C$5,0)</f>
        <v>580</v>
      </c>
      <c r="BS262" t="str">
        <f t="shared" si="58"/>
        <v>Accept</v>
      </c>
      <c r="BT262">
        <f t="shared" si="59"/>
        <v>3</v>
      </c>
    </row>
    <row r="263" spans="1:72">
      <c r="A263" s="2" t="s">
        <v>37</v>
      </c>
      <c r="B263" s="2">
        <v>6</v>
      </c>
      <c r="C263" s="2" t="s">
        <v>33</v>
      </c>
      <c r="D263" s="2" t="s">
        <v>23</v>
      </c>
      <c r="E263" s="2">
        <v>1346</v>
      </c>
      <c r="F263" s="2" t="s">
        <v>59</v>
      </c>
      <c r="G263" s="2" t="s">
        <v>25</v>
      </c>
      <c r="H263" s="2">
        <v>2</v>
      </c>
      <c r="I263" s="2" t="s">
        <v>26</v>
      </c>
      <c r="J263" s="2" t="s">
        <v>27</v>
      </c>
      <c r="K263" s="2">
        <v>4</v>
      </c>
      <c r="L263" s="2" t="s">
        <v>47</v>
      </c>
      <c r="M263" s="2">
        <v>42</v>
      </c>
      <c r="N263" s="2" t="s">
        <v>61</v>
      </c>
      <c r="O263" s="2" t="s">
        <v>44</v>
      </c>
      <c r="P263" s="2">
        <v>1</v>
      </c>
      <c r="Q263" s="2" t="s">
        <v>30</v>
      </c>
      <c r="R263" s="2">
        <v>2</v>
      </c>
      <c r="S263" s="2" t="s">
        <v>31</v>
      </c>
      <c r="T263" s="2" t="s">
        <v>31</v>
      </c>
      <c r="U263" s="2">
        <v>0</v>
      </c>
      <c r="V263">
        <f>_xlfn.XLOOKUP(B263,Binning_WOE_IV!$C$2:$C$6,Binning_WOE_IV!$I$2:$I$6,"not found",-1)</f>
        <v>1.0146162505891094</v>
      </c>
      <c r="W263">
        <f>_xlfn.XLOOKUP(E263,Binning_WOE_IV!$C$7:$C$12,Binning_WOE_IV!$I$7:$I$12,"not found",-1)</f>
        <v>0.16104877718831048</v>
      </c>
      <c r="X263">
        <f>_xlfn.XLOOKUP(M263,Binning_WOE_IV!$C$13:$C$18,Binning_WOE_IV!$I$13:$I$18,"not found",-1)</f>
        <v>0.27579903319597576</v>
      </c>
      <c r="Y263">
        <f>_xlfn.XLOOKUP(A263,Binning_WOE_IV!$B$32:$B$35,Binning_WOE_IV!$G$32:$G$35,"not found",0)</f>
        <v>1.1281887537091495</v>
      </c>
      <c r="Z263" s="23">
        <f>_xlfn.XLOOKUP(_xlfn.XLOOKUP(C263,Binning_WOE_IV!$AF$2:$AF$6,Binning_WOE_IV!$AG$2:$AG$6,"not found",0),Binning_WOE_IV!$R$36:$R$38,Binning_WOE_IV!$G$36:$G$38,"not found",0)</f>
        <v>-4.4726268044255127E-2</v>
      </c>
      <c r="AA263" cm="1">
        <f t="array" ref="AA263">_xlfn.SWITCH(D263,"radio/tv",Binning_WOE_IV!$G$39,"other",Binning_WOE_IV!$G$39,"education",Binning_WOE_IV!$G$40,"retraining",Binning_WOE_IV!$G$40,"furniture/equipment",Binning_WOE_IV!$G$41,"domestic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63">
        <f>_xlfn.LET(_xlpm.b,_xlfn.XLOOKUP(F263,Binning_WOE_IV!$AJ$2:$AJ$6,Binning_WOE_IV!$AK$2:$AK$6,"not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263">
        <f>_xlfn.LET(_xlpm.b,_xlfn.XLOOKUP(G263,Binning_WOE_IV!$AL$2:$AL$6,Binning_WOE_IV!$AM$2:$AM$6,"not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63">
        <f>_xlfn.XLOOKUP(_xlfn.XLOOKUP(I263,Binning_WOE_IV!$AN$2:$AN$5,Binning_WOE_IV!$AO$2:$AO$5,"not found",0),Binning_WOE_IV!$R$53:$R$55,Binning_WOE_IV!$G$53:$G$55,"not found",0)</f>
        <v>0.1811117123342415</v>
      </c>
      <c r="AE263">
        <f>_xlfn.LET(_xlpm.b,_xlfn.XLOOKUP(L263,Binning_WOE_IV!$AQ$2:$AQ$5,Binning_WOE_IV!$AR$2:$AR$5,"not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63">
        <f>_xlfn.XLOOKUP(_xlfn.XLOOKUP(N263,Binning_WOE_IV!$AS$2:$AS$4,Binning_WOE_IV!$AT$2:$AT$4,"not found",0),Binning_WOE_IV!$R$62:$R$63,Binning_WOE_IV!$G$62:$G$63,"not found",0)</f>
        <v>-0.54969627176468283</v>
      </c>
      <c r="AG263">
        <f>_xlfn.XLOOKUP(_xlfn.XLOOKUP(O263,Binning_WOE_IV!$AU$2:$AU$4,Binning_WOE_IV!$AV$2:$AV$4,"not found",0),Binning_WOE_IV!$R$64:$R$65,Binning_WOE_IV!$G$64:$G$65,"not found",0)</f>
        <v>-0.4919272386823581</v>
      </c>
      <c r="AH263">
        <f>V263*TEST_SUMMARY!$C$3</f>
        <v>-0.80010661528638027</v>
      </c>
      <c r="AI263">
        <f>W263*TEST_SUMMARY!$C$4</f>
        <v>-8.037531726833734E-2</v>
      </c>
      <c r="AJ263">
        <f>X263*TEST_SUMMARY!$C$5</f>
        <v>-0.1756525653466223</v>
      </c>
      <c r="AK263">
        <f>Y263*TEST_SUMMARY!$C$6</f>
        <v>-0.88431454425511169</v>
      </c>
      <c r="AL263">
        <f>Z263*TEST_SUMMARY!$C$7</f>
        <v>2.4580699342731407E-2</v>
      </c>
      <c r="AM263">
        <f>AA263*TEST_SUMMARY!$C$8</f>
        <v>-0.43521580803835686</v>
      </c>
      <c r="AN263">
        <f>AB263*TEST_SUMMARY!$C$9</f>
        <v>0.18902110492895396</v>
      </c>
      <c r="AO263">
        <f>AC263*TEST_SUMMARY!$C$10</f>
        <v>-0.18469041192036334</v>
      </c>
      <c r="AP263">
        <f>AD263*TEST_SUMMARY!$C$11</f>
        <v>-0.21458247952085815</v>
      </c>
      <c r="AQ263">
        <f>AE263*TEST_SUMMARY!$C$12</f>
        <v>0.30495501300893796</v>
      </c>
      <c r="AR263">
        <f>AF263*TEST_SUMMARY!$C$13</f>
        <v>0.33693577197926589</v>
      </c>
      <c r="AS263">
        <f>AG263*TEST_SUMMARY!$C$14</f>
        <v>0.18600799575071647</v>
      </c>
      <c r="AT263">
        <f>TEST_SUMMARY!$C$2+SUM(AH263:AS263)</f>
        <v>-2.5548379713875478</v>
      </c>
      <c r="AU263">
        <f t="shared" si="49"/>
        <v>7.2102137714370254E-2</v>
      </c>
      <c r="AV263">
        <f t="shared" si="50"/>
        <v>7.4833614445433322E-2</v>
      </c>
      <c r="AW263">
        <f t="shared" si="51"/>
        <v>1</v>
      </c>
      <c r="AX263">
        <f t="shared" si="52"/>
        <v>0</v>
      </c>
      <c r="AY263" s="35">
        <f t="shared" si="48"/>
        <v>178</v>
      </c>
      <c r="AZ263" s="35">
        <f t="shared" si="48"/>
        <v>84</v>
      </c>
      <c r="BA263" s="35">
        <f t="shared" si="56"/>
        <v>0.82790697674418601</v>
      </c>
      <c r="BB263" s="35">
        <f t="shared" si="57"/>
        <v>0.9882352941176471</v>
      </c>
      <c r="BC263" s="35">
        <f t="shared" si="53"/>
        <v>0.16032831737346109</v>
      </c>
      <c r="BD263">
        <f t="shared" si="54"/>
        <v>0.9882352941176471</v>
      </c>
      <c r="BE263">
        <f t="shared" si="55"/>
        <v>0.82790697674418601</v>
      </c>
      <c r="BF263" s="23">
        <f>VLOOKUP(AH263,POINTS_TABLE!$D$2:$E$6,2,FALSE)</f>
        <v>-34.629295381683434</v>
      </c>
      <c r="BG263" s="23">
        <f>VLOOKUP(AI263,POINTS_TABLE!$D$7:$E$12,2,FALSE)</f>
        <v>-3.4787121489872201</v>
      </c>
      <c r="BH263" s="23">
        <f>VLOOKUP(AJ263,POINTS_TABLE!$D$13:$E$18,2,FALSE)</f>
        <v>-7.6023925483498971</v>
      </c>
      <c r="BI263" s="23">
        <f>VLOOKUP(AK263,POINTS_TABLE!$D$21:$E$24,2,FALSE)</f>
        <v>-38.273886227485001</v>
      </c>
      <c r="BJ263" s="23">
        <f>VLOOKUP(AL263,POINTS_TABLE!$D$25:$E$27,2,FALSE)</f>
        <v>1.063873591300236</v>
      </c>
      <c r="BK263" s="23">
        <f>VLOOKUP(AM263,POINTS_TABLE!$D$28:$E$33,2,FALSE)</f>
        <v>-18.836510639202615</v>
      </c>
      <c r="BL263" s="23">
        <f>VLOOKUP(AN263,POINTS_TABLE!$D$34:$E$37,2,FALSE)</f>
        <v>8.180994321130628</v>
      </c>
      <c r="BM263" s="23">
        <f>VLOOKUP(AO263,POINTS_TABLE!$D$38:$E$41,2,FALSE)</f>
        <v>-7.9935582413174426</v>
      </c>
      <c r="BN263" s="23">
        <f>VLOOKUP(AP263,POINTS_TABLE!$D$42:$E$44,2,FALSE)</f>
        <v>-9.2873123719919874</v>
      </c>
      <c r="BO263" s="23">
        <f>VLOOKUP(AQ263,POINTS_TABLE!$D$45:$E$48,2,FALSE)</f>
        <v>13.198712548866723</v>
      </c>
      <c r="BP263" s="23">
        <f>VLOOKUP(AR263,POINTS_TABLE!$D$49:$E$50,2,FALSE)</f>
        <v>14.582867019977442</v>
      </c>
      <c r="BQ263" s="23">
        <f>VLOOKUP(AS263,POINTS_TABLE!$D$51:$E$52,2,FALSE)</f>
        <v>8.0505843910576207</v>
      </c>
      <c r="BR263" s="39">
        <f>ROUND(SCORECARD_SCALLING!$C$6-SUM(BF263:BQ263)-TRAIN_SUMMARY!$C$2*SCORECARD_SCALLING!$C$5,0)</f>
        <v>581</v>
      </c>
      <c r="BS263" t="str">
        <f t="shared" si="58"/>
        <v>Accept</v>
      </c>
      <c r="BT263">
        <f t="shared" si="59"/>
        <v>3</v>
      </c>
    </row>
    <row r="264" spans="1:72">
      <c r="A264" s="2" t="s">
        <v>37</v>
      </c>
      <c r="B264" s="2">
        <v>10</v>
      </c>
      <c r="C264" s="2" t="s">
        <v>33</v>
      </c>
      <c r="D264" s="2" t="s">
        <v>46</v>
      </c>
      <c r="E264" s="2">
        <v>1597</v>
      </c>
      <c r="F264" s="2" t="s">
        <v>48</v>
      </c>
      <c r="G264" s="2" t="s">
        <v>35</v>
      </c>
      <c r="H264" s="2">
        <v>3</v>
      </c>
      <c r="I264" s="2" t="s">
        <v>26</v>
      </c>
      <c r="J264" s="2" t="s">
        <v>27</v>
      </c>
      <c r="K264" s="2">
        <v>2</v>
      </c>
      <c r="L264" s="2" t="s">
        <v>47</v>
      </c>
      <c r="M264" s="2">
        <v>40</v>
      </c>
      <c r="N264" s="2" t="s">
        <v>27</v>
      </c>
      <c r="O264" s="2" t="s">
        <v>51</v>
      </c>
      <c r="P264" s="2">
        <v>1</v>
      </c>
      <c r="Q264" s="2" t="s">
        <v>40</v>
      </c>
      <c r="R264" s="2">
        <v>2</v>
      </c>
      <c r="S264" s="2" t="s">
        <v>27</v>
      </c>
      <c r="T264" s="2" t="s">
        <v>62</v>
      </c>
      <c r="U264" s="2">
        <v>0</v>
      </c>
      <c r="V264">
        <f>_xlfn.XLOOKUP(B264,Binning_WOE_IV!$C$2:$C$6,Binning_WOE_IV!$I$2:$I$6,"not found",-1)</f>
        <v>1.0146162505891094</v>
      </c>
      <c r="W264">
        <f>_xlfn.XLOOKUP(E264,Binning_WOE_IV!$C$7:$C$12,Binning_WOE_IV!$I$7:$I$12,"not found",-1)</f>
        <v>0.16104877718831048</v>
      </c>
      <c r="X264">
        <f>_xlfn.XLOOKUP(M264,Binning_WOE_IV!$C$13:$C$18,Binning_WOE_IV!$I$13:$I$18,"not found",-1)</f>
        <v>0.27579903319597576</v>
      </c>
      <c r="Y264">
        <f>_xlfn.XLOOKUP(A264,Binning_WOE_IV!$B$32:$B$35,Binning_WOE_IV!$G$32:$G$35,"not found",0)</f>
        <v>1.1281887537091495</v>
      </c>
      <c r="Z264" s="23">
        <f>_xlfn.XLOOKUP(_xlfn.XLOOKUP(C264,Binning_WOE_IV!$AF$2:$AF$6,Binning_WOE_IV!$AG$2:$AG$6,"not found",0),Binning_WOE_IV!$R$36:$R$38,Binning_WOE_IV!$G$36:$G$38,"not found",0)</f>
        <v>-4.4726268044255127E-2</v>
      </c>
      <c r="AA264" cm="1">
        <f t="array" ref="AA264">_xlfn.SWITCH(D264,"radio/tv",Binning_WOE_IV!$G$39,"other",Binning_WOE_IV!$G$39,"education",Binning_WOE_IV!$G$40,"retraining",Binning_WOE_IV!$G$40,"furniture/equipment",Binning_WOE_IV!$G$41,"domestic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64">
        <f>_xlfn.LET(_xlpm.b,_xlfn.XLOOKUP(F264,Binning_WOE_IV!$AJ$2:$AJ$6,Binning_WOE_IV!$AK$2:$AK$6,"not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64">
        <f>_xlfn.LET(_xlpm.b,_xlfn.XLOOKUP(G264,Binning_WOE_IV!$AL$2:$AL$6,Binning_WOE_IV!$AM$2:$AM$6,"not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64">
        <f>_xlfn.XLOOKUP(_xlfn.XLOOKUP(I264,Binning_WOE_IV!$AN$2:$AN$5,Binning_WOE_IV!$AO$2:$AO$5,"not found",0),Binning_WOE_IV!$R$53:$R$55,Binning_WOE_IV!$G$53:$G$55,"not found",0)</f>
        <v>0.1811117123342415</v>
      </c>
      <c r="AE264">
        <f>_xlfn.LET(_xlpm.b,_xlfn.XLOOKUP(L264,Binning_WOE_IV!$AQ$2:$AQ$5,Binning_WOE_IV!$AR$2:$AR$5,"not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64">
        <f>_xlfn.XLOOKUP(_xlfn.XLOOKUP(N264,Binning_WOE_IV!$AS$2:$AS$4,Binning_WOE_IV!$AT$2:$AT$4,"not found",0),Binning_WOE_IV!$R$62:$R$63,Binning_WOE_IV!$G$62:$G$63,"not found",0)</f>
        <v>0.12957806221905885</v>
      </c>
      <c r="AG264">
        <f>_xlfn.XLOOKUP(_xlfn.XLOOKUP(O264,Binning_WOE_IV!$AU$2:$AU$4,Binning_WOE_IV!$AV$2:$AV$4,"not found",0),Binning_WOE_IV!$R$64:$R$65,Binning_WOE_IV!$G$64:$G$65,"not found",0)</f>
        <v>-0.4919272386823581</v>
      </c>
      <c r="AH264">
        <f>V264*TEST_SUMMARY!$C$3</f>
        <v>-0.80010661528638027</v>
      </c>
      <c r="AI264">
        <f>W264*TEST_SUMMARY!$C$4</f>
        <v>-8.037531726833734E-2</v>
      </c>
      <c r="AJ264">
        <f>X264*TEST_SUMMARY!$C$5</f>
        <v>-0.1756525653466223</v>
      </c>
      <c r="AK264">
        <f>Y264*TEST_SUMMARY!$C$6</f>
        <v>-0.88431454425511169</v>
      </c>
      <c r="AL264">
        <f>Z264*TEST_SUMMARY!$C$7</f>
        <v>2.4580699342731407E-2</v>
      </c>
      <c r="AM264">
        <f>AA264*TEST_SUMMARY!$C$8</f>
        <v>0.38352631329769549</v>
      </c>
      <c r="AN264">
        <f>AB264*TEST_SUMMARY!$C$9</f>
        <v>-0.49793991054548797</v>
      </c>
      <c r="AO264">
        <f>AC264*TEST_SUMMARY!$C$10</f>
        <v>4.7923621110280083E-2</v>
      </c>
      <c r="AP264">
        <f>AD264*TEST_SUMMARY!$C$11</f>
        <v>-0.21458247952085815</v>
      </c>
      <c r="AQ264">
        <f>AE264*TEST_SUMMARY!$C$12</f>
        <v>0.30495501300893796</v>
      </c>
      <c r="AR264">
        <f>AF264*TEST_SUMMARY!$C$13</f>
        <v>-7.9424741749105313E-2</v>
      </c>
      <c r="AS264">
        <f>AG264*TEST_SUMMARY!$C$14</f>
        <v>0.18600799575071647</v>
      </c>
      <c r="AT264">
        <f>TEST_SUMMARY!$C$2+SUM(AH264:AS264)</f>
        <v>-2.6068033462236651</v>
      </c>
      <c r="AU264">
        <f t="shared" si="49"/>
        <v>6.8701849954593025E-2</v>
      </c>
      <c r="AV264">
        <f t="shared" si="50"/>
        <v>7.1175805878266413E-2</v>
      </c>
      <c r="AW264">
        <f t="shared" si="51"/>
        <v>1</v>
      </c>
      <c r="AX264">
        <f t="shared" si="52"/>
        <v>0</v>
      </c>
      <c r="AY264" s="35">
        <f t="shared" si="48"/>
        <v>179</v>
      </c>
      <c r="AZ264" s="35">
        <f t="shared" si="48"/>
        <v>84</v>
      </c>
      <c r="BA264" s="35">
        <f t="shared" si="56"/>
        <v>0.83255813953488367</v>
      </c>
      <c r="BB264" s="35">
        <f t="shared" si="57"/>
        <v>0.9882352941176471</v>
      </c>
      <c r="BC264" s="35">
        <f t="shared" si="53"/>
        <v>0.15567715458276343</v>
      </c>
      <c r="BD264">
        <f t="shared" si="54"/>
        <v>0.9882352941176471</v>
      </c>
      <c r="BE264">
        <f t="shared" si="55"/>
        <v>0.83255813953488367</v>
      </c>
      <c r="BF264" s="23">
        <f>VLOOKUP(AH264,POINTS_TABLE!$D$2:$E$6,2,FALSE)</f>
        <v>-34.629295381683434</v>
      </c>
      <c r="BG264" s="23">
        <f>VLOOKUP(AI264,POINTS_TABLE!$D$7:$E$12,2,FALSE)</f>
        <v>-3.4787121489872201</v>
      </c>
      <c r="BH264" s="23">
        <f>VLOOKUP(AJ264,POINTS_TABLE!$D$13:$E$18,2,FALSE)</f>
        <v>-7.6023925483498971</v>
      </c>
      <c r="BI264" s="23">
        <f>VLOOKUP(AK264,POINTS_TABLE!$D$21:$E$24,2,FALSE)</f>
        <v>-38.273886227485001</v>
      </c>
      <c r="BJ264" s="23">
        <f>VLOOKUP(AL264,POINTS_TABLE!$D$25:$E$27,2,FALSE)</f>
        <v>1.063873591300236</v>
      </c>
      <c r="BK264" s="23">
        <f>VLOOKUP(AM264,POINTS_TABLE!$D$28:$E$33,2,FALSE)</f>
        <v>16.599345307350365</v>
      </c>
      <c r="BL264" s="23">
        <f>VLOOKUP(AN264,POINTS_TABLE!$D$34:$E$37,2,FALSE)</f>
        <v>-21.551263188140087</v>
      </c>
      <c r="BM264" s="23">
        <f>VLOOKUP(AO264,POINTS_TABLE!$D$38:$E$41,2,FALSE)</f>
        <v>2.0741751155172814</v>
      </c>
      <c r="BN264" s="23">
        <f>VLOOKUP(AP264,POINTS_TABLE!$D$42:$E$44,2,FALSE)</f>
        <v>-9.2873123719919874</v>
      </c>
      <c r="BO264" s="23">
        <f>VLOOKUP(AQ264,POINTS_TABLE!$D$45:$E$48,2,FALSE)</f>
        <v>13.198712548866723</v>
      </c>
      <c r="BP264" s="23">
        <f>VLOOKUP(AR264,POINTS_TABLE!$D$49:$E$50,2,FALSE)</f>
        <v>-3.4375704313596254</v>
      </c>
      <c r="BQ264" s="23">
        <f>VLOOKUP(AS264,POINTS_TABLE!$D$51:$E$52,2,FALSE)</f>
        <v>8.0505843910576207</v>
      </c>
      <c r="BR264" s="39">
        <f>ROUND(SCORECARD_SCALLING!$C$6-SUM(BF264:BQ264)-TRAIN_SUMMARY!$C$2*SCORECARD_SCALLING!$C$5,0)</f>
        <v>583</v>
      </c>
      <c r="BS264" t="str">
        <f t="shared" si="58"/>
        <v>Accept</v>
      </c>
      <c r="BT264">
        <f t="shared" si="59"/>
        <v>3</v>
      </c>
    </row>
    <row r="265" spans="1:72">
      <c r="A265" s="2" t="s">
        <v>63</v>
      </c>
      <c r="B265" s="2">
        <v>30</v>
      </c>
      <c r="C265" s="2" t="s">
        <v>22</v>
      </c>
      <c r="D265" s="2" t="s">
        <v>23</v>
      </c>
      <c r="E265" s="2">
        <v>3656</v>
      </c>
      <c r="F265" s="2" t="s">
        <v>24</v>
      </c>
      <c r="G265" s="2" t="s">
        <v>25</v>
      </c>
      <c r="H265" s="2">
        <v>4</v>
      </c>
      <c r="I265" s="2" t="s">
        <v>26</v>
      </c>
      <c r="J265" s="2" t="s">
        <v>27</v>
      </c>
      <c r="K265" s="2">
        <v>4</v>
      </c>
      <c r="L265" s="2" t="s">
        <v>43</v>
      </c>
      <c r="M265" s="2">
        <v>49</v>
      </c>
      <c r="N265" s="2" t="s">
        <v>65</v>
      </c>
      <c r="O265" s="2" t="s">
        <v>29</v>
      </c>
      <c r="P265" s="2">
        <v>2</v>
      </c>
      <c r="Q265" s="2" t="s">
        <v>40</v>
      </c>
      <c r="R265" s="2">
        <v>1</v>
      </c>
      <c r="S265" s="2" t="s">
        <v>27</v>
      </c>
      <c r="T265" s="2" t="s">
        <v>31</v>
      </c>
      <c r="U265" s="2">
        <v>0</v>
      </c>
      <c r="V265">
        <f>_xlfn.XLOOKUP(B265,Binning_WOE_IV!$C$2:$C$6,Binning_WOE_IV!$I$2:$I$6,"not found",-1)</f>
        <v>-0.12917431193202994</v>
      </c>
      <c r="W265">
        <f>_xlfn.XLOOKUP(E265,Binning_WOE_IV!$C$7:$C$12,Binning_WOE_IV!$I$7:$I$12,"not found",-1)</f>
        <v>4.3939369041401284E-2</v>
      </c>
      <c r="X265">
        <f>_xlfn.XLOOKUP(M265,Binning_WOE_IV!$C$13:$C$18,Binning_WOE_IV!$I$13:$I$18,"not found",-1)</f>
        <v>0.42044277372805144</v>
      </c>
      <c r="Y265">
        <f>_xlfn.XLOOKUP(A265,Binning_WOE_IV!$B$32:$B$35,Binning_WOE_IV!$G$32:$G$35,"not found",0)</f>
        <v>0.16731839020190586</v>
      </c>
      <c r="Z265" s="23">
        <f>_xlfn.XLOOKUP(_xlfn.XLOOKUP(C265,Binning_WOE_IV!$AF$2:$AF$6,Binning_WOE_IV!$AG$2:$AG$6,"not found",0),Binning_WOE_IV!$R$36:$R$38,Binning_WOE_IV!$G$36:$G$38,"not found",0)</f>
        <v>0.68738688104907397</v>
      </c>
      <c r="AA265" cm="1">
        <f t="array" ref="AA265">_xlfn.SWITCH(D265,"radio/tv",Binning_WOE_IV!$G$39,"other",Binning_WOE_IV!$G$39,"education",Binning_WOE_IV!$G$40,"retraining",Binning_WOE_IV!$G$40,"furniture/equipment",Binning_WOE_IV!$G$41,"domestic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65">
        <f>_xlfn.LET(_xlpm.b,_xlfn.XLOOKUP(F265,Binning_WOE_IV!$AJ$2:$AJ$6,Binning_WOE_IV!$AK$2:$AK$6,"not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65">
        <f>_xlfn.LET(_xlpm.b,_xlfn.XLOOKUP(G265,Binning_WOE_IV!$AL$2:$AL$6,Binning_WOE_IV!$AM$2:$AM$6,"not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65">
        <f>_xlfn.XLOOKUP(_xlfn.XLOOKUP(I265,Binning_WOE_IV!$AN$2:$AN$5,Binning_WOE_IV!$AO$2:$AO$5,"not found",0),Binning_WOE_IV!$R$53:$R$55,Binning_WOE_IV!$G$53:$G$55,"not found",0)</f>
        <v>0.1811117123342415</v>
      </c>
      <c r="AE265">
        <f>_xlfn.LET(_xlpm.b,_xlfn.XLOOKUP(L265,Binning_WOE_IV!$AQ$2:$AQ$5,Binning_WOE_IV!$AR$2:$AR$5,"not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65">
        <f>_xlfn.XLOOKUP(_xlfn.XLOOKUP(N265,Binning_WOE_IV!$AS$2:$AS$4,Binning_WOE_IV!$AT$2:$AT$4,"not found",0),Binning_WOE_IV!$R$62:$R$63,Binning_WOE_IV!$G$62:$G$63,"not found",0)</f>
        <v>-0.54969627176468283</v>
      </c>
      <c r="AG265">
        <f>_xlfn.XLOOKUP(_xlfn.XLOOKUP(O265,Binning_WOE_IV!$AU$2:$AU$4,Binning_WOE_IV!$AV$2:$AV$4,"not found",0),Binning_WOE_IV!$R$64:$R$65,Binning_WOE_IV!$G$64:$G$65,"not found",0)</f>
        <v>0.23435622685305388</v>
      </c>
      <c r="AH265">
        <f>V265*TEST_SUMMARY!$C$3</f>
        <v>0.10186434668464488</v>
      </c>
      <c r="AI265">
        <f>W265*TEST_SUMMARY!$C$4</f>
        <v>-2.1929012991782761E-2</v>
      </c>
      <c r="AJ265">
        <f>X265*TEST_SUMMARY!$C$5</f>
        <v>-0.26777415036949909</v>
      </c>
      <c r="AK265">
        <f>Y265*TEST_SUMMARY!$C$6</f>
        <v>-0.13115011605145144</v>
      </c>
      <c r="AL265">
        <f>Z265*TEST_SUMMARY!$C$7</f>
        <v>-0.37777464997720578</v>
      </c>
      <c r="AM265">
        <f>AA265*TEST_SUMMARY!$C$8</f>
        <v>-0.43521580803835686</v>
      </c>
      <c r="AN265">
        <f>AB265*TEST_SUMMARY!$C$9</f>
        <v>-0.49611293003523665</v>
      </c>
      <c r="AO265">
        <f>AC265*TEST_SUMMARY!$C$10</f>
        <v>-0.18469041192036334</v>
      </c>
      <c r="AP265">
        <f>AD265*TEST_SUMMARY!$C$11</f>
        <v>-0.21458247952085815</v>
      </c>
      <c r="AQ265">
        <f>AE265*TEST_SUMMARY!$C$12</f>
        <v>-1.8327249432625072E-2</v>
      </c>
      <c r="AR265">
        <f>AF265*TEST_SUMMARY!$C$13</f>
        <v>0.33693577197926589</v>
      </c>
      <c r="AS265">
        <f>AG265*TEST_SUMMARY!$C$14</f>
        <v>-8.8614999578798745E-2</v>
      </c>
      <c r="AT265">
        <f>TEST_SUMMARY!$C$2+SUM(AH265:AS265)</f>
        <v>-2.6187725040143901</v>
      </c>
      <c r="AU265">
        <f t="shared" si="49"/>
        <v>6.7939982493976522E-2</v>
      </c>
      <c r="AV265">
        <f t="shared" si="50"/>
        <v>7.0358069904218778E-2</v>
      </c>
      <c r="AW265">
        <f t="shared" si="51"/>
        <v>1</v>
      </c>
      <c r="AX265">
        <f t="shared" si="52"/>
        <v>0</v>
      </c>
      <c r="AY265" s="35">
        <f t="shared" si="48"/>
        <v>180</v>
      </c>
      <c r="AZ265" s="35">
        <f t="shared" si="48"/>
        <v>84</v>
      </c>
      <c r="BA265" s="35">
        <f t="shared" si="56"/>
        <v>0.83720930232558144</v>
      </c>
      <c r="BB265" s="35">
        <f t="shared" si="57"/>
        <v>0.9882352941176471</v>
      </c>
      <c r="BC265" s="35">
        <f t="shared" si="53"/>
        <v>0.15102599179206566</v>
      </c>
      <c r="BD265">
        <f t="shared" si="54"/>
        <v>0.9882352941176471</v>
      </c>
      <c r="BE265">
        <f t="shared" si="55"/>
        <v>0.83720930232558144</v>
      </c>
      <c r="BF265" s="23">
        <f>VLOOKUP(AH265,POINTS_TABLE!$D$2:$E$6,2,FALSE)</f>
        <v>4.4087756341599382</v>
      </c>
      <c r="BG265" s="23">
        <f>VLOOKUP(AI265,POINTS_TABLE!$D$7:$E$12,2,FALSE)</f>
        <v>-0.94910634884503919</v>
      </c>
      <c r="BH265" s="23">
        <f>VLOOKUP(AJ265,POINTS_TABLE!$D$13:$E$18,2,FALSE)</f>
        <v>-11.589493164489957</v>
      </c>
      <c r="BI265" s="23">
        <f>VLOOKUP(AK265,POINTS_TABLE!$D$21:$E$24,2,FALSE)</f>
        <v>-5.6762886611832304</v>
      </c>
      <c r="BJ265" s="23">
        <f>VLOOKUP(AL265,POINTS_TABLE!$D$25:$E$27,2,FALSE)</f>
        <v>-16.350408422870363</v>
      </c>
      <c r="BK265" s="23">
        <f>VLOOKUP(AM265,POINTS_TABLE!$D$28:$E$33,2,FALSE)</f>
        <v>-18.836510639202615</v>
      </c>
      <c r="BL265" s="23">
        <f>VLOOKUP(AN265,POINTS_TABLE!$D$34:$E$37,2,FALSE)</f>
        <v>-21.472189916481874</v>
      </c>
      <c r="BM265" s="23">
        <f>VLOOKUP(AO265,POINTS_TABLE!$D$38:$E$41,2,FALSE)</f>
        <v>-7.9935582413174426</v>
      </c>
      <c r="BN265" s="23">
        <f>VLOOKUP(AP265,POINTS_TABLE!$D$42:$E$44,2,FALSE)</f>
        <v>-9.2873123719919874</v>
      </c>
      <c r="BO265" s="23">
        <f>VLOOKUP(AQ265,POINTS_TABLE!$D$45:$E$48,2,FALSE)</f>
        <v>-0.79321895608749771</v>
      </c>
      <c r="BP265" s="23">
        <f>VLOOKUP(AR265,POINTS_TABLE!$D$49:$E$50,2,FALSE)</f>
        <v>14.582867019977442</v>
      </c>
      <c r="BQ265" s="23">
        <f>VLOOKUP(AS265,POINTS_TABLE!$D$51:$E$52,2,FALSE)</f>
        <v>-3.8353326132213157</v>
      </c>
      <c r="BR265" s="39">
        <f>ROUND(SCORECARD_SCALLING!$C$6-SUM(BF265:BQ265)-TRAIN_SUMMARY!$C$2*SCORECARD_SCALLING!$C$5,0)</f>
        <v>584</v>
      </c>
      <c r="BS265" t="str">
        <f t="shared" si="58"/>
        <v>Accept</v>
      </c>
      <c r="BT265">
        <f t="shared" si="59"/>
        <v>3</v>
      </c>
    </row>
    <row r="266" spans="1:72">
      <c r="A266" s="2" t="s">
        <v>37</v>
      </c>
      <c r="B266" s="2">
        <v>24</v>
      </c>
      <c r="C266" s="2" t="s">
        <v>22</v>
      </c>
      <c r="D266" s="2" t="s">
        <v>23</v>
      </c>
      <c r="E266" s="2">
        <v>2223</v>
      </c>
      <c r="F266" s="2" t="s">
        <v>59</v>
      </c>
      <c r="G266" s="2" t="s">
        <v>25</v>
      </c>
      <c r="H266" s="2">
        <v>4</v>
      </c>
      <c r="I266" s="2" t="s">
        <v>26</v>
      </c>
      <c r="J266" s="2" t="s">
        <v>27</v>
      </c>
      <c r="K266" s="2">
        <v>4</v>
      </c>
      <c r="L266" s="2" t="s">
        <v>43</v>
      </c>
      <c r="M266" s="2">
        <v>52</v>
      </c>
      <c r="N266" s="2" t="s">
        <v>61</v>
      </c>
      <c r="O266" s="2" t="s">
        <v>29</v>
      </c>
      <c r="P266" s="2">
        <v>2</v>
      </c>
      <c r="Q266" s="2" t="s">
        <v>30</v>
      </c>
      <c r="R266" s="2">
        <v>1</v>
      </c>
      <c r="S266" s="2" t="s">
        <v>27</v>
      </c>
      <c r="T266" s="2" t="s">
        <v>31</v>
      </c>
      <c r="U266" s="2">
        <v>0</v>
      </c>
      <c r="V266">
        <f>_xlfn.XLOOKUP(B266,Binning_WOE_IV!$C$2:$C$6,Binning_WOE_IV!$I$2:$I$6,"not found",-1)</f>
        <v>-0.12917431193202994</v>
      </c>
      <c r="W266">
        <f>_xlfn.XLOOKUP(E266,Binning_WOE_IV!$C$7:$C$12,Binning_WOE_IV!$I$7:$I$12,"not found",-1)</f>
        <v>0.12361395596717682</v>
      </c>
      <c r="X266">
        <f>_xlfn.XLOOKUP(M266,Binning_WOE_IV!$C$13:$C$18,Binning_WOE_IV!$I$13:$I$18,"not found",-1)</f>
        <v>0.42044277372805144</v>
      </c>
      <c r="Y266">
        <f>_xlfn.XLOOKUP(A266,Binning_WOE_IV!$B$32:$B$35,Binning_WOE_IV!$G$32:$G$35,"not found",0)</f>
        <v>1.1281887537091495</v>
      </c>
      <c r="Z266" s="23">
        <f>_xlfn.XLOOKUP(_xlfn.XLOOKUP(C266,Binning_WOE_IV!$AF$2:$AF$6,Binning_WOE_IV!$AG$2:$AG$6,"not found",0),Binning_WOE_IV!$R$36:$R$38,Binning_WOE_IV!$G$36:$G$38,"not found",0)</f>
        <v>0.68738688104907397</v>
      </c>
      <c r="AA266" cm="1">
        <f t="array" ref="AA266">_xlfn.SWITCH(D266,"radio/tv",Binning_WOE_IV!$G$39,"other",Binning_WOE_IV!$G$39,"education",Binning_WOE_IV!$G$40,"retraining",Binning_WOE_IV!$G$40,"furniture/equipment",Binning_WOE_IV!$G$41,"domestic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66">
        <f>_xlfn.LET(_xlpm.b,_xlfn.XLOOKUP(F266,Binning_WOE_IV!$AJ$2:$AJ$6,Binning_WOE_IV!$AK$2:$AK$6,"not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266">
        <f>_xlfn.LET(_xlpm.b,_xlfn.XLOOKUP(G266,Binning_WOE_IV!$AL$2:$AL$6,Binning_WOE_IV!$AM$2:$AM$6,"not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66">
        <f>_xlfn.XLOOKUP(_xlfn.XLOOKUP(I266,Binning_WOE_IV!$AN$2:$AN$5,Binning_WOE_IV!$AO$2:$AO$5,"not found",0),Binning_WOE_IV!$R$53:$R$55,Binning_WOE_IV!$G$53:$G$55,"not found",0)</f>
        <v>0.1811117123342415</v>
      </c>
      <c r="AE266">
        <f>_xlfn.LET(_xlpm.b,_xlfn.XLOOKUP(L266,Binning_WOE_IV!$AQ$2:$AQ$5,Binning_WOE_IV!$AR$2:$AR$5,"not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66">
        <f>_xlfn.XLOOKUP(_xlfn.XLOOKUP(N266,Binning_WOE_IV!$AS$2:$AS$4,Binning_WOE_IV!$AT$2:$AT$4,"not found",0),Binning_WOE_IV!$R$62:$R$63,Binning_WOE_IV!$G$62:$G$63,"not found",0)</f>
        <v>-0.54969627176468283</v>
      </c>
      <c r="AG266">
        <f>_xlfn.XLOOKUP(_xlfn.XLOOKUP(O266,Binning_WOE_IV!$AU$2:$AU$4,Binning_WOE_IV!$AV$2:$AV$4,"not found",0),Binning_WOE_IV!$R$64:$R$65,Binning_WOE_IV!$G$64:$G$65,"not found",0)</f>
        <v>0.23435622685305388</v>
      </c>
      <c r="AH266">
        <f>V266*TEST_SUMMARY!$C$3</f>
        <v>0.10186434668464488</v>
      </c>
      <c r="AI266">
        <f>W266*TEST_SUMMARY!$C$4</f>
        <v>-6.1692557392340606E-2</v>
      </c>
      <c r="AJ266">
        <f>X266*TEST_SUMMARY!$C$5</f>
        <v>-0.26777415036949909</v>
      </c>
      <c r="AK266">
        <f>Y266*TEST_SUMMARY!$C$6</f>
        <v>-0.88431454425511169</v>
      </c>
      <c r="AL266">
        <f>Z266*TEST_SUMMARY!$C$7</f>
        <v>-0.37777464997720578</v>
      </c>
      <c r="AM266">
        <f>AA266*TEST_SUMMARY!$C$8</f>
        <v>-0.43521580803835686</v>
      </c>
      <c r="AN266">
        <f>AB266*TEST_SUMMARY!$C$9</f>
        <v>0.18902110492895396</v>
      </c>
      <c r="AO266">
        <f>AC266*TEST_SUMMARY!$C$10</f>
        <v>-0.18469041192036334</v>
      </c>
      <c r="AP266">
        <f>AD266*TEST_SUMMARY!$C$11</f>
        <v>-0.21458247952085815</v>
      </c>
      <c r="AQ266">
        <f>AE266*TEST_SUMMARY!$C$12</f>
        <v>-1.8327249432625072E-2</v>
      </c>
      <c r="AR266">
        <f>AF266*TEST_SUMMARY!$C$13</f>
        <v>0.33693577197926589</v>
      </c>
      <c r="AS266">
        <f>AG266*TEST_SUMMARY!$C$14</f>
        <v>-8.8614999578798745E-2</v>
      </c>
      <c r="AT266">
        <f>TEST_SUMMARY!$C$2+SUM(AH266:AS266)</f>
        <v>-2.7265664416544175</v>
      </c>
      <c r="AU266">
        <f t="shared" si="49"/>
        <v>6.142381281424221E-2</v>
      </c>
      <c r="AV266">
        <f t="shared" si="50"/>
        <v>6.3391246510717772E-2</v>
      </c>
      <c r="AW266">
        <f t="shared" si="51"/>
        <v>1</v>
      </c>
      <c r="AX266">
        <f t="shared" si="52"/>
        <v>0</v>
      </c>
      <c r="AY266" s="35">
        <f t="shared" si="48"/>
        <v>181</v>
      </c>
      <c r="AZ266" s="35">
        <f t="shared" si="48"/>
        <v>84</v>
      </c>
      <c r="BA266" s="35">
        <f t="shared" si="56"/>
        <v>0.8418604651162791</v>
      </c>
      <c r="BB266" s="35">
        <f t="shared" si="57"/>
        <v>0.9882352941176471</v>
      </c>
      <c r="BC266" s="35">
        <f t="shared" si="53"/>
        <v>0.146374829001368</v>
      </c>
      <c r="BD266">
        <f t="shared" si="54"/>
        <v>0.9882352941176471</v>
      </c>
      <c r="BE266">
        <f t="shared" si="55"/>
        <v>0.8418604651162791</v>
      </c>
      <c r="BF266" s="23">
        <f>VLOOKUP(AH266,POINTS_TABLE!$D$2:$E$6,2,FALSE)</f>
        <v>4.4087756341599382</v>
      </c>
      <c r="BG266" s="23">
        <f>VLOOKUP(AI266,POINTS_TABLE!$D$7:$E$12,2,FALSE)</f>
        <v>-2.6701063982906263</v>
      </c>
      <c r="BH266" s="23">
        <f>VLOOKUP(AJ266,POINTS_TABLE!$D$13:$E$18,2,FALSE)</f>
        <v>-11.589493164489957</v>
      </c>
      <c r="BI266" s="23">
        <f>VLOOKUP(AK266,POINTS_TABLE!$D$21:$E$24,2,FALSE)</f>
        <v>-38.273886227485001</v>
      </c>
      <c r="BJ266" s="23">
        <f>VLOOKUP(AL266,POINTS_TABLE!$D$25:$E$27,2,FALSE)</f>
        <v>-16.350408422870363</v>
      </c>
      <c r="BK266" s="23">
        <f>VLOOKUP(AM266,POINTS_TABLE!$D$28:$E$33,2,FALSE)</f>
        <v>-18.836510639202615</v>
      </c>
      <c r="BL266" s="23">
        <f>VLOOKUP(AN266,POINTS_TABLE!$D$34:$E$37,2,FALSE)</f>
        <v>8.180994321130628</v>
      </c>
      <c r="BM266" s="23">
        <f>VLOOKUP(AO266,POINTS_TABLE!$D$38:$E$41,2,FALSE)</f>
        <v>-7.9935582413174426</v>
      </c>
      <c r="BN266" s="23">
        <f>VLOOKUP(AP266,POINTS_TABLE!$D$42:$E$44,2,FALSE)</f>
        <v>-9.2873123719919874</v>
      </c>
      <c r="BO266" s="23">
        <f>VLOOKUP(AQ266,POINTS_TABLE!$D$45:$E$48,2,FALSE)</f>
        <v>-0.79321895608749771</v>
      </c>
      <c r="BP266" s="23">
        <f>VLOOKUP(AR266,POINTS_TABLE!$D$49:$E$50,2,FALSE)</f>
        <v>14.582867019977442</v>
      </c>
      <c r="BQ266" s="23">
        <f>VLOOKUP(AS266,POINTS_TABLE!$D$51:$E$52,2,FALSE)</f>
        <v>-3.8353326132213157</v>
      </c>
      <c r="BR266" s="39">
        <f>ROUND(SCORECARD_SCALLING!$C$6-SUM(BF266:BQ266)-TRAIN_SUMMARY!$C$2*SCORECARD_SCALLING!$C$5,0)</f>
        <v>588</v>
      </c>
      <c r="BS266" t="str">
        <f t="shared" si="58"/>
        <v>Accept</v>
      </c>
      <c r="BT266">
        <f t="shared" si="59"/>
        <v>3</v>
      </c>
    </row>
    <row r="267" spans="1:72">
      <c r="A267" s="2" t="s">
        <v>37</v>
      </c>
      <c r="B267" s="2">
        <v>15</v>
      </c>
      <c r="C267" s="2" t="s">
        <v>33</v>
      </c>
      <c r="D267" s="2" t="s">
        <v>23</v>
      </c>
      <c r="E267" s="2">
        <v>1386</v>
      </c>
      <c r="F267" s="2" t="s">
        <v>24</v>
      </c>
      <c r="G267" s="2" t="s">
        <v>35</v>
      </c>
      <c r="H267" s="2">
        <v>4</v>
      </c>
      <c r="I267" s="2" t="s">
        <v>56</v>
      </c>
      <c r="J267" s="2" t="s">
        <v>27</v>
      </c>
      <c r="K267" s="2">
        <v>2</v>
      </c>
      <c r="L267" s="2" t="s">
        <v>28</v>
      </c>
      <c r="M267" s="2">
        <v>40</v>
      </c>
      <c r="N267" s="2" t="s">
        <v>27</v>
      </c>
      <c r="O267" s="2" t="s">
        <v>51</v>
      </c>
      <c r="P267" s="2">
        <v>1</v>
      </c>
      <c r="Q267" s="2" t="s">
        <v>30</v>
      </c>
      <c r="R267" s="2">
        <v>1</v>
      </c>
      <c r="S267" s="2" t="s">
        <v>31</v>
      </c>
      <c r="T267" s="2" t="s">
        <v>31</v>
      </c>
      <c r="U267" s="2">
        <v>0</v>
      </c>
      <c r="V267">
        <f>_xlfn.XLOOKUP(B267,Binning_WOE_IV!$C$2:$C$6,Binning_WOE_IV!$I$2:$I$6,"not found",-1)</f>
        <v>7.0953437452657447E-2</v>
      </c>
      <c r="W267">
        <f>_xlfn.XLOOKUP(E267,Binning_WOE_IV!$C$7:$C$12,Binning_WOE_IV!$I$7:$I$12,"not found",-1)</f>
        <v>0.16104877718831048</v>
      </c>
      <c r="X267">
        <f>_xlfn.XLOOKUP(M267,Binning_WOE_IV!$C$13:$C$18,Binning_WOE_IV!$I$13:$I$18,"not found",-1)</f>
        <v>0.27579903319597576</v>
      </c>
      <c r="Y267">
        <f>_xlfn.XLOOKUP(A267,Binning_WOE_IV!$B$32:$B$35,Binning_WOE_IV!$G$32:$G$35,"not found",0)</f>
        <v>1.1281887537091495</v>
      </c>
      <c r="Z267" s="23">
        <f>_xlfn.XLOOKUP(_xlfn.XLOOKUP(C267,Binning_WOE_IV!$AF$2:$AF$6,Binning_WOE_IV!$AG$2:$AG$6,"not found",0),Binning_WOE_IV!$R$36:$R$38,Binning_WOE_IV!$G$36:$G$38,"not found",0)</f>
        <v>-4.4726268044255127E-2</v>
      </c>
      <c r="AA267" cm="1">
        <f t="array" ref="AA267">_xlfn.SWITCH(D267,"radio/tv",Binning_WOE_IV!$G$39,"other",Binning_WOE_IV!$G$39,"education",Binning_WOE_IV!$G$40,"retraining",Binning_WOE_IV!$G$40,"furniture/equipment",Binning_WOE_IV!$G$41,"domestic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67">
        <f>_xlfn.LET(_xlpm.b,_xlfn.XLOOKUP(F267,Binning_WOE_IV!$AJ$2:$AJ$6,Binning_WOE_IV!$AK$2:$AK$6,"not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67">
        <f>_xlfn.LET(_xlpm.b,_xlfn.XLOOKUP(G267,Binning_WOE_IV!$AL$2:$AL$6,Binning_WOE_IV!$AM$2:$AM$6,"not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67">
        <f>_xlfn.XLOOKUP(_xlfn.XLOOKUP(I267,Binning_WOE_IV!$AN$2:$AN$5,Binning_WOE_IV!$AO$2:$AO$5,"not found",0),Binning_WOE_IV!$R$53:$R$55,Binning_WOE_IV!$G$53:$G$55,"not found",0)</f>
        <v>-0.2698954162208389</v>
      </c>
      <c r="AE267">
        <f>_xlfn.LET(_xlpm.b,_xlfn.XLOOKUP(L267,Binning_WOE_IV!$AQ$2:$AQ$5,Binning_WOE_IV!$AR$2:$AR$5,"not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67">
        <f>_xlfn.XLOOKUP(_xlfn.XLOOKUP(N267,Binning_WOE_IV!$AS$2:$AS$4,Binning_WOE_IV!$AT$2:$AT$4,"not found",0),Binning_WOE_IV!$R$62:$R$63,Binning_WOE_IV!$G$62:$G$63,"not found",0)</f>
        <v>0.12957806221905885</v>
      </c>
      <c r="AG267">
        <f>_xlfn.XLOOKUP(_xlfn.XLOOKUP(O267,Binning_WOE_IV!$AU$2:$AU$4,Binning_WOE_IV!$AV$2:$AV$4,"not found",0),Binning_WOE_IV!$R$64:$R$65,Binning_WOE_IV!$G$64:$G$65,"not found",0)</f>
        <v>-0.4919272386823581</v>
      </c>
      <c r="AH267">
        <f>V267*TEST_SUMMARY!$C$3</f>
        <v>-5.5952498937620498E-2</v>
      </c>
      <c r="AI267">
        <f>W267*TEST_SUMMARY!$C$4</f>
        <v>-8.037531726833734E-2</v>
      </c>
      <c r="AJ267">
        <f>X267*TEST_SUMMARY!$C$5</f>
        <v>-0.1756525653466223</v>
      </c>
      <c r="AK267">
        <f>Y267*TEST_SUMMARY!$C$6</f>
        <v>-0.88431454425511169</v>
      </c>
      <c r="AL267">
        <f>Z267*TEST_SUMMARY!$C$7</f>
        <v>2.4580699342731407E-2</v>
      </c>
      <c r="AM267">
        <f>AA267*TEST_SUMMARY!$C$8</f>
        <v>-0.43521580803835686</v>
      </c>
      <c r="AN267">
        <f>AB267*TEST_SUMMARY!$C$9</f>
        <v>-0.49611293003523665</v>
      </c>
      <c r="AO267">
        <f>AC267*TEST_SUMMARY!$C$10</f>
        <v>4.7923621110280083E-2</v>
      </c>
      <c r="AP267">
        <f>AD267*TEST_SUMMARY!$C$11</f>
        <v>0.31977406031642996</v>
      </c>
      <c r="AQ267">
        <f>AE267*TEST_SUMMARY!$C$12</f>
        <v>-0.28008206528227803</v>
      </c>
      <c r="AR267">
        <f>AF267*TEST_SUMMARY!$C$13</f>
        <v>-7.9424741749105313E-2</v>
      </c>
      <c r="AS267">
        <f>AG267*TEST_SUMMARY!$C$14</f>
        <v>0.18600799575071647</v>
      </c>
      <c r="AT267">
        <f>TEST_SUMMARY!$C$2+SUM(AH267:AS267)</f>
        <v>-2.7302449091546337</v>
      </c>
      <c r="AU267">
        <f t="shared" si="49"/>
        <v>6.1212087561715603E-2</v>
      </c>
      <c r="AV267">
        <f t="shared" si="50"/>
        <v>6.3165690633233268E-2</v>
      </c>
      <c r="AW267">
        <f t="shared" si="51"/>
        <v>1</v>
      </c>
      <c r="AX267">
        <f t="shared" si="52"/>
        <v>0</v>
      </c>
      <c r="AY267" s="35">
        <f t="shared" si="48"/>
        <v>182</v>
      </c>
      <c r="AZ267" s="35">
        <f t="shared" si="48"/>
        <v>84</v>
      </c>
      <c r="BA267" s="35">
        <f t="shared" si="56"/>
        <v>0.84651162790697676</v>
      </c>
      <c r="BB267" s="35">
        <f t="shared" si="57"/>
        <v>0.9882352941176471</v>
      </c>
      <c r="BC267" s="35">
        <f t="shared" si="53"/>
        <v>0.14172366621067034</v>
      </c>
      <c r="BD267">
        <f t="shared" si="54"/>
        <v>0.9882352941176471</v>
      </c>
      <c r="BE267">
        <f t="shared" si="55"/>
        <v>0.84651162790697676</v>
      </c>
      <c r="BF267" s="23">
        <f>VLOOKUP(AH267,POINTS_TABLE!$D$2:$E$6,2,FALSE)</f>
        <v>-2.4216717822795024</v>
      </c>
      <c r="BG267" s="23">
        <f>VLOOKUP(AI267,POINTS_TABLE!$D$7:$E$12,2,FALSE)</f>
        <v>-3.4787121489872201</v>
      </c>
      <c r="BH267" s="23">
        <f>VLOOKUP(AJ267,POINTS_TABLE!$D$13:$E$18,2,FALSE)</f>
        <v>-7.6023925483498971</v>
      </c>
      <c r="BI267" s="23">
        <f>VLOOKUP(AK267,POINTS_TABLE!$D$21:$E$24,2,FALSE)</f>
        <v>-38.273886227485001</v>
      </c>
      <c r="BJ267" s="23">
        <f>VLOOKUP(AL267,POINTS_TABLE!$D$25:$E$27,2,FALSE)</f>
        <v>1.063873591300236</v>
      </c>
      <c r="BK267" s="23">
        <f>VLOOKUP(AM267,POINTS_TABLE!$D$28:$E$33,2,FALSE)</f>
        <v>-18.836510639202615</v>
      </c>
      <c r="BL267" s="23">
        <f>VLOOKUP(AN267,POINTS_TABLE!$D$34:$E$37,2,FALSE)</f>
        <v>-21.472189916481874</v>
      </c>
      <c r="BM267" s="23">
        <f>VLOOKUP(AO267,POINTS_TABLE!$D$38:$E$41,2,FALSE)</f>
        <v>2.0741751155172814</v>
      </c>
      <c r="BN267" s="23">
        <f>VLOOKUP(AP267,POINTS_TABLE!$D$42:$E$44,2,FALSE)</f>
        <v>13.840093530703253</v>
      </c>
      <c r="BO267" s="23">
        <f>VLOOKUP(AQ267,POINTS_TABLE!$D$45:$E$48,2,FALSE)</f>
        <v>-12.122190198740443</v>
      </c>
      <c r="BP267" s="23">
        <f>VLOOKUP(AR267,POINTS_TABLE!$D$49:$E$50,2,FALSE)</f>
        <v>-3.4375704313596254</v>
      </c>
      <c r="BQ267" s="23">
        <f>VLOOKUP(AS267,POINTS_TABLE!$D$51:$E$52,2,FALSE)</f>
        <v>8.0505843910576207</v>
      </c>
      <c r="BR267" s="39">
        <f>ROUND(SCORECARD_SCALLING!$C$6-SUM(BF267:BQ267)-TRAIN_SUMMARY!$C$2*SCORECARD_SCALLING!$C$5,0)</f>
        <v>589</v>
      </c>
      <c r="BS267" t="str">
        <f t="shared" si="58"/>
        <v>Accept</v>
      </c>
      <c r="BT267">
        <f t="shared" si="59"/>
        <v>3</v>
      </c>
    </row>
    <row r="268" spans="1:72">
      <c r="A268" s="2" t="s">
        <v>37</v>
      </c>
      <c r="B268" s="2">
        <v>6</v>
      </c>
      <c r="C268" s="2" t="s">
        <v>22</v>
      </c>
      <c r="D268" s="2" t="s">
        <v>23</v>
      </c>
      <c r="E268" s="2">
        <v>1554</v>
      </c>
      <c r="F268" s="2" t="s">
        <v>34</v>
      </c>
      <c r="G268" s="2" t="s">
        <v>39</v>
      </c>
      <c r="H268" s="2">
        <v>1</v>
      </c>
      <c r="I268" s="2" t="s">
        <v>36</v>
      </c>
      <c r="J268" s="2" t="s">
        <v>27</v>
      </c>
      <c r="K268" s="2">
        <v>2</v>
      </c>
      <c r="L268" s="2" t="s">
        <v>50</v>
      </c>
      <c r="M268" s="2">
        <v>24</v>
      </c>
      <c r="N268" s="2" t="s">
        <v>27</v>
      </c>
      <c r="O268" s="2" t="s">
        <v>51</v>
      </c>
      <c r="P268" s="2">
        <v>2</v>
      </c>
      <c r="Q268" s="2" t="s">
        <v>30</v>
      </c>
      <c r="R268" s="2">
        <v>1</v>
      </c>
      <c r="S268" s="2" t="s">
        <v>31</v>
      </c>
      <c r="T268" s="2" t="s">
        <v>31</v>
      </c>
      <c r="U268" s="2">
        <v>0</v>
      </c>
      <c r="V268">
        <f>_xlfn.XLOOKUP(B268,Binning_WOE_IV!$C$2:$C$6,Binning_WOE_IV!$I$2:$I$6,"not found",-1)</f>
        <v>1.0146162505891094</v>
      </c>
      <c r="W268">
        <f>_xlfn.XLOOKUP(E268,Binning_WOE_IV!$C$7:$C$12,Binning_WOE_IV!$I$7:$I$12,"not found",-1)</f>
        <v>0.16104877718831048</v>
      </c>
      <c r="X268">
        <f>_xlfn.XLOOKUP(M268,Binning_WOE_IV!$C$13:$C$18,Binning_WOE_IV!$I$13:$I$18,"not found",-1)</f>
        <v>-0.40221483439086264</v>
      </c>
      <c r="Y268">
        <f>_xlfn.XLOOKUP(A268,Binning_WOE_IV!$B$32:$B$35,Binning_WOE_IV!$G$32:$G$35,"not found",0)</f>
        <v>1.1281887537091495</v>
      </c>
      <c r="Z268" s="23">
        <f>_xlfn.XLOOKUP(_xlfn.XLOOKUP(C268,Binning_WOE_IV!$AF$2:$AF$6,Binning_WOE_IV!$AG$2:$AG$6,"not found",0),Binning_WOE_IV!$R$36:$R$38,Binning_WOE_IV!$G$36:$G$38,"not found",0)</f>
        <v>0.68738688104907397</v>
      </c>
      <c r="AA268" cm="1">
        <f t="array" ref="AA268">_xlfn.SWITCH(D268,"radio/tv",Binning_WOE_IV!$G$39,"other",Binning_WOE_IV!$G$39,"education",Binning_WOE_IV!$G$40,"retraining",Binning_WOE_IV!$G$40,"furniture/equipment",Binning_WOE_IV!$G$41,"domestic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68">
        <f>_xlfn.LET(_xlpm.b,_xlfn.XLOOKUP(F268,Binning_WOE_IV!$AJ$2:$AJ$6,Binning_WOE_IV!$AK$2:$AK$6,"not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68">
        <f>_xlfn.LET(_xlpm.b,_xlfn.XLOOKUP(G268,Binning_WOE_IV!$AL$2:$AL$6,Binning_WOE_IV!$AM$2:$AM$6,"not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68">
        <f>_xlfn.XLOOKUP(_xlfn.XLOOKUP(I268,Binning_WOE_IV!$AN$2:$AN$5,Binning_WOE_IV!$AO$2:$AO$5,"not found",0),Binning_WOE_IV!$R$53:$R$55,Binning_WOE_IV!$G$53:$G$55,"not found",0)</f>
        <v>-0.20099341664998441</v>
      </c>
      <c r="AE268">
        <f>_xlfn.LET(_xlpm.b,_xlfn.XLOOKUP(L268,Binning_WOE_IV!$AQ$2:$AQ$5,Binning_WOE_IV!$AR$2:$AR$5,"not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68">
        <f>_xlfn.XLOOKUP(_xlfn.XLOOKUP(N268,Binning_WOE_IV!$AS$2:$AS$4,Binning_WOE_IV!$AT$2:$AT$4,"not found",0),Binning_WOE_IV!$R$62:$R$63,Binning_WOE_IV!$G$62:$G$63,"not found",0)</f>
        <v>0.12957806221905885</v>
      </c>
      <c r="AG268">
        <f>_xlfn.XLOOKUP(_xlfn.XLOOKUP(O268,Binning_WOE_IV!$AU$2:$AU$4,Binning_WOE_IV!$AV$2:$AV$4,"not found",0),Binning_WOE_IV!$R$64:$R$65,Binning_WOE_IV!$G$64:$G$65,"not found",0)</f>
        <v>-0.4919272386823581</v>
      </c>
      <c r="AH268">
        <f>V268*TEST_SUMMARY!$C$3</f>
        <v>-0.80010661528638027</v>
      </c>
      <c r="AI268">
        <f>W268*TEST_SUMMARY!$C$4</f>
        <v>-8.037531726833734E-2</v>
      </c>
      <c r="AJ268">
        <f>X268*TEST_SUMMARY!$C$5</f>
        <v>0.25616502952357967</v>
      </c>
      <c r="AK268">
        <f>Y268*TEST_SUMMARY!$C$6</f>
        <v>-0.88431454425511169</v>
      </c>
      <c r="AL268">
        <f>Z268*TEST_SUMMARY!$C$7</f>
        <v>-0.37777464997720578</v>
      </c>
      <c r="AM268">
        <f>AA268*TEST_SUMMARY!$C$8</f>
        <v>-0.43521580803835686</v>
      </c>
      <c r="AN268">
        <f>AB268*TEST_SUMMARY!$C$9</f>
        <v>0.17108448609736249</v>
      </c>
      <c r="AO268">
        <f>AC268*TEST_SUMMARY!$C$10</f>
        <v>-0.18469041192036334</v>
      </c>
      <c r="AP268">
        <f>AD268*TEST_SUMMARY!$C$11</f>
        <v>0.23813846799994265</v>
      </c>
      <c r="AQ268">
        <f>AE268*TEST_SUMMARY!$C$12</f>
        <v>6.1778553558697331E-2</v>
      </c>
      <c r="AR268">
        <f>AF268*TEST_SUMMARY!$C$13</f>
        <v>-7.9424741749105313E-2</v>
      </c>
      <c r="AS268">
        <f>AG268*TEST_SUMMARY!$C$14</f>
        <v>0.18600799575071647</v>
      </c>
      <c r="AT268">
        <f>TEST_SUMMARY!$C$2+SUM(AH268:AS268)</f>
        <v>-2.7501283703266854</v>
      </c>
      <c r="AU268">
        <f t="shared" si="49"/>
        <v>6.0079400709433017E-2</v>
      </c>
      <c r="AV268">
        <f t="shared" si="50"/>
        <v>6.1959876125603129E-2</v>
      </c>
      <c r="AW268">
        <f t="shared" si="51"/>
        <v>1</v>
      </c>
      <c r="AX268">
        <f t="shared" si="52"/>
        <v>0</v>
      </c>
      <c r="AY268" s="35">
        <f t="shared" si="48"/>
        <v>183</v>
      </c>
      <c r="AZ268" s="35">
        <f t="shared" si="48"/>
        <v>84</v>
      </c>
      <c r="BA268" s="35">
        <f t="shared" si="56"/>
        <v>0.85116279069767442</v>
      </c>
      <c r="BB268" s="35">
        <f t="shared" si="57"/>
        <v>0.9882352941176471</v>
      </c>
      <c r="BC268" s="35">
        <f t="shared" si="53"/>
        <v>0.13707250341997268</v>
      </c>
      <c r="BD268">
        <f t="shared" si="54"/>
        <v>0.9882352941176471</v>
      </c>
      <c r="BE268">
        <f t="shared" si="55"/>
        <v>0.85116279069767442</v>
      </c>
      <c r="BF268" s="23">
        <f>VLOOKUP(AH268,POINTS_TABLE!$D$2:$E$6,2,FALSE)</f>
        <v>-34.629295381683434</v>
      </c>
      <c r="BG268" s="23">
        <f>VLOOKUP(AI268,POINTS_TABLE!$D$7:$E$12,2,FALSE)</f>
        <v>-3.4787121489872201</v>
      </c>
      <c r="BH268" s="23">
        <f>VLOOKUP(AJ268,POINTS_TABLE!$D$13:$E$18,2,FALSE)</f>
        <v>11.087040532285299</v>
      </c>
      <c r="BI268" s="23">
        <f>VLOOKUP(AK268,POINTS_TABLE!$D$21:$E$24,2,FALSE)</f>
        <v>-38.273886227485001</v>
      </c>
      <c r="BJ268" s="23">
        <f>VLOOKUP(AL268,POINTS_TABLE!$D$25:$E$27,2,FALSE)</f>
        <v>-16.350408422870363</v>
      </c>
      <c r="BK268" s="23">
        <f>VLOOKUP(AM268,POINTS_TABLE!$D$28:$E$33,2,FALSE)</f>
        <v>-18.836510639202615</v>
      </c>
      <c r="BL268" s="23">
        <f>VLOOKUP(AN268,POINTS_TABLE!$D$34:$E$37,2,FALSE)</f>
        <v>7.4046821899710498</v>
      </c>
      <c r="BM268" s="23">
        <f>VLOOKUP(AO268,POINTS_TABLE!$D$38:$E$41,2,FALSE)</f>
        <v>-7.9935582413174426</v>
      </c>
      <c r="BN268" s="23">
        <f>VLOOKUP(AP268,POINTS_TABLE!$D$42:$E$44,2,FALSE)</f>
        <v>10.30683560485237</v>
      </c>
      <c r="BO268" s="23">
        <f>VLOOKUP(AQ268,POINTS_TABLE!$D$45:$E$48,2,FALSE)</f>
        <v>2.6738283855727758</v>
      </c>
      <c r="BP268" s="23">
        <f>VLOOKUP(AR268,POINTS_TABLE!$D$49:$E$50,2,FALSE)</f>
        <v>-3.4375704313596254</v>
      </c>
      <c r="BQ268" s="23">
        <f>VLOOKUP(AS268,POINTS_TABLE!$D$51:$E$52,2,FALSE)</f>
        <v>8.0505843910576207</v>
      </c>
      <c r="BR268" s="39">
        <f>ROUND(SCORECARD_SCALLING!$C$6-SUM(BF268:BQ268)-TRAIN_SUMMARY!$C$2*SCORECARD_SCALLING!$C$5,0)</f>
        <v>589</v>
      </c>
      <c r="BS268" t="str">
        <f t="shared" si="58"/>
        <v>Accept</v>
      </c>
      <c r="BT268">
        <f t="shared" si="59"/>
        <v>3</v>
      </c>
    </row>
    <row r="269" spans="1:72">
      <c r="A269" s="2" t="s">
        <v>37</v>
      </c>
      <c r="B269" s="2">
        <v>11</v>
      </c>
      <c r="C269" s="2" t="s">
        <v>33</v>
      </c>
      <c r="D269" s="2" t="s">
        <v>58</v>
      </c>
      <c r="E269" s="2">
        <v>2142</v>
      </c>
      <c r="F269" s="2" t="s">
        <v>53</v>
      </c>
      <c r="G269" s="2" t="s">
        <v>25</v>
      </c>
      <c r="H269" s="2">
        <v>1</v>
      </c>
      <c r="I269" s="2" t="s">
        <v>54</v>
      </c>
      <c r="J269" s="2" t="s">
        <v>27</v>
      </c>
      <c r="K269" s="2">
        <v>2</v>
      </c>
      <c r="L269" s="2" t="s">
        <v>28</v>
      </c>
      <c r="M269" s="2">
        <v>28</v>
      </c>
      <c r="N269" s="2" t="s">
        <v>27</v>
      </c>
      <c r="O269" s="2" t="s">
        <v>29</v>
      </c>
      <c r="P269" s="2">
        <v>1</v>
      </c>
      <c r="Q269" s="2" t="s">
        <v>30</v>
      </c>
      <c r="R269" s="2">
        <v>1</v>
      </c>
      <c r="S269" s="2" t="s">
        <v>31</v>
      </c>
      <c r="T269" s="2" t="s">
        <v>31</v>
      </c>
      <c r="U269" s="2">
        <v>0</v>
      </c>
      <c r="V269">
        <f>_xlfn.XLOOKUP(B269,Binning_WOE_IV!$C$2:$C$6,Binning_WOE_IV!$I$2:$I$6,"not found",-1)</f>
        <v>1.0146162505891094</v>
      </c>
      <c r="W269">
        <f>_xlfn.XLOOKUP(E269,Binning_WOE_IV!$C$7:$C$12,Binning_WOE_IV!$I$7:$I$12,"not found",-1)</f>
        <v>0.12361395596717682</v>
      </c>
      <c r="X269">
        <f>_xlfn.XLOOKUP(M269,Binning_WOE_IV!$C$13:$C$18,Binning_WOE_IV!$I$13:$I$18,"not found",-1)</f>
        <v>-0.13233987329659078</v>
      </c>
      <c r="Y269">
        <f>_xlfn.XLOOKUP(A269,Binning_WOE_IV!$B$32:$B$35,Binning_WOE_IV!$G$32:$G$35,"not found",0)</f>
        <v>1.1281887537091495</v>
      </c>
      <c r="Z269" s="23">
        <f>_xlfn.XLOOKUP(_xlfn.XLOOKUP(C269,Binning_WOE_IV!$AF$2:$AF$6,Binning_WOE_IV!$AG$2:$AG$6,"not found",0),Binning_WOE_IV!$R$36:$R$38,Binning_WOE_IV!$G$36:$G$38,"not found",0)</f>
        <v>-4.4726268044255127E-2</v>
      </c>
      <c r="AA269" cm="1">
        <f t="array" ref="AA269">_xlfn.SWITCH(D269,"radio/tv",Binning_WOE_IV!$G$39,"other",Binning_WOE_IV!$G$39,"education",Binning_WOE_IV!$G$40,"retraining",Binning_WOE_IV!$G$40,"furniture/equipment",Binning_WOE_IV!$G$41,"domestic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269">
        <f>_xlfn.LET(_xlpm.b,_xlfn.XLOOKUP(F269,Binning_WOE_IV!$AJ$2:$AJ$6,Binning_WOE_IV!$AK$2:$AK$6,"not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69">
        <f>_xlfn.LET(_xlpm.b,_xlfn.XLOOKUP(G269,Binning_WOE_IV!$AL$2:$AL$6,Binning_WOE_IV!$AM$2:$AM$6,"not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69">
        <f>_xlfn.XLOOKUP(_xlfn.XLOOKUP(I269,Binning_WOE_IV!$AN$2:$AN$5,Binning_WOE_IV!$AO$2:$AO$5,"not found",0),Binning_WOE_IV!$R$53:$R$55,Binning_WOE_IV!$G$53:$G$55,"not found",0)</f>
        <v>-0.2698954162208389</v>
      </c>
      <c r="AE269">
        <f>_xlfn.LET(_xlpm.b,_xlfn.XLOOKUP(L269,Binning_WOE_IV!$AQ$2:$AQ$5,Binning_WOE_IV!$AR$2:$AR$5,"not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69">
        <f>_xlfn.XLOOKUP(_xlfn.XLOOKUP(N269,Binning_WOE_IV!$AS$2:$AS$4,Binning_WOE_IV!$AT$2:$AT$4,"not found",0),Binning_WOE_IV!$R$62:$R$63,Binning_WOE_IV!$G$62:$G$63,"not found",0)</f>
        <v>0.12957806221905885</v>
      </c>
      <c r="AG269">
        <f>_xlfn.XLOOKUP(_xlfn.XLOOKUP(O269,Binning_WOE_IV!$AU$2:$AU$4,Binning_WOE_IV!$AV$2:$AV$4,"not found",0),Binning_WOE_IV!$R$64:$R$65,Binning_WOE_IV!$G$64:$G$65,"not found",0)</f>
        <v>0.23435622685305388</v>
      </c>
      <c r="AH269">
        <f>V269*TEST_SUMMARY!$C$3</f>
        <v>-0.80010661528638027</v>
      </c>
      <c r="AI269">
        <f>W269*TEST_SUMMARY!$C$4</f>
        <v>-6.1692557392340606E-2</v>
      </c>
      <c r="AJ269">
        <f>X269*TEST_SUMMARY!$C$5</f>
        <v>8.428542324031725E-2</v>
      </c>
      <c r="AK269">
        <f>Y269*TEST_SUMMARY!$C$6</f>
        <v>-0.88431454425511169</v>
      </c>
      <c r="AL269">
        <f>Z269*TEST_SUMMARY!$C$7</f>
        <v>2.4580699342731407E-2</v>
      </c>
      <c r="AM269">
        <f>AA269*TEST_SUMMARY!$C$8</f>
        <v>0.4883377841684039</v>
      </c>
      <c r="AN269">
        <f>AB269*TEST_SUMMARY!$C$9</f>
        <v>-0.49793991054548797</v>
      </c>
      <c r="AO269">
        <f>AC269*TEST_SUMMARY!$C$10</f>
        <v>-0.18469041192036334</v>
      </c>
      <c r="AP269">
        <f>AD269*TEST_SUMMARY!$C$11</f>
        <v>0.31977406031642996</v>
      </c>
      <c r="AQ269">
        <f>AE269*TEST_SUMMARY!$C$12</f>
        <v>-0.28008206528227803</v>
      </c>
      <c r="AR269">
        <f>AF269*TEST_SUMMARY!$C$13</f>
        <v>-7.9424741749105313E-2</v>
      </c>
      <c r="AS269">
        <f>AG269*TEST_SUMMARY!$C$14</f>
        <v>-8.8614999578798745E-2</v>
      </c>
      <c r="AT269">
        <f>TEST_SUMMARY!$C$2+SUM(AH269:AS269)</f>
        <v>-2.781288693704107</v>
      </c>
      <c r="AU269">
        <f t="shared" si="49"/>
        <v>5.8343714753861804E-2</v>
      </c>
      <c r="AV269">
        <f t="shared" si="50"/>
        <v>6.0114948647851225E-2</v>
      </c>
      <c r="AW269">
        <f t="shared" si="51"/>
        <v>1</v>
      </c>
      <c r="AX269">
        <f t="shared" si="52"/>
        <v>0</v>
      </c>
      <c r="AY269" s="35">
        <f t="shared" si="48"/>
        <v>184</v>
      </c>
      <c r="AZ269" s="35">
        <f t="shared" si="48"/>
        <v>84</v>
      </c>
      <c r="BA269" s="35">
        <f t="shared" si="56"/>
        <v>0.85581395348837208</v>
      </c>
      <c r="BB269" s="35">
        <f t="shared" si="57"/>
        <v>0.9882352941176471</v>
      </c>
      <c r="BC269" s="35">
        <f t="shared" si="53"/>
        <v>0.13242134062927502</v>
      </c>
      <c r="BD269">
        <f t="shared" si="54"/>
        <v>0.9882352941176471</v>
      </c>
      <c r="BE269">
        <f t="shared" si="55"/>
        <v>0.85581395348837208</v>
      </c>
      <c r="BF269" s="23">
        <f>VLOOKUP(AH269,POINTS_TABLE!$D$2:$E$6,2,FALSE)</f>
        <v>-34.629295381683434</v>
      </c>
      <c r="BG269" s="23">
        <f>VLOOKUP(AI269,POINTS_TABLE!$D$7:$E$12,2,FALSE)</f>
        <v>-2.6701063982906263</v>
      </c>
      <c r="BH269" s="23">
        <f>VLOOKUP(AJ269,POINTS_TABLE!$D$13:$E$18,2,FALSE)</f>
        <v>3.6479448638409924</v>
      </c>
      <c r="BI269" s="23">
        <f>VLOOKUP(AK269,POINTS_TABLE!$D$21:$E$24,2,FALSE)</f>
        <v>-38.273886227485001</v>
      </c>
      <c r="BJ269" s="23">
        <f>VLOOKUP(AL269,POINTS_TABLE!$D$25:$E$27,2,FALSE)</f>
        <v>1.063873591300236</v>
      </c>
      <c r="BK269" s="23">
        <f>VLOOKUP(AM269,POINTS_TABLE!$D$28:$E$33,2,FALSE)</f>
        <v>21.135674984953837</v>
      </c>
      <c r="BL269" s="23">
        <f>VLOOKUP(AN269,POINTS_TABLE!$D$34:$E$37,2,FALSE)</f>
        <v>-21.551263188140087</v>
      </c>
      <c r="BM269" s="23">
        <f>VLOOKUP(AO269,POINTS_TABLE!$D$38:$E$41,2,FALSE)</f>
        <v>-7.9935582413174426</v>
      </c>
      <c r="BN269" s="23">
        <f>VLOOKUP(AP269,POINTS_TABLE!$D$42:$E$44,2,FALSE)</f>
        <v>13.840093530703253</v>
      </c>
      <c r="BO269" s="23">
        <f>VLOOKUP(AQ269,POINTS_TABLE!$D$45:$E$48,2,FALSE)</f>
        <v>-12.122190198740443</v>
      </c>
      <c r="BP269" s="23">
        <f>VLOOKUP(AR269,POINTS_TABLE!$D$49:$E$50,2,FALSE)</f>
        <v>-3.4375704313596254</v>
      </c>
      <c r="BQ269" s="23">
        <f>VLOOKUP(AS269,POINTS_TABLE!$D$51:$E$52,2,FALSE)</f>
        <v>-3.8353326132213157</v>
      </c>
      <c r="BR269" s="39">
        <f>ROUND(SCORECARD_SCALLING!$C$6-SUM(BF269:BQ269)-TRAIN_SUMMARY!$C$2*SCORECARD_SCALLING!$C$5,0)</f>
        <v>591</v>
      </c>
      <c r="BS269" t="str">
        <f t="shared" si="58"/>
        <v>Accept</v>
      </c>
      <c r="BT269">
        <f t="shared" si="59"/>
        <v>3</v>
      </c>
    </row>
    <row r="270" spans="1:72">
      <c r="A270" s="2" t="s">
        <v>37</v>
      </c>
      <c r="B270" s="2">
        <v>11</v>
      </c>
      <c r="C270" s="2" t="s">
        <v>22</v>
      </c>
      <c r="D270" s="2" t="s">
        <v>46</v>
      </c>
      <c r="E270" s="2">
        <v>7228</v>
      </c>
      <c r="F270" s="2" t="s">
        <v>34</v>
      </c>
      <c r="G270" s="2" t="s">
        <v>35</v>
      </c>
      <c r="H270" s="2">
        <v>1</v>
      </c>
      <c r="I270" s="2" t="s">
        <v>26</v>
      </c>
      <c r="J270" s="2" t="s">
        <v>27</v>
      </c>
      <c r="K270" s="2">
        <v>4</v>
      </c>
      <c r="L270" s="2" t="s">
        <v>43</v>
      </c>
      <c r="M270" s="2">
        <v>39</v>
      </c>
      <c r="N270" s="2" t="s">
        <v>27</v>
      </c>
      <c r="O270" s="2" t="s">
        <v>29</v>
      </c>
      <c r="P270" s="2">
        <v>2</v>
      </c>
      <c r="Q270" s="2" t="s">
        <v>40</v>
      </c>
      <c r="R270" s="2">
        <v>1</v>
      </c>
      <c r="S270" s="2" t="s">
        <v>27</v>
      </c>
      <c r="T270" s="2" t="s">
        <v>31</v>
      </c>
      <c r="U270" s="2">
        <v>0</v>
      </c>
      <c r="V270">
        <f>_xlfn.XLOOKUP(B270,Binning_WOE_IV!$C$2:$C$6,Binning_WOE_IV!$I$2:$I$6,"not found",-1)</f>
        <v>1.0146162505891094</v>
      </c>
      <c r="W270">
        <f>_xlfn.XLOOKUP(E270,Binning_WOE_IV!$C$7:$C$12,Binning_WOE_IV!$I$7:$I$12,"not found",-1)</f>
        <v>-0.1020145435816787</v>
      </c>
      <c r="X270">
        <f>_xlfn.XLOOKUP(M270,Binning_WOE_IV!$C$13:$C$18,Binning_WOE_IV!$I$13:$I$18,"not found",-1)</f>
        <v>0.27579903319597576</v>
      </c>
      <c r="Y270">
        <f>_xlfn.XLOOKUP(A270,Binning_WOE_IV!$B$32:$B$35,Binning_WOE_IV!$G$32:$G$35,"not found",0)</f>
        <v>1.1281887537091495</v>
      </c>
      <c r="Z270" s="23">
        <f>_xlfn.XLOOKUP(_xlfn.XLOOKUP(C270,Binning_WOE_IV!$AF$2:$AF$6,Binning_WOE_IV!$AG$2:$AG$6,"not found",0),Binning_WOE_IV!$R$36:$R$38,Binning_WOE_IV!$G$36:$G$38,"not found",0)</f>
        <v>0.68738688104907397</v>
      </c>
      <c r="AA270" cm="1">
        <f t="array" ref="AA270">_xlfn.SWITCH(D270,"radio/tv",Binning_WOE_IV!$G$39,"other",Binning_WOE_IV!$G$39,"education",Binning_WOE_IV!$G$40,"retraining",Binning_WOE_IV!$G$40,"furniture/equipment",Binning_WOE_IV!$G$41,"domestic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70">
        <f>_xlfn.LET(_xlpm.b,_xlfn.XLOOKUP(F270,Binning_WOE_IV!$AJ$2:$AJ$6,Binning_WOE_IV!$AK$2:$AK$6,"not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70">
        <f>_xlfn.LET(_xlpm.b,_xlfn.XLOOKUP(G270,Binning_WOE_IV!$AL$2:$AL$6,Binning_WOE_IV!$AM$2:$AM$6,"not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70">
        <f>_xlfn.XLOOKUP(_xlfn.XLOOKUP(I270,Binning_WOE_IV!$AN$2:$AN$5,Binning_WOE_IV!$AO$2:$AO$5,"not found",0),Binning_WOE_IV!$R$53:$R$55,Binning_WOE_IV!$G$53:$G$55,"not found",0)</f>
        <v>0.1811117123342415</v>
      </c>
      <c r="AE270">
        <f>_xlfn.LET(_xlpm.b,_xlfn.XLOOKUP(L270,Binning_WOE_IV!$AQ$2:$AQ$5,Binning_WOE_IV!$AR$2:$AR$5,"not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70">
        <f>_xlfn.XLOOKUP(_xlfn.XLOOKUP(N270,Binning_WOE_IV!$AS$2:$AS$4,Binning_WOE_IV!$AT$2:$AT$4,"not found",0),Binning_WOE_IV!$R$62:$R$63,Binning_WOE_IV!$G$62:$G$63,"not found",0)</f>
        <v>0.12957806221905885</v>
      </c>
      <c r="AG270">
        <f>_xlfn.XLOOKUP(_xlfn.XLOOKUP(O270,Binning_WOE_IV!$AU$2:$AU$4,Binning_WOE_IV!$AV$2:$AV$4,"not found",0),Binning_WOE_IV!$R$64:$R$65,Binning_WOE_IV!$G$64:$G$65,"not found",0)</f>
        <v>0.23435622685305388</v>
      </c>
      <c r="AH270">
        <f>V270*TEST_SUMMARY!$C$3</f>
        <v>-0.80010661528638027</v>
      </c>
      <c r="AI270">
        <f>W270*TEST_SUMMARY!$C$4</f>
        <v>5.0912844229637523E-2</v>
      </c>
      <c r="AJ270">
        <f>X270*TEST_SUMMARY!$C$5</f>
        <v>-0.1756525653466223</v>
      </c>
      <c r="AK270">
        <f>Y270*TEST_SUMMARY!$C$6</f>
        <v>-0.88431454425511169</v>
      </c>
      <c r="AL270">
        <f>Z270*TEST_SUMMARY!$C$7</f>
        <v>-0.37777464997720578</v>
      </c>
      <c r="AM270">
        <f>AA270*TEST_SUMMARY!$C$8</f>
        <v>0.38352631329769549</v>
      </c>
      <c r="AN270">
        <f>AB270*TEST_SUMMARY!$C$9</f>
        <v>0.17108448609736249</v>
      </c>
      <c r="AO270">
        <f>AC270*TEST_SUMMARY!$C$10</f>
        <v>4.7923621110280083E-2</v>
      </c>
      <c r="AP270">
        <f>AD270*TEST_SUMMARY!$C$11</f>
        <v>-0.21458247952085815</v>
      </c>
      <c r="AQ270">
        <f>AE270*TEST_SUMMARY!$C$12</f>
        <v>-1.8327249432625072E-2</v>
      </c>
      <c r="AR270">
        <f>AF270*TEST_SUMMARY!$C$13</f>
        <v>-7.9424741749105313E-2</v>
      </c>
      <c r="AS270">
        <f>AG270*TEST_SUMMARY!$C$14</f>
        <v>-8.8614999578798745E-2</v>
      </c>
      <c r="AT270">
        <f>TEST_SUMMARY!$C$2+SUM(AH270:AS270)</f>
        <v>-2.8067513951738552</v>
      </c>
      <c r="AU270">
        <f t="shared" si="49"/>
        <v>5.6960431728077604E-2</v>
      </c>
      <c r="AV270">
        <f t="shared" si="50"/>
        <v>5.8647037237541264E-2</v>
      </c>
      <c r="AW270">
        <f t="shared" si="51"/>
        <v>1</v>
      </c>
      <c r="AX270">
        <f t="shared" si="52"/>
        <v>0</v>
      </c>
      <c r="AY270" s="35">
        <f t="shared" si="48"/>
        <v>185</v>
      </c>
      <c r="AZ270" s="35">
        <f t="shared" si="48"/>
        <v>84</v>
      </c>
      <c r="BA270" s="35">
        <f t="shared" si="56"/>
        <v>0.86046511627906974</v>
      </c>
      <c r="BB270" s="35">
        <f t="shared" si="57"/>
        <v>0.9882352941176471</v>
      </c>
      <c r="BC270" s="35">
        <f t="shared" si="53"/>
        <v>0.12777017783857736</v>
      </c>
      <c r="BD270">
        <f t="shared" si="54"/>
        <v>0.9882352941176471</v>
      </c>
      <c r="BE270">
        <f t="shared" si="55"/>
        <v>0.86046511627906974</v>
      </c>
      <c r="BF270" s="23">
        <f>VLOOKUP(AH270,POINTS_TABLE!$D$2:$E$6,2,FALSE)</f>
        <v>-34.629295381683434</v>
      </c>
      <c r="BG270" s="23">
        <f>VLOOKUP(AI270,POINTS_TABLE!$D$7:$E$12,2,FALSE)</f>
        <v>2.2035512366295098</v>
      </c>
      <c r="BH270" s="23">
        <f>VLOOKUP(AJ270,POINTS_TABLE!$D$13:$E$18,2,FALSE)</f>
        <v>-7.6023925483498971</v>
      </c>
      <c r="BI270" s="23">
        <f>VLOOKUP(AK270,POINTS_TABLE!$D$21:$E$24,2,FALSE)</f>
        <v>-38.273886227485001</v>
      </c>
      <c r="BJ270" s="23">
        <f>VLOOKUP(AL270,POINTS_TABLE!$D$25:$E$27,2,FALSE)</f>
        <v>-16.350408422870363</v>
      </c>
      <c r="BK270" s="23">
        <f>VLOOKUP(AM270,POINTS_TABLE!$D$28:$E$33,2,FALSE)</f>
        <v>16.599345307350365</v>
      </c>
      <c r="BL270" s="23">
        <f>VLOOKUP(AN270,POINTS_TABLE!$D$34:$E$37,2,FALSE)</f>
        <v>7.4046821899710498</v>
      </c>
      <c r="BM270" s="23">
        <f>VLOOKUP(AO270,POINTS_TABLE!$D$38:$E$41,2,FALSE)</f>
        <v>2.0741751155172814</v>
      </c>
      <c r="BN270" s="23">
        <f>VLOOKUP(AP270,POINTS_TABLE!$D$42:$E$44,2,FALSE)</f>
        <v>-9.2873123719919874</v>
      </c>
      <c r="BO270" s="23">
        <f>VLOOKUP(AQ270,POINTS_TABLE!$D$45:$E$48,2,FALSE)</f>
        <v>-0.79321895608749771</v>
      </c>
      <c r="BP270" s="23">
        <f>VLOOKUP(AR270,POINTS_TABLE!$D$49:$E$50,2,FALSE)</f>
        <v>-3.4375704313596254</v>
      </c>
      <c r="BQ270" s="23">
        <f>VLOOKUP(AS270,POINTS_TABLE!$D$51:$E$52,2,FALSE)</f>
        <v>-3.8353326132213157</v>
      </c>
      <c r="BR270" s="39">
        <f>ROUND(SCORECARD_SCALLING!$C$6-SUM(BF270:BQ270)-TRAIN_SUMMARY!$C$2*SCORECARD_SCALLING!$C$5,0)</f>
        <v>592</v>
      </c>
      <c r="BS270" t="str">
        <f t="shared" si="58"/>
        <v>Accept</v>
      </c>
      <c r="BT270">
        <f t="shared" si="59"/>
        <v>3</v>
      </c>
    </row>
    <row r="271" spans="1:72">
      <c r="A271" s="2" t="s">
        <v>37</v>
      </c>
      <c r="B271" s="2">
        <v>12</v>
      </c>
      <c r="C271" s="2" t="s">
        <v>22</v>
      </c>
      <c r="D271" s="2" t="s">
        <v>38</v>
      </c>
      <c r="E271" s="2">
        <v>2096</v>
      </c>
      <c r="F271" s="2" t="s">
        <v>34</v>
      </c>
      <c r="G271" s="2" t="s">
        <v>39</v>
      </c>
      <c r="H271" s="2">
        <v>2</v>
      </c>
      <c r="I271" s="2" t="s">
        <v>26</v>
      </c>
      <c r="J271" s="2" t="s">
        <v>27</v>
      </c>
      <c r="K271" s="2">
        <v>3</v>
      </c>
      <c r="L271" s="2" t="s">
        <v>28</v>
      </c>
      <c r="M271" s="2">
        <v>49</v>
      </c>
      <c r="N271" s="2" t="s">
        <v>27</v>
      </c>
      <c r="O271" s="2" t="s">
        <v>29</v>
      </c>
      <c r="P271" s="2">
        <v>1</v>
      </c>
      <c r="Q271" s="2" t="s">
        <v>40</v>
      </c>
      <c r="R271" s="2">
        <v>2</v>
      </c>
      <c r="S271" s="2" t="s">
        <v>27</v>
      </c>
      <c r="T271" s="2" t="s">
        <v>31</v>
      </c>
      <c r="U271" s="2">
        <v>0</v>
      </c>
      <c r="V271">
        <f>_xlfn.XLOOKUP(B271,Binning_WOE_IV!$C$2:$C$6,Binning_WOE_IV!$I$2:$I$6,"not found",-1)</f>
        <v>7.0953437452657447E-2</v>
      </c>
      <c r="W271">
        <f>_xlfn.XLOOKUP(E271,Binning_WOE_IV!$C$7:$C$12,Binning_WOE_IV!$I$7:$I$12,"not found",-1)</f>
        <v>0.12361395596717682</v>
      </c>
      <c r="X271">
        <f>_xlfn.XLOOKUP(M271,Binning_WOE_IV!$C$13:$C$18,Binning_WOE_IV!$I$13:$I$18,"not found",-1)</f>
        <v>0.42044277372805144</v>
      </c>
      <c r="Y271">
        <f>_xlfn.XLOOKUP(A271,Binning_WOE_IV!$B$32:$B$35,Binning_WOE_IV!$G$32:$G$35,"not found",0)</f>
        <v>1.1281887537091495</v>
      </c>
      <c r="Z271" s="23">
        <f>_xlfn.XLOOKUP(_xlfn.XLOOKUP(C271,Binning_WOE_IV!$AF$2:$AF$6,Binning_WOE_IV!$AG$2:$AG$6,"not found",0),Binning_WOE_IV!$R$36:$R$38,Binning_WOE_IV!$G$36:$G$38,"not found",0)</f>
        <v>0.68738688104907397</v>
      </c>
      <c r="AA271" cm="1">
        <f t="array" ref="AA271">_xlfn.SWITCH(D271,"radio/tv",Binning_WOE_IV!$G$39,"other",Binning_WOE_IV!$G$39,"education",Binning_WOE_IV!$G$40,"retraining",Binning_WOE_IV!$G$40,"furniture/equipment",Binning_WOE_IV!$G$41,"domestic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271">
        <f>_xlfn.LET(_xlpm.b,_xlfn.XLOOKUP(F271,Binning_WOE_IV!$AJ$2:$AJ$6,Binning_WOE_IV!$AK$2:$AK$6,"not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71">
        <f>_xlfn.LET(_xlpm.b,_xlfn.XLOOKUP(G271,Binning_WOE_IV!$AL$2:$AL$6,Binning_WOE_IV!$AM$2:$AM$6,"not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71">
        <f>_xlfn.XLOOKUP(_xlfn.XLOOKUP(I271,Binning_WOE_IV!$AN$2:$AN$5,Binning_WOE_IV!$AO$2:$AO$5,"not found",0),Binning_WOE_IV!$R$53:$R$55,Binning_WOE_IV!$G$53:$G$55,"not found",0)</f>
        <v>0.1811117123342415</v>
      </c>
      <c r="AE271">
        <f>_xlfn.LET(_xlpm.b,_xlfn.XLOOKUP(L271,Binning_WOE_IV!$AQ$2:$AQ$5,Binning_WOE_IV!$AR$2:$AR$5,"not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71">
        <f>_xlfn.XLOOKUP(_xlfn.XLOOKUP(N271,Binning_WOE_IV!$AS$2:$AS$4,Binning_WOE_IV!$AT$2:$AT$4,"not found",0),Binning_WOE_IV!$R$62:$R$63,Binning_WOE_IV!$G$62:$G$63,"not found",0)</f>
        <v>0.12957806221905885</v>
      </c>
      <c r="AG271">
        <f>_xlfn.XLOOKUP(_xlfn.XLOOKUP(O271,Binning_WOE_IV!$AU$2:$AU$4,Binning_WOE_IV!$AV$2:$AV$4,"not found",0),Binning_WOE_IV!$R$64:$R$65,Binning_WOE_IV!$G$64:$G$65,"not found",0)</f>
        <v>0.23435622685305388</v>
      </c>
      <c r="AH271">
        <f>V271*TEST_SUMMARY!$C$3</f>
        <v>-5.5952498937620498E-2</v>
      </c>
      <c r="AI271">
        <f>W271*TEST_SUMMARY!$C$4</f>
        <v>-6.1692557392340606E-2</v>
      </c>
      <c r="AJ271">
        <f>X271*TEST_SUMMARY!$C$5</f>
        <v>-0.26777415036949909</v>
      </c>
      <c r="AK271">
        <f>Y271*TEST_SUMMARY!$C$6</f>
        <v>-0.88431454425511169</v>
      </c>
      <c r="AL271">
        <f>Z271*TEST_SUMMARY!$C$7</f>
        <v>-0.37777464997720578</v>
      </c>
      <c r="AM271">
        <f>AA271*TEST_SUMMARY!$C$8</f>
        <v>0.31332064462344805</v>
      </c>
      <c r="AN271">
        <f>AB271*TEST_SUMMARY!$C$9</f>
        <v>0.17108448609736249</v>
      </c>
      <c r="AO271">
        <f>AC271*TEST_SUMMARY!$C$10</f>
        <v>-0.18469041192036334</v>
      </c>
      <c r="AP271">
        <f>AD271*TEST_SUMMARY!$C$11</f>
        <v>-0.21458247952085815</v>
      </c>
      <c r="AQ271">
        <f>AE271*TEST_SUMMARY!$C$12</f>
        <v>-0.28008206528227803</v>
      </c>
      <c r="AR271">
        <f>AF271*TEST_SUMMARY!$C$13</f>
        <v>-7.9424741749105313E-2</v>
      </c>
      <c r="AS271">
        <f>AG271*TEST_SUMMARY!$C$14</f>
        <v>-8.8614999578798745E-2</v>
      </c>
      <c r="AT271">
        <f>TEST_SUMMARY!$C$2+SUM(AH271:AS271)</f>
        <v>-2.8318987830244944</v>
      </c>
      <c r="AU271">
        <f t="shared" si="49"/>
        <v>5.5624569748408285E-2</v>
      </c>
      <c r="AV271">
        <f t="shared" si="50"/>
        <v>5.7231490361228335E-2</v>
      </c>
      <c r="AW271">
        <f t="shared" si="51"/>
        <v>1</v>
      </c>
      <c r="AX271">
        <f t="shared" si="52"/>
        <v>0</v>
      </c>
      <c r="AY271" s="35">
        <f t="shared" si="48"/>
        <v>186</v>
      </c>
      <c r="AZ271" s="35">
        <f t="shared" si="48"/>
        <v>84</v>
      </c>
      <c r="BA271" s="35">
        <f t="shared" si="56"/>
        <v>0.8651162790697674</v>
      </c>
      <c r="BB271" s="35">
        <f t="shared" si="57"/>
        <v>0.9882352941176471</v>
      </c>
      <c r="BC271" s="35">
        <f t="shared" si="53"/>
        <v>0.1231190150478797</v>
      </c>
      <c r="BD271">
        <f t="shared" si="54"/>
        <v>0.9882352941176471</v>
      </c>
      <c r="BE271">
        <f t="shared" si="55"/>
        <v>0.8651162790697674</v>
      </c>
      <c r="BF271" s="23">
        <f>VLOOKUP(AH271,POINTS_TABLE!$D$2:$E$6,2,FALSE)</f>
        <v>-2.4216717822795024</v>
      </c>
      <c r="BG271" s="23">
        <f>VLOOKUP(AI271,POINTS_TABLE!$D$7:$E$12,2,FALSE)</f>
        <v>-2.6701063982906263</v>
      </c>
      <c r="BH271" s="23">
        <f>VLOOKUP(AJ271,POINTS_TABLE!$D$13:$E$18,2,FALSE)</f>
        <v>-11.589493164489957</v>
      </c>
      <c r="BI271" s="23">
        <f>VLOOKUP(AK271,POINTS_TABLE!$D$21:$E$24,2,FALSE)</f>
        <v>-38.273886227485001</v>
      </c>
      <c r="BJ271" s="23">
        <f>VLOOKUP(AL271,POINTS_TABLE!$D$25:$E$27,2,FALSE)</f>
        <v>-16.350408422870363</v>
      </c>
      <c r="BK271" s="23">
        <f>VLOOKUP(AM271,POINTS_TABLE!$D$28:$E$33,2,FALSE)</f>
        <v>13.560784206191453</v>
      </c>
      <c r="BL271" s="23">
        <f>VLOOKUP(AN271,POINTS_TABLE!$D$34:$E$37,2,FALSE)</f>
        <v>7.4046821899710498</v>
      </c>
      <c r="BM271" s="23">
        <f>VLOOKUP(AO271,POINTS_TABLE!$D$38:$E$41,2,FALSE)</f>
        <v>-7.9935582413174426</v>
      </c>
      <c r="BN271" s="23">
        <f>VLOOKUP(AP271,POINTS_TABLE!$D$42:$E$44,2,FALSE)</f>
        <v>-9.2873123719919874</v>
      </c>
      <c r="BO271" s="23">
        <f>VLOOKUP(AQ271,POINTS_TABLE!$D$45:$E$48,2,FALSE)</f>
        <v>-12.122190198740443</v>
      </c>
      <c r="BP271" s="23">
        <f>VLOOKUP(AR271,POINTS_TABLE!$D$49:$E$50,2,FALSE)</f>
        <v>-3.4375704313596254</v>
      </c>
      <c r="BQ271" s="23">
        <f>VLOOKUP(AS271,POINTS_TABLE!$D$51:$E$52,2,FALSE)</f>
        <v>-3.8353326132213157</v>
      </c>
      <c r="BR271" s="39">
        <f>ROUND(SCORECARD_SCALLING!$C$6-SUM(BF271:BQ271)-TRAIN_SUMMARY!$C$2*SCORECARD_SCALLING!$C$5,0)</f>
        <v>593</v>
      </c>
      <c r="BS271" t="str">
        <f t="shared" si="58"/>
        <v>Accept</v>
      </c>
      <c r="BT271">
        <f t="shared" si="59"/>
        <v>3</v>
      </c>
    </row>
    <row r="272" spans="1:72">
      <c r="A272" s="2" t="s">
        <v>63</v>
      </c>
      <c r="B272" s="2">
        <v>15</v>
      </c>
      <c r="C272" s="2" t="s">
        <v>22</v>
      </c>
      <c r="D272" s="2" t="s">
        <v>49</v>
      </c>
      <c r="E272" s="2">
        <v>2360</v>
      </c>
      <c r="F272" s="2" t="s">
        <v>48</v>
      </c>
      <c r="G272" s="2" t="s">
        <v>35</v>
      </c>
      <c r="H272" s="2">
        <v>2</v>
      </c>
      <c r="I272" s="2" t="s">
        <v>26</v>
      </c>
      <c r="J272" s="2" t="s">
        <v>27</v>
      </c>
      <c r="K272" s="2">
        <v>2</v>
      </c>
      <c r="L272" s="2" t="s">
        <v>50</v>
      </c>
      <c r="M272" s="2">
        <v>36</v>
      </c>
      <c r="N272" s="2" t="s">
        <v>27</v>
      </c>
      <c r="O272" s="2" t="s">
        <v>29</v>
      </c>
      <c r="P272" s="2">
        <v>1</v>
      </c>
      <c r="Q272" s="2" t="s">
        <v>30</v>
      </c>
      <c r="R272" s="2">
        <v>1</v>
      </c>
      <c r="S272" s="2" t="s">
        <v>31</v>
      </c>
      <c r="T272" s="2" t="s">
        <v>31</v>
      </c>
      <c r="U272" s="2">
        <v>0</v>
      </c>
      <c r="V272">
        <f>_xlfn.XLOOKUP(B272,Binning_WOE_IV!$C$2:$C$6,Binning_WOE_IV!$I$2:$I$6,"not found",-1)</f>
        <v>7.0953437452657447E-2</v>
      </c>
      <c r="W272">
        <f>_xlfn.XLOOKUP(E272,Binning_WOE_IV!$C$7:$C$12,Binning_WOE_IV!$I$7:$I$12,"not found",-1)</f>
        <v>0.12361395596717682</v>
      </c>
      <c r="X272">
        <f>_xlfn.XLOOKUP(M272,Binning_WOE_IV!$C$13:$C$18,Binning_WOE_IV!$I$13:$I$18,"not found",-1)</f>
        <v>0.27579903319597576</v>
      </c>
      <c r="Y272">
        <f>_xlfn.XLOOKUP(A272,Binning_WOE_IV!$B$32:$B$35,Binning_WOE_IV!$G$32:$G$35,"not found",0)</f>
        <v>0.16731839020190586</v>
      </c>
      <c r="Z272" s="23">
        <f>_xlfn.XLOOKUP(_xlfn.XLOOKUP(C272,Binning_WOE_IV!$AF$2:$AF$6,Binning_WOE_IV!$AG$2:$AG$6,"not found",0),Binning_WOE_IV!$R$36:$R$38,Binning_WOE_IV!$G$36:$G$38,"not found",0)</f>
        <v>0.68738688104907397</v>
      </c>
      <c r="AA272" cm="1">
        <f t="array" ref="AA272">_xlfn.SWITCH(D272,"radio/tv",Binning_WOE_IV!$G$39,"other",Binning_WOE_IV!$G$39,"education",Binning_WOE_IV!$G$40,"retraining",Binning_WOE_IV!$G$40,"furniture/equipment",Binning_WOE_IV!$G$41,"domestic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72">
        <f>_xlfn.LET(_xlpm.b,_xlfn.XLOOKUP(F272,Binning_WOE_IV!$AJ$2:$AJ$6,Binning_WOE_IV!$AK$2:$AK$6,"not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72">
        <f>_xlfn.LET(_xlpm.b,_xlfn.XLOOKUP(G272,Binning_WOE_IV!$AL$2:$AL$6,Binning_WOE_IV!$AM$2:$AM$6,"not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72">
        <f>_xlfn.XLOOKUP(_xlfn.XLOOKUP(I272,Binning_WOE_IV!$AN$2:$AN$5,Binning_WOE_IV!$AO$2:$AO$5,"not found",0),Binning_WOE_IV!$R$53:$R$55,Binning_WOE_IV!$G$53:$G$55,"not found",0)</f>
        <v>0.1811117123342415</v>
      </c>
      <c r="AE272">
        <f>_xlfn.LET(_xlpm.b,_xlfn.XLOOKUP(L272,Binning_WOE_IV!$AQ$2:$AQ$5,Binning_WOE_IV!$AR$2:$AR$5,"not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72">
        <f>_xlfn.XLOOKUP(_xlfn.XLOOKUP(N272,Binning_WOE_IV!$AS$2:$AS$4,Binning_WOE_IV!$AT$2:$AT$4,"not found",0),Binning_WOE_IV!$R$62:$R$63,Binning_WOE_IV!$G$62:$G$63,"not found",0)</f>
        <v>0.12957806221905885</v>
      </c>
      <c r="AG272">
        <f>_xlfn.XLOOKUP(_xlfn.XLOOKUP(O272,Binning_WOE_IV!$AU$2:$AU$4,Binning_WOE_IV!$AV$2:$AV$4,"not found",0),Binning_WOE_IV!$R$64:$R$65,Binning_WOE_IV!$G$64:$G$65,"not found",0)</f>
        <v>0.23435622685305388</v>
      </c>
      <c r="AH272">
        <f>V272*TEST_SUMMARY!$C$3</f>
        <v>-5.5952498937620498E-2</v>
      </c>
      <c r="AI272">
        <f>W272*TEST_SUMMARY!$C$4</f>
        <v>-6.1692557392340606E-2</v>
      </c>
      <c r="AJ272">
        <f>X272*TEST_SUMMARY!$C$5</f>
        <v>-0.1756525653466223</v>
      </c>
      <c r="AK272">
        <f>Y272*TEST_SUMMARY!$C$6</f>
        <v>-0.13115011605145144</v>
      </c>
      <c r="AL272">
        <f>Z272*TEST_SUMMARY!$C$7</f>
        <v>-0.37777464997720578</v>
      </c>
      <c r="AM272">
        <f>AA272*TEST_SUMMARY!$C$8</f>
        <v>-0.46936907902687153</v>
      </c>
      <c r="AN272">
        <f>AB272*TEST_SUMMARY!$C$9</f>
        <v>-0.49793991054548797</v>
      </c>
      <c r="AO272">
        <f>AC272*TEST_SUMMARY!$C$10</f>
        <v>4.7923621110280083E-2</v>
      </c>
      <c r="AP272">
        <f>AD272*TEST_SUMMARY!$C$11</f>
        <v>-0.21458247952085815</v>
      </c>
      <c r="AQ272">
        <f>AE272*TEST_SUMMARY!$C$12</f>
        <v>6.1778553558697331E-2</v>
      </c>
      <c r="AR272">
        <f>AF272*TEST_SUMMARY!$C$13</f>
        <v>-7.9424741749105313E-2</v>
      </c>
      <c r="AS272">
        <f>AG272*TEST_SUMMARY!$C$14</f>
        <v>-8.8614999578798745E-2</v>
      </c>
      <c r="AT272">
        <f>TEST_SUMMARY!$C$2+SUM(AH272:AS272)</f>
        <v>-2.8638522382195082</v>
      </c>
      <c r="AU272">
        <f t="shared" si="49"/>
        <v>5.3969678655449729E-2</v>
      </c>
      <c r="AV272">
        <f t="shared" si="50"/>
        <v>5.5480658282660147E-2</v>
      </c>
      <c r="AW272">
        <f t="shared" si="51"/>
        <v>1</v>
      </c>
      <c r="AX272">
        <f t="shared" si="52"/>
        <v>0</v>
      </c>
      <c r="AY272" s="35">
        <f t="shared" si="48"/>
        <v>187</v>
      </c>
      <c r="AZ272" s="35">
        <f t="shared" si="48"/>
        <v>84</v>
      </c>
      <c r="BA272" s="35">
        <f t="shared" si="56"/>
        <v>0.86976744186046506</v>
      </c>
      <c r="BB272" s="35">
        <f t="shared" si="57"/>
        <v>0.9882352941176471</v>
      </c>
      <c r="BC272" s="35">
        <f t="shared" si="53"/>
        <v>0.11846785225718204</v>
      </c>
      <c r="BD272">
        <f t="shared" si="54"/>
        <v>0.9882352941176471</v>
      </c>
      <c r="BE272">
        <f t="shared" si="55"/>
        <v>0.86976744186046506</v>
      </c>
      <c r="BF272" s="23">
        <f>VLOOKUP(AH272,POINTS_TABLE!$D$2:$E$6,2,FALSE)</f>
        <v>-2.4216717822795024</v>
      </c>
      <c r="BG272" s="23">
        <f>VLOOKUP(AI272,POINTS_TABLE!$D$7:$E$12,2,FALSE)</f>
        <v>-2.6701063982906263</v>
      </c>
      <c r="BH272" s="23">
        <f>VLOOKUP(AJ272,POINTS_TABLE!$D$13:$E$18,2,FALSE)</f>
        <v>-7.6023925483498971</v>
      </c>
      <c r="BI272" s="23">
        <f>VLOOKUP(AK272,POINTS_TABLE!$D$21:$E$24,2,FALSE)</f>
        <v>-5.6762886611832304</v>
      </c>
      <c r="BJ272" s="23">
        <f>VLOOKUP(AL272,POINTS_TABLE!$D$25:$E$27,2,FALSE)</f>
        <v>-16.350408422870363</v>
      </c>
      <c r="BK272" s="23">
        <f>VLOOKUP(AM272,POINTS_TABLE!$D$28:$E$33,2,FALSE)</f>
        <v>-20.314693279760625</v>
      </c>
      <c r="BL272" s="23">
        <f>VLOOKUP(AN272,POINTS_TABLE!$D$34:$E$37,2,FALSE)</f>
        <v>-21.551263188140087</v>
      </c>
      <c r="BM272" s="23">
        <f>VLOOKUP(AO272,POINTS_TABLE!$D$38:$E$41,2,FALSE)</f>
        <v>2.0741751155172814</v>
      </c>
      <c r="BN272" s="23">
        <f>VLOOKUP(AP272,POINTS_TABLE!$D$42:$E$44,2,FALSE)</f>
        <v>-9.2873123719919874</v>
      </c>
      <c r="BO272" s="23">
        <f>VLOOKUP(AQ272,POINTS_TABLE!$D$45:$E$48,2,FALSE)</f>
        <v>2.6738283855727758</v>
      </c>
      <c r="BP272" s="23">
        <f>VLOOKUP(AR272,POINTS_TABLE!$D$49:$E$50,2,FALSE)</f>
        <v>-3.4375704313596254</v>
      </c>
      <c r="BQ272" s="23">
        <f>VLOOKUP(AS272,POINTS_TABLE!$D$51:$E$52,2,FALSE)</f>
        <v>-3.8353326132213157</v>
      </c>
      <c r="BR272" s="39">
        <f>ROUND(SCORECARD_SCALLING!$C$6-SUM(BF272:BQ272)-TRAIN_SUMMARY!$C$2*SCORECARD_SCALLING!$C$5,0)</f>
        <v>594</v>
      </c>
      <c r="BS272" t="str">
        <f t="shared" si="58"/>
        <v>Accept</v>
      </c>
      <c r="BT272">
        <f t="shared" si="59"/>
        <v>3</v>
      </c>
    </row>
    <row r="273" spans="1:72">
      <c r="A273" s="2" t="s">
        <v>37</v>
      </c>
      <c r="B273" s="2">
        <v>4</v>
      </c>
      <c r="C273" s="2" t="s">
        <v>22</v>
      </c>
      <c r="D273" s="2" t="s">
        <v>46</v>
      </c>
      <c r="E273" s="2">
        <v>3380</v>
      </c>
      <c r="F273" s="2" t="s">
        <v>34</v>
      </c>
      <c r="G273" s="2" t="s">
        <v>39</v>
      </c>
      <c r="H273" s="2">
        <v>1</v>
      </c>
      <c r="I273" s="2" t="s">
        <v>36</v>
      </c>
      <c r="J273" s="2" t="s">
        <v>27</v>
      </c>
      <c r="K273" s="2">
        <v>1</v>
      </c>
      <c r="L273" s="2" t="s">
        <v>28</v>
      </c>
      <c r="M273" s="2">
        <v>37</v>
      </c>
      <c r="N273" s="2" t="s">
        <v>27</v>
      </c>
      <c r="O273" s="2" t="s">
        <v>29</v>
      </c>
      <c r="P273" s="2">
        <v>1</v>
      </c>
      <c r="Q273" s="2" t="s">
        <v>30</v>
      </c>
      <c r="R273" s="2">
        <v>2</v>
      </c>
      <c r="S273" s="2" t="s">
        <v>27</v>
      </c>
      <c r="T273" s="2" t="s">
        <v>31</v>
      </c>
      <c r="U273" s="2">
        <v>0</v>
      </c>
      <c r="V273">
        <f>_xlfn.XLOOKUP(B273,Binning_WOE_IV!$C$2:$C$6,Binning_WOE_IV!$I$2:$I$6,"not found",-1)</f>
        <v>1.0146162505891094</v>
      </c>
      <c r="W273">
        <f>_xlfn.XLOOKUP(E273,Binning_WOE_IV!$C$7:$C$12,Binning_WOE_IV!$I$7:$I$12,"not found",-1)</f>
        <v>4.3939369041401284E-2</v>
      </c>
      <c r="X273">
        <f>_xlfn.XLOOKUP(M273,Binning_WOE_IV!$C$13:$C$18,Binning_WOE_IV!$I$13:$I$18,"not found",-1)</f>
        <v>0.27579903319597576</v>
      </c>
      <c r="Y273">
        <f>_xlfn.XLOOKUP(A273,Binning_WOE_IV!$B$32:$B$35,Binning_WOE_IV!$G$32:$G$35,"not found",0)</f>
        <v>1.1281887537091495</v>
      </c>
      <c r="Z273" s="23">
        <f>_xlfn.XLOOKUP(_xlfn.XLOOKUP(C273,Binning_WOE_IV!$AF$2:$AF$6,Binning_WOE_IV!$AG$2:$AG$6,"not found",0),Binning_WOE_IV!$R$36:$R$38,Binning_WOE_IV!$G$36:$G$38,"not found",0)</f>
        <v>0.68738688104907397</v>
      </c>
      <c r="AA273" cm="1">
        <f t="array" ref="AA273">_xlfn.SWITCH(D273,"radio/tv",Binning_WOE_IV!$G$39,"other",Binning_WOE_IV!$G$39,"education",Binning_WOE_IV!$G$40,"retraining",Binning_WOE_IV!$G$40,"furniture/equipment",Binning_WOE_IV!$G$41,"domestic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73">
        <f>_xlfn.LET(_xlpm.b,_xlfn.XLOOKUP(F273,Binning_WOE_IV!$AJ$2:$AJ$6,Binning_WOE_IV!$AK$2:$AK$6,"not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73">
        <f>_xlfn.LET(_xlpm.b,_xlfn.XLOOKUP(G273,Binning_WOE_IV!$AL$2:$AL$6,Binning_WOE_IV!$AM$2:$AM$6,"not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73">
        <f>_xlfn.XLOOKUP(_xlfn.XLOOKUP(I273,Binning_WOE_IV!$AN$2:$AN$5,Binning_WOE_IV!$AO$2:$AO$5,"not found",0),Binning_WOE_IV!$R$53:$R$55,Binning_WOE_IV!$G$53:$G$55,"not found",0)</f>
        <v>-0.20099341664998441</v>
      </c>
      <c r="AE273">
        <f>_xlfn.LET(_xlpm.b,_xlfn.XLOOKUP(L273,Binning_WOE_IV!$AQ$2:$AQ$5,Binning_WOE_IV!$AR$2:$AR$5,"not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73">
        <f>_xlfn.XLOOKUP(_xlfn.XLOOKUP(N273,Binning_WOE_IV!$AS$2:$AS$4,Binning_WOE_IV!$AT$2:$AT$4,"not found",0),Binning_WOE_IV!$R$62:$R$63,Binning_WOE_IV!$G$62:$G$63,"not found",0)</f>
        <v>0.12957806221905885</v>
      </c>
      <c r="AG273">
        <f>_xlfn.XLOOKUP(_xlfn.XLOOKUP(O273,Binning_WOE_IV!$AU$2:$AU$4,Binning_WOE_IV!$AV$2:$AV$4,"not found",0),Binning_WOE_IV!$R$64:$R$65,Binning_WOE_IV!$G$64:$G$65,"not found",0)</f>
        <v>0.23435622685305388</v>
      </c>
      <c r="AH273">
        <f>V273*TEST_SUMMARY!$C$3</f>
        <v>-0.80010661528638027</v>
      </c>
      <c r="AI273">
        <f>W273*TEST_SUMMARY!$C$4</f>
        <v>-2.1929012991782761E-2</v>
      </c>
      <c r="AJ273">
        <f>X273*TEST_SUMMARY!$C$5</f>
        <v>-0.1756525653466223</v>
      </c>
      <c r="AK273">
        <f>Y273*TEST_SUMMARY!$C$6</f>
        <v>-0.88431454425511169</v>
      </c>
      <c r="AL273">
        <f>Z273*TEST_SUMMARY!$C$7</f>
        <v>-0.37777464997720578</v>
      </c>
      <c r="AM273">
        <f>AA273*TEST_SUMMARY!$C$8</f>
        <v>0.38352631329769549</v>
      </c>
      <c r="AN273">
        <f>AB273*TEST_SUMMARY!$C$9</f>
        <v>0.17108448609736249</v>
      </c>
      <c r="AO273">
        <f>AC273*TEST_SUMMARY!$C$10</f>
        <v>-0.18469041192036334</v>
      </c>
      <c r="AP273">
        <f>AD273*TEST_SUMMARY!$C$11</f>
        <v>0.23813846799994265</v>
      </c>
      <c r="AQ273">
        <f>AE273*TEST_SUMMARY!$C$12</f>
        <v>-0.28008206528227803</v>
      </c>
      <c r="AR273">
        <f>AF273*TEST_SUMMARY!$C$13</f>
        <v>-7.9424741749105313E-2</v>
      </c>
      <c r="AS273">
        <f>AG273*TEST_SUMMARY!$C$14</f>
        <v>-8.8614999578798745E-2</v>
      </c>
      <c r="AT273">
        <f>TEST_SUMMARY!$C$2+SUM(AH273:AS273)</f>
        <v>-2.9212411537547709</v>
      </c>
      <c r="AU273">
        <f t="shared" si="49"/>
        <v>5.1113470314489526E-2</v>
      </c>
      <c r="AV273">
        <f t="shared" si="50"/>
        <v>5.2466055818738692E-2</v>
      </c>
      <c r="AW273">
        <f t="shared" si="51"/>
        <v>1</v>
      </c>
      <c r="AX273">
        <f t="shared" si="52"/>
        <v>0</v>
      </c>
      <c r="AY273" s="35">
        <f t="shared" si="48"/>
        <v>188</v>
      </c>
      <c r="AZ273" s="35">
        <f t="shared" si="48"/>
        <v>84</v>
      </c>
      <c r="BA273" s="35">
        <f t="shared" si="56"/>
        <v>0.87441860465116283</v>
      </c>
      <c r="BB273" s="35">
        <f t="shared" si="57"/>
        <v>0.9882352941176471</v>
      </c>
      <c r="BC273" s="35">
        <f t="shared" si="53"/>
        <v>0.11381668946648427</v>
      </c>
      <c r="BD273">
        <f t="shared" si="54"/>
        <v>0.9882352941176471</v>
      </c>
      <c r="BE273">
        <f t="shared" si="55"/>
        <v>0.87441860465116283</v>
      </c>
      <c r="BF273" s="23">
        <f>VLOOKUP(AH273,POINTS_TABLE!$D$2:$E$6,2,FALSE)</f>
        <v>-34.629295381683434</v>
      </c>
      <c r="BG273" s="23">
        <f>VLOOKUP(AI273,POINTS_TABLE!$D$7:$E$12,2,FALSE)</f>
        <v>-0.94910634884503919</v>
      </c>
      <c r="BH273" s="23">
        <f>VLOOKUP(AJ273,POINTS_TABLE!$D$13:$E$18,2,FALSE)</f>
        <v>-7.6023925483498971</v>
      </c>
      <c r="BI273" s="23">
        <f>VLOOKUP(AK273,POINTS_TABLE!$D$21:$E$24,2,FALSE)</f>
        <v>-38.273886227485001</v>
      </c>
      <c r="BJ273" s="23">
        <f>VLOOKUP(AL273,POINTS_TABLE!$D$25:$E$27,2,FALSE)</f>
        <v>-16.350408422870363</v>
      </c>
      <c r="BK273" s="23">
        <f>VLOOKUP(AM273,POINTS_TABLE!$D$28:$E$33,2,FALSE)</f>
        <v>16.599345307350365</v>
      </c>
      <c r="BL273" s="23">
        <f>VLOOKUP(AN273,POINTS_TABLE!$D$34:$E$37,2,FALSE)</f>
        <v>7.4046821899710498</v>
      </c>
      <c r="BM273" s="23">
        <f>VLOOKUP(AO273,POINTS_TABLE!$D$38:$E$41,2,FALSE)</f>
        <v>-7.9935582413174426</v>
      </c>
      <c r="BN273" s="23">
        <f>VLOOKUP(AP273,POINTS_TABLE!$D$42:$E$44,2,FALSE)</f>
        <v>10.30683560485237</v>
      </c>
      <c r="BO273" s="23">
        <f>VLOOKUP(AQ273,POINTS_TABLE!$D$45:$E$48,2,FALSE)</f>
        <v>-12.122190198740443</v>
      </c>
      <c r="BP273" s="23">
        <f>VLOOKUP(AR273,POINTS_TABLE!$D$49:$E$50,2,FALSE)</f>
        <v>-3.4375704313596254</v>
      </c>
      <c r="BQ273" s="23">
        <f>VLOOKUP(AS273,POINTS_TABLE!$D$51:$E$52,2,FALSE)</f>
        <v>-3.8353326132213157</v>
      </c>
      <c r="BR273" s="39">
        <f>ROUND(SCORECARD_SCALLING!$C$6-SUM(BF273:BQ273)-TRAIN_SUMMARY!$C$2*SCORECARD_SCALLING!$C$5,0)</f>
        <v>597</v>
      </c>
      <c r="BS273" t="str">
        <f t="shared" si="58"/>
        <v>Accept</v>
      </c>
      <c r="BT273">
        <f t="shared" si="59"/>
        <v>3</v>
      </c>
    </row>
    <row r="274" spans="1:72">
      <c r="A274" s="2" t="s">
        <v>37</v>
      </c>
      <c r="B274" s="2">
        <v>10</v>
      </c>
      <c r="C274" s="2" t="s">
        <v>33</v>
      </c>
      <c r="D274" s="2" t="s">
        <v>38</v>
      </c>
      <c r="E274" s="2">
        <v>727</v>
      </c>
      <c r="F274" s="2" t="s">
        <v>48</v>
      </c>
      <c r="G274" s="2" t="s">
        <v>25</v>
      </c>
      <c r="H274" s="2">
        <v>4</v>
      </c>
      <c r="I274" s="2" t="s">
        <v>26</v>
      </c>
      <c r="J274" s="2" t="s">
        <v>27</v>
      </c>
      <c r="K274" s="2">
        <v>4</v>
      </c>
      <c r="L274" s="2" t="s">
        <v>47</v>
      </c>
      <c r="M274" s="2">
        <v>46</v>
      </c>
      <c r="N274" s="2" t="s">
        <v>27</v>
      </c>
      <c r="O274" s="2" t="s">
        <v>44</v>
      </c>
      <c r="P274" s="2">
        <v>1</v>
      </c>
      <c r="Q274" s="2" t="s">
        <v>30</v>
      </c>
      <c r="R274" s="2">
        <v>1</v>
      </c>
      <c r="S274" s="2" t="s">
        <v>31</v>
      </c>
      <c r="T274" s="2" t="s">
        <v>31</v>
      </c>
      <c r="U274" s="2">
        <v>0</v>
      </c>
      <c r="V274">
        <f>_xlfn.XLOOKUP(B274,Binning_WOE_IV!$C$2:$C$6,Binning_WOE_IV!$I$2:$I$6,"not found",-1)</f>
        <v>1.0146162505891094</v>
      </c>
      <c r="W274">
        <f>_xlfn.XLOOKUP(E274,Binning_WOE_IV!$C$7:$C$12,Binning_WOE_IV!$I$7:$I$12,"not found",-1)</f>
        <v>3.9978967825304385E-2</v>
      </c>
      <c r="X274">
        <f>_xlfn.XLOOKUP(M274,Binning_WOE_IV!$C$13:$C$18,Binning_WOE_IV!$I$13:$I$18,"not found",-1)</f>
        <v>0.42044277372805144</v>
      </c>
      <c r="Y274">
        <f>_xlfn.XLOOKUP(A274,Binning_WOE_IV!$B$32:$B$35,Binning_WOE_IV!$G$32:$G$35,"not found",0)</f>
        <v>1.1281887537091495</v>
      </c>
      <c r="Z274" s="23">
        <f>_xlfn.XLOOKUP(_xlfn.XLOOKUP(C274,Binning_WOE_IV!$AF$2:$AF$6,Binning_WOE_IV!$AG$2:$AG$6,"not found",0),Binning_WOE_IV!$R$36:$R$38,Binning_WOE_IV!$G$36:$G$38,"not found",0)</f>
        <v>-4.4726268044255127E-2</v>
      </c>
      <c r="AA274" cm="1">
        <f t="array" ref="AA274">_xlfn.SWITCH(D274,"radio/tv",Binning_WOE_IV!$G$39,"other",Binning_WOE_IV!$G$39,"education",Binning_WOE_IV!$G$40,"retraining",Binning_WOE_IV!$G$40,"furniture/equipment",Binning_WOE_IV!$G$41,"domestic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-0.30268523904382982</v>
      </c>
      <c r="AB274">
        <f>_xlfn.LET(_xlpm.b,_xlfn.XLOOKUP(F274,Binning_WOE_IV!$AJ$2:$AJ$6,Binning_WOE_IV!$AK$2:$AK$6,"not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74">
        <f>_xlfn.LET(_xlpm.b,_xlfn.XLOOKUP(G274,Binning_WOE_IV!$AL$2:$AL$6,Binning_WOE_IV!$AM$2:$AM$6,"not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74">
        <f>_xlfn.XLOOKUP(_xlfn.XLOOKUP(I274,Binning_WOE_IV!$AN$2:$AN$5,Binning_WOE_IV!$AO$2:$AO$5,"not found",0),Binning_WOE_IV!$R$53:$R$55,Binning_WOE_IV!$G$53:$G$55,"not found",0)</f>
        <v>0.1811117123342415</v>
      </c>
      <c r="AE274">
        <f>_xlfn.LET(_xlpm.b,_xlfn.XLOOKUP(L274,Binning_WOE_IV!$AQ$2:$AQ$5,Binning_WOE_IV!$AR$2:$AR$5,"not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74">
        <f>_xlfn.XLOOKUP(_xlfn.XLOOKUP(N274,Binning_WOE_IV!$AS$2:$AS$4,Binning_WOE_IV!$AT$2:$AT$4,"not found",0),Binning_WOE_IV!$R$62:$R$63,Binning_WOE_IV!$G$62:$G$63,"not found",0)</f>
        <v>0.12957806221905885</v>
      </c>
      <c r="AG274">
        <f>_xlfn.XLOOKUP(_xlfn.XLOOKUP(O274,Binning_WOE_IV!$AU$2:$AU$4,Binning_WOE_IV!$AV$2:$AV$4,"not found",0),Binning_WOE_IV!$R$64:$R$65,Binning_WOE_IV!$G$64:$G$65,"not found",0)</f>
        <v>-0.4919272386823581</v>
      </c>
      <c r="AH274">
        <f>V274*TEST_SUMMARY!$C$3</f>
        <v>-0.80010661528638027</v>
      </c>
      <c r="AI274">
        <f>W274*TEST_SUMMARY!$C$4</f>
        <v>-1.9952478243670423E-2</v>
      </c>
      <c r="AJ274">
        <f>X274*TEST_SUMMARY!$C$5</f>
        <v>-0.26777415036949909</v>
      </c>
      <c r="AK274">
        <f>Y274*TEST_SUMMARY!$C$6</f>
        <v>-0.88431454425511169</v>
      </c>
      <c r="AL274">
        <f>Z274*TEST_SUMMARY!$C$7</f>
        <v>2.4580699342731407E-2</v>
      </c>
      <c r="AM274">
        <f>AA274*TEST_SUMMARY!$C$8</f>
        <v>0.31332064462344805</v>
      </c>
      <c r="AN274">
        <f>AB274*TEST_SUMMARY!$C$9</f>
        <v>-0.49793991054548797</v>
      </c>
      <c r="AO274">
        <f>AC274*TEST_SUMMARY!$C$10</f>
        <v>-0.18469041192036334</v>
      </c>
      <c r="AP274">
        <f>AD274*TEST_SUMMARY!$C$11</f>
        <v>-0.21458247952085815</v>
      </c>
      <c r="AQ274">
        <f>AE274*TEST_SUMMARY!$C$12</f>
        <v>0.30495501300893796</v>
      </c>
      <c r="AR274">
        <f>AF274*TEST_SUMMARY!$C$13</f>
        <v>-7.9424741749105313E-2</v>
      </c>
      <c r="AS274">
        <f>AG274*TEST_SUMMARY!$C$14</f>
        <v>0.18600799575071647</v>
      </c>
      <c r="AT274">
        <f>TEST_SUMMARY!$C$2+SUM(AH274:AS274)</f>
        <v>-2.9413217939267655</v>
      </c>
      <c r="AU274">
        <f t="shared" si="49"/>
        <v>5.0148274167942986E-2</v>
      </c>
      <c r="AV274">
        <f t="shared" si="50"/>
        <v>5.1449384640519194E-2</v>
      </c>
      <c r="AW274">
        <f t="shared" si="51"/>
        <v>1</v>
      </c>
      <c r="AX274">
        <f t="shared" si="52"/>
        <v>0</v>
      </c>
      <c r="AY274" s="35">
        <f t="shared" si="48"/>
        <v>189</v>
      </c>
      <c r="AZ274" s="35">
        <f t="shared" si="48"/>
        <v>84</v>
      </c>
      <c r="BA274" s="35">
        <f t="shared" si="56"/>
        <v>0.87906976744186049</v>
      </c>
      <c r="BB274" s="35">
        <f t="shared" si="57"/>
        <v>0.9882352941176471</v>
      </c>
      <c r="BC274" s="35">
        <f t="shared" si="53"/>
        <v>0.10916552667578661</v>
      </c>
      <c r="BD274">
        <f t="shared" si="54"/>
        <v>0.9882352941176471</v>
      </c>
      <c r="BE274">
        <f t="shared" si="55"/>
        <v>0.87906976744186049</v>
      </c>
      <c r="BF274" s="23">
        <f>VLOOKUP(AH274,POINTS_TABLE!$D$2:$E$6,2,FALSE)</f>
        <v>-34.629295381683434</v>
      </c>
      <c r="BG274" s="23">
        <f>VLOOKUP(AI274,POINTS_TABLE!$D$7:$E$12,2,FALSE)</f>
        <v>-0.86356024246764762</v>
      </c>
      <c r="BH274" s="23">
        <f>VLOOKUP(AJ274,POINTS_TABLE!$D$13:$E$18,2,FALSE)</f>
        <v>-11.589493164489957</v>
      </c>
      <c r="BI274" s="23">
        <f>VLOOKUP(AK274,POINTS_TABLE!$D$21:$E$24,2,FALSE)</f>
        <v>-38.273886227485001</v>
      </c>
      <c r="BJ274" s="23">
        <f>VLOOKUP(AL274,POINTS_TABLE!$D$25:$E$27,2,FALSE)</f>
        <v>1.063873591300236</v>
      </c>
      <c r="BK274" s="23">
        <f>VLOOKUP(AM274,POINTS_TABLE!$D$28:$E$33,2,FALSE)</f>
        <v>13.560784206191453</v>
      </c>
      <c r="BL274" s="23">
        <f>VLOOKUP(AN274,POINTS_TABLE!$D$34:$E$37,2,FALSE)</f>
        <v>-21.551263188140087</v>
      </c>
      <c r="BM274" s="23">
        <f>VLOOKUP(AO274,POINTS_TABLE!$D$38:$E$41,2,FALSE)</f>
        <v>-7.9935582413174426</v>
      </c>
      <c r="BN274" s="23">
        <f>VLOOKUP(AP274,POINTS_TABLE!$D$42:$E$44,2,FALSE)</f>
        <v>-9.2873123719919874</v>
      </c>
      <c r="BO274" s="23">
        <f>VLOOKUP(AQ274,POINTS_TABLE!$D$45:$E$48,2,FALSE)</f>
        <v>13.198712548866723</v>
      </c>
      <c r="BP274" s="23">
        <f>VLOOKUP(AR274,POINTS_TABLE!$D$49:$E$50,2,FALSE)</f>
        <v>-3.4375704313596254</v>
      </c>
      <c r="BQ274" s="23">
        <f>VLOOKUP(AS274,POINTS_TABLE!$D$51:$E$52,2,FALSE)</f>
        <v>8.0505843910576207</v>
      </c>
      <c r="BR274" s="39">
        <f>ROUND(SCORECARD_SCALLING!$C$6-SUM(BF274:BQ274)-TRAIN_SUMMARY!$C$2*SCORECARD_SCALLING!$C$5,0)</f>
        <v>598</v>
      </c>
      <c r="BS274" t="str">
        <f t="shared" si="58"/>
        <v>Accept</v>
      </c>
      <c r="BT274">
        <f t="shared" si="59"/>
        <v>3</v>
      </c>
    </row>
    <row r="275" spans="1:72">
      <c r="A275" s="2" t="s">
        <v>37</v>
      </c>
      <c r="B275" s="2">
        <v>9</v>
      </c>
      <c r="C275" s="2" t="s">
        <v>22</v>
      </c>
      <c r="D275" s="2" t="s">
        <v>46</v>
      </c>
      <c r="E275" s="2">
        <v>1224</v>
      </c>
      <c r="F275" s="2" t="s">
        <v>34</v>
      </c>
      <c r="G275" s="2" t="s">
        <v>35</v>
      </c>
      <c r="H275" s="2">
        <v>3</v>
      </c>
      <c r="I275" s="2" t="s">
        <v>26</v>
      </c>
      <c r="J275" s="2" t="s">
        <v>27</v>
      </c>
      <c r="K275" s="2">
        <v>1</v>
      </c>
      <c r="L275" s="2" t="s">
        <v>28</v>
      </c>
      <c r="M275" s="2">
        <v>30</v>
      </c>
      <c r="N275" s="2" t="s">
        <v>27</v>
      </c>
      <c r="O275" s="2" t="s">
        <v>29</v>
      </c>
      <c r="P275" s="2">
        <v>2</v>
      </c>
      <c r="Q275" s="2" t="s">
        <v>30</v>
      </c>
      <c r="R275" s="2">
        <v>1</v>
      </c>
      <c r="S275" s="2" t="s">
        <v>27</v>
      </c>
      <c r="T275" s="2" t="s">
        <v>31</v>
      </c>
      <c r="U275" s="2">
        <v>0</v>
      </c>
      <c r="V275">
        <f>_xlfn.XLOOKUP(B275,Binning_WOE_IV!$C$2:$C$6,Binning_WOE_IV!$I$2:$I$6,"not found",-1)</f>
        <v>1.0146162505891094</v>
      </c>
      <c r="W275">
        <f>_xlfn.XLOOKUP(E275,Binning_WOE_IV!$C$7:$C$12,Binning_WOE_IV!$I$7:$I$12,"not found",-1)</f>
        <v>0.16104877718831048</v>
      </c>
      <c r="X275">
        <f>_xlfn.XLOOKUP(M275,Binning_WOE_IV!$C$13:$C$18,Binning_WOE_IV!$I$13:$I$18,"not found",-1)</f>
        <v>-9.0210644079187538E-2</v>
      </c>
      <c r="Y275">
        <f>_xlfn.XLOOKUP(A275,Binning_WOE_IV!$B$32:$B$35,Binning_WOE_IV!$G$32:$G$35,"not found",0)</f>
        <v>1.1281887537091495</v>
      </c>
      <c r="Z275" s="23">
        <f>_xlfn.XLOOKUP(_xlfn.XLOOKUP(C275,Binning_WOE_IV!$AF$2:$AF$6,Binning_WOE_IV!$AG$2:$AG$6,"not found",0),Binning_WOE_IV!$R$36:$R$38,Binning_WOE_IV!$G$36:$G$38,"not found",0)</f>
        <v>0.68738688104907397</v>
      </c>
      <c r="AA275" cm="1">
        <f t="array" ref="AA275">_xlfn.SWITCH(D275,"radio/tv",Binning_WOE_IV!$G$39,"other",Binning_WOE_IV!$G$39,"education",Binning_WOE_IV!$G$40,"retraining",Binning_WOE_IV!$G$40,"furniture/equipment",Binning_WOE_IV!$G$41,"domestic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75">
        <f>_xlfn.LET(_xlpm.b,_xlfn.XLOOKUP(F275,Binning_WOE_IV!$AJ$2:$AJ$6,Binning_WOE_IV!$AK$2:$AK$6,"not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75">
        <f>_xlfn.LET(_xlpm.b,_xlfn.XLOOKUP(G275,Binning_WOE_IV!$AL$2:$AL$6,Binning_WOE_IV!$AM$2:$AM$6,"not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75">
        <f>_xlfn.XLOOKUP(_xlfn.XLOOKUP(I275,Binning_WOE_IV!$AN$2:$AN$5,Binning_WOE_IV!$AO$2:$AO$5,"not found",0),Binning_WOE_IV!$R$53:$R$55,Binning_WOE_IV!$G$53:$G$55,"not found",0)</f>
        <v>0.1811117123342415</v>
      </c>
      <c r="AE275">
        <f>_xlfn.LET(_xlpm.b,_xlfn.XLOOKUP(L275,Binning_WOE_IV!$AQ$2:$AQ$5,Binning_WOE_IV!$AR$2:$AR$5,"not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75">
        <f>_xlfn.XLOOKUP(_xlfn.XLOOKUP(N275,Binning_WOE_IV!$AS$2:$AS$4,Binning_WOE_IV!$AT$2:$AT$4,"not found",0),Binning_WOE_IV!$R$62:$R$63,Binning_WOE_IV!$G$62:$G$63,"not found",0)</f>
        <v>0.12957806221905885</v>
      </c>
      <c r="AG275">
        <f>_xlfn.XLOOKUP(_xlfn.XLOOKUP(O275,Binning_WOE_IV!$AU$2:$AU$4,Binning_WOE_IV!$AV$2:$AV$4,"not found",0),Binning_WOE_IV!$R$64:$R$65,Binning_WOE_IV!$G$64:$G$65,"not found",0)</f>
        <v>0.23435622685305388</v>
      </c>
      <c r="AH275">
        <f>V275*TEST_SUMMARY!$C$3</f>
        <v>-0.80010661528638027</v>
      </c>
      <c r="AI275">
        <f>W275*TEST_SUMMARY!$C$4</f>
        <v>-8.037531726833734E-2</v>
      </c>
      <c r="AJ275">
        <f>X275*TEST_SUMMARY!$C$5</f>
        <v>5.7453903556002682E-2</v>
      </c>
      <c r="AK275">
        <f>Y275*TEST_SUMMARY!$C$6</f>
        <v>-0.88431454425511169</v>
      </c>
      <c r="AL275">
        <f>Z275*TEST_SUMMARY!$C$7</f>
        <v>-0.37777464997720578</v>
      </c>
      <c r="AM275">
        <f>AA275*TEST_SUMMARY!$C$8</f>
        <v>0.38352631329769549</v>
      </c>
      <c r="AN275">
        <f>AB275*TEST_SUMMARY!$C$9</f>
        <v>0.17108448609736249</v>
      </c>
      <c r="AO275">
        <f>AC275*TEST_SUMMARY!$C$10</f>
        <v>4.7923621110280083E-2</v>
      </c>
      <c r="AP275">
        <f>AD275*TEST_SUMMARY!$C$11</f>
        <v>-0.21458247952085815</v>
      </c>
      <c r="AQ275">
        <f>AE275*TEST_SUMMARY!$C$12</f>
        <v>-0.28008206528227803</v>
      </c>
      <c r="AR275">
        <f>AF275*TEST_SUMMARY!$C$13</f>
        <v>-7.9424741749105313E-2</v>
      </c>
      <c r="AS275">
        <f>AG275*TEST_SUMMARY!$C$14</f>
        <v>-8.8614999578798745E-2</v>
      </c>
      <c r="AT275">
        <f>TEST_SUMMARY!$C$2+SUM(AH275:AS275)</f>
        <v>-2.9666879036188578</v>
      </c>
      <c r="AU275">
        <f t="shared" si="49"/>
        <v>4.8953694873191241E-2</v>
      </c>
      <c r="AV275">
        <f t="shared" si="50"/>
        <v>5.0192526637036716E-2</v>
      </c>
      <c r="AW275">
        <f t="shared" si="51"/>
        <v>1</v>
      </c>
      <c r="AX275">
        <f t="shared" si="52"/>
        <v>0</v>
      </c>
      <c r="AY275" s="35">
        <f t="shared" ref="AY275:AZ301" si="60">AW275+AY274</f>
        <v>190</v>
      </c>
      <c r="AZ275" s="35">
        <f t="shared" si="60"/>
        <v>84</v>
      </c>
      <c r="BA275" s="35">
        <f t="shared" si="56"/>
        <v>0.88372093023255816</v>
      </c>
      <c r="BB275" s="35">
        <f t="shared" si="57"/>
        <v>0.9882352941176471</v>
      </c>
      <c r="BC275" s="35">
        <f t="shared" si="53"/>
        <v>0.10451436388508895</v>
      </c>
      <c r="BD275">
        <f t="shared" si="54"/>
        <v>0.9882352941176471</v>
      </c>
      <c r="BE275">
        <f t="shared" si="55"/>
        <v>0.88372093023255816</v>
      </c>
      <c r="BF275" s="23">
        <f>VLOOKUP(AH275,POINTS_TABLE!$D$2:$E$6,2,FALSE)</f>
        <v>-34.629295381683434</v>
      </c>
      <c r="BG275" s="23">
        <f>VLOOKUP(AI275,POINTS_TABLE!$D$7:$E$12,2,FALSE)</f>
        <v>-3.4787121489872201</v>
      </c>
      <c r="BH275" s="23">
        <f>VLOOKUP(AJ275,POINTS_TABLE!$D$13:$E$18,2,FALSE)</f>
        <v>2.4866538521987356</v>
      </c>
      <c r="BI275" s="23">
        <f>VLOOKUP(AK275,POINTS_TABLE!$D$21:$E$24,2,FALSE)</f>
        <v>-38.273886227485001</v>
      </c>
      <c r="BJ275" s="23">
        <f>VLOOKUP(AL275,POINTS_TABLE!$D$25:$E$27,2,FALSE)</f>
        <v>-16.350408422870363</v>
      </c>
      <c r="BK275" s="23">
        <f>VLOOKUP(AM275,POINTS_TABLE!$D$28:$E$33,2,FALSE)</f>
        <v>16.599345307350365</v>
      </c>
      <c r="BL275" s="23">
        <f>VLOOKUP(AN275,POINTS_TABLE!$D$34:$E$37,2,FALSE)</f>
        <v>7.4046821899710498</v>
      </c>
      <c r="BM275" s="23">
        <f>VLOOKUP(AO275,POINTS_TABLE!$D$38:$E$41,2,FALSE)</f>
        <v>2.0741751155172814</v>
      </c>
      <c r="BN275" s="23">
        <f>VLOOKUP(AP275,POINTS_TABLE!$D$42:$E$44,2,FALSE)</f>
        <v>-9.2873123719919874</v>
      </c>
      <c r="BO275" s="23">
        <f>VLOOKUP(AQ275,POINTS_TABLE!$D$45:$E$48,2,FALSE)</f>
        <v>-12.122190198740443</v>
      </c>
      <c r="BP275" s="23">
        <f>VLOOKUP(AR275,POINTS_TABLE!$D$49:$E$50,2,FALSE)</f>
        <v>-3.4375704313596254</v>
      </c>
      <c r="BQ275" s="23">
        <f>VLOOKUP(AS275,POINTS_TABLE!$D$51:$E$52,2,FALSE)</f>
        <v>-3.8353326132213157</v>
      </c>
      <c r="BR275" s="39">
        <f>ROUND(SCORECARD_SCALLING!$C$6-SUM(BF275:BQ275)-TRAIN_SUMMARY!$C$2*SCORECARD_SCALLING!$C$5,0)</f>
        <v>599</v>
      </c>
      <c r="BS275" t="str">
        <f t="shared" si="58"/>
        <v>Accept</v>
      </c>
      <c r="BT275">
        <f t="shared" si="59"/>
        <v>3</v>
      </c>
    </row>
    <row r="276" spans="1:72">
      <c r="A276" s="2" t="s">
        <v>37</v>
      </c>
      <c r="B276" s="2">
        <v>5</v>
      </c>
      <c r="C276" s="2" t="s">
        <v>33</v>
      </c>
      <c r="D276" s="2" t="s">
        <v>58</v>
      </c>
      <c r="E276" s="2">
        <v>3448</v>
      </c>
      <c r="F276" s="2" t="s">
        <v>34</v>
      </c>
      <c r="G276" s="2" t="s">
        <v>39</v>
      </c>
      <c r="H276" s="2">
        <v>1</v>
      </c>
      <c r="I276" s="2" t="s">
        <v>26</v>
      </c>
      <c r="J276" s="2" t="s">
        <v>27</v>
      </c>
      <c r="K276" s="2">
        <v>4</v>
      </c>
      <c r="L276" s="2" t="s">
        <v>28</v>
      </c>
      <c r="M276" s="2">
        <v>74</v>
      </c>
      <c r="N276" s="2" t="s">
        <v>27</v>
      </c>
      <c r="O276" s="2" t="s">
        <v>29</v>
      </c>
      <c r="P276" s="2">
        <v>1</v>
      </c>
      <c r="Q276" s="2" t="s">
        <v>40</v>
      </c>
      <c r="R276" s="2">
        <v>1</v>
      </c>
      <c r="S276" s="2" t="s">
        <v>27</v>
      </c>
      <c r="T276" s="2" t="s">
        <v>31</v>
      </c>
      <c r="U276" s="2">
        <v>0</v>
      </c>
      <c r="V276">
        <f>_xlfn.XLOOKUP(B276,Binning_WOE_IV!$C$2:$C$6,Binning_WOE_IV!$I$2:$I$6,"not found",-1)</f>
        <v>1.0146162505891094</v>
      </c>
      <c r="W276">
        <f>_xlfn.XLOOKUP(E276,Binning_WOE_IV!$C$7:$C$12,Binning_WOE_IV!$I$7:$I$12,"not found",-1)</f>
        <v>4.3939369041401284E-2</v>
      </c>
      <c r="X276">
        <f>_xlfn.XLOOKUP(M276,Binning_WOE_IV!$C$13:$C$18,Binning_WOE_IV!$I$13:$I$18,"not found",-1)</f>
        <v>0.47434342549681774</v>
      </c>
      <c r="Y276">
        <f>_xlfn.XLOOKUP(A276,Binning_WOE_IV!$B$32:$B$35,Binning_WOE_IV!$G$32:$G$35,"not found",0)</f>
        <v>1.1281887537091495</v>
      </c>
      <c r="Z276" s="23">
        <f>_xlfn.XLOOKUP(_xlfn.XLOOKUP(C276,Binning_WOE_IV!$AF$2:$AF$6,Binning_WOE_IV!$AG$2:$AG$6,"not found",0),Binning_WOE_IV!$R$36:$R$38,Binning_WOE_IV!$G$36:$G$38,"not found",0)</f>
        <v>-4.4726268044255127E-2</v>
      </c>
      <c r="AA276" cm="1">
        <f t="array" ref="AA276">_xlfn.SWITCH(D276,"radio/tv",Binning_WOE_IV!$G$39,"other",Binning_WOE_IV!$G$39,"education",Binning_WOE_IV!$G$40,"retraining",Binning_WOE_IV!$G$40,"furniture/equipment",Binning_WOE_IV!$G$41,"domestic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-0.47176156908776384</v>
      </c>
      <c r="AB276">
        <f>_xlfn.LET(_xlpm.b,_xlfn.XLOOKUP(F276,Binning_WOE_IV!$AJ$2:$AJ$6,Binning_WOE_IV!$AK$2:$AK$6,"not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76">
        <f>_xlfn.LET(_xlpm.b,_xlfn.XLOOKUP(G276,Binning_WOE_IV!$AL$2:$AL$6,Binning_WOE_IV!$AM$2:$AM$6,"not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76">
        <f>_xlfn.XLOOKUP(_xlfn.XLOOKUP(I276,Binning_WOE_IV!$AN$2:$AN$5,Binning_WOE_IV!$AO$2:$AO$5,"not found",0),Binning_WOE_IV!$R$53:$R$55,Binning_WOE_IV!$G$53:$G$55,"not found",0)</f>
        <v>0.1811117123342415</v>
      </c>
      <c r="AE276">
        <f>_xlfn.LET(_xlpm.b,_xlfn.XLOOKUP(L276,Binning_WOE_IV!$AQ$2:$AQ$5,Binning_WOE_IV!$AR$2:$AR$5,"not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76">
        <f>_xlfn.XLOOKUP(_xlfn.XLOOKUP(N276,Binning_WOE_IV!$AS$2:$AS$4,Binning_WOE_IV!$AT$2:$AT$4,"not found",0),Binning_WOE_IV!$R$62:$R$63,Binning_WOE_IV!$G$62:$G$63,"not found",0)</f>
        <v>0.12957806221905885</v>
      </c>
      <c r="AG276">
        <f>_xlfn.XLOOKUP(_xlfn.XLOOKUP(O276,Binning_WOE_IV!$AU$2:$AU$4,Binning_WOE_IV!$AV$2:$AV$4,"not found",0),Binning_WOE_IV!$R$64:$R$65,Binning_WOE_IV!$G$64:$G$65,"not found",0)</f>
        <v>0.23435622685305388</v>
      </c>
      <c r="AH276">
        <f>V276*TEST_SUMMARY!$C$3</f>
        <v>-0.80010661528638027</v>
      </c>
      <c r="AI276">
        <f>W276*TEST_SUMMARY!$C$4</f>
        <v>-2.1929012991782761E-2</v>
      </c>
      <c r="AJ276">
        <f>X276*TEST_SUMMARY!$C$5</f>
        <v>-0.30210272522824844</v>
      </c>
      <c r="AK276">
        <f>Y276*TEST_SUMMARY!$C$6</f>
        <v>-0.88431454425511169</v>
      </c>
      <c r="AL276">
        <f>Z276*TEST_SUMMARY!$C$7</f>
        <v>2.4580699342731407E-2</v>
      </c>
      <c r="AM276">
        <f>AA276*TEST_SUMMARY!$C$8</f>
        <v>0.4883377841684039</v>
      </c>
      <c r="AN276">
        <f>AB276*TEST_SUMMARY!$C$9</f>
        <v>0.17108448609736249</v>
      </c>
      <c r="AO276">
        <f>AC276*TEST_SUMMARY!$C$10</f>
        <v>-0.18469041192036334</v>
      </c>
      <c r="AP276">
        <f>AD276*TEST_SUMMARY!$C$11</f>
        <v>-0.21458247952085815</v>
      </c>
      <c r="AQ276">
        <f>AE276*TEST_SUMMARY!$C$12</f>
        <v>-0.28008206528227803</v>
      </c>
      <c r="AR276">
        <f>AF276*TEST_SUMMARY!$C$13</f>
        <v>-7.9424741749105313E-2</v>
      </c>
      <c r="AS276">
        <f>AG276*TEST_SUMMARY!$C$14</f>
        <v>-8.8614999578798745E-2</v>
      </c>
      <c r="AT276">
        <f>TEST_SUMMARY!$C$2+SUM(AH276:AS276)</f>
        <v>-2.9932454409665521</v>
      </c>
      <c r="AU276">
        <f t="shared" si="49"/>
        <v>4.7731956105660098E-2</v>
      </c>
      <c r="AV276">
        <f t="shared" si="50"/>
        <v>4.890872510844544E-2</v>
      </c>
      <c r="AW276">
        <f t="shared" si="51"/>
        <v>1</v>
      </c>
      <c r="AX276">
        <f t="shared" si="52"/>
        <v>0</v>
      </c>
      <c r="AY276" s="35">
        <f t="shared" si="60"/>
        <v>191</v>
      </c>
      <c r="AZ276" s="35">
        <f t="shared" si="60"/>
        <v>84</v>
      </c>
      <c r="BA276" s="35">
        <f t="shared" si="56"/>
        <v>0.88837209302325582</v>
      </c>
      <c r="BB276" s="35">
        <f t="shared" si="57"/>
        <v>0.9882352941176471</v>
      </c>
      <c r="BC276" s="35">
        <f t="shared" si="53"/>
        <v>9.9863201094391285E-2</v>
      </c>
      <c r="BD276">
        <f t="shared" si="54"/>
        <v>0.9882352941176471</v>
      </c>
      <c r="BE276">
        <f t="shared" si="55"/>
        <v>0.88837209302325582</v>
      </c>
      <c r="BF276" s="23">
        <f>VLOOKUP(AH276,POINTS_TABLE!$D$2:$E$6,2,FALSE)</f>
        <v>-34.629295381683434</v>
      </c>
      <c r="BG276" s="23">
        <f>VLOOKUP(AI276,POINTS_TABLE!$D$7:$E$12,2,FALSE)</f>
        <v>-0.94910634884503919</v>
      </c>
      <c r="BH276" s="23">
        <f>VLOOKUP(AJ276,POINTS_TABLE!$D$13:$E$18,2,FALSE)</f>
        <v>-13.075263105775054</v>
      </c>
      <c r="BI276" s="23">
        <f>VLOOKUP(AK276,POINTS_TABLE!$D$21:$E$24,2,FALSE)</f>
        <v>-38.273886227485001</v>
      </c>
      <c r="BJ276" s="23">
        <f>VLOOKUP(AL276,POINTS_TABLE!$D$25:$E$27,2,FALSE)</f>
        <v>1.063873591300236</v>
      </c>
      <c r="BK276" s="23">
        <f>VLOOKUP(AM276,POINTS_TABLE!$D$28:$E$33,2,FALSE)</f>
        <v>21.135674984953837</v>
      </c>
      <c r="BL276" s="23">
        <f>VLOOKUP(AN276,POINTS_TABLE!$D$34:$E$37,2,FALSE)</f>
        <v>7.4046821899710498</v>
      </c>
      <c r="BM276" s="23">
        <f>VLOOKUP(AO276,POINTS_TABLE!$D$38:$E$41,2,FALSE)</f>
        <v>-7.9935582413174426</v>
      </c>
      <c r="BN276" s="23">
        <f>VLOOKUP(AP276,POINTS_TABLE!$D$42:$E$44,2,FALSE)</f>
        <v>-9.2873123719919874</v>
      </c>
      <c r="BO276" s="23">
        <f>VLOOKUP(AQ276,POINTS_TABLE!$D$45:$E$48,2,FALSE)</f>
        <v>-12.122190198740443</v>
      </c>
      <c r="BP276" s="23">
        <f>VLOOKUP(AR276,POINTS_TABLE!$D$49:$E$50,2,FALSE)</f>
        <v>-3.4375704313596254</v>
      </c>
      <c r="BQ276" s="23">
        <f>VLOOKUP(AS276,POINTS_TABLE!$D$51:$E$52,2,FALSE)</f>
        <v>-3.8353326132213157</v>
      </c>
      <c r="BR276" s="39">
        <f>ROUND(SCORECARD_SCALLING!$C$6-SUM(BF276:BQ276)-TRAIN_SUMMARY!$C$2*SCORECARD_SCALLING!$C$5,0)</f>
        <v>600</v>
      </c>
      <c r="BS276" t="str">
        <f t="shared" si="58"/>
        <v>Accept</v>
      </c>
      <c r="BT276">
        <f t="shared" si="59"/>
        <v>3</v>
      </c>
    </row>
    <row r="277" spans="1:72">
      <c r="A277" s="2" t="s">
        <v>32</v>
      </c>
      <c r="B277" s="2">
        <v>9</v>
      </c>
      <c r="C277" s="2" t="s">
        <v>22</v>
      </c>
      <c r="D277" s="2" t="s">
        <v>23</v>
      </c>
      <c r="E277" s="2">
        <v>1154</v>
      </c>
      <c r="F277" s="2" t="s">
        <v>34</v>
      </c>
      <c r="G277" s="2" t="s">
        <v>25</v>
      </c>
      <c r="H277" s="2">
        <v>2</v>
      </c>
      <c r="I277" s="2" t="s">
        <v>26</v>
      </c>
      <c r="J277" s="2" t="s">
        <v>27</v>
      </c>
      <c r="K277" s="2">
        <v>4</v>
      </c>
      <c r="L277" s="2" t="s">
        <v>28</v>
      </c>
      <c r="M277" s="2">
        <v>37</v>
      </c>
      <c r="N277" s="2" t="s">
        <v>27</v>
      </c>
      <c r="O277" s="2" t="s">
        <v>29</v>
      </c>
      <c r="P277" s="2">
        <v>3</v>
      </c>
      <c r="Q277" s="2" t="s">
        <v>40</v>
      </c>
      <c r="R277" s="2">
        <v>1</v>
      </c>
      <c r="S277" s="2" t="s">
        <v>27</v>
      </c>
      <c r="T277" s="2" t="s">
        <v>31</v>
      </c>
      <c r="U277" s="2">
        <v>0</v>
      </c>
      <c r="V277">
        <f>_xlfn.XLOOKUP(B277,Binning_WOE_IV!$C$2:$C$6,Binning_WOE_IV!$I$2:$I$6,"not found",-1)</f>
        <v>1.0146162505891094</v>
      </c>
      <c r="W277">
        <f>_xlfn.XLOOKUP(E277,Binning_WOE_IV!$C$7:$C$12,Binning_WOE_IV!$I$7:$I$12,"not found",-1)</f>
        <v>0.16104877718831048</v>
      </c>
      <c r="X277">
        <f>_xlfn.XLOOKUP(M277,Binning_WOE_IV!$C$13:$C$18,Binning_WOE_IV!$I$13:$I$18,"not found",-1)</f>
        <v>0.27579903319597576</v>
      </c>
      <c r="Y277">
        <f>_xlfn.XLOOKUP(A277,Binning_WOE_IV!$B$32:$B$35,Binning_WOE_IV!$G$32:$G$35,"not found",0)</f>
        <v>-0.45557089656450134</v>
      </c>
      <c r="Z277" s="23">
        <f>_xlfn.XLOOKUP(_xlfn.XLOOKUP(C277,Binning_WOE_IV!$AF$2:$AF$6,Binning_WOE_IV!$AG$2:$AG$6,"not found",0),Binning_WOE_IV!$R$36:$R$38,Binning_WOE_IV!$G$36:$G$38,"not found",0)</f>
        <v>0.68738688104907397</v>
      </c>
      <c r="AA277" cm="1">
        <f t="array" ref="AA277">_xlfn.SWITCH(D277,"radio/tv",Binning_WOE_IV!$G$39,"other",Binning_WOE_IV!$G$39,"education",Binning_WOE_IV!$G$40,"retraining",Binning_WOE_IV!$G$40,"furniture/equipment",Binning_WOE_IV!$G$41,"domestic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77">
        <f>_xlfn.LET(_xlpm.b,_xlfn.XLOOKUP(F277,Binning_WOE_IV!$AJ$2:$AJ$6,Binning_WOE_IV!$AK$2:$AK$6,"not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77">
        <f>_xlfn.LET(_xlpm.b,_xlfn.XLOOKUP(G277,Binning_WOE_IV!$AL$2:$AL$6,Binning_WOE_IV!$AM$2:$AM$6,"not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77">
        <f>_xlfn.XLOOKUP(_xlfn.XLOOKUP(I277,Binning_WOE_IV!$AN$2:$AN$5,Binning_WOE_IV!$AO$2:$AO$5,"not found",0),Binning_WOE_IV!$R$53:$R$55,Binning_WOE_IV!$G$53:$G$55,"not found",0)</f>
        <v>0.1811117123342415</v>
      </c>
      <c r="AE277">
        <f>_xlfn.LET(_xlpm.b,_xlfn.XLOOKUP(L277,Binning_WOE_IV!$AQ$2:$AQ$5,Binning_WOE_IV!$AR$2:$AR$5,"not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77">
        <f>_xlfn.XLOOKUP(_xlfn.XLOOKUP(N277,Binning_WOE_IV!$AS$2:$AS$4,Binning_WOE_IV!$AT$2:$AT$4,"not found",0),Binning_WOE_IV!$R$62:$R$63,Binning_WOE_IV!$G$62:$G$63,"not found",0)</f>
        <v>0.12957806221905885</v>
      </c>
      <c r="AG277">
        <f>_xlfn.XLOOKUP(_xlfn.XLOOKUP(O277,Binning_WOE_IV!$AU$2:$AU$4,Binning_WOE_IV!$AV$2:$AV$4,"not found",0),Binning_WOE_IV!$R$64:$R$65,Binning_WOE_IV!$G$64:$G$65,"not found",0)</f>
        <v>0.23435622685305388</v>
      </c>
      <c r="AH277">
        <f>V277*TEST_SUMMARY!$C$3</f>
        <v>-0.80010661528638027</v>
      </c>
      <c r="AI277">
        <f>W277*TEST_SUMMARY!$C$4</f>
        <v>-8.037531726833734E-2</v>
      </c>
      <c r="AJ277">
        <f>X277*TEST_SUMMARY!$C$5</f>
        <v>-0.1756525653466223</v>
      </c>
      <c r="AK277">
        <f>Y277*TEST_SUMMARY!$C$6</f>
        <v>0.35709270141793154</v>
      </c>
      <c r="AL277">
        <f>Z277*TEST_SUMMARY!$C$7</f>
        <v>-0.37777464997720578</v>
      </c>
      <c r="AM277">
        <f>AA277*TEST_SUMMARY!$C$8</f>
        <v>-0.43521580803835686</v>
      </c>
      <c r="AN277">
        <f>AB277*TEST_SUMMARY!$C$9</f>
        <v>0.17108448609736249</v>
      </c>
      <c r="AO277">
        <f>AC277*TEST_SUMMARY!$C$10</f>
        <v>-0.18469041192036334</v>
      </c>
      <c r="AP277">
        <f>AD277*TEST_SUMMARY!$C$11</f>
        <v>-0.21458247952085815</v>
      </c>
      <c r="AQ277">
        <f>AE277*TEST_SUMMARY!$C$12</f>
        <v>-0.28008206528227803</v>
      </c>
      <c r="AR277">
        <f>AF277*TEST_SUMMARY!$C$13</f>
        <v>-7.9424741749105313E-2</v>
      </c>
      <c r="AS277">
        <f>AG277*TEST_SUMMARY!$C$14</f>
        <v>-8.8614999578798745E-2</v>
      </c>
      <c r="AT277">
        <f>TEST_SUMMARY!$C$2+SUM(AH277:AS277)</f>
        <v>-3.009743281215135</v>
      </c>
      <c r="AU277">
        <f t="shared" si="49"/>
        <v>4.6987640157761759E-2</v>
      </c>
      <c r="AV277">
        <f t="shared" si="50"/>
        <v>4.8127406007799578E-2</v>
      </c>
      <c r="AW277">
        <f t="shared" si="51"/>
        <v>1</v>
      </c>
      <c r="AX277">
        <f t="shared" si="52"/>
        <v>0</v>
      </c>
      <c r="AY277" s="35">
        <f t="shared" si="60"/>
        <v>192</v>
      </c>
      <c r="AZ277" s="35">
        <f t="shared" si="60"/>
        <v>84</v>
      </c>
      <c r="BA277" s="35">
        <f t="shared" si="56"/>
        <v>0.89302325581395348</v>
      </c>
      <c r="BB277" s="35">
        <f t="shared" si="57"/>
        <v>0.9882352941176471</v>
      </c>
      <c r="BC277" s="35">
        <f t="shared" si="53"/>
        <v>9.5212038303693625E-2</v>
      </c>
      <c r="BD277">
        <f t="shared" si="54"/>
        <v>0.9882352941176471</v>
      </c>
      <c r="BE277">
        <f t="shared" si="55"/>
        <v>0.89302325581395348</v>
      </c>
      <c r="BF277" s="23">
        <f>VLOOKUP(AH277,POINTS_TABLE!$D$2:$E$6,2,FALSE)</f>
        <v>-34.629295381683434</v>
      </c>
      <c r="BG277" s="23">
        <f>VLOOKUP(AI277,POINTS_TABLE!$D$7:$E$12,2,FALSE)</f>
        <v>-3.4787121489872201</v>
      </c>
      <c r="BH277" s="23">
        <f>VLOOKUP(AJ277,POINTS_TABLE!$D$13:$E$18,2,FALSE)</f>
        <v>-7.6023925483498971</v>
      </c>
      <c r="BI277" s="23">
        <f>VLOOKUP(AK277,POINTS_TABLE!$D$21:$E$24,2,FALSE)</f>
        <v>15.455276084198793</v>
      </c>
      <c r="BJ277" s="23">
        <f>VLOOKUP(AL277,POINTS_TABLE!$D$25:$E$27,2,FALSE)</f>
        <v>-16.350408422870363</v>
      </c>
      <c r="BK277" s="23">
        <f>VLOOKUP(AM277,POINTS_TABLE!$D$28:$E$33,2,FALSE)</f>
        <v>-18.836510639202615</v>
      </c>
      <c r="BL277" s="23">
        <f>VLOOKUP(AN277,POINTS_TABLE!$D$34:$E$37,2,FALSE)</f>
        <v>7.4046821899710498</v>
      </c>
      <c r="BM277" s="23">
        <f>VLOOKUP(AO277,POINTS_TABLE!$D$38:$E$41,2,FALSE)</f>
        <v>-7.9935582413174426</v>
      </c>
      <c r="BN277" s="23">
        <f>VLOOKUP(AP277,POINTS_TABLE!$D$42:$E$44,2,FALSE)</f>
        <v>-9.2873123719919874</v>
      </c>
      <c r="BO277" s="23">
        <f>VLOOKUP(AQ277,POINTS_TABLE!$D$45:$E$48,2,FALSE)</f>
        <v>-12.122190198740443</v>
      </c>
      <c r="BP277" s="23">
        <f>VLOOKUP(AR277,POINTS_TABLE!$D$49:$E$50,2,FALSE)</f>
        <v>-3.4375704313596254</v>
      </c>
      <c r="BQ277" s="23">
        <f>VLOOKUP(AS277,POINTS_TABLE!$D$51:$E$52,2,FALSE)</f>
        <v>-3.8353326132213157</v>
      </c>
      <c r="BR277" s="39">
        <f>ROUND(SCORECARD_SCALLING!$C$6-SUM(BF277:BQ277)-TRAIN_SUMMARY!$C$2*SCORECARD_SCALLING!$C$5,0)</f>
        <v>601</v>
      </c>
      <c r="BS277" t="str">
        <f t="shared" si="58"/>
        <v>Accept</v>
      </c>
      <c r="BT277">
        <f t="shared" si="59"/>
        <v>3</v>
      </c>
    </row>
    <row r="278" spans="1:72">
      <c r="A278" s="2" t="s">
        <v>37</v>
      </c>
      <c r="B278" s="2">
        <v>15</v>
      </c>
      <c r="C278" s="2" t="s">
        <v>33</v>
      </c>
      <c r="D278" s="2" t="s">
        <v>67</v>
      </c>
      <c r="E278" s="2">
        <v>1262</v>
      </c>
      <c r="F278" s="2" t="s">
        <v>48</v>
      </c>
      <c r="G278" s="2" t="s">
        <v>39</v>
      </c>
      <c r="H278" s="2">
        <v>4</v>
      </c>
      <c r="I278" s="2" t="s">
        <v>26</v>
      </c>
      <c r="J278" s="2" t="s">
        <v>27</v>
      </c>
      <c r="K278" s="2">
        <v>3</v>
      </c>
      <c r="L278" s="2" t="s">
        <v>43</v>
      </c>
      <c r="M278" s="2">
        <v>36</v>
      </c>
      <c r="N278" s="2" t="s">
        <v>27</v>
      </c>
      <c r="O278" s="2" t="s">
        <v>29</v>
      </c>
      <c r="P278" s="2">
        <v>2</v>
      </c>
      <c r="Q278" s="2" t="s">
        <v>30</v>
      </c>
      <c r="R278" s="2">
        <v>1</v>
      </c>
      <c r="S278" s="2" t="s">
        <v>31</v>
      </c>
      <c r="T278" s="2" t="s">
        <v>31</v>
      </c>
      <c r="U278" s="2">
        <v>0</v>
      </c>
      <c r="V278">
        <f>_xlfn.XLOOKUP(B278,Binning_WOE_IV!$C$2:$C$6,Binning_WOE_IV!$I$2:$I$6,"not found",-1)</f>
        <v>7.0953437452657447E-2</v>
      </c>
      <c r="W278">
        <f>_xlfn.XLOOKUP(E278,Binning_WOE_IV!$C$7:$C$12,Binning_WOE_IV!$I$7:$I$12,"not found",-1)</f>
        <v>0.16104877718831048</v>
      </c>
      <c r="X278">
        <f>_xlfn.XLOOKUP(M278,Binning_WOE_IV!$C$13:$C$18,Binning_WOE_IV!$I$13:$I$18,"not found",-1)</f>
        <v>0.27579903319597576</v>
      </c>
      <c r="Y278">
        <f>_xlfn.XLOOKUP(A278,Binning_WOE_IV!$B$32:$B$35,Binning_WOE_IV!$G$32:$G$35,"not found",0)</f>
        <v>1.1281887537091495</v>
      </c>
      <c r="Z278" s="23">
        <f>_xlfn.XLOOKUP(_xlfn.XLOOKUP(C278,Binning_WOE_IV!$AF$2:$AF$6,Binning_WOE_IV!$AG$2:$AG$6,"not found",0),Binning_WOE_IV!$R$36:$R$38,Binning_WOE_IV!$G$36:$G$38,"not found",0)</f>
        <v>-4.4726268044255127E-2</v>
      </c>
      <c r="AA278" cm="1">
        <f t="array" ref="AA278">_xlfn.SWITCH(D278,"radio/tv",Binning_WOE_IV!$G$39,"other",Binning_WOE_IV!$G$39,"education",Binning_WOE_IV!$G$40,"retraining",Binning_WOE_IV!$G$40,"furniture/equipment",Binning_WOE_IV!$G$41,"domestic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78">
        <f>_xlfn.LET(_xlpm.b,_xlfn.XLOOKUP(F278,Binning_WOE_IV!$AJ$2:$AJ$6,Binning_WOE_IV!$AK$2:$AK$6,"not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78">
        <f>_xlfn.LET(_xlpm.b,_xlfn.XLOOKUP(G278,Binning_WOE_IV!$AL$2:$AL$6,Binning_WOE_IV!$AM$2:$AM$6,"not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78">
        <f>_xlfn.XLOOKUP(_xlfn.XLOOKUP(I278,Binning_WOE_IV!$AN$2:$AN$5,Binning_WOE_IV!$AO$2:$AO$5,"not found",0),Binning_WOE_IV!$R$53:$R$55,Binning_WOE_IV!$G$53:$G$55,"not found",0)</f>
        <v>0.1811117123342415</v>
      </c>
      <c r="AE278">
        <f>_xlfn.LET(_xlpm.b,_xlfn.XLOOKUP(L278,Binning_WOE_IV!$AQ$2:$AQ$5,Binning_WOE_IV!$AR$2:$AR$5,"not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78">
        <f>_xlfn.XLOOKUP(_xlfn.XLOOKUP(N278,Binning_WOE_IV!$AS$2:$AS$4,Binning_WOE_IV!$AT$2:$AT$4,"not found",0),Binning_WOE_IV!$R$62:$R$63,Binning_WOE_IV!$G$62:$G$63,"not found",0)</f>
        <v>0.12957806221905885</v>
      </c>
      <c r="AG278">
        <f>_xlfn.XLOOKUP(_xlfn.XLOOKUP(O278,Binning_WOE_IV!$AU$2:$AU$4,Binning_WOE_IV!$AV$2:$AV$4,"not found",0),Binning_WOE_IV!$R$64:$R$65,Binning_WOE_IV!$G$64:$G$65,"not found",0)</f>
        <v>0.23435622685305388</v>
      </c>
      <c r="AH278">
        <f>V278*TEST_SUMMARY!$C$3</f>
        <v>-5.5952498937620498E-2</v>
      </c>
      <c r="AI278">
        <f>W278*TEST_SUMMARY!$C$4</f>
        <v>-8.037531726833734E-2</v>
      </c>
      <c r="AJ278">
        <f>X278*TEST_SUMMARY!$C$5</f>
        <v>-0.1756525653466223</v>
      </c>
      <c r="AK278">
        <f>Y278*TEST_SUMMARY!$C$6</f>
        <v>-0.88431454425511169</v>
      </c>
      <c r="AL278">
        <f>Z278*TEST_SUMMARY!$C$7</f>
        <v>2.4580699342731407E-2</v>
      </c>
      <c r="AM278">
        <f>AA278*TEST_SUMMARY!$C$8</f>
        <v>5.9194073638088991E-2</v>
      </c>
      <c r="AN278">
        <f>AB278*TEST_SUMMARY!$C$9</f>
        <v>-0.49793991054548797</v>
      </c>
      <c r="AO278">
        <f>AC278*TEST_SUMMARY!$C$10</f>
        <v>-0.18469041192036334</v>
      </c>
      <c r="AP278">
        <f>AD278*TEST_SUMMARY!$C$11</f>
        <v>-0.21458247952085815</v>
      </c>
      <c r="AQ278">
        <f>AE278*TEST_SUMMARY!$C$12</f>
        <v>-1.8327249432625072E-2</v>
      </c>
      <c r="AR278">
        <f>AF278*TEST_SUMMARY!$C$13</f>
        <v>-7.9424741749105313E-2</v>
      </c>
      <c r="AS278">
        <f>AG278*TEST_SUMMARY!$C$14</f>
        <v>-8.8614999578798745E-2</v>
      </c>
      <c r="AT278">
        <f>TEST_SUMMARY!$C$2+SUM(AH278:AS278)</f>
        <v>-3.0175007603362332</v>
      </c>
      <c r="AU278">
        <f t="shared" si="49"/>
        <v>4.6641480003721127E-2</v>
      </c>
      <c r="AV278">
        <f t="shared" si="50"/>
        <v>4.7764244608823059E-2</v>
      </c>
      <c r="AW278">
        <f t="shared" si="51"/>
        <v>1</v>
      </c>
      <c r="AX278">
        <f t="shared" si="52"/>
        <v>0</v>
      </c>
      <c r="AY278" s="35">
        <f t="shared" si="60"/>
        <v>193</v>
      </c>
      <c r="AZ278" s="35">
        <f t="shared" si="60"/>
        <v>84</v>
      </c>
      <c r="BA278" s="35">
        <f t="shared" si="56"/>
        <v>0.89767441860465114</v>
      </c>
      <c r="BB278" s="35">
        <f t="shared" si="57"/>
        <v>0.9882352941176471</v>
      </c>
      <c r="BC278" s="35">
        <f t="shared" si="53"/>
        <v>9.0560875512995964E-2</v>
      </c>
      <c r="BD278">
        <f t="shared" si="54"/>
        <v>0.9882352941176471</v>
      </c>
      <c r="BE278">
        <f t="shared" si="55"/>
        <v>0.89767441860465114</v>
      </c>
      <c r="BF278" s="23">
        <f>VLOOKUP(AH278,POINTS_TABLE!$D$2:$E$6,2,FALSE)</f>
        <v>-2.4216717822795024</v>
      </c>
      <c r="BG278" s="23">
        <f>VLOOKUP(AI278,POINTS_TABLE!$D$7:$E$12,2,FALSE)</f>
        <v>-3.4787121489872201</v>
      </c>
      <c r="BH278" s="23">
        <f>VLOOKUP(AJ278,POINTS_TABLE!$D$13:$E$18,2,FALSE)</f>
        <v>-7.6023925483498971</v>
      </c>
      <c r="BI278" s="23">
        <f>VLOOKUP(AK278,POINTS_TABLE!$D$21:$E$24,2,FALSE)</f>
        <v>-38.273886227485001</v>
      </c>
      <c r="BJ278" s="23">
        <f>VLOOKUP(AL278,POINTS_TABLE!$D$25:$E$27,2,FALSE)</f>
        <v>1.063873591300236</v>
      </c>
      <c r="BK278" s="23">
        <f>VLOOKUP(AM278,POINTS_TABLE!$D$28:$E$33,2,FALSE)</f>
        <v>2.5619698946306131</v>
      </c>
      <c r="BL278" s="23">
        <f>VLOOKUP(AN278,POINTS_TABLE!$D$34:$E$37,2,FALSE)</f>
        <v>-21.551263188140087</v>
      </c>
      <c r="BM278" s="23">
        <f>VLOOKUP(AO278,POINTS_TABLE!$D$38:$E$41,2,FALSE)</f>
        <v>-7.9935582413174426</v>
      </c>
      <c r="BN278" s="23">
        <f>VLOOKUP(AP278,POINTS_TABLE!$D$42:$E$44,2,FALSE)</f>
        <v>-9.2873123719919874</v>
      </c>
      <c r="BO278" s="23">
        <f>VLOOKUP(AQ278,POINTS_TABLE!$D$45:$E$48,2,FALSE)</f>
        <v>-0.79321895608749771</v>
      </c>
      <c r="BP278" s="23">
        <f>VLOOKUP(AR278,POINTS_TABLE!$D$49:$E$50,2,FALSE)</f>
        <v>-3.4375704313596254</v>
      </c>
      <c r="BQ278" s="23">
        <f>VLOOKUP(AS278,POINTS_TABLE!$D$51:$E$52,2,FALSE)</f>
        <v>-3.8353326132213157</v>
      </c>
      <c r="BR278" s="39">
        <f>ROUND(SCORECARD_SCALLING!$C$6-SUM(BF278:BQ278)-TRAIN_SUMMARY!$C$2*SCORECARD_SCALLING!$C$5,0)</f>
        <v>601</v>
      </c>
      <c r="BS278" t="str">
        <f t="shared" si="58"/>
        <v>Accept</v>
      </c>
      <c r="BT278">
        <f t="shared" si="59"/>
        <v>3</v>
      </c>
    </row>
    <row r="279" spans="1:72">
      <c r="A279" s="2" t="s">
        <v>37</v>
      </c>
      <c r="B279" s="2">
        <v>6</v>
      </c>
      <c r="C279" s="2" t="s">
        <v>22</v>
      </c>
      <c r="D279" s="2" t="s">
        <v>23</v>
      </c>
      <c r="E279" s="2">
        <v>1237</v>
      </c>
      <c r="F279" s="2" t="s">
        <v>59</v>
      </c>
      <c r="G279" s="2" t="s">
        <v>35</v>
      </c>
      <c r="H279" s="2">
        <v>1</v>
      </c>
      <c r="I279" s="2" t="s">
        <v>36</v>
      </c>
      <c r="J279" s="2" t="s">
        <v>27</v>
      </c>
      <c r="K279" s="2">
        <v>1</v>
      </c>
      <c r="L279" s="2" t="s">
        <v>43</v>
      </c>
      <c r="M279" s="2">
        <v>27</v>
      </c>
      <c r="N279" s="2" t="s">
        <v>27</v>
      </c>
      <c r="O279" s="2" t="s">
        <v>29</v>
      </c>
      <c r="P279" s="2">
        <v>2</v>
      </c>
      <c r="Q279" s="2" t="s">
        <v>30</v>
      </c>
      <c r="R279" s="2">
        <v>1</v>
      </c>
      <c r="S279" s="2" t="s">
        <v>27</v>
      </c>
      <c r="T279" s="2" t="s">
        <v>31</v>
      </c>
      <c r="U279" s="2">
        <v>0</v>
      </c>
      <c r="V279">
        <f>_xlfn.XLOOKUP(B279,Binning_WOE_IV!$C$2:$C$6,Binning_WOE_IV!$I$2:$I$6,"not found",-1)</f>
        <v>1.0146162505891094</v>
      </c>
      <c r="W279">
        <f>_xlfn.XLOOKUP(E279,Binning_WOE_IV!$C$7:$C$12,Binning_WOE_IV!$I$7:$I$12,"not found",-1)</f>
        <v>0.16104877718831048</v>
      </c>
      <c r="X279">
        <f>_xlfn.XLOOKUP(M279,Binning_WOE_IV!$C$13:$C$18,Binning_WOE_IV!$I$13:$I$18,"not found",-1)</f>
        <v>-0.13233987329659078</v>
      </c>
      <c r="Y279">
        <f>_xlfn.XLOOKUP(A279,Binning_WOE_IV!$B$32:$B$35,Binning_WOE_IV!$G$32:$G$35,"not found",0)</f>
        <v>1.1281887537091495</v>
      </c>
      <c r="Z279" s="23">
        <f>_xlfn.XLOOKUP(_xlfn.XLOOKUP(C279,Binning_WOE_IV!$AF$2:$AF$6,Binning_WOE_IV!$AG$2:$AG$6,"not found",0),Binning_WOE_IV!$R$36:$R$38,Binning_WOE_IV!$G$36:$G$38,"not found",0)</f>
        <v>0.68738688104907397</v>
      </c>
      <c r="AA279" cm="1">
        <f t="array" ref="AA279">_xlfn.SWITCH(D279,"radio/tv",Binning_WOE_IV!$G$39,"other",Binning_WOE_IV!$G$39,"education",Binning_WOE_IV!$G$40,"retraining",Binning_WOE_IV!$G$40,"furniture/equipment",Binning_WOE_IV!$G$41,"domestic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79">
        <f>_xlfn.LET(_xlpm.b,_xlfn.XLOOKUP(F279,Binning_WOE_IV!$AJ$2:$AJ$6,Binning_WOE_IV!$AK$2:$AK$6,"not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-0.26494491106098261</v>
      </c>
      <c r="AC279">
        <f>_xlfn.LET(_xlpm.b,_xlfn.XLOOKUP(G279,Binning_WOE_IV!$AL$2:$AL$6,Binning_WOE_IV!$AM$2:$AM$6,"not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79">
        <f>_xlfn.XLOOKUP(_xlfn.XLOOKUP(I279,Binning_WOE_IV!$AN$2:$AN$5,Binning_WOE_IV!$AO$2:$AO$5,"not found",0),Binning_WOE_IV!$R$53:$R$55,Binning_WOE_IV!$G$53:$G$55,"not found",0)</f>
        <v>-0.20099341664998441</v>
      </c>
      <c r="AE279">
        <f>_xlfn.LET(_xlpm.b,_xlfn.XLOOKUP(L279,Binning_WOE_IV!$AQ$2:$AQ$5,Binning_WOE_IV!$AR$2:$AR$5,"not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79">
        <f>_xlfn.XLOOKUP(_xlfn.XLOOKUP(N279,Binning_WOE_IV!$AS$2:$AS$4,Binning_WOE_IV!$AT$2:$AT$4,"not found",0),Binning_WOE_IV!$R$62:$R$63,Binning_WOE_IV!$G$62:$G$63,"not found",0)</f>
        <v>0.12957806221905885</v>
      </c>
      <c r="AG279">
        <f>_xlfn.XLOOKUP(_xlfn.XLOOKUP(O279,Binning_WOE_IV!$AU$2:$AU$4,Binning_WOE_IV!$AV$2:$AV$4,"not found",0),Binning_WOE_IV!$R$64:$R$65,Binning_WOE_IV!$G$64:$G$65,"not found",0)</f>
        <v>0.23435622685305388</v>
      </c>
      <c r="AH279">
        <f>V279*TEST_SUMMARY!$C$3</f>
        <v>-0.80010661528638027</v>
      </c>
      <c r="AI279">
        <f>W279*TEST_SUMMARY!$C$4</f>
        <v>-8.037531726833734E-2</v>
      </c>
      <c r="AJ279">
        <f>X279*TEST_SUMMARY!$C$5</f>
        <v>8.428542324031725E-2</v>
      </c>
      <c r="AK279">
        <f>Y279*TEST_SUMMARY!$C$6</f>
        <v>-0.88431454425511169</v>
      </c>
      <c r="AL279">
        <f>Z279*TEST_SUMMARY!$C$7</f>
        <v>-0.37777464997720578</v>
      </c>
      <c r="AM279">
        <f>AA279*TEST_SUMMARY!$C$8</f>
        <v>-0.43521580803835686</v>
      </c>
      <c r="AN279">
        <f>AB279*TEST_SUMMARY!$C$9</f>
        <v>0.18902110492895396</v>
      </c>
      <c r="AO279">
        <f>AC279*TEST_SUMMARY!$C$10</f>
        <v>4.7923621110280083E-2</v>
      </c>
      <c r="AP279">
        <f>AD279*TEST_SUMMARY!$C$11</f>
        <v>0.23813846799994265</v>
      </c>
      <c r="AQ279">
        <f>AE279*TEST_SUMMARY!$C$12</f>
        <v>-1.8327249432625072E-2</v>
      </c>
      <c r="AR279">
        <f>AF279*TEST_SUMMARY!$C$13</f>
        <v>-7.9424741749105313E-2</v>
      </c>
      <c r="AS279">
        <f>AG279*TEST_SUMMARY!$C$14</f>
        <v>-8.8614999578798745E-2</v>
      </c>
      <c r="AT279">
        <f>TEST_SUMMARY!$C$2+SUM(AH279:AS279)</f>
        <v>-3.0261861230685505</v>
      </c>
      <c r="AU279">
        <f t="shared" si="49"/>
        <v>4.6256793363713945E-2</v>
      </c>
      <c r="AV279">
        <f t="shared" si="50"/>
        <v>4.7360819201722332E-2</v>
      </c>
      <c r="AW279">
        <f t="shared" si="51"/>
        <v>1</v>
      </c>
      <c r="AX279">
        <f t="shared" si="52"/>
        <v>0</v>
      </c>
      <c r="AY279" s="35">
        <f t="shared" si="60"/>
        <v>194</v>
      </c>
      <c r="AZ279" s="35">
        <f t="shared" si="60"/>
        <v>84</v>
      </c>
      <c r="BA279" s="35">
        <f t="shared" si="56"/>
        <v>0.9023255813953488</v>
      </c>
      <c r="BB279" s="35">
        <f t="shared" si="57"/>
        <v>0.9882352941176471</v>
      </c>
      <c r="BC279" s="35">
        <f t="shared" si="53"/>
        <v>8.5909712722298304E-2</v>
      </c>
      <c r="BD279">
        <f t="shared" si="54"/>
        <v>0.9882352941176471</v>
      </c>
      <c r="BE279">
        <f t="shared" si="55"/>
        <v>0.9023255813953488</v>
      </c>
      <c r="BF279" s="23">
        <f>VLOOKUP(AH279,POINTS_TABLE!$D$2:$E$6,2,FALSE)</f>
        <v>-34.629295381683434</v>
      </c>
      <c r="BG279" s="23">
        <f>VLOOKUP(AI279,POINTS_TABLE!$D$7:$E$12,2,FALSE)</f>
        <v>-3.4787121489872201</v>
      </c>
      <c r="BH279" s="23">
        <f>VLOOKUP(AJ279,POINTS_TABLE!$D$13:$E$18,2,FALSE)</f>
        <v>3.6479448638409924</v>
      </c>
      <c r="BI279" s="23">
        <f>VLOOKUP(AK279,POINTS_TABLE!$D$21:$E$24,2,FALSE)</f>
        <v>-38.273886227485001</v>
      </c>
      <c r="BJ279" s="23">
        <f>VLOOKUP(AL279,POINTS_TABLE!$D$25:$E$27,2,FALSE)</f>
        <v>-16.350408422870363</v>
      </c>
      <c r="BK279" s="23">
        <f>VLOOKUP(AM279,POINTS_TABLE!$D$28:$E$33,2,FALSE)</f>
        <v>-18.836510639202615</v>
      </c>
      <c r="BL279" s="23">
        <f>VLOOKUP(AN279,POINTS_TABLE!$D$34:$E$37,2,FALSE)</f>
        <v>8.180994321130628</v>
      </c>
      <c r="BM279" s="23">
        <f>VLOOKUP(AO279,POINTS_TABLE!$D$38:$E$41,2,FALSE)</f>
        <v>2.0741751155172814</v>
      </c>
      <c r="BN279" s="23">
        <f>VLOOKUP(AP279,POINTS_TABLE!$D$42:$E$44,2,FALSE)</f>
        <v>10.30683560485237</v>
      </c>
      <c r="BO279" s="23">
        <f>VLOOKUP(AQ279,POINTS_TABLE!$D$45:$E$48,2,FALSE)</f>
        <v>-0.79321895608749771</v>
      </c>
      <c r="BP279" s="23">
        <f>VLOOKUP(AR279,POINTS_TABLE!$D$49:$E$50,2,FALSE)</f>
        <v>-3.4375704313596254</v>
      </c>
      <c r="BQ279" s="23">
        <f>VLOOKUP(AS279,POINTS_TABLE!$D$51:$E$52,2,FALSE)</f>
        <v>-3.8353326132213157</v>
      </c>
      <c r="BR279" s="39">
        <f>ROUND(SCORECARD_SCALLING!$C$6-SUM(BF279:BQ279)-TRAIN_SUMMARY!$C$2*SCORECARD_SCALLING!$C$5,0)</f>
        <v>601</v>
      </c>
      <c r="BS279" t="str">
        <f t="shared" si="58"/>
        <v>Accept</v>
      </c>
      <c r="BT279">
        <f t="shared" si="59"/>
        <v>3</v>
      </c>
    </row>
    <row r="280" spans="1:72">
      <c r="A280" s="2" t="s">
        <v>37</v>
      </c>
      <c r="B280" s="2">
        <v>48</v>
      </c>
      <c r="C280" s="2" t="s">
        <v>22</v>
      </c>
      <c r="D280" s="2" t="s">
        <v>49</v>
      </c>
      <c r="E280" s="2">
        <v>2751</v>
      </c>
      <c r="F280" s="2" t="s">
        <v>24</v>
      </c>
      <c r="G280" s="2" t="s">
        <v>25</v>
      </c>
      <c r="H280" s="2">
        <v>4</v>
      </c>
      <c r="I280" s="2" t="s">
        <v>26</v>
      </c>
      <c r="J280" s="2" t="s">
        <v>27</v>
      </c>
      <c r="K280" s="2">
        <v>3</v>
      </c>
      <c r="L280" s="2" t="s">
        <v>50</v>
      </c>
      <c r="M280" s="2">
        <v>38</v>
      </c>
      <c r="N280" s="2" t="s">
        <v>27</v>
      </c>
      <c r="O280" s="2" t="s">
        <v>29</v>
      </c>
      <c r="P280" s="2">
        <v>2</v>
      </c>
      <c r="Q280" s="2" t="s">
        <v>30</v>
      </c>
      <c r="R280" s="2">
        <v>2</v>
      </c>
      <c r="S280" s="2" t="s">
        <v>31</v>
      </c>
      <c r="T280" s="2" t="s">
        <v>31</v>
      </c>
      <c r="U280" s="2">
        <v>0</v>
      </c>
      <c r="V280">
        <f>_xlfn.XLOOKUP(B280,Binning_WOE_IV!$C$2:$C$6,Binning_WOE_IV!$I$2:$I$6,"not found",-1)</f>
        <v>-0.94704225543434295</v>
      </c>
      <c r="W280">
        <f>_xlfn.XLOOKUP(E280,Binning_WOE_IV!$C$7:$C$12,Binning_WOE_IV!$I$7:$I$12,"not found",-1)</f>
        <v>0.12361395596717682</v>
      </c>
      <c r="X280">
        <f>_xlfn.XLOOKUP(M280,Binning_WOE_IV!$C$13:$C$18,Binning_WOE_IV!$I$13:$I$18,"not found",-1)</f>
        <v>0.27579903319597576</v>
      </c>
      <c r="Y280">
        <f>_xlfn.XLOOKUP(A280,Binning_WOE_IV!$B$32:$B$35,Binning_WOE_IV!$G$32:$G$35,"not found",0)</f>
        <v>1.1281887537091495</v>
      </c>
      <c r="Z280" s="23">
        <f>_xlfn.XLOOKUP(_xlfn.XLOOKUP(C280,Binning_WOE_IV!$AF$2:$AF$6,Binning_WOE_IV!$AG$2:$AG$6,"not found",0),Binning_WOE_IV!$R$36:$R$38,Binning_WOE_IV!$G$36:$G$38,"not found",0)</f>
        <v>0.68738688104907397</v>
      </c>
      <c r="AA280" cm="1">
        <f t="array" ref="AA280">_xlfn.SWITCH(D280,"radio/tv",Binning_WOE_IV!$G$39,"other",Binning_WOE_IV!$G$39,"education",Binning_WOE_IV!$G$40,"retraining",Binning_WOE_IV!$G$40,"furniture/equipment",Binning_WOE_IV!$G$41,"domestic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80">
        <f>_xlfn.LET(_xlpm.b,_xlfn.XLOOKUP(F280,Binning_WOE_IV!$AJ$2:$AJ$6,Binning_WOE_IV!$AK$2:$AK$6,"not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80">
        <f>_xlfn.LET(_xlpm.b,_xlfn.XLOOKUP(G280,Binning_WOE_IV!$AL$2:$AL$6,Binning_WOE_IV!$AM$2:$AM$6,"not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80">
        <f>_xlfn.XLOOKUP(_xlfn.XLOOKUP(I280,Binning_WOE_IV!$AN$2:$AN$5,Binning_WOE_IV!$AO$2:$AO$5,"not found",0),Binning_WOE_IV!$R$53:$R$55,Binning_WOE_IV!$G$53:$G$55,"not found",0)</f>
        <v>0.1811117123342415</v>
      </c>
      <c r="AE280">
        <f>_xlfn.LET(_xlpm.b,_xlfn.XLOOKUP(L280,Binning_WOE_IV!$AQ$2:$AQ$5,Binning_WOE_IV!$AR$2:$AR$5,"not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80">
        <f>_xlfn.XLOOKUP(_xlfn.XLOOKUP(N280,Binning_WOE_IV!$AS$2:$AS$4,Binning_WOE_IV!$AT$2:$AT$4,"not found",0),Binning_WOE_IV!$R$62:$R$63,Binning_WOE_IV!$G$62:$G$63,"not found",0)</f>
        <v>0.12957806221905885</v>
      </c>
      <c r="AG280">
        <f>_xlfn.XLOOKUP(_xlfn.XLOOKUP(O280,Binning_WOE_IV!$AU$2:$AU$4,Binning_WOE_IV!$AV$2:$AV$4,"not found",0),Binning_WOE_IV!$R$64:$R$65,Binning_WOE_IV!$G$64:$G$65,"not found",0)</f>
        <v>0.23435622685305388</v>
      </c>
      <c r="AH280">
        <f>V280*TEST_SUMMARY!$C$3</f>
        <v>0.74681907872931619</v>
      </c>
      <c r="AI280">
        <f>W280*TEST_SUMMARY!$C$4</f>
        <v>-6.1692557392340606E-2</v>
      </c>
      <c r="AJ280">
        <f>X280*TEST_SUMMARY!$C$5</f>
        <v>-0.1756525653466223</v>
      </c>
      <c r="AK280">
        <f>Y280*TEST_SUMMARY!$C$6</f>
        <v>-0.88431454425511169</v>
      </c>
      <c r="AL280">
        <f>Z280*TEST_SUMMARY!$C$7</f>
        <v>-0.37777464997720578</v>
      </c>
      <c r="AM280">
        <f>AA280*TEST_SUMMARY!$C$8</f>
        <v>-0.46936907902687153</v>
      </c>
      <c r="AN280">
        <f>AB280*TEST_SUMMARY!$C$9</f>
        <v>-0.49611293003523665</v>
      </c>
      <c r="AO280">
        <f>AC280*TEST_SUMMARY!$C$10</f>
        <v>-0.18469041192036334</v>
      </c>
      <c r="AP280">
        <f>AD280*TEST_SUMMARY!$C$11</f>
        <v>-0.21458247952085815</v>
      </c>
      <c r="AQ280">
        <f>AE280*TEST_SUMMARY!$C$12</f>
        <v>6.1778553558697331E-2</v>
      </c>
      <c r="AR280">
        <f>AF280*TEST_SUMMARY!$C$13</f>
        <v>-7.9424741749105313E-2</v>
      </c>
      <c r="AS280">
        <f>AG280*TEST_SUMMARY!$C$14</f>
        <v>-8.8614999578798745E-2</v>
      </c>
      <c r="AT280">
        <f>TEST_SUMMARY!$C$2+SUM(AH280:AS280)</f>
        <v>-3.0450321412766232</v>
      </c>
      <c r="AU280">
        <f t="shared" si="49"/>
        <v>4.5432435340758796E-2</v>
      </c>
      <c r="AV280">
        <f t="shared" si="50"/>
        <v>4.6496852926802529E-2</v>
      </c>
      <c r="AW280">
        <f t="shared" si="51"/>
        <v>1</v>
      </c>
      <c r="AX280">
        <f t="shared" si="52"/>
        <v>0</v>
      </c>
      <c r="AY280" s="35">
        <f t="shared" si="60"/>
        <v>195</v>
      </c>
      <c r="AZ280" s="35">
        <f t="shared" si="60"/>
        <v>84</v>
      </c>
      <c r="BA280" s="35">
        <f t="shared" si="56"/>
        <v>0.90697674418604646</v>
      </c>
      <c r="BB280" s="35">
        <f t="shared" si="57"/>
        <v>0.9882352941176471</v>
      </c>
      <c r="BC280" s="35">
        <f t="shared" si="53"/>
        <v>8.1258549931600643E-2</v>
      </c>
      <c r="BD280">
        <f t="shared" si="54"/>
        <v>0.9882352941176471</v>
      </c>
      <c r="BE280">
        <f t="shared" si="55"/>
        <v>0.90697674418604646</v>
      </c>
      <c r="BF280" s="23">
        <f>VLOOKUP(AH280,POINTS_TABLE!$D$2:$E$6,2,FALSE)</f>
        <v>32.322965439721465</v>
      </c>
      <c r="BG280" s="23">
        <f>VLOOKUP(AI280,POINTS_TABLE!$D$7:$E$12,2,FALSE)</f>
        <v>-2.6701063982906263</v>
      </c>
      <c r="BH280" s="23">
        <f>VLOOKUP(AJ280,POINTS_TABLE!$D$13:$E$18,2,FALSE)</f>
        <v>-7.6023925483498971</v>
      </c>
      <c r="BI280" s="23">
        <f>VLOOKUP(AK280,POINTS_TABLE!$D$21:$E$24,2,FALSE)</f>
        <v>-38.273886227485001</v>
      </c>
      <c r="BJ280" s="23">
        <f>VLOOKUP(AL280,POINTS_TABLE!$D$25:$E$27,2,FALSE)</f>
        <v>-16.350408422870363</v>
      </c>
      <c r="BK280" s="23">
        <f>VLOOKUP(AM280,POINTS_TABLE!$D$28:$E$33,2,FALSE)</f>
        <v>-20.314693279760625</v>
      </c>
      <c r="BL280" s="23">
        <f>VLOOKUP(AN280,POINTS_TABLE!$D$34:$E$37,2,FALSE)</f>
        <v>-21.472189916481874</v>
      </c>
      <c r="BM280" s="23">
        <f>VLOOKUP(AO280,POINTS_TABLE!$D$38:$E$41,2,FALSE)</f>
        <v>-7.9935582413174426</v>
      </c>
      <c r="BN280" s="23">
        <f>VLOOKUP(AP280,POINTS_TABLE!$D$42:$E$44,2,FALSE)</f>
        <v>-9.2873123719919874</v>
      </c>
      <c r="BO280" s="23">
        <f>VLOOKUP(AQ280,POINTS_TABLE!$D$45:$E$48,2,FALSE)</f>
        <v>2.6738283855727758</v>
      </c>
      <c r="BP280" s="23">
        <f>VLOOKUP(AR280,POINTS_TABLE!$D$49:$E$50,2,FALSE)</f>
        <v>-3.4375704313596254</v>
      </c>
      <c r="BQ280" s="23">
        <f>VLOOKUP(AS280,POINTS_TABLE!$D$51:$E$52,2,FALSE)</f>
        <v>-3.8353326132213157</v>
      </c>
      <c r="BR280" s="39">
        <f>ROUND(SCORECARD_SCALLING!$C$6-SUM(BF280:BQ280)-TRAIN_SUMMARY!$C$2*SCORECARD_SCALLING!$C$5,0)</f>
        <v>602</v>
      </c>
      <c r="BS280" t="str">
        <f t="shared" si="58"/>
        <v>Accept</v>
      </c>
      <c r="BT280">
        <f t="shared" si="59"/>
        <v>3</v>
      </c>
    </row>
    <row r="281" spans="1:72">
      <c r="A281" s="2" t="s">
        <v>37</v>
      </c>
      <c r="B281" s="2">
        <v>9</v>
      </c>
      <c r="C281" s="2" t="s">
        <v>33</v>
      </c>
      <c r="D281" s="2" t="s">
        <v>23</v>
      </c>
      <c r="E281" s="2">
        <v>1478</v>
      </c>
      <c r="F281" s="2" t="s">
        <v>34</v>
      </c>
      <c r="G281" s="2" t="s">
        <v>39</v>
      </c>
      <c r="H281" s="2">
        <v>4</v>
      </c>
      <c r="I281" s="2" t="s">
        <v>26</v>
      </c>
      <c r="J281" s="2" t="s">
        <v>27</v>
      </c>
      <c r="K281" s="2">
        <v>2</v>
      </c>
      <c r="L281" s="2" t="s">
        <v>50</v>
      </c>
      <c r="M281" s="2">
        <v>22</v>
      </c>
      <c r="N281" s="2" t="s">
        <v>27</v>
      </c>
      <c r="O281" s="2" t="s">
        <v>29</v>
      </c>
      <c r="P281" s="2">
        <v>1</v>
      </c>
      <c r="Q281" s="2" t="s">
        <v>30</v>
      </c>
      <c r="R281" s="2">
        <v>1</v>
      </c>
      <c r="S281" s="2" t="s">
        <v>27</v>
      </c>
      <c r="T281" s="2" t="s">
        <v>31</v>
      </c>
      <c r="U281" s="2">
        <v>1</v>
      </c>
      <c r="V281">
        <f>_xlfn.XLOOKUP(B281,Binning_WOE_IV!$C$2:$C$6,Binning_WOE_IV!$I$2:$I$6,"not found",-1)</f>
        <v>1.0146162505891094</v>
      </c>
      <c r="W281">
        <f>_xlfn.XLOOKUP(E281,Binning_WOE_IV!$C$7:$C$12,Binning_WOE_IV!$I$7:$I$12,"not found",-1)</f>
        <v>0.16104877718831048</v>
      </c>
      <c r="X281">
        <f>_xlfn.XLOOKUP(M281,Binning_WOE_IV!$C$13:$C$18,Binning_WOE_IV!$I$13:$I$18,"not found",-1)</f>
        <v>-0.40221483439086264</v>
      </c>
      <c r="Y281">
        <f>_xlfn.XLOOKUP(A281,Binning_WOE_IV!$B$32:$B$35,Binning_WOE_IV!$G$32:$G$35,"not found",0)</f>
        <v>1.1281887537091495</v>
      </c>
      <c r="Z281" s="23">
        <f>_xlfn.XLOOKUP(_xlfn.XLOOKUP(C281,Binning_WOE_IV!$AF$2:$AF$6,Binning_WOE_IV!$AG$2:$AG$6,"not found",0),Binning_WOE_IV!$R$36:$R$38,Binning_WOE_IV!$G$36:$G$38,"not found",0)</f>
        <v>-4.4726268044255127E-2</v>
      </c>
      <c r="AA281" cm="1">
        <f t="array" ref="AA281">_xlfn.SWITCH(D281,"radio/tv",Binning_WOE_IV!$G$39,"other",Binning_WOE_IV!$G$39,"education",Binning_WOE_IV!$G$40,"retraining",Binning_WOE_IV!$G$40,"furniture/equipment",Binning_WOE_IV!$G$41,"domestic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81">
        <f>_xlfn.LET(_xlpm.b,_xlfn.XLOOKUP(F281,Binning_WOE_IV!$AJ$2:$AJ$6,Binning_WOE_IV!$AK$2:$AK$6,"not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81">
        <f>_xlfn.LET(_xlpm.b,_xlfn.XLOOKUP(G281,Binning_WOE_IV!$AL$2:$AL$6,Binning_WOE_IV!$AM$2:$AM$6,"not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81">
        <f>_xlfn.XLOOKUP(_xlfn.XLOOKUP(I281,Binning_WOE_IV!$AN$2:$AN$5,Binning_WOE_IV!$AO$2:$AO$5,"not found",0),Binning_WOE_IV!$R$53:$R$55,Binning_WOE_IV!$G$53:$G$55,"not found",0)</f>
        <v>0.1811117123342415</v>
      </c>
      <c r="AE281">
        <f>_xlfn.LET(_xlpm.b,_xlfn.XLOOKUP(L281,Binning_WOE_IV!$AQ$2:$AQ$5,Binning_WOE_IV!$AR$2:$AR$5,"not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81">
        <f>_xlfn.XLOOKUP(_xlfn.XLOOKUP(N281,Binning_WOE_IV!$AS$2:$AS$4,Binning_WOE_IV!$AT$2:$AT$4,"not found",0),Binning_WOE_IV!$R$62:$R$63,Binning_WOE_IV!$G$62:$G$63,"not found",0)</f>
        <v>0.12957806221905885</v>
      </c>
      <c r="AG281">
        <f>_xlfn.XLOOKUP(_xlfn.XLOOKUP(O281,Binning_WOE_IV!$AU$2:$AU$4,Binning_WOE_IV!$AV$2:$AV$4,"not found",0),Binning_WOE_IV!$R$64:$R$65,Binning_WOE_IV!$G$64:$G$65,"not found",0)</f>
        <v>0.23435622685305388</v>
      </c>
      <c r="AH281">
        <f>V281*TEST_SUMMARY!$C$3</f>
        <v>-0.80010661528638027</v>
      </c>
      <c r="AI281">
        <f>W281*TEST_SUMMARY!$C$4</f>
        <v>-8.037531726833734E-2</v>
      </c>
      <c r="AJ281">
        <f>X281*TEST_SUMMARY!$C$5</f>
        <v>0.25616502952357967</v>
      </c>
      <c r="AK281">
        <f>Y281*TEST_SUMMARY!$C$6</f>
        <v>-0.88431454425511169</v>
      </c>
      <c r="AL281">
        <f>Z281*TEST_SUMMARY!$C$7</f>
        <v>2.4580699342731407E-2</v>
      </c>
      <c r="AM281">
        <f>AA281*TEST_SUMMARY!$C$8</f>
        <v>-0.43521580803835686</v>
      </c>
      <c r="AN281">
        <f>AB281*TEST_SUMMARY!$C$9</f>
        <v>0.17108448609736249</v>
      </c>
      <c r="AO281">
        <f>AC281*TEST_SUMMARY!$C$10</f>
        <v>-0.18469041192036334</v>
      </c>
      <c r="AP281">
        <f>AD281*TEST_SUMMARY!$C$11</f>
        <v>-0.21458247952085815</v>
      </c>
      <c r="AQ281">
        <f>AE281*TEST_SUMMARY!$C$12</f>
        <v>6.1778553558697331E-2</v>
      </c>
      <c r="AR281">
        <f>AF281*TEST_SUMMARY!$C$13</f>
        <v>-7.9424741749105313E-2</v>
      </c>
      <c r="AS281">
        <f>AG281*TEST_SUMMARY!$C$14</f>
        <v>-8.8614999578798745E-2</v>
      </c>
      <c r="AT281">
        <f>TEST_SUMMARY!$C$2+SUM(AH281:AS281)</f>
        <v>-3.0751169638570639</v>
      </c>
      <c r="AU281">
        <f t="shared" si="49"/>
        <v>4.414540481951041E-2</v>
      </c>
      <c r="AV281">
        <f t="shared" si="50"/>
        <v>3.1202664384472736</v>
      </c>
      <c r="AW281">
        <f t="shared" si="51"/>
        <v>0</v>
      </c>
      <c r="AX281">
        <f t="shared" si="52"/>
        <v>1</v>
      </c>
      <c r="AY281" s="35">
        <f t="shared" si="60"/>
        <v>195</v>
      </c>
      <c r="AZ281" s="35">
        <f t="shared" si="60"/>
        <v>85</v>
      </c>
      <c r="BA281" s="35">
        <f t="shared" si="56"/>
        <v>0.90697674418604646</v>
      </c>
      <c r="BB281" s="35">
        <f t="shared" si="57"/>
        <v>1</v>
      </c>
      <c r="BC281" s="35">
        <f t="shared" si="53"/>
        <v>9.3023255813953543E-2</v>
      </c>
      <c r="BD281">
        <f t="shared" si="54"/>
        <v>1</v>
      </c>
      <c r="BE281">
        <f t="shared" si="55"/>
        <v>0.90697674418604646</v>
      </c>
      <c r="BF281" s="23">
        <f>VLOOKUP(AH281,POINTS_TABLE!$D$2:$E$6,2,FALSE)</f>
        <v>-34.629295381683434</v>
      </c>
      <c r="BG281" s="23">
        <f>VLOOKUP(AI281,POINTS_TABLE!$D$7:$E$12,2,FALSE)</f>
        <v>-3.4787121489872201</v>
      </c>
      <c r="BH281" s="23">
        <f>VLOOKUP(AJ281,POINTS_TABLE!$D$13:$E$18,2,FALSE)</f>
        <v>11.087040532285299</v>
      </c>
      <c r="BI281" s="23">
        <f>VLOOKUP(AK281,POINTS_TABLE!$D$21:$E$24,2,FALSE)</f>
        <v>-38.273886227485001</v>
      </c>
      <c r="BJ281" s="23">
        <f>VLOOKUP(AL281,POINTS_TABLE!$D$25:$E$27,2,FALSE)</f>
        <v>1.063873591300236</v>
      </c>
      <c r="BK281" s="23">
        <f>VLOOKUP(AM281,POINTS_TABLE!$D$28:$E$33,2,FALSE)</f>
        <v>-18.836510639202615</v>
      </c>
      <c r="BL281" s="23">
        <f>VLOOKUP(AN281,POINTS_TABLE!$D$34:$E$37,2,FALSE)</f>
        <v>7.4046821899710498</v>
      </c>
      <c r="BM281" s="23">
        <f>VLOOKUP(AO281,POINTS_TABLE!$D$38:$E$41,2,FALSE)</f>
        <v>-7.9935582413174426</v>
      </c>
      <c r="BN281" s="23">
        <f>VLOOKUP(AP281,POINTS_TABLE!$D$42:$E$44,2,FALSE)</f>
        <v>-9.2873123719919874</v>
      </c>
      <c r="BO281" s="23">
        <f>VLOOKUP(AQ281,POINTS_TABLE!$D$45:$E$48,2,FALSE)</f>
        <v>2.6738283855727758</v>
      </c>
      <c r="BP281" s="23">
        <f>VLOOKUP(AR281,POINTS_TABLE!$D$49:$E$50,2,FALSE)</f>
        <v>-3.4375704313596254</v>
      </c>
      <c r="BQ281" s="23">
        <f>VLOOKUP(AS281,POINTS_TABLE!$D$51:$E$52,2,FALSE)</f>
        <v>-3.8353326132213157</v>
      </c>
      <c r="BR281" s="39">
        <f>ROUND(SCORECARD_SCALLING!$C$6-SUM(BF281:BQ281)-TRAIN_SUMMARY!$C$2*SCORECARD_SCALLING!$C$5,0)</f>
        <v>603</v>
      </c>
      <c r="BS281" t="str">
        <f t="shared" si="58"/>
        <v>Accept</v>
      </c>
      <c r="BT281">
        <f t="shared" si="59"/>
        <v>3</v>
      </c>
    </row>
    <row r="282" spans="1:72">
      <c r="A282" s="2" t="s">
        <v>37</v>
      </c>
      <c r="B282" s="2">
        <v>24</v>
      </c>
      <c r="C282" s="2" t="s">
        <v>33</v>
      </c>
      <c r="D282" s="2" t="s">
        <v>49</v>
      </c>
      <c r="E282" s="2">
        <v>6313</v>
      </c>
      <c r="F282" s="2" t="s">
        <v>24</v>
      </c>
      <c r="G282" s="2" t="s">
        <v>25</v>
      </c>
      <c r="H282" s="2">
        <v>3</v>
      </c>
      <c r="I282" s="2" t="s">
        <v>26</v>
      </c>
      <c r="J282" s="2" t="s">
        <v>27</v>
      </c>
      <c r="K282" s="2">
        <v>4</v>
      </c>
      <c r="L282" s="2" t="s">
        <v>50</v>
      </c>
      <c r="M282" s="2">
        <v>41</v>
      </c>
      <c r="N282" s="2" t="s">
        <v>27</v>
      </c>
      <c r="O282" s="2" t="s">
        <v>29</v>
      </c>
      <c r="P282" s="2">
        <v>1</v>
      </c>
      <c r="Q282" s="2" t="s">
        <v>52</v>
      </c>
      <c r="R282" s="2">
        <v>2</v>
      </c>
      <c r="S282" s="2" t="s">
        <v>31</v>
      </c>
      <c r="T282" s="2" t="s">
        <v>31</v>
      </c>
      <c r="U282" s="2">
        <v>0</v>
      </c>
      <c r="V282">
        <f>_xlfn.XLOOKUP(B282,Binning_WOE_IV!$C$2:$C$6,Binning_WOE_IV!$I$2:$I$6,"not found",-1)</f>
        <v>-0.12917431193202994</v>
      </c>
      <c r="W282">
        <f>_xlfn.XLOOKUP(E282,Binning_WOE_IV!$C$7:$C$12,Binning_WOE_IV!$I$7:$I$12,"not found",-1)</f>
        <v>-0.1020145435816787</v>
      </c>
      <c r="X282">
        <f>_xlfn.XLOOKUP(M282,Binning_WOE_IV!$C$13:$C$18,Binning_WOE_IV!$I$13:$I$18,"not found",-1)</f>
        <v>0.27579903319597576</v>
      </c>
      <c r="Y282">
        <f>_xlfn.XLOOKUP(A282,Binning_WOE_IV!$B$32:$B$35,Binning_WOE_IV!$G$32:$G$35,"not found",0)</f>
        <v>1.1281887537091495</v>
      </c>
      <c r="Z282" s="23">
        <f>_xlfn.XLOOKUP(_xlfn.XLOOKUP(C282,Binning_WOE_IV!$AF$2:$AF$6,Binning_WOE_IV!$AG$2:$AG$6,"not found",0),Binning_WOE_IV!$R$36:$R$38,Binning_WOE_IV!$G$36:$G$38,"not found",0)</f>
        <v>-4.4726268044255127E-2</v>
      </c>
      <c r="AA282" cm="1">
        <f t="array" ref="AA282">_xlfn.SWITCH(D282,"radio/tv",Binning_WOE_IV!$G$39,"other",Binning_WOE_IV!$G$39,"education",Binning_WOE_IV!$G$40,"retraining",Binning_WOE_IV!$G$40,"furniture/equipment",Binning_WOE_IV!$G$41,"domestic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82">
        <f>_xlfn.LET(_xlpm.b,_xlfn.XLOOKUP(F282,Binning_WOE_IV!$AJ$2:$AJ$6,Binning_WOE_IV!$AK$2:$AK$6,"not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82">
        <f>_xlfn.LET(_xlpm.b,_xlfn.XLOOKUP(G282,Binning_WOE_IV!$AL$2:$AL$6,Binning_WOE_IV!$AM$2:$AM$6,"not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82">
        <f>_xlfn.XLOOKUP(_xlfn.XLOOKUP(I282,Binning_WOE_IV!$AN$2:$AN$5,Binning_WOE_IV!$AO$2:$AO$5,"not found",0),Binning_WOE_IV!$R$53:$R$55,Binning_WOE_IV!$G$53:$G$55,"not found",0)</f>
        <v>0.1811117123342415</v>
      </c>
      <c r="AE282">
        <f>_xlfn.LET(_xlpm.b,_xlfn.XLOOKUP(L282,Binning_WOE_IV!$AQ$2:$AQ$5,Binning_WOE_IV!$AR$2:$AR$5,"not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82">
        <f>_xlfn.XLOOKUP(_xlfn.XLOOKUP(N282,Binning_WOE_IV!$AS$2:$AS$4,Binning_WOE_IV!$AT$2:$AT$4,"not found",0),Binning_WOE_IV!$R$62:$R$63,Binning_WOE_IV!$G$62:$G$63,"not found",0)</f>
        <v>0.12957806221905885</v>
      </c>
      <c r="AG282">
        <f>_xlfn.XLOOKUP(_xlfn.XLOOKUP(O282,Binning_WOE_IV!$AU$2:$AU$4,Binning_WOE_IV!$AV$2:$AV$4,"not found",0),Binning_WOE_IV!$R$64:$R$65,Binning_WOE_IV!$G$64:$G$65,"not found",0)</f>
        <v>0.23435622685305388</v>
      </c>
      <c r="AH282">
        <f>V282*TEST_SUMMARY!$C$3</f>
        <v>0.10186434668464488</v>
      </c>
      <c r="AI282">
        <f>W282*TEST_SUMMARY!$C$4</f>
        <v>5.0912844229637523E-2</v>
      </c>
      <c r="AJ282">
        <f>X282*TEST_SUMMARY!$C$5</f>
        <v>-0.1756525653466223</v>
      </c>
      <c r="AK282">
        <f>Y282*TEST_SUMMARY!$C$6</f>
        <v>-0.88431454425511169</v>
      </c>
      <c r="AL282">
        <f>Z282*TEST_SUMMARY!$C$7</f>
        <v>2.4580699342731407E-2</v>
      </c>
      <c r="AM282">
        <f>AA282*TEST_SUMMARY!$C$8</f>
        <v>-0.46936907902687153</v>
      </c>
      <c r="AN282">
        <f>AB282*TEST_SUMMARY!$C$9</f>
        <v>-0.49611293003523665</v>
      </c>
      <c r="AO282">
        <f>AC282*TEST_SUMMARY!$C$10</f>
        <v>-0.18469041192036334</v>
      </c>
      <c r="AP282">
        <f>AD282*TEST_SUMMARY!$C$11</f>
        <v>-0.21458247952085815</v>
      </c>
      <c r="AQ282">
        <f>AE282*TEST_SUMMARY!$C$12</f>
        <v>6.1778553558697331E-2</v>
      </c>
      <c r="AR282">
        <f>AF282*TEST_SUMMARY!$C$13</f>
        <v>-7.9424741749105313E-2</v>
      </c>
      <c r="AS282">
        <f>AG282*TEST_SUMMARY!$C$14</f>
        <v>-8.8614999578798745E-2</v>
      </c>
      <c r="AT282">
        <f>TEST_SUMMARY!$C$2+SUM(AH282:AS282)</f>
        <v>-3.1750261223793794</v>
      </c>
      <c r="AU282">
        <f t="shared" si="49"/>
        <v>4.0116426048928004E-2</v>
      </c>
      <c r="AV282">
        <f t="shared" si="50"/>
        <v>4.094327900922138E-2</v>
      </c>
      <c r="AW282">
        <f t="shared" si="51"/>
        <v>1</v>
      </c>
      <c r="AX282">
        <f t="shared" si="52"/>
        <v>0</v>
      </c>
      <c r="AY282" s="35">
        <f t="shared" si="60"/>
        <v>196</v>
      </c>
      <c r="AZ282" s="35">
        <f t="shared" si="60"/>
        <v>85</v>
      </c>
      <c r="BA282" s="35">
        <f t="shared" si="56"/>
        <v>0.91162790697674423</v>
      </c>
      <c r="BB282" s="35">
        <f t="shared" si="57"/>
        <v>1</v>
      </c>
      <c r="BC282" s="35">
        <f t="shared" si="53"/>
        <v>8.8372093023255771E-2</v>
      </c>
      <c r="BD282">
        <f t="shared" si="54"/>
        <v>1</v>
      </c>
      <c r="BE282">
        <f t="shared" si="55"/>
        <v>0.91162790697674423</v>
      </c>
      <c r="BF282" s="23">
        <f>VLOOKUP(AH282,POINTS_TABLE!$D$2:$E$6,2,FALSE)</f>
        <v>4.4087756341599382</v>
      </c>
      <c r="BG282" s="23">
        <f>VLOOKUP(AI282,POINTS_TABLE!$D$7:$E$12,2,FALSE)</f>
        <v>2.2035512366295098</v>
      </c>
      <c r="BH282" s="23">
        <f>VLOOKUP(AJ282,POINTS_TABLE!$D$13:$E$18,2,FALSE)</f>
        <v>-7.6023925483498971</v>
      </c>
      <c r="BI282" s="23">
        <f>VLOOKUP(AK282,POINTS_TABLE!$D$21:$E$24,2,FALSE)</f>
        <v>-38.273886227485001</v>
      </c>
      <c r="BJ282" s="23">
        <f>VLOOKUP(AL282,POINTS_TABLE!$D$25:$E$27,2,FALSE)</f>
        <v>1.063873591300236</v>
      </c>
      <c r="BK282" s="23">
        <f>VLOOKUP(AM282,POINTS_TABLE!$D$28:$E$33,2,FALSE)</f>
        <v>-20.314693279760625</v>
      </c>
      <c r="BL282" s="23">
        <f>VLOOKUP(AN282,POINTS_TABLE!$D$34:$E$37,2,FALSE)</f>
        <v>-21.472189916481874</v>
      </c>
      <c r="BM282" s="23">
        <f>VLOOKUP(AO282,POINTS_TABLE!$D$38:$E$41,2,FALSE)</f>
        <v>-7.9935582413174426</v>
      </c>
      <c r="BN282" s="23">
        <f>VLOOKUP(AP282,POINTS_TABLE!$D$42:$E$44,2,FALSE)</f>
        <v>-9.2873123719919874</v>
      </c>
      <c r="BO282" s="23">
        <f>VLOOKUP(AQ282,POINTS_TABLE!$D$45:$E$48,2,FALSE)</f>
        <v>2.6738283855727758</v>
      </c>
      <c r="BP282" s="23">
        <f>VLOOKUP(AR282,POINTS_TABLE!$D$49:$E$50,2,FALSE)</f>
        <v>-3.4375704313596254</v>
      </c>
      <c r="BQ282" s="23">
        <f>VLOOKUP(AS282,POINTS_TABLE!$D$51:$E$52,2,FALSE)</f>
        <v>-3.8353326132213157</v>
      </c>
      <c r="BR282" s="39">
        <f>ROUND(SCORECARD_SCALLING!$C$6-SUM(BF282:BQ282)-TRAIN_SUMMARY!$C$2*SCORECARD_SCALLING!$C$5,0)</f>
        <v>608</v>
      </c>
      <c r="BS282" t="str">
        <f t="shared" si="58"/>
        <v>Accept</v>
      </c>
      <c r="BT282">
        <f t="shared" si="59"/>
        <v>3</v>
      </c>
    </row>
    <row r="283" spans="1:72">
      <c r="A283" s="2" t="s">
        <v>37</v>
      </c>
      <c r="B283" s="2">
        <v>15</v>
      </c>
      <c r="C283" s="2" t="s">
        <v>33</v>
      </c>
      <c r="D283" s="2" t="s">
        <v>23</v>
      </c>
      <c r="E283" s="2">
        <v>1213</v>
      </c>
      <c r="F283" s="2" t="s">
        <v>48</v>
      </c>
      <c r="G283" s="2" t="s">
        <v>25</v>
      </c>
      <c r="H283" s="2">
        <v>4</v>
      </c>
      <c r="I283" s="2" t="s">
        <v>26</v>
      </c>
      <c r="J283" s="2" t="s">
        <v>27</v>
      </c>
      <c r="K283" s="2">
        <v>3</v>
      </c>
      <c r="L283" s="2" t="s">
        <v>43</v>
      </c>
      <c r="M283" s="2">
        <v>47</v>
      </c>
      <c r="N283" s="2" t="s">
        <v>65</v>
      </c>
      <c r="O283" s="2" t="s">
        <v>29</v>
      </c>
      <c r="P283" s="2">
        <v>1</v>
      </c>
      <c r="Q283" s="2" t="s">
        <v>30</v>
      </c>
      <c r="R283" s="2">
        <v>1</v>
      </c>
      <c r="S283" s="2" t="s">
        <v>31</v>
      </c>
      <c r="T283" s="2" t="s">
        <v>31</v>
      </c>
      <c r="U283" s="2">
        <v>0</v>
      </c>
      <c r="V283">
        <f>_xlfn.XLOOKUP(B283,Binning_WOE_IV!$C$2:$C$6,Binning_WOE_IV!$I$2:$I$6,"not found",-1)</f>
        <v>7.0953437452657447E-2</v>
      </c>
      <c r="W283">
        <f>_xlfn.XLOOKUP(E283,Binning_WOE_IV!$C$7:$C$12,Binning_WOE_IV!$I$7:$I$12,"not found",-1)</f>
        <v>0.16104877718831048</v>
      </c>
      <c r="X283">
        <f>_xlfn.XLOOKUP(M283,Binning_WOE_IV!$C$13:$C$18,Binning_WOE_IV!$I$13:$I$18,"not found",-1)</f>
        <v>0.42044277372805144</v>
      </c>
      <c r="Y283">
        <f>_xlfn.XLOOKUP(A283,Binning_WOE_IV!$B$32:$B$35,Binning_WOE_IV!$G$32:$G$35,"not found",0)</f>
        <v>1.1281887537091495</v>
      </c>
      <c r="Z283" s="23">
        <f>_xlfn.XLOOKUP(_xlfn.XLOOKUP(C283,Binning_WOE_IV!$AF$2:$AF$6,Binning_WOE_IV!$AG$2:$AG$6,"not found",0),Binning_WOE_IV!$R$36:$R$38,Binning_WOE_IV!$G$36:$G$38,"not found",0)</f>
        <v>-4.4726268044255127E-2</v>
      </c>
      <c r="AA283" cm="1">
        <f t="array" ref="AA283">_xlfn.SWITCH(D283,"radio/tv",Binning_WOE_IV!$G$39,"other",Binning_WOE_IV!$G$39,"education",Binning_WOE_IV!$G$40,"retraining",Binning_WOE_IV!$G$40,"furniture/equipment",Binning_WOE_IV!$G$41,"domestic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83">
        <f>_xlfn.LET(_xlpm.b,_xlfn.XLOOKUP(F283,Binning_WOE_IV!$AJ$2:$AJ$6,Binning_WOE_IV!$AK$2:$AK$6,"not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83">
        <f>_xlfn.LET(_xlpm.b,_xlfn.XLOOKUP(G283,Binning_WOE_IV!$AL$2:$AL$6,Binning_WOE_IV!$AM$2:$AM$6,"not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83">
        <f>_xlfn.XLOOKUP(_xlfn.XLOOKUP(I283,Binning_WOE_IV!$AN$2:$AN$5,Binning_WOE_IV!$AO$2:$AO$5,"not found",0),Binning_WOE_IV!$R$53:$R$55,Binning_WOE_IV!$G$53:$G$55,"not found",0)</f>
        <v>0.1811117123342415</v>
      </c>
      <c r="AE283">
        <f>_xlfn.LET(_xlpm.b,_xlfn.XLOOKUP(L283,Binning_WOE_IV!$AQ$2:$AQ$5,Binning_WOE_IV!$AR$2:$AR$5,"not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83">
        <f>_xlfn.XLOOKUP(_xlfn.XLOOKUP(N283,Binning_WOE_IV!$AS$2:$AS$4,Binning_WOE_IV!$AT$2:$AT$4,"not found",0),Binning_WOE_IV!$R$62:$R$63,Binning_WOE_IV!$G$62:$G$63,"not found",0)</f>
        <v>-0.54969627176468283</v>
      </c>
      <c r="AG283">
        <f>_xlfn.XLOOKUP(_xlfn.XLOOKUP(O283,Binning_WOE_IV!$AU$2:$AU$4,Binning_WOE_IV!$AV$2:$AV$4,"not found",0),Binning_WOE_IV!$R$64:$R$65,Binning_WOE_IV!$G$64:$G$65,"not found",0)</f>
        <v>0.23435622685305388</v>
      </c>
      <c r="AH283">
        <f>V283*TEST_SUMMARY!$C$3</f>
        <v>-5.5952498937620498E-2</v>
      </c>
      <c r="AI283">
        <f>W283*TEST_SUMMARY!$C$4</f>
        <v>-8.037531726833734E-2</v>
      </c>
      <c r="AJ283">
        <f>X283*TEST_SUMMARY!$C$5</f>
        <v>-0.26777415036949909</v>
      </c>
      <c r="AK283">
        <f>Y283*TEST_SUMMARY!$C$6</f>
        <v>-0.88431454425511169</v>
      </c>
      <c r="AL283">
        <f>Z283*TEST_SUMMARY!$C$7</f>
        <v>2.4580699342731407E-2</v>
      </c>
      <c r="AM283">
        <f>AA283*TEST_SUMMARY!$C$8</f>
        <v>-0.43521580803835686</v>
      </c>
      <c r="AN283">
        <f>AB283*TEST_SUMMARY!$C$9</f>
        <v>-0.49793991054548797</v>
      </c>
      <c r="AO283">
        <f>AC283*TEST_SUMMARY!$C$10</f>
        <v>-0.18469041192036334</v>
      </c>
      <c r="AP283">
        <f>AD283*TEST_SUMMARY!$C$11</f>
        <v>-0.21458247952085815</v>
      </c>
      <c r="AQ283">
        <f>AE283*TEST_SUMMARY!$C$12</f>
        <v>-1.8327249432625072E-2</v>
      </c>
      <c r="AR283">
        <f>AF283*TEST_SUMMARY!$C$13</f>
        <v>0.33693577197926589</v>
      </c>
      <c r="AS283">
        <f>AG283*TEST_SUMMARY!$C$14</f>
        <v>-8.8614999578798745E-2</v>
      </c>
      <c r="AT283">
        <f>TEST_SUMMARY!$C$2+SUM(AH283:AS283)</f>
        <v>-3.1876717133071848</v>
      </c>
      <c r="AU283">
        <f t="shared" si="49"/>
        <v>3.9632302903917067E-2</v>
      </c>
      <c r="AV283">
        <f t="shared" si="50"/>
        <v>4.0439050044431657E-2</v>
      </c>
      <c r="AW283">
        <f t="shared" si="51"/>
        <v>1</v>
      </c>
      <c r="AX283">
        <f t="shared" si="52"/>
        <v>0</v>
      </c>
      <c r="AY283" s="35">
        <f t="shared" si="60"/>
        <v>197</v>
      </c>
      <c r="AZ283" s="35">
        <f t="shared" si="60"/>
        <v>85</v>
      </c>
      <c r="BA283" s="35">
        <f t="shared" si="56"/>
        <v>0.91627906976744189</v>
      </c>
      <c r="BB283" s="35">
        <f t="shared" si="57"/>
        <v>1</v>
      </c>
      <c r="BC283" s="35">
        <f t="shared" si="53"/>
        <v>8.3720930232558111E-2</v>
      </c>
      <c r="BD283">
        <f t="shared" si="54"/>
        <v>1</v>
      </c>
      <c r="BE283">
        <f t="shared" si="55"/>
        <v>0.91627906976744189</v>
      </c>
      <c r="BF283" s="23">
        <f>VLOOKUP(AH283,POINTS_TABLE!$D$2:$E$6,2,FALSE)</f>
        <v>-2.4216717822795024</v>
      </c>
      <c r="BG283" s="23">
        <f>VLOOKUP(AI283,POINTS_TABLE!$D$7:$E$12,2,FALSE)</f>
        <v>-3.4787121489872201</v>
      </c>
      <c r="BH283" s="23">
        <f>VLOOKUP(AJ283,POINTS_TABLE!$D$13:$E$18,2,FALSE)</f>
        <v>-11.589493164489957</v>
      </c>
      <c r="BI283" s="23">
        <f>VLOOKUP(AK283,POINTS_TABLE!$D$21:$E$24,2,FALSE)</f>
        <v>-38.273886227485001</v>
      </c>
      <c r="BJ283" s="23">
        <f>VLOOKUP(AL283,POINTS_TABLE!$D$25:$E$27,2,FALSE)</f>
        <v>1.063873591300236</v>
      </c>
      <c r="BK283" s="23">
        <f>VLOOKUP(AM283,POINTS_TABLE!$D$28:$E$33,2,FALSE)</f>
        <v>-18.836510639202615</v>
      </c>
      <c r="BL283" s="23">
        <f>VLOOKUP(AN283,POINTS_TABLE!$D$34:$E$37,2,FALSE)</f>
        <v>-21.551263188140087</v>
      </c>
      <c r="BM283" s="23">
        <f>VLOOKUP(AO283,POINTS_TABLE!$D$38:$E$41,2,FALSE)</f>
        <v>-7.9935582413174426</v>
      </c>
      <c r="BN283" s="23">
        <f>VLOOKUP(AP283,POINTS_TABLE!$D$42:$E$44,2,FALSE)</f>
        <v>-9.2873123719919874</v>
      </c>
      <c r="BO283" s="23">
        <f>VLOOKUP(AQ283,POINTS_TABLE!$D$45:$E$48,2,FALSE)</f>
        <v>-0.79321895608749771</v>
      </c>
      <c r="BP283" s="23">
        <f>VLOOKUP(AR283,POINTS_TABLE!$D$49:$E$50,2,FALSE)</f>
        <v>14.582867019977442</v>
      </c>
      <c r="BQ283" s="23">
        <f>VLOOKUP(AS283,POINTS_TABLE!$D$51:$E$52,2,FALSE)</f>
        <v>-3.8353326132213157</v>
      </c>
      <c r="BR283" s="39">
        <f>ROUND(SCORECARD_SCALLING!$C$6-SUM(BF283:BQ283)-TRAIN_SUMMARY!$C$2*SCORECARD_SCALLING!$C$5,0)</f>
        <v>608</v>
      </c>
      <c r="BS283" t="str">
        <f t="shared" si="58"/>
        <v>Accept</v>
      </c>
      <c r="BT283">
        <f t="shared" si="59"/>
        <v>3</v>
      </c>
    </row>
    <row r="284" spans="1:72">
      <c r="A284" s="2" t="s">
        <v>37</v>
      </c>
      <c r="B284" s="2">
        <v>18</v>
      </c>
      <c r="C284" s="2" t="s">
        <v>22</v>
      </c>
      <c r="D284" s="2" t="s">
        <v>23</v>
      </c>
      <c r="E284" s="2">
        <v>629</v>
      </c>
      <c r="F284" s="2" t="s">
        <v>48</v>
      </c>
      <c r="G284" s="2" t="s">
        <v>25</v>
      </c>
      <c r="H284" s="2">
        <v>4</v>
      </c>
      <c r="I284" s="2" t="s">
        <v>26</v>
      </c>
      <c r="J284" s="2" t="s">
        <v>27</v>
      </c>
      <c r="K284" s="2">
        <v>3</v>
      </c>
      <c r="L284" s="2" t="s">
        <v>43</v>
      </c>
      <c r="M284" s="2">
        <v>32</v>
      </c>
      <c r="N284" s="2" t="s">
        <v>61</v>
      </c>
      <c r="O284" s="2" t="s">
        <v>29</v>
      </c>
      <c r="P284" s="2">
        <v>2</v>
      </c>
      <c r="Q284" s="2" t="s">
        <v>52</v>
      </c>
      <c r="R284" s="2">
        <v>1</v>
      </c>
      <c r="S284" s="2" t="s">
        <v>31</v>
      </c>
      <c r="T284" s="2" t="s">
        <v>31</v>
      </c>
      <c r="U284" s="2">
        <v>0</v>
      </c>
      <c r="V284">
        <f>_xlfn.XLOOKUP(B284,Binning_WOE_IV!$C$2:$C$6,Binning_WOE_IV!$I$2:$I$6,"not found",-1)</f>
        <v>7.0953437452657447E-2</v>
      </c>
      <c r="W284">
        <f>_xlfn.XLOOKUP(E284,Binning_WOE_IV!$C$7:$C$12,Binning_WOE_IV!$I$7:$I$12,"not found",-1)</f>
        <v>3.9978967825304385E-2</v>
      </c>
      <c r="X284">
        <f>_xlfn.XLOOKUP(M284,Binning_WOE_IV!$C$13:$C$18,Binning_WOE_IV!$I$13:$I$18,"not found",-1)</f>
        <v>-9.0210644079187538E-2</v>
      </c>
      <c r="Y284">
        <f>_xlfn.XLOOKUP(A284,Binning_WOE_IV!$B$32:$B$35,Binning_WOE_IV!$G$32:$G$35,"not found",0)</f>
        <v>1.1281887537091495</v>
      </c>
      <c r="Z284" s="23">
        <f>_xlfn.XLOOKUP(_xlfn.XLOOKUP(C284,Binning_WOE_IV!$AF$2:$AF$6,Binning_WOE_IV!$AG$2:$AG$6,"not found",0),Binning_WOE_IV!$R$36:$R$38,Binning_WOE_IV!$G$36:$G$38,"not found",0)</f>
        <v>0.68738688104907397</v>
      </c>
      <c r="AA284" cm="1">
        <f t="array" ref="AA284">_xlfn.SWITCH(D284,"radio/tv",Binning_WOE_IV!$G$39,"other",Binning_WOE_IV!$G$39,"education",Binning_WOE_IV!$G$40,"retraining",Binning_WOE_IV!$G$40,"furniture/equipment",Binning_WOE_IV!$G$41,"domestic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84">
        <f>_xlfn.LET(_xlpm.b,_xlfn.XLOOKUP(F284,Binning_WOE_IV!$AJ$2:$AJ$6,Binning_WOE_IV!$AK$2:$AK$6,"not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84">
        <f>_xlfn.LET(_xlpm.b,_xlfn.XLOOKUP(G284,Binning_WOE_IV!$AL$2:$AL$6,Binning_WOE_IV!$AM$2:$AM$6,"not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84">
        <f>_xlfn.XLOOKUP(_xlfn.XLOOKUP(I284,Binning_WOE_IV!$AN$2:$AN$5,Binning_WOE_IV!$AO$2:$AO$5,"not found",0),Binning_WOE_IV!$R$53:$R$55,Binning_WOE_IV!$G$53:$G$55,"not found",0)</f>
        <v>0.1811117123342415</v>
      </c>
      <c r="AE284">
        <f>_xlfn.LET(_xlpm.b,_xlfn.XLOOKUP(L284,Binning_WOE_IV!$AQ$2:$AQ$5,Binning_WOE_IV!$AR$2:$AR$5,"not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84">
        <f>_xlfn.XLOOKUP(_xlfn.XLOOKUP(N284,Binning_WOE_IV!$AS$2:$AS$4,Binning_WOE_IV!$AT$2:$AT$4,"not found",0),Binning_WOE_IV!$R$62:$R$63,Binning_WOE_IV!$G$62:$G$63,"not found",0)</f>
        <v>-0.54969627176468283</v>
      </c>
      <c r="AG284">
        <f>_xlfn.XLOOKUP(_xlfn.XLOOKUP(O284,Binning_WOE_IV!$AU$2:$AU$4,Binning_WOE_IV!$AV$2:$AV$4,"not found",0),Binning_WOE_IV!$R$64:$R$65,Binning_WOE_IV!$G$64:$G$65,"not found",0)</f>
        <v>0.23435622685305388</v>
      </c>
      <c r="AH284">
        <f>V284*TEST_SUMMARY!$C$3</f>
        <v>-5.5952498937620498E-2</v>
      </c>
      <c r="AI284">
        <f>W284*TEST_SUMMARY!$C$4</f>
        <v>-1.9952478243670423E-2</v>
      </c>
      <c r="AJ284">
        <f>X284*TEST_SUMMARY!$C$5</f>
        <v>5.7453903556002682E-2</v>
      </c>
      <c r="AK284">
        <f>Y284*TEST_SUMMARY!$C$6</f>
        <v>-0.88431454425511169</v>
      </c>
      <c r="AL284">
        <f>Z284*TEST_SUMMARY!$C$7</f>
        <v>-0.37777464997720578</v>
      </c>
      <c r="AM284">
        <f>AA284*TEST_SUMMARY!$C$8</f>
        <v>-0.43521580803835686</v>
      </c>
      <c r="AN284">
        <f>AB284*TEST_SUMMARY!$C$9</f>
        <v>-0.49793991054548797</v>
      </c>
      <c r="AO284">
        <f>AC284*TEST_SUMMARY!$C$10</f>
        <v>-0.18469041192036334</v>
      </c>
      <c r="AP284">
        <f>AD284*TEST_SUMMARY!$C$11</f>
        <v>-0.21458247952085815</v>
      </c>
      <c r="AQ284">
        <f>AE284*TEST_SUMMARY!$C$12</f>
        <v>-1.8327249432625072E-2</v>
      </c>
      <c r="AR284">
        <f>AF284*TEST_SUMMARY!$C$13</f>
        <v>0.33693577197926589</v>
      </c>
      <c r="AS284">
        <f>AG284*TEST_SUMMARY!$C$14</f>
        <v>-8.8614999578798745E-2</v>
      </c>
      <c r="AT284">
        <f>TEST_SUMMARY!$C$2+SUM(AH284:AS284)</f>
        <v>-3.2043761696769528</v>
      </c>
      <c r="AU284">
        <f t="shared" si="49"/>
        <v>3.9001371498318324E-2</v>
      </c>
      <c r="AV284">
        <f t="shared" si="50"/>
        <v>3.978229717032214E-2</v>
      </c>
      <c r="AW284">
        <f t="shared" si="51"/>
        <v>1</v>
      </c>
      <c r="AX284">
        <f t="shared" si="52"/>
        <v>0</v>
      </c>
      <c r="AY284" s="35">
        <f t="shared" si="60"/>
        <v>198</v>
      </c>
      <c r="AZ284" s="35">
        <f t="shared" si="60"/>
        <v>85</v>
      </c>
      <c r="BA284" s="35">
        <f t="shared" si="56"/>
        <v>0.92093023255813955</v>
      </c>
      <c r="BB284" s="35">
        <f t="shared" si="57"/>
        <v>1</v>
      </c>
      <c r="BC284" s="35">
        <f t="shared" si="53"/>
        <v>7.906976744186045E-2</v>
      </c>
      <c r="BD284">
        <f t="shared" si="54"/>
        <v>1</v>
      </c>
      <c r="BE284">
        <f t="shared" si="55"/>
        <v>0.92093023255813955</v>
      </c>
      <c r="BF284" s="23">
        <f>VLOOKUP(AH284,POINTS_TABLE!$D$2:$E$6,2,FALSE)</f>
        <v>-2.4216717822795024</v>
      </c>
      <c r="BG284" s="23">
        <f>VLOOKUP(AI284,POINTS_TABLE!$D$7:$E$12,2,FALSE)</f>
        <v>-0.86356024246764762</v>
      </c>
      <c r="BH284" s="23">
        <f>VLOOKUP(AJ284,POINTS_TABLE!$D$13:$E$18,2,FALSE)</f>
        <v>2.4866538521987356</v>
      </c>
      <c r="BI284" s="23">
        <f>VLOOKUP(AK284,POINTS_TABLE!$D$21:$E$24,2,FALSE)</f>
        <v>-38.273886227485001</v>
      </c>
      <c r="BJ284" s="23">
        <f>VLOOKUP(AL284,POINTS_TABLE!$D$25:$E$27,2,FALSE)</f>
        <v>-16.350408422870363</v>
      </c>
      <c r="BK284" s="23">
        <f>VLOOKUP(AM284,POINTS_TABLE!$D$28:$E$33,2,FALSE)</f>
        <v>-18.836510639202615</v>
      </c>
      <c r="BL284" s="23">
        <f>VLOOKUP(AN284,POINTS_TABLE!$D$34:$E$37,2,FALSE)</f>
        <v>-21.551263188140087</v>
      </c>
      <c r="BM284" s="23">
        <f>VLOOKUP(AO284,POINTS_TABLE!$D$38:$E$41,2,FALSE)</f>
        <v>-7.9935582413174426</v>
      </c>
      <c r="BN284" s="23">
        <f>VLOOKUP(AP284,POINTS_TABLE!$D$42:$E$44,2,FALSE)</f>
        <v>-9.2873123719919874</v>
      </c>
      <c r="BO284" s="23">
        <f>VLOOKUP(AQ284,POINTS_TABLE!$D$45:$E$48,2,FALSE)</f>
        <v>-0.79321895608749771</v>
      </c>
      <c r="BP284" s="23">
        <f>VLOOKUP(AR284,POINTS_TABLE!$D$49:$E$50,2,FALSE)</f>
        <v>14.582867019977442</v>
      </c>
      <c r="BQ284" s="23">
        <f>VLOOKUP(AS284,POINTS_TABLE!$D$51:$E$52,2,FALSE)</f>
        <v>-3.8353326132213157</v>
      </c>
      <c r="BR284" s="39">
        <f>ROUND(SCORECARD_SCALLING!$C$6-SUM(BF284:BQ284)-TRAIN_SUMMARY!$C$2*SCORECARD_SCALLING!$C$5,0)</f>
        <v>609</v>
      </c>
      <c r="BS284" t="str">
        <f t="shared" si="58"/>
        <v>Accept</v>
      </c>
      <c r="BT284">
        <f t="shared" si="59"/>
        <v>3</v>
      </c>
    </row>
    <row r="285" spans="1:72">
      <c r="A285" s="2" t="s">
        <v>37</v>
      </c>
      <c r="B285" s="2">
        <v>6</v>
      </c>
      <c r="C285" s="2" t="s">
        <v>22</v>
      </c>
      <c r="D285" s="2" t="s">
        <v>23</v>
      </c>
      <c r="E285" s="2">
        <v>1740</v>
      </c>
      <c r="F285" s="2" t="s">
        <v>34</v>
      </c>
      <c r="G285" s="2" t="s">
        <v>25</v>
      </c>
      <c r="H285" s="2">
        <v>2</v>
      </c>
      <c r="I285" s="2" t="s">
        <v>56</v>
      </c>
      <c r="J285" s="2" t="s">
        <v>27</v>
      </c>
      <c r="K285" s="2">
        <v>2</v>
      </c>
      <c r="L285" s="2" t="s">
        <v>28</v>
      </c>
      <c r="M285" s="2">
        <v>30</v>
      </c>
      <c r="N285" s="2" t="s">
        <v>27</v>
      </c>
      <c r="O285" s="2" t="s">
        <v>51</v>
      </c>
      <c r="P285" s="2">
        <v>2</v>
      </c>
      <c r="Q285" s="2" t="s">
        <v>30</v>
      </c>
      <c r="R285" s="2">
        <v>1</v>
      </c>
      <c r="S285" s="2" t="s">
        <v>27</v>
      </c>
      <c r="T285" s="2" t="s">
        <v>31</v>
      </c>
      <c r="U285" s="2">
        <v>0</v>
      </c>
      <c r="V285">
        <f>_xlfn.XLOOKUP(B285,Binning_WOE_IV!$C$2:$C$6,Binning_WOE_IV!$I$2:$I$6,"not found",-1)</f>
        <v>1.0146162505891094</v>
      </c>
      <c r="W285">
        <f>_xlfn.XLOOKUP(E285,Binning_WOE_IV!$C$7:$C$12,Binning_WOE_IV!$I$7:$I$12,"not found",-1)</f>
        <v>0.16104877718831048</v>
      </c>
      <c r="X285">
        <f>_xlfn.XLOOKUP(M285,Binning_WOE_IV!$C$13:$C$18,Binning_WOE_IV!$I$13:$I$18,"not found",-1)</f>
        <v>-9.0210644079187538E-2</v>
      </c>
      <c r="Y285">
        <f>_xlfn.XLOOKUP(A285,Binning_WOE_IV!$B$32:$B$35,Binning_WOE_IV!$G$32:$G$35,"not found",0)</f>
        <v>1.1281887537091495</v>
      </c>
      <c r="Z285" s="23">
        <f>_xlfn.XLOOKUP(_xlfn.XLOOKUP(C285,Binning_WOE_IV!$AF$2:$AF$6,Binning_WOE_IV!$AG$2:$AG$6,"not found",0),Binning_WOE_IV!$R$36:$R$38,Binning_WOE_IV!$G$36:$G$38,"not found",0)</f>
        <v>0.68738688104907397</v>
      </c>
      <c r="AA285" cm="1">
        <f t="array" ref="AA285">_xlfn.SWITCH(D285,"radio/tv",Binning_WOE_IV!$G$39,"other",Binning_WOE_IV!$G$39,"education",Binning_WOE_IV!$G$40,"retraining",Binning_WOE_IV!$G$40,"furniture/equipment",Binning_WOE_IV!$G$41,"domestic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85">
        <f>_xlfn.LET(_xlpm.b,_xlfn.XLOOKUP(F285,Binning_WOE_IV!$AJ$2:$AJ$6,Binning_WOE_IV!$AK$2:$AK$6,"not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85">
        <f>_xlfn.LET(_xlpm.b,_xlfn.XLOOKUP(G285,Binning_WOE_IV!$AL$2:$AL$6,Binning_WOE_IV!$AM$2:$AM$6,"not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85">
        <f>_xlfn.XLOOKUP(_xlfn.XLOOKUP(I285,Binning_WOE_IV!$AN$2:$AN$5,Binning_WOE_IV!$AO$2:$AO$5,"not found",0),Binning_WOE_IV!$R$53:$R$55,Binning_WOE_IV!$G$53:$G$55,"not found",0)</f>
        <v>-0.2698954162208389</v>
      </c>
      <c r="AE285">
        <f>_xlfn.LET(_xlpm.b,_xlfn.XLOOKUP(L285,Binning_WOE_IV!$AQ$2:$AQ$5,Binning_WOE_IV!$AR$2:$AR$5,"not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85">
        <f>_xlfn.XLOOKUP(_xlfn.XLOOKUP(N285,Binning_WOE_IV!$AS$2:$AS$4,Binning_WOE_IV!$AT$2:$AT$4,"not found",0),Binning_WOE_IV!$R$62:$R$63,Binning_WOE_IV!$G$62:$G$63,"not found",0)</f>
        <v>0.12957806221905885</v>
      </c>
      <c r="AG285">
        <f>_xlfn.XLOOKUP(_xlfn.XLOOKUP(O285,Binning_WOE_IV!$AU$2:$AU$4,Binning_WOE_IV!$AV$2:$AV$4,"not found",0),Binning_WOE_IV!$R$64:$R$65,Binning_WOE_IV!$G$64:$G$65,"not found",0)</f>
        <v>-0.4919272386823581</v>
      </c>
      <c r="AH285">
        <f>V285*TEST_SUMMARY!$C$3</f>
        <v>-0.80010661528638027</v>
      </c>
      <c r="AI285">
        <f>W285*TEST_SUMMARY!$C$4</f>
        <v>-8.037531726833734E-2</v>
      </c>
      <c r="AJ285">
        <f>X285*TEST_SUMMARY!$C$5</f>
        <v>5.7453903556002682E-2</v>
      </c>
      <c r="AK285">
        <f>Y285*TEST_SUMMARY!$C$6</f>
        <v>-0.88431454425511169</v>
      </c>
      <c r="AL285">
        <f>Z285*TEST_SUMMARY!$C$7</f>
        <v>-0.37777464997720578</v>
      </c>
      <c r="AM285">
        <f>AA285*TEST_SUMMARY!$C$8</f>
        <v>-0.43521580803835686</v>
      </c>
      <c r="AN285">
        <f>AB285*TEST_SUMMARY!$C$9</f>
        <v>0.17108448609736249</v>
      </c>
      <c r="AO285">
        <f>AC285*TEST_SUMMARY!$C$10</f>
        <v>-0.18469041192036334</v>
      </c>
      <c r="AP285">
        <f>AD285*TEST_SUMMARY!$C$11</f>
        <v>0.31977406031642996</v>
      </c>
      <c r="AQ285">
        <f>AE285*TEST_SUMMARY!$C$12</f>
        <v>-0.28008206528227803</v>
      </c>
      <c r="AR285">
        <f>AF285*TEST_SUMMARY!$C$13</f>
        <v>-7.9424741749105313E-2</v>
      </c>
      <c r="AS285">
        <f>AG285*TEST_SUMMARY!$C$14</f>
        <v>0.18600799575071647</v>
      </c>
      <c r="AT285">
        <f>TEST_SUMMARY!$C$2+SUM(AH285:AS285)</f>
        <v>-3.2090645228187507</v>
      </c>
      <c r="AU285">
        <f t="shared" si="49"/>
        <v>3.8826030073273815E-2</v>
      </c>
      <c r="AV285">
        <f t="shared" si="50"/>
        <v>3.9599856295164305E-2</v>
      </c>
      <c r="AW285">
        <f t="shared" si="51"/>
        <v>1</v>
      </c>
      <c r="AX285">
        <f t="shared" si="52"/>
        <v>0</v>
      </c>
      <c r="AY285" s="35">
        <f t="shared" si="60"/>
        <v>199</v>
      </c>
      <c r="AZ285" s="35">
        <f t="shared" si="60"/>
        <v>85</v>
      </c>
      <c r="BA285" s="35">
        <f t="shared" si="56"/>
        <v>0.92558139534883721</v>
      </c>
      <c r="BB285" s="35">
        <f t="shared" si="57"/>
        <v>1</v>
      </c>
      <c r="BC285" s="35">
        <f t="shared" si="53"/>
        <v>7.441860465116279E-2</v>
      </c>
      <c r="BD285">
        <f t="shared" si="54"/>
        <v>1</v>
      </c>
      <c r="BE285">
        <f t="shared" si="55"/>
        <v>0.92558139534883721</v>
      </c>
      <c r="BF285" s="23">
        <f>VLOOKUP(AH285,POINTS_TABLE!$D$2:$E$6,2,FALSE)</f>
        <v>-34.629295381683434</v>
      </c>
      <c r="BG285" s="23">
        <f>VLOOKUP(AI285,POINTS_TABLE!$D$7:$E$12,2,FALSE)</f>
        <v>-3.4787121489872201</v>
      </c>
      <c r="BH285" s="23">
        <f>VLOOKUP(AJ285,POINTS_TABLE!$D$13:$E$18,2,FALSE)</f>
        <v>2.4866538521987356</v>
      </c>
      <c r="BI285" s="23">
        <f>VLOOKUP(AK285,POINTS_TABLE!$D$21:$E$24,2,FALSE)</f>
        <v>-38.273886227485001</v>
      </c>
      <c r="BJ285" s="23">
        <f>VLOOKUP(AL285,POINTS_TABLE!$D$25:$E$27,2,FALSE)</f>
        <v>-16.350408422870363</v>
      </c>
      <c r="BK285" s="23">
        <f>VLOOKUP(AM285,POINTS_TABLE!$D$28:$E$33,2,FALSE)</f>
        <v>-18.836510639202615</v>
      </c>
      <c r="BL285" s="23">
        <f>VLOOKUP(AN285,POINTS_TABLE!$D$34:$E$37,2,FALSE)</f>
        <v>7.4046821899710498</v>
      </c>
      <c r="BM285" s="23">
        <f>VLOOKUP(AO285,POINTS_TABLE!$D$38:$E$41,2,FALSE)</f>
        <v>-7.9935582413174426</v>
      </c>
      <c r="BN285" s="23">
        <f>VLOOKUP(AP285,POINTS_TABLE!$D$42:$E$44,2,FALSE)</f>
        <v>13.840093530703253</v>
      </c>
      <c r="BO285" s="23">
        <f>VLOOKUP(AQ285,POINTS_TABLE!$D$45:$E$48,2,FALSE)</f>
        <v>-12.122190198740443</v>
      </c>
      <c r="BP285" s="23">
        <f>VLOOKUP(AR285,POINTS_TABLE!$D$49:$E$50,2,FALSE)</f>
        <v>-3.4375704313596254</v>
      </c>
      <c r="BQ285" s="23">
        <f>VLOOKUP(AS285,POINTS_TABLE!$D$51:$E$52,2,FALSE)</f>
        <v>8.0505843910576207</v>
      </c>
      <c r="BR285" s="39">
        <f>ROUND(SCORECARD_SCALLING!$C$6-SUM(BF285:BQ285)-TRAIN_SUMMARY!$C$2*SCORECARD_SCALLING!$C$5,0)</f>
        <v>609</v>
      </c>
      <c r="BS285" t="str">
        <f t="shared" si="58"/>
        <v>Accept</v>
      </c>
      <c r="BT285">
        <f t="shared" si="59"/>
        <v>3</v>
      </c>
    </row>
    <row r="286" spans="1:72">
      <c r="A286" s="2" t="s">
        <v>37</v>
      </c>
      <c r="B286" s="2">
        <v>15</v>
      </c>
      <c r="C286" s="2" t="s">
        <v>22</v>
      </c>
      <c r="D286" s="2" t="s">
        <v>23</v>
      </c>
      <c r="E286" s="2">
        <v>1316</v>
      </c>
      <c r="F286" s="2" t="s">
        <v>48</v>
      </c>
      <c r="G286" s="2" t="s">
        <v>35</v>
      </c>
      <c r="H286" s="2">
        <v>2</v>
      </c>
      <c r="I286" s="2" t="s">
        <v>56</v>
      </c>
      <c r="J286" s="2" t="s">
        <v>27</v>
      </c>
      <c r="K286" s="2">
        <v>2</v>
      </c>
      <c r="L286" s="2" t="s">
        <v>43</v>
      </c>
      <c r="M286" s="2">
        <v>47</v>
      </c>
      <c r="N286" s="2" t="s">
        <v>27</v>
      </c>
      <c r="O286" s="2" t="s">
        <v>29</v>
      </c>
      <c r="P286" s="2">
        <v>2</v>
      </c>
      <c r="Q286" s="2" t="s">
        <v>40</v>
      </c>
      <c r="R286" s="2">
        <v>1</v>
      </c>
      <c r="S286" s="2" t="s">
        <v>27</v>
      </c>
      <c r="T286" s="2" t="s">
        <v>31</v>
      </c>
      <c r="U286" s="2">
        <v>0</v>
      </c>
      <c r="V286">
        <f>_xlfn.XLOOKUP(B286,Binning_WOE_IV!$C$2:$C$6,Binning_WOE_IV!$I$2:$I$6,"not found",-1)</f>
        <v>7.0953437452657447E-2</v>
      </c>
      <c r="W286">
        <f>_xlfn.XLOOKUP(E286,Binning_WOE_IV!$C$7:$C$12,Binning_WOE_IV!$I$7:$I$12,"not found",-1)</f>
        <v>0.16104877718831048</v>
      </c>
      <c r="X286">
        <f>_xlfn.XLOOKUP(M286,Binning_WOE_IV!$C$13:$C$18,Binning_WOE_IV!$I$13:$I$18,"not found",-1)</f>
        <v>0.42044277372805144</v>
      </c>
      <c r="Y286">
        <f>_xlfn.XLOOKUP(A286,Binning_WOE_IV!$B$32:$B$35,Binning_WOE_IV!$G$32:$G$35,"not found",0)</f>
        <v>1.1281887537091495</v>
      </c>
      <c r="Z286" s="23">
        <f>_xlfn.XLOOKUP(_xlfn.XLOOKUP(C286,Binning_WOE_IV!$AF$2:$AF$6,Binning_WOE_IV!$AG$2:$AG$6,"not found",0),Binning_WOE_IV!$R$36:$R$38,Binning_WOE_IV!$G$36:$G$38,"not found",0)</f>
        <v>0.68738688104907397</v>
      </c>
      <c r="AA286" cm="1">
        <f t="array" ref="AA286">_xlfn.SWITCH(D286,"radio/tv",Binning_WOE_IV!$G$39,"other",Binning_WOE_IV!$G$39,"education",Binning_WOE_IV!$G$40,"retraining",Binning_WOE_IV!$G$40,"furniture/equipment",Binning_WOE_IV!$G$41,"domestic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86">
        <f>_xlfn.LET(_xlpm.b,_xlfn.XLOOKUP(F286,Binning_WOE_IV!$AJ$2:$AJ$6,Binning_WOE_IV!$AK$2:$AK$6,"not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286">
        <f>_xlfn.LET(_xlpm.b,_xlfn.XLOOKUP(G286,Binning_WOE_IV!$AL$2:$AL$6,Binning_WOE_IV!$AM$2:$AM$6,"not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86">
        <f>_xlfn.XLOOKUP(_xlfn.XLOOKUP(I286,Binning_WOE_IV!$AN$2:$AN$5,Binning_WOE_IV!$AO$2:$AO$5,"not found",0),Binning_WOE_IV!$R$53:$R$55,Binning_WOE_IV!$G$53:$G$55,"not found",0)</f>
        <v>-0.2698954162208389</v>
      </c>
      <c r="AE286">
        <f>_xlfn.LET(_xlpm.b,_xlfn.XLOOKUP(L286,Binning_WOE_IV!$AQ$2:$AQ$5,Binning_WOE_IV!$AR$2:$AR$5,"not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86">
        <f>_xlfn.XLOOKUP(_xlfn.XLOOKUP(N286,Binning_WOE_IV!$AS$2:$AS$4,Binning_WOE_IV!$AT$2:$AT$4,"not found",0),Binning_WOE_IV!$R$62:$R$63,Binning_WOE_IV!$G$62:$G$63,"not found",0)</f>
        <v>0.12957806221905885</v>
      </c>
      <c r="AG286">
        <f>_xlfn.XLOOKUP(_xlfn.XLOOKUP(O286,Binning_WOE_IV!$AU$2:$AU$4,Binning_WOE_IV!$AV$2:$AV$4,"not found",0),Binning_WOE_IV!$R$64:$R$65,Binning_WOE_IV!$G$64:$G$65,"not found",0)</f>
        <v>0.23435622685305388</v>
      </c>
      <c r="AH286">
        <f>V286*TEST_SUMMARY!$C$3</f>
        <v>-5.5952498937620498E-2</v>
      </c>
      <c r="AI286">
        <f>W286*TEST_SUMMARY!$C$4</f>
        <v>-8.037531726833734E-2</v>
      </c>
      <c r="AJ286">
        <f>X286*TEST_SUMMARY!$C$5</f>
        <v>-0.26777415036949909</v>
      </c>
      <c r="AK286">
        <f>Y286*TEST_SUMMARY!$C$6</f>
        <v>-0.88431454425511169</v>
      </c>
      <c r="AL286">
        <f>Z286*TEST_SUMMARY!$C$7</f>
        <v>-0.37777464997720578</v>
      </c>
      <c r="AM286">
        <f>AA286*TEST_SUMMARY!$C$8</f>
        <v>-0.43521580803835686</v>
      </c>
      <c r="AN286">
        <f>AB286*TEST_SUMMARY!$C$9</f>
        <v>-0.49793991054548797</v>
      </c>
      <c r="AO286">
        <f>AC286*TEST_SUMMARY!$C$10</f>
        <v>4.7923621110280083E-2</v>
      </c>
      <c r="AP286">
        <f>AD286*TEST_SUMMARY!$C$11</f>
        <v>0.31977406031642996</v>
      </c>
      <c r="AQ286">
        <f>AE286*TEST_SUMMARY!$C$12</f>
        <v>-1.8327249432625072E-2</v>
      </c>
      <c r="AR286">
        <f>AF286*TEST_SUMMARY!$C$13</f>
        <v>-7.9424741749105313E-2</v>
      </c>
      <c r="AS286">
        <f>AG286*TEST_SUMMARY!$C$14</f>
        <v>-8.8614999578798745E-2</v>
      </c>
      <c r="AT286">
        <f>TEST_SUMMARY!$C$2+SUM(AH286:AS286)</f>
        <v>-3.2394170034875618</v>
      </c>
      <c r="AU286">
        <f t="shared" si="49"/>
        <v>3.77090400422007E-2</v>
      </c>
      <c r="AV286">
        <f t="shared" si="50"/>
        <v>3.8438420867587079E-2</v>
      </c>
      <c r="AW286">
        <f t="shared" si="51"/>
        <v>1</v>
      </c>
      <c r="AX286">
        <f t="shared" si="52"/>
        <v>0</v>
      </c>
      <c r="AY286" s="35">
        <f t="shared" si="60"/>
        <v>200</v>
      </c>
      <c r="AZ286" s="35">
        <f t="shared" si="60"/>
        <v>85</v>
      </c>
      <c r="BA286" s="35">
        <f t="shared" si="56"/>
        <v>0.93023255813953487</v>
      </c>
      <c r="BB286" s="35">
        <f t="shared" si="57"/>
        <v>1</v>
      </c>
      <c r="BC286" s="35">
        <f t="shared" si="53"/>
        <v>6.9767441860465129E-2</v>
      </c>
      <c r="BD286">
        <f t="shared" si="54"/>
        <v>1</v>
      </c>
      <c r="BE286">
        <f t="shared" si="55"/>
        <v>0.93023255813953487</v>
      </c>
      <c r="BF286" s="23">
        <f>VLOOKUP(AH286,POINTS_TABLE!$D$2:$E$6,2,FALSE)</f>
        <v>-2.4216717822795024</v>
      </c>
      <c r="BG286" s="23">
        <f>VLOOKUP(AI286,POINTS_TABLE!$D$7:$E$12,2,FALSE)</f>
        <v>-3.4787121489872201</v>
      </c>
      <c r="BH286" s="23">
        <f>VLOOKUP(AJ286,POINTS_TABLE!$D$13:$E$18,2,FALSE)</f>
        <v>-11.589493164489957</v>
      </c>
      <c r="BI286" s="23">
        <f>VLOOKUP(AK286,POINTS_TABLE!$D$21:$E$24,2,FALSE)</f>
        <v>-38.273886227485001</v>
      </c>
      <c r="BJ286" s="23">
        <f>VLOOKUP(AL286,POINTS_TABLE!$D$25:$E$27,2,FALSE)</f>
        <v>-16.350408422870363</v>
      </c>
      <c r="BK286" s="23">
        <f>VLOOKUP(AM286,POINTS_TABLE!$D$28:$E$33,2,FALSE)</f>
        <v>-18.836510639202615</v>
      </c>
      <c r="BL286" s="23">
        <f>VLOOKUP(AN286,POINTS_TABLE!$D$34:$E$37,2,FALSE)</f>
        <v>-21.551263188140087</v>
      </c>
      <c r="BM286" s="23">
        <f>VLOOKUP(AO286,POINTS_TABLE!$D$38:$E$41,2,FALSE)</f>
        <v>2.0741751155172814</v>
      </c>
      <c r="BN286" s="23">
        <f>VLOOKUP(AP286,POINTS_TABLE!$D$42:$E$44,2,FALSE)</f>
        <v>13.840093530703253</v>
      </c>
      <c r="BO286" s="23">
        <f>VLOOKUP(AQ286,POINTS_TABLE!$D$45:$E$48,2,FALSE)</f>
        <v>-0.79321895608749771</v>
      </c>
      <c r="BP286" s="23">
        <f>VLOOKUP(AR286,POINTS_TABLE!$D$49:$E$50,2,FALSE)</f>
        <v>-3.4375704313596254</v>
      </c>
      <c r="BQ286" s="23">
        <f>VLOOKUP(AS286,POINTS_TABLE!$D$51:$E$52,2,FALSE)</f>
        <v>-3.8353326132213157</v>
      </c>
      <c r="BR286" s="39">
        <f>ROUND(SCORECARD_SCALLING!$C$6-SUM(BF286:BQ286)-TRAIN_SUMMARY!$C$2*SCORECARD_SCALLING!$C$5,0)</f>
        <v>611</v>
      </c>
      <c r="BS286" t="str">
        <f t="shared" si="58"/>
        <v>Accept</v>
      </c>
      <c r="BT286">
        <f t="shared" si="59"/>
        <v>3</v>
      </c>
    </row>
    <row r="287" spans="1:72">
      <c r="A287" s="2" t="s">
        <v>37</v>
      </c>
      <c r="B287" s="2">
        <v>15</v>
      </c>
      <c r="C287" s="2" t="s">
        <v>22</v>
      </c>
      <c r="D287" s="2" t="s">
        <v>23</v>
      </c>
      <c r="E287" s="2">
        <v>1829</v>
      </c>
      <c r="F287" s="2" t="s">
        <v>34</v>
      </c>
      <c r="G287" s="2" t="s">
        <v>25</v>
      </c>
      <c r="H287" s="2">
        <v>4</v>
      </c>
      <c r="I287" s="2" t="s">
        <v>26</v>
      </c>
      <c r="J287" s="2" t="s">
        <v>27</v>
      </c>
      <c r="K287" s="2">
        <v>4</v>
      </c>
      <c r="L287" s="2" t="s">
        <v>50</v>
      </c>
      <c r="M287" s="2">
        <v>46</v>
      </c>
      <c r="N287" s="2" t="s">
        <v>27</v>
      </c>
      <c r="O287" s="2" t="s">
        <v>29</v>
      </c>
      <c r="P287" s="2">
        <v>2</v>
      </c>
      <c r="Q287" s="2" t="s">
        <v>30</v>
      </c>
      <c r="R287" s="2">
        <v>1</v>
      </c>
      <c r="S287" s="2" t="s">
        <v>31</v>
      </c>
      <c r="T287" s="2" t="s">
        <v>31</v>
      </c>
      <c r="U287" s="2">
        <v>0</v>
      </c>
      <c r="V287">
        <f>_xlfn.XLOOKUP(B287,Binning_WOE_IV!$C$2:$C$6,Binning_WOE_IV!$I$2:$I$6,"not found",-1)</f>
        <v>7.0953437452657447E-2</v>
      </c>
      <c r="W287">
        <f>_xlfn.XLOOKUP(E287,Binning_WOE_IV!$C$7:$C$12,Binning_WOE_IV!$I$7:$I$12,"not found",-1)</f>
        <v>0.16104877718831048</v>
      </c>
      <c r="X287">
        <f>_xlfn.XLOOKUP(M287,Binning_WOE_IV!$C$13:$C$18,Binning_WOE_IV!$I$13:$I$18,"not found",-1)</f>
        <v>0.42044277372805144</v>
      </c>
      <c r="Y287">
        <f>_xlfn.XLOOKUP(A287,Binning_WOE_IV!$B$32:$B$35,Binning_WOE_IV!$G$32:$G$35,"not found",0)</f>
        <v>1.1281887537091495</v>
      </c>
      <c r="Z287" s="23">
        <f>_xlfn.XLOOKUP(_xlfn.XLOOKUP(C287,Binning_WOE_IV!$AF$2:$AF$6,Binning_WOE_IV!$AG$2:$AG$6,"not found",0),Binning_WOE_IV!$R$36:$R$38,Binning_WOE_IV!$G$36:$G$38,"not found",0)</f>
        <v>0.68738688104907397</v>
      </c>
      <c r="AA287" cm="1">
        <f t="array" ref="AA287">_xlfn.SWITCH(D287,"radio/tv",Binning_WOE_IV!$G$39,"other",Binning_WOE_IV!$G$39,"education",Binning_WOE_IV!$G$40,"retraining",Binning_WOE_IV!$G$40,"furniture/equipment",Binning_WOE_IV!$G$41,"domestic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87">
        <f>_xlfn.LET(_xlpm.b,_xlfn.XLOOKUP(F287,Binning_WOE_IV!$AJ$2:$AJ$6,Binning_WOE_IV!$AK$2:$AK$6,"not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87">
        <f>_xlfn.LET(_xlpm.b,_xlfn.XLOOKUP(G287,Binning_WOE_IV!$AL$2:$AL$6,Binning_WOE_IV!$AM$2:$AM$6,"not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87">
        <f>_xlfn.XLOOKUP(_xlfn.XLOOKUP(I287,Binning_WOE_IV!$AN$2:$AN$5,Binning_WOE_IV!$AO$2:$AO$5,"not found",0),Binning_WOE_IV!$R$53:$R$55,Binning_WOE_IV!$G$53:$G$55,"not found",0)</f>
        <v>0.1811117123342415</v>
      </c>
      <c r="AE287">
        <f>_xlfn.LET(_xlpm.b,_xlfn.XLOOKUP(L287,Binning_WOE_IV!$AQ$2:$AQ$5,Binning_WOE_IV!$AR$2:$AR$5,"not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87">
        <f>_xlfn.XLOOKUP(_xlfn.XLOOKUP(N287,Binning_WOE_IV!$AS$2:$AS$4,Binning_WOE_IV!$AT$2:$AT$4,"not found",0),Binning_WOE_IV!$R$62:$R$63,Binning_WOE_IV!$G$62:$G$63,"not found",0)</f>
        <v>0.12957806221905885</v>
      </c>
      <c r="AG287">
        <f>_xlfn.XLOOKUP(_xlfn.XLOOKUP(O287,Binning_WOE_IV!$AU$2:$AU$4,Binning_WOE_IV!$AV$2:$AV$4,"not found",0),Binning_WOE_IV!$R$64:$R$65,Binning_WOE_IV!$G$64:$G$65,"not found",0)</f>
        <v>0.23435622685305388</v>
      </c>
      <c r="AH287">
        <f>V287*TEST_SUMMARY!$C$3</f>
        <v>-5.5952498937620498E-2</v>
      </c>
      <c r="AI287">
        <f>W287*TEST_SUMMARY!$C$4</f>
        <v>-8.037531726833734E-2</v>
      </c>
      <c r="AJ287">
        <f>X287*TEST_SUMMARY!$C$5</f>
        <v>-0.26777415036949909</v>
      </c>
      <c r="AK287">
        <f>Y287*TEST_SUMMARY!$C$6</f>
        <v>-0.88431454425511169</v>
      </c>
      <c r="AL287">
        <f>Z287*TEST_SUMMARY!$C$7</f>
        <v>-0.37777464997720578</v>
      </c>
      <c r="AM287">
        <f>AA287*TEST_SUMMARY!$C$8</f>
        <v>-0.43521580803835686</v>
      </c>
      <c r="AN287">
        <f>AB287*TEST_SUMMARY!$C$9</f>
        <v>0.17108448609736249</v>
      </c>
      <c r="AO287">
        <f>AC287*TEST_SUMMARY!$C$10</f>
        <v>-0.18469041192036334</v>
      </c>
      <c r="AP287">
        <f>AD287*TEST_SUMMARY!$C$11</f>
        <v>-0.21458247952085815</v>
      </c>
      <c r="AQ287">
        <f>AE287*TEST_SUMMARY!$C$12</f>
        <v>6.1778553558697331E-2</v>
      </c>
      <c r="AR287">
        <f>AF287*TEST_SUMMARY!$C$13</f>
        <v>-7.9424741749105313E-2</v>
      </c>
      <c r="AS287">
        <f>AG287*TEST_SUMMARY!$C$14</f>
        <v>-8.8614999578798745E-2</v>
      </c>
      <c r="AT287">
        <f>TEST_SUMMARY!$C$2+SUM(AH287:AS287)</f>
        <v>-3.2572573767213204</v>
      </c>
      <c r="AU287">
        <f t="shared" si="49"/>
        <v>3.7066977602467271E-2</v>
      </c>
      <c r="AV287">
        <f t="shared" si="50"/>
        <v>3.7771420591856245E-2</v>
      </c>
      <c r="AW287">
        <f t="shared" si="51"/>
        <v>1</v>
      </c>
      <c r="AX287">
        <f t="shared" si="52"/>
        <v>0</v>
      </c>
      <c r="AY287" s="35">
        <f t="shared" si="60"/>
        <v>201</v>
      </c>
      <c r="AZ287" s="35">
        <f t="shared" si="60"/>
        <v>85</v>
      </c>
      <c r="BA287" s="35">
        <f t="shared" si="56"/>
        <v>0.93488372093023253</v>
      </c>
      <c r="BB287" s="35">
        <f t="shared" si="57"/>
        <v>1</v>
      </c>
      <c r="BC287" s="35">
        <f t="shared" si="53"/>
        <v>6.5116279069767469E-2</v>
      </c>
      <c r="BD287">
        <f t="shared" si="54"/>
        <v>1</v>
      </c>
      <c r="BE287">
        <f t="shared" si="55"/>
        <v>0.93488372093023253</v>
      </c>
      <c r="BF287" s="23">
        <f>VLOOKUP(AH287,POINTS_TABLE!$D$2:$E$6,2,FALSE)</f>
        <v>-2.4216717822795024</v>
      </c>
      <c r="BG287" s="23">
        <f>VLOOKUP(AI287,POINTS_TABLE!$D$7:$E$12,2,FALSE)</f>
        <v>-3.4787121489872201</v>
      </c>
      <c r="BH287" s="23">
        <f>VLOOKUP(AJ287,POINTS_TABLE!$D$13:$E$18,2,FALSE)</f>
        <v>-11.589493164489957</v>
      </c>
      <c r="BI287" s="23">
        <f>VLOOKUP(AK287,POINTS_TABLE!$D$21:$E$24,2,FALSE)</f>
        <v>-38.273886227485001</v>
      </c>
      <c r="BJ287" s="23">
        <f>VLOOKUP(AL287,POINTS_TABLE!$D$25:$E$27,2,FALSE)</f>
        <v>-16.350408422870363</v>
      </c>
      <c r="BK287" s="23">
        <f>VLOOKUP(AM287,POINTS_TABLE!$D$28:$E$33,2,FALSE)</f>
        <v>-18.836510639202615</v>
      </c>
      <c r="BL287" s="23">
        <f>VLOOKUP(AN287,POINTS_TABLE!$D$34:$E$37,2,FALSE)</f>
        <v>7.4046821899710498</v>
      </c>
      <c r="BM287" s="23">
        <f>VLOOKUP(AO287,POINTS_TABLE!$D$38:$E$41,2,FALSE)</f>
        <v>-7.9935582413174426</v>
      </c>
      <c r="BN287" s="23">
        <f>VLOOKUP(AP287,POINTS_TABLE!$D$42:$E$44,2,FALSE)</f>
        <v>-9.2873123719919874</v>
      </c>
      <c r="BO287" s="23">
        <f>VLOOKUP(AQ287,POINTS_TABLE!$D$45:$E$48,2,FALSE)</f>
        <v>2.6738283855727758</v>
      </c>
      <c r="BP287" s="23">
        <f>VLOOKUP(AR287,POINTS_TABLE!$D$49:$E$50,2,FALSE)</f>
        <v>-3.4375704313596254</v>
      </c>
      <c r="BQ287" s="23">
        <f>VLOOKUP(AS287,POINTS_TABLE!$D$51:$E$52,2,FALSE)</f>
        <v>-3.8353326132213157</v>
      </c>
      <c r="BR287" s="39">
        <f>ROUND(SCORECARD_SCALLING!$C$6-SUM(BF287:BQ287)-TRAIN_SUMMARY!$C$2*SCORECARD_SCALLING!$C$5,0)</f>
        <v>611</v>
      </c>
      <c r="BS287" t="str">
        <f t="shared" si="58"/>
        <v>Accept</v>
      </c>
      <c r="BT287">
        <f t="shared" si="59"/>
        <v>3</v>
      </c>
    </row>
    <row r="288" spans="1:72">
      <c r="A288" s="2" t="s">
        <v>37</v>
      </c>
      <c r="B288" s="2">
        <v>27</v>
      </c>
      <c r="C288" s="2" t="s">
        <v>33</v>
      </c>
      <c r="D288" s="2" t="s">
        <v>68</v>
      </c>
      <c r="E288" s="2">
        <v>5190</v>
      </c>
      <c r="F288" s="2" t="s">
        <v>24</v>
      </c>
      <c r="G288" s="2" t="s">
        <v>25</v>
      </c>
      <c r="H288" s="2">
        <v>4</v>
      </c>
      <c r="I288" s="2" t="s">
        <v>26</v>
      </c>
      <c r="J288" s="2" t="s">
        <v>27</v>
      </c>
      <c r="K288" s="2">
        <v>4</v>
      </c>
      <c r="L288" s="2" t="s">
        <v>43</v>
      </c>
      <c r="M288" s="2">
        <v>48</v>
      </c>
      <c r="N288" s="2" t="s">
        <v>27</v>
      </c>
      <c r="O288" s="2" t="s">
        <v>29</v>
      </c>
      <c r="P288" s="2">
        <v>4</v>
      </c>
      <c r="Q288" s="2" t="s">
        <v>30</v>
      </c>
      <c r="R288" s="2">
        <v>2</v>
      </c>
      <c r="S288" s="2" t="s">
        <v>31</v>
      </c>
      <c r="T288" s="2" t="s">
        <v>31</v>
      </c>
      <c r="U288" s="2">
        <v>0</v>
      </c>
      <c r="V288">
        <f>_xlfn.XLOOKUP(B288,Binning_WOE_IV!$C$2:$C$6,Binning_WOE_IV!$I$2:$I$6,"not found",-1)</f>
        <v>-0.12917431193202994</v>
      </c>
      <c r="W288">
        <f>_xlfn.XLOOKUP(E288,Binning_WOE_IV!$C$7:$C$12,Binning_WOE_IV!$I$7:$I$12,"not found",-1)</f>
        <v>-0.1020145435816787</v>
      </c>
      <c r="X288">
        <f>_xlfn.XLOOKUP(M288,Binning_WOE_IV!$C$13:$C$18,Binning_WOE_IV!$I$13:$I$18,"not found",-1)</f>
        <v>0.42044277372805144</v>
      </c>
      <c r="Y288">
        <f>_xlfn.XLOOKUP(A288,Binning_WOE_IV!$B$32:$B$35,Binning_WOE_IV!$G$32:$G$35,"not found",0)</f>
        <v>1.1281887537091495</v>
      </c>
      <c r="Z288" s="23">
        <f>_xlfn.XLOOKUP(_xlfn.XLOOKUP(C288,Binning_WOE_IV!$AF$2:$AF$6,Binning_WOE_IV!$AG$2:$AG$6,"not found",0),Binning_WOE_IV!$R$36:$R$38,Binning_WOE_IV!$G$36:$G$38,"not found",0)</f>
        <v>-4.4726268044255127E-2</v>
      </c>
      <c r="AA288" cm="1">
        <f t="array" ref="AA288">_xlfn.SWITCH(D288,"radio/tv",Binning_WOE_IV!$G$39,"other",Binning_WOE_IV!$G$39,"education",Binning_WOE_IV!$G$40,"retraining",Binning_WOE_IV!$G$40,"furniture/equipment",Binning_WOE_IV!$G$41,"domestic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88">
        <f>_xlfn.LET(_xlpm.b,_xlfn.XLOOKUP(F288,Binning_WOE_IV!$AJ$2:$AJ$6,Binning_WOE_IV!$AK$2:$AK$6,"not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88">
        <f>_xlfn.LET(_xlpm.b,_xlfn.XLOOKUP(G288,Binning_WOE_IV!$AL$2:$AL$6,Binning_WOE_IV!$AM$2:$AM$6,"not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88">
        <f>_xlfn.XLOOKUP(_xlfn.XLOOKUP(I288,Binning_WOE_IV!$AN$2:$AN$5,Binning_WOE_IV!$AO$2:$AO$5,"not found",0),Binning_WOE_IV!$R$53:$R$55,Binning_WOE_IV!$G$53:$G$55,"not found",0)</f>
        <v>0.1811117123342415</v>
      </c>
      <c r="AE288">
        <f>_xlfn.LET(_xlpm.b,_xlfn.XLOOKUP(L288,Binning_WOE_IV!$AQ$2:$AQ$5,Binning_WOE_IV!$AR$2:$AR$5,"not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88">
        <f>_xlfn.XLOOKUP(_xlfn.XLOOKUP(N288,Binning_WOE_IV!$AS$2:$AS$4,Binning_WOE_IV!$AT$2:$AT$4,"not found",0),Binning_WOE_IV!$R$62:$R$63,Binning_WOE_IV!$G$62:$G$63,"not found",0)</f>
        <v>0.12957806221905885</v>
      </c>
      <c r="AG288">
        <f>_xlfn.XLOOKUP(_xlfn.XLOOKUP(O288,Binning_WOE_IV!$AU$2:$AU$4,Binning_WOE_IV!$AV$2:$AV$4,"not found",0),Binning_WOE_IV!$R$64:$R$65,Binning_WOE_IV!$G$64:$G$65,"not found",0)</f>
        <v>0.23435622685305388</v>
      </c>
      <c r="AH288">
        <f>V288*TEST_SUMMARY!$C$3</f>
        <v>0.10186434668464488</v>
      </c>
      <c r="AI288">
        <f>W288*TEST_SUMMARY!$C$4</f>
        <v>5.0912844229637523E-2</v>
      </c>
      <c r="AJ288">
        <f>X288*TEST_SUMMARY!$C$5</f>
        <v>-0.26777415036949909</v>
      </c>
      <c r="AK288">
        <f>Y288*TEST_SUMMARY!$C$6</f>
        <v>-0.88431454425511169</v>
      </c>
      <c r="AL288">
        <f>Z288*TEST_SUMMARY!$C$7</f>
        <v>2.4580699342731407E-2</v>
      </c>
      <c r="AM288">
        <f>AA288*TEST_SUMMARY!$C$8</f>
        <v>-0.46936907902687153</v>
      </c>
      <c r="AN288">
        <f>AB288*TEST_SUMMARY!$C$9</f>
        <v>-0.49611293003523665</v>
      </c>
      <c r="AO288">
        <f>AC288*TEST_SUMMARY!$C$10</f>
        <v>-0.18469041192036334</v>
      </c>
      <c r="AP288">
        <f>AD288*TEST_SUMMARY!$C$11</f>
        <v>-0.21458247952085815</v>
      </c>
      <c r="AQ288">
        <f>AE288*TEST_SUMMARY!$C$12</f>
        <v>-1.8327249432625072E-2</v>
      </c>
      <c r="AR288">
        <f>AF288*TEST_SUMMARY!$C$13</f>
        <v>-7.9424741749105313E-2</v>
      </c>
      <c r="AS288">
        <f>AG288*TEST_SUMMARY!$C$14</f>
        <v>-8.8614999578798745E-2</v>
      </c>
      <c r="AT288">
        <f>TEST_SUMMARY!$C$2+SUM(AH288:AS288)</f>
        <v>-3.3472535103935788</v>
      </c>
      <c r="AU288">
        <f t="shared" si="49"/>
        <v>3.3985216706705623E-2</v>
      </c>
      <c r="AV288">
        <f t="shared" si="50"/>
        <v>3.4576141270471428E-2</v>
      </c>
      <c r="AW288">
        <f t="shared" si="51"/>
        <v>1</v>
      </c>
      <c r="AX288">
        <f t="shared" si="52"/>
        <v>0</v>
      </c>
      <c r="AY288" s="35">
        <f t="shared" si="60"/>
        <v>202</v>
      </c>
      <c r="AZ288" s="35">
        <f t="shared" si="60"/>
        <v>85</v>
      </c>
      <c r="BA288" s="35">
        <f t="shared" si="56"/>
        <v>0.93953488372093019</v>
      </c>
      <c r="BB288" s="35">
        <f t="shared" si="57"/>
        <v>1</v>
      </c>
      <c r="BC288" s="35">
        <f t="shared" si="53"/>
        <v>6.0465116279069808E-2</v>
      </c>
      <c r="BD288">
        <f t="shared" si="54"/>
        <v>1</v>
      </c>
      <c r="BE288">
        <f t="shared" si="55"/>
        <v>0.93953488372093019</v>
      </c>
      <c r="BF288" s="23">
        <f>VLOOKUP(AH288,POINTS_TABLE!$D$2:$E$6,2,FALSE)</f>
        <v>4.4087756341599382</v>
      </c>
      <c r="BG288" s="23">
        <f>VLOOKUP(AI288,POINTS_TABLE!$D$7:$E$12,2,FALSE)</f>
        <v>2.2035512366295098</v>
      </c>
      <c r="BH288" s="23">
        <f>VLOOKUP(AJ288,POINTS_TABLE!$D$13:$E$18,2,FALSE)</f>
        <v>-11.589493164489957</v>
      </c>
      <c r="BI288" s="23">
        <f>VLOOKUP(AK288,POINTS_TABLE!$D$21:$E$24,2,FALSE)</f>
        <v>-38.273886227485001</v>
      </c>
      <c r="BJ288" s="23">
        <f>VLOOKUP(AL288,POINTS_TABLE!$D$25:$E$27,2,FALSE)</f>
        <v>1.063873591300236</v>
      </c>
      <c r="BK288" s="23">
        <f>VLOOKUP(AM288,POINTS_TABLE!$D$28:$E$33,2,FALSE)</f>
        <v>-20.314693279760625</v>
      </c>
      <c r="BL288" s="23">
        <f>VLOOKUP(AN288,POINTS_TABLE!$D$34:$E$37,2,FALSE)</f>
        <v>-21.472189916481874</v>
      </c>
      <c r="BM288" s="23">
        <f>VLOOKUP(AO288,POINTS_TABLE!$D$38:$E$41,2,FALSE)</f>
        <v>-7.9935582413174426</v>
      </c>
      <c r="BN288" s="23">
        <f>VLOOKUP(AP288,POINTS_TABLE!$D$42:$E$44,2,FALSE)</f>
        <v>-9.2873123719919874</v>
      </c>
      <c r="BO288" s="23">
        <f>VLOOKUP(AQ288,POINTS_TABLE!$D$45:$E$48,2,FALSE)</f>
        <v>-0.79321895608749771</v>
      </c>
      <c r="BP288" s="23">
        <f>VLOOKUP(AR288,POINTS_TABLE!$D$49:$E$50,2,FALSE)</f>
        <v>-3.4375704313596254</v>
      </c>
      <c r="BQ288" s="23">
        <f>VLOOKUP(AS288,POINTS_TABLE!$D$51:$E$52,2,FALSE)</f>
        <v>-3.8353326132213157</v>
      </c>
      <c r="BR288" s="39">
        <f>ROUND(SCORECARD_SCALLING!$C$6-SUM(BF288:BQ288)-TRAIN_SUMMARY!$C$2*SCORECARD_SCALLING!$C$5,0)</f>
        <v>615</v>
      </c>
      <c r="BS288" t="str">
        <f t="shared" si="58"/>
        <v>Accept</v>
      </c>
      <c r="BT288">
        <f t="shared" si="59"/>
        <v>3</v>
      </c>
    </row>
    <row r="289" spans="1:72">
      <c r="A289" s="2" t="s">
        <v>37</v>
      </c>
      <c r="B289" s="2">
        <v>48</v>
      </c>
      <c r="C289" s="2" t="s">
        <v>22</v>
      </c>
      <c r="D289" s="2" t="s">
        <v>23</v>
      </c>
      <c r="E289" s="2">
        <v>3578</v>
      </c>
      <c r="F289" s="2" t="s">
        <v>24</v>
      </c>
      <c r="G289" s="2" t="s">
        <v>25</v>
      </c>
      <c r="H289" s="2">
        <v>4</v>
      </c>
      <c r="I289" s="2" t="s">
        <v>26</v>
      </c>
      <c r="J289" s="2" t="s">
        <v>27</v>
      </c>
      <c r="K289" s="2">
        <v>1</v>
      </c>
      <c r="L289" s="2" t="s">
        <v>28</v>
      </c>
      <c r="M289" s="2">
        <v>47</v>
      </c>
      <c r="N289" s="2" t="s">
        <v>27</v>
      </c>
      <c r="O289" s="2" t="s">
        <v>29</v>
      </c>
      <c r="P289" s="2">
        <v>1</v>
      </c>
      <c r="Q289" s="2" t="s">
        <v>30</v>
      </c>
      <c r="R289" s="2">
        <v>1</v>
      </c>
      <c r="S289" s="2" t="s">
        <v>31</v>
      </c>
      <c r="T289" s="2" t="s">
        <v>31</v>
      </c>
      <c r="U289" s="2">
        <v>0</v>
      </c>
      <c r="V289">
        <f>_xlfn.XLOOKUP(B289,Binning_WOE_IV!$C$2:$C$6,Binning_WOE_IV!$I$2:$I$6,"not found",-1)</f>
        <v>-0.94704225543434295</v>
      </c>
      <c r="W289">
        <f>_xlfn.XLOOKUP(E289,Binning_WOE_IV!$C$7:$C$12,Binning_WOE_IV!$I$7:$I$12,"not found",-1)</f>
        <v>4.3939369041401284E-2</v>
      </c>
      <c r="X289">
        <f>_xlfn.XLOOKUP(M289,Binning_WOE_IV!$C$13:$C$18,Binning_WOE_IV!$I$13:$I$18,"not found",-1)</f>
        <v>0.42044277372805144</v>
      </c>
      <c r="Y289">
        <f>_xlfn.XLOOKUP(A289,Binning_WOE_IV!$B$32:$B$35,Binning_WOE_IV!$G$32:$G$35,"not found",0)</f>
        <v>1.1281887537091495</v>
      </c>
      <c r="Z289" s="23">
        <f>_xlfn.XLOOKUP(_xlfn.XLOOKUP(C289,Binning_WOE_IV!$AF$2:$AF$6,Binning_WOE_IV!$AG$2:$AG$6,"not found",0),Binning_WOE_IV!$R$36:$R$38,Binning_WOE_IV!$G$36:$G$38,"not found",0)</f>
        <v>0.68738688104907397</v>
      </c>
      <c r="AA289" cm="1">
        <f t="array" ref="AA289">_xlfn.SWITCH(D289,"radio/tv",Binning_WOE_IV!$G$39,"other",Binning_WOE_IV!$G$39,"education",Binning_WOE_IV!$G$40,"retraining",Binning_WOE_IV!$G$40,"furniture/equipment",Binning_WOE_IV!$G$41,"domestic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89">
        <f>_xlfn.LET(_xlpm.b,_xlfn.XLOOKUP(F289,Binning_WOE_IV!$AJ$2:$AJ$6,Binning_WOE_IV!$AK$2:$AK$6,"not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89">
        <f>_xlfn.LET(_xlpm.b,_xlfn.XLOOKUP(G289,Binning_WOE_IV!$AL$2:$AL$6,Binning_WOE_IV!$AM$2:$AM$6,"not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89">
        <f>_xlfn.XLOOKUP(_xlfn.XLOOKUP(I289,Binning_WOE_IV!$AN$2:$AN$5,Binning_WOE_IV!$AO$2:$AO$5,"not found",0),Binning_WOE_IV!$R$53:$R$55,Binning_WOE_IV!$G$53:$G$55,"not found",0)</f>
        <v>0.1811117123342415</v>
      </c>
      <c r="AE289">
        <f>_xlfn.LET(_xlpm.b,_xlfn.XLOOKUP(L289,Binning_WOE_IV!$AQ$2:$AQ$5,Binning_WOE_IV!$AR$2:$AR$5,"not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89">
        <f>_xlfn.XLOOKUP(_xlfn.XLOOKUP(N289,Binning_WOE_IV!$AS$2:$AS$4,Binning_WOE_IV!$AT$2:$AT$4,"not found",0),Binning_WOE_IV!$R$62:$R$63,Binning_WOE_IV!$G$62:$G$63,"not found",0)</f>
        <v>0.12957806221905885</v>
      </c>
      <c r="AG289">
        <f>_xlfn.XLOOKUP(_xlfn.XLOOKUP(O289,Binning_WOE_IV!$AU$2:$AU$4,Binning_WOE_IV!$AV$2:$AV$4,"not found",0),Binning_WOE_IV!$R$64:$R$65,Binning_WOE_IV!$G$64:$G$65,"not found",0)</f>
        <v>0.23435622685305388</v>
      </c>
      <c r="AH289">
        <f>V289*TEST_SUMMARY!$C$3</f>
        <v>0.74681907872931619</v>
      </c>
      <c r="AI289">
        <f>W289*TEST_SUMMARY!$C$4</f>
        <v>-2.1929012991782761E-2</v>
      </c>
      <c r="AJ289">
        <f>X289*TEST_SUMMARY!$C$5</f>
        <v>-0.26777415036949909</v>
      </c>
      <c r="AK289">
        <f>Y289*TEST_SUMMARY!$C$6</f>
        <v>-0.88431454425511169</v>
      </c>
      <c r="AL289">
        <f>Z289*TEST_SUMMARY!$C$7</f>
        <v>-0.37777464997720578</v>
      </c>
      <c r="AM289">
        <f>AA289*TEST_SUMMARY!$C$8</f>
        <v>-0.43521580803835686</v>
      </c>
      <c r="AN289">
        <f>AB289*TEST_SUMMARY!$C$9</f>
        <v>-0.49611293003523665</v>
      </c>
      <c r="AO289">
        <f>AC289*TEST_SUMMARY!$C$10</f>
        <v>-0.18469041192036334</v>
      </c>
      <c r="AP289">
        <f>AD289*TEST_SUMMARY!$C$11</f>
        <v>-0.21458247952085815</v>
      </c>
      <c r="AQ289">
        <f>AE289*TEST_SUMMARY!$C$12</f>
        <v>-0.28008206528227803</v>
      </c>
      <c r="AR289">
        <f>AF289*TEST_SUMMARY!$C$13</f>
        <v>-7.9424741749105313E-2</v>
      </c>
      <c r="AS289">
        <f>AG289*TEST_SUMMARY!$C$14</f>
        <v>-8.8614999578798745E-2</v>
      </c>
      <c r="AT289">
        <f>TEST_SUMMARY!$C$2+SUM(AH289:AS289)</f>
        <v>-3.4050975297514032</v>
      </c>
      <c r="AU289">
        <f t="shared" si="49"/>
        <v>3.2136533572608789E-2</v>
      </c>
      <c r="AV289">
        <f t="shared" si="50"/>
        <v>3.2664248732776083E-2</v>
      </c>
      <c r="AW289">
        <f t="shared" si="51"/>
        <v>1</v>
      </c>
      <c r="AX289">
        <f t="shared" si="52"/>
        <v>0</v>
      </c>
      <c r="AY289" s="35">
        <f t="shared" si="60"/>
        <v>203</v>
      </c>
      <c r="AZ289" s="35">
        <f t="shared" si="60"/>
        <v>85</v>
      </c>
      <c r="BA289" s="35">
        <f t="shared" si="56"/>
        <v>0.94418604651162785</v>
      </c>
      <c r="BB289" s="35">
        <f t="shared" si="57"/>
        <v>1</v>
      </c>
      <c r="BC289" s="35">
        <f t="shared" si="53"/>
        <v>5.5813953488372148E-2</v>
      </c>
      <c r="BD289">
        <f t="shared" si="54"/>
        <v>1</v>
      </c>
      <c r="BE289">
        <f t="shared" si="55"/>
        <v>0.94418604651162785</v>
      </c>
      <c r="BF289" s="23">
        <f>VLOOKUP(AH289,POINTS_TABLE!$D$2:$E$6,2,FALSE)</f>
        <v>32.322965439721465</v>
      </c>
      <c r="BG289" s="23">
        <f>VLOOKUP(AI289,POINTS_TABLE!$D$7:$E$12,2,FALSE)</f>
        <v>-0.94910634884503919</v>
      </c>
      <c r="BH289" s="23">
        <f>VLOOKUP(AJ289,POINTS_TABLE!$D$13:$E$18,2,FALSE)</f>
        <v>-11.589493164489957</v>
      </c>
      <c r="BI289" s="23">
        <f>VLOOKUP(AK289,POINTS_TABLE!$D$21:$E$24,2,FALSE)</f>
        <v>-38.273886227485001</v>
      </c>
      <c r="BJ289" s="23">
        <f>VLOOKUP(AL289,POINTS_TABLE!$D$25:$E$27,2,FALSE)</f>
        <v>-16.350408422870363</v>
      </c>
      <c r="BK289" s="23">
        <f>VLOOKUP(AM289,POINTS_TABLE!$D$28:$E$33,2,FALSE)</f>
        <v>-18.836510639202615</v>
      </c>
      <c r="BL289" s="23">
        <f>VLOOKUP(AN289,POINTS_TABLE!$D$34:$E$37,2,FALSE)</f>
        <v>-21.472189916481874</v>
      </c>
      <c r="BM289" s="23">
        <f>VLOOKUP(AO289,POINTS_TABLE!$D$38:$E$41,2,FALSE)</f>
        <v>-7.9935582413174426</v>
      </c>
      <c r="BN289" s="23">
        <f>VLOOKUP(AP289,POINTS_TABLE!$D$42:$E$44,2,FALSE)</f>
        <v>-9.2873123719919874</v>
      </c>
      <c r="BO289" s="23">
        <f>VLOOKUP(AQ289,POINTS_TABLE!$D$45:$E$48,2,FALSE)</f>
        <v>-12.122190198740443</v>
      </c>
      <c r="BP289" s="23">
        <f>VLOOKUP(AR289,POINTS_TABLE!$D$49:$E$50,2,FALSE)</f>
        <v>-3.4375704313596254</v>
      </c>
      <c r="BQ289" s="23">
        <f>VLOOKUP(AS289,POINTS_TABLE!$D$51:$E$52,2,FALSE)</f>
        <v>-3.8353326132213157</v>
      </c>
      <c r="BR289" s="39">
        <f>ROUND(SCORECARD_SCALLING!$C$6-SUM(BF289:BQ289)-TRAIN_SUMMARY!$C$2*SCORECARD_SCALLING!$C$5,0)</f>
        <v>618</v>
      </c>
      <c r="BS289" t="str">
        <f t="shared" si="58"/>
        <v>Accept</v>
      </c>
      <c r="BT289">
        <f t="shared" si="59"/>
        <v>3</v>
      </c>
    </row>
    <row r="290" spans="1:72">
      <c r="A290" s="2" t="s">
        <v>37</v>
      </c>
      <c r="B290" s="2">
        <v>4</v>
      </c>
      <c r="C290" s="2" t="s">
        <v>22</v>
      </c>
      <c r="D290" s="2" t="s">
        <v>46</v>
      </c>
      <c r="E290" s="2">
        <v>1455</v>
      </c>
      <c r="F290" s="2" t="s">
        <v>34</v>
      </c>
      <c r="G290" s="2" t="s">
        <v>39</v>
      </c>
      <c r="H290" s="2">
        <v>2</v>
      </c>
      <c r="I290" s="2" t="s">
        <v>26</v>
      </c>
      <c r="J290" s="2" t="s">
        <v>27</v>
      </c>
      <c r="K290" s="2">
        <v>1</v>
      </c>
      <c r="L290" s="2" t="s">
        <v>28</v>
      </c>
      <c r="M290" s="2">
        <v>42</v>
      </c>
      <c r="N290" s="2" t="s">
        <v>27</v>
      </c>
      <c r="O290" s="2" t="s">
        <v>29</v>
      </c>
      <c r="P290" s="2">
        <v>3</v>
      </c>
      <c r="Q290" s="2" t="s">
        <v>40</v>
      </c>
      <c r="R290" s="2">
        <v>2</v>
      </c>
      <c r="S290" s="2" t="s">
        <v>27</v>
      </c>
      <c r="T290" s="2" t="s">
        <v>31</v>
      </c>
      <c r="U290" s="2">
        <v>0</v>
      </c>
      <c r="V290">
        <f>_xlfn.XLOOKUP(B290,Binning_WOE_IV!$C$2:$C$6,Binning_WOE_IV!$I$2:$I$6,"not found",-1)</f>
        <v>1.0146162505891094</v>
      </c>
      <c r="W290">
        <f>_xlfn.XLOOKUP(E290,Binning_WOE_IV!$C$7:$C$12,Binning_WOE_IV!$I$7:$I$12,"not found",-1)</f>
        <v>0.16104877718831048</v>
      </c>
      <c r="X290">
        <f>_xlfn.XLOOKUP(M290,Binning_WOE_IV!$C$13:$C$18,Binning_WOE_IV!$I$13:$I$18,"not found",-1)</f>
        <v>0.27579903319597576</v>
      </c>
      <c r="Y290">
        <f>_xlfn.XLOOKUP(A290,Binning_WOE_IV!$B$32:$B$35,Binning_WOE_IV!$G$32:$G$35,"not found",0)</f>
        <v>1.1281887537091495</v>
      </c>
      <c r="Z290" s="23">
        <f>_xlfn.XLOOKUP(_xlfn.XLOOKUP(C290,Binning_WOE_IV!$AF$2:$AF$6,Binning_WOE_IV!$AG$2:$AG$6,"not found",0),Binning_WOE_IV!$R$36:$R$38,Binning_WOE_IV!$G$36:$G$38,"not found",0)</f>
        <v>0.68738688104907397</v>
      </c>
      <c r="AA290" cm="1">
        <f t="array" ref="AA290">_xlfn.SWITCH(D290,"radio/tv",Binning_WOE_IV!$G$39,"other",Binning_WOE_IV!$G$39,"education",Binning_WOE_IV!$G$40,"retraining",Binning_WOE_IV!$G$40,"furniture/equipment",Binning_WOE_IV!$G$41,"domestic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90">
        <f>_xlfn.LET(_xlpm.b,_xlfn.XLOOKUP(F290,Binning_WOE_IV!$AJ$2:$AJ$6,Binning_WOE_IV!$AK$2:$AK$6,"not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90">
        <f>_xlfn.LET(_xlpm.b,_xlfn.XLOOKUP(G290,Binning_WOE_IV!$AL$2:$AL$6,Binning_WOE_IV!$AM$2:$AM$6,"not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90">
        <f>_xlfn.XLOOKUP(_xlfn.XLOOKUP(I290,Binning_WOE_IV!$AN$2:$AN$5,Binning_WOE_IV!$AO$2:$AO$5,"not found",0),Binning_WOE_IV!$R$53:$R$55,Binning_WOE_IV!$G$53:$G$55,"not found",0)</f>
        <v>0.1811117123342415</v>
      </c>
      <c r="AE290">
        <f>_xlfn.LET(_xlpm.b,_xlfn.XLOOKUP(L290,Binning_WOE_IV!$AQ$2:$AQ$5,Binning_WOE_IV!$AR$2:$AR$5,"not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90">
        <f>_xlfn.XLOOKUP(_xlfn.XLOOKUP(N290,Binning_WOE_IV!$AS$2:$AS$4,Binning_WOE_IV!$AT$2:$AT$4,"not found",0),Binning_WOE_IV!$R$62:$R$63,Binning_WOE_IV!$G$62:$G$63,"not found",0)</f>
        <v>0.12957806221905885</v>
      </c>
      <c r="AG290">
        <f>_xlfn.XLOOKUP(_xlfn.XLOOKUP(O290,Binning_WOE_IV!$AU$2:$AU$4,Binning_WOE_IV!$AV$2:$AV$4,"not found",0),Binning_WOE_IV!$R$64:$R$65,Binning_WOE_IV!$G$64:$G$65,"not found",0)</f>
        <v>0.23435622685305388</v>
      </c>
      <c r="AH290">
        <f>V290*TEST_SUMMARY!$C$3</f>
        <v>-0.80010661528638027</v>
      </c>
      <c r="AI290">
        <f>W290*TEST_SUMMARY!$C$4</f>
        <v>-8.037531726833734E-2</v>
      </c>
      <c r="AJ290">
        <f>X290*TEST_SUMMARY!$C$5</f>
        <v>-0.1756525653466223</v>
      </c>
      <c r="AK290">
        <f>Y290*TEST_SUMMARY!$C$6</f>
        <v>-0.88431454425511169</v>
      </c>
      <c r="AL290">
        <f>Z290*TEST_SUMMARY!$C$7</f>
        <v>-0.37777464997720578</v>
      </c>
      <c r="AM290">
        <f>AA290*TEST_SUMMARY!$C$8</f>
        <v>0.38352631329769549</v>
      </c>
      <c r="AN290">
        <f>AB290*TEST_SUMMARY!$C$9</f>
        <v>0.17108448609736249</v>
      </c>
      <c r="AO290">
        <f>AC290*TEST_SUMMARY!$C$10</f>
        <v>-0.18469041192036334</v>
      </c>
      <c r="AP290">
        <f>AD290*TEST_SUMMARY!$C$11</f>
        <v>-0.21458247952085815</v>
      </c>
      <c r="AQ290">
        <f>AE290*TEST_SUMMARY!$C$12</f>
        <v>-0.28008206528227803</v>
      </c>
      <c r="AR290">
        <f>AF290*TEST_SUMMARY!$C$13</f>
        <v>-7.9424741749105313E-2</v>
      </c>
      <c r="AS290">
        <f>AG290*TEST_SUMMARY!$C$14</f>
        <v>-8.8614999578798745E-2</v>
      </c>
      <c r="AT290">
        <f>TEST_SUMMARY!$C$2+SUM(AH290:AS290)</f>
        <v>-3.4324084055521258</v>
      </c>
      <c r="AU290">
        <f t="shared" si="49"/>
        <v>3.1297831058837586E-2</v>
      </c>
      <c r="AV290">
        <f t="shared" si="50"/>
        <v>3.1798073529735578E-2</v>
      </c>
      <c r="AW290">
        <f t="shared" si="51"/>
        <v>1</v>
      </c>
      <c r="AX290">
        <f t="shared" si="52"/>
        <v>0</v>
      </c>
      <c r="AY290" s="35">
        <f t="shared" si="60"/>
        <v>204</v>
      </c>
      <c r="AZ290" s="35">
        <f t="shared" si="60"/>
        <v>85</v>
      </c>
      <c r="BA290" s="35">
        <f t="shared" si="56"/>
        <v>0.94883720930232562</v>
      </c>
      <c r="BB290" s="35">
        <f t="shared" si="57"/>
        <v>1</v>
      </c>
      <c r="BC290" s="35">
        <f t="shared" si="53"/>
        <v>5.1162790697674376E-2</v>
      </c>
      <c r="BD290">
        <f t="shared" si="54"/>
        <v>1</v>
      </c>
      <c r="BE290">
        <f t="shared" si="55"/>
        <v>0.94883720930232562</v>
      </c>
      <c r="BF290" s="23">
        <f>VLOOKUP(AH290,POINTS_TABLE!$D$2:$E$6,2,FALSE)</f>
        <v>-34.629295381683434</v>
      </c>
      <c r="BG290" s="23">
        <f>VLOOKUP(AI290,POINTS_TABLE!$D$7:$E$12,2,FALSE)</f>
        <v>-3.4787121489872201</v>
      </c>
      <c r="BH290" s="23">
        <f>VLOOKUP(AJ290,POINTS_TABLE!$D$13:$E$18,2,FALSE)</f>
        <v>-7.6023925483498971</v>
      </c>
      <c r="BI290" s="23">
        <f>VLOOKUP(AK290,POINTS_TABLE!$D$21:$E$24,2,FALSE)</f>
        <v>-38.273886227485001</v>
      </c>
      <c r="BJ290" s="23">
        <f>VLOOKUP(AL290,POINTS_TABLE!$D$25:$E$27,2,FALSE)</f>
        <v>-16.350408422870363</v>
      </c>
      <c r="BK290" s="23">
        <f>VLOOKUP(AM290,POINTS_TABLE!$D$28:$E$33,2,FALSE)</f>
        <v>16.599345307350365</v>
      </c>
      <c r="BL290" s="23">
        <f>VLOOKUP(AN290,POINTS_TABLE!$D$34:$E$37,2,FALSE)</f>
        <v>7.4046821899710498</v>
      </c>
      <c r="BM290" s="23">
        <f>VLOOKUP(AO290,POINTS_TABLE!$D$38:$E$41,2,FALSE)</f>
        <v>-7.9935582413174426</v>
      </c>
      <c r="BN290" s="23">
        <f>VLOOKUP(AP290,POINTS_TABLE!$D$42:$E$44,2,FALSE)</f>
        <v>-9.2873123719919874</v>
      </c>
      <c r="BO290" s="23">
        <f>VLOOKUP(AQ290,POINTS_TABLE!$D$45:$E$48,2,FALSE)</f>
        <v>-12.122190198740443</v>
      </c>
      <c r="BP290" s="23">
        <f>VLOOKUP(AR290,POINTS_TABLE!$D$49:$E$50,2,FALSE)</f>
        <v>-3.4375704313596254</v>
      </c>
      <c r="BQ290" s="23">
        <f>VLOOKUP(AS290,POINTS_TABLE!$D$51:$E$52,2,FALSE)</f>
        <v>-3.8353326132213157</v>
      </c>
      <c r="BR290" s="39">
        <f>ROUND(SCORECARD_SCALLING!$C$6-SUM(BF290:BQ290)-TRAIN_SUMMARY!$C$2*SCORECARD_SCALLING!$C$5,0)</f>
        <v>619</v>
      </c>
      <c r="BS290" t="str">
        <f t="shared" si="58"/>
        <v>Accept</v>
      </c>
      <c r="BT290">
        <f t="shared" si="59"/>
        <v>3</v>
      </c>
    </row>
    <row r="291" spans="1:72">
      <c r="A291" s="2" t="s">
        <v>37</v>
      </c>
      <c r="B291" s="2">
        <v>24</v>
      </c>
      <c r="C291" s="2" t="s">
        <v>22</v>
      </c>
      <c r="D291" s="2" t="s">
        <v>49</v>
      </c>
      <c r="E291" s="2">
        <v>6842</v>
      </c>
      <c r="F291" s="2" t="s">
        <v>24</v>
      </c>
      <c r="G291" s="2" t="s">
        <v>35</v>
      </c>
      <c r="H291" s="2">
        <v>2</v>
      </c>
      <c r="I291" s="2" t="s">
        <v>26</v>
      </c>
      <c r="J291" s="2" t="s">
        <v>27</v>
      </c>
      <c r="K291" s="2">
        <v>4</v>
      </c>
      <c r="L291" s="2" t="s">
        <v>43</v>
      </c>
      <c r="M291" s="2">
        <v>46</v>
      </c>
      <c r="N291" s="2" t="s">
        <v>27</v>
      </c>
      <c r="O291" s="2" t="s">
        <v>29</v>
      </c>
      <c r="P291" s="2">
        <v>2</v>
      </c>
      <c r="Q291" s="2" t="s">
        <v>52</v>
      </c>
      <c r="R291" s="2">
        <v>2</v>
      </c>
      <c r="S291" s="2" t="s">
        <v>31</v>
      </c>
      <c r="T291" s="2" t="s">
        <v>31</v>
      </c>
      <c r="U291" s="2">
        <v>0</v>
      </c>
      <c r="V291">
        <f>_xlfn.XLOOKUP(B291,Binning_WOE_IV!$C$2:$C$6,Binning_WOE_IV!$I$2:$I$6,"not found",-1)</f>
        <v>-0.12917431193202994</v>
      </c>
      <c r="W291">
        <f>_xlfn.XLOOKUP(E291,Binning_WOE_IV!$C$7:$C$12,Binning_WOE_IV!$I$7:$I$12,"not found",-1)</f>
        <v>-0.1020145435816787</v>
      </c>
      <c r="X291">
        <f>_xlfn.XLOOKUP(M291,Binning_WOE_IV!$C$13:$C$18,Binning_WOE_IV!$I$13:$I$18,"not found",-1)</f>
        <v>0.42044277372805144</v>
      </c>
      <c r="Y291">
        <f>_xlfn.XLOOKUP(A291,Binning_WOE_IV!$B$32:$B$35,Binning_WOE_IV!$G$32:$G$35,"not found",0)</f>
        <v>1.1281887537091495</v>
      </c>
      <c r="Z291" s="23">
        <f>_xlfn.XLOOKUP(_xlfn.XLOOKUP(C291,Binning_WOE_IV!$AF$2:$AF$6,Binning_WOE_IV!$AG$2:$AG$6,"not found",0),Binning_WOE_IV!$R$36:$R$38,Binning_WOE_IV!$G$36:$G$38,"not found",0)</f>
        <v>0.68738688104907397</v>
      </c>
      <c r="AA291" cm="1">
        <f t="array" ref="AA291">_xlfn.SWITCH(D291,"radio/tv",Binning_WOE_IV!$G$39,"other",Binning_WOE_IV!$G$39,"education",Binning_WOE_IV!$G$40,"retraining",Binning_WOE_IV!$G$40,"furniture/equipment",Binning_WOE_IV!$G$41,"domestic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91">
        <f>_xlfn.LET(_xlpm.b,_xlfn.XLOOKUP(F291,Binning_WOE_IV!$AJ$2:$AJ$6,Binning_WOE_IV!$AK$2:$AK$6,"not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91">
        <f>_xlfn.LET(_xlpm.b,_xlfn.XLOOKUP(G291,Binning_WOE_IV!$AL$2:$AL$6,Binning_WOE_IV!$AM$2:$AM$6,"not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291">
        <f>_xlfn.XLOOKUP(_xlfn.XLOOKUP(I291,Binning_WOE_IV!$AN$2:$AN$5,Binning_WOE_IV!$AO$2:$AO$5,"not found",0),Binning_WOE_IV!$R$53:$R$55,Binning_WOE_IV!$G$53:$G$55,"not found",0)</f>
        <v>0.1811117123342415</v>
      </c>
      <c r="AE291">
        <f>_xlfn.LET(_xlpm.b,_xlfn.XLOOKUP(L291,Binning_WOE_IV!$AQ$2:$AQ$5,Binning_WOE_IV!$AR$2:$AR$5,"not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91">
        <f>_xlfn.XLOOKUP(_xlfn.XLOOKUP(N291,Binning_WOE_IV!$AS$2:$AS$4,Binning_WOE_IV!$AT$2:$AT$4,"not found",0),Binning_WOE_IV!$R$62:$R$63,Binning_WOE_IV!$G$62:$G$63,"not found",0)</f>
        <v>0.12957806221905885</v>
      </c>
      <c r="AG291">
        <f>_xlfn.XLOOKUP(_xlfn.XLOOKUP(O291,Binning_WOE_IV!$AU$2:$AU$4,Binning_WOE_IV!$AV$2:$AV$4,"not found",0),Binning_WOE_IV!$R$64:$R$65,Binning_WOE_IV!$G$64:$G$65,"not found",0)</f>
        <v>0.23435622685305388</v>
      </c>
      <c r="AH291">
        <f>V291*TEST_SUMMARY!$C$3</f>
        <v>0.10186434668464488</v>
      </c>
      <c r="AI291">
        <f>W291*TEST_SUMMARY!$C$4</f>
        <v>5.0912844229637523E-2</v>
      </c>
      <c r="AJ291">
        <f>X291*TEST_SUMMARY!$C$5</f>
        <v>-0.26777415036949909</v>
      </c>
      <c r="AK291">
        <f>Y291*TEST_SUMMARY!$C$6</f>
        <v>-0.88431454425511169</v>
      </c>
      <c r="AL291">
        <f>Z291*TEST_SUMMARY!$C$7</f>
        <v>-0.37777464997720578</v>
      </c>
      <c r="AM291">
        <f>AA291*TEST_SUMMARY!$C$8</f>
        <v>-0.46936907902687153</v>
      </c>
      <c r="AN291">
        <f>AB291*TEST_SUMMARY!$C$9</f>
        <v>-0.49611293003523665</v>
      </c>
      <c r="AO291">
        <f>AC291*TEST_SUMMARY!$C$10</f>
        <v>4.7923621110280083E-2</v>
      </c>
      <c r="AP291">
        <f>AD291*TEST_SUMMARY!$C$11</f>
        <v>-0.21458247952085815</v>
      </c>
      <c r="AQ291">
        <f>AE291*TEST_SUMMARY!$C$12</f>
        <v>-1.8327249432625072E-2</v>
      </c>
      <c r="AR291">
        <f>AF291*TEST_SUMMARY!$C$13</f>
        <v>-7.9424741749105313E-2</v>
      </c>
      <c r="AS291">
        <f>AG291*TEST_SUMMARY!$C$14</f>
        <v>-8.8614999578798745E-2</v>
      </c>
      <c r="AT291">
        <f>TEST_SUMMARY!$C$2+SUM(AH291:AS291)</f>
        <v>-3.5169948266828723</v>
      </c>
      <c r="AU291">
        <f t="shared" si="49"/>
        <v>2.8832525374358906E-2</v>
      </c>
      <c r="AV291">
        <f t="shared" si="50"/>
        <v>2.9256349120690844E-2</v>
      </c>
      <c r="AW291">
        <f t="shared" si="51"/>
        <v>1</v>
      </c>
      <c r="AX291">
        <f t="shared" si="52"/>
        <v>0</v>
      </c>
      <c r="AY291" s="35">
        <f t="shared" si="60"/>
        <v>205</v>
      </c>
      <c r="AZ291" s="35">
        <f t="shared" si="60"/>
        <v>85</v>
      </c>
      <c r="BA291" s="35">
        <f t="shared" si="56"/>
        <v>0.95348837209302328</v>
      </c>
      <c r="BB291" s="35">
        <f t="shared" si="57"/>
        <v>1</v>
      </c>
      <c r="BC291" s="35">
        <f t="shared" si="53"/>
        <v>4.6511627906976716E-2</v>
      </c>
      <c r="BD291">
        <f t="shared" si="54"/>
        <v>1</v>
      </c>
      <c r="BE291">
        <f t="shared" si="55"/>
        <v>0.95348837209302328</v>
      </c>
      <c r="BF291" s="23">
        <f>VLOOKUP(AH291,POINTS_TABLE!$D$2:$E$6,2,FALSE)</f>
        <v>4.4087756341599382</v>
      </c>
      <c r="BG291" s="23">
        <f>VLOOKUP(AI291,POINTS_TABLE!$D$7:$E$12,2,FALSE)</f>
        <v>2.2035512366295098</v>
      </c>
      <c r="BH291" s="23">
        <f>VLOOKUP(AJ291,POINTS_TABLE!$D$13:$E$18,2,FALSE)</f>
        <v>-11.589493164489957</v>
      </c>
      <c r="BI291" s="23">
        <f>VLOOKUP(AK291,POINTS_TABLE!$D$21:$E$24,2,FALSE)</f>
        <v>-38.273886227485001</v>
      </c>
      <c r="BJ291" s="23">
        <f>VLOOKUP(AL291,POINTS_TABLE!$D$25:$E$27,2,FALSE)</f>
        <v>-16.350408422870363</v>
      </c>
      <c r="BK291" s="23">
        <f>VLOOKUP(AM291,POINTS_TABLE!$D$28:$E$33,2,FALSE)</f>
        <v>-20.314693279760625</v>
      </c>
      <c r="BL291" s="23">
        <f>VLOOKUP(AN291,POINTS_TABLE!$D$34:$E$37,2,FALSE)</f>
        <v>-21.472189916481874</v>
      </c>
      <c r="BM291" s="23">
        <f>VLOOKUP(AO291,POINTS_TABLE!$D$38:$E$41,2,FALSE)</f>
        <v>2.0741751155172814</v>
      </c>
      <c r="BN291" s="23">
        <f>VLOOKUP(AP291,POINTS_TABLE!$D$42:$E$44,2,FALSE)</f>
        <v>-9.2873123719919874</v>
      </c>
      <c r="BO291" s="23">
        <f>VLOOKUP(AQ291,POINTS_TABLE!$D$45:$E$48,2,FALSE)</f>
        <v>-0.79321895608749771</v>
      </c>
      <c r="BP291" s="23">
        <f>VLOOKUP(AR291,POINTS_TABLE!$D$49:$E$50,2,FALSE)</f>
        <v>-3.4375704313596254</v>
      </c>
      <c r="BQ291" s="23">
        <f>VLOOKUP(AS291,POINTS_TABLE!$D$51:$E$52,2,FALSE)</f>
        <v>-3.8353326132213157</v>
      </c>
      <c r="BR291" s="39">
        <f>ROUND(SCORECARD_SCALLING!$C$6-SUM(BF291:BQ291)-TRAIN_SUMMARY!$C$2*SCORECARD_SCALLING!$C$5,0)</f>
        <v>623</v>
      </c>
      <c r="BS291" t="str">
        <f t="shared" si="58"/>
        <v>Accept</v>
      </c>
      <c r="BT291">
        <f t="shared" si="59"/>
        <v>3</v>
      </c>
    </row>
    <row r="292" spans="1:72">
      <c r="A292" s="2" t="s">
        <v>37</v>
      </c>
      <c r="B292" s="2">
        <v>10</v>
      </c>
      <c r="C292" s="2" t="s">
        <v>33</v>
      </c>
      <c r="D292" s="2" t="s">
        <v>46</v>
      </c>
      <c r="E292" s="2">
        <v>1287</v>
      </c>
      <c r="F292" s="2" t="s">
        <v>24</v>
      </c>
      <c r="G292" s="2" t="s">
        <v>25</v>
      </c>
      <c r="H292" s="2">
        <v>4</v>
      </c>
      <c r="I292" s="2" t="s">
        <v>26</v>
      </c>
      <c r="J292" s="2" t="s">
        <v>66</v>
      </c>
      <c r="K292" s="2">
        <v>2</v>
      </c>
      <c r="L292" s="2" t="s">
        <v>43</v>
      </c>
      <c r="M292" s="2">
        <v>45</v>
      </c>
      <c r="N292" s="2" t="s">
        <v>27</v>
      </c>
      <c r="O292" s="2" t="s">
        <v>29</v>
      </c>
      <c r="P292" s="2">
        <v>1</v>
      </c>
      <c r="Q292" s="2" t="s">
        <v>40</v>
      </c>
      <c r="R292" s="2">
        <v>1</v>
      </c>
      <c r="S292" s="2" t="s">
        <v>27</v>
      </c>
      <c r="T292" s="2" t="s">
        <v>62</v>
      </c>
      <c r="U292" s="2">
        <v>0</v>
      </c>
      <c r="V292">
        <f>_xlfn.XLOOKUP(B292,Binning_WOE_IV!$C$2:$C$6,Binning_WOE_IV!$I$2:$I$6,"not found",-1)</f>
        <v>1.0146162505891094</v>
      </c>
      <c r="W292">
        <f>_xlfn.XLOOKUP(E292,Binning_WOE_IV!$C$7:$C$12,Binning_WOE_IV!$I$7:$I$12,"not found",-1)</f>
        <v>0.16104877718831048</v>
      </c>
      <c r="X292">
        <f>_xlfn.XLOOKUP(M292,Binning_WOE_IV!$C$13:$C$18,Binning_WOE_IV!$I$13:$I$18,"not found",-1)</f>
        <v>0.42044277372805144</v>
      </c>
      <c r="Y292">
        <f>_xlfn.XLOOKUP(A292,Binning_WOE_IV!$B$32:$B$35,Binning_WOE_IV!$G$32:$G$35,"not found",0)</f>
        <v>1.1281887537091495</v>
      </c>
      <c r="Z292" s="23">
        <f>_xlfn.XLOOKUP(_xlfn.XLOOKUP(C292,Binning_WOE_IV!$AF$2:$AF$6,Binning_WOE_IV!$AG$2:$AG$6,"not found",0),Binning_WOE_IV!$R$36:$R$38,Binning_WOE_IV!$G$36:$G$38,"not found",0)</f>
        <v>-4.4726268044255127E-2</v>
      </c>
      <c r="AA292" cm="1">
        <f t="array" ref="AA292">_xlfn.SWITCH(D292,"radio/tv",Binning_WOE_IV!$G$39,"other",Binning_WOE_IV!$G$39,"education",Binning_WOE_IV!$G$40,"retraining",Binning_WOE_IV!$G$40,"furniture/equipment",Binning_WOE_IV!$G$41,"domestic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-0.3705078353825908</v>
      </c>
      <c r="AB292">
        <f>_xlfn.LET(_xlpm.b,_xlfn.XLOOKUP(F292,Binning_WOE_IV!$AJ$2:$AJ$6,Binning_WOE_IV!$AK$2:$AK$6,"not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92">
        <f>_xlfn.LET(_xlpm.b,_xlfn.XLOOKUP(G292,Binning_WOE_IV!$AL$2:$AL$6,Binning_WOE_IV!$AM$2:$AM$6,"not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92">
        <f>_xlfn.XLOOKUP(_xlfn.XLOOKUP(I292,Binning_WOE_IV!$AN$2:$AN$5,Binning_WOE_IV!$AO$2:$AO$5,"not found",0),Binning_WOE_IV!$R$53:$R$55,Binning_WOE_IV!$G$53:$G$55,"not found",0)</f>
        <v>0.1811117123342415</v>
      </c>
      <c r="AE292">
        <f>_xlfn.LET(_xlpm.b,_xlfn.XLOOKUP(L292,Binning_WOE_IV!$AQ$2:$AQ$5,Binning_WOE_IV!$AR$2:$AR$5,"not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92">
        <f>_xlfn.XLOOKUP(_xlfn.XLOOKUP(N292,Binning_WOE_IV!$AS$2:$AS$4,Binning_WOE_IV!$AT$2:$AT$4,"not found",0),Binning_WOE_IV!$R$62:$R$63,Binning_WOE_IV!$G$62:$G$63,"not found",0)</f>
        <v>0.12957806221905885</v>
      </c>
      <c r="AG292">
        <f>_xlfn.XLOOKUP(_xlfn.XLOOKUP(O292,Binning_WOE_IV!$AU$2:$AU$4,Binning_WOE_IV!$AV$2:$AV$4,"not found",0),Binning_WOE_IV!$R$64:$R$65,Binning_WOE_IV!$G$64:$G$65,"not found",0)</f>
        <v>0.23435622685305388</v>
      </c>
      <c r="AH292">
        <f>V292*TEST_SUMMARY!$C$3</f>
        <v>-0.80010661528638027</v>
      </c>
      <c r="AI292">
        <f>W292*TEST_SUMMARY!$C$4</f>
        <v>-8.037531726833734E-2</v>
      </c>
      <c r="AJ292">
        <f>X292*TEST_SUMMARY!$C$5</f>
        <v>-0.26777415036949909</v>
      </c>
      <c r="AK292">
        <f>Y292*TEST_SUMMARY!$C$6</f>
        <v>-0.88431454425511169</v>
      </c>
      <c r="AL292">
        <f>Z292*TEST_SUMMARY!$C$7</f>
        <v>2.4580699342731407E-2</v>
      </c>
      <c r="AM292">
        <f>AA292*TEST_SUMMARY!$C$8</f>
        <v>0.38352631329769549</v>
      </c>
      <c r="AN292">
        <f>AB292*TEST_SUMMARY!$C$9</f>
        <v>-0.49611293003523665</v>
      </c>
      <c r="AO292">
        <f>AC292*TEST_SUMMARY!$C$10</f>
        <v>-0.18469041192036334</v>
      </c>
      <c r="AP292">
        <f>AD292*TEST_SUMMARY!$C$11</f>
        <v>-0.21458247952085815</v>
      </c>
      <c r="AQ292">
        <f>AE292*TEST_SUMMARY!$C$12</f>
        <v>-1.8327249432625072E-2</v>
      </c>
      <c r="AR292">
        <f>AF292*TEST_SUMMARY!$C$13</f>
        <v>-7.9424741749105313E-2</v>
      </c>
      <c r="AS292">
        <f>AG292*TEST_SUMMARY!$C$14</f>
        <v>-8.8614999578798745E-2</v>
      </c>
      <c r="AT292">
        <f>TEST_SUMMARY!$C$2+SUM(AH292:AS292)</f>
        <v>-3.5276172415380116</v>
      </c>
      <c r="AU292">
        <f t="shared" si="49"/>
        <v>2.8536568922292147E-2</v>
      </c>
      <c r="AV292">
        <f t="shared" si="50"/>
        <v>2.8951652584166564E-2</v>
      </c>
      <c r="AW292">
        <f t="shared" si="51"/>
        <v>1</v>
      </c>
      <c r="AX292">
        <f t="shared" si="52"/>
        <v>0</v>
      </c>
      <c r="AY292" s="35">
        <f t="shared" si="60"/>
        <v>206</v>
      </c>
      <c r="AZ292" s="35">
        <f t="shared" si="60"/>
        <v>85</v>
      </c>
      <c r="BA292" s="35">
        <f t="shared" si="56"/>
        <v>0.95813953488372094</v>
      </c>
      <c r="BB292" s="35">
        <f t="shared" si="57"/>
        <v>1</v>
      </c>
      <c r="BC292" s="35">
        <f t="shared" si="53"/>
        <v>4.1860465116279055E-2</v>
      </c>
      <c r="BD292">
        <f t="shared" si="54"/>
        <v>1</v>
      </c>
      <c r="BE292">
        <f t="shared" si="55"/>
        <v>0.95813953488372094</v>
      </c>
      <c r="BF292" s="23">
        <f>VLOOKUP(AH292,POINTS_TABLE!$D$2:$E$6,2,FALSE)</f>
        <v>-34.629295381683434</v>
      </c>
      <c r="BG292" s="23">
        <f>VLOOKUP(AI292,POINTS_TABLE!$D$7:$E$12,2,FALSE)</f>
        <v>-3.4787121489872201</v>
      </c>
      <c r="BH292" s="23">
        <f>VLOOKUP(AJ292,POINTS_TABLE!$D$13:$E$18,2,FALSE)</f>
        <v>-11.589493164489957</v>
      </c>
      <c r="BI292" s="23">
        <f>VLOOKUP(AK292,POINTS_TABLE!$D$21:$E$24,2,FALSE)</f>
        <v>-38.273886227485001</v>
      </c>
      <c r="BJ292" s="23">
        <f>VLOOKUP(AL292,POINTS_TABLE!$D$25:$E$27,2,FALSE)</f>
        <v>1.063873591300236</v>
      </c>
      <c r="BK292" s="23">
        <f>VLOOKUP(AM292,POINTS_TABLE!$D$28:$E$33,2,FALSE)</f>
        <v>16.599345307350365</v>
      </c>
      <c r="BL292" s="23">
        <f>VLOOKUP(AN292,POINTS_TABLE!$D$34:$E$37,2,FALSE)</f>
        <v>-21.472189916481874</v>
      </c>
      <c r="BM292" s="23">
        <f>VLOOKUP(AO292,POINTS_TABLE!$D$38:$E$41,2,FALSE)</f>
        <v>-7.9935582413174426</v>
      </c>
      <c r="BN292" s="23">
        <f>VLOOKUP(AP292,POINTS_TABLE!$D$42:$E$44,2,FALSE)</f>
        <v>-9.2873123719919874</v>
      </c>
      <c r="BO292" s="23">
        <f>VLOOKUP(AQ292,POINTS_TABLE!$D$45:$E$48,2,FALSE)</f>
        <v>-0.79321895608749771</v>
      </c>
      <c r="BP292" s="23">
        <f>VLOOKUP(AR292,POINTS_TABLE!$D$49:$E$50,2,FALSE)</f>
        <v>-3.4375704313596254</v>
      </c>
      <c r="BQ292" s="23">
        <f>VLOOKUP(AS292,POINTS_TABLE!$D$51:$E$52,2,FALSE)</f>
        <v>-3.8353326132213157</v>
      </c>
      <c r="BR292" s="39">
        <f>ROUND(SCORECARD_SCALLING!$C$6-SUM(BF292:BQ292)-TRAIN_SUMMARY!$C$2*SCORECARD_SCALLING!$C$5,0)</f>
        <v>623</v>
      </c>
      <c r="BS292" t="str">
        <f t="shared" si="58"/>
        <v>Accept</v>
      </c>
      <c r="BT292">
        <f t="shared" si="59"/>
        <v>3</v>
      </c>
    </row>
    <row r="293" spans="1:72">
      <c r="A293" s="2" t="s">
        <v>37</v>
      </c>
      <c r="B293" s="2">
        <v>12</v>
      </c>
      <c r="C293" s="2" t="s">
        <v>22</v>
      </c>
      <c r="D293" s="2" t="s">
        <v>23</v>
      </c>
      <c r="E293" s="2">
        <v>717</v>
      </c>
      <c r="F293" s="2" t="s">
        <v>34</v>
      </c>
      <c r="G293" s="2" t="s">
        <v>25</v>
      </c>
      <c r="H293" s="2">
        <v>4</v>
      </c>
      <c r="I293" s="2" t="s">
        <v>26</v>
      </c>
      <c r="J293" s="2" t="s">
        <v>27</v>
      </c>
      <c r="K293" s="2">
        <v>4</v>
      </c>
      <c r="L293" s="2" t="s">
        <v>28</v>
      </c>
      <c r="M293" s="2">
        <v>52</v>
      </c>
      <c r="N293" s="2" t="s">
        <v>27</v>
      </c>
      <c r="O293" s="2" t="s">
        <v>29</v>
      </c>
      <c r="P293" s="2">
        <v>3</v>
      </c>
      <c r="Q293" s="2" t="s">
        <v>30</v>
      </c>
      <c r="R293" s="2">
        <v>1</v>
      </c>
      <c r="S293" s="2" t="s">
        <v>27</v>
      </c>
      <c r="T293" s="2" t="s">
        <v>31</v>
      </c>
      <c r="U293" s="2">
        <v>0</v>
      </c>
      <c r="V293">
        <f>_xlfn.XLOOKUP(B293,Binning_WOE_IV!$C$2:$C$6,Binning_WOE_IV!$I$2:$I$6,"not found",-1)</f>
        <v>7.0953437452657447E-2</v>
      </c>
      <c r="W293">
        <f>_xlfn.XLOOKUP(E293,Binning_WOE_IV!$C$7:$C$12,Binning_WOE_IV!$I$7:$I$12,"not found",-1)</f>
        <v>3.9978967825304385E-2</v>
      </c>
      <c r="X293">
        <f>_xlfn.XLOOKUP(M293,Binning_WOE_IV!$C$13:$C$18,Binning_WOE_IV!$I$13:$I$18,"not found",-1)</f>
        <v>0.42044277372805144</v>
      </c>
      <c r="Y293">
        <f>_xlfn.XLOOKUP(A293,Binning_WOE_IV!$B$32:$B$35,Binning_WOE_IV!$G$32:$G$35,"not found",0)</f>
        <v>1.1281887537091495</v>
      </c>
      <c r="Z293" s="23">
        <f>_xlfn.XLOOKUP(_xlfn.XLOOKUP(C293,Binning_WOE_IV!$AF$2:$AF$6,Binning_WOE_IV!$AG$2:$AG$6,"not found",0),Binning_WOE_IV!$R$36:$R$38,Binning_WOE_IV!$G$36:$G$38,"not found",0)</f>
        <v>0.68738688104907397</v>
      </c>
      <c r="AA293" cm="1">
        <f t="array" ref="AA293">_xlfn.SWITCH(D293,"radio/tv",Binning_WOE_IV!$G$39,"other",Binning_WOE_IV!$G$39,"education",Binning_WOE_IV!$G$40,"retraining",Binning_WOE_IV!$G$40,"furniture/equipment",Binning_WOE_IV!$G$41,"domestic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93">
        <f>_xlfn.LET(_xlpm.b,_xlfn.XLOOKUP(F293,Binning_WOE_IV!$AJ$2:$AJ$6,Binning_WOE_IV!$AK$2:$AK$6,"not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-0.23980371911388795</v>
      </c>
      <c r="AC293">
        <f>_xlfn.LET(_xlpm.b,_xlfn.XLOOKUP(G293,Binning_WOE_IV!$AL$2:$AL$6,Binning_WOE_IV!$AM$2:$AM$6,"not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93">
        <f>_xlfn.XLOOKUP(_xlfn.XLOOKUP(I293,Binning_WOE_IV!$AN$2:$AN$5,Binning_WOE_IV!$AO$2:$AO$5,"not found",0),Binning_WOE_IV!$R$53:$R$55,Binning_WOE_IV!$G$53:$G$55,"not found",0)</f>
        <v>0.1811117123342415</v>
      </c>
      <c r="AE293">
        <f>_xlfn.LET(_xlpm.b,_xlfn.XLOOKUP(L293,Binning_WOE_IV!$AQ$2:$AQ$5,Binning_WOE_IV!$AR$2:$AR$5,"not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293">
        <f>_xlfn.XLOOKUP(_xlfn.XLOOKUP(N293,Binning_WOE_IV!$AS$2:$AS$4,Binning_WOE_IV!$AT$2:$AT$4,"not found",0),Binning_WOE_IV!$R$62:$R$63,Binning_WOE_IV!$G$62:$G$63,"not found",0)</f>
        <v>0.12957806221905885</v>
      </c>
      <c r="AG293">
        <f>_xlfn.XLOOKUP(_xlfn.XLOOKUP(O293,Binning_WOE_IV!$AU$2:$AU$4,Binning_WOE_IV!$AV$2:$AV$4,"not found",0),Binning_WOE_IV!$R$64:$R$65,Binning_WOE_IV!$G$64:$G$65,"not found",0)</f>
        <v>0.23435622685305388</v>
      </c>
      <c r="AH293">
        <f>V293*TEST_SUMMARY!$C$3</f>
        <v>-5.5952498937620498E-2</v>
      </c>
      <c r="AI293">
        <f>W293*TEST_SUMMARY!$C$4</f>
        <v>-1.9952478243670423E-2</v>
      </c>
      <c r="AJ293">
        <f>X293*TEST_SUMMARY!$C$5</f>
        <v>-0.26777415036949909</v>
      </c>
      <c r="AK293">
        <f>Y293*TEST_SUMMARY!$C$6</f>
        <v>-0.88431454425511169</v>
      </c>
      <c r="AL293">
        <f>Z293*TEST_SUMMARY!$C$7</f>
        <v>-0.37777464997720578</v>
      </c>
      <c r="AM293">
        <f>AA293*TEST_SUMMARY!$C$8</f>
        <v>-0.43521580803835686</v>
      </c>
      <c r="AN293">
        <f>AB293*TEST_SUMMARY!$C$9</f>
        <v>0.17108448609736249</v>
      </c>
      <c r="AO293">
        <f>AC293*TEST_SUMMARY!$C$10</f>
        <v>-0.18469041192036334</v>
      </c>
      <c r="AP293">
        <f>AD293*TEST_SUMMARY!$C$11</f>
        <v>-0.21458247952085815</v>
      </c>
      <c r="AQ293">
        <f>AE293*TEST_SUMMARY!$C$12</f>
        <v>-0.28008206528227803</v>
      </c>
      <c r="AR293">
        <f>AF293*TEST_SUMMARY!$C$13</f>
        <v>-7.9424741749105313E-2</v>
      </c>
      <c r="AS293">
        <f>AG293*TEST_SUMMARY!$C$14</f>
        <v>-8.8614999578798745E-2</v>
      </c>
      <c r="AT293">
        <f>TEST_SUMMARY!$C$2+SUM(AH293:AS293)</f>
        <v>-3.5386951565376288</v>
      </c>
      <c r="AU293">
        <f t="shared" si="49"/>
        <v>2.8231063109568751E-2</v>
      </c>
      <c r="AV293">
        <f t="shared" si="50"/>
        <v>2.8637222029924778E-2</v>
      </c>
      <c r="AW293">
        <f t="shared" si="51"/>
        <v>1</v>
      </c>
      <c r="AX293">
        <f t="shared" si="52"/>
        <v>0</v>
      </c>
      <c r="AY293" s="35">
        <f t="shared" si="60"/>
        <v>207</v>
      </c>
      <c r="AZ293" s="35">
        <f t="shared" si="60"/>
        <v>85</v>
      </c>
      <c r="BA293" s="35">
        <f t="shared" si="56"/>
        <v>0.96279069767441861</v>
      </c>
      <c r="BB293" s="35">
        <f t="shared" si="57"/>
        <v>1</v>
      </c>
      <c r="BC293" s="35">
        <f t="shared" si="53"/>
        <v>3.7209302325581395E-2</v>
      </c>
      <c r="BD293">
        <f t="shared" si="54"/>
        <v>1</v>
      </c>
      <c r="BE293">
        <f t="shared" si="55"/>
        <v>0.96279069767441861</v>
      </c>
      <c r="BF293" s="23">
        <f>VLOOKUP(AH293,POINTS_TABLE!$D$2:$E$6,2,FALSE)</f>
        <v>-2.4216717822795024</v>
      </c>
      <c r="BG293" s="23">
        <f>VLOOKUP(AI293,POINTS_TABLE!$D$7:$E$12,2,FALSE)</f>
        <v>-0.86356024246764762</v>
      </c>
      <c r="BH293" s="23">
        <f>VLOOKUP(AJ293,POINTS_TABLE!$D$13:$E$18,2,FALSE)</f>
        <v>-11.589493164489957</v>
      </c>
      <c r="BI293" s="23">
        <f>VLOOKUP(AK293,POINTS_TABLE!$D$21:$E$24,2,FALSE)</f>
        <v>-38.273886227485001</v>
      </c>
      <c r="BJ293" s="23">
        <f>VLOOKUP(AL293,POINTS_TABLE!$D$25:$E$27,2,FALSE)</f>
        <v>-16.350408422870363</v>
      </c>
      <c r="BK293" s="23">
        <f>VLOOKUP(AM293,POINTS_TABLE!$D$28:$E$33,2,FALSE)</f>
        <v>-18.836510639202615</v>
      </c>
      <c r="BL293" s="23">
        <f>VLOOKUP(AN293,POINTS_TABLE!$D$34:$E$37,2,FALSE)</f>
        <v>7.4046821899710498</v>
      </c>
      <c r="BM293" s="23">
        <f>VLOOKUP(AO293,POINTS_TABLE!$D$38:$E$41,2,FALSE)</f>
        <v>-7.9935582413174426</v>
      </c>
      <c r="BN293" s="23">
        <f>VLOOKUP(AP293,POINTS_TABLE!$D$42:$E$44,2,FALSE)</f>
        <v>-9.2873123719919874</v>
      </c>
      <c r="BO293" s="23">
        <f>VLOOKUP(AQ293,POINTS_TABLE!$D$45:$E$48,2,FALSE)</f>
        <v>-12.122190198740443</v>
      </c>
      <c r="BP293" s="23">
        <f>VLOOKUP(AR293,POINTS_TABLE!$D$49:$E$50,2,FALSE)</f>
        <v>-3.4375704313596254</v>
      </c>
      <c r="BQ293" s="23">
        <f>VLOOKUP(AS293,POINTS_TABLE!$D$51:$E$52,2,FALSE)</f>
        <v>-3.8353326132213157</v>
      </c>
      <c r="BR293" s="39">
        <f>ROUND(SCORECARD_SCALLING!$C$6-SUM(BF293:BQ293)-TRAIN_SUMMARY!$C$2*SCORECARD_SCALLING!$C$5,0)</f>
        <v>623</v>
      </c>
      <c r="BS293" t="str">
        <f t="shared" si="58"/>
        <v>Accept</v>
      </c>
      <c r="BT293">
        <f t="shared" si="59"/>
        <v>3</v>
      </c>
    </row>
    <row r="294" spans="1:72">
      <c r="A294" s="2" t="s">
        <v>37</v>
      </c>
      <c r="B294" s="2">
        <v>15</v>
      </c>
      <c r="C294" s="2" t="s">
        <v>22</v>
      </c>
      <c r="D294" s="2" t="s">
        <v>41</v>
      </c>
      <c r="E294" s="2">
        <v>1520</v>
      </c>
      <c r="F294" s="2" t="s">
        <v>24</v>
      </c>
      <c r="G294" s="2" t="s">
        <v>25</v>
      </c>
      <c r="H294" s="2">
        <v>4</v>
      </c>
      <c r="I294" s="2" t="s">
        <v>26</v>
      </c>
      <c r="J294" s="2" t="s">
        <v>27</v>
      </c>
      <c r="K294" s="2">
        <v>4</v>
      </c>
      <c r="L294" s="2" t="s">
        <v>43</v>
      </c>
      <c r="M294" s="2">
        <v>63</v>
      </c>
      <c r="N294" s="2" t="s">
        <v>27</v>
      </c>
      <c r="O294" s="2" t="s">
        <v>29</v>
      </c>
      <c r="P294" s="2">
        <v>1</v>
      </c>
      <c r="Q294" s="2" t="s">
        <v>30</v>
      </c>
      <c r="R294" s="2">
        <v>1</v>
      </c>
      <c r="S294" s="2" t="s">
        <v>27</v>
      </c>
      <c r="T294" s="2" t="s">
        <v>31</v>
      </c>
      <c r="U294" s="2">
        <v>0</v>
      </c>
      <c r="V294">
        <f>_xlfn.XLOOKUP(B294,Binning_WOE_IV!$C$2:$C$6,Binning_WOE_IV!$I$2:$I$6,"not found",-1)</f>
        <v>7.0953437452657447E-2</v>
      </c>
      <c r="W294">
        <f>_xlfn.XLOOKUP(E294,Binning_WOE_IV!$C$7:$C$12,Binning_WOE_IV!$I$7:$I$12,"not found",-1)</f>
        <v>0.16104877718831048</v>
      </c>
      <c r="X294">
        <f>_xlfn.XLOOKUP(M294,Binning_WOE_IV!$C$13:$C$18,Binning_WOE_IV!$I$13:$I$18,"not found",-1)</f>
        <v>0.47434342549681774</v>
      </c>
      <c r="Y294">
        <f>_xlfn.XLOOKUP(A294,Binning_WOE_IV!$B$32:$B$35,Binning_WOE_IV!$G$32:$G$35,"not found",0)</f>
        <v>1.1281887537091495</v>
      </c>
      <c r="Z294" s="23">
        <f>_xlfn.XLOOKUP(_xlfn.XLOOKUP(C294,Binning_WOE_IV!$AF$2:$AF$6,Binning_WOE_IV!$AG$2:$AG$6,"not found",0),Binning_WOE_IV!$R$36:$R$38,Binning_WOE_IV!$G$36:$G$38,"not found",0)</f>
        <v>0.68738688104907397</v>
      </c>
      <c r="AA294" cm="1">
        <f t="array" ref="AA294">_xlfn.SWITCH(D294,"radio/tv",Binning_WOE_IV!$G$39,"other",Binning_WOE_IV!$G$39,"education",Binning_WOE_IV!$G$40,"retraining",Binning_WOE_IV!$G$40,"furniture/equipment",Binning_WOE_IV!$G$41,"domestic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-5.7184780628343437E-2</v>
      </c>
      <c r="AB294">
        <f>_xlfn.LET(_xlpm.b,_xlfn.XLOOKUP(F294,Binning_WOE_IV!$AJ$2:$AJ$6,Binning_WOE_IV!$AK$2:$AK$6,"not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94">
        <f>_xlfn.LET(_xlpm.b,_xlfn.XLOOKUP(G294,Binning_WOE_IV!$AL$2:$AL$6,Binning_WOE_IV!$AM$2:$AM$6,"not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94">
        <f>_xlfn.XLOOKUP(_xlfn.XLOOKUP(I294,Binning_WOE_IV!$AN$2:$AN$5,Binning_WOE_IV!$AO$2:$AO$5,"not found",0),Binning_WOE_IV!$R$53:$R$55,Binning_WOE_IV!$G$53:$G$55,"not found",0)</f>
        <v>0.1811117123342415</v>
      </c>
      <c r="AE294">
        <f>_xlfn.LET(_xlpm.b,_xlfn.XLOOKUP(L294,Binning_WOE_IV!$AQ$2:$AQ$5,Binning_WOE_IV!$AR$2:$AR$5,"not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94">
        <f>_xlfn.XLOOKUP(_xlfn.XLOOKUP(N294,Binning_WOE_IV!$AS$2:$AS$4,Binning_WOE_IV!$AT$2:$AT$4,"not found",0),Binning_WOE_IV!$R$62:$R$63,Binning_WOE_IV!$G$62:$G$63,"not found",0)</f>
        <v>0.12957806221905885</v>
      </c>
      <c r="AG294">
        <f>_xlfn.XLOOKUP(_xlfn.XLOOKUP(O294,Binning_WOE_IV!$AU$2:$AU$4,Binning_WOE_IV!$AV$2:$AV$4,"not found",0),Binning_WOE_IV!$R$64:$R$65,Binning_WOE_IV!$G$64:$G$65,"not found",0)</f>
        <v>0.23435622685305388</v>
      </c>
      <c r="AH294">
        <f>V294*TEST_SUMMARY!$C$3</f>
        <v>-5.5952498937620498E-2</v>
      </c>
      <c r="AI294">
        <f>W294*TEST_SUMMARY!$C$4</f>
        <v>-8.037531726833734E-2</v>
      </c>
      <c r="AJ294">
        <f>X294*TEST_SUMMARY!$C$5</f>
        <v>-0.30210272522824844</v>
      </c>
      <c r="AK294">
        <f>Y294*TEST_SUMMARY!$C$6</f>
        <v>-0.88431454425511169</v>
      </c>
      <c r="AL294">
        <f>Z294*TEST_SUMMARY!$C$7</f>
        <v>-0.37777464997720578</v>
      </c>
      <c r="AM294">
        <f>AA294*TEST_SUMMARY!$C$8</f>
        <v>5.9194073638088991E-2</v>
      </c>
      <c r="AN294">
        <f>AB294*TEST_SUMMARY!$C$9</f>
        <v>-0.49611293003523665</v>
      </c>
      <c r="AO294">
        <f>AC294*TEST_SUMMARY!$C$10</f>
        <v>-0.18469041192036334</v>
      </c>
      <c r="AP294">
        <f>AD294*TEST_SUMMARY!$C$11</f>
        <v>-0.21458247952085815</v>
      </c>
      <c r="AQ294">
        <f>AE294*TEST_SUMMARY!$C$12</f>
        <v>-1.8327249432625072E-2</v>
      </c>
      <c r="AR294">
        <f>AF294*TEST_SUMMARY!$C$13</f>
        <v>-7.9424741749105313E-2</v>
      </c>
      <c r="AS294">
        <f>AG294*TEST_SUMMARY!$C$14</f>
        <v>-8.8614999578798745E-2</v>
      </c>
      <c r="AT294">
        <f>TEST_SUMMARY!$C$2+SUM(AH294:AS294)</f>
        <v>-3.5444792890275449</v>
      </c>
      <c r="AU294">
        <f t="shared" si="49"/>
        <v>2.8072813082647391E-2</v>
      </c>
      <c r="AV294">
        <f t="shared" si="50"/>
        <v>2.847438790649089E-2</v>
      </c>
      <c r="AW294">
        <f t="shared" si="51"/>
        <v>1</v>
      </c>
      <c r="AX294">
        <f t="shared" si="52"/>
        <v>0</v>
      </c>
      <c r="AY294" s="35">
        <f t="shared" si="60"/>
        <v>208</v>
      </c>
      <c r="AZ294" s="35">
        <f t="shared" si="60"/>
        <v>85</v>
      </c>
      <c r="BA294" s="35">
        <f t="shared" si="56"/>
        <v>0.96744186046511627</v>
      </c>
      <c r="BB294" s="35">
        <f t="shared" si="57"/>
        <v>1</v>
      </c>
      <c r="BC294" s="35">
        <f t="shared" si="53"/>
        <v>3.2558139534883734E-2</v>
      </c>
      <c r="BD294">
        <f t="shared" si="54"/>
        <v>1</v>
      </c>
      <c r="BE294">
        <f t="shared" si="55"/>
        <v>0.96744186046511627</v>
      </c>
      <c r="BF294" s="23">
        <f>VLOOKUP(AH294,POINTS_TABLE!$D$2:$E$6,2,FALSE)</f>
        <v>-2.4216717822795024</v>
      </c>
      <c r="BG294" s="23">
        <f>VLOOKUP(AI294,POINTS_TABLE!$D$7:$E$12,2,FALSE)</f>
        <v>-3.4787121489872201</v>
      </c>
      <c r="BH294" s="23">
        <f>VLOOKUP(AJ294,POINTS_TABLE!$D$13:$E$18,2,FALSE)</f>
        <v>-13.075263105775054</v>
      </c>
      <c r="BI294" s="23">
        <f>VLOOKUP(AK294,POINTS_TABLE!$D$21:$E$24,2,FALSE)</f>
        <v>-38.273886227485001</v>
      </c>
      <c r="BJ294" s="23">
        <f>VLOOKUP(AL294,POINTS_TABLE!$D$25:$E$27,2,FALSE)</f>
        <v>-16.350408422870363</v>
      </c>
      <c r="BK294" s="23">
        <f>VLOOKUP(AM294,POINTS_TABLE!$D$28:$E$33,2,FALSE)</f>
        <v>2.5619698946306131</v>
      </c>
      <c r="BL294" s="23">
        <f>VLOOKUP(AN294,POINTS_TABLE!$D$34:$E$37,2,FALSE)</f>
        <v>-21.472189916481874</v>
      </c>
      <c r="BM294" s="23">
        <f>VLOOKUP(AO294,POINTS_TABLE!$D$38:$E$41,2,FALSE)</f>
        <v>-7.9935582413174426</v>
      </c>
      <c r="BN294" s="23">
        <f>VLOOKUP(AP294,POINTS_TABLE!$D$42:$E$44,2,FALSE)</f>
        <v>-9.2873123719919874</v>
      </c>
      <c r="BO294" s="23">
        <f>VLOOKUP(AQ294,POINTS_TABLE!$D$45:$E$48,2,FALSE)</f>
        <v>-0.79321895608749771</v>
      </c>
      <c r="BP294" s="23">
        <f>VLOOKUP(AR294,POINTS_TABLE!$D$49:$E$50,2,FALSE)</f>
        <v>-3.4375704313596254</v>
      </c>
      <c r="BQ294" s="23">
        <f>VLOOKUP(AS294,POINTS_TABLE!$D$51:$E$52,2,FALSE)</f>
        <v>-3.8353326132213157</v>
      </c>
      <c r="BR294" s="39">
        <f>ROUND(SCORECARD_SCALLING!$C$6-SUM(BF294:BQ294)-TRAIN_SUMMARY!$C$2*SCORECARD_SCALLING!$C$5,0)</f>
        <v>624</v>
      </c>
      <c r="BS294" t="str">
        <f t="shared" si="58"/>
        <v>Accept</v>
      </c>
      <c r="BT294">
        <f t="shared" si="59"/>
        <v>3</v>
      </c>
    </row>
    <row r="295" spans="1:72">
      <c r="A295" s="2" t="s">
        <v>37</v>
      </c>
      <c r="B295" s="2">
        <v>7</v>
      </c>
      <c r="C295" s="2" t="s">
        <v>45</v>
      </c>
      <c r="D295" s="2" t="s">
        <v>23</v>
      </c>
      <c r="E295" s="2">
        <v>846</v>
      </c>
      <c r="F295" s="2" t="s">
        <v>24</v>
      </c>
      <c r="G295" s="2" t="s">
        <v>25</v>
      </c>
      <c r="H295" s="2">
        <v>3</v>
      </c>
      <c r="I295" s="2" t="s">
        <v>26</v>
      </c>
      <c r="J295" s="2" t="s">
        <v>27</v>
      </c>
      <c r="K295" s="2">
        <v>4</v>
      </c>
      <c r="L295" s="2" t="s">
        <v>47</v>
      </c>
      <c r="M295" s="2">
        <v>36</v>
      </c>
      <c r="N295" s="2" t="s">
        <v>27</v>
      </c>
      <c r="O295" s="2" t="s">
        <v>44</v>
      </c>
      <c r="P295" s="2">
        <v>1</v>
      </c>
      <c r="Q295" s="2" t="s">
        <v>30</v>
      </c>
      <c r="R295" s="2">
        <v>1</v>
      </c>
      <c r="S295" s="2" t="s">
        <v>27</v>
      </c>
      <c r="T295" s="2" t="s">
        <v>31</v>
      </c>
      <c r="U295" s="2">
        <v>0</v>
      </c>
      <c r="V295">
        <f>_xlfn.XLOOKUP(B295,Binning_WOE_IV!$C$2:$C$6,Binning_WOE_IV!$I$2:$I$6,"not found",-1)</f>
        <v>1.0146162505891094</v>
      </c>
      <c r="W295">
        <f>_xlfn.XLOOKUP(E295,Binning_WOE_IV!$C$7:$C$12,Binning_WOE_IV!$I$7:$I$12,"not found",-1)</f>
        <v>3.9978967825304385E-2</v>
      </c>
      <c r="X295">
        <f>_xlfn.XLOOKUP(M295,Binning_WOE_IV!$C$13:$C$18,Binning_WOE_IV!$I$13:$I$18,"not found",-1)</f>
        <v>0.27579903319597576</v>
      </c>
      <c r="Y295">
        <f>_xlfn.XLOOKUP(A295,Binning_WOE_IV!$B$32:$B$35,Binning_WOE_IV!$G$32:$G$35,"not found",0)</f>
        <v>1.1281887537091495</v>
      </c>
      <c r="Z295" s="23">
        <f>_xlfn.XLOOKUP(_xlfn.XLOOKUP(C295,Binning_WOE_IV!$AF$2:$AF$6,Binning_WOE_IV!$AG$2:$AG$6,"not found",0),Binning_WOE_IV!$R$36:$R$38,Binning_WOE_IV!$G$36:$G$38,"not found",0)</f>
        <v>-4.4726268044255127E-2</v>
      </c>
      <c r="AA295" cm="1">
        <f t="array" ref="AA295">_xlfn.SWITCH(D295,"radio/tv",Binning_WOE_IV!$G$39,"other",Binning_WOE_IV!$G$39,"education",Binning_WOE_IV!$G$40,"retraining",Binning_WOE_IV!$G$40,"furniture/equipment",Binning_WOE_IV!$G$41,"domestic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95">
        <f>_xlfn.LET(_xlpm.b,_xlfn.XLOOKUP(F295,Binning_WOE_IV!$AJ$2:$AJ$6,Binning_WOE_IV!$AK$2:$AK$6,"not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95">
        <f>_xlfn.LET(_xlpm.b,_xlfn.XLOOKUP(G295,Binning_WOE_IV!$AL$2:$AL$6,Binning_WOE_IV!$AM$2:$AM$6,"not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95">
        <f>_xlfn.XLOOKUP(_xlfn.XLOOKUP(I295,Binning_WOE_IV!$AN$2:$AN$5,Binning_WOE_IV!$AO$2:$AO$5,"not found",0),Binning_WOE_IV!$R$53:$R$55,Binning_WOE_IV!$G$53:$G$55,"not found",0)</f>
        <v>0.1811117123342415</v>
      </c>
      <c r="AE295">
        <f>_xlfn.LET(_xlpm.b,_xlfn.XLOOKUP(L295,Binning_WOE_IV!$AQ$2:$AQ$5,Binning_WOE_IV!$AR$2:$AR$5,"not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-0.56219643452891432</v>
      </c>
      <c r="AF295">
        <f>_xlfn.XLOOKUP(_xlfn.XLOOKUP(N295,Binning_WOE_IV!$AS$2:$AS$4,Binning_WOE_IV!$AT$2:$AT$4,"not found",0),Binning_WOE_IV!$R$62:$R$63,Binning_WOE_IV!$G$62:$G$63,"not found",0)</f>
        <v>0.12957806221905885</v>
      </c>
      <c r="AG295">
        <f>_xlfn.XLOOKUP(_xlfn.XLOOKUP(O295,Binning_WOE_IV!$AU$2:$AU$4,Binning_WOE_IV!$AV$2:$AV$4,"not found",0),Binning_WOE_IV!$R$64:$R$65,Binning_WOE_IV!$G$64:$G$65,"not found",0)</f>
        <v>-0.4919272386823581</v>
      </c>
      <c r="AH295">
        <f>V295*TEST_SUMMARY!$C$3</f>
        <v>-0.80010661528638027</v>
      </c>
      <c r="AI295">
        <f>W295*TEST_SUMMARY!$C$4</f>
        <v>-1.9952478243670423E-2</v>
      </c>
      <c r="AJ295">
        <f>X295*TEST_SUMMARY!$C$5</f>
        <v>-0.1756525653466223</v>
      </c>
      <c r="AK295">
        <f>Y295*TEST_SUMMARY!$C$6</f>
        <v>-0.88431454425511169</v>
      </c>
      <c r="AL295">
        <f>Z295*TEST_SUMMARY!$C$7</f>
        <v>2.4580699342731407E-2</v>
      </c>
      <c r="AM295">
        <f>AA295*TEST_SUMMARY!$C$8</f>
        <v>-0.43521580803835686</v>
      </c>
      <c r="AN295">
        <f>AB295*TEST_SUMMARY!$C$9</f>
        <v>-0.49611293003523665</v>
      </c>
      <c r="AO295">
        <f>AC295*TEST_SUMMARY!$C$10</f>
        <v>-0.18469041192036334</v>
      </c>
      <c r="AP295">
        <f>AD295*TEST_SUMMARY!$C$11</f>
        <v>-0.21458247952085815</v>
      </c>
      <c r="AQ295">
        <f>AE295*TEST_SUMMARY!$C$12</f>
        <v>0.30495501300893796</v>
      </c>
      <c r="AR295">
        <f>AF295*TEST_SUMMARY!$C$13</f>
        <v>-7.9424741749105313E-2</v>
      </c>
      <c r="AS295">
        <f>AG295*TEST_SUMMARY!$C$14</f>
        <v>0.18600799575071647</v>
      </c>
      <c r="AT295">
        <f>TEST_SUMMARY!$C$2+SUM(AH295:AS295)</f>
        <v>-3.5959096810554421</v>
      </c>
      <c r="AU295">
        <f t="shared" si="49"/>
        <v>2.6703095576387736E-2</v>
      </c>
      <c r="AV295">
        <f t="shared" si="50"/>
        <v>2.7066100050367716E-2</v>
      </c>
      <c r="AW295">
        <f t="shared" si="51"/>
        <v>1</v>
      </c>
      <c r="AX295">
        <f t="shared" si="52"/>
        <v>0</v>
      </c>
      <c r="AY295" s="35">
        <f t="shared" si="60"/>
        <v>209</v>
      </c>
      <c r="AZ295" s="35">
        <f t="shared" si="60"/>
        <v>85</v>
      </c>
      <c r="BA295" s="35">
        <f t="shared" si="56"/>
        <v>0.97209302325581393</v>
      </c>
      <c r="BB295" s="35">
        <f t="shared" si="57"/>
        <v>1</v>
      </c>
      <c r="BC295" s="35">
        <f t="shared" si="53"/>
        <v>2.7906976744186074E-2</v>
      </c>
      <c r="BD295">
        <f t="shared" si="54"/>
        <v>1</v>
      </c>
      <c r="BE295">
        <f t="shared" si="55"/>
        <v>0.97209302325581393</v>
      </c>
      <c r="BF295" s="23">
        <f>VLOOKUP(AH295,POINTS_TABLE!$D$2:$E$6,2,FALSE)</f>
        <v>-34.629295381683434</v>
      </c>
      <c r="BG295" s="23">
        <f>VLOOKUP(AI295,POINTS_TABLE!$D$7:$E$12,2,FALSE)</f>
        <v>-0.86356024246764762</v>
      </c>
      <c r="BH295" s="23">
        <f>VLOOKUP(AJ295,POINTS_TABLE!$D$13:$E$18,2,FALSE)</f>
        <v>-7.6023925483498971</v>
      </c>
      <c r="BI295" s="23">
        <f>VLOOKUP(AK295,POINTS_TABLE!$D$21:$E$24,2,FALSE)</f>
        <v>-38.273886227485001</v>
      </c>
      <c r="BJ295" s="23">
        <f>VLOOKUP(AL295,POINTS_TABLE!$D$25:$E$27,2,FALSE)</f>
        <v>1.063873591300236</v>
      </c>
      <c r="BK295" s="23">
        <f>VLOOKUP(AM295,POINTS_TABLE!$D$28:$E$33,2,FALSE)</f>
        <v>-18.836510639202615</v>
      </c>
      <c r="BL295" s="23">
        <f>VLOOKUP(AN295,POINTS_TABLE!$D$34:$E$37,2,FALSE)</f>
        <v>-21.472189916481874</v>
      </c>
      <c r="BM295" s="23">
        <f>VLOOKUP(AO295,POINTS_TABLE!$D$38:$E$41,2,FALSE)</f>
        <v>-7.9935582413174426</v>
      </c>
      <c r="BN295" s="23">
        <f>VLOOKUP(AP295,POINTS_TABLE!$D$42:$E$44,2,FALSE)</f>
        <v>-9.2873123719919874</v>
      </c>
      <c r="BO295" s="23">
        <f>VLOOKUP(AQ295,POINTS_TABLE!$D$45:$E$48,2,FALSE)</f>
        <v>13.198712548866723</v>
      </c>
      <c r="BP295" s="23">
        <f>VLOOKUP(AR295,POINTS_TABLE!$D$49:$E$50,2,FALSE)</f>
        <v>-3.4375704313596254</v>
      </c>
      <c r="BQ295" s="23">
        <f>VLOOKUP(AS295,POINTS_TABLE!$D$51:$E$52,2,FALSE)</f>
        <v>8.0505843910576207</v>
      </c>
      <c r="BR295" s="39">
        <f>ROUND(SCORECARD_SCALLING!$C$6-SUM(BF295:BQ295)-TRAIN_SUMMARY!$C$2*SCORECARD_SCALLING!$C$5,0)</f>
        <v>626</v>
      </c>
      <c r="BS295" t="str">
        <f t="shared" si="58"/>
        <v>Accept</v>
      </c>
      <c r="BT295">
        <f t="shared" si="59"/>
        <v>3</v>
      </c>
    </row>
    <row r="296" spans="1:72">
      <c r="A296" s="2" t="s">
        <v>37</v>
      </c>
      <c r="B296" s="2">
        <v>30</v>
      </c>
      <c r="C296" s="2" t="s">
        <v>22</v>
      </c>
      <c r="D296" s="2" t="s">
        <v>23</v>
      </c>
      <c r="E296" s="2">
        <v>3077</v>
      </c>
      <c r="F296" s="2" t="s">
        <v>24</v>
      </c>
      <c r="G296" s="2" t="s">
        <v>25</v>
      </c>
      <c r="H296" s="2">
        <v>3</v>
      </c>
      <c r="I296" s="2" t="s">
        <v>26</v>
      </c>
      <c r="J296" s="2" t="s">
        <v>27</v>
      </c>
      <c r="K296" s="2">
        <v>2</v>
      </c>
      <c r="L296" s="2" t="s">
        <v>50</v>
      </c>
      <c r="M296" s="2">
        <v>40</v>
      </c>
      <c r="N296" s="2" t="s">
        <v>27</v>
      </c>
      <c r="O296" s="2" t="s">
        <v>29</v>
      </c>
      <c r="P296" s="2">
        <v>2</v>
      </c>
      <c r="Q296" s="2" t="s">
        <v>30</v>
      </c>
      <c r="R296" s="2">
        <v>2</v>
      </c>
      <c r="S296" s="2" t="s">
        <v>31</v>
      </c>
      <c r="T296" s="2" t="s">
        <v>31</v>
      </c>
      <c r="U296" s="2">
        <v>0</v>
      </c>
      <c r="V296">
        <f>_xlfn.XLOOKUP(B296,Binning_WOE_IV!$C$2:$C$6,Binning_WOE_IV!$I$2:$I$6,"not found",-1)</f>
        <v>-0.12917431193202994</v>
      </c>
      <c r="W296">
        <f>_xlfn.XLOOKUP(E296,Binning_WOE_IV!$C$7:$C$12,Binning_WOE_IV!$I$7:$I$12,"not found",-1)</f>
        <v>4.3939369041401284E-2</v>
      </c>
      <c r="X296">
        <f>_xlfn.XLOOKUP(M296,Binning_WOE_IV!$C$13:$C$18,Binning_WOE_IV!$I$13:$I$18,"not found",-1)</f>
        <v>0.27579903319597576</v>
      </c>
      <c r="Y296">
        <f>_xlfn.XLOOKUP(A296,Binning_WOE_IV!$B$32:$B$35,Binning_WOE_IV!$G$32:$G$35,"not found",0)</f>
        <v>1.1281887537091495</v>
      </c>
      <c r="Z296" s="23">
        <f>_xlfn.XLOOKUP(_xlfn.XLOOKUP(C296,Binning_WOE_IV!$AF$2:$AF$6,Binning_WOE_IV!$AG$2:$AG$6,"not found",0),Binning_WOE_IV!$R$36:$R$38,Binning_WOE_IV!$G$36:$G$38,"not found",0)</f>
        <v>0.68738688104907397</v>
      </c>
      <c r="AA296" cm="1">
        <f t="array" ref="AA296">_xlfn.SWITCH(D296,"radio/tv",Binning_WOE_IV!$G$39,"other",Binning_WOE_IV!$G$39,"education",Binning_WOE_IV!$G$40,"retraining",Binning_WOE_IV!$G$40,"furniture/equipment",Binning_WOE_IV!$G$41,"domestic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296">
        <f>_xlfn.LET(_xlpm.b,_xlfn.XLOOKUP(F296,Binning_WOE_IV!$AJ$2:$AJ$6,Binning_WOE_IV!$AK$2:$AK$6,"not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96">
        <f>_xlfn.LET(_xlpm.b,_xlfn.XLOOKUP(G296,Binning_WOE_IV!$AL$2:$AL$6,Binning_WOE_IV!$AM$2:$AM$6,"not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96">
        <f>_xlfn.XLOOKUP(_xlfn.XLOOKUP(I296,Binning_WOE_IV!$AN$2:$AN$5,Binning_WOE_IV!$AO$2:$AO$5,"not found",0),Binning_WOE_IV!$R$53:$R$55,Binning_WOE_IV!$G$53:$G$55,"not found",0)</f>
        <v>0.1811117123342415</v>
      </c>
      <c r="AE296">
        <f>_xlfn.LET(_xlpm.b,_xlfn.XLOOKUP(L296,Binning_WOE_IV!$AQ$2:$AQ$5,Binning_WOE_IV!$AR$2:$AR$5,"not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96">
        <f>_xlfn.XLOOKUP(_xlfn.XLOOKUP(N296,Binning_WOE_IV!$AS$2:$AS$4,Binning_WOE_IV!$AT$2:$AT$4,"not found",0),Binning_WOE_IV!$R$62:$R$63,Binning_WOE_IV!$G$62:$G$63,"not found",0)</f>
        <v>0.12957806221905885</v>
      </c>
      <c r="AG296">
        <f>_xlfn.XLOOKUP(_xlfn.XLOOKUP(O296,Binning_WOE_IV!$AU$2:$AU$4,Binning_WOE_IV!$AV$2:$AV$4,"not found",0),Binning_WOE_IV!$R$64:$R$65,Binning_WOE_IV!$G$64:$G$65,"not found",0)</f>
        <v>0.23435622685305388</v>
      </c>
      <c r="AH296">
        <f>V296*TEST_SUMMARY!$C$3</f>
        <v>0.10186434668464488</v>
      </c>
      <c r="AI296">
        <f>W296*TEST_SUMMARY!$C$4</f>
        <v>-2.1929012991782761E-2</v>
      </c>
      <c r="AJ296">
        <f>X296*TEST_SUMMARY!$C$5</f>
        <v>-0.1756525653466223</v>
      </c>
      <c r="AK296">
        <f>Y296*TEST_SUMMARY!$C$6</f>
        <v>-0.88431454425511169</v>
      </c>
      <c r="AL296">
        <f>Z296*TEST_SUMMARY!$C$7</f>
        <v>-0.37777464997720578</v>
      </c>
      <c r="AM296">
        <f>AA296*TEST_SUMMARY!$C$8</f>
        <v>-0.43521580803835686</v>
      </c>
      <c r="AN296">
        <f>AB296*TEST_SUMMARY!$C$9</f>
        <v>-0.49611293003523665</v>
      </c>
      <c r="AO296">
        <f>AC296*TEST_SUMMARY!$C$10</f>
        <v>-0.18469041192036334</v>
      </c>
      <c r="AP296">
        <f>AD296*TEST_SUMMARY!$C$11</f>
        <v>-0.21458247952085815</v>
      </c>
      <c r="AQ296">
        <f>AE296*TEST_SUMMARY!$C$12</f>
        <v>6.1778553558697331E-2</v>
      </c>
      <c r="AR296">
        <f>AF296*TEST_SUMMARY!$C$13</f>
        <v>-7.9424741749105313E-2</v>
      </c>
      <c r="AS296">
        <f>AG296*TEST_SUMMARY!$C$14</f>
        <v>-8.8614999578798745E-2</v>
      </c>
      <c r="AT296">
        <f>TEST_SUMMARY!$C$2+SUM(AH296:AS296)</f>
        <v>-3.6160700579322222</v>
      </c>
      <c r="AU296">
        <f t="shared" si="49"/>
        <v>2.6184096357626155E-2</v>
      </c>
      <c r="AV296">
        <f t="shared" si="50"/>
        <v>2.6533003838476114E-2</v>
      </c>
      <c r="AW296">
        <f t="shared" si="51"/>
        <v>1</v>
      </c>
      <c r="AX296">
        <f t="shared" si="52"/>
        <v>0</v>
      </c>
      <c r="AY296" s="35">
        <f t="shared" si="60"/>
        <v>210</v>
      </c>
      <c r="AZ296" s="35">
        <f t="shared" si="60"/>
        <v>85</v>
      </c>
      <c r="BA296" s="35">
        <f t="shared" si="56"/>
        <v>0.97674418604651159</v>
      </c>
      <c r="BB296" s="35">
        <f t="shared" si="57"/>
        <v>1</v>
      </c>
      <c r="BC296" s="35">
        <f t="shared" si="53"/>
        <v>2.3255813953488413E-2</v>
      </c>
      <c r="BD296">
        <f t="shared" si="54"/>
        <v>1</v>
      </c>
      <c r="BE296">
        <f t="shared" si="55"/>
        <v>0.97674418604651159</v>
      </c>
      <c r="BF296" s="23">
        <f>VLOOKUP(AH296,POINTS_TABLE!$D$2:$E$6,2,FALSE)</f>
        <v>4.4087756341599382</v>
      </c>
      <c r="BG296" s="23">
        <f>VLOOKUP(AI296,POINTS_TABLE!$D$7:$E$12,2,FALSE)</f>
        <v>-0.94910634884503919</v>
      </c>
      <c r="BH296" s="23">
        <f>VLOOKUP(AJ296,POINTS_TABLE!$D$13:$E$18,2,FALSE)</f>
        <v>-7.6023925483498971</v>
      </c>
      <c r="BI296" s="23">
        <f>VLOOKUP(AK296,POINTS_TABLE!$D$21:$E$24,2,FALSE)</f>
        <v>-38.273886227485001</v>
      </c>
      <c r="BJ296" s="23">
        <f>VLOOKUP(AL296,POINTS_TABLE!$D$25:$E$27,2,FALSE)</f>
        <v>-16.350408422870363</v>
      </c>
      <c r="BK296" s="23">
        <f>VLOOKUP(AM296,POINTS_TABLE!$D$28:$E$33,2,FALSE)</f>
        <v>-18.836510639202615</v>
      </c>
      <c r="BL296" s="23">
        <f>VLOOKUP(AN296,POINTS_TABLE!$D$34:$E$37,2,FALSE)</f>
        <v>-21.472189916481874</v>
      </c>
      <c r="BM296" s="23">
        <f>VLOOKUP(AO296,POINTS_TABLE!$D$38:$E$41,2,FALSE)</f>
        <v>-7.9935582413174426</v>
      </c>
      <c r="BN296" s="23">
        <f>VLOOKUP(AP296,POINTS_TABLE!$D$42:$E$44,2,FALSE)</f>
        <v>-9.2873123719919874</v>
      </c>
      <c r="BO296" s="23">
        <f>VLOOKUP(AQ296,POINTS_TABLE!$D$45:$E$48,2,FALSE)</f>
        <v>2.6738283855727758</v>
      </c>
      <c r="BP296" s="23">
        <f>VLOOKUP(AR296,POINTS_TABLE!$D$49:$E$50,2,FALSE)</f>
        <v>-3.4375704313596254</v>
      </c>
      <c r="BQ296" s="23">
        <f>VLOOKUP(AS296,POINTS_TABLE!$D$51:$E$52,2,FALSE)</f>
        <v>-3.8353326132213157</v>
      </c>
      <c r="BR296" s="39">
        <f>ROUND(SCORECARD_SCALLING!$C$6-SUM(BF296:BQ296)-TRAIN_SUMMARY!$C$2*SCORECARD_SCALLING!$C$5,0)</f>
        <v>627</v>
      </c>
      <c r="BS296" t="str">
        <f t="shared" si="58"/>
        <v>Accept</v>
      </c>
      <c r="BT296">
        <f t="shared" si="59"/>
        <v>3</v>
      </c>
    </row>
    <row r="297" spans="1:72">
      <c r="A297" s="2" t="s">
        <v>37</v>
      </c>
      <c r="B297" s="2">
        <v>24</v>
      </c>
      <c r="C297" s="2" t="s">
        <v>22</v>
      </c>
      <c r="D297" s="2" t="s">
        <v>49</v>
      </c>
      <c r="E297" s="2">
        <v>2197</v>
      </c>
      <c r="F297" s="2" t="s">
        <v>24</v>
      </c>
      <c r="G297" s="2" t="s">
        <v>39</v>
      </c>
      <c r="H297" s="2">
        <v>4</v>
      </c>
      <c r="I297" s="2" t="s">
        <v>26</v>
      </c>
      <c r="J297" s="2" t="s">
        <v>27</v>
      </c>
      <c r="K297" s="2">
        <v>4</v>
      </c>
      <c r="L297" s="2" t="s">
        <v>50</v>
      </c>
      <c r="M297" s="2">
        <v>43</v>
      </c>
      <c r="N297" s="2" t="s">
        <v>27</v>
      </c>
      <c r="O297" s="2" t="s">
        <v>29</v>
      </c>
      <c r="P297" s="2">
        <v>2</v>
      </c>
      <c r="Q297" s="2" t="s">
        <v>30</v>
      </c>
      <c r="R297" s="2">
        <v>2</v>
      </c>
      <c r="S297" s="2" t="s">
        <v>31</v>
      </c>
      <c r="T297" s="2" t="s">
        <v>31</v>
      </c>
      <c r="U297" s="2">
        <v>0</v>
      </c>
      <c r="V297">
        <f>_xlfn.XLOOKUP(B297,Binning_WOE_IV!$C$2:$C$6,Binning_WOE_IV!$I$2:$I$6,"not found",-1)</f>
        <v>-0.12917431193202994</v>
      </c>
      <c r="W297">
        <f>_xlfn.XLOOKUP(E297,Binning_WOE_IV!$C$7:$C$12,Binning_WOE_IV!$I$7:$I$12,"not found",-1)</f>
        <v>0.12361395596717682</v>
      </c>
      <c r="X297">
        <f>_xlfn.XLOOKUP(M297,Binning_WOE_IV!$C$13:$C$18,Binning_WOE_IV!$I$13:$I$18,"not found",-1)</f>
        <v>0.27579903319597576</v>
      </c>
      <c r="Y297">
        <f>_xlfn.XLOOKUP(A297,Binning_WOE_IV!$B$32:$B$35,Binning_WOE_IV!$G$32:$G$35,"not found",0)</f>
        <v>1.1281887537091495</v>
      </c>
      <c r="Z297" s="23">
        <f>_xlfn.XLOOKUP(_xlfn.XLOOKUP(C297,Binning_WOE_IV!$AF$2:$AF$6,Binning_WOE_IV!$AG$2:$AG$6,"not found",0),Binning_WOE_IV!$R$36:$R$38,Binning_WOE_IV!$G$36:$G$38,"not found",0)</f>
        <v>0.68738688104907397</v>
      </c>
      <c r="AA297" cm="1">
        <f t="array" ref="AA297">_xlfn.SWITCH(D297,"radio/tv",Binning_WOE_IV!$G$39,"other",Binning_WOE_IV!$G$39,"education",Binning_WOE_IV!$G$40,"retraining",Binning_WOE_IV!$G$40,"furniture/equipment",Binning_WOE_IV!$G$41,"domestic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97">
        <f>_xlfn.LET(_xlpm.b,_xlfn.XLOOKUP(F297,Binning_WOE_IV!$AJ$2:$AJ$6,Binning_WOE_IV!$AK$2:$AK$6,"not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97">
        <f>_xlfn.LET(_xlpm.b,_xlfn.XLOOKUP(G297,Binning_WOE_IV!$AL$2:$AL$6,Binning_WOE_IV!$AM$2:$AM$6,"not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97">
        <f>_xlfn.XLOOKUP(_xlfn.XLOOKUP(I297,Binning_WOE_IV!$AN$2:$AN$5,Binning_WOE_IV!$AO$2:$AO$5,"not found",0),Binning_WOE_IV!$R$53:$R$55,Binning_WOE_IV!$G$53:$G$55,"not found",0)</f>
        <v>0.1811117123342415</v>
      </c>
      <c r="AE297">
        <f>_xlfn.LET(_xlpm.b,_xlfn.XLOOKUP(L297,Binning_WOE_IV!$AQ$2:$AQ$5,Binning_WOE_IV!$AR$2:$AR$5,"not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97">
        <f>_xlfn.XLOOKUP(_xlfn.XLOOKUP(N297,Binning_WOE_IV!$AS$2:$AS$4,Binning_WOE_IV!$AT$2:$AT$4,"not found",0),Binning_WOE_IV!$R$62:$R$63,Binning_WOE_IV!$G$62:$G$63,"not found",0)</f>
        <v>0.12957806221905885</v>
      </c>
      <c r="AG297">
        <f>_xlfn.XLOOKUP(_xlfn.XLOOKUP(O297,Binning_WOE_IV!$AU$2:$AU$4,Binning_WOE_IV!$AV$2:$AV$4,"not found",0),Binning_WOE_IV!$R$64:$R$65,Binning_WOE_IV!$G$64:$G$65,"not found",0)</f>
        <v>0.23435622685305388</v>
      </c>
      <c r="AH297">
        <f>V297*TEST_SUMMARY!$C$3</f>
        <v>0.10186434668464488</v>
      </c>
      <c r="AI297">
        <f>W297*TEST_SUMMARY!$C$4</f>
        <v>-6.1692557392340606E-2</v>
      </c>
      <c r="AJ297">
        <f>X297*TEST_SUMMARY!$C$5</f>
        <v>-0.1756525653466223</v>
      </c>
      <c r="AK297">
        <f>Y297*TEST_SUMMARY!$C$6</f>
        <v>-0.88431454425511169</v>
      </c>
      <c r="AL297">
        <f>Z297*TEST_SUMMARY!$C$7</f>
        <v>-0.37777464997720578</v>
      </c>
      <c r="AM297">
        <f>AA297*TEST_SUMMARY!$C$8</f>
        <v>-0.46936907902687153</v>
      </c>
      <c r="AN297">
        <f>AB297*TEST_SUMMARY!$C$9</f>
        <v>-0.49611293003523665</v>
      </c>
      <c r="AO297">
        <f>AC297*TEST_SUMMARY!$C$10</f>
        <v>-0.18469041192036334</v>
      </c>
      <c r="AP297">
        <f>AD297*TEST_SUMMARY!$C$11</f>
        <v>-0.21458247952085815</v>
      </c>
      <c r="AQ297">
        <f>AE297*TEST_SUMMARY!$C$12</f>
        <v>6.1778553558697331E-2</v>
      </c>
      <c r="AR297">
        <f>AF297*TEST_SUMMARY!$C$13</f>
        <v>-7.9424741749105313E-2</v>
      </c>
      <c r="AS297">
        <f>AG297*TEST_SUMMARY!$C$14</f>
        <v>-8.8614999578798745E-2</v>
      </c>
      <c r="AT297">
        <f>TEST_SUMMARY!$C$2+SUM(AH297:AS297)</f>
        <v>-3.6899868733212946</v>
      </c>
      <c r="AU297">
        <f t="shared" si="49"/>
        <v>2.4363906338504646E-2</v>
      </c>
      <c r="AV297">
        <f t="shared" si="50"/>
        <v>2.4665616951724253E-2</v>
      </c>
      <c r="AW297">
        <f t="shared" si="51"/>
        <v>1</v>
      </c>
      <c r="AX297">
        <f t="shared" si="52"/>
        <v>0</v>
      </c>
      <c r="AY297" s="35">
        <f t="shared" si="60"/>
        <v>211</v>
      </c>
      <c r="AZ297" s="35">
        <f t="shared" si="60"/>
        <v>85</v>
      </c>
      <c r="BA297" s="35">
        <f t="shared" si="56"/>
        <v>0.98139534883720925</v>
      </c>
      <c r="BB297" s="35">
        <f t="shared" si="57"/>
        <v>1</v>
      </c>
      <c r="BC297" s="35">
        <f t="shared" si="53"/>
        <v>1.8604651162790753E-2</v>
      </c>
      <c r="BD297">
        <f t="shared" si="54"/>
        <v>1</v>
      </c>
      <c r="BE297">
        <f t="shared" si="55"/>
        <v>0.98139534883720925</v>
      </c>
      <c r="BF297" s="23">
        <f>VLOOKUP(AH297,POINTS_TABLE!$D$2:$E$6,2,FALSE)</f>
        <v>4.4087756341599382</v>
      </c>
      <c r="BG297" s="23">
        <f>VLOOKUP(AI297,POINTS_TABLE!$D$7:$E$12,2,FALSE)</f>
        <v>-2.6701063982906263</v>
      </c>
      <c r="BH297" s="23">
        <f>VLOOKUP(AJ297,POINTS_TABLE!$D$13:$E$18,2,FALSE)</f>
        <v>-7.6023925483498971</v>
      </c>
      <c r="BI297" s="23">
        <f>VLOOKUP(AK297,POINTS_TABLE!$D$21:$E$24,2,FALSE)</f>
        <v>-38.273886227485001</v>
      </c>
      <c r="BJ297" s="23">
        <f>VLOOKUP(AL297,POINTS_TABLE!$D$25:$E$27,2,FALSE)</f>
        <v>-16.350408422870363</v>
      </c>
      <c r="BK297" s="23">
        <f>VLOOKUP(AM297,POINTS_TABLE!$D$28:$E$33,2,FALSE)</f>
        <v>-20.314693279760625</v>
      </c>
      <c r="BL297" s="23">
        <f>VLOOKUP(AN297,POINTS_TABLE!$D$34:$E$37,2,FALSE)</f>
        <v>-21.472189916481874</v>
      </c>
      <c r="BM297" s="23">
        <f>VLOOKUP(AO297,POINTS_TABLE!$D$38:$E$41,2,FALSE)</f>
        <v>-7.9935582413174426</v>
      </c>
      <c r="BN297" s="23">
        <f>VLOOKUP(AP297,POINTS_TABLE!$D$42:$E$44,2,FALSE)</f>
        <v>-9.2873123719919874</v>
      </c>
      <c r="BO297" s="23">
        <f>VLOOKUP(AQ297,POINTS_TABLE!$D$45:$E$48,2,FALSE)</f>
        <v>2.6738283855727758</v>
      </c>
      <c r="BP297" s="23">
        <f>VLOOKUP(AR297,POINTS_TABLE!$D$49:$E$50,2,FALSE)</f>
        <v>-3.4375704313596254</v>
      </c>
      <c r="BQ297" s="23">
        <f>VLOOKUP(AS297,POINTS_TABLE!$D$51:$E$52,2,FALSE)</f>
        <v>-3.8353326132213157</v>
      </c>
      <c r="BR297" s="39">
        <f>ROUND(SCORECARD_SCALLING!$C$6-SUM(BF297:BQ297)-TRAIN_SUMMARY!$C$2*SCORECARD_SCALLING!$C$5,0)</f>
        <v>630</v>
      </c>
      <c r="BS297" t="str">
        <f t="shared" si="58"/>
        <v>Accept</v>
      </c>
      <c r="BT297">
        <f t="shared" si="59"/>
        <v>3</v>
      </c>
    </row>
    <row r="298" spans="1:72">
      <c r="A298" s="2" t="s">
        <v>37</v>
      </c>
      <c r="B298" s="2">
        <v>30</v>
      </c>
      <c r="C298" s="2" t="s">
        <v>22</v>
      </c>
      <c r="D298" s="2" t="s">
        <v>49</v>
      </c>
      <c r="E298" s="2">
        <v>7596</v>
      </c>
      <c r="F298" s="2" t="s">
        <v>24</v>
      </c>
      <c r="G298" s="2" t="s">
        <v>25</v>
      </c>
      <c r="H298" s="2">
        <v>1</v>
      </c>
      <c r="I298" s="2" t="s">
        <v>26</v>
      </c>
      <c r="J298" s="2" t="s">
        <v>27</v>
      </c>
      <c r="K298" s="2">
        <v>4</v>
      </c>
      <c r="L298" s="2" t="s">
        <v>50</v>
      </c>
      <c r="M298" s="2">
        <v>63</v>
      </c>
      <c r="N298" s="2" t="s">
        <v>27</v>
      </c>
      <c r="O298" s="2" t="s">
        <v>29</v>
      </c>
      <c r="P298" s="2">
        <v>2</v>
      </c>
      <c r="Q298" s="2" t="s">
        <v>30</v>
      </c>
      <c r="R298" s="2">
        <v>1</v>
      </c>
      <c r="S298" s="2" t="s">
        <v>27</v>
      </c>
      <c r="T298" s="2" t="s">
        <v>31</v>
      </c>
      <c r="U298" s="2">
        <v>0</v>
      </c>
      <c r="V298">
        <f>_xlfn.XLOOKUP(B298,Binning_WOE_IV!$C$2:$C$6,Binning_WOE_IV!$I$2:$I$6,"not found",-1)</f>
        <v>-0.12917431193202994</v>
      </c>
      <c r="W298">
        <f>_xlfn.XLOOKUP(E298,Binning_WOE_IV!$C$7:$C$12,Binning_WOE_IV!$I$7:$I$12,"not found",-1)</f>
        <v>-0.1020145435816787</v>
      </c>
      <c r="X298">
        <f>_xlfn.XLOOKUP(M298,Binning_WOE_IV!$C$13:$C$18,Binning_WOE_IV!$I$13:$I$18,"not found",-1)</f>
        <v>0.47434342549681774</v>
      </c>
      <c r="Y298">
        <f>_xlfn.XLOOKUP(A298,Binning_WOE_IV!$B$32:$B$35,Binning_WOE_IV!$G$32:$G$35,"not found",0)</f>
        <v>1.1281887537091495</v>
      </c>
      <c r="Z298" s="23">
        <f>_xlfn.XLOOKUP(_xlfn.XLOOKUP(C298,Binning_WOE_IV!$AF$2:$AF$6,Binning_WOE_IV!$AG$2:$AG$6,"not found",0),Binning_WOE_IV!$R$36:$R$38,Binning_WOE_IV!$G$36:$G$38,"not found",0)</f>
        <v>0.68738688104907397</v>
      </c>
      <c r="AA298" cm="1">
        <f t="array" ref="AA298">_xlfn.SWITCH(D298,"radio/tv",Binning_WOE_IV!$G$39,"other",Binning_WOE_IV!$G$39,"education",Binning_WOE_IV!$G$40,"retraining",Binning_WOE_IV!$G$40,"furniture/equipment",Binning_WOE_IV!$G$41,"domestic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98">
        <f>_xlfn.LET(_xlpm.b,_xlfn.XLOOKUP(F298,Binning_WOE_IV!$AJ$2:$AJ$6,Binning_WOE_IV!$AK$2:$AK$6,"not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98">
        <f>_xlfn.LET(_xlpm.b,_xlfn.XLOOKUP(G298,Binning_WOE_IV!$AL$2:$AL$6,Binning_WOE_IV!$AM$2:$AM$6,"not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98">
        <f>_xlfn.XLOOKUP(_xlfn.XLOOKUP(I298,Binning_WOE_IV!$AN$2:$AN$5,Binning_WOE_IV!$AO$2:$AO$5,"not found",0),Binning_WOE_IV!$R$53:$R$55,Binning_WOE_IV!$G$53:$G$55,"not found",0)</f>
        <v>0.1811117123342415</v>
      </c>
      <c r="AE298">
        <f>_xlfn.LET(_xlpm.b,_xlfn.XLOOKUP(L298,Binning_WOE_IV!$AQ$2:$AQ$5,Binning_WOE_IV!$AR$2:$AR$5,"not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-0.1138911677442576</v>
      </c>
      <c r="AF298">
        <f>_xlfn.XLOOKUP(_xlfn.XLOOKUP(N298,Binning_WOE_IV!$AS$2:$AS$4,Binning_WOE_IV!$AT$2:$AT$4,"not found",0),Binning_WOE_IV!$R$62:$R$63,Binning_WOE_IV!$G$62:$G$63,"not found",0)</f>
        <v>0.12957806221905885</v>
      </c>
      <c r="AG298">
        <f>_xlfn.XLOOKUP(_xlfn.XLOOKUP(O298,Binning_WOE_IV!$AU$2:$AU$4,Binning_WOE_IV!$AV$2:$AV$4,"not found",0),Binning_WOE_IV!$R$64:$R$65,Binning_WOE_IV!$G$64:$G$65,"not found",0)</f>
        <v>0.23435622685305388</v>
      </c>
      <c r="AH298">
        <f>V298*TEST_SUMMARY!$C$3</f>
        <v>0.10186434668464488</v>
      </c>
      <c r="AI298">
        <f>W298*TEST_SUMMARY!$C$4</f>
        <v>5.0912844229637523E-2</v>
      </c>
      <c r="AJ298">
        <f>X298*TEST_SUMMARY!$C$5</f>
        <v>-0.30210272522824844</v>
      </c>
      <c r="AK298">
        <f>Y298*TEST_SUMMARY!$C$6</f>
        <v>-0.88431454425511169</v>
      </c>
      <c r="AL298">
        <f>Z298*TEST_SUMMARY!$C$7</f>
        <v>-0.37777464997720578</v>
      </c>
      <c r="AM298">
        <f>AA298*TEST_SUMMARY!$C$8</f>
        <v>-0.46936907902687153</v>
      </c>
      <c r="AN298">
        <f>AB298*TEST_SUMMARY!$C$9</f>
        <v>-0.49611293003523665</v>
      </c>
      <c r="AO298">
        <f>AC298*TEST_SUMMARY!$C$10</f>
        <v>-0.18469041192036334</v>
      </c>
      <c r="AP298">
        <f>AD298*TEST_SUMMARY!$C$11</f>
        <v>-0.21458247952085815</v>
      </c>
      <c r="AQ298">
        <f>AE298*TEST_SUMMARY!$C$12</f>
        <v>6.1778553558697331E-2</v>
      </c>
      <c r="AR298">
        <f>AF298*TEST_SUMMARY!$C$13</f>
        <v>-7.9424741749105313E-2</v>
      </c>
      <c r="AS298">
        <f>AG298*TEST_SUMMARY!$C$14</f>
        <v>-8.8614999578798745E-2</v>
      </c>
      <c r="AT298">
        <f>TEST_SUMMARY!$C$2+SUM(AH298:AS298)</f>
        <v>-3.7038316315809428</v>
      </c>
      <c r="AU298">
        <f t="shared" si="49"/>
        <v>2.4036970310282922E-2</v>
      </c>
      <c r="AV298">
        <f t="shared" si="50"/>
        <v>2.4330572702761292E-2</v>
      </c>
      <c r="AW298">
        <f t="shared" si="51"/>
        <v>1</v>
      </c>
      <c r="AX298">
        <f t="shared" si="52"/>
        <v>0</v>
      </c>
      <c r="AY298" s="35">
        <f t="shared" si="60"/>
        <v>212</v>
      </c>
      <c r="AZ298" s="35">
        <f t="shared" si="60"/>
        <v>85</v>
      </c>
      <c r="BA298" s="35">
        <f t="shared" si="56"/>
        <v>0.98604651162790702</v>
      </c>
      <c r="BB298" s="35">
        <f t="shared" si="57"/>
        <v>1</v>
      </c>
      <c r="BC298" s="35">
        <f t="shared" si="53"/>
        <v>1.3953488372092981E-2</v>
      </c>
      <c r="BD298">
        <f t="shared" si="54"/>
        <v>1</v>
      </c>
      <c r="BE298">
        <f t="shared" si="55"/>
        <v>0.98604651162790702</v>
      </c>
      <c r="BF298" s="23">
        <f>VLOOKUP(AH298,POINTS_TABLE!$D$2:$E$6,2,FALSE)</f>
        <v>4.4087756341599382</v>
      </c>
      <c r="BG298" s="23">
        <f>VLOOKUP(AI298,POINTS_TABLE!$D$7:$E$12,2,FALSE)</f>
        <v>2.2035512366295098</v>
      </c>
      <c r="BH298" s="23">
        <f>VLOOKUP(AJ298,POINTS_TABLE!$D$13:$E$18,2,FALSE)</f>
        <v>-13.075263105775054</v>
      </c>
      <c r="BI298" s="23">
        <f>VLOOKUP(AK298,POINTS_TABLE!$D$21:$E$24,2,FALSE)</f>
        <v>-38.273886227485001</v>
      </c>
      <c r="BJ298" s="23">
        <f>VLOOKUP(AL298,POINTS_TABLE!$D$25:$E$27,2,FALSE)</f>
        <v>-16.350408422870363</v>
      </c>
      <c r="BK298" s="23">
        <f>VLOOKUP(AM298,POINTS_TABLE!$D$28:$E$33,2,FALSE)</f>
        <v>-20.314693279760625</v>
      </c>
      <c r="BL298" s="23">
        <f>VLOOKUP(AN298,POINTS_TABLE!$D$34:$E$37,2,FALSE)</f>
        <v>-21.472189916481874</v>
      </c>
      <c r="BM298" s="23">
        <f>VLOOKUP(AO298,POINTS_TABLE!$D$38:$E$41,2,FALSE)</f>
        <v>-7.9935582413174426</v>
      </c>
      <c r="BN298" s="23">
        <f>VLOOKUP(AP298,POINTS_TABLE!$D$42:$E$44,2,FALSE)</f>
        <v>-9.2873123719919874</v>
      </c>
      <c r="BO298" s="23">
        <f>VLOOKUP(AQ298,POINTS_TABLE!$D$45:$E$48,2,FALSE)</f>
        <v>2.6738283855727758</v>
      </c>
      <c r="BP298" s="23">
        <f>VLOOKUP(AR298,POINTS_TABLE!$D$49:$E$50,2,FALSE)</f>
        <v>-3.4375704313596254</v>
      </c>
      <c r="BQ298" s="23">
        <f>VLOOKUP(AS298,POINTS_TABLE!$D$51:$E$52,2,FALSE)</f>
        <v>-3.8353326132213157</v>
      </c>
      <c r="BR298" s="39">
        <f>ROUND(SCORECARD_SCALLING!$C$6-SUM(BF298:BQ298)-TRAIN_SUMMARY!$C$2*SCORECARD_SCALLING!$C$5,0)</f>
        <v>631</v>
      </c>
      <c r="BS298" t="str">
        <f t="shared" si="58"/>
        <v>Accept</v>
      </c>
      <c r="BT298">
        <f t="shared" si="59"/>
        <v>3</v>
      </c>
    </row>
    <row r="299" spans="1:72">
      <c r="A299" s="2" t="s">
        <v>37</v>
      </c>
      <c r="B299" s="2">
        <v>24</v>
      </c>
      <c r="C299" s="2" t="s">
        <v>22</v>
      </c>
      <c r="D299" s="2" t="s">
        <v>49</v>
      </c>
      <c r="E299" s="2">
        <v>4042</v>
      </c>
      <c r="F299" s="2" t="s">
        <v>24</v>
      </c>
      <c r="G299" s="2" t="s">
        <v>39</v>
      </c>
      <c r="H299" s="2">
        <v>3</v>
      </c>
      <c r="I299" s="2" t="s">
        <v>26</v>
      </c>
      <c r="J299" s="2" t="s">
        <v>27</v>
      </c>
      <c r="K299" s="2">
        <v>4</v>
      </c>
      <c r="L299" s="2" t="s">
        <v>43</v>
      </c>
      <c r="M299" s="2">
        <v>43</v>
      </c>
      <c r="N299" s="2" t="s">
        <v>27</v>
      </c>
      <c r="O299" s="2" t="s">
        <v>29</v>
      </c>
      <c r="P299" s="2">
        <v>2</v>
      </c>
      <c r="Q299" s="2" t="s">
        <v>30</v>
      </c>
      <c r="R299" s="2">
        <v>1</v>
      </c>
      <c r="S299" s="2" t="s">
        <v>31</v>
      </c>
      <c r="T299" s="2" t="s">
        <v>31</v>
      </c>
      <c r="U299" s="2">
        <v>0</v>
      </c>
      <c r="V299">
        <f>_xlfn.XLOOKUP(B299,Binning_WOE_IV!$C$2:$C$6,Binning_WOE_IV!$I$2:$I$6,"not found",-1)</f>
        <v>-0.12917431193202994</v>
      </c>
      <c r="W299">
        <f>_xlfn.XLOOKUP(E299,Binning_WOE_IV!$C$7:$C$12,Binning_WOE_IV!$I$7:$I$12,"not found",-1)</f>
        <v>4.3939369041401284E-2</v>
      </c>
      <c r="X299">
        <f>_xlfn.XLOOKUP(M299,Binning_WOE_IV!$C$13:$C$18,Binning_WOE_IV!$I$13:$I$18,"not found",-1)</f>
        <v>0.27579903319597576</v>
      </c>
      <c r="Y299">
        <f>_xlfn.XLOOKUP(A299,Binning_WOE_IV!$B$32:$B$35,Binning_WOE_IV!$G$32:$G$35,"not found",0)</f>
        <v>1.1281887537091495</v>
      </c>
      <c r="Z299" s="23">
        <f>_xlfn.XLOOKUP(_xlfn.XLOOKUP(C299,Binning_WOE_IV!$AF$2:$AF$6,Binning_WOE_IV!$AG$2:$AG$6,"not found",0),Binning_WOE_IV!$R$36:$R$38,Binning_WOE_IV!$G$36:$G$38,"not found",0)</f>
        <v>0.68738688104907397</v>
      </c>
      <c r="AA299" cm="1">
        <f t="array" ref="AA299">_xlfn.SWITCH(D299,"radio/tv",Binning_WOE_IV!$G$39,"other",Binning_WOE_IV!$G$39,"education",Binning_WOE_IV!$G$40,"retraining",Binning_WOE_IV!$G$40,"furniture/equipment",Binning_WOE_IV!$G$41,"domestic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0.45343674067750417</v>
      </c>
      <c r="AB299">
        <f>_xlfn.LET(_xlpm.b,_xlfn.XLOOKUP(F299,Binning_WOE_IV!$AJ$2:$AJ$6,Binning_WOE_IV!$AK$2:$AK$6,"not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299">
        <f>_xlfn.LET(_xlpm.b,_xlfn.XLOOKUP(G299,Binning_WOE_IV!$AL$2:$AL$6,Binning_WOE_IV!$AM$2:$AM$6,"not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0.31656469531407444</v>
      </c>
      <c r="AD299">
        <f>_xlfn.XLOOKUP(_xlfn.XLOOKUP(I299,Binning_WOE_IV!$AN$2:$AN$5,Binning_WOE_IV!$AO$2:$AO$5,"not found",0),Binning_WOE_IV!$R$53:$R$55,Binning_WOE_IV!$G$53:$G$55,"not found",0)</f>
        <v>0.1811117123342415</v>
      </c>
      <c r="AE299">
        <f>_xlfn.LET(_xlpm.b,_xlfn.XLOOKUP(L299,Binning_WOE_IV!$AQ$2:$AQ$5,Binning_WOE_IV!$AR$2:$AR$5,"not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3.3786997577383314E-2</v>
      </c>
      <c r="AF299">
        <f>_xlfn.XLOOKUP(_xlfn.XLOOKUP(N299,Binning_WOE_IV!$AS$2:$AS$4,Binning_WOE_IV!$AT$2:$AT$4,"not found",0),Binning_WOE_IV!$R$62:$R$63,Binning_WOE_IV!$G$62:$G$63,"not found",0)</f>
        <v>0.12957806221905885</v>
      </c>
      <c r="AG299">
        <f>_xlfn.XLOOKUP(_xlfn.XLOOKUP(O299,Binning_WOE_IV!$AU$2:$AU$4,Binning_WOE_IV!$AV$2:$AV$4,"not found",0),Binning_WOE_IV!$R$64:$R$65,Binning_WOE_IV!$G$64:$G$65,"not found",0)</f>
        <v>0.23435622685305388</v>
      </c>
      <c r="AH299">
        <f>V299*TEST_SUMMARY!$C$3</f>
        <v>0.10186434668464488</v>
      </c>
      <c r="AI299">
        <f>W299*TEST_SUMMARY!$C$4</f>
        <v>-2.1929012991782761E-2</v>
      </c>
      <c r="AJ299">
        <f>X299*TEST_SUMMARY!$C$5</f>
        <v>-0.1756525653466223</v>
      </c>
      <c r="AK299">
        <f>Y299*TEST_SUMMARY!$C$6</f>
        <v>-0.88431454425511169</v>
      </c>
      <c r="AL299">
        <f>Z299*TEST_SUMMARY!$C$7</f>
        <v>-0.37777464997720578</v>
      </c>
      <c r="AM299">
        <f>AA299*TEST_SUMMARY!$C$8</f>
        <v>-0.46936907902687153</v>
      </c>
      <c r="AN299">
        <f>AB299*TEST_SUMMARY!$C$9</f>
        <v>-0.49611293003523665</v>
      </c>
      <c r="AO299">
        <f>AC299*TEST_SUMMARY!$C$10</f>
        <v>-0.18469041192036334</v>
      </c>
      <c r="AP299">
        <f>AD299*TEST_SUMMARY!$C$11</f>
        <v>-0.21458247952085815</v>
      </c>
      <c r="AQ299">
        <f>AE299*TEST_SUMMARY!$C$12</f>
        <v>-1.8327249432625072E-2</v>
      </c>
      <c r="AR299">
        <f>AF299*TEST_SUMMARY!$C$13</f>
        <v>-7.9424741749105313E-2</v>
      </c>
      <c r="AS299">
        <f>AG299*TEST_SUMMARY!$C$14</f>
        <v>-8.8614999578798745E-2</v>
      </c>
      <c r="AT299">
        <f>TEST_SUMMARY!$C$2+SUM(AH299:AS299)</f>
        <v>-3.7303291319120593</v>
      </c>
      <c r="AU299">
        <f t="shared" si="49"/>
        <v>2.3423137766548349E-2</v>
      </c>
      <c r="AV299">
        <f t="shared" si="50"/>
        <v>2.3701819798407357E-2</v>
      </c>
      <c r="AW299">
        <f t="shared" si="51"/>
        <v>1</v>
      </c>
      <c r="AX299">
        <f t="shared" si="52"/>
        <v>0</v>
      </c>
      <c r="AY299" s="35">
        <f t="shared" si="60"/>
        <v>213</v>
      </c>
      <c r="AZ299" s="35">
        <f t="shared" si="60"/>
        <v>85</v>
      </c>
      <c r="BA299" s="35">
        <f t="shared" si="56"/>
        <v>0.99069767441860468</v>
      </c>
      <c r="BB299" s="35">
        <f t="shared" si="57"/>
        <v>1</v>
      </c>
      <c r="BC299" s="35">
        <f t="shared" si="53"/>
        <v>9.302325581395321E-3</v>
      </c>
      <c r="BD299">
        <f t="shared" si="54"/>
        <v>1</v>
      </c>
      <c r="BE299">
        <f t="shared" si="55"/>
        <v>0.99069767441860468</v>
      </c>
      <c r="BF299" s="23">
        <f>VLOOKUP(AH299,POINTS_TABLE!$D$2:$E$6,2,FALSE)</f>
        <v>4.4087756341599382</v>
      </c>
      <c r="BG299" s="23">
        <f>VLOOKUP(AI299,POINTS_TABLE!$D$7:$E$12,2,FALSE)</f>
        <v>-0.94910634884503919</v>
      </c>
      <c r="BH299" s="23">
        <f>VLOOKUP(AJ299,POINTS_TABLE!$D$13:$E$18,2,FALSE)</f>
        <v>-7.6023925483498971</v>
      </c>
      <c r="BI299" s="23">
        <f>VLOOKUP(AK299,POINTS_TABLE!$D$21:$E$24,2,FALSE)</f>
        <v>-38.273886227485001</v>
      </c>
      <c r="BJ299" s="23">
        <f>VLOOKUP(AL299,POINTS_TABLE!$D$25:$E$27,2,FALSE)</f>
        <v>-16.350408422870363</v>
      </c>
      <c r="BK299" s="23">
        <f>VLOOKUP(AM299,POINTS_TABLE!$D$28:$E$33,2,FALSE)</f>
        <v>-20.314693279760625</v>
      </c>
      <c r="BL299" s="23">
        <f>VLOOKUP(AN299,POINTS_TABLE!$D$34:$E$37,2,FALSE)</f>
        <v>-21.472189916481874</v>
      </c>
      <c r="BM299" s="23">
        <f>VLOOKUP(AO299,POINTS_TABLE!$D$38:$E$41,2,FALSE)</f>
        <v>-7.9935582413174426</v>
      </c>
      <c r="BN299" s="23">
        <f>VLOOKUP(AP299,POINTS_TABLE!$D$42:$E$44,2,FALSE)</f>
        <v>-9.2873123719919874</v>
      </c>
      <c r="BO299" s="23">
        <f>VLOOKUP(AQ299,POINTS_TABLE!$D$45:$E$48,2,FALSE)</f>
        <v>-0.79321895608749771</v>
      </c>
      <c r="BP299" s="23">
        <f>VLOOKUP(AR299,POINTS_TABLE!$D$49:$E$50,2,FALSE)</f>
        <v>-3.4375704313596254</v>
      </c>
      <c r="BQ299" s="23">
        <f>VLOOKUP(AS299,POINTS_TABLE!$D$51:$E$52,2,FALSE)</f>
        <v>-3.8353326132213157</v>
      </c>
      <c r="BR299" s="39">
        <f>ROUND(SCORECARD_SCALLING!$C$6-SUM(BF299:BQ299)-TRAIN_SUMMARY!$C$2*SCORECARD_SCALLING!$C$5,0)</f>
        <v>632</v>
      </c>
      <c r="BS299" t="str">
        <f t="shared" si="58"/>
        <v>Accept</v>
      </c>
      <c r="BT299">
        <f t="shared" si="59"/>
        <v>3</v>
      </c>
    </row>
    <row r="300" spans="1:72">
      <c r="A300" s="2" t="s">
        <v>37</v>
      </c>
      <c r="B300" s="2">
        <v>18</v>
      </c>
      <c r="C300" s="2" t="s">
        <v>22</v>
      </c>
      <c r="D300" s="2" t="s">
        <v>23</v>
      </c>
      <c r="E300" s="2">
        <v>1149</v>
      </c>
      <c r="F300" s="2" t="s">
        <v>53</v>
      </c>
      <c r="G300" s="2" t="s">
        <v>35</v>
      </c>
      <c r="H300" s="2">
        <v>4</v>
      </c>
      <c r="I300" s="2" t="s">
        <v>26</v>
      </c>
      <c r="J300" s="2" t="s">
        <v>27</v>
      </c>
      <c r="K300" s="2">
        <v>3</v>
      </c>
      <c r="L300" s="2" t="s">
        <v>28</v>
      </c>
      <c r="M300" s="2">
        <v>46</v>
      </c>
      <c r="N300" s="2" t="s">
        <v>27</v>
      </c>
      <c r="O300" s="2" t="s">
        <v>29</v>
      </c>
      <c r="P300" s="2">
        <v>2</v>
      </c>
      <c r="Q300" s="2" t="s">
        <v>30</v>
      </c>
      <c r="R300" s="2">
        <v>1</v>
      </c>
      <c r="S300" s="2" t="s">
        <v>27</v>
      </c>
      <c r="T300" s="2" t="s">
        <v>31</v>
      </c>
      <c r="U300" s="2">
        <v>0</v>
      </c>
      <c r="V300">
        <f>_xlfn.XLOOKUP(B300,Binning_WOE_IV!$C$2:$C$6,Binning_WOE_IV!$I$2:$I$6,"not found",-1)</f>
        <v>7.0953437452657447E-2</v>
      </c>
      <c r="W300">
        <f>_xlfn.XLOOKUP(E300,Binning_WOE_IV!$C$7:$C$12,Binning_WOE_IV!$I$7:$I$12,"not found",-1)</f>
        <v>0.16104877718831048</v>
      </c>
      <c r="X300">
        <f>_xlfn.XLOOKUP(M300,Binning_WOE_IV!$C$13:$C$18,Binning_WOE_IV!$I$13:$I$18,"not found",-1)</f>
        <v>0.42044277372805144</v>
      </c>
      <c r="Y300">
        <f>_xlfn.XLOOKUP(A300,Binning_WOE_IV!$B$32:$B$35,Binning_WOE_IV!$G$32:$G$35,"not found",0)</f>
        <v>1.1281887537091495</v>
      </c>
      <c r="Z300" s="23">
        <f>_xlfn.XLOOKUP(_xlfn.XLOOKUP(C300,Binning_WOE_IV!$AF$2:$AF$6,Binning_WOE_IV!$AG$2:$AG$6,"not found",0),Binning_WOE_IV!$R$36:$R$38,Binning_WOE_IV!$G$36:$G$38,"not found",0)</f>
        <v>0.68738688104907397</v>
      </c>
      <c r="AA300" cm="1">
        <f t="array" ref="AA300">_xlfn.SWITCH(D300,"radio/tv",Binning_WOE_IV!$G$39,"other",Binning_WOE_IV!$G$39,"education",Binning_WOE_IV!$G$40,"retraining",Binning_WOE_IV!$G$40,"furniture/equipment",Binning_WOE_IV!$G$41,"domestic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00">
        <f>_xlfn.LET(_xlpm.b,_xlfn.XLOOKUP(F300,Binning_WOE_IV!$AJ$2:$AJ$6,Binning_WOE_IV!$AK$2:$AK$6,"not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0.69794664126407624</v>
      </c>
      <c r="AC300">
        <f>_xlfn.LET(_xlpm.b,_xlfn.XLOOKUP(G300,Binning_WOE_IV!$AL$2:$AL$6,Binning_WOE_IV!$AM$2:$AM$6,"not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00">
        <f>_xlfn.XLOOKUP(_xlfn.XLOOKUP(I300,Binning_WOE_IV!$AN$2:$AN$5,Binning_WOE_IV!$AO$2:$AO$5,"not found",0),Binning_WOE_IV!$R$53:$R$55,Binning_WOE_IV!$G$53:$G$55,"not found",0)</f>
        <v>0.1811117123342415</v>
      </c>
      <c r="AE300">
        <f>_xlfn.LET(_xlpm.b,_xlfn.XLOOKUP(L300,Binning_WOE_IV!$AQ$2:$AQ$5,Binning_WOE_IV!$AR$2:$AR$5,"not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00">
        <f>_xlfn.XLOOKUP(_xlfn.XLOOKUP(N300,Binning_WOE_IV!$AS$2:$AS$4,Binning_WOE_IV!$AT$2:$AT$4,"not found",0),Binning_WOE_IV!$R$62:$R$63,Binning_WOE_IV!$G$62:$G$63,"not found",0)</f>
        <v>0.12957806221905885</v>
      </c>
      <c r="AG300">
        <f>_xlfn.XLOOKUP(_xlfn.XLOOKUP(O300,Binning_WOE_IV!$AU$2:$AU$4,Binning_WOE_IV!$AV$2:$AV$4,"not found",0),Binning_WOE_IV!$R$64:$R$65,Binning_WOE_IV!$G$64:$G$65,"not found",0)</f>
        <v>0.23435622685305388</v>
      </c>
      <c r="AH300">
        <f>V300*TEST_SUMMARY!$C$3</f>
        <v>-5.5952498937620498E-2</v>
      </c>
      <c r="AI300">
        <f>W300*TEST_SUMMARY!$C$4</f>
        <v>-8.037531726833734E-2</v>
      </c>
      <c r="AJ300">
        <f>X300*TEST_SUMMARY!$C$5</f>
        <v>-0.26777415036949909</v>
      </c>
      <c r="AK300">
        <f>Y300*TEST_SUMMARY!$C$6</f>
        <v>-0.88431454425511169</v>
      </c>
      <c r="AL300">
        <f>Z300*TEST_SUMMARY!$C$7</f>
        <v>-0.37777464997720578</v>
      </c>
      <c r="AM300">
        <f>AA300*TEST_SUMMARY!$C$8</f>
        <v>-0.43521580803835686</v>
      </c>
      <c r="AN300">
        <f>AB300*TEST_SUMMARY!$C$9</f>
        <v>-0.49793991054548797</v>
      </c>
      <c r="AO300">
        <f>AC300*TEST_SUMMARY!$C$10</f>
        <v>4.7923621110280083E-2</v>
      </c>
      <c r="AP300">
        <f>AD300*TEST_SUMMARY!$C$11</f>
        <v>-0.21458247952085815</v>
      </c>
      <c r="AQ300">
        <f>AE300*TEST_SUMMARY!$C$12</f>
        <v>-0.28008206528227803</v>
      </c>
      <c r="AR300">
        <f>AF300*TEST_SUMMARY!$C$13</f>
        <v>-7.9424741749105313E-2</v>
      </c>
      <c r="AS300">
        <f>AG300*TEST_SUMMARY!$C$14</f>
        <v>-8.8614999578798745E-2</v>
      </c>
      <c r="AT300">
        <f>TEST_SUMMARY!$C$2+SUM(AH300:AS300)</f>
        <v>-4.0355283591745028</v>
      </c>
      <c r="AU300">
        <f t="shared" si="49"/>
        <v>1.7369312350757379E-2</v>
      </c>
      <c r="AV300">
        <f t="shared" si="50"/>
        <v>1.7521928665410698E-2</v>
      </c>
      <c r="AW300">
        <f t="shared" si="51"/>
        <v>1</v>
      </c>
      <c r="AX300">
        <f t="shared" si="52"/>
        <v>0</v>
      </c>
      <c r="AY300" s="35">
        <f t="shared" si="60"/>
        <v>214</v>
      </c>
      <c r="AZ300" s="35">
        <f t="shared" si="60"/>
        <v>85</v>
      </c>
      <c r="BA300" s="35">
        <f t="shared" si="56"/>
        <v>0.99534883720930234</v>
      </c>
      <c r="BB300" s="35">
        <f t="shared" si="57"/>
        <v>1</v>
      </c>
      <c r="BC300" s="35">
        <f t="shared" si="53"/>
        <v>4.6511627906976605E-3</v>
      </c>
      <c r="BD300">
        <f t="shared" si="54"/>
        <v>1</v>
      </c>
      <c r="BE300">
        <f t="shared" si="55"/>
        <v>0.99534883720930234</v>
      </c>
      <c r="BF300" s="23">
        <f>VLOOKUP(AH300,POINTS_TABLE!$D$2:$E$6,2,FALSE)</f>
        <v>-2.4216717822795024</v>
      </c>
      <c r="BG300" s="23">
        <f>VLOOKUP(AI300,POINTS_TABLE!$D$7:$E$12,2,FALSE)</f>
        <v>-3.4787121489872201</v>
      </c>
      <c r="BH300" s="23">
        <f>VLOOKUP(AJ300,POINTS_TABLE!$D$13:$E$18,2,FALSE)</f>
        <v>-11.589493164489957</v>
      </c>
      <c r="BI300" s="23">
        <f>VLOOKUP(AK300,POINTS_TABLE!$D$21:$E$24,2,FALSE)</f>
        <v>-38.273886227485001</v>
      </c>
      <c r="BJ300" s="23">
        <f>VLOOKUP(AL300,POINTS_TABLE!$D$25:$E$27,2,FALSE)</f>
        <v>-16.350408422870363</v>
      </c>
      <c r="BK300" s="23">
        <f>VLOOKUP(AM300,POINTS_TABLE!$D$28:$E$33,2,FALSE)</f>
        <v>-18.836510639202615</v>
      </c>
      <c r="BL300" s="23">
        <f>VLOOKUP(AN300,POINTS_TABLE!$D$34:$E$37,2,FALSE)</f>
        <v>-21.551263188140087</v>
      </c>
      <c r="BM300" s="23">
        <f>VLOOKUP(AO300,POINTS_TABLE!$D$38:$E$41,2,FALSE)</f>
        <v>2.0741751155172814</v>
      </c>
      <c r="BN300" s="23">
        <f>VLOOKUP(AP300,POINTS_TABLE!$D$42:$E$44,2,FALSE)</f>
        <v>-9.2873123719919874</v>
      </c>
      <c r="BO300" s="23">
        <f>VLOOKUP(AQ300,POINTS_TABLE!$D$45:$E$48,2,FALSE)</f>
        <v>-12.122190198740443</v>
      </c>
      <c r="BP300" s="23">
        <f>VLOOKUP(AR300,POINTS_TABLE!$D$49:$E$50,2,FALSE)</f>
        <v>-3.4375704313596254</v>
      </c>
      <c r="BQ300" s="23">
        <f>VLOOKUP(AS300,POINTS_TABLE!$D$51:$E$52,2,FALSE)</f>
        <v>-3.8353326132213157</v>
      </c>
      <c r="BR300" s="39">
        <f>ROUND(SCORECARD_SCALLING!$C$6-SUM(BF300:BQ300)-TRAIN_SUMMARY!$C$2*SCORECARD_SCALLING!$C$5,0)</f>
        <v>645</v>
      </c>
      <c r="BS300" t="str">
        <f t="shared" si="58"/>
        <v>Accept</v>
      </c>
      <c r="BT300">
        <f t="shared" si="59"/>
        <v>3</v>
      </c>
    </row>
    <row r="301" spans="1:72">
      <c r="A301" s="2" t="s">
        <v>37</v>
      </c>
      <c r="B301" s="2">
        <v>6</v>
      </c>
      <c r="C301" s="2" t="s">
        <v>22</v>
      </c>
      <c r="D301" s="2" t="s">
        <v>23</v>
      </c>
      <c r="E301" s="2">
        <v>1898</v>
      </c>
      <c r="F301" s="2" t="s">
        <v>24</v>
      </c>
      <c r="G301" s="2" t="s">
        <v>35</v>
      </c>
      <c r="H301" s="2">
        <v>1</v>
      </c>
      <c r="I301" s="2" t="s">
        <v>26</v>
      </c>
      <c r="J301" s="2" t="s">
        <v>27</v>
      </c>
      <c r="K301" s="2">
        <v>2</v>
      </c>
      <c r="L301" s="2" t="s">
        <v>28</v>
      </c>
      <c r="M301" s="2">
        <v>34</v>
      </c>
      <c r="N301" s="2" t="s">
        <v>27</v>
      </c>
      <c r="O301" s="2" t="s">
        <v>29</v>
      </c>
      <c r="P301" s="2">
        <v>2</v>
      </c>
      <c r="Q301" s="2" t="s">
        <v>40</v>
      </c>
      <c r="R301" s="2">
        <v>2</v>
      </c>
      <c r="S301" s="2" t="s">
        <v>27</v>
      </c>
      <c r="T301" s="2" t="s">
        <v>31</v>
      </c>
      <c r="U301" s="2">
        <v>0</v>
      </c>
      <c r="V301">
        <f>_xlfn.XLOOKUP(B301,Binning_WOE_IV!$C$2:$C$6,Binning_WOE_IV!$I$2:$I$6,"not found",-1)</f>
        <v>1.0146162505891094</v>
      </c>
      <c r="W301">
        <f>_xlfn.XLOOKUP(E301,Binning_WOE_IV!$C$7:$C$12,Binning_WOE_IV!$I$7:$I$12,"not found",-1)</f>
        <v>0.16104877718831048</v>
      </c>
      <c r="X301">
        <f>_xlfn.XLOOKUP(M301,Binning_WOE_IV!$C$13:$C$18,Binning_WOE_IV!$I$13:$I$18,"not found",-1)</f>
        <v>-9.0210644079187538E-2</v>
      </c>
      <c r="Y301">
        <f>_xlfn.XLOOKUP(A301,Binning_WOE_IV!$B$32:$B$35,Binning_WOE_IV!$G$32:$G$35,"not found",0)</f>
        <v>1.1281887537091495</v>
      </c>
      <c r="Z301" s="23">
        <f>_xlfn.XLOOKUP(_xlfn.XLOOKUP(C301,Binning_WOE_IV!$AF$2:$AF$6,Binning_WOE_IV!$AG$2:$AG$6,"not found",0),Binning_WOE_IV!$R$36:$R$38,Binning_WOE_IV!$G$36:$G$38,"not found",0)</f>
        <v>0.68738688104907397</v>
      </c>
      <c r="AA301" cm="1">
        <f t="array" ref="AA301">_xlfn.SWITCH(D301,"radio/tv",Binning_WOE_IV!$G$39,"other",Binning_WOE_IV!$G$39,"education",Binning_WOE_IV!$G$40,"retraining",Binning_WOE_IV!$G$40,"furniture/equipment",Binning_WOE_IV!$G$41,"domestic appliance",Binning_WOE_IV!$G$41,"new car",Binning_WOE_IV!$G$42,"used car",Binning_WOE_IV!$G$43,"repairs",Binning_WOE_IV!$G$43,"business",Binning_WOE_IV!$G$44,"not found")</f>
        <v>0.42044277372805144</v>
      </c>
      <c r="AB301">
        <f>_xlfn.LET(_xlpm.b,_xlfn.XLOOKUP(F301,Binning_WOE_IV!$AJ$2:$AJ$6,Binning_WOE_IV!$AK$2:$AK$6,"not found",0),IF(_xlpm.b="bin1",_xlfn.XLOOKUP(_xlpm.b,Binning_WOE_IV!$R$45:$R$48,Binning_WOE_IV!$G$45:$G$48,"not found",0),_xlfn.XLOOKUP(_xlpm.b,Binning_WOE_IV!$R$45:$R$48,Binning_WOE_IV!$G$45:$G$48,"not found",0)))</f>
        <v>0.69538582040240249</v>
      </c>
      <c r="AC301">
        <f>_xlfn.LET(_xlpm.b,_xlfn.XLOOKUP(G301,Binning_WOE_IV!$AL$2:$AL$6,Binning_WOE_IV!$AM$2:$AM$6,"not found",0),IF(_xlpm.b="bin1",_xlfn.XLOOKUP(_xlpm.b,Binning_WOE_IV!$R$49:$R$52,Binning_WOE_IV!$G$49:$G$52,"not found",0),_xlfn.XLOOKUP(_xlpm.b,Binning_WOE_IV!$R$49:$R$52,Binning_WOE_IV!$G$49:$G$52,"not found",0)))</f>
        <v>-8.2142469429677345E-2</v>
      </c>
      <c r="AD301">
        <f>_xlfn.XLOOKUP(_xlfn.XLOOKUP(I301,Binning_WOE_IV!$AN$2:$AN$5,Binning_WOE_IV!$AO$2:$AO$5,"not found",0),Binning_WOE_IV!$R$53:$R$55,Binning_WOE_IV!$G$53:$G$55,"not found",0)</f>
        <v>0.1811117123342415</v>
      </c>
      <c r="AE301">
        <f>_xlfn.LET(_xlpm.b,_xlfn.XLOOKUP(L301,Binning_WOE_IV!$AQ$2:$AQ$5,Binning_WOE_IV!$AR$2:$AR$5,"not found",0),IF(_xlpm.b="bin4",_xlfn.XLOOKUP(_xlpm.b,Binning_WOE_IV!$R$58:$R$61,Binning_WOE_IV!$G$58:$G$61,"not found",0),_xlfn.XLOOKUP(_xlpm.b,Binning_WOE_IV!$R$58:$R$61,Binning_WOE_IV!$G$58:$G$61,"not found",0)))</f>
        <v>0.51634218740511828</v>
      </c>
      <c r="AF301">
        <f>_xlfn.XLOOKUP(_xlfn.XLOOKUP(N301,Binning_WOE_IV!$AS$2:$AS$4,Binning_WOE_IV!$AT$2:$AT$4,"not found",0),Binning_WOE_IV!$R$62:$R$63,Binning_WOE_IV!$G$62:$G$63,"not found",0)</f>
        <v>0.12957806221905885</v>
      </c>
      <c r="AG301">
        <f>_xlfn.XLOOKUP(_xlfn.XLOOKUP(O301,Binning_WOE_IV!$AU$2:$AU$4,Binning_WOE_IV!$AV$2:$AV$4,"not found",0),Binning_WOE_IV!$R$64:$R$65,Binning_WOE_IV!$G$64:$G$65,"not found",0)</f>
        <v>0.23435622685305388</v>
      </c>
      <c r="AH301">
        <f>V301*TEST_SUMMARY!$C$3</f>
        <v>-0.80010661528638027</v>
      </c>
      <c r="AI301">
        <f>W301*TEST_SUMMARY!$C$4</f>
        <v>-8.037531726833734E-2</v>
      </c>
      <c r="AJ301">
        <f>X301*TEST_SUMMARY!$C$5</f>
        <v>5.7453903556002682E-2</v>
      </c>
      <c r="AK301">
        <f>Y301*TEST_SUMMARY!$C$6</f>
        <v>-0.88431454425511169</v>
      </c>
      <c r="AL301">
        <f>Z301*TEST_SUMMARY!$C$7</f>
        <v>-0.37777464997720578</v>
      </c>
      <c r="AM301">
        <f>AA301*TEST_SUMMARY!$C$8</f>
        <v>-0.43521580803835686</v>
      </c>
      <c r="AN301">
        <f>AB301*TEST_SUMMARY!$C$9</f>
        <v>-0.49611293003523665</v>
      </c>
      <c r="AO301">
        <f>AC301*TEST_SUMMARY!$C$10</f>
        <v>4.7923621110280083E-2</v>
      </c>
      <c r="AP301">
        <f>AD301*TEST_SUMMARY!$C$11</f>
        <v>-0.21458247952085815</v>
      </c>
      <c r="AQ301">
        <f>AE301*TEST_SUMMARY!$C$12</f>
        <v>-0.28008206528227803</v>
      </c>
      <c r="AR301">
        <f>AF301*TEST_SUMMARY!$C$13</f>
        <v>-7.9424741749105313E-2</v>
      </c>
      <c r="AS301">
        <f>AG301*TEST_SUMMARY!$C$14</f>
        <v>-8.8614999578798745E-2</v>
      </c>
      <c r="AT301">
        <f>TEST_SUMMARY!$C$2+SUM(AH301:AS301)</f>
        <v>-4.4526274410875093</v>
      </c>
      <c r="AU301">
        <f t="shared" si="49"/>
        <v>1.1513810526902044E-2</v>
      </c>
      <c r="AV301">
        <f t="shared" si="50"/>
        <v>1.1580607664715548E-2</v>
      </c>
      <c r="AW301">
        <f t="shared" si="51"/>
        <v>1</v>
      </c>
      <c r="AX301">
        <f t="shared" si="52"/>
        <v>0</v>
      </c>
      <c r="AY301" s="35">
        <f t="shared" si="60"/>
        <v>215</v>
      </c>
      <c r="AZ301" s="35">
        <f t="shared" si="60"/>
        <v>85</v>
      </c>
      <c r="BA301" s="35">
        <f t="shared" si="56"/>
        <v>1</v>
      </c>
      <c r="BB301" s="35">
        <f t="shared" si="57"/>
        <v>1</v>
      </c>
      <c r="BC301" s="35">
        <f t="shared" si="53"/>
        <v>0</v>
      </c>
      <c r="BD301">
        <f t="shared" si="54"/>
        <v>1</v>
      </c>
      <c r="BE301">
        <f t="shared" si="55"/>
        <v>1</v>
      </c>
      <c r="BF301" s="23">
        <f>VLOOKUP(AH301,POINTS_TABLE!$D$2:$E$6,2,FALSE)</f>
        <v>-34.629295381683434</v>
      </c>
      <c r="BG301" s="23">
        <f>VLOOKUP(AI301,POINTS_TABLE!$D$7:$E$12,2,FALSE)</f>
        <v>-3.4787121489872201</v>
      </c>
      <c r="BH301" s="23">
        <f>VLOOKUP(AJ301,POINTS_TABLE!$D$13:$E$18,2,FALSE)</f>
        <v>2.4866538521987356</v>
      </c>
      <c r="BI301" s="23">
        <f>VLOOKUP(AK301,POINTS_TABLE!$D$21:$E$24,2,FALSE)</f>
        <v>-38.273886227485001</v>
      </c>
      <c r="BJ301" s="23">
        <f>VLOOKUP(AL301,POINTS_TABLE!$D$25:$E$27,2,FALSE)</f>
        <v>-16.350408422870363</v>
      </c>
      <c r="BK301" s="23">
        <f>VLOOKUP(AM301,POINTS_TABLE!$D$28:$E$33,2,FALSE)</f>
        <v>-18.836510639202615</v>
      </c>
      <c r="BL301" s="23">
        <f>VLOOKUP(AN301,POINTS_TABLE!$D$34:$E$37,2,FALSE)</f>
        <v>-21.472189916481874</v>
      </c>
      <c r="BM301" s="23">
        <f>VLOOKUP(AO301,POINTS_TABLE!$D$38:$E$41,2,FALSE)</f>
        <v>2.0741751155172814</v>
      </c>
      <c r="BN301" s="23">
        <f>VLOOKUP(AP301,POINTS_TABLE!$D$42:$E$44,2,FALSE)</f>
        <v>-9.2873123719919874</v>
      </c>
      <c r="BO301" s="23">
        <f>VLOOKUP(AQ301,POINTS_TABLE!$D$45:$E$48,2,FALSE)</f>
        <v>-12.122190198740443</v>
      </c>
      <c r="BP301" s="23">
        <f>VLOOKUP(AR301,POINTS_TABLE!$D$49:$E$50,2,FALSE)</f>
        <v>-3.4375704313596254</v>
      </c>
      <c r="BQ301" s="23">
        <f>VLOOKUP(AS301,POINTS_TABLE!$D$51:$E$52,2,FALSE)</f>
        <v>-3.8353326132213157</v>
      </c>
      <c r="BR301" s="39">
        <f>ROUND(SCORECARD_SCALLING!$C$6-SUM(BF301:BQ301)-TRAIN_SUMMARY!$C$2*SCORECARD_SCALLING!$C$5,0)</f>
        <v>663</v>
      </c>
      <c r="BS301" t="str">
        <f t="shared" si="58"/>
        <v>Accept</v>
      </c>
      <c r="BT301">
        <f t="shared" si="59"/>
        <v>3</v>
      </c>
    </row>
    <row r="302" spans="1:7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AY302" s="35"/>
      <c r="AZ302" s="35"/>
      <c r="BA302" s="35"/>
      <c r="BB302" s="35"/>
      <c r="BC302" s="35"/>
    </row>
    <row r="303" spans="1:7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AY303" s="35"/>
      <c r="AZ303" s="35"/>
      <c r="BA303" s="35"/>
      <c r="BB303" s="35"/>
      <c r="BC303" s="35"/>
    </row>
    <row r="304" spans="1:7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AY304" s="35"/>
      <c r="AZ304" s="35"/>
      <c r="BA304" s="35"/>
      <c r="BB304" s="35"/>
      <c r="BC304" s="35"/>
    </row>
    <row r="305" spans="1:5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AY305" s="35"/>
      <c r="AZ305" s="35"/>
      <c r="BA305" s="35"/>
      <c r="BB305" s="35"/>
      <c r="BC305" s="35"/>
    </row>
    <row r="306" spans="1:5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AY306" s="35"/>
      <c r="AZ306" s="35"/>
      <c r="BA306" s="35"/>
      <c r="BB306" s="35"/>
      <c r="BC306" s="35"/>
    </row>
    <row r="307" spans="1:5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AY307" s="35"/>
      <c r="AZ307" s="35"/>
      <c r="BA307" s="35"/>
      <c r="BB307" s="35"/>
      <c r="BC307" s="35"/>
    </row>
    <row r="308" spans="1:5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AY308" s="35"/>
      <c r="AZ308" s="35"/>
      <c r="BA308" s="35"/>
      <c r="BB308" s="35"/>
      <c r="BC308" s="35"/>
    </row>
    <row r="309" spans="1:5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AY309" s="35"/>
      <c r="AZ309" s="35"/>
      <c r="BA309" s="35"/>
      <c r="BB309" s="35"/>
      <c r="BC309" s="35"/>
    </row>
    <row r="310" spans="1:5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AY310" s="35"/>
      <c r="AZ310" s="35"/>
      <c r="BA310" s="35"/>
      <c r="BB310" s="35"/>
      <c r="BC310" s="35"/>
    </row>
    <row r="311" spans="1:5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AY311" s="35"/>
      <c r="AZ311" s="35"/>
      <c r="BA311" s="35"/>
      <c r="BB311" s="35"/>
      <c r="BC311" s="35"/>
    </row>
    <row r="312" spans="1:5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AY312" s="35"/>
      <c r="AZ312" s="35"/>
      <c r="BA312" s="35"/>
      <c r="BB312" s="35"/>
      <c r="BC312" s="35"/>
    </row>
    <row r="313" spans="1:5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AY313" s="35"/>
      <c r="AZ313" s="35"/>
      <c r="BA313" s="35"/>
      <c r="BB313" s="35"/>
      <c r="BC313" s="35"/>
    </row>
    <row r="314" spans="1:5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AY314" s="35"/>
      <c r="AZ314" s="35"/>
      <c r="BA314" s="35"/>
      <c r="BB314" s="35"/>
      <c r="BC314" s="35"/>
    </row>
    <row r="315" spans="1:5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AY315" s="35"/>
      <c r="AZ315" s="35"/>
      <c r="BA315" s="35"/>
      <c r="BB315" s="35"/>
      <c r="BC315" s="35"/>
    </row>
    <row r="316" spans="1:5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AY316" s="35"/>
      <c r="AZ316" s="35"/>
      <c r="BA316" s="35"/>
      <c r="BB316" s="35"/>
      <c r="BC316" s="35"/>
    </row>
    <row r="317" spans="1:5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AY317" s="35"/>
      <c r="AZ317" s="35"/>
      <c r="BA317" s="35"/>
      <c r="BB317" s="35"/>
      <c r="BC317" s="35"/>
    </row>
    <row r="318" spans="1:5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AY318" s="35"/>
      <c r="AZ318" s="35"/>
      <c r="BA318" s="35"/>
      <c r="BB318" s="35"/>
      <c r="BC318" s="35"/>
    </row>
    <row r="319" spans="1:5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AY319" s="35"/>
      <c r="AZ319" s="35"/>
      <c r="BA319" s="35"/>
      <c r="BB319" s="35"/>
      <c r="BC319" s="35"/>
    </row>
    <row r="320" spans="1:5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AY320" s="35"/>
      <c r="AZ320" s="35"/>
      <c r="BA320" s="35"/>
      <c r="BB320" s="35"/>
      <c r="BC320" s="35"/>
    </row>
    <row r="321" spans="1:5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AY321" s="35"/>
      <c r="AZ321" s="35"/>
      <c r="BA321" s="35"/>
      <c r="BB321" s="35"/>
      <c r="BC321" s="35"/>
    </row>
    <row r="322" spans="1:5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AY322" s="35"/>
      <c r="AZ322" s="35"/>
      <c r="BA322" s="35"/>
      <c r="BB322" s="35"/>
      <c r="BC322" s="35"/>
    </row>
    <row r="323" spans="1:5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AY323" s="35"/>
      <c r="AZ323" s="35"/>
      <c r="BA323" s="35"/>
      <c r="BB323" s="35"/>
      <c r="BC323" s="35"/>
    </row>
    <row r="324" spans="1:5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AY324" s="35"/>
      <c r="AZ324" s="35"/>
      <c r="BA324" s="35"/>
      <c r="BB324" s="35"/>
      <c r="BC324" s="35"/>
    </row>
    <row r="325" spans="1:5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AY325" s="35"/>
      <c r="AZ325" s="35"/>
      <c r="BA325" s="35"/>
      <c r="BB325" s="35"/>
      <c r="BC325" s="35"/>
    </row>
    <row r="326" spans="1:5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AY326" s="35"/>
      <c r="AZ326" s="35"/>
      <c r="BA326" s="35"/>
      <c r="BB326" s="35"/>
      <c r="BC326" s="35"/>
    </row>
    <row r="327" spans="1:5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AY327" s="35"/>
      <c r="AZ327" s="35"/>
      <c r="BA327" s="35"/>
      <c r="BB327" s="35"/>
      <c r="BC327" s="35"/>
    </row>
    <row r="328" spans="1:5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AY328" s="35"/>
      <c r="AZ328" s="35"/>
      <c r="BA328" s="35"/>
      <c r="BB328" s="35"/>
      <c r="BC328" s="35"/>
    </row>
    <row r="329" spans="1:5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AY329" s="35"/>
      <c r="AZ329" s="35"/>
      <c r="BA329" s="35"/>
      <c r="BB329" s="35"/>
      <c r="BC329" s="35"/>
    </row>
    <row r="330" spans="1:5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AY330" s="35"/>
      <c r="AZ330" s="35"/>
      <c r="BA330" s="35"/>
      <c r="BB330" s="35"/>
      <c r="BC330" s="35"/>
    </row>
    <row r="331" spans="1:5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AY331" s="35"/>
      <c r="AZ331" s="35"/>
      <c r="BA331" s="35"/>
      <c r="BB331" s="35"/>
      <c r="BC331" s="35"/>
    </row>
    <row r="332" spans="1:5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AY332" s="35"/>
      <c r="AZ332" s="35"/>
      <c r="BA332" s="35"/>
      <c r="BB332" s="35"/>
      <c r="BC332" s="35"/>
    </row>
    <row r="333" spans="1:5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AY333" s="35"/>
      <c r="AZ333" s="35"/>
      <c r="BA333" s="35"/>
      <c r="BB333" s="35"/>
      <c r="BC333" s="35"/>
    </row>
    <row r="334" spans="1:5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AY334" s="35"/>
      <c r="AZ334" s="35"/>
      <c r="BA334" s="35"/>
      <c r="BB334" s="35"/>
      <c r="BC334" s="35"/>
    </row>
    <row r="335" spans="1:5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AY335" s="35"/>
      <c r="AZ335" s="35"/>
      <c r="BA335" s="35"/>
      <c r="BB335" s="35"/>
      <c r="BC335" s="35"/>
    </row>
    <row r="336" spans="1:5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AY336" s="35"/>
      <c r="AZ336" s="35"/>
      <c r="BA336" s="35"/>
      <c r="BB336" s="35"/>
      <c r="BC336" s="35"/>
    </row>
    <row r="337" spans="1:5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AY337" s="35"/>
      <c r="AZ337" s="35"/>
      <c r="BA337" s="35"/>
      <c r="BB337" s="35"/>
      <c r="BC337" s="35"/>
    </row>
    <row r="338" spans="1:5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AY338" s="35"/>
      <c r="AZ338" s="35"/>
      <c r="BA338" s="35"/>
      <c r="BB338" s="35"/>
      <c r="BC338" s="35"/>
    </row>
    <row r="339" spans="1:5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AY339" s="35"/>
      <c r="AZ339" s="35"/>
      <c r="BA339" s="35"/>
      <c r="BB339" s="35"/>
      <c r="BC339" s="35"/>
    </row>
    <row r="340" spans="1:5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AY340" s="35"/>
      <c r="AZ340" s="35"/>
      <c r="BA340" s="35"/>
      <c r="BB340" s="35"/>
      <c r="BC340" s="35"/>
    </row>
    <row r="341" spans="1:5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AY341" s="35"/>
      <c r="AZ341" s="35"/>
      <c r="BA341" s="35"/>
      <c r="BB341" s="35"/>
      <c r="BC341" s="35"/>
    </row>
    <row r="342" spans="1:5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AY342" s="35"/>
      <c r="AZ342" s="35"/>
      <c r="BA342" s="35"/>
      <c r="BB342" s="35"/>
      <c r="BC342" s="35"/>
    </row>
    <row r="343" spans="1:5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AY343" s="35"/>
      <c r="AZ343" s="35"/>
      <c r="BA343" s="35"/>
      <c r="BB343" s="35"/>
      <c r="BC343" s="35"/>
    </row>
    <row r="344" spans="1:5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AY344" s="35"/>
      <c r="AZ344" s="35"/>
      <c r="BA344" s="35"/>
      <c r="BB344" s="35"/>
      <c r="BC344" s="35"/>
    </row>
    <row r="345" spans="1:5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AY345" s="35"/>
      <c r="AZ345" s="35"/>
      <c r="BA345" s="35"/>
      <c r="BB345" s="35"/>
      <c r="BC345" s="35"/>
    </row>
    <row r="346" spans="1:5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AY346" s="35"/>
      <c r="AZ346" s="35"/>
      <c r="BA346" s="35"/>
      <c r="BB346" s="35"/>
      <c r="BC346" s="35"/>
    </row>
    <row r="347" spans="1:5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AY347" s="35"/>
      <c r="AZ347" s="35"/>
      <c r="BA347" s="35"/>
      <c r="BB347" s="35"/>
      <c r="BC347" s="35"/>
    </row>
    <row r="348" spans="1:5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AY348" s="35"/>
      <c r="AZ348" s="35"/>
      <c r="BA348" s="35"/>
      <c r="BB348" s="35"/>
      <c r="BC348" s="35"/>
    </row>
    <row r="349" spans="1:5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AY349" s="35"/>
      <c r="AZ349" s="35"/>
      <c r="BA349" s="35"/>
      <c r="BB349" s="35"/>
      <c r="BC349" s="35"/>
    </row>
    <row r="350" spans="1:5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AY350" s="35"/>
      <c r="AZ350" s="35"/>
      <c r="BA350" s="35"/>
      <c r="BB350" s="35"/>
      <c r="BC350" s="35"/>
    </row>
    <row r="351" spans="1:5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AY351" s="35"/>
      <c r="AZ351" s="35"/>
      <c r="BA351" s="35"/>
      <c r="BB351" s="35"/>
      <c r="BC351" s="35"/>
    </row>
    <row r="352" spans="1:5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AY352" s="35"/>
      <c r="AZ352" s="35"/>
      <c r="BA352" s="35"/>
      <c r="BB352" s="35"/>
      <c r="BC352" s="35"/>
    </row>
    <row r="353" spans="1:5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AY353" s="35"/>
      <c r="AZ353" s="35"/>
      <c r="BA353" s="35"/>
      <c r="BB353" s="35"/>
      <c r="BC353" s="35"/>
    </row>
    <row r="354" spans="1:5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AY354" s="35"/>
      <c r="AZ354" s="35"/>
      <c r="BA354" s="35"/>
      <c r="BB354" s="35"/>
      <c r="BC354" s="35"/>
    </row>
    <row r="355" spans="1: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AY355" s="35"/>
      <c r="AZ355" s="35"/>
      <c r="BA355" s="35"/>
      <c r="BB355" s="35"/>
      <c r="BC355" s="35"/>
    </row>
    <row r="356" spans="1:5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AY356" s="35"/>
      <c r="AZ356" s="35"/>
      <c r="BA356" s="35"/>
      <c r="BB356" s="35"/>
      <c r="BC356" s="35"/>
    </row>
    <row r="357" spans="1:5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AY357" s="35"/>
      <c r="AZ357" s="35"/>
      <c r="BA357" s="35"/>
      <c r="BB357" s="35"/>
      <c r="BC357" s="35"/>
    </row>
    <row r="358" spans="1:5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AY358" s="35"/>
      <c r="AZ358" s="35"/>
      <c r="BA358" s="35"/>
      <c r="BB358" s="35"/>
      <c r="BC358" s="35"/>
    </row>
    <row r="359" spans="1:5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AY359" s="35"/>
      <c r="AZ359" s="35"/>
      <c r="BA359" s="35"/>
      <c r="BB359" s="35"/>
      <c r="BC359" s="35"/>
    </row>
    <row r="360" spans="1:5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AY360" s="35"/>
      <c r="AZ360" s="35"/>
      <c r="BA360" s="35"/>
      <c r="BB360" s="35"/>
      <c r="BC360" s="35"/>
    </row>
    <row r="361" spans="1:5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AY361" s="35"/>
      <c r="AZ361" s="35"/>
      <c r="BA361" s="35"/>
      <c r="BB361" s="35"/>
      <c r="BC361" s="35"/>
    </row>
    <row r="362" spans="1:5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AY362" s="35"/>
      <c r="AZ362" s="35"/>
      <c r="BA362" s="35"/>
      <c r="BB362" s="35"/>
      <c r="BC362" s="35"/>
    </row>
    <row r="363" spans="1:5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AY363" s="35"/>
      <c r="AZ363" s="35"/>
      <c r="BA363" s="35"/>
      <c r="BB363" s="35"/>
      <c r="BC363" s="35"/>
    </row>
    <row r="364" spans="1:5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AY364" s="35"/>
      <c r="AZ364" s="35"/>
      <c r="BA364" s="35"/>
      <c r="BB364" s="35"/>
      <c r="BC364" s="35"/>
    </row>
    <row r="365" spans="1:5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AY365" s="35"/>
      <c r="AZ365" s="35"/>
      <c r="BA365" s="35"/>
      <c r="BB365" s="35"/>
      <c r="BC365" s="35"/>
    </row>
    <row r="366" spans="1:5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AY366" s="35"/>
      <c r="AZ366" s="35"/>
      <c r="BA366" s="35"/>
      <c r="BB366" s="35"/>
      <c r="BC366" s="35"/>
    </row>
    <row r="367" spans="1:5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AY367" s="35"/>
      <c r="AZ367" s="35"/>
      <c r="BA367" s="35"/>
      <c r="BB367" s="35"/>
      <c r="BC367" s="35"/>
    </row>
    <row r="368" spans="1:5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AY368" s="35"/>
      <c r="AZ368" s="35"/>
      <c r="BA368" s="35"/>
      <c r="BB368" s="35"/>
      <c r="BC368" s="35"/>
    </row>
    <row r="369" spans="1:5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AY369" s="35"/>
      <c r="AZ369" s="35"/>
      <c r="BA369" s="35"/>
      <c r="BB369" s="35"/>
      <c r="BC369" s="35"/>
    </row>
    <row r="370" spans="1:5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AY370" s="35"/>
      <c r="AZ370" s="35"/>
      <c r="BA370" s="35"/>
      <c r="BB370" s="35"/>
      <c r="BC370" s="35"/>
    </row>
    <row r="371" spans="1:5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AY371" s="35"/>
      <c r="AZ371" s="35"/>
      <c r="BA371" s="35"/>
      <c r="BB371" s="35"/>
      <c r="BC371" s="35"/>
    </row>
    <row r="372" spans="1:5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AY372" s="35"/>
      <c r="AZ372" s="35"/>
      <c r="BA372" s="35"/>
      <c r="BB372" s="35"/>
      <c r="BC372" s="35"/>
    </row>
    <row r="373" spans="1:5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AY373" s="35"/>
      <c r="AZ373" s="35"/>
      <c r="BA373" s="35"/>
      <c r="BB373" s="35"/>
      <c r="BC373" s="35"/>
    </row>
    <row r="374" spans="1:5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AY374" s="35"/>
      <c r="AZ374" s="35"/>
      <c r="BA374" s="35"/>
      <c r="BB374" s="35"/>
      <c r="BC374" s="35"/>
    </row>
    <row r="375" spans="1:5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AY375" s="35"/>
      <c r="AZ375" s="35"/>
      <c r="BA375" s="35"/>
      <c r="BB375" s="35"/>
      <c r="BC375" s="35"/>
    </row>
    <row r="376" spans="1:5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AY376" s="35"/>
      <c r="AZ376" s="35"/>
      <c r="BA376" s="35"/>
      <c r="BB376" s="35"/>
      <c r="BC376" s="35"/>
    </row>
    <row r="377" spans="1:5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AY377" s="35"/>
      <c r="AZ377" s="35"/>
      <c r="BA377" s="35"/>
      <c r="BB377" s="35"/>
      <c r="BC377" s="35"/>
    </row>
    <row r="378" spans="1:5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AY378" s="35"/>
      <c r="AZ378" s="35"/>
      <c r="BA378" s="35"/>
      <c r="BB378" s="35"/>
      <c r="BC378" s="35"/>
    </row>
    <row r="379" spans="1:5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AY379" s="35"/>
      <c r="AZ379" s="35"/>
      <c r="BA379" s="35"/>
      <c r="BB379" s="35"/>
      <c r="BC379" s="35"/>
    </row>
    <row r="380" spans="1:5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AY380" s="35"/>
      <c r="AZ380" s="35"/>
      <c r="BA380" s="35"/>
      <c r="BB380" s="35"/>
      <c r="BC380" s="35"/>
    </row>
    <row r="381" spans="1:5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AY381" s="35"/>
      <c r="AZ381" s="35"/>
      <c r="BA381" s="35"/>
      <c r="BB381" s="35"/>
      <c r="BC381" s="35"/>
    </row>
    <row r="382" spans="1:5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AY382" s="35"/>
      <c r="AZ382" s="35"/>
      <c r="BA382" s="35"/>
      <c r="BB382" s="35"/>
      <c r="BC382" s="35"/>
    </row>
    <row r="383" spans="1:5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AY383" s="35"/>
      <c r="AZ383" s="35"/>
      <c r="BA383" s="35"/>
      <c r="BB383" s="35"/>
      <c r="BC383" s="35"/>
    </row>
    <row r="384" spans="1:5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AY384" s="35"/>
      <c r="AZ384" s="35"/>
      <c r="BA384" s="35"/>
      <c r="BB384" s="35"/>
      <c r="BC384" s="35"/>
    </row>
    <row r="385" spans="1:5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AY385" s="35"/>
      <c r="AZ385" s="35"/>
      <c r="BA385" s="35"/>
      <c r="BB385" s="35"/>
      <c r="BC385" s="35"/>
    </row>
    <row r="386" spans="1:5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AY386" s="35"/>
      <c r="AZ386" s="35"/>
      <c r="BA386" s="35"/>
      <c r="BB386" s="35"/>
      <c r="BC386" s="35"/>
    </row>
    <row r="387" spans="1:5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AY387" s="35"/>
      <c r="AZ387" s="35"/>
      <c r="BA387" s="35"/>
      <c r="BB387" s="35"/>
      <c r="BC387" s="35"/>
    </row>
    <row r="388" spans="1:5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AY388" s="35"/>
      <c r="AZ388" s="35"/>
      <c r="BA388" s="35"/>
      <c r="BB388" s="35"/>
      <c r="BC388" s="35"/>
    </row>
    <row r="389" spans="1:5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AY389" s="35"/>
      <c r="AZ389" s="35"/>
      <c r="BA389" s="35"/>
      <c r="BB389" s="35"/>
      <c r="BC389" s="35"/>
    </row>
    <row r="390" spans="1:5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AY390" s="35"/>
      <c r="AZ390" s="35"/>
      <c r="BA390" s="35"/>
      <c r="BB390" s="35"/>
      <c r="BC390" s="35"/>
    </row>
    <row r="391" spans="1:5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AY391" s="35"/>
      <c r="AZ391" s="35"/>
      <c r="BA391" s="35"/>
      <c r="BB391" s="35"/>
      <c r="BC391" s="35"/>
    </row>
    <row r="392" spans="1:5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AY392" s="35"/>
      <c r="AZ392" s="35"/>
      <c r="BA392" s="35"/>
      <c r="BB392" s="35"/>
      <c r="BC392" s="35"/>
    </row>
    <row r="393" spans="1:5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AY393" s="35"/>
      <c r="AZ393" s="35"/>
      <c r="BA393" s="35"/>
      <c r="BB393" s="35"/>
      <c r="BC393" s="35"/>
    </row>
    <row r="394" spans="1:5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AY394" s="35"/>
      <c r="AZ394" s="35"/>
      <c r="BA394" s="35"/>
      <c r="BB394" s="35"/>
      <c r="BC394" s="35"/>
    </row>
    <row r="395" spans="1:5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AY395" s="35"/>
      <c r="AZ395" s="35"/>
      <c r="BA395" s="35"/>
      <c r="BB395" s="35"/>
      <c r="BC395" s="35"/>
    </row>
    <row r="396" spans="1:5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AY396" s="35"/>
      <c r="AZ396" s="35"/>
      <c r="BA396" s="35"/>
      <c r="BB396" s="35"/>
      <c r="BC396" s="35"/>
    </row>
    <row r="397" spans="1:5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AY397" s="35"/>
      <c r="AZ397" s="35"/>
      <c r="BA397" s="35"/>
      <c r="BB397" s="35"/>
      <c r="BC397" s="35"/>
    </row>
    <row r="398" spans="1:5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AY398" s="35"/>
      <c r="AZ398" s="35"/>
      <c r="BA398" s="35"/>
      <c r="BB398" s="35"/>
      <c r="BC398" s="35"/>
    </row>
    <row r="399" spans="1:5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AY399" s="35"/>
      <c r="AZ399" s="35"/>
      <c r="BA399" s="35"/>
      <c r="BB399" s="35"/>
      <c r="BC399" s="35"/>
    </row>
    <row r="400" spans="1:5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AY400" s="35"/>
      <c r="AZ400" s="35"/>
      <c r="BA400" s="35"/>
      <c r="BB400" s="35"/>
      <c r="BC400" s="35"/>
    </row>
    <row r="401" spans="1:5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AY401" s="35"/>
      <c r="AZ401" s="35"/>
      <c r="BA401" s="35"/>
      <c r="BB401" s="35"/>
      <c r="BC401" s="35"/>
    </row>
    <row r="402" spans="1:5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AY402" s="35"/>
      <c r="AZ402" s="35"/>
      <c r="BA402" s="35"/>
      <c r="BB402" s="35"/>
      <c r="BC402" s="35"/>
    </row>
    <row r="403" spans="1:5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AY403" s="35"/>
      <c r="AZ403" s="35"/>
      <c r="BA403" s="35"/>
      <c r="BB403" s="35"/>
      <c r="BC403" s="35"/>
    </row>
    <row r="404" spans="1:5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AY404" s="35"/>
      <c r="AZ404" s="35"/>
      <c r="BA404" s="35"/>
      <c r="BB404" s="35"/>
      <c r="BC404" s="35"/>
    </row>
    <row r="405" spans="1:5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AY405" s="35"/>
      <c r="AZ405" s="35"/>
      <c r="BA405" s="35"/>
      <c r="BB405" s="35"/>
      <c r="BC405" s="35"/>
    </row>
    <row r="406" spans="1:5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AY406" s="35"/>
      <c r="AZ406" s="35"/>
      <c r="BA406" s="35"/>
      <c r="BB406" s="35"/>
      <c r="BC406" s="35"/>
    </row>
    <row r="407" spans="1:5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AY407" s="35"/>
      <c r="AZ407" s="35"/>
      <c r="BA407" s="35"/>
      <c r="BB407" s="35"/>
      <c r="BC407" s="35"/>
    </row>
    <row r="408" spans="1:5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AY408" s="35"/>
      <c r="AZ408" s="35"/>
      <c r="BA408" s="35"/>
      <c r="BB408" s="35"/>
      <c r="BC408" s="35"/>
    </row>
    <row r="409" spans="1:5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AY409" s="35"/>
      <c r="AZ409" s="35"/>
      <c r="BA409" s="35"/>
      <c r="BB409" s="35"/>
      <c r="BC409" s="35"/>
    </row>
    <row r="410" spans="1:5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AY410" s="35"/>
      <c r="AZ410" s="35"/>
      <c r="BA410" s="35"/>
      <c r="BB410" s="35"/>
      <c r="BC410" s="35"/>
    </row>
    <row r="411" spans="1:5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AY411" s="35"/>
      <c r="AZ411" s="35"/>
      <c r="BA411" s="35"/>
      <c r="BB411" s="35"/>
      <c r="BC411" s="35"/>
    </row>
    <row r="412" spans="1:5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AY412" s="35"/>
      <c r="AZ412" s="35"/>
      <c r="BA412" s="35"/>
      <c r="BB412" s="35"/>
      <c r="BC412" s="35"/>
    </row>
    <row r="413" spans="1:5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AY413" s="35"/>
      <c r="AZ413" s="35"/>
      <c r="BA413" s="35"/>
      <c r="BB413" s="35"/>
      <c r="BC413" s="35"/>
    </row>
    <row r="414" spans="1:5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AY414" s="35"/>
      <c r="AZ414" s="35"/>
      <c r="BA414" s="35"/>
      <c r="BB414" s="35"/>
      <c r="BC414" s="35"/>
    </row>
    <row r="415" spans="1:5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AY415" s="35"/>
      <c r="AZ415" s="35"/>
      <c r="BA415" s="35"/>
      <c r="BB415" s="35"/>
      <c r="BC415" s="35"/>
    </row>
    <row r="416" spans="1:5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AY416" s="35"/>
      <c r="AZ416" s="35"/>
      <c r="BA416" s="35"/>
      <c r="BB416" s="35"/>
      <c r="BC416" s="35"/>
    </row>
    <row r="417" spans="1:5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AY417" s="35"/>
      <c r="AZ417" s="35"/>
      <c r="BA417" s="35"/>
      <c r="BB417" s="35"/>
      <c r="BC417" s="35"/>
    </row>
    <row r="418" spans="1:5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AY418" s="35"/>
      <c r="AZ418" s="35"/>
      <c r="BA418" s="35"/>
      <c r="BB418" s="35"/>
      <c r="BC418" s="35"/>
    </row>
    <row r="419" spans="1:5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AY419" s="35"/>
      <c r="AZ419" s="35"/>
      <c r="BA419" s="35"/>
      <c r="BB419" s="35"/>
      <c r="BC419" s="35"/>
    </row>
    <row r="420" spans="1:5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AY420" s="35"/>
      <c r="AZ420" s="35"/>
      <c r="BA420" s="35"/>
      <c r="BB420" s="35"/>
      <c r="BC420" s="35"/>
    </row>
    <row r="421" spans="1:5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AY421" s="35"/>
      <c r="AZ421" s="35"/>
      <c r="BA421" s="35"/>
      <c r="BB421" s="35"/>
      <c r="BC421" s="35"/>
    </row>
    <row r="422" spans="1:5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AY422" s="35"/>
      <c r="AZ422" s="35"/>
      <c r="BA422" s="35"/>
      <c r="BB422" s="35"/>
      <c r="BC422" s="35"/>
    </row>
    <row r="423" spans="1:5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AY423" s="35"/>
      <c r="AZ423" s="35"/>
      <c r="BA423" s="35"/>
      <c r="BB423" s="35"/>
      <c r="BC423" s="35"/>
    </row>
    <row r="424" spans="1:5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AY424" s="35"/>
      <c r="AZ424" s="35"/>
      <c r="BA424" s="35"/>
      <c r="BB424" s="35"/>
      <c r="BC424" s="35"/>
    </row>
    <row r="425" spans="1:5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AY425" s="35"/>
      <c r="AZ425" s="35"/>
      <c r="BA425" s="35"/>
      <c r="BB425" s="35"/>
      <c r="BC425" s="35"/>
    </row>
    <row r="426" spans="1:5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AY426" s="35"/>
      <c r="AZ426" s="35"/>
      <c r="BA426" s="35"/>
      <c r="BB426" s="35"/>
      <c r="BC426" s="35"/>
    </row>
    <row r="427" spans="1:5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AY427" s="35"/>
      <c r="AZ427" s="35"/>
      <c r="BA427" s="35"/>
      <c r="BB427" s="35"/>
      <c r="BC427" s="35"/>
    </row>
    <row r="428" spans="1:5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AY428" s="35"/>
      <c r="AZ428" s="35"/>
      <c r="BA428" s="35"/>
      <c r="BB428" s="35"/>
      <c r="BC428" s="35"/>
    </row>
    <row r="429" spans="1:5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AY429" s="35"/>
      <c r="AZ429" s="35"/>
      <c r="BA429" s="35"/>
      <c r="BB429" s="35"/>
      <c r="BC429" s="35"/>
    </row>
    <row r="430" spans="1:5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AY430" s="35"/>
      <c r="AZ430" s="35"/>
      <c r="BA430" s="35"/>
      <c r="BB430" s="35"/>
      <c r="BC430" s="35"/>
    </row>
    <row r="431" spans="1:5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AY431" s="35"/>
      <c r="AZ431" s="35"/>
      <c r="BA431" s="35"/>
      <c r="BB431" s="35"/>
      <c r="BC431" s="35"/>
    </row>
    <row r="432" spans="1:5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AY432" s="35"/>
      <c r="AZ432" s="35"/>
      <c r="BA432" s="35"/>
      <c r="BB432" s="35"/>
      <c r="BC432" s="35"/>
    </row>
    <row r="433" spans="1:5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AY433" s="35"/>
      <c r="AZ433" s="35"/>
      <c r="BA433" s="35"/>
      <c r="BB433" s="35"/>
      <c r="BC433" s="35"/>
    </row>
    <row r="434" spans="1:5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AY434" s="35"/>
      <c r="AZ434" s="35"/>
      <c r="BA434" s="35"/>
      <c r="BB434" s="35"/>
      <c r="BC434" s="35"/>
    </row>
    <row r="435" spans="1:5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AY435" s="35"/>
      <c r="AZ435" s="35"/>
      <c r="BA435" s="35"/>
      <c r="BB435" s="35"/>
      <c r="BC435" s="35"/>
    </row>
    <row r="436" spans="1:5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AY436" s="35"/>
      <c r="AZ436" s="35"/>
      <c r="BA436" s="35"/>
      <c r="BB436" s="35"/>
      <c r="BC436" s="35"/>
    </row>
    <row r="437" spans="1:5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AY437" s="35"/>
      <c r="AZ437" s="35"/>
      <c r="BA437" s="35"/>
      <c r="BB437" s="35"/>
      <c r="BC437" s="35"/>
    </row>
    <row r="438" spans="1:5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AY438" s="35"/>
      <c r="AZ438" s="35"/>
      <c r="BA438" s="35"/>
      <c r="BB438" s="35"/>
      <c r="BC438" s="35"/>
    </row>
    <row r="439" spans="1:5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AY439" s="35"/>
      <c r="AZ439" s="35"/>
      <c r="BA439" s="35"/>
      <c r="BB439" s="35"/>
      <c r="BC439" s="35"/>
    </row>
    <row r="440" spans="1:5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AY440" s="35"/>
      <c r="AZ440" s="35"/>
      <c r="BA440" s="35"/>
      <c r="BB440" s="35"/>
      <c r="BC440" s="35"/>
    </row>
    <row r="441" spans="1:5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AY441" s="35"/>
      <c r="AZ441" s="35"/>
      <c r="BA441" s="35"/>
      <c r="BB441" s="35"/>
      <c r="BC441" s="35"/>
    </row>
    <row r="442" spans="1:5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AY442" s="35"/>
      <c r="AZ442" s="35"/>
      <c r="BA442" s="35"/>
      <c r="BB442" s="35"/>
      <c r="BC442" s="35"/>
    </row>
    <row r="443" spans="1:5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AY443" s="35"/>
      <c r="AZ443" s="35"/>
      <c r="BA443" s="35"/>
      <c r="BB443" s="35"/>
      <c r="BC443" s="35"/>
    </row>
    <row r="444" spans="1:5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AY444" s="35"/>
      <c r="AZ444" s="35"/>
      <c r="BA444" s="35"/>
      <c r="BB444" s="35"/>
      <c r="BC444" s="35"/>
    </row>
    <row r="445" spans="1:5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AY445" s="35"/>
      <c r="AZ445" s="35"/>
      <c r="BA445" s="35"/>
      <c r="BB445" s="35"/>
      <c r="BC445" s="35"/>
    </row>
    <row r="446" spans="1:5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AY446" s="35"/>
      <c r="AZ446" s="35"/>
      <c r="BA446" s="35"/>
      <c r="BB446" s="35"/>
      <c r="BC446" s="35"/>
    </row>
    <row r="447" spans="1:5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AY447" s="35"/>
      <c r="AZ447" s="35"/>
      <c r="BA447" s="35"/>
      <c r="BB447" s="35"/>
      <c r="BC447" s="35"/>
    </row>
    <row r="448" spans="1:5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AY448" s="35"/>
      <c r="AZ448" s="35"/>
      <c r="BA448" s="35"/>
      <c r="BB448" s="35"/>
      <c r="BC448" s="35"/>
    </row>
    <row r="449" spans="1:5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AY449" s="35"/>
      <c r="AZ449" s="35"/>
      <c r="BA449" s="35"/>
      <c r="BB449" s="35"/>
      <c r="BC449" s="35"/>
    </row>
    <row r="450" spans="1:5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AY450" s="35"/>
      <c r="AZ450" s="35"/>
      <c r="BA450" s="35"/>
      <c r="BB450" s="35"/>
      <c r="BC450" s="35"/>
    </row>
    <row r="451" spans="1:5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AY451" s="35"/>
      <c r="AZ451" s="35"/>
      <c r="BA451" s="35"/>
      <c r="BB451" s="35"/>
      <c r="BC451" s="35"/>
    </row>
    <row r="452" spans="1:5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AY452" s="35"/>
      <c r="AZ452" s="35"/>
      <c r="BA452" s="35"/>
      <c r="BB452" s="35"/>
      <c r="BC452" s="35"/>
    </row>
    <row r="453" spans="1:5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AY453" s="35"/>
      <c r="AZ453" s="35"/>
      <c r="BA453" s="35"/>
      <c r="BB453" s="35"/>
      <c r="BC453" s="35"/>
    </row>
    <row r="454" spans="1:5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AY454" s="35"/>
      <c r="AZ454" s="35"/>
      <c r="BA454" s="35"/>
      <c r="BB454" s="35"/>
      <c r="BC454" s="35"/>
    </row>
    <row r="455" spans="1: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AY455" s="35"/>
      <c r="AZ455" s="35"/>
      <c r="BA455" s="35"/>
      <c r="BB455" s="35"/>
      <c r="BC455" s="35"/>
    </row>
    <row r="456" spans="1:5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AY456" s="35"/>
      <c r="AZ456" s="35"/>
      <c r="BA456" s="35"/>
      <c r="BB456" s="35"/>
      <c r="BC456" s="35"/>
    </row>
    <row r="457" spans="1:5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AY457" s="35"/>
      <c r="AZ457" s="35"/>
      <c r="BA457" s="35"/>
      <c r="BB457" s="35"/>
      <c r="BC457" s="35"/>
    </row>
    <row r="458" spans="1:5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AY458" s="35"/>
      <c r="AZ458" s="35"/>
      <c r="BA458" s="35"/>
      <c r="BB458" s="35"/>
      <c r="BC458" s="35"/>
    </row>
    <row r="459" spans="1:5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AY459" s="35"/>
      <c r="AZ459" s="35"/>
      <c r="BA459" s="35"/>
      <c r="BB459" s="35"/>
      <c r="BC459" s="35"/>
    </row>
    <row r="460" spans="1:5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AY460" s="35"/>
      <c r="AZ460" s="35"/>
      <c r="BA460" s="35"/>
      <c r="BB460" s="35"/>
      <c r="BC460" s="35"/>
    </row>
    <row r="461" spans="1:5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AY461" s="35"/>
      <c r="AZ461" s="35"/>
      <c r="BA461" s="35"/>
      <c r="BB461" s="35"/>
      <c r="BC461" s="35"/>
    </row>
    <row r="462" spans="1:5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AY462" s="35"/>
      <c r="AZ462" s="35"/>
      <c r="BA462" s="35"/>
      <c r="BB462" s="35"/>
      <c r="BC462" s="35"/>
    </row>
    <row r="463" spans="1:5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AY463" s="35"/>
      <c r="AZ463" s="35"/>
      <c r="BA463" s="35"/>
      <c r="BB463" s="35"/>
      <c r="BC463" s="35"/>
    </row>
    <row r="464" spans="1:5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AY464" s="35"/>
      <c r="AZ464" s="35"/>
      <c r="BA464" s="35"/>
      <c r="BB464" s="35"/>
      <c r="BC464" s="35"/>
    </row>
    <row r="465" spans="1:5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AY465" s="35"/>
      <c r="AZ465" s="35"/>
      <c r="BA465" s="35"/>
      <c r="BB465" s="35"/>
      <c r="BC465" s="35"/>
    </row>
    <row r="466" spans="1:5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AY466" s="35"/>
      <c r="AZ466" s="35"/>
      <c r="BA466" s="35"/>
      <c r="BB466" s="35"/>
      <c r="BC466" s="35"/>
    </row>
    <row r="467" spans="1:5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AY467" s="35"/>
      <c r="AZ467" s="35"/>
      <c r="BA467" s="35"/>
      <c r="BB467" s="35"/>
      <c r="BC467" s="35"/>
    </row>
    <row r="468" spans="1:5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AY468" s="35"/>
      <c r="AZ468" s="35"/>
      <c r="BA468" s="35"/>
      <c r="BB468" s="35"/>
      <c r="BC468" s="35"/>
    </row>
    <row r="469" spans="1:5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AY469" s="35"/>
      <c r="AZ469" s="35"/>
      <c r="BA469" s="35"/>
      <c r="BB469" s="35"/>
      <c r="BC469" s="35"/>
    </row>
    <row r="470" spans="1:5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AY470" s="35"/>
      <c r="AZ470" s="35"/>
      <c r="BA470" s="35"/>
      <c r="BB470" s="35"/>
      <c r="BC470" s="35"/>
    </row>
    <row r="471" spans="1:5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AY471" s="35"/>
      <c r="AZ471" s="35"/>
      <c r="BA471" s="35"/>
      <c r="BB471" s="35"/>
      <c r="BC471" s="35"/>
    </row>
    <row r="472" spans="1:5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AY472" s="35"/>
      <c r="AZ472" s="35"/>
      <c r="BA472" s="35"/>
      <c r="BB472" s="35"/>
      <c r="BC472" s="35"/>
    </row>
    <row r="473" spans="1:5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AY473" s="35"/>
      <c r="AZ473" s="35"/>
      <c r="BA473" s="35"/>
      <c r="BB473" s="35"/>
      <c r="BC473" s="35"/>
    </row>
    <row r="474" spans="1:5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AY474" s="35"/>
      <c r="AZ474" s="35"/>
      <c r="BA474" s="35"/>
      <c r="BB474" s="35"/>
      <c r="BC474" s="35"/>
    </row>
    <row r="475" spans="1:5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AY475" s="35"/>
      <c r="AZ475" s="35"/>
      <c r="BA475" s="35"/>
      <c r="BB475" s="35"/>
      <c r="BC475" s="35"/>
    </row>
    <row r="476" spans="1:5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AY476" s="35"/>
      <c r="AZ476" s="35"/>
      <c r="BA476" s="35"/>
      <c r="BB476" s="35"/>
      <c r="BC476" s="35"/>
    </row>
    <row r="477" spans="1:5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AY477" s="35"/>
      <c r="AZ477" s="35"/>
      <c r="BA477" s="35"/>
      <c r="BB477" s="35"/>
      <c r="BC477" s="35"/>
    </row>
    <row r="478" spans="1:5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AY478" s="35"/>
      <c r="AZ478" s="35"/>
      <c r="BA478" s="35"/>
      <c r="BB478" s="35"/>
      <c r="BC478" s="35"/>
    </row>
    <row r="479" spans="1:5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AY479" s="35"/>
      <c r="AZ479" s="35"/>
      <c r="BA479" s="35"/>
      <c r="BB479" s="35"/>
      <c r="BC479" s="35"/>
    </row>
    <row r="480" spans="1:5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AY480" s="35"/>
      <c r="AZ480" s="35"/>
      <c r="BA480" s="35"/>
      <c r="BB480" s="35"/>
      <c r="BC480" s="35"/>
    </row>
    <row r="481" spans="1:5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AY481" s="35"/>
      <c r="AZ481" s="35"/>
      <c r="BA481" s="35"/>
      <c r="BB481" s="35"/>
      <c r="BC481" s="35"/>
    </row>
    <row r="482" spans="1:5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AY482" s="35"/>
      <c r="AZ482" s="35"/>
      <c r="BA482" s="35"/>
      <c r="BB482" s="35"/>
      <c r="BC482" s="35"/>
    </row>
    <row r="483" spans="1:5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AY483" s="35"/>
      <c r="AZ483" s="35"/>
      <c r="BA483" s="35"/>
      <c r="BB483" s="35"/>
      <c r="BC483" s="35"/>
    </row>
    <row r="484" spans="1:5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AY484" s="35"/>
      <c r="AZ484" s="35"/>
      <c r="BA484" s="35"/>
      <c r="BB484" s="35"/>
      <c r="BC484" s="35"/>
    </row>
    <row r="485" spans="1:5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AY485" s="35"/>
      <c r="AZ485" s="35"/>
      <c r="BA485" s="35"/>
      <c r="BB485" s="35"/>
      <c r="BC485" s="35"/>
    </row>
    <row r="486" spans="1:5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AY486" s="35"/>
      <c r="AZ486" s="35"/>
      <c r="BA486" s="35"/>
      <c r="BB486" s="35"/>
      <c r="BC486" s="35"/>
    </row>
    <row r="487" spans="1:5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AY487" s="35"/>
      <c r="AZ487" s="35"/>
      <c r="BA487" s="35"/>
      <c r="BB487" s="35"/>
      <c r="BC487" s="35"/>
    </row>
    <row r="488" spans="1:5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AY488" s="35"/>
      <c r="AZ488" s="35"/>
      <c r="BA488" s="35"/>
      <c r="BB488" s="35"/>
      <c r="BC488" s="35"/>
    </row>
    <row r="489" spans="1:5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AY489" s="35"/>
      <c r="AZ489" s="35"/>
      <c r="BA489" s="35"/>
      <c r="BB489" s="35"/>
      <c r="BC489" s="35"/>
    </row>
    <row r="490" spans="1:5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AY490" s="35"/>
      <c r="AZ490" s="35"/>
      <c r="BA490" s="35"/>
      <c r="BB490" s="35"/>
      <c r="BC490" s="35"/>
    </row>
    <row r="491" spans="1:5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AY491" s="35"/>
      <c r="AZ491" s="35"/>
      <c r="BA491" s="35"/>
      <c r="BB491" s="35"/>
      <c r="BC491" s="35"/>
    </row>
    <row r="492" spans="1:5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AY492" s="35"/>
      <c r="AZ492" s="35"/>
      <c r="BA492" s="35"/>
      <c r="BB492" s="35"/>
      <c r="BC492" s="35"/>
    </row>
    <row r="493" spans="1:5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AY493" s="35"/>
      <c r="AZ493" s="35"/>
      <c r="BA493" s="35"/>
      <c r="BB493" s="35"/>
      <c r="BC493" s="35"/>
    </row>
    <row r="494" spans="1:5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AY494" s="35"/>
      <c r="AZ494" s="35"/>
      <c r="BA494" s="35"/>
      <c r="BB494" s="35"/>
      <c r="BC494" s="35"/>
    </row>
    <row r="495" spans="1:5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AY495" s="35"/>
      <c r="AZ495" s="35"/>
      <c r="BA495" s="35"/>
      <c r="BB495" s="35"/>
      <c r="BC495" s="35"/>
    </row>
    <row r="496" spans="1:5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AY496" s="35"/>
      <c r="AZ496" s="35"/>
      <c r="BA496" s="35"/>
      <c r="BB496" s="35"/>
      <c r="BC496" s="35"/>
    </row>
    <row r="497" spans="1:5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AY497" s="35"/>
      <c r="AZ497" s="35"/>
      <c r="BA497" s="35"/>
      <c r="BB497" s="35"/>
      <c r="BC497" s="35"/>
    </row>
    <row r="498" spans="1:5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AY498" s="35"/>
      <c r="AZ498" s="35"/>
      <c r="BA498" s="35"/>
      <c r="BB498" s="35"/>
      <c r="BC498" s="35"/>
    </row>
    <row r="499" spans="1:5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AY499" s="35"/>
      <c r="AZ499" s="35"/>
      <c r="BA499" s="35"/>
      <c r="BB499" s="35"/>
      <c r="BC499" s="35"/>
    </row>
    <row r="500" spans="1:5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AY500" s="35"/>
      <c r="AZ500" s="35"/>
      <c r="BA500" s="35"/>
      <c r="BB500" s="35"/>
      <c r="BC500" s="35"/>
    </row>
    <row r="501" spans="1:5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AY501" s="35"/>
      <c r="AZ501" s="35"/>
      <c r="BA501" s="35"/>
      <c r="BB501" s="35"/>
      <c r="BC501" s="35"/>
    </row>
    <row r="502" spans="1:5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AY502" s="35"/>
      <c r="AZ502" s="35"/>
      <c r="BA502" s="35"/>
      <c r="BB502" s="35"/>
      <c r="BC502" s="35"/>
    </row>
    <row r="503" spans="1:5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AY503" s="35"/>
      <c r="AZ503" s="35"/>
      <c r="BA503" s="35"/>
      <c r="BB503" s="35"/>
      <c r="BC503" s="35"/>
    </row>
    <row r="504" spans="1:5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AY504" s="35"/>
      <c r="AZ504" s="35"/>
      <c r="BA504" s="35"/>
      <c r="BB504" s="35"/>
      <c r="BC504" s="35"/>
    </row>
    <row r="505" spans="1:5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AY505" s="35"/>
      <c r="AZ505" s="35"/>
      <c r="BA505" s="35"/>
      <c r="BB505" s="35"/>
      <c r="BC505" s="35"/>
    </row>
    <row r="506" spans="1:5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AY506" s="35"/>
      <c r="AZ506" s="35"/>
      <c r="BA506" s="35"/>
      <c r="BB506" s="35"/>
      <c r="BC506" s="35"/>
    </row>
    <row r="507" spans="1:5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AY507" s="35"/>
      <c r="AZ507" s="35"/>
      <c r="BA507" s="35"/>
      <c r="BB507" s="35"/>
      <c r="BC507" s="35"/>
    </row>
    <row r="508" spans="1:5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AY508" s="35"/>
      <c r="AZ508" s="35"/>
      <c r="BA508" s="35"/>
      <c r="BB508" s="35"/>
      <c r="BC508" s="35"/>
    </row>
    <row r="509" spans="1:5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AY509" s="35"/>
      <c r="AZ509" s="35"/>
      <c r="BA509" s="35"/>
      <c r="BB509" s="35"/>
      <c r="BC509" s="35"/>
    </row>
    <row r="510" spans="1:5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AY510" s="35"/>
      <c r="AZ510" s="35"/>
      <c r="BA510" s="35"/>
      <c r="BB510" s="35"/>
      <c r="BC510" s="35"/>
    </row>
    <row r="511" spans="1:5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AY511" s="35"/>
      <c r="AZ511" s="35"/>
      <c r="BA511" s="35"/>
      <c r="BB511" s="35"/>
      <c r="BC511" s="35"/>
    </row>
    <row r="512" spans="1:5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AY512" s="35"/>
      <c r="AZ512" s="35"/>
      <c r="BA512" s="35"/>
      <c r="BB512" s="35"/>
      <c r="BC512" s="35"/>
    </row>
    <row r="513" spans="1:5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AY513" s="35"/>
      <c r="AZ513" s="35"/>
      <c r="BA513" s="35"/>
      <c r="BB513" s="35"/>
      <c r="BC513" s="35"/>
    </row>
    <row r="514" spans="1:5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AY514" s="35"/>
      <c r="AZ514" s="35"/>
      <c r="BA514" s="35"/>
      <c r="BB514" s="35"/>
      <c r="BC514" s="35"/>
    </row>
    <row r="515" spans="1:5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AY515" s="35"/>
      <c r="AZ515" s="35"/>
      <c r="BA515" s="35"/>
      <c r="BB515" s="35"/>
      <c r="BC515" s="35"/>
    </row>
    <row r="516" spans="1:5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AY516" s="35"/>
      <c r="AZ516" s="35"/>
      <c r="BA516" s="35"/>
      <c r="BB516" s="35"/>
      <c r="BC516" s="35"/>
    </row>
    <row r="517" spans="1:5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AY517" s="35"/>
      <c r="AZ517" s="35"/>
      <c r="BA517" s="35"/>
      <c r="BB517" s="35"/>
      <c r="BC517" s="35"/>
    </row>
    <row r="518" spans="1:5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AY518" s="35"/>
      <c r="AZ518" s="35"/>
      <c r="BA518" s="35"/>
      <c r="BB518" s="35"/>
      <c r="BC518" s="35"/>
    </row>
    <row r="519" spans="1:5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AY519" s="35"/>
      <c r="AZ519" s="35"/>
      <c r="BA519" s="35"/>
      <c r="BB519" s="35"/>
      <c r="BC519" s="35"/>
    </row>
    <row r="520" spans="1:5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AY520" s="35"/>
      <c r="AZ520" s="35"/>
      <c r="BA520" s="35"/>
      <c r="BB520" s="35"/>
      <c r="BC520" s="35"/>
    </row>
    <row r="521" spans="1:5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AY521" s="35"/>
      <c r="AZ521" s="35"/>
      <c r="BA521" s="35"/>
      <c r="BB521" s="35"/>
      <c r="BC521" s="35"/>
    </row>
    <row r="522" spans="1:5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AY522" s="35"/>
      <c r="AZ522" s="35"/>
      <c r="BA522" s="35"/>
      <c r="BB522" s="35"/>
      <c r="BC522" s="35"/>
    </row>
    <row r="523" spans="1:5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AY523" s="35"/>
      <c r="AZ523" s="35"/>
      <c r="BA523" s="35"/>
      <c r="BB523" s="35"/>
      <c r="BC523" s="35"/>
    </row>
    <row r="524" spans="1:5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AY524" s="35"/>
      <c r="AZ524" s="35"/>
      <c r="BA524" s="35"/>
      <c r="BB524" s="35"/>
      <c r="BC524" s="35"/>
    </row>
    <row r="525" spans="1:5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AY525" s="35"/>
      <c r="AZ525" s="35"/>
      <c r="BA525" s="35"/>
      <c r="BB525" s="35"/>
      <c r="BC525" s="35"/>
    </row>
    <row r="526" spans="1:5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AY526" s="35"/>
      <c r="AZ526" s="35"/>
      <c r="BA526" s="35"/>
      <c r="BB526" s="35"/>
      <c r="BC526" s="35"/>
    </row>
    <row r="527" spans="1:5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AY527" s="35"/>
      <c r="AZ527" s="35"/>
      <c r="BA527" s="35"/>
      <c r="BB527" s="35"/>
      <c r="BC527" s="35"/>
    </row>
    <row r="528" spans="1:5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AY528" s="35"/>
      <c r="AZ528" s="35"/>
      <c r="BA528" s="35"/>
      <c r="BB528" s="35"/>
      <c r="BC528" s="35"/>
    </row>
    <row r="529" spans="1:5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AY529" s="35"/>
      <c r="AZ529" s="35"/>
      <c r="BA529" s="35"/>
      <c r="BB529" s="35"/>
      <c r="BC529" s="35"/>
    </row>
    <row r="530" spans="1:5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AY530" s="35"/>
      <c r="AZ530" s="35"/>
      <c r="BA530" s="35"/>
      <c r="BB530" s="35"/>
      <c r="BC530" s="35"/>
    </row>
    <row r="531" spans="1:5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AY531" s="35"/>
      <c r="AZ531" s="35"/>
      <c r="BA531" s="35"/>
      <c r="BB531" s="35"/>
      <c r="BC531" s="35"/>
    </row>
    <row r="532" spans="1:5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AY532" s="35"/>
      <c r="AZ532" s="35"/>
      <c r="BA532" s="35"/>
      <c r="BB532" s="35"/>
      <c r="BC532" s="35"/>
    </row>
    <row r="533" spans="1:5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AY533" s="35"/>
      <c r="AZ533" s="35"/>
      <c r="BA533" s="35"/>
      <c r="BB533" s="35"/>
      <c r="BC533" s="35"/>
    </row>
    <row r="534" spans="1:5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AY534" s="35"/>
      <c r="AZ534" s="35"/>
      <c r="BA534" s="35"/>
      <c r="BB534" s="35"/>
      <c r="BC534" s="35"/>
    </row>
    <row r="535" spans="1:5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AY535" s="35"/>
      <c r="AZ535" s="35"/>
      <c r="BA535" s="35"/>
      <c r="BB535" s="35"/>
      <c r="BC535" s="35"/>
    </row>
    <row r="536" spans="1:5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AY536" s="35"/>
      <c r="AZ536" s="35"/>
      <c r="BA536" s="35"/>
      <c r="BB536" s="35"/>
      <c r="BC536" s="35"/>
    </row>
    <row r="537" spans="1:5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AY537" s="35"/>
      <c r="AZ537" s="35"/>
      <c r="BA537" s="35"/>
      <c r="BB537" s="35"/>
      <c r="BC537" s="35"/>
    </row>
    <row r="538" spans="1:5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AY538" s="35"/>
      <c r="AZ538" s="35"/>
      <c r="BA538" s="35"/>
      <c r="BB538" s="35"/>
      <c r="BC538" s="35"/>
    </row>
    <row r="539" spans="1:5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AY539" s="35"/>
      <c r="AZ539" s="35"/>
      <c r="BA539" s="35"/>
      <c r="BB539" s="35"/>
      <c r="BC539" s="35"/>
    </row>
    <row r="540" spans="1:5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AY540" s="35"/>
      <c r="AZ540" s="35"/>
      <c r="BA540" s="35"/>
      <c r="BB540" s="35"/>
      <c r="BC540" s="35"/>
    </row>
    <row r="541" spans="1:5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AY541" s="35"/>
      <c r="AZ541" s="35"/>
      <c r="BA541" s="35"/>
      <c r="BB541" s="35"/>
      <c r="BC541" s="35"/>
    </row>
    <row r="542" spans="1:5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AY542" s="35"/>
      <c r="AZ542" s="35"/>
      <c r="BA542" s="35"/>
      <c r="BB542" s="35"/>
      <c r="BC542" s="35"/>
    </row>
    <row r="543" spans="1:5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AY543" s="35"/>
      <c r="AZ543" s="35"/>
      <c r="BA543" s="35"/>
      <c r="BB543" s="35"/>
      <c r="BC543" s="35"/>
    </row>
    <row r="544" spans="1:5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AY544" s="35"/>
      <c r="AZ544" s="35"/>
      <c r="BA544" s="35"/>
      <c r="BB544" s="35"/>
      <c r="BC544" s="35"/>
    </row>
    <row r="545" spans="1:5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AY545" s="35"/>
      <c r="AZ545" s="35"/>
      <c r="BA545" s="35"/>
      <c r="BB545" s="35"/>
      <c r="BC545" s="35"/>
    </row>
    <row r="546" spans="1:5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AY546" s="35"/>
      <c r="AZ546" s="35"/>
      <c r="BA546" s="35"/>
      <c r="BB546" s="35"/>
      <c r="BC546" s="35"/>
    </row>
    <row r="547" spans="1:5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AY547" s="35"/>
      <c r="AZ547" s="35"/>
      <c r="BA547" s="35"/>
      <c r="BB547" s="35"/>
      <c r="BC547" s="35"/>
    </row>
    <row r="548" spans="1:5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AY548" s="35"/>
      <c r="AZ548" s="35"/>
      <c r="BA548" s="35"/>
      <c r="BB548" s="35"/>
      <c r="BC548" s="35"/>
    </row>
    <row r="549" spans="1:5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AY549" s="35"/>
      <c r="AZ549" s="35"/>
      <c r="BA549" s="35"/>
      <c r="BB549" s="35"/>
      <c r="BC549" s="35"/>
    </row>
    <row r="550" spans="1:5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AY550" s="35"/>
      <c r="AZ550" s="35"/>
      <c r="BA550" s="35"/>
      <c r="BB550" s="35"/>
      <c r="BC550" s="35"/>
    </row>
    <row r="551" spans="1:5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AY551" s="35"/>
      <c r="AZ551" s="35"/>
      <c r="BA551" s="35"/>
      <c r="BB551" s="35"/>
      <c r="BC551" s="35"/>
    </row>
    <row r="552" spans="1:5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AY552" s="35"/>
      <c r="AZ552" s="35"/>
      <c r="BA552" s="35"/>
      <c r="BB552" s="35"/>
      <c r="BC552" s="35"/>
    </row>
    <row r="553" spans="1:5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AY553" s="35"/>
      <c r="AZ553" s="35"/>
      <c r="BA553" s="35"/>
      <c r="BB553" s="35"/>
      <c r="BC553" s="35"/>
    </row>
    <row r="554" spans="1:5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AY554" s="35"/>
      <c r="AZ554" s="35"/>
      <c r="BA554" s="35"/>
      <c r="BB554" s="35"/>
      <c r="BC554" s="35"/>
    </row>
    <row r="555" spans="1: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AY555" s="35"/>
      <c r="AZ555" s="35"/>
      <c r="BA555" s="35"/>
      <c r="BB555" s="35"/>
      <c r="BC555" s="35"/>
    </row>
    <row r="556" spans="1:5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AY556" s="35"/>
      <c r="AZ556" s="35"/>
      <c r="BA556" s="35"/>
      <c r="BB556" s="35"/>
      <c r="BC556" s="35"/>
    </row>
    <row r="557" spans="1:5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AY557" s="35"/>
      <c r="AZ557" s="35"/>
      <c r="BA557" s="35"/>
      <c r="BB557" s="35"/>
      <c r="BC557" s="35"/>
    </row>
    <row r="558" spans="1:5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AY558" s="35"/>
      <c r="AZ558" s="35"/>
      <c r="BA558" s="35"/>
      <c r="BB558" s="35"/>
      <c r="BC558" s="35"/>
    </row>
    <row r="559" spans="1:5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AY559" s="35"/>
      <c r="AZ559" s="35"/>
      <c r="BA559" s="35"/>
      <c r="BB559" s="35"/>
      <c r="BC559" s="35"/>
    </row>
    <row r="560" spans="1:5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AY560" s="35"/>
      <c r="AZ560" s="35"/>
      <c r="BA560" s="35"/>
      <c r="BB560" s="35"/>
      <c r="BC560" s="35"/>
    </row>
    <row r="561" spans="1:5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AY561" s="35"/>
      <c r="AZ561" s="35"/>
      <c r="BA561" s="35"/>
      <c r="BB561" s="35"/>
      <c r="BC561" s="35"/>
    </row>
    <row r="562" spans="1:5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AY562" s="35"/>
      <c r="AZ562" s="35"/>
      <c r="BA562" s="35"/>
      <c r="BB562" s="35"/>
      <c r="BC562" s="35"/>
    </row>
    <row r="563" spans="1:5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AY563" s="35"/>
      <c r="AZ563" s="35"/>
      <c r="BA563" s="35"/>
      <c r="BB563" s="35"/>
      <c r="BC563" s="35"/>
    </row>
    <row r="564" spans="1:5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AY564" s="35"/>
      <c r="AZ564" s="35"/>
      <c r="BA564" s="35"/>
      <c r="BB564" s="35"/>
      <c r="BC564" s="35"/>
    </row>
    <row r="565" spans="1:5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AY565" s="35"/>
      <c r="AZ565" s="35"/>
      <c r="BA565" s="35"/>
      <c r="BB565" s="35"/>
      <c r="BC565" s="35"/>
    </row>
    <row r="566" spans="1:5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AY566" s="35"/>
      <c r="AZ566" s="35"/>
      <c r="BA566" s="35"/>
      <c r="BB566" s="35"/>
      <c r="BC566" s="35"/>
    </row>
    <row r="567" spans="1:5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AY567" s="35"/>
      <c r="AZ567" s="35"/>
      <c r="BA567" s="35"/>
      <c r="BB567" s="35"/>
      <c r="BC567" s="35"/>
    </row>
    <row r="568" spans="1:5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AY568" s="35"/>
      <c r="AZ568" s="35"/>
      <c r="BA568" s="35"/>
      <c r="BB568" s="35"/>
      <c r="BC568" s="35"/>
    </row>
    <row r="569" spans="1:5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AY569" s="35"/>
      <c r="AZ569" s="35"/>
      <c r="BA569" s="35"/>
      <c r="BB569" s="35"/>
      <c r="BC569" s="35"/>
    </row>
    <row r="570" spans="1:5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AY570" s="35"/>
      <c r="AZ570" s="35"/>
      <c r="BA570" s="35"/>
      <c r="BB570" s="35"/>
      <c r="BC570" s="35"/>
    </row>
    <row r="571" spans="1:5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AY571" s="35"/>
      <c r="AZ571" s="35"/>
      <c r="BA571" s="35"/>
      <c r="BB571" s="35"/>
      <c r="BC571" s="35"/>
    </row>
    <row r="572" spans="1:5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AY572" s="35"/>
      <c r="AZ572" s="35"/>
      <c r="BA572" s="35"/>
      <c r="BB572" s="35"/>
      <c r="BC572" s="35"/>
    </row>
    <row r="573" spans="1:5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AY573" s="35"/>
      <c r="AZ573" s="35"/>
      <c r="BA573" s="35"/>
      <c r="BB573" s="35"/>
      <c r="BC573" s="35"/>
    </row>
    <row r="574" spans="1:5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AY574" s="35"/>
      <c r="AZ574" s="35"/>
      <c r="BA574" s="35"/>
      <c r="BB574" s="35"/>
      <c r="BC574" s="35"/>
    </row>
    <row r="575" spans="1:5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AY575" s="35"/>
      <c r="AZ575" s="35"/>
      <c r="BA575" s="35"/>
      <c r="BB575" s="35"/>
      <c r="BC575" s="35"/>
    </row>
    <row r="576" spans="1:5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AY576" s="35"/>
      <c r="AZ576" s="35"/>
      <c r="BA576" s="35"/>
      <c r="BB576" s="35"/>
      <c r="BC576" s="35"/>
    </row>
    <row r="577" spans="1:5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AY577" s="35"/>
      <c r="AZ577" s="35"/>
      <c r="BA577" s="35"/>
      <c r="BB577" s="35"/>
      <c r="BC577" s="35"/>
    </row>
    <row r="578" spans="1:5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AY578" s="35"/>
      <c r="AZ578" s="35"/>
      <c r="BA578" s="35"/>
      <c r="BB578" s="35"/>
      <c r="BC578" s="35"/>
    </row>
    <row r="579" spans="1:5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AY579" s="35"/>
      <c r="AZ579" s="35"/>
      <c r="BA579" s="35"/>
      <c r="BB579" s="35"/>
      <c r="BC579" s="35"/>
    </row>
    <row r="580" spans="1:5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AY580" s="35"/>
      <c r="AZ580" s="35"/>
      <c r="BA580" s="35"/>
      <c r="BB580" s="35"/>
      <c r="BC580" s="35"/>
    </row>
    <row r="581" spans="1:5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AY581" s="35"/>
      <c r="AZ581" s="35"/>
      <c r="BA581" s="35"/>
      <c r="BB581" s="35"/>
      <c r="BC581" s="35"/>
    </row>
    <row r="582" spans="1:5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AY582" s="35"/>
      <c r="AZ582" s="35"/>
      <c r="BA582" s="35"/>
      <c r="BB582" s="35"/>
      <c r="BC582" s="35"/>
    </row>
    <row r="583" spans="1:5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AY583" s="35"/>
      <c r="AZ583" s="35"/>
      <c r="BA583" s="35"/>
      <c r="BB583" s="35"/>
      <c r="BC583" s="35"/>
    </row>
    <row r="584" spans="1:5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AY584" s="35"/>
      <c r="AZ584" s="35"/>
      <c r="BA584" s="35"/>
      <c r="BB584" s="35"/>
      <c r="BC584" s="35"/>
    </row>
    <row r="585" spans="1:5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AY585" s="35"/>
      <c r="AZ585" s="35"/>
      <c r="BA585" s="35"/>
      <c r="BB585" s="35"/>
      <c r="BC585" s="35"/>
    </row>
    <row r="586" spans="1:5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AY586" s="35"/>
      <c r="AZ586" s="35"/>
      <c r="BA586" s="35"/>
      <c r="BB586" s="35"/>
      <c r="BC586" s="35"/>
    </row>
    <row r="587" spans="1:5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AY587" s="35"/>
      <c r="AZ587" s="35"/>
      <c r="BA587" s="35"/>
      <c r="BB587" s="35"/>
      <c r="BC587" s="35"/>
    </row>
    <row r="588" spans="1:5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AY588" s="35"/>
      <c r="AZ588" s="35"/>
      <c r="BA588" s="35"/>
      <c r="BB588" s="35"/>
      <c r="BC588" s="35"/>
    </row>
    <row r="589" spans="1:5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AY589" s="35"/>
      <c r="AZ589" s="35"/>
      <c r="BA589" s="35"/>
      <c r="BB589" s="35"/>
      <c r="BC589" s="35"/>
    </row>
    <row r="590" spans="1:5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AY590" s="35"/>
      <c r="AZ590" s="35"/>
      <c r="BA590" s="35"/>
      <c r="BB590" s="35"/>
      <c r="BC590" s="35"/>
    </row>
    <row r="591" spans="1:5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AY591" s="35"/>
      <c r="AZ591" s="35"/>
      <c r="BA591" s="35"/>
      <c r="BB591" s="35"/>
      <c r="BC591" s="35"/>
    </row>
    <row r="592" spans="1:5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AY592" s="35"/>
      <c r="AZ592" s="35"/>
      <c r="BA592" s="35"/>
      <c r="BB592" s="35"/>
      <c r="BC592" s="35"/>
    </row>
    <row r="593" spans="1:5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AY593" s="35"/>
      <c r="AZ593" s="35"/>
      <c r="BA593" s="35"/>
      <c r="BB593" s="35"/>
      <c r="BC593" s="35"/>
    </row>
    <row r="594" spans="1:5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AY594" s="35"/>
      <c r="AZ594" s="35"/>
      <c r="BA594" s="35"/>
      <c r="BB594" s="35"/>
      <c r="BC594" s="35"/>
    </row>
    <row r="595" spans="1:5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AY595" s="35"/>
      <c r="AZ595" s="35"/>
      <c r="BA595" s="35"/>
      <c r="BB595" s="35"/>
      <c r="BC595" s="35"/>
    </row>
    <row r="596" spans="1:5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AY596" s="35"/>
      <c r="AZ596" s="35"/>
      <c r="BA596" s="35"/>
      <c r="BB596" s="35"/>
      <c r="BC596" s="35"/>
    </row>
    <row r="597" spans="1:5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AY597" s="35"/>
      <c r="AZ597" s="35"/>
      <c r="BA597" s="35"/>
      <c r="BB597" s="35"/>
      <c r="BC597" s="35"/>
    </row>
    <row r="598" spans="1:5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AY598" s="35"/>
      <c r="AZ598" s="35"/>
      <c r="BA598" s="35"/>
      <c r="BB598" s="35"/>
      <c r="BC598" s="35"/>
    </row>
    <row r="599" spans="1:5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AY599" s="35"/>
      <c r="AZ599" s="35"/>
      <c r="BA599" s="35"/>
      <c r="BB599" s="35"/>
      <c r="BC599" s="35"/>
    </row>
    <row r="600" spans="1:5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AY600" s="35"/>
      <c r="AZ600" s="35"/>
      <c r="BA600" s="35"/>
      <c r="BB600" s="35"/>
      <c r="BC600" s="35"/>
    </row>
    <row r="601" spans="1:5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AY601" s="35"/>
      <c r="AZ601" s="35"/>
      <c r="BA601" s="35"/>
      <c r="BB601" s="35"/>
      <c r="BC601" s="35"/>
    </row>
    <row r="602" spans="1:5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AY602" s="35"/>
      <c r="AZ602" s="35"/>
      <c r="BA602" s="35"/>
      <c r="BB602" s="35"/>
      <c r="BC602" s="35"/>
    </row>
    <row r="603" spans="1:5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AY603" s="35"/>
      <c r="AZ603" s="35"/>
      <c r="BA603" s="35"/>
      <c r="BB603" s="35"/>
      <c r="BC603" s="35"/>
    </row>
    <row r="604" spans="1:5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AY604" s="35"/>
      <c r="AZ604" s="35"/>
      <c r="BA604" s="35"/>
      <c r="BB604" s="35"/>
      <c r="BC604" s="35"/>
    </row>
    <row r="605" spans="1:5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AY605" s="35"/>
      <c r="AZ605" s="35"/>
      <c r="BA605" s="35"/>
      <c r="BB605" s="35"/>
      <c r="BC605" s="35"/>
    </row>
    <row r="606" spans="1:5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AY606" s="35"/>
      <c r="AZ606" s="35"/>
      <c r="BA606" s="35"/>
      <c r="BB606" s="35"/>
      <c r="BC606" s="35"/>
    </row>
    <row r="607" spans="1:5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AY607" s="35"/>
      <c r="AZ607" s="35"/>
      <c r="BA607" s="35"/>
      <c r="BB607" s="35"/>
      <c r="BC607" s="35"/>
    </row>
    <row r="608" spans="1:5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AY608" s="35"/>
      <c r="AZ608" s="35"/>
      <c r="BA608" s="35"/>
      <c r="BB608" s="35"/>
      <c r="BC608" s="35"/>
    </row>
    <row r="609" spans="1:5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AY609" s="35"/>
      <c r="AZ609" s="35"/>
      <c r="BA609" s="35"/>
      <c r="BB609" s="35"/>
      <c r="BC609" s="35"/>
    </row>
    <row r="610" spans="1:5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AY610" s="35"/>
      <c r="AZ610" s="35"/>
      <c r="BA610" s="35"/>
      <c r="BB610" s="35"/>
      <c r="BC610" s="35"/>
    </row>
    <row r="611" spans="1:5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AY611" s="35"/>
      <c r="AZ611" s="35"/>
      <c r="BA611" s="35"/>
      <c r="BB611" s="35"/>
      <c r="BC611" s="35"/>
    </row>
    <row r="612" spans="1:5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AY612" s="35"/>
      <c r="AZ612" s="35"/>
      <c r="BA612" s="35"/>
      <c r="BB612" s="35"/>
      <c r="BC612" s="35"/>
    </row>
    <row r="613" spans="1:5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AY613" s="35"/>
      <c r="AZ613" s="35"/>
      <c r="BA613" s="35"/>
      <c r="BB613" s="35"/>
      <c r="BC613" s="35"/>
    </row>
    <row r="614" spans="1:5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AY614" s="35"/>
      <c r="AZ614" s="35"/>
      <c r="BA614" s="35"/>
      <c r="BB614" s="35"/>
      <c r="BC614" s="35"/>
    </row>
    <row r="615" spans="1:5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AY615" s="35"/>
      <c r="AZ615" s="35"/>
      <c r="BA615" s="35"/>
      <c r="BB615" s="35"/>
      <c r="BC615" s="35"/>
    </row>
    <row r="616" spans="1:5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AY616" s="35"/>
      <c r="AZ616" s="35"/>
      <c r="BA616" s="35"/>
      <c r="BB616" s="35"/>
      <c r="BC616" s="35"/>
    </row>
    <row r="617" spans="1:5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AY617" s="35"/>
      <c r="AZ617" s="35"/>
      <c r="BA617" s="35"/>
      <c r="BB617" s="35"/>
      <c r="BC617" s="35"/>
    </row>
    <row r="618" spans="1:5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AY618" s="35"/>
      <c r="AZ618" s="35"/>
      <c r="BA618" s="35"/>
      <c r="BB618" s="35"/>
      <c r="BC618" s="35"/>
    </row>
    <row r="619" spans="1:5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AY619" s="35"/>
      <c r="AZ619" s="35"/>
      <c r="BA619" s="35"/>
      <c r="BB619" s="35"/>
      <c r="BC619" s="35"/>
    </row>
    <row r="620" spans="1:5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AY620" s="35"/>
      <c r="AZ620" s="35"/>
      <c r="BA620" s="35"/>
      <c r="BB620" s="35"/>
      <c r="BC620" s="35"/>
    </row>
    <row r="621" spans="1:5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AY621" s="35"/>
      <c r="AZ621" s="35"/>
      <c r="BA621" s="35"/>
      <c r="BB621" s="35"/>
      <c r="BC621" s="35"/>
    </row>
    <row r="622" spans="1:5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AY622" s="35"/>
      <c r="AZ622" s="35"/>
      <c r="BA622" s="35"/>
      <c r="BB622" s="35"/>
      <c r="BC622" s="35"/>
    </row>
    <row r="623" spans="1:5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AY623" s="35"/>
      <c r="AZ623" s="35"/>
      <c r="BA623" s="35"/>
      <c r="BB623" s="35"/>
      <c r="BC623" s="35"/>
    </row>
    <row r="624" spans="1:5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AY624" s="35"/>
      <c r="AZ624" s="35"/>
      <c r="BA624" s="35"/>
      <c r="BB624" s="35"/>
      <c r="BC624" s="35"/>
    </row>
    <row r="625" spans="1:5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AY625" s="35"/>
      <c r="AZ625" s="35"/>
      <c r="BA625" s="35"/>
      <c r="BB625" s="35"/>
      <c r="BC625" s="35"/>
    </row>
    <row r="626" spans="1:5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AY626" s="35"/>
      <c r="AZ626" s="35"/>
      <c r="BA626" s="35"/>
      <c r="BB626" s="35"/>
      <c r="BC626" s="35"/>
    </row>
    <row r="627" spans="1:5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AY627" s="35"/>
      <c r="AZ627" s="35"/>
      <c r="BA627" s="35"/>
      <c r="BB627" s="35"/>
      <c r="BC627" s="35"/>
    </row>
    <row r="628" spans="1:5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AY628" s="35"/>
      <c r="AZ628" s="35"/>
      <c r="BA628" s="35"/>
      <c r="BB628" s="35"/>
      <c r="BC628" s="35"/>
    </row>
    <row r="629" spans="1:5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AY629" s="35"/>
      <c r="AZ629" s="35"/>
      <c r="BA629" s="35"/>
      <c r="BB629" s="35"/>
      <c r="BC629" s="35"/>
    </row>
    <row r="630" spans="1:5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AY630" s="35"/>
      <c r="AZ630" s="35"/>
      <c r="BA630" s="35"/>
      <c r="BB630" s="35"/>
      <c r="BC630" s="35"/>
    </row>
    <row r="631" spans="1:5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AY631" s="35"/>
      <c r="AZ631" s="35"/>
      <c r="BA631" s="35"/>
      <c r="BB631" s="35"/>
      <c r="BC631" s="35"/>
    </row>
    <row r="632" spans="1:5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AY632" s="35"/>
      <c r="AZ632" s="35"/>
      <c r="BA632" s="35"/>
      <c r="BB632" s="35"/>
      <c r="BC632" s="35"/>
    </row>
    <row r="633" spans="1:5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AY633" s="35"/>
      <c r="AZ633" s="35"/>
      <c r="BA633" s="35"/>
      <c r="BB633" s="35"/>
      <c r="BC633" s="35"/>
    </row>
    <row r="634" spans="1:5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AY634" s="35"/>
      <c r="AZ634" s="35"/>
      <c r="BA634" s="35"/>
      <c r="BB634" s="35"/>
      <c r="BC634" s="35"/>
    </row>
    <row r="635" spans="1:5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AY635" s="35"/>
      <c r="AZ635" s="35"/>
      <c r="BA635" s="35"/>
      <c r="BB635" s="35"/>
      <c r="BC635" s="35"/>
    </row>
    <row r="636" spans="1:5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AY636" s="35"/>
      <c r="AZ636" s="35"/>
      <c r="BA636" s="35"/>
      <c r="BB636" s="35"/>
      <c r="BC636" s="35"/>
    </row>
    <row r="637" spans="1:5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AY637" s="35"/>
      <c r="AZ637" s="35"/>
      <c r="BA637" s="35"/>
      <c r="BB637" s="35"/>
      <c r="BC637" s="35"/>
    </row>
    <row r="638" spans="1:5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AY638" s="35"/>
      <c r="AZ638" s="35"/>
      <c r="BA638" s="35"/>
      <c r="BB638" s="35"/>
      <c r="BC638" s="35"/>
    </row>
    <row r="639" spans="1:5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AY639" s="35"/>
      <c r="AZ639" s="35"/>
      <c r="BA639" s="35"/>
      <c r="BB639" s="35"/>
      <c r="BC639" s="35"/>
    </row>
    <row r="640" spans="1:5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AY640" s="35"/>
      <c r="AZ640" s="35"/>
      <c r="BA640" s="35"/>
      <c r="BB640" s="35"/>
      <c r="BC640" s="35"/>
    </row>
    <row r="641" spans="1:5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AY641" s="35"/>
      <c r="AZ641" s="35"/>
      <c r="BA641" s="35"/>
      <c r="BB641" s="35"/>
      <c r="BC641" s="35"/>
    </row>
    <row r="642" spans="1:5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AY642" s="35"/>
      <c r="AZ642" s="35"/>
      <c r="BA642" s="35"/>
      <c r="BB642" s="35"/>
      <c r="BC642" s="35"/>
    </row>
    <row r="643" spans="1:5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AY643" s="35"/>
      <c r="AZ643" s="35"/>
      <c r="BA643" s="35"/>
      <c r="BB643" s="35"/>
      <c r="BC643" s="35"/>
    </row>
    <row r="644" spans="1:5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AY644" s="35"/>
      <c r="AZ644" s="35"/>
      <c r="BA644" s="35"/>
      <c r="BB644" s="35"/>
      <c r="BC644" s="35"/>
    </row>
    <row r="645" spans="1:5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AY645" s="35"/>
      <c r="AZ645" s="35"/>
      <c r="BA645" s="35"/>
      <c r="BB645" s="35"/>
      <c r="BC645" s="35"/>
    </row>
    <row r="646" spans="1:5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AY646" s="35"/>
      <c r="AZ646" s="35"/>
      <c r="BA646" s="35"/>
      <c r="BB646" s="35"/>
      <c r="BC646" s="35"/>
    </row>
    <row r="647" spans="1:5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AY647" s="35"/>
      <c r="AZ647" s="35"/>
      <c r="BA647" s="35"/>
      <c r="BB647" s="35"/>
      <c r="BC647" s="35"/>
    </row>
    <row r="648" spans="1:5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AY648" s="35"/>
      <c r="AZ648" s="35"/>
      <c r="BA648" s="35"/>
      <c r="BB648" s="35"/>
      <c r="BC648" s="35"/>
    </row>
    <row r="649" spans="1:5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AY649" s="35"/>
      <c r="AZ649" s="35"/>
      <c r="BA649" s="35"/>
      <c r="BB649" s="35"/>
      <c r="BC649" s="35"/>
    </row>
    <row r="650" spans="1:5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AY650" s="35"/>
      <c r="AZ650" s="35"/>
      <c r="BA650" s="35"/>
      <c r="BB650" s="35"/>
      <c r="BC650" s="35"/>
    </row>
    <row r="651" spans="1:5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AY651" s="35"/>
      <c r="AZ651" s="35"/>
      <c r="BA651" s="35"/>
      <c r="BB651" s="35"/>
      <c r="BC651" s="35"/>
    </row>
    <row r="652" spans="1:5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AY652" s="35"/>
      <c r="AZ652" s="35"/>
      <c r="BA652" s="35"/>
      <c r="BB652" s="35"/>
      <c r="BC652" s="35"/>
    </row>
    <row r="653" spans="1:5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AY653" s="35"/>
      <c r="AZ653" s="35"/>
      <c r="BA653" s="35"/>
      <c r="BB653" s="35"/>
      <c r="BC653" s="35"/>
    </row>
    <row r="654" spans="1:5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AY654" s="35"/>
      <c r="AZ654" s="35"/>
      <c r="BA654" s="35"/>
      <c r="BB654" s="35"/>
      <c r="BC654" s="35"/>
    </row>
    <row r="655" spans="1: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AY655" s="35"/>
      <c r="AZ655" s="35"/>
      <c r="BA655" s="35"/>
      <c r="BB655" s="35"/>
      <c r="BC655" s="35"/>
    </row>
    <row r="656" spans="1:5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AY656" s="35"/>
      <c r="AZ656" s="35"/>
      <c r="BA656" s="35"/>
      <c r="BB656" s="35"/>
      <c r="BC656" s="35"/>
    </row>
    <row r="657" spans="1:5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AY657" s="35"/>
      <c r="AZ657" s="35"/>
      <c r="BA657" s="35"/>
      <c r="BB657" s="35"/>
      <c r="BC657" s="35"/>
    </row>
    <row r="658" spans="1:5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AY658" s="35"/>
      <c r="AZ658" s="35"/>
      <c r="BA658" s="35"/>
      <c r="BB658" s="35"/>
      <c r="BC658" s="35"/>
    </row>
    <row r="659" spans="1:5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AY659" s="35"/>
      <c r="AZ659" s="35"/>
      <c r="BA659" s="35"/>
      <c r="BB659" s="35"/>
      <c r="BC659" s="35"/>
    </row>
    <row r="660" spans="1:5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AY660" s="35"/>
      <c r="AZ660" s="35"/>
      <c r="BA660" s="35"/>
      <c r="BB660" s="35"/>
      <c r="BC660" s="35"/>
    </row>
    <row r="661" spans="1:5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AY661" s="35"/>
      <c r="AZ661" s="35"/>
      <c r="BA661" s="35"/>
      <c r="BB661" s="35"/>
      <c r="BC661" s="35"/>
    </row>
    <row r="662" spans="1:5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AY662" s="35"/>
      <c r="AZ662" s="35"/>
      <c r="BA662" s="35"/>
      <c r="BB662" s="35"/>
      <c r="BC662" s="35"/>
    </row>
    <row r="663" spans="1:5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AY663" s="35"/>
      <c r="AZ663" s="35"/>
      <c r="BA663" s="35"/>
      <c r="BB663" s="35"/>
      <c r="BC663" s="35"/>
    </row>
    <row r="664" spans="1:5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AY664" s="35"/>
      <c r="AZ664" s="35"/>
      <c r="BA664" s="35"/>
      <c r="BB664" s="35"/>
      <c r="BC664" s="35"/>
    </row>
    <row r="665" spans="1:5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AY665" s="35"/>
      <c r="AZ665" s="35"/>
      <c r="BA665" s="35"/>
      <c r="BB665" s="35"/>
      <c r="BC665" s="35"/>
    </row>
    <row r="666" spans="1:5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AY666" s="35"/>
      <c r="AZ666" s="35"/>
      <c r="BA666" s="35"/>
      <c r="BB666" s="35"/>
      <c r="BC666" s="35"/>
    </row>
    <row r="667" spans="1:5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AY667" s="35"/>
      <c r="AZ667" s="35"/>
      <c r="BA667" s="35"/>
      <c r="BB667" s="35"/>
      <c r="BC667" s="35"/>
    </row>
    <row r="668" spans="1:5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AY668" s="35"/>
      <c r="AZ668" s="35"/>
      <c r="BA668" s="35"/>
      <c r="BB668" s="35"/>
      <c r="BC668" s="35"/>
    </row>
    <row r="669" spans="1:5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AY669" s="35"/>
      <c r="AZ669" s="35"/>
      <c r="BA669" s="35"/>
      <c r="BB669" s="35"/>
      <c r="BC669" s="35"/>
    </row>
    <row r="670" spans="1:5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AY670" s="35"/>
      <c r="AZ670" s="35"/>
      <c r="BA670" s="35"/>
      <c r="BB670" s="35"/>
      <c r="BC670" s="35"/>
    </row>
    <row r="671" spans="1:5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AY671" s="35"/>
      <c r="AZ671" s="35"/>
      <c r="BA671" s="35"/>
      <c r="BB671" s="35"/>
      <c r="BC671" s="35"/>
    </row>
    <row r="672" spans="1:5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AY672" s="35"/>
      <c r="AZ672" s="35"/>
      <c r="BA672" s="35"/>
      <c r="BB672" s="35"/>
      <c r="BC672" s="35"/>
    </row>
    <row r="673" spans="1:5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AY673" s="35"/>
      <c r="AZ673" s="35"/>
      <c r="BA673" s="35"/>
      <c r="BB673" s="35"/>
      <c r="BC673" s="35"/>
    </row>
    <row r="674" spans="1:5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AY674" s="35"/>
      <c r="AZ674" s="35"/>
      <c r="BA674" s="35"/>
      <c r="BB674" s="35"/>
      <c r="BC674" s="35"/>
    </row>
    <row r="675" spans="1:5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AY675" s="35"/>
      <c r="AZ675" s="35"/>
      <c r="BA675" s="35"/>
      <c r="BB675" s="35"/>
      <c r="BC675" s="35"/>
    </row>
    <row r="676" spans="1:5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AY676" s="35"/>
      <c r="AZ676" s="35"/>
      <c r="BA676" s="35"/>
      <c r="BB676" s="35"/>
      <c r="BC676" s="35"/>
    </row>
    <row r="677" spans="1:5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AY677" s="35"/>
      <c r="AZ677" s="35"/>
      <c r="BA677" s="35"/>
      <c r="BB677" s="35"/>
      <c r="BC677" s="35"/>
    </row>
    <row r="678" spans="1:5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AY678" s="35"/>
      <c r="AZ678" s="35"/>
      <c r="BA678" s="35"/>
      <c r="BB678" s="35"/>
      <c r="BC678" s="35"/>
    </row>
    <row r="679" spans="1:5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AY679" s="35"/>
      <c r="AZ679" s="35"/>
      <c r="BA679" s="35"/>
      <c r="BB679" s="35"/>
      <c r="BC679" s="35"/>
    </row>
    <row r="680" spans="1:5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AY680" s="35"/>
      <c r="AZ680" s="35"/>
      <c r="BA680" s="35"/>
      <c r="BB680" s="35"/>
      <c r="BC680" s="35"/>
    </row>
    <row r="681" spans="1:5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AY681" s="35"/>
      <c r="AZ681" s="35"/>
      <c r="BA681" s="35"/>
      <c r="BB681" s="35"/>
      <c r="BC681" s="35"/>
    </row>
    <row r="682" spans="1:5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AY682" s="35"/>
      <c r="AZ682" s="35"/>
      <c r="BA682" s="35"/>
      <c r="BB682" s="35"/>
      <c r="BC682" s="35"/>
    </row>
    <row r="683" spans="1:5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AY683" s="35"/>
      <c r="AZ683" s="35"/>
      <c r="BA683" s="35"/>
      <c r="BB683" s="35"/>
      <c r="BC683" s="35"/>
    </row>
    <row r="684" spans="1:5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AY684" s="35"/>
      <c r="AZ684" s="35"/>
      <c r="BA684" s="35"/>
      <c r="BB684" s="35"/>
      <c r="BC684" s="35"/>
    </row>
    <row r="685" spans="1:5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AY685" s="35"/>
      <c r="AZ685" s="35"/>
      <c r="BA685" s="35"/>
      <c r="BB685" s="35"/>
      <c r="BC685" s="35"/>
    </row>
    <row r="686" spans="1:5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AY686" s="35"/>
      <c r="AZ686" s="35"/>
      <c r="BA686" s="35"/>
      <c r="BB686" s="35"/>
      <c r="BC686" s="35"/>
    </row>
    <row r="687" spans="1:5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AY687" s="35"/>
      <c r="AZ687" s="35"/>
      <c r="BA687" s="35"/>
      <c r="BB687" s="35"/>
      <c r="BC687" s="35"/>
    </row>
    <row r="688" spans="1:5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AY688" s="35"/>
      <c r="AZ688" s="35"/>
      <c r="BA688" s="35"/>
      <c r="BB688" s="35"/>
      <c r="BC688" s="35"/>
    </row>
    <row r="689" spans="1:5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AY689" s="35"/>
      <c r="AZ689" s="35"/>
      <c r="BA689" s="35"/>
      <c r="BB689" s="35"/>
      <c r="BC689" s="35"/>
    </row>
    <row r="690" spans="1:5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AY690" s="35"/>
      <c r="AZ690" s="35"/>
      <c r="BA690" s="35"/>
      <c r="BB690" s="35"/>
      <c r="BC690" s="35"/>
    </row>
    <row r="691" spans="1:5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AY691" s="35"/>
      <c r="AZ691" s="35"/>
      <c r="BA691" s="35"/>
      <c r="BB691" s="35"/>
      <c r="BC691" s="35"/>
    </row>
    <row r="692" spans="1:5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AY692" s="35"/>
      <c r="AZ692" s="35"/>
      <c r="BA692" s="35"/>
      <c r="BB692" s="35"/>
      <c r="BC692" s="35"/>
    </row>
    <row r="693" spans="1:5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AY693" s="35"/>
      <c r="AZ693" s="35"/>
      <c r="BA693" s="35"/>
      <c r="BB693" s="35"/>
      <c r="BC693" s="35"/>
    </row>
    <row r="694" spans="1:5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AY694" s="35"/>
      <c r="AZ694" s="35"/>
      <c r="BA694" s="35"/>
      <c r="BB694" s="35"/>
      <c r="BC694" s="35"/>
    </row>
    <row r="695" spans="1:5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AY695" s="35"/>
      <c r="AZ695" s="35"/>
      <c r="BA695" s="35"/>
      <c r="BB695" s="35"/>
      <c r="BC695" s="35"/>
    </row>
    <row r="696" spans="1:5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AY696" s="35"/>
      <c r="AZ696" s="35"/>
      <c r="BA696" s="35"/>
      <c r="BB696" s="35"/>
      <c r="BC696" s="35"/>
    </row>
    <row r="697" spans="1:5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AY697" s="35"/>
      <c r="AZ697" s="35"/>
      <c r="BA697" s="35"/>
      <c r="BB697" s="35"/>
      <c r="BC697" s="35"/>
    </row>
    <row r="698" spans="1:5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AY698" s="35"/>
      <c r="AZ698" s="35"/>
      <c r="BA698" s="35"/>
      <c r="BB698" s="35"/>
      <c r="BC698" s="35"/>
    </row>
    <row r="699" spans="1:5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AY699" s="35"/>
      <c r="AZ699" s="35"/>
      <c r="BA699" s="35"/>
      <c r="BB699" s="35"/>
      <c r="BC699" s="35"/>
    </row>
    <row r="700" spans="1:5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AY700" s="35"/>
      <c r="AZ700" s="35"/>
      <c r="BA700" s="35"/>
      <c r="BB700" s="35"/>
      <c r="BC700" s="35"/>
    </row>
    <row r="701" spans="1:5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AY701" s="35"/>
      <c r="AZ701" s="35"/>
      <c r="BA701" s="35"/>
      <c r="BB701" s="35"/>
      <c r="BC701" s="35"/>
    </row>
    <row r="702" spans="1:5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AY702" s="35"/>
      <c r="AZ702" s="35"/>
      <c r="BA702" s="35"/>
      <c r="BB702" s="35"/>
      <c r="BC702" s="35"/>
    </row>
    <row r="703" spans="1:5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AY703" s="35"/>
      <c r="AZ703" s="35"/>
      <c r="BA703" s="35"/>
      <c r="BB703" s="35"/>
      <c r="BC703" s="35"/>
    </row>
    <row r="704" spans="1:5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AY704" s="35"/>
      <c r="AZ704" s="35"/>
      <c r="BA704" s="35"/>
      <c r="BB704" s="35"/>
      <c r="BC704" s="35"/>
    </row>
    <row r="705" spans="1:5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AY705" s="35"/>
      <c r="AZ705" s="35"/>
      <c r="BA705" s="35"/>
      <c r="BB705" s="35"/>
      <c r="BC705" s="35"/>
    </row>
    <row r="706" spans="1:5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AY706" s="35"/>
      <c r="AZ706" s="35"/>
      <c r="BA706" s="35"/>
      <c r="BB706" s="35"/>
      <c r="BC706" s="35"/>
    </row>
    <row r="707" spans="1:5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AY707" s="35"/>
      <c r="AZ707" s="35"/>
      <c r="BA707" s="35"/>
      <c r="BB707" s="35"/>
      <c r="BC707" s="35"/>
    </row>
    <row r="708" spans="1:5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AY708" s="35"/>
      <c r="AZ708" s="35"/>
      <c r="BA708" s="35"/>
      <c r="BB708" s="35"/>
      <c r="BC708" s="35"/>
    </row>
    <row r="709" spans="1:5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AY709" s="35"/>
      <c r="AZ709" s="35"/>
      <c r="BA709" s="35"/>
      <c r="BB709" s="35"/>
      <c r="BC709" s="35"/>
    </row>
    <row r="710" spans="1:5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AY710" s="35"/>
      <c r="AZ710" s="35"/>
      <c r="BA710" s="35"/>
      <c r="BB710" s="35"/>
      <c r="BC710" s="35"/>
    </row>
    <row r="711" spans="1:5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AY711" s="35"/>
      <c r="AZ711" s="35"/>
      <c r="BA711" s="35"/>
      <c r="BB711" s="35"/>
      <c r="BC711" s="35"/>
    </row>
    <row r="712" spans="1:5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AY712" s="35"/>
      <c r="AZ712" s="35"/>
      <c r="BA712" s="35"/>
      <c r="BB712" s="35"/>
      <c r="BC712" s="35"/>
    </row>
    <row r="713" spans="1:5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AY713" s="35"/>
      <c r="AZ713" s="35"/>
      <c r="BA713" s="35"/>
      <c r="BB713" s="35"/>
      <c r="BC713" s="35"/>
    </row>
    <row r="714" spans="1:5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AY714" s="35"/>
      <c r="AZ714" s="35"/>
      <c r="BA714" s="35"/>
      <c r="BB714" s="35"/>
      <c r="BC714" s="35"/>
    </row>
    <row r="715" spans="1:5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AY715" s="35"/>
      <c r="AZ715" s="35"/>
      <c r="BA715" s="35"/>
      <c r="BB715" s="35"/>
      <c r="BC715" s="35"/>
    </row>
    <row r="716" spans="1:5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AY716" s="35"/>
      <c r="AZ716" s="35"/>
      <c r="BA716" s="35"/>
      <c r="BB716" s="35"/>
      <c r="BC716" s="35"/>
    </row>
    <row r="717" spans="1:5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AY717" s="35"/>
      <c r="AZ717" s="35"/>
      <c r="BA717" s="35"/>
      <c r="BB717" s="35"/>
      <c r="BC717" s="35"/>
    </row>
    <row r="718" spans="1:5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AY718" s="35"/>
      <c r="AZ718" s="35"/>
      <c r="BA718" s="35"/>
      <c r="BB718" s="35"/>
      <c r="BC718" s="35"/>
    </row>
    <row r="719" spans="1:5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AY719" s="35"/>
      <c r="AZ719" s="35"/>
      <c r="BA719" s="35"/>
      <c r="BB719" s="35"/>
      <c r="BC719" s="35"/>
    </row>
    <row r="720" spans="1:5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AY720" s="35"/>
      <c r="AZ720" s="35"/>
      <c r="BA720" s="35"/>
      <c r="BB720" s="35"/>
      <c r="BC720" s="35"/>
    </row>
    <row r="721" spans="1:5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AY721" s="35"/>
      <c r="AZ721" s="35"/>
      <c r="BA721" s="35"/>
      <c r="BB721" s="35"/>
      <c r="BC721" s="35"/>
    </row>
    <row r="722" spans="1:5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AY722" s="35"/>
      <c r="AZ722" s="35"/>
      <c r="BA722" s="35"/>
      <c r="BB722" s="35"/>
      <c r="BC722" s="35"/>
    </row>
    <row r="723" spans="1:5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AY723" s="35"/>
      <c r="AZ723" s="35"/>
      <c r="BA723" s="35"/>
      <c r="BB723" s="35"/>
      <c r="BC723" s="35"/>
    </row>
    <row r="724" spans="1:5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AY724" s="35"/>
      <c r="AZ724" s="35"/>
      <c r="BA724" s="35"/>
      <c r="BB724" s="35"/>
      <c r="BC724" s="35"/>
    </row>
    <row r="725" spans="1:5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AY725" s="35"/>
      <c r="AZ725" s="35"/>
      <c r="BA725" s="35"/>
      <c r="BB725" s="35"/>
      <c r="BC725" s="35"/>
    </row>
    <row r="726" spans="1:5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AY726" s="35"/>
      <c r="AZ726" s="35"/>
      <c r="BA726" s="35"/>
      <c r="BB726" s="35"/>
      <c r="BC726" s="35"/>
    </row>
    <row r="727" spans="1:5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AY727" s="35"/>
      <c r="AZ727" s="35"/>
      <c r="BA727" s="35"/>
      <c r="BB727" s="35"/>
      <c r="BC727" s="35"/>
    </row>
    <row r="728" spans="1:5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AY728" s="35"/>
      <c r="AZ728" s="35"/>
      <c r="BA728" s="35"/>
      <c r="BB728" s="35"/>
      <c r="BC728" s="35"/>
    </row>
    <row r="729" spans="1:5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AY729" s="35"/>
      <c r="AZ729" s="35"/>
      <c r="BA729" s="35"/>
      <c r="BB729" s="35"/>
      <c r="BC729" s="35"/>
    </row>
    <row r="730" spans="1:5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AY730" s="35"/>
      <c r="AZ730" s="35"/>
      <c r="BA730" s="35"/>
      <c r="BB730" s="35"/>
      <c r="BC730" s="35"/>
    </row>
    <row r="731" spans="1:5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AY731" s="35"/>
      <c r="AZ731" s="35"/>
      <c r="BA731" s="35"/>
      <c r="BB731" s="35"/>
      <c r="BC731" s="35"/>
    </row>
    <row r="732" spans="1:5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AY732" s="35"/>
      <c r="AZ732" s="35"/>
      <c r="BA732" s="35"/>
      <c r="BB732" s="35"/>
      <c r="BC732" s="35"/>
    </row>
    <row r="733" spans="1:5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AY733" s="35"/>
      <c r="AZ733" s="35"/>
      <c r="BA733" s="35"/>
      <c r="BB733" s="35"/>
      <c r="BC733" s="35"/>
    </row>
    <row r="734" spans="1:5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AY734" s="35"/>
      <c r="AZ734" s="35"/>
      <c r="BA734" s="35"/>
      <c r="BB734" s="35"/>
      <c r="BC734" s="35"/>
    </row>
    <row r="735" spans="1:5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AY735" s="35"/>
      <c r="AZ735" s="35"/>
      <c r="BA735" s="35"/>
      <c r="BB735" s="35"/>
      <c r="BC735" s="35"/>
    </row>
    <row r="736" spans="1:5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AY736" s="35"/>
      <c r="AZ736" s="35"/>
      <c r="BA736" s="35"/>
      <c r="BB736" s="35"/>
      <c r="BC736" s="35"/>
    </row>
    <row r="737" spans="1:5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AY737" s="35"/>
      <c r="AZ737" s="35"/>
      <c r="BA737" s="35"/>
      <c r="BB737" s="35"/>
      <c r="BC737" s="35"/>
    </row>
    <row r="738" spans="1:5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AY738" s="35"/>
      <c r="AZ738" s="35"/>
      <c r="BA738" s="35"/>
      <c r="BB738" s="35"/>
      <c r="BC738" s="35"/>
    </row>
    <row r="739" spans="1:5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AY739" s="35"/>
      <c r="AZ739" s="35"/>
      <c r="BA739" s="35"/>
      <c r="BB739" s="35"/>
      <c r="BC739" s="35"/>
    </row>
    <row r="740" spans="1:5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AY740" s="35"/>
      <c r="AZ740" s="35"/>
      <c r="BA740" s="35"/>
      <c r="BB740" s="35"/>
      <c r="BC740" s="35"/>
    </row>
    <row r="741" spans="1:5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AY741" s="35"/>
      <c r="AZ741" s="35"/>
      <c r="BA741" s="35"/>
      <c r="BB741" s="35"/>
      <c r="BC741" s="35"/>
    </row>
    <row r="742" spans="1:5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AY742" s="35"/>
      <c r="AZ742" s="35"/>
      <c r="BA742" s="35"/>
      <c r="BB742" s="35"/>
      <c r="BC742" s="35"/>
    </row>
    <row r="743" spans="1:5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AY743" s="35"/>
      <c r="AZ743" s="35"/>
      <c r="BA743" s="35"/>
      <c r="BB743" s="35"/>
      <c r="BC743" s="35"/>
    </row>
    <row r="744" spans="1:5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AY744" s="35"/>
      <c r="AZ744" s="35"/>
      <c r="BA744" s="35"/>
      <c r="BB744" s="35"/>
      <c r="BC744" s="35"/>
    </row>
    <row r="745" spans="1:5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AY745" s="35"/>
      <c r="AZ745" s="35"/>
      <c r="BA745" s="35"/>
      <c r="BB745" s="35"/>
      <c r="BC745" s="35"/>
    </row>
    <row r="746" spans="1:5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AY746" s="35"/>
      <c r="AZ746" s="35"/>
      <c r="BA746" s="35"/>
      <c r="BB746" s="35"/>
      <c r="BC746" s="35"/>
    </row>
    <row r="747" spans="1:5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AY747" s="35"/>
      <c r="AZ747" s="35"/>
      <c r="BA747" s="35"/>
      <c r="BB747" s="35"/>
      <c r="BC747" s="35"/>
    </row>
    <row r="748" spans="1:5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AY748" s="35"/>
      <c r="AZ748" s="35"/>
      <c r="BA748" s="35"/>
      <c r="BB748" s="35"/>
      <c r="BC748" s="35"/>
    </row>
    <row r="749" spans="1:5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AY749" s="35"/>
      <c r="AZ749" s="35"/>
      <c r="BA749" s="35"/>
      <c r="BB749" s="35"/>
      <c r="BC749" s="35"/>
    </row>
    <row r="750" spans="1:5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AY750" s="35"/>
      <c r="AZ750" s="35"/>
      <c r="BA750" s="35"/>
      <c r="BB750" s="35"/>
      <c r="BC750" s="35"/>
    </row>
    <row r="751" spans="1:5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AY751" s="35"/>
      <c r="AZ751" s="35"/>
      <c r="BA751" s="35"/>
      <c r="BB751" s="35"/>
      <c r="BC751" s="35"/>
    </row>
    <row r="752" spans="1:5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AY752" s="35"/>
      <c r="AZ752" s="35"/>
      <c r="BA752" s="35"/>
      <c r="BB752" s="35"/>
      <c r="BC752" s="35"/>
    </row>
    <row r="753" spans="1:5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AY753" s="35"/>
      <c r="AZ753" s="35"/>
      <c r="BA753" s="35"/>
      <c r="BB753" s="35"/>
      <c r="BC753" s="35"/>
    </row>
    <row r="754" spans="1:5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AY754" s="35"/>
      <c r="AZ754" s="35"/>
      <c r="BA754" s="35"/>
      <c r="BB754" s="35"/>
      <c r="BC754" s="35"/>
    </row>
    <row r="755" spans="1: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AY755" s="35"/>
      <c r="AZ755" s="35"/>
      <c r="BA755" s="35"/>
      <c r="BB755" s="35"/>
      <c r="BC755" s="35"/>
    </row>
    <row r="756" spans="1:5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AY756" s="35"/>
      <c r="AZ756" s="35"/>
      <c r="BA756" s="35"/>
      <c r="BB756" s="35"/>
      <c r="BC756" s="35"/>
    </row>
    <row r="757" spans="1:5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AY757" s="35"/>
      <c r="AZ757" s="35"/>
      <c r="BA757" s="35"/>
      <c r="BB757" s="35"/>
      <c r="BC757" s="35"/>
    </row>
    <row r="758" spans="1:5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AY758" s="35"/>
      <c r="AZ758" s="35"/>
      <c r="BA758" s="35"/>
      <c r="BB758" s="35"/>
      <c r="BC758" s="35"/>
    </row>
    <row r="759" spans="1:5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AY759" s="35"/>
      <c r="AZ759" s="35"/>
      <c r="BA759" s="35"/>
      <c r="BB759" s="35"/>
      <c r="BC759" s="35"/>
    </row>
    <row r="760" spans="1:5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AY760" s="35"/>
      <c r="AZ760" s="35"/>
      <c r="BA760" s="35"/>
      <c r="BB760" s="35"/>
      <c r="BC760" s="35"/>
    </row>
    <row r="761" spans="1:5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AY761" s="35"/>
      <c r="AZ761" s="35"/>
      <c r="BA761" s="35"/>
      <c r="BB761" s="35"/>
      <c r="BC761" s="35"/>
    </row>
    <row r="762" spans="1:5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AY762" s="35"/>
      <c r="AZ762" s="35"/>
      <c r="BA762" s="35"/>
      <c r="BB762" s="35"/>
      <c r="BC762" s="35"/>
    </row>
    <row r="763" spans="1:5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AY763" s="35"/>
      <c r="AZ763" s="35"/>
      <c r="BA763" s="35"/>
      <c r="BB763" s="35"/>
      <c r="BC763" s="35"/>
    </row>
    <row r="764" spans="1:5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AY764" s="35"/>
      <c r="AZ764" s="35"/>
      <c r="BA764" s="35"/>
      <c r="BB764" s="35"/>
      <c r="BC764" s="35"/>
    </row>
    <row r="765" spans="1:5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AY765" s="35"/>
      <c r="AZ765" s="35"/>
      <c r="BA765" s="35"/>
      <c r="BB765" s="35"/>
      <c r="BC765" s="35"/>
    </row>
    <row r="766" spans="1:5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AY766" s="35"/>
      <c r="AZ766" s="35"/>
      <c r="BA766" s="35"/>
      <c r="BB766" s="35"/>
      <c r="BC766" s="35"/>
    </row>
    <row r="767" spans="1:5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AY767" s="35"/>
      <c r="AZ767" s="35"/>
      <c r="BA767" s="35"/>
      <c r="BB767" s="35"/>
      <c r="BC767" s="35"/>
    </row>
    <row r="768" spans="1:5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AY768" s="35"/>
      <c r="AZ768" s="35"/>
      <c r="BA768" s="35"/>
      <c r="BB768" s="35"/>
      <c r="BC768" s="35"/>
    </row>
    <row r="769" spans="1:5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AY769" s="35"/>
      <c r="AZ769" s="35"/>
      <c r="BA769" s="35"/>
      <c r="BB769" s="35"/>
      <c r="BC769" s="35"/>
    </row>
    <row r="770" spans="1:5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AY770" s="35"/>
      <c r="AZ770" s="35"/>
      <c r="BA770" s="35"/>
      <c r="BB770" s="35"/>
      <c r="BC770" s="35"/>
    </row>
    <row r="771" spans="1:5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AY771" s="35"/>
      <c r="AZ771" s="35"/>
      <c r="BA771" s="35"/>
      <c r="BB771" s="35"/>
      <c r="BC771" s="35"/>
    </row>
    <row r="772" spans="1:5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AY772" s="35"/>
      <c r="AZ772" s="35"/>
      <c r="BA772" s="35"/>
      <c r="BB772" s="35"/>
      <c r="BC772" s="35"/>
    </row>
    <row r="773" spans="1:5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AY773" s="35"/>
      <c r="AZ773" s="35"/>
      <c r="BA773" s="35"/>
      <c r="BB773" s="35"/>
      <c r="BC773" s="35"/>
    </row>
    <row r="774" spans="1:5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AY774" s="35"/>
      <c r="AZ774" s="35"/>
      <c r="BA774" s="35"/>
      <c r="BB774" s="35"/>
      <c r="BC774" s="35"/>
    </row>
    <row r="775" spans="1:5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AY775" s="35"/>
      <c r="AZ775" s="35"/>
      <c r="BA775" s="35"/>
      <c r="BB775" s="35"/>
      <c r="BC775" s="35"/>
    </row>
    <row r="776" spans="1:5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AY776" s="35"/>
      <c r="AZ776" s="35"/>
      <c r="BA776" s="35"/>
      <c r="BB776" s="35"/>
      <c r="BC776" s="35"/>
    </row>
    <row r="777" spans="1:5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AY777" s="35"/>
      <c r="AZ777" s="35"/>
      <c r="BA777" s="35"/>
      <c r="BB777" s="35"/>
      <c r="BC777" s="35"/>
    </row>
    <row r="778" spans="1:5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AY778" s="35"/>
      <c r="AZ778" s="35"/>
      <c r="BA778" s="35"/>
      <c r="BB778" s="35"/>
      <c r="BC778" s="35"/>
    </row>
    <row r="779" spans="1:5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AY779" s="35"/>
      <c r="AZ779" s="35"/>
      <c r="BA779" s="35"/>
      <c r="BB779" s="35"/>
      <c r="BC779" s="35"/>
    </row>
    <row r="780" spans="1:5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AY780" s="35"/>
      <c r="AZ780" s="35"/>
      <c r="BA780" s="35"/>
      <c r="BB780" s="35"/>
      <c r="BC780" s="35"/>
    </row>
    <row r="781" spans="1:5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AY781" s="35"/>
      <c r="AZ781" s="35"/>
      <c r="BA781" s="35"/>
      <c r="BB781" s="35"/>
      <c r="BC781" s="35"/>
    </row>
    <row r="782" spans="1:5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AY782" s="35"/>
      <c r="AZ782" s="35"/>
      <c r="BA782" s="35"/>
      <c r="BB782" s="35"/>
      <c r="BC782" s="35"/>
    </row>
    <row r="783" spans="1:5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AY783" s="35"/>
      <c r="AZ783" s="35"/>
      <c r="BA783" s="35"/>
      <c r="BB783" s="35"/>
      <c r="BC783" s="35"/>
    </row>
    <row r="784" spans="1:5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AY784" s="35"/>
      <c r="AZ784" s="35"/>
      <c r="BA784" s="35"/>
      <c r="BB784" s="35"/>
      <c r="BC784" s="35"/>
    </row>
    <row r="785" spans="1:5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AY785" s="35"/>
      <c r="AZ785" s="35"/>
      <c r="BA785" s="35"/>
      <c r="BB785" s="35"/>
      <c r="BC785" s="35"/>
    </row>
    <row r="786" spans="1:5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AY786" s="35"/>
      <c r="AZ786" s="35"/>
      <c r="BA786" s="35"/>
      <c r="BB786" s="35"/>
      <c r="BC786" s="35"/>
    </row>
    <row r="787" spans="1:5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AY787" s="35"/>
      <c r="AZ787" s="35"/>
      <c r="BA787" s="35"/>
      <c r="BB787" s="35"/>
      <c r="BC787" s="35"/>
    </row>
    <row r="788" spans="1:5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AY788" s="35"/>
      <c r="AZ788" s="35"/>
      <c r="BA788" s="35"/>
      <c r="BB788" s="35"/>
      <c r="BC788" s="35"/>
    </row>
    <row r="789" spans="1:5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AY789" s="35"/>
      <c r="AZ789" s="35"/>
      <c r="BA789" s="35"/>
      <c r="BB789" s="35"/>
      <c r="BC789" s="35"/>
    </row>
    <row r="790" spans="1:5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AY790" s="35"/>
      <c r="AZ790" s="35"/>
      <c r="BA790" s="35"/>
      <c r="BB790" s="35"/>
      <c r="BC790" s="35"/>
    </row>
    <row r="791" spans="1:5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AY791" s="35"/>
      <c r="AZ791" s="35"/>
      <c r="BA791" s="35"/>
      <c r="BB791" s="35"/>
      <c r="BC791" s="35"/>
    </row>
    <row r="792" spans="1:5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AY792" s="35"/>
      <c r="AZ792" s="35"/>
      <c r="BA792" s="35"/>
      <c r="BB792" s="35"/>
      <c r="BC792" s="35"/>
    </row>
    <row r="793" spans="1:5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AY793" s="35"/>
      <c r="AZ793" s="35"/>
      <c r="BA793" s="35"/>
      <c r="BB793" s="35"/>
      <c r="BC793" s="35"/>
    </row>
    <row r="794" spans="1:5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AY794" s="35"/>
      <c r="AZ794" s="35"/>
      <c r="BA794" s="35"/>
      <c r="BB794" s="35"/>
      <c r="BC794" s="35"/>
    </row>
    <row r="795" spans="1:5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AY795" s="35"/>
      <c r="AZ795" s="35"/>
      <c r="BA795" s="35"/>
      <c r="BB795" s="35"/>
      <c r="BC795" s="35"/>
    </row>
    <row r="796" spans="1:5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AY796" s="35"/>
      <c r="AZ796" s="35"/>
      <c r="BA796" s="35"/>
      <c r="BB796" s="35"/>
      <c r="BC796" s="35"/>
    </row>
    <row r="797" spans="1:5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AY797" s="35"/>
      <c r="AZ797" s="35"/>
      <c r="BA797" s="35"/>
      <c r="BB797" s="35"/>
      <c r="BC797" s="35"/>
    </row>
    <row r="798" spans="1:5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AY798" s="35"/>
      <c r="AZ798" s="35"/>
      <c r="BA798" s="35"/>
      <c r="BB798" s="35"/>
      <c r="BC798" s="35"/>
    </row>
    <row r="799" spans="1:5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AY799" s="35"/>
      <c r="AZ799" s="35"/>
      <c r="BA799" s="35"/>
      <c r="BB799" s="35"/>
      <c r="BC799" s="35"/>
    </row>
    <row r="800" spans="1:5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AY800" s="35"/>
      <c r="AZ800" s="35"/>
      <c r="BA800" s="35"/>
      <c r="BB800" s="35"/>
      <c r="BC800" s="35"/>
    </row>
    <row r="801" spans="1:5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AY801" s="35"/>
      <c r="AZ801" s="35"/>
      <c r="BA801" s="35"/>
      <c r="BB801" s="35"/>
      <c r="BC801" s="35"/>
    </row>
    <row r="802" spans="1:5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AY802" s="35"/>
      <c r="AZ802" s="35"/>
      <c r="BA802" s="35"/>
      <c r="BB802" s="35"/>
      <c r="BC802" s="35"/>
    </row>
    <row r="803" spans="1:5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AY803" s="35"/>
      <c r="AZ803" s="35"/>
      <c r="BA803" s="35"/>
      <c r="BB803" s="35"/>
      <c r="BC803" s="35"/>
    </row>
    <row r="804" spans="1:5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AY804" s="35"/>
      <c r="AZ804" s="35"/>
      <c r="BA804" s="35"/>
      <c r="BB804" s="35"/>
      <c r="BC804" s="35"/>
    </row>
    <row r="805" spans="1:5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AY805" s="35"/>
      <c r="AZ805" s="35"/>
      <c r="BA805" s="35"/>
      <c r="BB805" s="35"/>
      <c r="BC805" s="35"/>
    </row>
    <row r="806" spans="1:5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AY806" s="35"/>
      <c r="AZ806" s="35"/>
      <c r="BA806" s="35"/>
      <c r="BB806" s="35"/>
      <c r="BC806" s="35"/>
    </row>
    <row r="807" spans="1:5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AY807" s="35"/>
      <c r="AZ807" s="35"/>
      <c r="BA807" s="35"/>
      <c r="BB807" s="35"/>
      <c r="BC807" s="35"/>
    </row>
    <row r="808" spans="1:5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AY808" s="35"/>
      <c r="AZ808" s="35"/>
      <c r="BA808" s="35"/>
      <c r="BB808" s="35"/>
      <c r="BC808" s="35"/>
    </row>
    <row r="809" spans="1:5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AY809" s="35"/>
      <c r="AZ809" s="35"/>
      <c r="BA809" s="35"/>
      <c r="BB809" s="35"/>
      <c r="BC809" s="35"/>
    </row>
    <row r="810" spans="1:5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AY810" s="35"/>
      <c r="AZ810" s="35"/>
      <c r="BA810" s="35"/>
      <c r="BB810" s="35"/>
      <c r="BC810" s="35"/>
    </row>
    <row r="811" spans="1:5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AY811" s="35"/>
      <c r="AZ811" s="35"/>
      <c r="BA811" s="35"/>
      <c r="BB811" s="35"/>
      <c r="BC811" s="35"/>
    </row>
    <row r="812" spans="1:5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AY812" s="35"/>
      <c r="AZ812" s="35"/>
      <c r="BA812" s="35"/>
      <c r="BB812" s="35"/>
      <c r="BC812" s="35"/>
    </row>
    <row r="813" spans="1:5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AY813" s="35"/>
      <c r="AZ813" s="35"/>
      <c r="BA813" s="35"/>
      <c r="BB813" s="35"/>
      <c r="BC813" s="35"/>
    </row>
    <row r="814" spans="1:5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AY814" s="35"/>
      <c r="AZ814" s="35"/>
      <c r="BA814" s="35"/>
      <c r="BB814" s="35"/>
      <c r="BC814" s="35"/>
    </row>
    <row r="815" spans="1:5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AY815" s="35"/>
      <c r="AZ815" s="35"/>
      <c r="BA815" s="35"/>
      <c r="BB815" s="35"/>
      <c r="BC815" s="35"/>
    </row>
    <row r="816" spans="1:5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AY816" s="35"/>
      <c r="AZ816" s="35"/>
      <c r="BA816" s="35"/>
      <c r="BB816" s="35"/>
      <c r="BC816" s="35"/>
    </row>
    <row r="817" spans="1:5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AY817" s="35"/>
      <c r="AZ817" s="35"/>
      <c r="BA817" s="35"/>
      <c r="BB817" s="35"/>
      <c r="BC817" s="35"/>
    </row>
    <row r="818" spans="1:5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AY818" s="35"/>
      <c r="AZ818" s="35"/>
      <c r="BA818" s="35"/>
      <c r="BB818" s="35"/>
      <c r="BC818" s="35"/>
    </row>
    <row r="819" spans="1:5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AY819" s="35"/>
      <c r="AZ819" s="35"/>
      <c r="BA819" s="35"/>
      <c r="BB819" s="35"/>
      <c r="BC819" s="35"/>
    </row>
    <row r="820" spans="1:5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AY820" s="35"/>
      <c r="AZ820" s="35"/>
      <c r="BA820" s="35"/>
      <c r="BB820" s="35"/>
      <c r="BC820" s="35"/>
    </row>
    <row r="821" spans="1:5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AY821" s="35"/>
      <c r="AZ821" s="35"/>
      <c r="BA821" s="35"/>
      <c r="BB821" s="35"/>
      <c r="BC821" s="35"/>
    </row>
    <row r="822" spans="1:5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AY822" s="35"/>
      <c r="AZ822" s="35"/>
      <c r="BA822" s="35"/>
      <c r="BB822" s="35"/>
      <c r="BC822" s="35"/>
    </row>
    <row r="823" spans="1:5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AY823" s="35"/>
      <c r="AZ823" s="35"/>
      <c r="BA823" s="35"/>
      <c r="BB823" s="35"/>
      <c r="BC823" s="35"/>
    </row>
    <row r="824" spans="1:5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AY824" s="35"/>
      <c r="AZ824" s="35"/>
      <c r="BA824" s="35"/>
      <c r="BB824" s="35"/>
      <c r="BC824" s="35"/>
    </row>
    <row r="825" spans="1:5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AY825" s="35"/>
      <c r="AZ825" s="35"/>
      <c r="BA825" s="35"/>
      <c r="BB825" s="35"/>
      <c r="BC825" s="35"/>
    </row>
    <row r="826" spans="1:5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AY826" s="35"/>
      <c r="AZ826" s="35"/>
      <c r="BA826" s="35"/>
      <c r="BB826" s="35"/>
      <c r="BC826" s="35"/>
    </row>
    <row r="827" spans="1:5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AY827" s="35"/>
      <c r="AZ827" s="35"/>
      <c r="BA827" s="35"/>
      <c r="BB827" s="35"/>
      <c r="BC827" s="35"/>
    </row>
    <row r="828" spans="1:5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AY828" s="35"/>
      <c r="AZ828" s="35"/>
      <c r="BA828" s="35"/>
      <c r="BB828" s="35"/>
      <c r="BC828" s="35"/>
    </row>
    <row r="829" spans="1:5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AY829" s="35"/>
      <c r="AZ829" s="35"/>
      <c r="BA829" s="35"/>
      <c r="BB829" s="35"/>
      <c r="BC829" s="35"/>
    </row>
    <row r="830" spans="1:5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AY830" s="35"/>
      <c r="AZ830" s="35"/>
      <c r="BA830" s="35"/>
      <c r="BB830" s="35"/>
      <c r="BC830" s="35"/>
    </row>
    <row r="831" spans="1:5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AY831" s="35"/>
      <c r="AZ831" s="35"/>
      <c r="BA831" s="35"/>
      <c r="BB831" s="35"/>
      <c r="BC831" s="35"/>
    </row>
    <row r="832" spans="1:5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AY832" s="35"/>
      <c r="AZ832" s="35"/>
      <c r="BA832" s="35"/>
      <c r="BB832" s="35"/>
      <c r="BC832" s="35"/>
    </row>
    <row r="833" spans="1:5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AY833" s="35"/>
      <c r="AZ833" s="35"/>
      <c r="BA833" s="35"/>
      <c r="BB833" s="35"/>
      <c r="BC833" s="35"/>
    </row>
    <row r="834" spans="1:5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AY834" s="35"/>
      <c r="AZ834" s="35"/>
      <c r="BA834" s="35"/>
      <c r="BB834" s="35"/>
      <c r="BC834" s="35"/>
    </row>
    <row r="835" spans="1:5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AY835" s="35"/>
      <c r="AZ835" s="35"/>
      <c r="BA835" s="35"/>
      <c r="BB835" s="35"/>
      <c r="BC835" s="35"/>
    </row>
    <row r="836" spans="1:5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AY836" s="35"/>
      <c r="AZ836" s="35"/>
      <c r="BA836" s="35"/>
      <c r="BB836" s="35"/>
      <c r="BC836" s="35"/>
    </row>
    <row r="837" spans="1:5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AY837" s="35"/>
      <c r="AZ837" s="35"/>
      <c r="BA837" s="35"/>
      <c r="BB837" s="35"/>
      <c r="BC837" s="35"/>
    </row>
    <row r="838" spans="1:5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AY838" s="35"/>
      <c r="AZ838" s="35"/>
      <c r="BA838" s="35"/>
      <c r="BB838" s="35"/>
      <c r="BC838" s="35"/>
    </row>
    <row r="839" spans="1:5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AY839" s="35"/>
      <c r="AZ839" s="35"/>
      <c r="BA839" s="35"/>
      <c r="BB839" s="35"/>
      <c r="BC839" s="35"/>
    </row>
    <row r="840" spans="1:5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AY840" s="35"/>
      <c r="AZ840" s="35"/>
      <c r="BA840" s="35"/>
      <c r="BB840" s="35"/>
      <c r="BC840" s="35"/>
    </row>
    <row r="841" spans="1:5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AY841" s="35"/>
      <c r="AZ841" s="35"/>
      <c r="BA841" s="35"/>
      <c r="BB841" s="35"/>
      <c r="BC841" s="35"/>
    </row>
    <row r="842" spans="1:5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AY842" s="35"/>
      <c r="AZ842" s="35"/>
      <c r="BA842" s="35"/>
      <c r="BB842" s="35"/>
      <c r="BC842" s="35"/>
    </row>
    <row r="843" spans="1:5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AY843" s="35"/>
      <c r="AZ843" s="35"/>
      <c r="BA843" s="35"/>
      <c r="BB843" s="35"/>
      <c r="BC843" s="35"/>
    </row>
    <row r="844" spans="1:5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AY844" s="35"/>
      <c r="AZ844" s="35"/>
      <c r="BA844" s="35"/>
      <c r="BB844" s="35"/>
      <c r="BC844" s="35"/>
    </row>
    <row r="845" spans="1:5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AY845" s="35"/>
      <c r="AZ845" s="35"/>
      <c r="BA845" s="35"/>
      <c r="BB845" s="35"/>
      <c r="BC845" s="35"/>
    </row>
    <row r="846" spans="1:5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AY846" s="35"/>
      <c r="AZ846" s="35"/>
      <c r="BA846" s="35"/>
      <c r="BB846" s="35"/>
      <c r="BC846" s="35"/>
    </row>
    <row r="847" spans="1:5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AY847" s="35"/>
      <c r="AZ847" s="35"/>
      <c r="BA847" s="35"/>
      <c r="BB847" s="35"/>
      <c r="BC847" s="35"/>
    </row>
    <row r="848" spans="1:5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AY848" s="35"/>
      <c r="AZ848" s="35"/>
      <c r="BA848" s="35"/>
      <c r="BB848" s="35"/>
      <c r="BC848" s="35"/>
    </row>
    <row r="849" spans="1:5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AY849" s="35"/>
      <c r="AZ849" s="35"/>
      <c r="BA849" s="35"/>
      <c r="BB849" s="35"/>
      <c r="BC849" s="35"/>
    </row>
    <row r="850" spans="1:5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AY850" s="35"/>
      <c r="AZ850" s="35"/>
      <c r="BA850" s="35"/>
      <c r="BB850" s="35"/>
      <c r="BC850" s="35"/>
    </row>
    <row r="851" spans="1:5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AY851" s="35"/>
      <c r="AZ851" s="35"/>
      <c r="BA851" s="35"/>
      <c r="BB851" s="35"/>
      <c r="BC851" s="35"/>
    </row>
    <row r="852" spans="1:5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AY852" s="35"/>
      <c r="AZ852" s="35"/>
      <c r="BA852" s="35"/>
      <c r="BB852" s="35"/>
      <c r="BC852" s="35"/>
    </row>
    <row r="853" spans="1:5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AY853" s="35"/>
      <c r="AZ853" s="35"/>
      <c r="BA853" s="35"/>
      <c r="BB853" s="35"/>
      <c r="BC853" s="35"/>
    </row>
    <row r="854" spans="1:5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AY854" s="35"/>
      <c r="AZ854" s="35"/>
      <c r="BA854" s="35"/>
      <c r="BB854" s="35"/>
      <c r="BC854" s="35"/>
    </row>
    <row r="855" spans="1: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AY855" s="35"/>
      <c r="AZ855" s="35"/>
      <c r="BA855" s="35"/>
      <c r="BB855" s="35"/>
      <c r="BC855" s="35"/>
    </row>
    <row r="856" spans="1:5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AY856" s="35"/>
      <c r="AZ856" s="35"/>
      <c r="BA856" s="35"/>
      <c r="BB856" s="35"/>
      <c r="BC856" s="35"/>
    </row>
    <row r="857" spans="1:5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AY857" s="35"/>
      <c r="AZ857" s="35"/>
      <c r="BA857" s="35"/>
      <c r="BB857" s="35"/>
      <c r="BC857" s="35"/>
    </row>
    <row r="858" spans="1:5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AY858" s="35"/>
      <c r="AZ858" s="35"/>
      <c r="BA858" s="35"/>
      <c r="BB858" s="35"/>
      <c r="BC858" s="35"/>
    </row>
    <row r="859" spans="1:5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AY859" s="35"/>
      <c r="AZ859" s="35"/>
      <c r="BA859" s="35"/>
      <c r="BB859" s="35"/>
      <c r="BC859" s="35"/>
    </row>
    <row r="860" spans="1:5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AY860" s="35"/>
      <c r="AZ860" s="35"/>
      <c r="BA860" s="35"/>
      <c r="BB860" s="35"/>
      <c r="BC860" s="35"/>
    </row>
    <row r="861" spans="1:5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AY861" s="35"/>
      <c r="AZ861" s="35"/>
      <c r="BA861" s="35"/>
      <c r="BB861" s="35"/>
      <c r="BC861" s="35"/>
    </row>
    <row r="862" spans="1:5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AY862" s="35"/>
      <c r="AZ862" s="35"/>
      <c r="BA862" s="35"/>
      <c r="BB862" s="35"/>
      <c r="BC862" s="35"/>
    </row>
    <row r="863" spans="1:5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AY863" s="35"/>
      <c r="AZ863" s="35"/>
      <c r="BA863" s="35"/>
      <c r="BB863" s="35"/>
      <c r="BC863" s="35"/>
    </row>
    <row r="864" spans="1:5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AY864" s="35"/>
      <c r="AZ864" s="35"/>
      <c r="BA864" s="35"/>
      <c r="BB864" s="35"/>
      <c r="BC864" s="35"/>
    </row>
    <row r="865" spans="1:5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AY865" s="35"/>
      <c r="AZ865" s="35"/>
      <c r="BA865" s="35"/>
      <c r="BB865" s="35"/>
      <c r="BC865" s="35"/>
    </row>
    <row r="866" spans="1:5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AY866" s="35"/>
      <c r="AZ866" s="35"/>
      <c r="BA866" s="35"/>
      <c r="BB866" s="35"/>
      <c r="BC866" s="35"/>
    </row>
    <row r="867" spans="1:5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AY867" s="35"/>
      <c r="AZ867" s="35"/>
      <c r="BA867" s="35"/>
      <c r="BB867" s="35"/>
      <c r="BC867" s="35"/>
    </row>
    <row r="868" spans="1:5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AY868" s="35"/>
      <c r="AZ868" s="35"/>
      <c r="BA868" s="35"/>
      <c r="BB868" s="35"/>
      <c r="BC868" s="35"/>
    </row>
    <row r="869" spans="1:5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AY869" s="35"/>
      <c r="AZ869" s="35"/>
      <c r="BA869" s="35"/>
      <c r="BB869" s="35"/>
      <c r="BC869" s="35"/>
    </row>
    <row r="870" spans="1:5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AY870" s="35"/>
      <c r="AZ870" s="35"/>
      <c r="BA870" s="35"/>
      <c r="BB870" s="35"/>
      <c r="BC870" s="35"/>
    </row>
    <row r="871" spans="1:5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AY871" s="35"/>
      <c r="AZ871" s="35"/>
      <c r="BA871" s="35"/>
      <c r="BB871" s="35"/>
      <c r="BC871" s="35"/>
    </row>
    <row r="872" spans="1:5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AY872" s="35"/>
      <c r="AZ872" s="35"/>
      <c r="BA872" s="35"/>
      <c r="BB872" s="35"/>
      <c r="BC872" s="35"/>
    </row>
    <row r="873" spans="1:5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AY873" s="35"/>
      <c r="AZ873" s="35"/>
      <c r="BA873" s="35"/>
      <c r="BB873" s="35"/>
      <c r="BC873" s="35"/>
    </row>
    <row r="874" spans="1:5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AY874" s="35"/>
      <c r="AZ874" s="35"/>
      <c r="BA874" s="35"/>
      <c r="BB874" s="35"/>
      <c r="BC874" s="35"/>
    </row>
    <row r="875" spans="1:5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AY875" s="35"/>
      <c r="AZ875" s="35"/>
      <c r="BA875" s="35"/>
      <c r="BB875" s="35"/>
      <c r="BC875" s="35"/>
    </row>
    <row r="876" spans="1:5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AY876" s="35"/>
      <c r="AZ876" s="35"/>
      <c r="BA876" s="35"/>
      <c r="BB876" s="35"/>
      <c r="BC876" s="35"/>
    </row>
    <row r="877" spans="1:5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AY877" s="35"/>
      <c r="AZ877" s="35"/>
      <c r="BA877" s="35"/>
      <c r="BB877" s="35"/>
      <c r="BC877" s="35"/>
    </row>
    <row r="878" spans="1:5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AY878" s="35"/>
      <c r="AZ878" s="35"/>
      <c r="BA878" s="35"/>
      <c r="BB878" s="35"/>
      <c r="BC878" s="35"/>
    </row>
    <row r="879" spans="1:5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AY879" s="35"/>
      <c r="AZ879" s="35"/>
      <c r="BA879" s="35"/>
      <c r="BB879" s="35"/>
      <c r="BC879" s="35"/>
    </row>
    <row r="880" spans="1:5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AY880" s="35"/>
      <c r="AZ880" s="35"/>
      <c r="BA880" s="35"/>
      <c r="BB880" s="35"/>
      <c r="BC880" s="35"/>
    </row>
    <row r="881" spans="1:5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AY881" s="35"/>
      <c r="AZ881" s="35"/>
      <c r="BA881" s="35"/>
      <c r="BB881" s="35"/>
      <c r="BC881" s="35"/>
    </row>
    <row r="882" spans="1:5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AY882" s="35"/>
      <c r="AZ882" s="35"/>
      <c r="BA882" s="35"/>
      <c r="BB882" s="35"/>
      <c r="BC882" s="35"/>
    </row>
    <row r="883" spans="1:5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AY883" s="35"/>
      <c r="AZ883" s="35"/>
      <c r="BA883" s="35"/>
      <c r="BB883" s="35"/>
      <c r="BC883" s="35"/>
    </row>
    <row r="884" spans="1:5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AY884" s="35"/>
      <c r="AZ884" s="35"/>
      <c r="BA884" s="35"/>
      <c r="BB884" s="35"/>
      <c r="BC884" s="35"/>
    </row>
    <row r="885" spans="1:5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AY885" s="35"/>
      <c r="AZ885" s="35"/>
      <c r="BA885" s="35"/>
      <c r="BB885" s="35"/>
      <c r="BC885" s="35"/>
    </row>
    <row r="886" spans="1:5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AY886" s="35"/>
      <c r="AZ886" s="35"/>
      <c r="BA886" s="35"/>
      <c r="BB886" s="35"/>
      <c r="BC886" s="35"/>
    </row>
    <row r="887" spans="1:5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AY887" s="35"/>
      <c r="AZ887" s="35"/>
      <c r="BA887" s="35"/>
      <c r="BB887" s="35"/>
      <c r="BC887" s="35"/>
    </row>
    <row r="888" spans="1:5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AY888" s="35"/>
      <c r="AZ888" s="35"/>
      <c r="BA888" s="35"/>
      <c r="BB888" s="35"/>
      <c r="BC888" s="35"/>
    </row>
    <row r="889" spans="1:5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AY889" s="35"/>
      <c r="AZ889" s="35"/>
      <c r="BA889" s="35"/>
      <c r="BB889" s="35"/>
      <c r="BC889" s="35"/>
    </row>
    <row r="890" spans="1:5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AY890" s="35"/>
      <c r="AZ890" s="35"/>
      <c r="BA890" s="35"/>
      <c r="BB890" s="35"/>
      <c r="BC890" s="35"/>
    </row>
    <row r="891" spans="1:5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AY891" s="35"/>
      <c r="AZ891" s="35"/>
      <c r="BA891" s="35"/>
      <c r="BB891" s="35"/>
      <c r="BC891" s="35"/>
    </row>
    <row r="892" spans="1:5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AY892" s="35"/>
      <c r="AZ892" s="35"/>
      <c r="BA892" s="35"/>
      <c r="BB892" s="35"/>
      <c r="BC892" s="35"/>
    </row>
    <row r="893" spans="1:5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AY893" s="35"/>
      <c r="AZ893" s="35"/>
      <c r="BA893" s="35"/>
      <c r="BB893" s="35"/>
      <c r="BC893" s="35"/>
    </row>
    <row r="894" spans="1:5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AY894" s="35"/>
      <c r="AZ894" s="35"/>
      <c r="BA894" s="35"/>
      <c r="BB894" s="35"/>
      <c r="BC894" s="35"/>
    </row>
    <row r="895" spans="1:5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AY895" s="35"/>
      <c r="AZ895" s="35"/>
      <c r="BA895" s="35"/>
      <c r="BB895" s="35"/>
      <c r="BC895" s="35"/>
    </row>
    <row r="896" spans="1:5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AY896" s="35"/>
      <c r="AZ896" s="35"/>
      <c r="BA896" s="35"/>
      <c r="BB896" s="35"/>
      <c r="BC896" s="35"/>
    </row>
    <row r="897" spans="1:5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AY897" s="35"/>
      <c r="AZ897" s="35"/>
      <c r="BA897" s="35"/>
      <c r="BB897" s="35"/>
      <c r="BC897" s="35"/>
    </row>
    <row r="898" spans="1:5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AY898" s="35"/>
      <c r="AZ898" s="35"/>
      <c r="BA898" s="35"/>
      <c r="BB898" s="35"/>
      <c r="BC898" s="35"/>
    </row>
    <row r="899" spans="1:5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AY899" s="35"/>
      <c r="AZ899" s="35"/>
      <c r="BA899" s="35"/>
      <c r="BB899" s="35"/>
      <c r="BC899" s="35"/>
    </row>
    <row r="900" spans="1:5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AY900" s="35"/>
      <c r="AZ900" s="35"/>
      <c r="BA900" s="35"/>
      <c r="BB900" s="35"/>
      <c r="BC900" s="35"/>
    </row>
    <row r="901" spans="1:5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AY901" s="35"/>
      <c r="AZ901" s="35"/>
      <c r="BA901" s="35"/>
      <c r="BB901" s="35"/>
      <c r="BC901" s="35"/>
    </row>
    <row r="902" spans="1:5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AY902" s="35"/>
      <c r="AZ902" s="35"/>
      <c r="BA902" s="35"/>
      <c r="BB902" s="35"/>
      <c r="BC902" s="35"/>
    </row>
    <row r="903" spans="1:5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AY903" s="35"/>
      <c r="AZ903" s="35"/>
      <c r="BA903" s="35"/>
      <c r="BB903" s="35"/>
      <c r="BC903" s="35"/>
    </row>
    <row r="904" spans="1:5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AY904" s="35"/>
      <c r="AZ904" s="35"/>
      <c r="BA904" s="35"/>
      <c r="BB904" s="35"/>
      <c r="BC904" s="35"/>
    </row>
    <row r="905" spans="1:5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AY905" s="35"/>
      <c r="AZ905" s="35"/>
      <c r="BA905" s="35"/>
      <c r="BB905" s="35"/>
      <c r="BC905" s="35"/>
    </row>
    <row r="906" spans="1:5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AY906" s="35"/>
      <c r="AZ906" s="35"/>
      <c r="BA906" s="35"/>
      <c r="BB906" s="35"/>
      <c r="BC906" s="35"/>
    </row>
    <row r="907" spans="1:5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AY907" s="35"/>
      <c r="AZ907" s="35"/>
      <c r="BA907" s="35"/>
      <c r="BB907" s="35"/>
      <c r="BC907" s="35"/>
    </row>
    <row r="908" spans="1:5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AY908" s="35"/>
      <c r="AZ908" s="35"/>
      <c r="BA908" s="35"/>
      <c r="BB908" s="35"/>
      <c r="BC908" s="35"/>
    </row>
    <row r="909" spans="1:5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AY909" s="35"/>
      <c r="AZ909" s="35"/>
      <c r="BA909" s="35"/>
      <c r="BB909" s="35"/>
      <c r="BC909" s="35"/>
    </row>
    <row r="910" spans="1:5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AY910" s="35"/>
      <c r="AZ910" s="35"/>
      <c r="BA910" s="35"/>
      <c r="BB910" s="35"/>
      <c r="BC910" s="35"/>
    </row>
    <row r="911" spans="1:5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AY911" s="35"/>
      <c r="AZ911" s="35"/>
      <c r="BA911" s="35"/>
      <c r="BB911" s="35"/>
      <c r="BC911" s="35"/>
    </row>
    <row r="912" spans="1:5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AY912" s="35"/>
      <c r="AZ912" s="35"/>
      <c r="BA912" s="35"/>
      <c r="BB912" s="35"/>
      <c r="BC912" s="35"/>
    </row>
    <row r="913" spans="1:5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AY913" s="35"/>
      <c r="AZ913" s="35"/>
      <c r="BA913" s="35"/>
      <c r="BB913" s="35"/>
      <c r="BC913" s="35"/>
    </row>
    <row r="914" spans="1:5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AY914" s="35"/>
      <c r="AZ914" s="35"/>
      <c r="BA914" s="35"/>
      <c r="BB914" s="35"/>
      <c r="BC914" s="35"/>
    </row>
    <row r="915" spans="1:5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AY915" s="35"/>
      <c r="AZ915" s="35"/>
      <c r="BA915" s="35"/>
      <c r="BB915" s="35"/>
      <c r="BC915" s="35"/>
    </row>
    <row r="916" spans="1:5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AY916" s="35"/>
      <c r="AZ916" s="35"/>
      <c r="BA916" s="35"/>
      <c r="BB916" s="35"/>
      <c r="BC916" s="35"/>
    </row>
    <row r="917" spans="1:5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AY917" s="35"/>
      <c r="AZ917" s="35"/>
      <c r="BA917" s="35"/>
      <c r="BB917" s="35"/>
      <c r="BC917" s="35"/>
    </row>
    <row r="918" spans="1:5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AY918" s="35"/>
      <c r="AZ918" s="35"/>
      <c r="BA918" s="35"/>
      <c r="BB918" s="35"/>
      <c r="BC918" s="35"/>
    </row>
    <row r="919" spans="1:5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AY919" s="35"/>
      <c r="AZ919" s="35"/>
      <c r="BA919" s="35"/>
      <c r="BB919" s="35"/>
      <c r="BC919" s="35"/>
    </row>
    <row r="920" spans="1:5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AY920" s="35"/>
      <c r="AZ920" s="35"/>
      <c r="BA920" s="35"/>
      <c r="BB920" s="35"/>
      <c r="BC920" s="35"/>
    </row>
    <row r="921" spans="1:5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AY921" s="35"/>
      <c r="AZ921" s="35"/>
      <c r="BA921" s="35"/>
      <c r="BB921" s="35"/>
      <c r="BC921" s="35"/>
    </row>
    <row r="922" spans="1:5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AY922" s="35"/>
      <c r="AZ922" s="35"/>
      <c r="BA922" s="35"/>
      <c r="BB922" s="35"/>
      <c r="BC922" s="35"/>
    </row>
    <row r="923" spans="1:5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AY923" s="35"/>
      <c r="AZ923" s="35"/>
      <c r="BA923" s="35"/>
      <c r="BB923" s="35"/>
      <c r="BC923" s="35"/>
    </row>
    <row r="924" spans="1:5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AY924" s="35"/>
      <c r="AZ924" s="35"/>
      <c r="BA924" s="35"/>
      <c r="BB924" s="35"/>
      <c r="BC924" s="35"/>
    </row>
    <row r="925" spans="1:5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AY925" s="35"/>
      <c r="AZ925" s="35"/>
      <c r="BA925" s="35"/>
      <c r="BB925" s="35"/>
      <c r="BC925" s="35"/>
    </row>
    <row r="926" spans="1:5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AY926" s="35"/>
      <c r="AZ926" s="35"/>
      <c r="BA926" s="35"/>
      <c r="BB926" s="35"/>
      <c r="BC926" s="35"/>
    </row>
    <row r="927" spans="1:5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AY927" s="35"/>
      <c r="AZ927" s="35"/>
      <c r="BA927" s="35"/>
      <c r="BB927" s="35"/>
      <c r="BC927" s="35"/>
    </row>
    <row r="928" spans="1:5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AY928" s="35"/>
      <c r="AZ928" s="35"/>
      <c r="BA928" s="35"/>
      <c r="BB928" s="35"/>
      <c r="BC928" s="35"/>
    </row>
    <row r="929" spans="1:5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AY929" s="35"/>
      <c r="AZ929" s="35"/>
      <c r="BA929" s="35"/>
      <c r="BB929" s="35"/>
      <c r="BC929" s="35"/>
    </row>
    <row r="930" spans="1:5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AY930" s="35"/>
      <c r="AZ930" s="35"/>
      <c r="BA930" s="35"/>
      <c r="BB930" s="35"/>
      <c r="BC930" s="35"/>
    </row>
    <row r="931" spans="1:5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AY931" s="35"/>
      <c r="AZ931" s="35"/>
      <c r="BA931" s="35"/>
      <c r="BB931" s="35"/>
      <c r="BC931" s="35"/>
    </row>
    <row r="932" spans="1:5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AY932" s="35"/>
      <c r="AZ932" s="35"/>
      <c r="BA932" s="35"/>
      <c r="BB932" s="35"/>
      <c r="BC932" s="35"/>
    </row>
    <row r="933" spans="1:5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AY933" s="35"/>
      <c r="AZ933" s="35"/>
      <c r="BA933" s="35"/>
      <c r="BB933" s="35"/>
      <c r="BC933" s="35"/>
    </row>
    <row r="934" spans="1:5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AY934" s="35"/>
      <c r="AZ934" s="35"/>
      <c r="BA934" s="35"/>
      <c r="BB934" s="35"/>
      <c r="BC934" s="35"/>
    </row>
    <row r="935" spans="1:5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AY935" s="35"/>
      <c r="AZ935" s="35"/>
      <c r="BA935" s="35"/>
      <c r="BB935" s="35"/>
      <c r="BC935" s="35"/>
    </row>
    <row r="936" spans="1:5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AY936" s="35"/>
      <c r="AZ936" s="35"/>
      <c r="BA936" s="35"/>
      <c r="BB936" s="35"/>
      <c r="BC936" s="35"/>
    </row>
    <row r="937" spans="1:5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AY937" s="35"/>
      <c r="AZ937" s="35"/>
      <c r="BA937" s="35"/>
      <c r="BB937" s="35"/>
      <c r="BC937" s="35"/>
    </row>
    <row r="938" spans="1:5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AY938" s="35"/>
      <c r="AZ938" s="35"/>
      <c r="BA938" s="35"/>
      <c r="BB938" s="35"/>
      <c r="BC938" s="35"/>
    </row>
    <row r="939" spans="1:5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AY939" s="35"/>
      <c r="AZ939" s="35"/>
      <c r="BA939" s="35"/>
      <c r="BB939" s="35"/>
      <c r="BC939" s="35"/>
    </row>
    <row r="940" spans="1:5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AY940" s="35"/>
      <c r="AZ940" s="35"/>
      <c r="BA940" s="35"/>
      <c r="BB940" s="35"/>
      <c r="BC940" s="35"/>
    </row>
    <row r="941" spans="1:5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AY941" s="35"/>
      <c r="AZ941" s="35"/>
      <c r="BA941" s="35"/>
      <c r="BB941" s="35"/>
      <c r="BC941" s="35"/>
    </row>
    <row r="942" spans="1:5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AY942" s="35"/>
      <c r="AZ942" s="35"/>
      <c r="BA942" s="35"/>
      <c r="BB942" s="35"/>
      <c r="BC942" s="35"/>
    </row>
    <row r="943" spans="1:5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AY943" s="35"/>
      <c r="AZ943" s="35"/>
      <c r="BA943" s="35"/>
      <c r="BB943" s="35"/>
      <c r="BC943" s="35"/>
    </row>
    <row r="944" spans="1:5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AY944" s="35"/>
      <c r="AZ944" s="35"/>
      <c r="BA944" s="35"/>
      <c r="BB944" s="35"/>
      <c r="BC944" s="35"/>
    </row>
    <row r="945" spans="1:5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AY945" s="35"/>
      <c r="AZ945" s="35"/>
      <c r="BA945" s="35"/>
      <c r="BB945" s="35"/>
      <c r="BC945" s="35"/>
    </row>
    <row r="946" spans="1:5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AY946" s="35"/>
      <c r="AZ946" s="35"/>
      <c r="BA946" s="35"/>
      <c r="BB946" s="35"/>
      <c r="BC946" s="35"/>
    </row>
    <row r="947" spans="1:5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AY947" s="35"/>
      <c r="AZ947" s="35"/>
      <c r="BA947" s="35"/>
      <c r="BB947" s="35"/>
      <c r="BC947" s="35"/>
    </row>
    <row r="948" spans="1:5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AY948" s="35"/>
      <c r="AZ948" s="35"/>
      <c r="BA948" s="35"/>
      <c r="BB948" s="35"/>
      <c r="BC948" s="35"/>
    </row>
    <row r="949" spans="1:5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AY949" s="35"/>
      <c r="AZ949" s="35"/>
      <c r="BA949" s="35"/>
      <c r="BB949" s="35"/>
      <c r="BC949" s="35"/>
    </row>
    <row r="950" spans="1:5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AY950" s="35"/>
      <c r="AZ950" s="35"/>
      <c r="BA950" s="35"/>
      <c r="BB950" s="35"/>
      <c r="BC950" s="35"/>
    </row>
    <row r="951" spans="1:5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AY951" s="35"/>
      <c r="AZ951" s="35"/>
      <c r="BA951" s="35"/>
      <c r="BB951" s="35"/>
      <c r="BC951" s="35"/>
    </row>
    <row r="952" spans="1:5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AY952" s="35"/>
      <c r="AZ952" s="35"/>
      <c r="BA952" s="35"/>
      <c r="BB952" s="35"/>
      <c r="BC952" s="35"/>
    </row>
    <row r="953" spans="1:5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AY953" s="35"/>
      <c r="AZ953" s="35"/>
      <c r="BA953" s="35"/>
      <c r="BB953" s="35"/>
      <c r="BC953" s="35"/>
    </row>
    <row r="954" spans="1:5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AY954" s="35"/>
      <c r="AZ954" s="35"/>
      <c r="BA954" s="35"/>
      <c r="BB954" s="35"/>
      <c r="BC954" s="35"/>
    </row>
    <row r="955" spans="1: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AY955" s="35"/>
      <c r="AZ955" s="35"/>
      <c r="BA955" s="35"/>
      <c r="BB955" s="35"/>
      <c r="BC955" s="35"/>
    </row>
    <row r="956" spans="1:5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AY956" s="35"/>
      <c r="AZ956" s="35"/>
      <c r="BA956" s="35"/>
      <c r="BB956" s="35"/>
      <c r="BC956" s="35"/>
    </row>
    <row r="957" spans="1:5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AY957" s="35"/>
      <c r="AZ957" s="35"/>
      <c r="BA957" s="35"/>
      <c r="BB957" s="35"/>
      <c r="BC957" s="35"/>
    </row>
    <row r="958" spans="1:5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AY958" s="35"/>
      <c r="AZ958" s="35"/>
      <c r="BA958" s="35"/>
      <c r="BB958" s="35"/>
      <c r="BC958" s="35"/>
    </row>
    <row r="959" spans="1:5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AY959" s="35"/>
      <c r="AZ959" s="35"/>
      <c r="BA959" s="35"/>
      <c r="BB959" s="35"/>
      <c r="BC959" s="35"/>
    </row>
    <row r="960" spans="1:5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AY960" s="35"/>
      <c r="AZ960" s="35"/>
      <c r="BA960" s="35"/>
      <c r="BB960" s="35"/>
      <c r="BC960" s="35"/>
    </row>
    <row r="961" spans="1:5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AY961" s="35"/>
      <c r="AZ961" s="35"/>
      <c r="BA961" s="35"/>
      <c r="BB961" s="35"/>
      <c r="BC961" s="35"/>
    </row>
    <row r="962" spans="1:5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AY962" s="35"/>
      <c r="AZ962" s="35"/>
      <c r="BA962" s="35"/>
      <c r="BB962" s="35"/>
      <c r="BC962" s="35"/>
    </row>
    <row r="963" spans="1:5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AY963" s="35"/>
      <c r="AZ963" s="35"/>
      <c r="BA963" s="35"/>
      <c r="BB963" s="35"/>
      <c r="BC963" s="35"/>
    </row>
    <row r="964" spans="1:5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AY964" s="35"/>
      <c r="AZ964" s="35"/>
      <c r="BA964" s="35"/>
      <c r="BB964" s="35"/>
      <c r="BC964" s="35"/>
    </row>
    <row r="965" spans="1:5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AY965" s="35"/>
      <c r="AZ965" s="35"/>
      <c r="BA965" s="35"/>
      <c r="BB965" s="35"/>
      <c r="BC965" s="35"/>
    </row>
    <row r="966" spans="1:5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AY966" s="35"/>
      <c r="AZ966" s="35"/>
      <c r="BA966" s="35"/>
      <c r="BB966" s="35"/>
      <c r="BC966" s="35"/>
    </row>
    <row r="967" spans="1:5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AY967" s="35"/>
      <c r="AZ967" s="35"/>
      <c r="BA967" s="35"/>
      <c r="BB967" s="35"/>
      <c r="BC967" s="35"/>
    </row>
    <row r="968" spans="1:5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AY968" s="35"/>
      <c r="AZ968" s="35"/>
      <c r="BA968" s="35"/>
      <c r="BB968" s="35"/>
      <c r="BC968" s="35"/>
    </row>
    <row r="969" spans="1:5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AY969" s="35"/>
      <c r="AZ969" s="35"/>
      <c r="BA969" s="35"/>
      <c r="BB969" s="35"/>
      <c r="BC969" s="35"/>
    </row>
    <row r="970" spans="1:5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AY970" s="35"/>
      <c r="AZ970" s="35"/>
      <c r="BA970" s="35"/>
      <c r="BB970" s="35"/>
      <c r="BC970" s="35"/>
    </row>
    <row r="971" spans="1:5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AY971" s="35"/>
      <c r="AZ971" s="35"/>
      <c r="BA971" s="35"/>
      <c r="BB971" s="35"/>
      <c r="BC971" s="35"/>
    </row>
    <row r="972" spans="1:5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AY972" s="35"/>
      <c r="AZ972" s="35"/>
      <c r="BA972" s="35"/>
      <c r="BB972" s="35"/>
      <c r="BC972" s="35"/>
    </row>
    <row r="973" spans="1:5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AY973" s="35"/>
      <c r="AZ973" s="35"/>
      <c r="BA973" s="35"/>
      <c r="BB973" s="35"/>
      <c r="BC973" s="35"/>
    </row>
    <row r="974" spans="1:5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AY974" s="35"/>
      <c r="AZ974" s="35"/>
      <c r="BA974" s="35"/>
      <c r="BB974" s="35"/>
      <c r="BC974" s="35"/>
    </row>
    <row r="975" spans="1:5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AY975" s="35"/>
      <c r="AZ975" s="35"/>
      <c r="BA975" s="35"/>
      <c r="BB975" s="35"/>
      <c r="BC975" s="35"/>
    </row>
    <row r="976" spans="1:5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AY976" s="35"/>
      <c r="AZ976" s="35"/>
      <c r="BA976" s="35"/>
      <c r="BB976" s="35"/>
      <c r="BC976" s="35"/>
    </row>
    <row r="977" spans="1:5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AY977" s="35"/>
      <c r="AZ977" s="35"/>
      <c r="BA977" s="35"/>
      <c r="BB977" s="35"/>
      <c r="BC977" s="35"/>
    </row>
    <row r="978" spans="1:5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AY978" s="35"/>
      <c r="AZ978" s="35"/>
      <c r="BA978" s="35"/>
      <c r="BB978" s="35"/>
      <c r="BC978" s="35"/>
    </row>
    <row r="979" spans="1:5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AY979" s="35"/>
      <c r="AZ979" s="35"/>
      <c r="BA979" s="35"/>
      <c r="BB979" s="35"/>
      <c r="BC979" s="35"/>
    </row>
    <row r="980" spans="1:5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AY980" s="35"/>
      <c r="AZ980" s="35"/>
      <c r="BA980" s="35"/>
      <c r="BB980" s="35"/>
      <c r="BC980" s="35"/>
    </row>
    <row r="981" spans="1:5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AY981" s="35"/>
      <c r="AZ981" s="35"/>
      <c r="BA981" s="35"/>
      <c r="BB981" s="35"/>
      <c r="BC981" s="35"/>
    </row>
    <row r="982" spans="1:5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AY982" s="35"/>
      <c r="AZ982" s="35"/>
      <c r="BA982" s="35"/>
      <c r="BB982" s="35"/>
      <c r="BC982" s="35"/>
    </row>
    <row r="983" spans="1:5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AY983" s="35"/>
      <c r="AZ983" s="35"/>
      <c r="BA983" s="35"/>
      <c r="BB983" s="35"/>
      <c r="BC983" s="35"/>
    </row>
    <row r="984" spans="1:5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AY984" s="35"/>
      <c r="AZ984" s="35"/>
      <c r="BA984" s="35"/>
      <c r="BB984" s="35"/>
      <c r="BC984" s="35"/>
    </row>
    <row r="985" spans="1:5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AY985" s="35"/>
      <c r="AZ985" s="35"/>
      <c r="BA985" s="35"/>
      <c r="BB985" s="35"/>
      <c r="BC985" s="35"/>
    </row>
    <row r="986" spans="1:5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AY986" s="35"/>
      <c r="AZ986" s="35"/>
      <c r="BA986" s="35"/>
      <c r="BB986" s="35"/>
      <c r="BC986" s="35"/>
    </row>
    <row r="987" spans="1:5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AY987" s="35"/>
      <c r="AZ987" s="35"/>
      <c r="BA987" s="35"/>
      <c r="BB987" s="35"/>
      <c r="BC987" s="35"/>
    </row>
    <row r="988" spans="1:5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AY988" s="35"/>
      <c r="AZ988" s="35"/>
      <c r="BA988" s="35"/>
      <c r="BB988" s="35"/>
      <c r="BC988" s="35"/>
    </row>
    <row r="989" spans="1:5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AY989" s="35"/>
      <c r="AZ989" s="35"/>
      <c r="BA989" s="35"/>
      <c r="BB989" s="35"/>
      <c r="BC989" s="35"/>
    </row>
    <row r="990" spans="1:5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AY990" s="35"/>
      <c r="AZ990" s="35"/>
      <c r="BA990" s="35"/>
      <c r="BB990" s="35"/>
      <c r="BC990" s="35"/>
    </row>
    <row r="991" spans="1:5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AY991" s="35"/>
      <c r="AZ991" s="35"/>
      <c r="BA991" s="35"/>
      <c r="BB991" s="35"/>
      <c r="BC991" s="35"/>
    </row>
    <row r="992" spans="1:5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AY992" s="35"/>
      <c r="AZ992" s="35"/>
      <c r="BA992" s="35"/>
      <c r="BB992" s="35"/>
      <c r="BC992" s="35"/>
    </row>
    <row r="993" spans="1:5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AY993" s="35"/>
      <c r="AZ993" s="35"/>
      <c r="BA993" s="35"/>
      <c r="BB993" s="35"/>
      <c r="BC993" s="35"/>
    </row>
    <row r="994" spans="1:5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AY994" s="35"/>
      <c r="AZ994" s="35"/>
      <c r="BA994" s="35"/>
      <c r="BB994" s="35"/>
      <c r="BC994" s="35"/>
    </row>
    <row r="995" spans="1:5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AY995" s="35"/>
      <c r="AZ995" s="35"/>
      <c r="BA995" s="35"/>
      <c r="BB995" s="35"/>
      <c r="BC995" s="35"/>
    </row>
    <row r="996" spans="1:5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AY996" s="35"/>
      <c r="AZ996" s="35"/>
      <c r="BA996" s="35"/>
      <c r="BB996" s="35"/>
      <c r="BC996" s="35"/>
    </row>
    <row r="997" spans="1:5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AY997" s="35"/>
      <c r="AZ997" s="35"/>
      <c r="BA997" s="35"/>
      <c r="BB997" s="35"/>
      <c r="BC997" s="35"/>
    </row>
    <row r="998" spans="1:5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AY998" s="35"/>
      <c r="AZ998" s="35"/>
      <c r="BA998" s="35"/>
      <c r="BB998" s="35"/>
      <c r="BC998" s="35"/>
    </row>
    <row r="999" spans="1:5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AY999" s="35"/>
      <c r="AZ999" s="35"/>
      <c r="BA999" s="35"/>
      <c r="BB999" s="35"/>
      <c r="BC999" s="35"/>
    </row>
    <row r="1000" spans="1:5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AY1000" s="35"/>
      <c r="AZ1000" s="35"/>
      <c r="BA1000" s="35"/>
      <c r="BB1000" s="35"/>
      <c r="BC1000" s="35"/>
    </row>
    <row r="1001" spans="1:5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AY1001" s="35"/>
      <c r="AZ1001" s="35"/>
      <c r="BA1001" s="35"/>
      <c r="BB1001" s="35"/>
      <c r="BC1001" s="35"/>
    </row>
  </sheetData>
  <autoFilter ref="A1:BE301" xr:uid="{5399DEA8-15E4-486F-8EC4-D54203A1F7FA}">
    <sortState xmlns:xlrd2="http://schemas.microsoft.com/office/spreadsheetml/2017/richdata2" ref="A2:BE301">
      <sortCondition descending="1" ref="AU1:AU30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B357-2858-4EB3-B84D-3C091CE80AC1}">
  <dimension ref="A1:C303"/>
  <sheetViews>
    <sheetView workbookViewId="0">
      <selection activeCell="E8" sqref="E8"/>
    </sheetView>
  </sheetViews>
  <sheetFormatPr defaultRowHeight="14.4"/>
  <cols>
    <col min="3" max="3" width="12.6640625" bestFit="1" customWidth="1"/>
  </cols>
  <sheetData>
    <row r="1" spans="1:3">
      <c r="A1" s="36" t="s">
        <v>172</v>
      </c>
      <c r="B1" s="36" t="s">
        <v>173</v>
      </c>
      <c r="C1" s="36" t="s">
        <v>174</v>
      </c>
    </row>
    <row r="2" spans="1:3">
      <c r="A2">
        <v>0</v>
      </c>
      <c r="B2">
        <v>0</v>
      </c>
      <c r="C2">
        <f>(B3-B2)*((A3+A2)/2)</f>
        <v>0</v>
      </c>
    </row>
    <row r="3" spans="1:3">
      <c r="A3">
        <v>1.1764705882352941E-2</v>
      </c>
      <c r="B3">
        <v>0</v>
      </c>
      <c r="C3">
        <f t="shared" ref="C3:C66" si="0">(B4-B3)*((A4+A3)/2)</f>
        <v>0</v>
      </c>
    </row>
    <row r="4" spans="1:3">
      <c r="A4">
        <v>2.3529411764705882E-2</v>
      </c>
      <c r="B4">
        <v>0</v>
      </c>
      <c r="C4">
        <f t="shared" si="0"/>
        <v>0</v>
      </c>
    </row>
    <row r="5" spans="1:3">
      <c r="A5">
        <v>3.5294117647058823E-2</v>
      </c>
      <c r="B5">
        <v>0</v>
      </c>
      <c r="C5">
        <f t="shared" si="0"/>
        <v>0</v>
      </c>
    </row>
    <row r="6" spans="1:3">
      <c r="A6">
        <v>4.7058823529411764E-2</v>
      </c>
      <c r="B6">
        <v>0</v>
      </c>
      <c r="C6">
        <f t="shared" si="0"/>
        <v>0</v>
      </c>
    </row>
    <row r="7" spans="1:3">
      <c r="A7">
        <v>5.8823529411764705E-2</v>
      </c>
      <c r="B7">
        <v>0</v>
      </c>
      <c r="C7">
        <f t="shared" si="0"/>
        <v>0</v>
      </c>
    </row>
    <row r="8" spans="1:3">
      <c r="A8">
        <v>7.0588235294117646E-2</v>
      </c>
      <c r="B8">
        <v>0</v>
      </c>
      <c r="C8">
        <f t="shared" si="0"/>
        <v>3.2831737346101229E-4</v>
      </c>
    </row>
    <row r="9" spans="1:3">
      <c r="A9">
        <v>7.0588235294117646E-2</v>
      </c>
      <c r="B9">
        <v>4.6511627906976744E-3</v>
      </c>
      <c r="C9">
        <f t="shared" si="0"/>
        <v>3.2831737346101229E-4</v>
      </c>
    </row>
    <row r="10" spans="1:3">
      <c r="A10">
        <v>7.0588235294117646E-2</v>
      </c>
      <c r="B10">
        <v>9.3023255813953487E-3</v>
      </c>
      <c r="C10">
        <f t="shared" si="0"/>
        <v>3.2831737346101229E-4</v>
      </c>
    </row>
    <row r="11" spans="1:3">
      <c r="A11">
        <v>7.0588235294117646E-2</v>
      </c>
      <c r="B11">
        <v>1.3953488372093023E-2</v>
      </c>
      <c r="C11">
        <f t="shared" si="0"/>
        <v>0</v>
      </c>
    </row>
    <row r="12" spans="1:3">
      <c r="A12">
        <v>8.2352941176470587E-2</v>
      </c>
      <c r="B12">
        <v>1.3953488372093023E-2</v>
      </c>
      <c r="C12">
        <f t="shared" si="0"/>
        <v>0</v>
      </c>
    </row>
    <row r="13" spans="1:3">
      <c r="A13">
        <v>9.4117647058823528E-2</v>
      </c>
      <c r="B13">
        <v>1.3953488372093023E-2</v>
      </c>
      <c r="C13">
        <f t="shared" si="0"/>
        <v>4.377564979480164E-4</v>
      </c>
    </row>
    <row r="14" spans="1:3">
      <c r="A14">
        <v>9.4117647058823528E-2</v>
      </c>
      <c r="B14">
        <v>1.8604651162790697E-2</v>
      </c>
      <c r="C14">
        <f t="shared" si="0"/>
        <v>0</v>
      </c>
    </row>
    <row r="15" spans="1:3">
      <c r="A15">
        <v>0.10588235294117647</v>
      </c>
      <c r="B15">
        <v>1.8604651162790697E-2</v>
      </c>
      <c r="C15">
        <f t="shared" si="0"/>
        <v>0</v>
      </c>
    </row>
    <row r="16" spans="1:3">
      <c r="A16">
        <v>0.11764705882352941</v>
      </c>
      <c r="B16">
        <v>1.8604651162790697E-2</v>
      </c>
      <c r="C16">
        <f t="shared" si="0"/>
        <v>0</v>
      </c>
    </row>
    <row r="17" spans="1:3">
      <c r="A17">
        <v>0.12941176470588237</v>
      </c>
      <c r="B17">
        <v>1.8604651162790697E-2</v>
      </c>
      <c r="C17">
        <f t="shared" si="0"/>
        <v>6.0191518467852265E-4</v>
      </c>
    </row>
    <row r="18" spans="1:3">
      <c r="A18">
        <v>0.12941176470588237</v>
      </c>
      <c r="B18">
        <v>2.3255813953488372E-2</v>
      </c>
      <c r="C18">
        <f t="shared" si="0"/>
        <v>6.0191518467852265E-4</v>
      </c>
    </row>
    <row r="19" spans="1:3">
      <c r="A19">
        <v>0.12941176470588237</v>
      </c>
      <c r="B19">
        <v>2.7906976744186046E-2</v>
      </c>
      <c r="C19">
        <f t="shared" si="0"/>
        <v>0</v>
      </c>
    </row>
    <row r="20" spans="1:3">
      <c r="A20">
        <v>0.14117647058823529</v>
      </c>
      <c r="B20">
        <v>2.7906976744186046E-2</v>
      </c>
      <c r="C20">
        <f t="shared" si="0"/>
        <v>6.5663474692202457E-4</v>
      </c>
    </row>
    <row r="21" spans="1:3">
      <c r="A21">
        <v>0.14117647058823529</v>
      </c>
      <c r="B21">
        <v>3.255813953488372E-2</v>
      </c>
      <c r="C21">
        <f t="shared" si="0"/>
        <v>6.5663474692202457E-4</v>
      </c>
    </row>
    <row r="22" spans="1:3">
      <c r="A22">
        <v>0.14117647058823529</v>
      </c>
      <c r="B22">
        <v>3.7209302325581395E-2</v>
      </c>
      <c r="C22">
        <f t="shared" si="0"/>
        <v>0</v>
      </c>
    </row>
    <row r="23" spans="1:3">
      <c r="A23">
        <v>0.15294117647058825</v>
      </c>
      <c r="B23">
        <v>3.7209302325581395E-2</v>
      </c>
      <c r="C23">
        <f t="shared" si="0"/>
        <v>0</v>
      </c>
    </row>
    <row r="24" spans="1:3">
      <c r="A24">
        <v>0.16470588235294117</v>
      </c>
      <c r="B24">
        <v>3.7209302325581395E-2</v>
      </c>
      <c r="C24">
        <f t="shared" si="0"/>
        <v>0</v>
      </c>
    </row>
    <row r="25" spans="1:3">
      <c r="A25">
        <v>0.17647058823529413</v>
      </c>
      <c r="B25">
        <v>3.7209302325581395E-2</v>
      </c>
      <c r="C25">
        <f t="shared" si="0"/>
        <v>0</v>
      </c>
    </row>
    <row r="26" spans="1:3">
      <c r="A26">
        <v>0.18823529411764706</v>
      </c>
      <c r="B26">
        <v>3.7209302325581395E-2</v>
      </c>
      <c r="C26">
        <f t="shared" si="0"/>
        <v>8.755129958960328E-4</v>
      </c>
    </row>
    <row r="27" spans="1:3">
      <c r="A27">
        <v>0.18823529411764706</v>
      </c>
      <c r="B27">
        <v>4.1860465116279069E-2</v>
      </c>
      <c r="C27">
        <f t="shared" si="0"/>
        <v>8.755129958960328E-4</v>
      </c>
    </row>
    <row r="28" spans="1:3">
      <c r="A28">
        <v>0.18823529411764706</v>
      </c>
      <c r="B28">
        <v>4.6511627906976744E-2</v>
      </c>
      <c r="C28">
        <f t="shared" si="0"/>
        <v>8.755129958960328E-4</v>
      </c>
    </row>
    <row r="29" spans="1:3">
      <c r="A29">
        <v>0.18823529411764706</v>
      </c>
      <c r="B29">
        <v>5.1162790697674418E-2</v>
      </c>
      <c r="C29">
        <f t="shared" si="0"/>
        <v>8.755129958960328E-4</v>
      </c>
    </row>
    <row r="30" spans="1:3">
      <c r="A30">
        <v>0.18823529411764706</v>
      </c>
      <c r="B30">
        <v>5.5813953488372092E-2</v>
      </c>
      <c r="C30">
        <f t="shared" si="0"/>
        <v>0</v>
      </c>
    </row>
    <row r="31" spans="1:3">
      <c r="A31">
        <v>0.2</v>
      </c>
      <c r="B31">
        <v>5.5813953488372092E-2</v>
      </c>
      <c r="C31">
        <f t="shared" si="0"/>
        <v>0</v>
      </c>
    </row>
    <row r="32" spans="1:3">
      <c r="A32">
        <v>0.21176470588235294</v>
      </c>
      <c r="B32">
        <v>5.5813953488372092E-2</v>
      </c>
      <c r="C32">
        <f t="shared" si="0"/>
        <v>0</v>
      </c>
    </row>
    <row r="33" spans="1:3">
      <c r="A33">
        <v>0.22352941176470589</v>
      </c>
      <c r="B33">
        <v>5.5813953488372092E-2</v>
      </c>
      <c r="C33">
        <f t="shared" si="0"/>
        <v>0</v>
      </c>
    </row>
    <row r="34" spans="1:3">
      <c r="A34">
        <v>0.23529411764705882</v>
      </c>
      <c r="B34">
        <v>5.5813953488372092E-2</v>
      </c>
      <c r="C34">
        <f t="shared" si="0"/>
        <v>1.094391244870041E-3</v>
      </c>
    </row>
    <row r="35" spans="1:3">
      <c r="A35">
        <v>0.23529411764705882</v>
      </c>
      <c r="B35">
        <v>6.0465116279069767E-2</v>
      </c>
      <c r="C35">
        <f t="shared" si="0"/>
        <v>0</v>
      </c>
    </row>
    <row r="36" spans="1:3">
      <c r="A36">
        <v>0.24705882352941178</v>
      </c>
      <c r="B36">
        <v>6.0465116279069767E-2</v>
      </c>
      <c r="C36">
        <f t="shared" si="0"/>
        <v>1.1491108071135432E-3</v>
      </c>
    </row>
    <row r="37" spans="1:3">
      <c r="A37">
        <v>0.24705882352941178</v>
      </c>
      <c r="B37">
        <v>6.5116279069767441E-2</v>
      </c>
      <c r="C37">
        <f t="shared" si="0"/>
        <v>0</v>
      </c>
    </row>
    <row r="38" spans="1:3">
      <c r="A38">
        <v>0.25882352941176473</v>
      </c>
      <c r="B38">
        <v>6.5116279069767441E-2</v>
      </c>
      <c r="C38">
        <f t="shared" si="0"/>
        <v>0</v>
      </c>
    </row>
    <row r="39" spans="1:3">
      <c r="A39">
        <v>0.27058823529411763</v>
      </c>
      <c r="B39">
        <v>6.5116279069767441E-2</v>
      </c>
      <c r="C39">
        <f t="shared" si="0"/>
        <v>0</v>
      </c>
    </row>
    <row r="40" spans="1:3">
      <c r="A40">
        <v>0.28235294117647058</v>
      </c>
      <c r="B40">
        <v>6.5116279069767441E-2</v>
      </c>
      <c r="C40">
        <f t="shared" si="0"/>
        <v>0</v>
      </c>
    </row>
    <row r="41" spans="1:3">
      <c r="A41">
        <v>0.29411764705882354</v>
      </c>
      <c r="B41">
        <v>6.5116279069767441E-2</v>
      </c>
      <c r="C41">
        <f t="shared" si="0"/>
        <v>0</v>
      </c>
    </row>
    <row r="42" spans="1:3">
      <c r="A42">
        <v>0.30588235294117649</v>
      </c>
      <c r="B42">
        <v>6.5116279069767441E-2</v>
      </c>
      <c r="C42">
        <f t="shared" si="0"/>
        <v>1.4227086183310534E-3</v>
      </c>
    </row>
    <row r="43" spans="1:3">
      <c r="A43">
        <v>0.30588235294117649</v>
      </c>
      <c r="B43">
        <v>6.9767441860465115E-2</v>
      </c>
      <c r="C43">
        <f t="shared" si="0"/>
        <v>0</v>
      </c>
    </row>
    <row r="44" spans="1:3">
      <c r="A44">
        <v>0.31764705882352939</v>
      </c>
      <c r="B44">
        <v>6.9767441860465115E-2</v>
      </c>
      <c r="C44">
        <f t="shared" si="0"/>
        <v>0</v>
      </c>
    </row>
    <row r="45" spans="1:3">
      <c r="A45">
        <v>0.32941176470588235</v>
      </c>
      <c r="B45">
        <v>6.9767441860465115E-2</v>
      </c>
      <c r="C45">
        <f t="shared" si="0"/>
        <v>0</v>
      </c>
    </row>
    <row r="46" spans="1:3">
      <c r="A46">
        <v>0.3411764705882353</v>
      </c>
      <c r="B46">
        <v>6.9767441860465115E-2</v>
      </c>
      <c r="C46">
        <f t="shared" si="0"/>
        <v>1.5868673050615596E-3</v>
      </c>
    </row>
    <row r="47" spans="1:3">
      <c r="A47">
        <v>0.3411764705882353</v>
      </c>
      <c r="B47">
        <v>7.441860465116279E-2</v>
      </c>
      <c r="C47">
        <f t="shared" si="0"/>
        <v>1.5868673050615596E-3</v>
      </c>
    </row>
    <row r="48" spans="1:3">
      <c r="A48">
        <v>0.3411764705882353</v>
      </c>
      <c r="B48">
        <v>7.9069767441860464E-2</v>
      </c>
      <c r="C48">
        <f t="shared" si="0"/>
        <v>1.5868673050615596E-3</v>
      </c>
    </row>
    <row r="49" spans="1:3">
      <c r="A49">
        <v>0.3411764705882353</v>
      </c>
      <c r="B49">
        <v>8.3720930232558138E-2</v>
      </c>
      <c r="C49">
        <f t="shared" si="0"/>
        <v>1.5868673050615596E-3</v>
      </c>
    </row>
    <row r="50" spans="1:3">
      <c r="A50">
        <v>0.3411764705882353</v>
      </c>
      <c r="B50">
        <v>8.8372093023255813E-2</v>
      </c>
      <c r="C50">
        <f t="shared" si="0"/>
        <v>0</v>
      </c>
    </row>
    <row r="51" spans="1:3">
      <c r="A51">
        <v>0.35294117647058826</v>
      </c>
      <c r="B51">
        <v>8.8372093023255813E-2</v>
      </c>
      <c r="C51">
        <f t="shared" si="0"/>
        <v>1.6415868673050615E-3</v>
      </c>
    </row>
    <row r="52" spans="1:3">
      <c r="A52">
        <v>0.35294117647058826</v>
      </c>
      <c r="B52">
        <v>9.3023255813953487E-2</v>
      </c>
      <c r="C52">
        <f t="shared" si="0"/>
        <v>0</v>
      </c>
    </row>
    <row r="53" spans="1:3">
      <c r="A53">
        <v>0.36470588235294116</v>
      </c>
      <c r="B53">
        <v>9.3023255813953487E-2</v>
      </c>
      <c r="C53">
        <f t="shared" si="0"/>
        <v>1.6963064295485635E-3</v>
      </c>
    </row>
    <row r="54" spans="1:3">
      <c r="A54">
        <v>0.36470588235294116</v>
      </c>
      <c r="B54">
        <v>9.7674418604651161E-2</v>
      </c>
      <c r="C54">
        <f t="shared" si="0"/>
        <v>1.6963064295485635E-3</v>
      </c>
    </row>
    <row r="55" spans="1:3">
      <c r="A55">
        <v>0.36470588235294116</v>
      </c>
      <c r="B55">
        <v>0.10232558139534884</v>
      </c>
      <c r="C55">
        <f t="shared" si="0"/>
        <v>0</v>
      </c>
    </row>
    <row r="56" spans="1:3">
      <c r="A56">
        <v>0.37647058823529411</v>
      </c>
      <c r="B56">
        <v>0.10232558139534884</v>
      </c>
      <c r="C56">
        <f t="shared" si="0"/>
        <v>0</v>
      </c>
    </row>
    <row r="57" spans="1:3">
      <c r="A57">
        <v>0.38823529411764707</v>
      </c>
      <c r="B57">
        <v>0.10232558139534884</v>
      </c>
      <c r="C57">
        <f t="shared" si="0"/>
        <v>1.8057455540355677E-3</v>
      </c>
    </row>
    <row r="58" spans="1:3">
      <c r="A58">
        <v>0.38823529411764707</v>
      </c>
      <c r="B58">
        <v>0.10697674418604651</v>
      </c>
      <c r="C58">
        <f t="shared" si="0"/>
        <v>0</v>
      </c>
    </row>
    <row r="59" spans="1:3">
      <c r="A59">
        <v>0.4</v>
      </c>
      <c r="B59">
        <v>0.10697674418604651</v>
      </c>
      <c r="C59">
        <f t="shared" si="0"/>
        <v>0</v>
      </c>
    </row>
    <row r="60" spans="1:3">
      <c r="A60">
        <v>0.41176470588235292</v>
      </c>
      <c r="B60">
        <v>0.10697674418604651</v>
      </c>
      <c r="C60">
        <f t="shared" si="0"/>
        <v>1.9151846785225718E-3</v>
      </c>
    </row>
    <row r="61" spans="1:3">
      <c r="A61">
        <v>0.41176470588235292</v>
      </c>
      <c r="B61">
        <v>0.11162790697674418</v>
      </c>
      <c r="C61">
        <f t="shared" si="0"/>
        <v>0</v>
      </c>
    </row>
    <row r="62" spans="1:3">
      <c r="A62">
        <v>0.42352941176470588</v>
      </c>
      <c r="B62">
        <v>0.11162790697674418</v>
      </c>
      <c r="C62">
        <f t="shared" si="0"/>
        <v>1.9699042407660739E-3</v>
      </c>
    </row>
    <row r="63" spans="1:3">
      <c r="A63">
        <v>0.42352941176470588</v>
      </c>
      <c r="B63">
        <v>0.11627906976744186</v>
      </c>
      <c r="C63">
        <f t="shared" si="0"/>
        <v>0</v>
      </c>
    </row>
    <row r="64" spans="1:3">
      <c r="A64">
        <v>0.43529411764705883</v>
      </c>
      <c r="B64">
        <v>0.11627906976744186</v>
      </c>
      <c r="C64">
        <f t="shared" si="0"/>
        <v>0</v>
      </c>
    </row>
    <row r="65" spans="1:3">
      <c r="A65">
        <v>0.44705882352941179</v>
      </c>
      <c r="B65">
        <v>0.11627906976744186</v>
      </c>
      <c r="C65">
        <f t="shared" si="0"/>
        <v>2.0793433652530782E-3</v>
      </c>
    </row>
    <row r="66" spans="1:3">
      <c r="A66">
        <v>0.44705882352941179</v>
      </c>
      <c r="B66">
        <v>0.12093023255813953</v>
      </c>
      <c r="C66">
        <f t="shared" si="0"/>
        <v>0</v>
      </c>
    </row>
    <row r="67" spans="1:3">
      <c r="A67">
        <v>0.45882352941176469</v>
      </c>
      <c r="B67">
        <v>0.12093023255813953</v>
      </c>
      <c r="C67">
        <f t="shared" ref="C67:C130" si="1">(B68-B67)*((A68+A67)/2)</f>
        <v>0</v>
      </c>
    </row>
    <row r="68" spans="1:3">
      <c r="A68">
        <v>0.47058823529411764</v>
      </c>
      <c r="B68">
        <v>0.12093023255813953</v>
      </c>
      <c r="C68">
        <f t="shared" si="1"/>
        <v>0</v>
      </c>
    </row>
    <row r="69" spans="1:3">
      <c r="A69">
        <v>0.4823529411764706</v>
      </c>
      <c r="B69">
        <v>0.12093023255813953</v>
      </c>
      <c r="C69">
        <f t="shared" si="1"/>
        <v>0</v>
      </c>
    </row>
    <row r="70" spans="1:3">
      <c r="A70">
        <v>0.49411764705882355</v>
      </c>
      <c r="B70">
        <v>0.12093023255813953</v>
      </c>
      <c r="C70">
        <f t="shared" si="1"/>
        <v>2.2982216142270933E-3</v>
      </c>
    </row>
    <row r="71" spans="1:3">
      <c r="A71">
        <v>0.49411764705882355</v>
      </c>
      <c r="B71">
        <v>0.12558139534883722</v>
      </c>
      <c r="C71">
        <f t="shared" si="1"/>
        <v>0</v>
      </c>
    </row>
    <row r="72" spans="1:3">
      <c r="A72">
        <v>0.50588235294117645</v>
      </c>
      <c r="B72">
        <v>0.12558139534883722</v>
      </c>
      <c r="C72">
        <f t="shared" si="1"/>
        <v>0</v>
      </c>
    </row>
    <row r="73" spans="1:3">
      <c r="A73">
        <v>0.51764705882352946</v>
      </c>
      <c r="B73">
        <v>0.12558139534883722</v>
      </c>
      <c r="C73">
        <f t="shared" si="1"/>
        <v>0</v>
      </c>
    </row>
    <row r="74" spans="1:3">
      <c r="A74">
        <v>0.52941176470588236</v>
      </c>
      <c r="B74">
        <v>0.12558139534883722</v>
      </c>
      <c r="C74">
        <f t="shared" si="1"/>
        <v>2.4623803009575849E-3</v>
      </c>
    </row>
    <row r="75" spans="1:3">
      <c r="A75">
        <v>0.52941176470588236</v>
      </c>
      <c r="B75">
        <v>0.13023255813953488</v>
      </c>
      <c r="C75">
        <f t="shared" si="1"/>
        <v>2.4623803009575997E-3</v>
      </c>
    </row>
    <row r="76" spans="1:3">
      <c r="A76">
        <v>0.52941176470588236</v>
      </c>
      <c r="B76">
        <v>0.13488372093023257</v>
      </c>
      <c r="C76">
        <f t="shared" si="1"/>
        <v>2.4623803009575849E-3</v>
      </c>
    </row>
    <row r="77" spans="1:3">
      <c r="A77">
        <v>0.52941176470588236</v>
      </c>
      <c r="B77">
        <v>0.13953488372093023</v>
      </c>
      <c r="C77">
        <f t="shared" si="1"/>
        <v>2.4623803009575997E-3</v>
      </c>
    </row>
    <row r="78" spans="1:3">
      <c r="A78">
        <v>0.52941176470588236</v>
      </c>
      <c r="B78">
        <v>0.14418604651162792</v>
      </c>
      <c r="C78">
        <f t="shared" si="1"/>
        <v>2.4623803009575849E-3</v>
      </c>
    </row>
    <row r="79" spans="1:3">
      <c r="A79">
        <v>0.52941176470588236</v>
      </c>
      <c r="B79">
        <v>0.14883720930232558</v>
      </c>
      <c r="C79">
        <f t="shared" si="1"/>
        <v>0</v>
      </c>
    </row>
    <row r="80" spans="1:3">
      <c r="A80">
        <v>0.54117647058823526</v>
      </c>
      <c r="B80">
        <v>0.14883720930232558</v>
      </c>
      <c r="C80">
        <f t="shared" si="1"/>
        <v>0</v>
      </c>
    </row>
    <row r="81" spans="1:3">
      <c r="A81">
        <v>0.55294117647058827</v>
      </c>
      <c r="B81">
        <v>0.14883720930232558</v>
      </c>
      <c r="C81">
        <f t="shared" si="1"/>
        <v>0</v>
      </c>
    </row>
    <row r="82" spans="1:3">
      <c r="A82">
        <v>0.56470588235294117</v>
      </c>
      <c r="B82">
        <v>0.14883720930232558</v>
      </c>
      <c r="C82">
        <f t="shared" si="1"/>
        <v>2.6265389876881061E-3</v>
      </c>
    </row>
    <row r="83" spans="1:3">
      <c r="A83">
        <v>0.56470588235294117</v>
      </c>
      <c r="B83">
        <v>0.15348837209302327</v>
      </c>
      <c r="C83">
        <f t="shared" si="1"/>
        <v>2.6265389876880905E-3</v>
      </c>
    </row>
    <row r="84" spans="1:3">
      <c r="A84">
        <v>0.56470588235294117</v>
      </c>
      <c r="B84">
        <v>0.15813953488372093</v>
      </c>
      <c r="C84">
        <f t="shared" si="1"/>
        <v>2.6265389876881061E-3</v>
      </c>
    </row>
    <row r="85" spans="1:3">
      <c r="A85">
        <v>0.56470588235294117</v>
      </c>
      <c r="B85">
        <v>0.16279069767441862</v>
      </c>
      <c r="C85">
        <f t="shared" si="1"/>
        <v>0</v>
      </c>
    </row>
    <row r="86" spans="1:3">
      <c r="A86">
        <v>0.57647058823529407</v>
      </c>
      <c r="B86">
        <v>0.16279069767441862</v>
      </c>
      <c r="C86">
        <f t="shared" si="1"/>
        <v>0</v>
      </c>
    </row>
    <row r="87" spans="1:3">
      <c r="A87">
        <v>0.58823529411764708</v>
      </c>
      <c r="B87">
        <v>0.16279069767441862</v>
      </c>
      <c r="C87">
        <f t="shared" si="1"/>
        <v>2.7359781121750943E-3</v>
      </c>
    </row>
    <row r="88" spans="1:3">
      <c r="A88">
        <v>0.58823529411764708</v>
      </c>
      <c r="B88">
        <v>0.16744186046511628</v>
      </c>
      <c r="C88">
        <f t="shared" si="1"/>
        <v>0</v>
      </c>
    </row>
    <row r="89" spans="1:3">
      <c r="A89">
        <v>0.6</v>
      </c>
      <c r="B89">
        <v>0.16744186046511628</v>
      </c>
      <c r="C89">
        <f t="shared" si="1"/>
        <v>2.7906976744186129E-3</v>
      </c>
    </row>
    <row r="90" spans="1:3">
      <c r="A90">
        <v>0.6</v>
      </c>
      <c r="B90">
        <v>0.17209302325581396</v>
      </c>
      <c r="C90">
        <f t="shared" si="1"/>
        <v>2.790697674418596E-3</v>
      </c>
    </row>
    <row r="91" spans="1:3">
      <c r="A91">
        <v>0.6</v>
      </c>
      <c r="B91">
        <v>0.17674418604651163</v>
      </c>
      <c r="C91">
        <f t="shared" si="1"/>
        <v>2.7906976744186129E-3</v>
      </c>
    </row>
    <row r="92" spans="1:3">
      <c r="A92">
        <v>0.6</v>
      </c>
      <c r="B92">
        <v>0.18139534883720931</v>
      </c>
      <c r="C92">
        <f t="shared" si="1"/>
        <v>2.790697674418596E-3</v>
      </c>
    </row>
    <row r="93" spans="1:3">
      <c r="A93">
        <v>0.6</v>
      </c>
      <c r="B93">
        <v>0.18604651162790697</v>
      </c>
      <c r="C93">
        <f t="shared" si="1"/>
        <v>0</v>
      </c>
    </row>
    <row r="94" spans="1:3">
      <c r="A94">
        <v>0.61176470588235299</v>
      </c>
      <c r="B94">
        <v>0.18604651162790697</v>
      </c>
      <c r="C94">
        <f t="shared" si="1"/>
        <v>0</v>
      </c>
    </row>
    <row r="95" spans="1:3">
      <c r="A95">
        <v>0.62352941176470589</v>
      </c>
      <c r="B95">
        <v>0.18604651162790697</v>
      </c>
      <c r="C95">
        <f t="shared" si="1"/>
        <v>0</v>
      </c>
    </row>
    <row r="96" spans="1:3">
      <c r="A96">
        <v>0.63529411764705879</v>
      </c>
      <c r="B96">
        <v>0.18604651162790697</v>
      </c>
      <c r="C96">
        <f t="shared" si="1"/>
        <v>2.9548563611491194E-3</v>
      </c>
    </row>
    <row r="97" spans="1:3">
      <c r="A97">
        <v>0.63529411764705879</v>
      </c>
      <c r="B97">
        <v>0.19069767441860466</v>
      </c>
      <c r="C97">
        <f t="shared" si="1"/>
        <v>2.9548563611491016E-3</v>
      </c>
    </row>
    <row r="98" spans="1:3">
      <c r="A98">
        <v>0.63529411764705879</v>
      </c>
      <c r="B98">
        <v>0.19534883720930232</v>
      </c>
      <c r="C98">
        <f t="shared" si="1"/>
        <v>0</v>
      </c>
    </row>
    <row r="99" spans="1:3">
      <c r="A99">
        <v>0.6470588235294118</v>
      </c>
      <c r="B99">
        <v>0.19534883720930232</v>
      </c>
      <c r="C99">
        <f t="shared" si="1"/>
        <v>3.0095759233926219E-3</v>
      </c>
    </row>
    <row r="100" spans="1:3">
      <c r="A100">
        <v>0.6470588235294118</v>
      </c>
      <c r="B100">
        <v>0.2</v>
      </c>
      <c r="C100">
        <f t="shared" si="1"/>
        <v>3.0095759233926041E-3</v>
      </c>
    </row>
    <row r="101" spans="1:3">
      <c r="A101">
        <v>0.6470588235294118</v>
      </c>
      <c r="B101">
        <v>0.20465116279069767</v>
      </c>
      <c r="C101">
        <f t="shared" si="1"/>
        <v>0</v>
      </c>
    </row>
    <row r="102" spans="1:3">
      <c r="A102">
        <v>0.6588235294117647</v>
      </c>
      <c r="B102">
        <v>0.20465116279069767</v>
      </c>
      <c r="C102">
        <f t="shared" si="1"/>
        <v>0</v>
      </c>
    </row>
    <row r="103" spans="1:3">
      <c r="A103">
        <v>0.6705882352941176</v>
      </c>
      <c r="B103">
        <v>0.20465116279069767</v>
      </c>
      <c r="C103">
        <f t="shared" si="1"/>
        <v>0</v>
      </c>
    </row>
    <row r="104" spans="1:3">
      <c r="A104">
        <v>0.68235294117647061</v>
      </c>
      <c r="B104">
        <v>0.20465116279069767</v>
      </c>
      <c r="C104">
        <f t="shared" si="1"/>
        <v>0</v>
      </c>
    </row>
    <row r="105" spans="1:3">
      <c r="A105">
        <v>0.69411764705882351</v>
      </c>
      <c r="B105">
        <v>0.20465116279069767</v>
      </c>
      <c r="C105">
        <f t="shared" si="1"/>
        <v>3.2284541723666305E-3</v>
      </c>
    </row>
    <row r="106" spans="1:3">
      <c r="A106">
        <v>0.69411764705882351</v>
      </c>
      <c r="B106">
        <v>0.20930232558139536</v>
      </c>
      <c r="C106">
        <f t="shared" si="1"/>
        <v>0</v>
      </c>
    </row>
    <row r="107" spans="1:3">
      <c r="A107">
        <v>0.70588235294117652</v>
      </c>
      <c r="B107">
        <v>0.20930232558139536</v>
      </c>
      <c r="C107">
        <f t="shared" si="1"/>
        <v>0</v>
      </c>
    </row>
    <row r="108" spans="1:3">
      <c r="A108">
        <v>0.71764705882352942</v>
      </c>
      <c r="B108">
        <v>0.20930232558139536</v>
      </c>
      <c r="C108">
        <f t="shared" si="1"/>
        <v>3.3378932968536152E-3</v>
      </c>
    </row>
    <row r="109" spans="1:3">
      <c r="A109">
        <v>0.71764705882352942</v>
      </c>
      <c r="B109">
        <v>0.21395348837209302</v>
      </c>
      <c r="C109">
        <f t="shared" si="1"/>
        <v>3.3378932968536352E-3</v>
      </c>
    </row>
    <row r="110" spans="1:3">
      <c r="A110">
        <v>0.71764705882352942</v>
      </c>
      <c r="B110">
        <v>0.21860465116279071</v>
      </c>
      <c r="C110">
        <f t="shared" si="1"/>
        <v>3.3378932968536152E-3</v>
      </c>
    </row>
    <row r="111" spans="1:3">
      <c r="A111">
        <v>0.71764705882352942</v>
      </c>
      <c r="B111">
        <v>0.22325581395348837</v>
      </c>
      <c r="C111">
        <f t="shared" si="1"/>
        <v>0</v>
      </c>
    </row>
    <row r="112" spans="1:3">
      <c r="A112">
        <v>0.72941176470588232</v>
      </c>
      <c r="B112">
        <v>0.22325581395348837</v>
      </c>
      <c r="C112">
        <f t="shared" si="1"/>
        <v>3.3926128590971373E-3</v>
      </c>
    </row>
    <row r="113" spans="1:3">
      <c r="A113">
        <v>0.72941176470588232</v>
      </c>
      <c r="B113">
        <v>0.22790697674418606</v>
      </c>
      <c r="C113">
        <f t="shared" si="1"/>
        <v>3.3926128590971169E-3</v>
      </c>
    </row>
    <row r="114" spans="1:3">
      <c r="A114">
        <v>0.72941176470588232</v>
      </c>
      <c r="B114">
        <v>0.23255813953488372</v>
      </c>
      <c r="C114">
        <f t="shared" si="1"/>
        <v>3.3926128590971373E-3</v>
      </c>
    </row>
    <row r="115" spans="1:3">
      <c r="A115">
        <v>0.72941176470588232</v>
      </c>
      <c r="B115">
        <v>0.23720930232558141</v>
      </c>
      <c r="C115">
        <f t="shared" si="1"/>
        <v>3.3926128590971169E-3</v>
      </c>
    </row>
    <row r="116" spans="1:3">
      <c r="A116">
        <v>0.72941176470588232</v>
      </c>
      <c r="B116">
        <v>0.24186046511627907</v>
      </c>
      <c r="C116">
        <f t="shared" si="1"/>
        <v>0</v>
      </c>
    </row>
    <row r="117" spans="1:3">
      <c r="A117">
        <v>0.74117647058823533</v>
      </c>
      <c r="B117">
        <v>0.24186046511627907</v>
      </c>
      <c r="C117">
        <f t="shared" si="1"/>
        <v>3.4473324213406395E-3</v>
      </c>
    </row>
    <row r="118" spans="1:3">
      <c r="A118">
        <v>0.74117647058823533</v>
      </c>
      <c r="B118">
        <v>0.24651162790697675</v>
      </c>
      <c r="C118">
        <f t="shared" si="1"/>
        <v>0</v>
      </c>
    </row>
    <row r="119" spans="1:3">
      <c r="A119">
        <v>0.75294117647058822</v>
      </c>
      <c r="B119">
        <v>0.24651162790697675</v>
      </c>
      <c r="C119">
        <f t="shared" si="1"/>
        <v>3.5020519835841416E-3</v>
      </c>
    </row>
    <row r="120" spans="1:3">
      <c r="A120">
        <v>0.75294117647058822</v>
      </c>
      <c r="B120">
        <v>0.25116279069767444</v>
      </c>
      <c r="C120">
        <f t="shared" si="1"/>
        <v>3.5020519835841208E-3</v>
      </c>
    </row>
    <row r="121" spans="1:3">
      <c r="A121">
        <v>0.75294117647058822</v>
      </c>
      <c r="B121">
        <v>0.2558139534883721</v>
      </c>
      <c r="C121">
        <f t="shared" si="1"/>
        <v>0</v>
      </c>
    </row>
    <row r="122" spans="1:3">
      <c r="A122">
        <v>0.76470588235294112</v>
      </c>
      <c r="B122">
        <v>0.2558139534883721</v>
      </c>
      <c r="C122">
        <f t="shared" si="1"/>
        <v>3.5567715458276225E-3</v>
      </c>
    </row>
    <row r="123" spans="1:3">
      <c r="A123">
        <v>0.76470588235294112</v>
      </c>
      <c r="B123">
        <v>0.26046511627906976</v>
      </c>
      <c r="C123">
        <f t="shared" si="1"/>
        <v>3.5567715458276225E-3</v>
      </c>
    </row>
    <row r="124" spans="1:3">
      <c r="A124">
        <v>0.76470588235294112</v>
      </c>
      <c r="B124">
        <v>0.26511627906976742</v>
      </c>
      <c r="C124">
        <f t="shared" si="1"/>
        <v>3.556771545827665E-3</v>
      </c>
    </row>
    <row r="125" spans="1:3">
      <c r="A125">
        <v>0.76470588235294112</v>
      </c>
      <c r="B125">
        <v>0.26976744186046514</v>
      </c>
      <c r="C125">
        <f t="shared" si="1"/>
        <v>3.5567715458276225E-3</v>
      </c>
    </row>
    <row r="126" spans="1:3">
      <c r="A126">
        <v>0.76470588235294112</v>
      </c>
      <c r="B126">
        <v>0.2744186046511628</v>
      </c>
      <c r="C126">
        <f t="shared" si="1"/>
        <v>3.5567715458276225E-3</v>
      </c>
    </row>
    <row r="127" spans="1:3">
      <c r="A127">
        <v>0.76470588235294112</v>
      </c>
      <c r="B127">
        <v>0.27906976744186046</v>
      </c>
      <c r="C127">
        <f t="shared" si="1"/>
        <v>3.5567715458276225E-3</v>
      </c>
    </row>
    <row r="128" spans="1:3">
      <c r="A128">
        <v>0.76470588235294112</v>
      </c>
      <c r="B128">
        <v>0.28372093023255812</v>
      </c>
      <c r="C128">
        <f t="shared" si="1"/>
        <v>0</v>
      </c>
    </row>
    <row r="129" spans="1:3">
      <c r="A129">
        <v>0.77647058823529413</v>
      </c>
      <c r="B129">
        <v>0.28372093023255812</v>
      </c>
      <c r="C129">
        <f t="shared" si="1"/>
        <v>0</v>
      </c>
    </row>
    <row r="130" spans="1:3">
      <c r="A130">
        <v>0.78823529411764703</v>
      </c>
      <c r="B130">
        <v>0.28372093023255812</v>
      </c>
      <c r="C130">
        <f t="shared" si="1"/>
        <v>0</v>
      </c>
    </row>
    <row r="131" spans="1:3">
      <c r="A131">
        <v>0.8</v>
      </c>
      <c r="B131">
        <v>0.28372093023255812</v>
      </c>
      <c r="C131">
        <f t="shared" ref="C131:C194" si="2">(B132-B131)*((A132+A131)/2)</f>
        <v>3.7209302325581731E-3</v>
      </c>
    </row>
    <row r="132" spans="1:3">
      <c r="A132">
        <v>0.8</v>
      </c>
      <c r="B132">
        <v>0.28837209302325584</v>
      </c>
      <c r="C132">
        <f t="shared" si="2"/>
        <v>3.7209302325581285E-3</v>
      </c>
    </row>
    <row r="133" spans="1:3">
      <c r="A133">
        <v>0.8</v>
      </c>
      <c r="B133">
        <v>0.2930232558139535</v>
      </c>
      <c r="C133">
        <f t="shared" si="2"/>
        <v>3.7209302325581285E-3</v>
      </c>
    </row>
    <row r="134" spans="1:3">
      <c r="A134">
        <v>0.8</v>
      </c>
      <c r="B134">
        <v>0.29767441860465116</v>
      </c>
      <c r="C134">
        <f t="shared" si="2"/>
        <v>3.7209302325581285E-3</v>
      </c>
    </row>
    <row r="135" spans="1:3">
      <c r="A135">
        <v>0.8</v>
      </c>
      <c r="B135">
        <v>0.30232558139534882</v>
      </c>
      <c r="C135">
        <f t="shared" si="2"/>
        <v>0</v>
      </c>
    </row>
    <row r="136" spans="1:3">
      <c r="A136">
        <v>0.81176470588235294</v>
      </c>
      <c r="B136">
        <v>0.30232558139534882</v>
      </c>
      <c r="C136">
        <f t="shared" si="2"/>
        <v>3.7756497948016753E-3</v>
      </c>
    </row>
    <row r="137" spans="1:3">
      <c r="A137">
        <v>0.81176470588235294</v>
      </c>
      <c r="B137">
        <v>0.30697674418604654</v>
      </c>
      <c r="C137">
        <f t="shared" si="2"/>
        <v>0</v>
      </c>
    </row>
    <row r="138" spans="1:3">
      <c r="A138">
        <v>0.82352941176470584</v>
      </c>
      <c r="B138">
        <v>0.30697674418604654</v>
      </c>
      <c r="C138">
        <f t="shared" si="2"/>
        <v>0</v>
      </c>
    </row>
    <row r="139" spans="1:3">
      <c r="A139">
        <v>0.83529411764705885</v>
      </c>
      <c r="B139">
        <v>0.30697674418604654</v>
      </c>
      <c r="C139">
        <f t="shared" si="2"/>
        <v>0</v>
      </c>
    </row>
    <row r="140" spans="1:3">
      <c r="A140">
        <v>0.84705882352941175</v>
      </c>
      <c r="B140">
        <v>0.30697674418604654</v>
      </c>
      <c r="C140">
        <f t="shared" si="2"/>
        <v>3.9398084815321357E-3</v>
      </c>
    </row>
    <row r="141" spans="1:3">
      <c r="A141">
        <v>0.84705882352941175</v>
      </c>
      <c r="B141">
        <v>0.3116279069767442</v>
      </c>
      <c r="C141">
        <f t="shared" si="2"/>
        <v>3.9398084815321357E-3</v>
      </c>
    </row>
    <row r="142" spans="1:3">
      <c r="A142">
        <v>0.84705882352941175</v>
      </c>
      <c r="B142">
        <v>0.31627906976744186</v>
      </c>
      <c r="C142">
        <f t="shared" si="2"/>
        <v>3.9398084815321357E-3</v>
      </c>
    </row>
    <row r="143" spans="1:3">
      <c r="A143">
        <v>0.84705882352941175</v>
      </c>
      <c r="B143">
        <v>0.32093023255813952</v>
      </c>
      <c r="C143">
        <f t="shared" si="2"/>
        <v>0</v>
      </c>
    </row>
    <row r="144" spans="1:3">
      <c r="A144">
        <v>0.85882352941176465</v>
      </c>
      <c r="B144">
        <v>0.32093023255813952</v>
      </c>
      <c r="C144">
        <f t="shared" si="2"/>
        <v>3.9945280437756851E-3</v>
      </c>
    </row>
    <row r="145" spans="1:3">
      <c r="A145">
        <v>0.85882352941176465</v>
      </c>
      <c r="B145">
        <v>0.32558139534883723</v>
      </c>
      <c r="C145">
        <f t="shared" si="2"/>
        <v>3.9945280437756374E-3</v>
      </c>
    </row>
    <row r="146" spans="1:3">
      <c r="A146">
        <v>0.85882352941176465</v>
      </c>
      <c r="B146">
        <v>0.33023255813953489</v>
      </c>
      <c r="C146">
        <f t="shared" si="2"/>
        <v>0</v>
      </c>
    </row>
    <row r="147" spans="1:3">
      <c r="A147">
        <v>0.87058823529411766</v>
      </c>
      <c r="B147">
        <v>0.33023255813953489</v>
      </c>
      <c r="C147">
        <f t="shared" si="2"/>
        <v>4.04924760601914E-3</v>
      </c>
    </row>
    <row r="148" spans="1:3">
      <c r="A148">
        <v>0.87058823529411766</v>
      </c>
      <c r="B148">
        <v>0.33488372093023255</v>
      </c>
      <c r="C148">
        <f t="shared" si="2"/>
        <v>4.04924760601914E-3</v>
      </c>
    </row>
    <row r="149" spans="1:3">
      <c r="A149">
        <v>0.87058823529411766</v>
      </c>
      <c r="B149">
        <v>0.33953488372093021</v>
      </c>
      <c r="C149">
        <f t="shared" si="2"/>
        <v>4.0492476060191877E-3</v>
      </c>
    </row>
    <row r="150" spans="1:3">
      <c r="A150">
        <v>0.87058823529411766</v>
      </c>
      <c r="B150">
        <v>0.34418604651162793</v>
      </c>
      <c r="C150">
        <f t="shared" si="2"/>
        <v>4.04924760601914E-3</v>
      </c>
    </row>
    <row r="151" spans="1:3">
      <c r="A151">
        <v>0.87058823529411766</v>
      </c>
      <c r="B151">
        <v>0.34883720930232559</v>
      </c>
      <c r="C151">
        <f t="shared" si="2"/>
        <v>4.04924760601914E-3</v>
      </c>
    </row>
    <row r="152" spans="1:3">
      <c r="A152">
        <v>0.87058823529411766</v>
      </c>
      <c r="B152">
        <v>0.35348837209302325</v>
      </c>
      <c r="C152">
        <f t="shared" si="2"/>
        <v>4.04924760601914E-3</v>
      </c>
    </row>
    <row r="153" spans="1:3">
      <c r="A153">
        <v>0.87058823529411766</v>
      </c>
      <c r="B153">
        <v>0.35813953488372091</v>
      </c>
      <c r="C153">
        <f t="shared" si="2"/>
        <v>4.0492476060191877E-3</v>
      </c>
    </row>
    <row r="154" spans="1:3">
      <c r="A154">
        <v>0.87058823529411766</v>
      </c>
      <c r="B154">
        <v>0.36279069767441863</v>
      </c>
      <c r="C154">
        <f t="shared" si="2"/>
        <v>4.04924760601914E-3</v>
      </c>
    </row>
    <row r="155" spans="1:3">
      <c r="A155">
        <v>0.87058823529411766</v>
      </c>
      <c r="B155">
        <v>0.36744186046511629</v>
      </c>
      <c r="C155">
        <f t="shared" si="2"/>
        <v>4.04924760601914E-3</v>
      </c>
    </row>
    <row r="156" spans="1:3">
      <c r="A156">
        <v>0.87058823529411766</v>
      </c>
      <c r="B156">
        <v>0.37209302325581395</v>
      </c>
      <c r="C156">
        <f t="shared" si="2"/>
        <v>4.04924760601914E-3</v>
      </c>
    </row>
    <row r="157" spans="1:3">
      <c r="A157">
        <v>0.87058823529411766</v>
      </c>
      <c r="B157">
        <v>0.37674418604651161</v>
      </c>
      <c r="C157">
        <f t="shared" si="2"/>
        <v>4.0492476060191877E-3</v>
      </c>
    </row>
    <row r="158" spans="1:3">
      <c r="A158">
        <v>0.87058823529411766</v>
      </c>
      <c r="B158">
        <v>0.38139534883720932</v>
      </c>
      <c r="C158">
        <f t="shared" si="2"/>
        <v>0</v>
      </c>
    </row>
    <row r="159" spans="1:3">
      <c r="A159">
        <v>0.88235294117647056</v>
      </c>
      <c r="B159">
        <v>0.38139534883720932</v>
      </c>
      <c r="C159">
        <f t="shared" si="2"/>
        <v>4.1039671682626417E-3</v>
      </c>
    </row>
    <row r="160" spans="1:3">
      <c r="A160">
        <v>0.88235294117647056</v>
      </c>
      <c r="B160">
        <v>0.38604651162790699</v>
      </c>
      <c r="C160">
        <f t="shared" si="2"/>
        <v>4.1039671682626417E-3</v>
      </c>
    </row>
    <row r="161" spans="1:3">
      <c r="A161">
        <v>0.88235294117647056</v>
      </c>
      <c r="B161">
        <v>0.39069767441860465</v>
      </c>
      <c r="C161">
        <f t="shared" si="2"/>
        <v>4.1039671682626417E-3</v>
      </c>
    </row>
    <row r="162" spans="1:3">
      <c r="A162">
        <v>0.88235294117647056</v>
      </c>
      <c r="B162">
        <v>0.39534883720930231</v>
      </c>
      <c r="C162">
        <f t="shared" si="2"/>
        <v>4.1039671682626903E-3</v>
      </c>
    </row>
    <row r="163" spans="1:3">
      <c r="A163">
        <v>0.88235294117647056</v>
      </c>
      <c r="B163">
        <v>0.4</v>
      </c>
      <c r="C163">
        <f t="shared" si="2"/>
        <v>4.1039671682626417E-3</v>
      </c>
    </row>
    <row r="164" spans="1:3">
      <c r="A164">
        <v>0.88235294117647056</v>
      </c>
      <c r="B164">
        <v>0.40465116279069768</v>
      </c>
      <c r="C164">
        <f t="shared" si="2"/>
        <v>4.1039671682626417E-3</v>
      </c>
    </row>
    <row r="165" spans="1:3">
      <c r="A165">
        <v>0.88235294117647056</v>
      </c>
      <c r="B165">
        <v>0.40930232558139534</v>
      </c>
      <c r="C165">
        <f t="shared" si="2"/>
        <v>4.1039671682626417E-3</v>
      </c>
    </row>
    <row r="166" spans="1:3">
      <c r="A166">
        <v>0.88235294117647056</v>
      </c>
      <c r="B166">
        <v>0.413953488372093</v>
      </c>
      <c r="C166">
        <f t="shared" si="2"/>
        <v>4.1039671682626903E-3</v>
      </c>
    </row>
    <row r="167" spans="1:3">
      <c r="A167">
        <v>0.88235294117647056</v>
      </c>
      <c r="B167">
        <v>0.41860465116279072</v>
      </c>
      <c r="C167">
        <f t="shared" si="2"/>
        <v>4.1039671682626417E-3</v>
      </c>
    </row>
    <row r="168" spans="1:3">
      <c r="A168">
        <v>0.88235294117647056</v>
      </c>
      <c r="B168">
        <v>0.42325581395348838</v>
      </c>
      <c r="C168">
        <f t="shared" si="2"/>
        <v>4.1039671682626417E-3</v>
      </c>
    </row>
    <row r="169" spans="1:3">
      <c r="A169">
        <v>0.88235294117647056</v>
      </c>
      <c r="B169">
        <v>0.42790697674418604</v>
      </c>
      <c r="C169">
        <f t="shared" si="2"/>
        <v>4.1039671682626417E-3</v>
      </c>
    </row>
    <row r="170" spans="1:3">
      <c r="A170">
        <v>0.88235294117647056</v>
      </c>
      <c r="B170">
        <v>0.4325581395348837</v>
      </c>
      <c r="C170">
        <f t="shared" si="2"/>
        <v>0</v>
      </c>
    </row>
    <row r="171" spans="1:3">
      <c r="A171">
        <v>0.89411764705882357</v>
      </c>
      <c r="B171">
        <v>0.4325581395348837</v>
      </c>
      <c r="C171">
        <f t="shared" si="2"/>
        <v>4.1586867305061937E-3</v>
      </c>
    </row>
    <row r="172" spans="1:3">
      <c r="A172">
        <v>0.89411764705882357</v>
      </c>
      <c r="B172">
        <v>0.43720930232558142</v>
      </c>
      <c r="C172">
        <f t="shared" si="2"/>
        <v>4.1586867305061434E-3</v>
      </c>
    </row>
    <row r="173" spans="1:3">
      <c r="A173">
        <v>0.89411764705882357</v>
      </c>
      <c r="B173">
        <v>0.44186046511627908</v>
      </c>
      <c r="C173">
        <f t="shared" si="2"/>
        <v>4.1586867305061434E-3</v>
      </c>
    </row>
    <row r="174" spans="1:3">
      <c r="A174">
        <v>0.89411764705882357</v>
      </c>
      <c r="B174">
        <v>0.44651162790697674</v>
      </c>
      <c r="C174">
        <f t="shared" si="2"/>
        <v>4.1586867305061434E-3</v>
      </c>
    </row>
    <row r="175" spans="1:3">
      <c r="A175">
        <v>0.89411764705882357</v>
      </c>
      <c r="B175">
        <v>0.4511627906976744</v>
      </c>
      <c r="C175">
        <f t="shared" si="2"/>
        <v>4.1586867305061937E-3</v>
      </c>
    </row>
    <row r="176" spans="1:3">
      <c r="A176">
        <v>0.89411764705882357</v>
      </c>
      <c r="B176">
        <v>0.45581395348837211</v>
      </c>
      <c r="C176">
        <f t="shared" si="2"/>
        <v>4.1586867305061434E-3</v>
      </c>
    </row>
    <row r="177" spans="1:3">
      <c r="A177">
        <v>0.89411764705882357</v>
      </c>
      <c r="B177">
        <v>0.46046511627906977</v>
      </c>
      <c r="C177">
        <f t="shared" si="2"/>
        <v>4.1586867305061434E-3</v>
      </c>
    </row>
    <row r="178" spans="1:3">
      <c r="A178">
        <v>0.89411764705882357</v>
      </c>
      <c r="B178">
        <v>0.46511627906976744</v>
      </c>
      <c r="C178">
        <f t="shared" si="2"/>
        <v>4.1586867305061434E-3</v>
      </c>
    </row>
    <row r="179" spans="1:3">
      <c r="A179">
        <v>0.89411764705882357</v>
      </c>
      <c r="B179">
        <v>0.4697674418604651</v>
      </c>
      <c r="C179">
        <f t="shared" si="2"/>
        <v>4.1586867305061937E-3</v>
      </c>
    </row>
    <row r="180" spans="1:3">
      <c r="A180">
        <v>0.89411764705882357</v>
      </c>
      <c r="B180">
        <v>0.47441860465116281</v>
      </c>
      <c r="C180">
        <f t="shared" si="2"/>
        <v>0</v>
      </c>
    </row>
    <row r="181" spans="1:3">
      <c r="A181">
        <v>0.90588235294117647</v>
      </c>
      <c r="B181">
        <v>0.47441860465116281</v>
      </c>
      <c r="C181">
        <f t="shared" si="2"/>
        <v>4.2134062927496451E-3</v>
      </c>
    </row>
    <row r="182" spans="1:3">
      <c r="A182">
        <v>0.90588235294117647</v>
      </c>
      <c r="B182">
        <v>0.47906976744186047</v>
      </c>
      <c r="C182">
        <f t="shared" si="2"/>
        <v>0</v>
      </c>
    </row>
    <row r="183" spans="1:3">
      <c r="A183">
        <v>0.91764705882352937</v>
      </c>
      <c r="B183">
        <v>0.47906976744186047</v>
      </c>
      <c r="C183">
        <f t="shared" si="2"/>
        <v>4.2681258549931468E-3</v>
      </c>
    </row>
    <row r="184" spans="1:3">
      <c r="A184">
        <v>0.91764705882352937</v>
      </c>
      <c r="B184">
        <v>0.48372093023255813</v>
      </c>
      <c r="C184">
        <f t="shared" si="2"/>
        <v>0</v>
      </c>
    </row>
    <row r="185" spans="1:3">
      <c r="A185">
        <v>0.92941176470588238</v>
      </c>
      <c r="B185">
        <v>0.48372093023255813</v>
      </c>
      <c r="C185">
        <f t="shared" si="2"/>
        <v>4.3228454172366494E-3</v>
      </c>
    </row>
    <row r="186" spans="1:3">
      <c r="A186">
        <v>0.92941176470588238</v>
      </c>
      <c r="B186">
        <v>0.48837209302325579</v>
      </c>
      <c r="C186">
        <f t="shared" si="2"/>
        <v>4.3228454172367006E-3</v>
      </c>
    </row>
    <row r="187" spans="1:3">
      <c r="A187">
        <v>0.92941176470588238</v>
      </c>
      <c r="B187">
        <v>0.49302325581395351</v>
      </c>
      <c r="C187">
        <f t="shared" si="2"/>
        <v>4.3228454172366494E-3</v>
      </c>
    </row>
    <row r="188" spans="1:3">
      <c r="A188">
        <v>0.92941176470588238</v>
      </c>
      <c r="B188">
        <v>0.49767441860465117</v>
      </c>
      <c r="C188">
        <f t="shared" si="2"/>
        <v>0</v>
      </c>
    </row>
    <row r="189" spans="1:3">
      <c r="A189">
        <v>0.94117647058823528</v>
      </c>
      <c r="B189">
        <v>0.49767441860465117</v>
      </c>
      <c r="C189">
        <f t="shared" si="2"/>
        <v>4.3775649794802031E-3</v>
      </c>
    </row>
    <row r="190" spans="1:3">
      <c r="A190">
        <v>0.94117647058823528</v>
      </c>
      <c r="B190">
        <v>0.50232558139534889</v>
      </c>
      <c r="C190">
        <f t="shared" si="2"/>
        <v>4.3775649794801511E-3</v>
      </c>
    </row>
    <row r="191" spans="1:3">
      <c r="A191">
        <v>0.94117647058823528</v>
      </c>
      <c r="B191">
        <v>0.50697674418604655</v>
      </c>
      <c r="C191">
        <f t="shared" si="2"/>
        <v>4.3775649794801511E-3</v>
      </c>
    </row>
    <row r="192" spans="1:3">
      <c r="A192">
        <v>0.94117647058823528</v>
      </c>
      <c r="B192">
        <v>0.51162790697674421</v>
      </c>
      <c r="C192">
        <f t="shared" si="2"/>
        <v>4.3775649794801511E-3</v>
      </c>
    </row>
    <row r="193" spans="1:3">
      <c r="A193">
        <v>0.94117647058823528</v>
      </c>
      <c r="B193">
        <v>0.51627906976744187</v>
      </c>
      <c r="C193">
        <f t="shared" si="2"/>
        <v>4.3775649794801511E-3</v>
      </c>
    </row>
    <row r="194" spans="1:3">
      <c r="A194">
        <v>0.94117647058823528</v>
      </c>
      <c r="B194">
        <v>0.52093023255813953</v>
      </c>
      <c r="C194">
        <f t="shared" si="2"/>
        <v>4.3775649794801511E-3</v>
      </c>
    </row>
    <row r="195" spans="1:3">
      <c r="A195">
        <v>0.94117647058823528</v>
      </c>
      <c r="B195">
        <v>0.52558139534883719</v>
      </c>
      <c r="C195">
        <f t="shared" ref="C195:C258" si="3">(B196-B195)*((A196+A195)/2)</f>
        <v>4.3775649794801511E-3</v>
      </c>
    </row>
    <row r="196" spans="1:3">
      <c r="A196">
        <v>0.94117647058823528</v>
      </c>
      <c r="B196">
        <v>0.53023255813953485</v>
      </c>
      <c r="C196">
        <f t="shared" si="3"/>
        <v>4.3775649794801511E-3</v>
      </c>
    </row>
    <row r="197" spans="1:3">
      <c r="A197">
        <v>0.94117647058823528</v>
      </c>
      <c r="B197">
        <v>0.53488372093023251</v>
      </c>
      <c r="C197">
        <f t="shared" si="3"/>
        <v>4.3775649794802552E-3</v>
      </c>
    </row>
    <row r="198" spans="1:3">
      <c r="A198">
        <v>0.94117647058823528</v>
      </c>
      <c r="B198">
        <v>0.53953488372093028</v>
      </c>
      <c r="C198">
        <f t="shared" si="3"/>
        <v>0</v>
      </c>
    </row>
    <row r="199" spans="1:3">
      <c r="A199">
        <v>0.95294117647058818</v>
      </c>
      <c r="B199">
        <v>0.53953488372093028</v>
      </c>
      <c r="C199">
        <f t="shared" si="3"/>
        <v>4.4322845417236528E-3</v>
      </c>
    </row>
    <row r="200" spans="1:3">
      <c r="A200">
        <v>0.95294117647058818</v>
      </c>
      <c r="B200">
        <v>0.54418604651162794</v>
      </c>
      <c r="C200">
        <f t="shared" si="3"/>
        <v>4.4322845417236528E-3</v>
      </c>
    </row>
    <row r="201" spans="1:3">
      <c r="A201">
        <v>0.95294117647058818</v>
      </c>
      <c r="B201">
        <v>0.5488372093023256</v>
      </c>
      <c r="C201">
        <f t="shared" si="3"/>
        <v>4.4322845417236528E-3</v>
      </c>
    </row>
    <row r="202" spans="1:3">
      <c r="A202">
        <v>0.95294117647058818</v>
      </c>
      <c r="B202">
        <v>0.55348837209302326</v>
      </c>
      <c r="C202">
        <f t="shared" si="3"/>
        <v>4.4322845417236528E-3</v>
      </c>
    </row>
    <row r="203" spans="1:3">
      <c r="A203">
        <v>0.95294117647058818</v>
      </c>
      <c r="B203">
        <v>0.55813953488372092</v>
      </c>
      <c r="C203">
        <f t="shared" si="3"/>
        <v>4.4322845417236528E-3</v>
      </c>
    </row>
    <row r="204" spans="1:3">
      <c r="A204">
        <v>0.95294117647058818</v>
      </c>
      <c r="B204">
        <v>0.56279069767441858</v>
      </c>
      <c r="C204">
        <f t="shared" si="3"/>
        <v>0</v>
      </c>
    </row>
    <row r="205" spans="1:3">
      <c r="A205">
        <v>0.96470588235294119</v>
      </c>
      <c r="B205">
        <v>0.56279069767441858</v>
      </c>
      <c r="C205">
        <f t="shared" si="3"/>
        <v>4.4870041039671545E-3</v>
      </c>
    </row>
    <row r="206" spans="1:3">
      <c r="A206">
        <v>0.96470588235294119</v>
      </c>
      <c r="B206">
        <v>0.56744186046511624</v>
      </c>
      <c r="C206">
        <f t="shared" si="3"/>
        <v>4.4870041039671545E-3</v>
      </c>
    </row>
    <row r="207" spans="1:3">
      <c r="A207">
        <v>0.96470588235294119</v>
      </c>
      <c r="B207">
        <v>0.5720930232558139</v>
      </c>
      <c r="C207">
        <f t="shared" si="3"/>
        <v>4.487004103967262E-3</v>
      </c>
    </row>
    <row r="208" spans="1:3">
      <c r="A208">
        <v>0.96470588235294119</v>
      </c>
      <c r="B208">
        <v>0.57674418604651168</v>
      </c>
      <c r="C208">
        <f t="shared" si="3"/>
        <v>4.4870041039671545E-3</v>
      </c>
    </row>
    <row r="209" spans="1:3">
      <c r="A209">
        <v>0.96470588235294119</v>
      </c>
      <c r="B209">
        <v>0.58139534883720934</v>
      </c>
      <c r="C209">
        <f t="shared" si="3"/>
        <v>4.4870041039671545E-3</v>
      </c>
    </row>
    <row r="210" spans="1:3">
      <c r="A210">
        <v>0.96470588235294119</v>
      </c>
      <c r="B210">
        <v>0.586046511627907</v>
      </c>
      <c r="C210">
        <f t="shared" si="3"/>
        <v>4.4870041039671545E-3</v>
      </c>
    </row>
    <row r="211" spans="1:3">
      <c r="A211">
        <v>0.96470588235294119</v>
      </c>
      <c r="B211">
        <v>0.59069767441860466</v>
      </c>
      <c r="C211">
        <f t="shared" si="3"/>
        <v>4.4870041039671545E-3</v>
      </c>
    </row>
    <row r="212" spans="1:3">
      <c r="A212">
        <v>0.96470588235294119</v>
      </c>
      <c r="B212">
        <v>0.59534883720930232</v>
      </c>
      <c r="C212">
        <f t="shared" si="3"/>
        <v>4.4870041039671545E-3</v>
      </c>
    </row>
    <row r="213" spans="1:3">
      <c r="A213">
        <v>0.96470588235294119</v>
      </c>
      <c r="B213">
        <v>0.6</v>
      </c>
      <c r="C213">
        <f t="shared" si="3"/>
        <v>4.4870041039671545E-3</v>
      </c>
    </row>
    <row r="214" spans="1:3">
      <c r="A214">
        <v>0.96470588235294119</v>
      </c>
      <c r="B214">
        <v>0.60465116279069764</v>
      </c>
      <c r="C214">
        <f t="shared" si="3"/>
        <v>4.4870041039671545E-3</v>
      </c>
    </row>
    <row r="215" spans="1:3">
      <c r="A215">
        <v>0.96470588235294119</v>
      </c>
      <c r="B215">
        <v>0.6093023255813953</v>
      </c>
      <c r="C215">
        <f t="shared" si="3"/>
        <v>4.487004103967262E-3</v>
      </c>
    </row>
    <row r="216" spans="1:3">
      <c r="A216">
        <v>0.96470588235294119</v>
      </c>
      <c r="B216">
        <v>0.61395348837209307</v>
      </c>
      <c r="C216">
        <f t="shared" si="3"/>
        <v>4.4870041039671545E-3</v>
      </c>
    </row>
    <row r="217" spans="1:3">
      <c r="A217">
        <v>0.96470588235294119</v>
      </c>
      <c r="B217">
        <v>0.61860465116279073</v>
      </c>
      <c r="C217">
        <f t="shared" si="3"/>
        <v>4.4870041039671545E-3</v>
      </c>
    </row>
    <row r="218" spans="1:3">
      <c r="A218">
        <v>0.96470588235294119</v>
      </c>
      <c r="B218">
        <v>0.62325581395348839</v>
      </c>
      <c r="C218">
        <f t="shared" si="3"/>
        <v>4.4870041039671545E-3</v>
      </c>
    </row>
    <row r="219" spans="1:3">
      <c r="A219">
        <v>0.96470588235294119</v>
      </c>
      <c r="B219">
        <v>0.62790697674418605</v>
      </c>
      <c r="C219">
        <f t="shared" si="3"/>
        <v>4.4870041039671545E-3</v>
      </c>
    </row>
    <row r="220" spans="1:3">
      <c r="A220">
        <v>0.96470588235294119</v>
      </c>
      <c r="B220">
        <v>0.63255813953488371</v>
      </c>
      <c r="C220">
        <f t="shared" si="3"/>
        <v>4.4870041039671545E-3</v>
      </c>
    </row>
    <row r="221" spans="1:3">
      <c r="A221">
        <v>0.96470588235294119</v>
      </c>
      <c r="B221">
        <v>0.63720930232558137</v>
      </c>
      <c r="C221">
        <f t="shared" si="3"/>
        <v>4.4870041039671545E-3</v>
      </c>
    </row>
    <row r="222" spans="1:3">
      <c r="A222">
        <v>0.96470588235294119</v>
      </c>
      <c r="B222">
        <v>0.64186046511627903</v>
      </c>
      <c r="C222">
        <f t="shared" si="3"/>
        <v>0</v>
      </c>
    </row>
    <row r="223" spans="1:3">
      <c r="A223">
        <v>0.97647058823529409</v>
      </c>
      <c r="B223">
        <v>0.64186046511627903</v>
      </c>
      <c r="C223">
        <f t="shared" si="3"/>
        <v>4.5417236662106562E-3</v>
      </c>
    </row>
    <row r="224" spans="1:3">
      <c r="A224">
        <v>0.97647058823529409</v>
      </c>
      <c r="B224">
        <v>0.64651162790697669</v>
      </c>
      <c r="C224">
        <f t="shared" si="3"/>
        <v>4.5417236662107646E-3</v>
      </c>
    </row>
    <row r="225" spans="1:3">
      <c r="A225">
        <v>0.97647058823529409</v>
      </c>
      <c r="B225">
        <v>0.65116279069767447</v>
      </c>
      <c r="C225">
        <f t="shared" si="3"/>
        <v>4.5417236662106562E-3</v>
      </c>
    </row>
    <row r="226" spans="1:3">
      <c r="A226">
        <v>0.97647058823529409</v>
      </c>
      <c r="B226">
        <v>0.65581395348837213</v>
      </c>
      <c r="C226">
        <f t="shared" si="3"/>
        <v>4.5417236662106562E-3</v>
      </c>
    </row>
    <row r="227" spans="1:3">
      <c r="A227">
        <v>0.97647058823529409</v>
      </c>
      <c r="B227">
        <v>0.66046511627906979</v>
      </c>
      <c r="C227">
        <f t="shared" si="3"/>
        <v>4.5417236662106562E-3</v>
      </c>
    </row>
    <row r="228" spans="1:3">
      <c r="A228">
        <v>0.97647058823529409</v>
      </c>
      <c r="B228">
        <v>0.66511627906976745</v>
      </c>
      <c r="C228">
        <f t="shared" si="3"/>
        <v>4.5417236662106562E-3</v>
      </c>
    </row>
    <row r="229" spans="1:3">
      <c r="A229">
        <v>0.97647058823529409</v>
      </c>
      <c r="B229">
        <v>0.66976744186046511</v>
      </c>
      <c r="C229">
        <f t="shared" si="3"/>
        <v>4.5417236662106562E-3</v>
      </c>
    </row>
    <row r="230" spans="1:3">
      <c r="A230">
        <v>0.97647058823529409</v>
      </c>
      <c r="B230">
        <v>0.67441860465116277</v>
      </c>
      <c r="C230">
        <f t="shared" si="3"/>
        <v>4.5417236662106562E-3</v>
      </c>
    </row>
    <row r="231" spans="1:3">
      <c r="A231">
        <v>0.97647058823529409</v>
      </c>
      <c r="B231">
        <v>0.67906976744186043</v>
      </c>
      <c r="C231">
        <f t="shared" si="3"/>
        <v>4.5417236662106562E-3</v>
      </c>
    </row>
    <row r="232" spans="1:3">
      <c r="A232">
        <v>0.97647058823529409</v>
      </c>
      <c r="B232">
        <v>0.68372093023255809</v>
      </c>
      <c r="C232">
        <f t="shared" si="3"/>
        <v>4.5417236662107646E-3</v>
      </c>
    </row>
    <row r="233" spans="1:3">
      <c r="A233">
        <v>0.97647058823529409</v>
      </c>
      <c r="B233">
        <v>0.68837209302325586</v>
      </c>
      <c r="C233">
        <f t="shared" si="3"/>
        <v>4.5417236662106562E-3</v>
      </c>
    </row>
    <row r="234" spans="1:3">
      <c r="A234">
        <v>0.97647058823529409</v>
      </c>
      <c r="B234">
        <v>0.69302325581395352</v>
      </c>
      <c r="C234">
        <f t="shared" si="3"/>
        <v>4.5417236662106562E-3</v>
      </c>
    </row>
    <row r="235" spans="1:3">
      <c r="A235">
        <v>0.97647058823529409</v>
      </c>
      <c r="B235">
        <v>0.69767441860465118</v>
      </c>
      <c r="C235">
        <f t="shared" si="3"/>
        <v>4.5417236662106562E-3</v>
      </c>
    </row>
    <row r="236" spans="1:3">
      <c r="A236">
        <v>0.97647058823529409</v>
      </c>
      <c r="B236">
        <v>0.70232558139534884</v>
      </c>
      <c r="C236">
        <f t="shared" si="3"/>
        <v>4.5417236662106562E-3</v>
      </c>
    </row>
    <row r="237" spans="1:3">
      <c r="A237">
        <v>0.97647058823529409</v>
      </c>
      <c r="B237">
        <v>0.7069767441860465</v>
      </c>
      <c r="C237">
        <f t="shared" si="3"/>
        <v>4.5417236662106562E-3</v>
      </c>
    </row>
    <row r="238" spans="1:3">
      <c r="A238">
        <v>0.97647058823529409</v>
      </c>
      <c r="B238">
        <v>0.71162790697674416</v>
      </c>
      <c r="C238">
        <f t="shared" si="3"/>
        <v>4.5417236662106562E-3</v>
      </c>
    </row>
    <row r="239" spans="1:3">
      <c r="A239">
        <v>0.97647058823529409</v>
      </c>
      <c r="B239">
        <v>0.71627906976744182</v>
      </c>
      <c r="C239">
        <f t="shared" si="3"/>
        <v>4.5417236662106562E-3</v>
      </c>
    </row>
    <row r="240" spans="1:3">
      <c r="A240">
        <v>0.97647058823529409</v>
      </c>
      <c r="B240">
        <v>0.72093023255813948</v>
      </c>
      <c r="C240">
        <f t="shared" si="3"/>
        <v>4.5417236662107646E-3</v>
      </c>
    </row>
    <row r="241" spans="1:3">
      <c r="A241">
        <v>0.97647058823529409</v>
      </c>
      <c r="B241">
        <v>0.72558139534883725</v>
      </c>
      <c r="C241">
        <f t="shared" si="3"/>
        <v>4.5417236662106562E-3</v>
      </c>
    </row>
    <row r="242" spans="1:3">
      <c r="A242">
        <v>0.97647058823529409</v>
      </c>
      <c r="B242">
        <v>0.73023255813953492</v>
      </c>
      <c r="C242">
        <f t="shared" si="3"/>
        <v>4.5417236662106562E-3</v>
      </c>
    </row>
    <row r="243" spans="1:3">
      <c r="A243">
        <v>0.97647058823529409</v>
      </c>
      <c r="B243">
        <v>0.73488372093023258</v>
      </c>
      <c r="C243">
        <f t="shared" si="3"/>
        <v>4.5417236662106562E-3</v>
      </c>
    </row>
    <row r="244" spans="1:3">
      <c r="A244">
        <v>0.97647058823529409</v>
      </c>
      <c r="B244">
        <v>0.73953488372093024</v>
      </c>
      <c r="C244">
        <f t="shared" si="3"/>
        <v>4.5417236662106562E-3</v>
      </c>
    </row>
    <row r="245" spans="1:3">
      <c r="A245">
        <v>0.97647058823529409</v>
      </c>
      <c r="B245">
        <v>0.7441860465116279</v>
      </c>
      <c r="C245">
        <f t="shared" si="3"/>
        <v>4.5417236662106562E-3</v>
      </c>
    </row>
    <row r="246" spans="1:3">
      <c r="A246">
        <v>0.97647058823529409</v>
      </c>
      <c r="B246">
        <v>0.74883720930232556</v>
      </c>
      <c r="C246">
        <f t="shared" si="3"/>
        <v>4.5417236662106562E-3</v>
      </c>
    </row>
    <row r="247" spans="1:3">
      <c r="A247">
        <v>0.97647058823529409</v>
      </c>
      <c r="B247">
        <v>0.75348837209302322</v>
      </c>
      <c r="C247">
        <f t="shared" si="3"/>
        <v>4.5417236662106562E-3</v>
      </c>
    </row>
    <row r="248" spans="1:3">
      <c r="A248">
        <v>0.97647058823529409</v>
      </c>
      <c r="B248">
        <v>0.75813953488372088</v>
      </c>
      <c r="C248">
        <f t="shared" si="3"/>
        <v>4.5417236662107646E-3</v>
      </c>
    </row>
    <row r="249" spans="1:3">
      <c r="A249">
        <v>0.97647058823529409</v>
      </c>
      <c r="B249">
        <v>0.76279069767441865</v>
      </c>
      <c r="C249">
        <f t="shared" si="3"/>
        <v>4.5417236662106562E-3</v>
      </c>
    </row>
    <row r="250" spans="1:3">
      <c r="A250">
        <v>0.97647058823529409</v>
      </c>
      <c r="B250">
        <v>0.76744186046511631</v>
      </c>
      <c r="C250">
        <f t="shared" si="3"/>
        <v>4.5417236662106562E-3</v>
      </c>
    </row>
    <row r="251" spans="1:3">
      <c r="A251">
        <v>0.97647058823529409</v>
      </c>
      <c r="B251">
        <v>0.77209302325581397</v>
      </c>
      <c r="C251">
        <f t="shared" si="3"/>
        <v>4.5417236662106562E-3</v>
      </c>
    </row>
    <row r="252" spans="1:3">
      <c r="A252">
        <v>0.97647058823529409</v>
      </c>
      <c r="B252">
        <v>0.77674418604651163</v>
      </c>
      <c r="C252">
        <f t="shared" si="3"/>
        <v>0</v>
      </c>
    </row>
    <row r="253" spans="1:3">
      <c r="A253">
        <v>0.9882352941176471</v>
      </c>
      <c r="B253">
        <v>0.77674418604651163</v>
      </c>
      <c r="C253">
        <f t="shared" si="3"/>
        <v>4.5964432284541588E-3</v>
      </c>
    </row>
    <row r="254" spans="1:3">
      <c r="A254">
        <v>0.9882352941176471</v>
      </c>
      <c r="B254">
        <v>0.78139534883720929</v>
      </c>
      <c r="C254">
        <f t="shared" si="3"/>
        <v>4.5964432284541588E-3</v>
      </c>
    </row>
    <row r="255" spans="1:3">
      <c r="A255">
        <v>0.9882352941176471</v>
      </c>
      <c r="B255">
        <v>0.78604651162790695</v>
      </c>
      <c r="C255">
        <f t="shared" si="3"/>
        <v>4.5964432284541588E-3</v>
      </c>
    </row>
    <row r="256" spans="1:3">
      <c r="A256">
        <v>0.9882352941176471</v>
      </c>
      <c r="B256">
        <v>0.79069767441860461</v>
      </c>
      <c r="C256">
        <f t="shared" si="3"/>
        <v>4.5964432284541588E-3</v>
      </c>
    </row>
    <row r="257" spans="1:3">
      <c r="A257">
        <v>0.9882352941176471</v>
      </c>
      <c r="B257">
        <v>0.79534883720930227</v>
      </c>
      <c r="C257">
        <f t="shared" si="3"/>
        <v>4.5964432284542689E-3</v>
      </c>
    </row>
    <row r="258" spans="1:3">
      <c r="A258">
        <v>0.9882352941176471</v>
      </c>
      <c r="B258">
        <v>0.8</v>
      </c>
      <c r="C258">
        <f t="shared" si="3"/>
        <v>4.5964432284541588E-3</v>
      </c>
    </row>
    <row r="259" spans="1:3">
      <c r="A259">
        <v>0.9882352941176471</v>
      </c>
      <c r="B259">
        <v>0.8046511627906977</v>
      </c>
      <c r="C259">
        <f t="shared" ref="C259:C302" si="4">(B260-B259)*((A260+A259)/2)</f>
        <v>4.5964432284541588E-3</v>
      </c>
    </row>
    <row r="260" spans="1:3">
      <c r="A260">
        <v>0.9882352941176471</v>
      </c>
      <c r="B260">
        <v>0.80930232558139537</v>
      </c>
      <c r="C260">
        <f t="shared" si="4"/>
        <v>4.5964432284541588E-3</v>
      </c>
    </row>
    <row r="261" spans="1:3">
      <c r="A261">
        <v>0.9882352941176471</v>
      </c>
      <c r="B261">
        <v>0.81395348837209303</v>
      </c>
      <c r="C261">
        <f t="shared" si="4"/>
        <v>4.5964432284541588E-3</v>
      </c>
    </row>
    <row r="262" spans="1:3">
      <c r="A262">
        <v>0.9882352941176471</v>
      </c>
      <c r="B262">
        <v>0.81860465116279069</v>
      </c>
      <c r="C262">
        <f t="shared" si="4"/>
        <v>4.5964432284541588E-3</v>
      </c>
    </row>
    <row r="263" spans="1:3">
      <c r="A263">
        <v>0.9882352941176471</v>
      </c>
      <c r="B263">
        <v>0.82325581395348835</v>
      </c>
      <c r="C263">
        <f t="shared" si="4"/>
        <v>4.5964432284541588E-3</v>
      </c>
    </row>
    <row r="264" spans="1:3">
      <c r="A264">
        <v>0.9882352941176471</v>
      </c>
      <c r="B264">
        <v>0.82790697674418601</v>
      </c>
      <c r="C264">
        <f t="shared" si="4"/>
        <v>4.5964432284541588E-3</v>
      </c>
    </row>
    <row r="265" spans="1:3">
      <c r="A265">
        <v>0.9882352941176471</v>
      </c>
      <c r="B265">
        <v>0.83255813953488367</v>
      </c>
      <c r="C265">
        <f t="shared" si="4"/>
        <v>4.5964432284542689E-3</v>
      </c>
    </row>
    <row r="266" spans="1:3">
      <c r="A266">
        <v>0.9882352941176471</v>
      </c>
      <c r="B266">
        <v>0.83720930232558144</v>
      </c>
      <c r="C266">
        <f t="shared" si="4"/>
        <v>4.5964432284541588E-3</v>
      </c>
    </row>
    <row r="267" spans="1:3">
      <c r="A267">
        <v>0.9882352941176471</v>
      </c>
      <c r="B267">
        <v>0.8418604651162791</v>
      </c>
      <c r="C267">
        <f t="shared" si="4"/>
        <v>4.5964432284541588E-3</v>
      </c>
    </row>
    <row r="268" spans="1:3">
      <c r="A268">
        <v>0.9882352941176471</v>
      </c>
      <c r="B268">
        <v>0.84651162790697676</v>
      </c>
      <c r="C268">
        <f t="shared" si="4"/>
        <v>4.5964432284541588E-3</v>
      </c>
    </row>
    <row r="269" spans="1:3">
      <c r="A269">
        <v>0.9882352941176471</v>
      </c>
      <c r="B269">
        <v>0.85116279069767442</v>
      </c>
      <c r="C269">
        <f t="shared" si="4"/>
        <v>4.5964432284541588E-3</v>
      </c>
    </row>
    <row r="270" spans="1:3">
      <c r="A270">
        <v>0.9882352941176471</v>
      </c>
      <c r="B270">
        <v>0.85581395348837208</v>
      </c>
      <c r="C270">
        <f t="shared" si="4"/>
        <v>4.5964432284541588E-3</v>
      </c>
    </row>
    <row r="271" spans="1:3">
      <c r="A271">
        <v>0.9882352941176471</v>
      </c>
      <c r="B271">
        <v>0.86046511627906974</v>
      </c>
      <c r="C271">
        <f t="shared" si="4"/>
        <v>4.5964432284541588E-3</v>
      </c>
    </row>
    <row r="272" spans="1:3">
      <c r="A272">
        <v>0.9882352941176471</v>
      </c>
      <c r="B272">
        <v>0.8651162790697674</v>
      </c>
      <c r="C272">
        <f t="shared" si="4"/>
        <v>4.5964432284541588E-3</v>
      </c>
    </row>
    <row r="273" spans="1:3">
      <c r="A273">
        <v>0.9882352941176471</v>
      </c>
      <c r="B273">
        <v>0.86976744186046506</v>
      </c>
      <c r="C273">
        <f t="shared" si="4"/>
        <v>4.5964432284542689E-3</v>
      </c>
    </row>
    <row r="274" spans="1:3">
      <c r="A274">
        <v>0.9882352941176471</v>
      </c>
      <c r="B274">
        <v>0.87441860465116283</v>
      </c>
      <c r="C274">
        <f t="shared" si="4"/>
        <v>4.5964432284541588E-3</v>
      </c>
    </row>
    <row r="275" spans="1:3">
      <c r="A275">
        <v>0.9882352941176471</v>
      </c>
      <c r="B275">
        <v>0.87906976744186049</v>
      </c>
      <c r="C275">
        <f t="shared" si="4"/>
        <v>4.5964432284541588E-3</v>
      </c>
    </row>
    <row r="276" spans="1:3">
      <c r="A276">
        <v>0.9882352941176471</v>
      </c>
      <c r="B276">
        <v>0.88372093023255816</v>
      </c>
      <c r="C276">
        <f t="shared" si="4"/>
        <v>4.5964432284541588E-3</v>
      </c>
    </row>
    <row r="277" spans="1:3">
      <c r="A277">
        <v>0.9882352941176471</v>
      </c>
      <c r="B277">
        <v>0.88837209302325582</v>
      </c>
      <c r="C277">
        <f t="shared" si="4"/>
        <v>4.5964432284541588E-3</v>
      </c>
    </row>
    <row r="278" spans="1:3">
      <c r="A278">
        <v>0.9882352941176471</v>
      </c>
      <c r="B278">
        <v>0.89302325581395348</v>
      </c>
      <c r="C278">
        <f t="shared" si="4"/>
        <v>4.5964432284541588E-3</v>
      </c>
    </row>
    <row r="279" spans="1:3">
      <c r="A279">
        <v>0.9882352941176471</v>
      </c>
      <c r="B279">
        <v>0.89767441860465114</v>
      </c>
      <c r="C279">
        <f t="shared" si="4"/>
        <v>4.5964432284541588E-3</v>
      </c>
    </row>
    <row r="280" spans="1:3">
      <c r="A280">
        <v>0.9882352941176471</v>
      </c>
      <c r="B280">
        <v>0.9023255813953488</v>
      </c>
      <c r="C280">
        <f t="shared" si="4"/>
        <v>4.5964432284541588E-3</v>
      </c>
    </row>
    <row r="281" spans="1:3">
      <c r="A281">
        <v>0.9882352941176471</v>
      </c>
      <c r="B281">
        <v>0.90697674418604646</v>
      </c>
      <c r="C281">
        <f t="shared" si="4"/>
        <v>0</v>
      </c>
    </row>
    <row r="282" spans="1:3">
      <c r="A282">
        <v>1</v>
      </c>
      <c r="B282">
        <v>0.90697674418604646</v>
      </c>
      <c r="C282">
        <f t="shared" si="4"/>
        <v>4.6511627906977715E-3</v>
      </c>
    </row>
    <row r="283" spans="1:3">
      <c r="A283">
        <v>1</v>
      </c>
      <c r="B283">
        <v>0.91162790697674423</v>
      </c>
      <c r="C283">
        <f t="shared" si="4"/>
        <v>4.6511627906976605E-3</v>
      </c>
    </row>
    <row r="284" spans="1:3">
      <c r="A284">
        <v>1</v>
      </c>
      <c r="B284">
        <v>0.91627906976744189</v>
      </c>
      <c r="C284">
        <f t="shared" si="4"/>
        <v>4.6511627906976605E-3</v>
      </c>
    </row>
    <row r="285" spans="1:3">
      <c r="A285">
        <v>1</v>
      </c>
      <c r="B285">
        <v>0.92093023255813955</v>
      </c>
      <c r="C285">
        <f t="shared" si="4"/>
        <v>4.6511627906976605E-3</v>
      </c>
    </row>
    <row r="286" spans="1:3">
      <c r="A286">
        <v>1</v>
      </c>
      <c r="B286">
        <v>0.92558139534883721</v>
      </c>
      <c r="C286">
        <f t="shared" si="4"/>
        <v>4.6511627906976605E-3</v>
      </c>
    </row>
    <row r="287" spans="1:3">
      <c r="A287">
        <v>1</v>
      </c>
      <c r="B287">
        <v>0.93023255813953487</v>
      </c>
      <c r="C287">
        <f t="shared" si="4"/>
        <v>4.6511627906976605E-3</v>
      </c>
    </row>
    <row r="288" spans="1:3">
      <c r="A288">
        <v>1</v>
      </c>
      <c r="B288">
        <v>0.93488372093023253</v>
      </c>
      <c r="C288">
        <f t="shared" si="4"/>
        <v>4.6511627906976605E-3</v>
      </c>
    </row>
    <row r="289" spans="1:3">
      <c r="A289">
        <v>1</v>
      </c>
      <c r="B289">
        <v>0.93953488372093019</v>
      </c>
      <c r="C289">
        <f t="shared" si="4"/>
        <v>4.6511627906976605E-3</v>
      </c>
    </row>
    <row r="290" spans="1:3">
      <c r="A290">
        <v>1</v>
      </c>
      <c r="B290">
        <v>0.94418604651162785</v>
      </c>
      <c r="C290">
        <f t="shared" si="4"/>
        <v>4.6511627906977715E-3</v>
      </c>
    </row>
    <row r="291" spans="1:3">
      <c r="A291">
        <v>1</v>
      </c>
      <c r="B291">
        <v>0.94883720930232562</v>
      </c>
      <c r="C291">
        <f t="shared" si="4"/>
        <v>4.6511627906976605E-3</v>
      </c>
    </row>
    <row r="292" spans="1:3">
      <c r="A292">
        <v>1</v>
      </c>
      <c r="B292">
        <v>0.95348837209302328</v>
      </c>
      <c r="C292">
        <f t="shared" si="4"/>
        <v>4.6511627906976605E-3</v>
      </c>
    </row>
    <row r="293" spans="1:3">
      <c r="A293">
        <v>1</v>
      </c>
      <c r="B293">
        <v>0.95813953488372094</v>
      </c>
      <c r="C293">
        <f t="shared" si="4"/>
        <v>4.6511627906976605E-3</v>
      </c>
    </row>
    <row r="294" spans="1:3">
      <c r="A294">
        <v>1</v>
      </c>
      <c r="B294">
        <v>0.96279069767441861</v>
      </c>
      <c r="C294">
        <f t="shared" si="4"/>
        <v>4.6511627906976605E-3</v>
      </c>
    </row>
    <row r="295" spans="1:3">
      <c r="A295">
        <v>1</v>
      </c>
      <c r="B295">
        <v>0.96744186046511627</v>
      </c>
      <c r="C295">
        <f t="shared" si="4"/>
        <v>4.6511627906976605E-3</v>
      </c>
    </row>
    <row r="296" spans="1:3">
      <c r="A296">
        <v>1</v>
      </c>
      <c r="B296">
        <v>0.97209302325581393</v>
      </c>
      <c r="C296">
        <f t="shared" si="4"/>
        <v>4.6511627906976605E-3</v>
      </c>
    </row>
    <row r="297" spans="1:3">
      <c r="A297">
        <v>1</v>
      </c>
      <c r="B297">
        <v>0.97674418604651159</v>
      </c>
      <c r="C297">
        <f t="shared" si="4"/>
        <v>4.6511627906976605E-3</v>
      </c>
    </row>
    <row r="298" spans="1:3">
      <c r="A298">
        <v>1</v>
      </c>
      <c r="B298">
        <v>0.98139534883720925</v>
      </c>
      <c r="C298">
        <f t="shared" si="4"/>
        <v>4.6511627906977715E-3</v>
      </c>
    </row>
    <row r="299" spans="1:3">
      <c r="A299">
        <v>1</v>
      </c>
      <c r="B299">
        <v>0.98604651162790702</v>
      </c>
      <c r="C299">
        <f t="shared" si="4"/>
        <v>4.6511627906976605E-3</v>
      </c>
    </row>
    <row r="300" spans="1:3">
      <c r="A300">
        <v>1</v>
      </c>
      <c r="B300">
        <v>0.99069767441860468</v>
      </c>
      <c r="C300">
        <f t="shared" si="4"/>
        <v>4.6511627906976605E-3</v>
      </c>
    </row>
    <row r="301" spans="1:3">
      <c r="A301">
        <v>1</v>
      </c>
      <c r="B301">
        <v>0.99534883720930234</v>
      </c>
      <c r="C301">
        <f t="shared" si="4"/>
        <v>4.6511627906976605E-3</v>
      </c>
    </row>
    <row r="302" spans="1:3">
      <c r="A302">
        <v>1</v>
      </c>
      <c r="B302">
        <v>1</v>
      </c>
      <c r="C302">
        <f t="shared" si="4"/>
        <v>0</v>
      </c>
    </row>
    <row r="303" spans="1:3">
      <c r="A303">
        <v>1</v>
      </c>
      <c r="B30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0BC4-1F52-44A7-8652-7780AE657730}">
  <dimension ref="A1:G14"/>
  <sheetViews>
    <sheetView workbookViewId="0">
      <selection activeCell="G18" sqref="G18"/>
    </sheetView>
  </sheetViews>
  <sheetFormatPr defaultRowHeight="14.4"/>
  <cols>
    <col min="1" max="1" width="25.109375" customWidth="1"/>
    <col min="2" max="2" width="8.88671875" customWidth="1"/>
    <col min="6" max="6" width="16" bestFit="1" customWidth="1"/>
    <col min="7" max="7" width="11.21875" customWidth="1"/>
  </cols>
  <sheetData>
    <row r="1" spans="1:7" ht="15" thickBot="1">
      <c r="F1" s="49" t="s">
        <v>240</v>
      </c>
      <c r="G1" s="49"/>
    </row>
    <row r="2" spans="1:7">
      <c r="A2" s="32" t="s">
        <v>152</v>
      </c>
      <c r="B2" s="33" t="s">
        <v>128</v>
      </c>
      <c r="C2" s="29">
        <v>-0.82140081476212312</v>
      </c>
      <c r="F2" s="31" t="s">
        <v>156</v>
      </c>
      <c r="G2" s="30">
        <f>SUM(TEST_DATA!AV2:AV301)</f>
        <v>139.38151555859795</v>
      </c>
    </row>
    <row r="3" spans="1:7">
      <c r="A3" s="32" t="s">
        <v>1</v>
      </c>
      <c r="B3" s="33" t="s">
        <v>177</v>
      </c>
      <c r="C3" s="29">
        <v>-0.78858052472727502</v>
      </c>
    </row>
    <row r="4" spans="1:7">
      <c r="A4" s="32" t="s">
        <v>4</v>
      </c>
      <c r="B4" s="33" t="s">
        <v>129</v>
      </c>
      <c r="C4" s="29">
        <v>-0.49907437157598783</v>
      </c>
      <c r="F4" s="31" t="s">
        <v>157</v>
      </c>
      <c r="G4" s="34">
        <f>AVERAGEIF(TEST_DATA!U2:U301,0,TEST_DATA!AU2:AU301)</f>
        <v>0.2377704635990999</v>
      </c>
    </row>
    <row r="5" spans="1:7">
      <c r="A5" s="32" t="s">
        <v>12</v>
      </c>
      <c r="B5" s="33" t="s">
        <v>130</v>
      </c>
      <c r="C5" s="29">
        <v>-0.63688608082178466</v>
      </c>
      <c r="F5" s="31" t="s">
        <v>158</v>
      </c>
      <c r="G5" s="34">
        <f>AVERAGEIF(TEST_DATA!U2:U301,1,TEST_DATA!AU2:AU301)</f>
        <v>0.48657932610144006</v>
      </c>
    </row>
    <row r="6" spans="1:7">
      <c r="A6" s="32" t="s">
        <v>0</v>
      </c>
      <c r="B6" s="33" t="s">
        <v>131</v>
      </c>
      <c r="C6" s="29">
        <v>-0.78383563153572322</v>
      </c>
      <c r="F6" s="31" t="s">
        <v>159</v>
      </c>
      <c r="G6" s="34" cm="1">
        <f t="array" ref="G6">MEDIAN(_xlfn._xlws.FILTER(TEST_DATA!AU2:AU301,TEST_DATA!U2:U301=0))</f>
        <v>0.16271424536525605</v>
      </c>
    </row>
    <row r="7" spans="1:7">
      <c r="A7" s="32" t="s">
        <v>2</v>
      </c>
      <c r="B7" s="33" t="s">
        <v>132</v>
      </c>
      <c r="C7" s="29">
        <v>-0.54958082615812343</v>
      </c>
      <c r="F7" s="31" t="s">
        <v>160</v>
      </c>
      <c r="G7" s="34" cm="1">
        <f t="array" ref="G7">MEDIAN(_xlfn._xlws.FILTER(TEST_DATA!AU2:AU301,TEST_DATA!U2:U301=1))</f>
        <v>0.49429102693868737</v>
      </c>
    </row>
    <row r="8" spans="1:7">
      <c r="A8" s="32" t="s">
        <v>3</v>
      </c>
      <c r="B8" s="33" t="s">
        <v>133</v>
      </c>
      <c r="C8" s="29">
        <v>-1.0351368491348143</v>
      </c>
    </row>
    <row r="9" spans="1:7">
      <c r="A9" s="32" t="s">
        <v>5</v>
      </c>
      <c r="B9" s="33" t="s">
        <v>134</v>
      </c>
      <c r="C9" s="29">
        <v>-0.71343549937234618</v>
      </c>
    </row>
    <row r="10" spans="1:7">
      <c r="A10" s="32" t="s">
        <v>6</v>
      </c>
      <c r="B10" s="33" t="s">
        <v>135</v>
      </c>
      <c r="C10" s="29">
        <v>-0.58342074986323345</v>
      </c>
      <c r="F10" s="31" t="s">
        <v>167</v>
      </c>
      <c r="G10" s="30">
        <f>MAX(TEST_DATA!BC2:BC301)</f>
        <v>0.54035567715458277</v>
      </c>
    </row>
    <row r="11" spans="1:7">
      <c r="A11" s="32" t="s">
        <v>8</v>
      </c>
      <c r="B11" s="33" t="s">
        <v>136</v>
      </c>
      <c r="C11" s="29">
        <v>-1.1848073034881719</v>
      </c>
      <c r="F11" s="31" t="s">
        <v>175</v>
      </c>
      <c r="G11" s="30">
        <f>SUM(TEST_AUC!C2:C302)</f>
        <v>0.81548563611491154</v>
      </c>
    </row>
    <row r="12" spans="1:7">
      <c r="A12" s="32" t="s">
        <v>11</v>
      </c>
      <c r="B12" s="33" t="s">
        <v>137</v>
      </c>
      <c r="C12" s="29">
        <v>-0.54243498229310416</v>
      </c>
      <c r="F12" s="31" t="s">
        <v>178</v>
      </c>
      <c r="G12" s="30">
        <f>(2*G11)-1</f>
        <v>0.63097127222982308</v>
      </c>
    </row>
    <row r="13" spans="1:7">
      <c r="A13" s="32" t="s">
        <v>151</v>
      </c>
      <c r="B13" s="33" t="s">
        <v>138</v>
      </c>
      <c r="C13" s="29">
        <v>-0.61294898525981512</v>
      </c>
    </row>
    <row r="14" spans="1:7">
      <c r="A14" s="32" t="s">
        <v>14</v>
      </c>
      <c r="B14" s="33" t="s">
        <v>139</v>
      </c>
      <c r="C14" s="29">
        <v>-0.37812095188903239</v>
      </c>
    </row>
  </sheetData>
  <mergeCells count="1">
    <mergeCell ref="F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BC63E-FCBC-4424-B21C-A44E5A69B446}">
  <dimension ref="A1:H216"/>
  <sheetViews>
    <sheetView workbookViewId="0">
      <selection activeCell="F20" sqref="F20"/>
    </sheetView>
  </sheetViews>
  <sheetFormatPr defaultRowHeight="14.4"/>
  <cols>
    <col min="1" max="1" width="6.21875" bestFit="1" customWidth="1"/>
    <col min="2" max="2" width="7.6640625" customWidth="1"/>
    <col min="3" max="3" width="3.5546875" customWidth="1"/>
    <col min="4" max="4" width="9.21875" customWidth="1"/>
    <col min="5" max="5" width="6.88671875" style="42" customWidth="1"/>
    <col min="6" max="6" width="6.109375" style="42" customWidth="1"/>
    <col min="7" max="7" width="8.88671875" style="45"/>
    <col min="8" max="8" width="12.44140625" bestFit="1" customWidth="1"/>
  </cols>
  <sheetData>
    <row r="1" spans="1:8" ht="15" thickBot="1">
      <c r="A1" s="43" t="s">
        <v>201</v>
      </c>
      <c r="B1" s="43" t="s">
        <v>202</v>
      </c>
      <c r="D1" s="43" t="s">
        <v>203</v>
      </c>
      <c r="E1" s="43" t="s">
        <v>201</v>
      </c>
      <c r="F1" s="43" t="s">
        <v>202</v>
      </c>
      <c r="G1" s="43" t="s">
        <v>216</v>
      </c>
      <c r="H1" s="43" t="s">
        <v>217</v>
      </c>
    </row>
    <row r="2" spans="1:8">
      <c r="A2" s="39">
        <v>408</v>
      </c>
      <c r="B2" s="39">
        <v>387</v>
      </c>
      <c r="D2" t="s">
        <v>204</v>
      </c>
      <c r="E2" s="42">
        <f>COUNTIFS($A$2:$A$216,"&gt;=360",$A$2:$A$216,"&lt;380")</f>
        <v>0</v>
      </c>
      <c r="F2" s="42">
        <f>COUNTIFS($B$2:$B$86,"&gt;=360",$B$2:$B$86,"&lt;380")</f>
        <v>0</v>
      </c>
      <c r="G2" s="45" t="str">
        <f t="shared" ref="G2:G17" si="0">IF(E2+F2=0,"",F2/(E2+F2))</f>
        <v/>
      </c>
      <c r="H2" t="str">
        <f t="shared" ref="H2:H17" si="1">IF(G2="","",IF(G2&lt;0.1,"Accept",IF(AND(G2&gt;=0.1,G2&lt;=0.3),"Manual review","Reject")))</f>
        <v/>
      </c>
    </row>
    <row r="3" spans="1:8">
      <c r="A3" s="39">
        <v>408</v>
      </c>
      <c r="B3" s="39">
        <v>393</v>
      </c>
      <c r="D3" t="s">
        <v>205</v>
      </c>
      <c r="E3" s="42">
        <f>COUNTIFS($A$2:$A$216,"&gt;=380",$A$2:$A$216,"&lt;400")</f>
        <v>0</v>
      </c>
      <c r="F3" s="42">
        <f>COUNTIFS($B$2:$B$86,"&gt;=380",$B$2:$B$86,"&lt;400")</f>
        <v>3</v>
      </c>
      <c r="G3" s="45">
        <f t="shared" si="0"/>
        <v>1</v>
      </c>
      <c r="H3" t="str">
        <f t="shared" si="1"/>
        <v>Reject</v>
      </c>
    </row>
    <row r="4" spans="1:8">
      <c r="A4" s="39">
        <v>413</v>
      </c>
      <c r="B4" s="39">
        <v>398</v>
      </c>
      <c r="D4" t="s">
        <v>206</v>
      </c>
      <c r="E4" s="42">
        <f>COUNTIFS($A$2:$A$216,"&gt;=400",$A$2:$A$216,"&lt;420")</f>
        <v>3</v>
      </c>
      <c r="F4" s="42">
        <f>COUNTIFS($B$2:$B$86,"&gt;=400",$B$2:$B$86,"&lt;420")</f>
        <v>5</v>
      </c>
      <c r="G4" s="45">
        <f t="shared" si="0"/>
        <v>0.625</v>
      </c>
      <c r="H4" t="str">
        <f t="shared" si="1"/>
        <v>Reject</v>
      </c>
    </row>
    <row r="5" spans="1:8">
      <c r="A5" s="39">
        <v>420</v>
      </c>
      <c r="B5" s="39">
        <v>404</v>
      </c>
      <c r="D5" t="s">
        <v>207</v>
      </c>
      <c r="E5" s="42">
        <f>COUNTIFS($A$2:$A$216,"&gt;=420",$A$2:$A$216,"&lt;440")</f>
        <v>5</v>
      </c>
      <c r="F5" s="42">
        <f>COUNTIFS($B$2:$B$86,"&gt;=420",$B$2:$B$86,"&lt;440")</f>
        <v>8</v>
      </c>
      <c r="G5" s="45">
        <f t="shared" si="0"/>
        <v>0.61538461538461542</v>
      </c>
      <c r="H5" t="str">
        <f t="shared" si="1"/>
        <v>Reject</v>
      </c>
    </row>
    <row r="6" spans="1:8">
      <c r="A6" s="39">
        <v>428</v>
      </c>
      <c r="B6" s="39">
        <v>404</v>
      </c>
      <c r="D6" t="s">
        <v>208</v>
      </c>
      <c r="E6" s="42">
        <f>COUNTIFS($A$2:$A$216,"&gt;=440",$A$2:$A$216,"&lt;460")</f>
        <v>10</v>
      </c>
      <c r="F6" s="42">
        <f>COUNTIFS($B$2:$B$86,"&gt;=440",$B$2:$B$86,"&lt;460")</f>
        <v>13</v>
      </c>
      <c r="G6" s="45">
        <f t="shared" si="0"/>
        <v>0.56521739130434778</v>
      </c>
      <c r="H6" t="str">
        <f t="shared" si="1"/>
        <v>Reject</v>
      </c>
    </row>
    <row r="7" spans="1:8">
      <c r="A7" s="39">
        <v>428</v>
      </c>
      <c r="B7" s="39">
        <v>405</v>
      </c>
      <c r="D7" t="s">
        <v>209</v>
      </c>
      <c r="E7" s="42">
        <f>COUNTIFS($A$2:$A$216,"&gt;=460",$A$2:$A$216,"&lt;480")</f>
        <v>18</v>
      </c>
      <c r="F7" s="42">
        <f>COUNTIFS($B$2:$B$86,"&gt;=460",$B$2:$B$86,"&lt;480")</f>
        <v>21</v>
      </c>
      <c r="G7" s="45">
        <f t="shared" si="0"/>
        <v>0.53846153846153844</v>
      </c>
      <c r="H7" t="str">
        <f t="shared" si="1"/>
        <v>Reject</v>
      </c>
    </row>
    <row r="8" spans="1:8">
      <c r="A8" s="39">
        <v>431</v>
      </c>
      <c r="B8" s="39">
        <v>418</v>
      </c>
      <c r="D8" t="s">
        <v>210</v>
      </c>
      <c r="E8" s="42">
        <f>COUNTIFS($A$2:$A$216,"&gt;=480",$A$2:$A$216,"&lt;500")</f>
        <v>19</v>
      </c>
      <c r="F8" s="42">
        <f>COUNTIFS($B$2:$B$86,"&gt;=480",$B$2:$B$86,"&lt;500")</f>
        <v>14</v>
      </c>
      <c r="G8" s="45">
        <f t="shared" si="0"/>
        <v>0.42424242424242425</v>
      </c>
      <c r="H8" t="str">
        <f t="shared" si="1"/>
        <v>Reject</v>
      </c>
    </row>
    <row r="9" spans="1:8">
      <c r="A9" s="39">
        <v>432</v>
      </c>
      <c r="B9" s="39">
        <v>418</v>
      </c>
      <c r="D9" t="s">
        <v>211</v>
      </c>
      <c r="E9" s="42">
        <f>COUNTIFS($A$2:$A$216,"&gt;=500",$A$2:$A$216,"&lt;520")</f>
        <v>24</v>
      </c>
      <c r="F9" s="42">
        <f>COUNTIFS($B$2:$B$86,"&gt;=500",$B$2:$B$86,"&lt;520")</f>
        <v>10</v>
      </c>
      <c r="G9" s="45">
        <f t="shared" si="0"/>
        <v>0.29411764705882354</v>
      </c>
      <c r="H9" t="str">
        <f t="shared" si="1"/>
        <v>Manual review</v>
      </c>
    </row>
    <row r="10" spans="1:8">
      <c r="A10" s="39">
        <v>440</v>
      </c>
      <c r="B10" s="39">
        <v>424</v>
      </c>
      <c r="D10" t="s">
        <v>212</v>
      </c>
      <c r="E10" s="42">
        <f>COUNTIFS($A$2:$A$216,"&gt;=520",$A$2:$A$216,"&lt;540")</f>
        <v>26</v>
      </c>
      <c r="F10" s="42">
        <f>COUNTIFS($B$2:$B$86,"&gt;=520",$B$2:$B$86,"&lt;540")</f>
        <v>5</v>
      </c>
      <c r="G10" s="45">
        <f t="shared" si="0"/>
        <v>0.16129032258064516</v>
      </c>
      <c r="H10" t="str">
        <f t="shared" si="1"/>
        <v>Manual review</v>
      </c>
    </row>
    <row r="11" spans="1:8">
      <c r="A11" s="39">
        <v>440</v>
      </c>
      <c r="B11" s="39">
        <v>426</v>
      </c>
      <c r="D11" t="s">
        <v>213</v>
      </c>
      <c r="E11" s="42">
        <f>COUNTIFS($A$2:$A$216,"&gt;=540",$A$2:$A$216,"&lt;560")</f>
        <v>38</v>
      </c>
      <c r="F11" s="42">
        <f>COUNTIFS($B$2:$B$86,"&gt;=540",$B$2:$B$86,"&lt;560")</f>
        <v>4</v>
      </c>
      <c r="G11" s="45">
        <f t="shared" si="0"/>
        <v>9.5238095238095233E-2</v>
      </c>
      <c r="H11" t="str">
        <f t="shared" si="1"/>
        <v>Accept</v>
      </c>
    </row>
    <row r="12" spans="1:8">
      <c r="A12" s="39">
        <v>441</v>
      </c>
      <c r="B12" s="39">
        <v>426</v>
      </c>
      <c r="D12" t="s">
        <v>214</v>
      </c>
      <c r="E12" s="42">
        <f>COUNTIFS($A$2:$A$216,"&gt;=560",$A$2:$A$216,"&lt;580")</f>
        <v>33</v>
      </c>
      <c r="F12" s="42">
        <f>COUNTIFS($B$2:$B$86,"&gt;=560",$B$2:$B$86,"&lt;580")</f>
        <v>1</v>
      </c>
      <c r="G12" s="45">
        <f t="shared" si="0"/>
        <v>2.9411764705882353E-2</v>
      </c>
      <c r="H12" t="str">
        <f t="shared" si="1"/>
        <v>Accept</v>
      </c>
    </row>
    <row r="13" spans="1:8">
      <c r="A13" s="39">
        <v>442</v>
      </c>
      <c r="B13" s="39">
        <v>430</v>
      </c>
      <c r="D13" t="s">
        <v>215</v>
      </c>
      <c r="E13" s="42">
        <f>COUNTIFS($A$2:$A$216,"&gt;=580",$A$2:$A$216,"&lt;600")</f>
        <v>14</v>
      </c>
      <c r="F13" s="42">
        <f>COUNTIFS($B$2:$B$86,"&gt;=580",$B$2:$B$86,"&lt;600")</f>
        <v>0</v>
      </c>
      <c r="G13" s="45">
        <f t="shared" si="0"/>
        <v>0</v>
      </c>
      <c r="H13" t="str">
        <f t="shared" si="1"/>
        <v>Accept</v>
      </c>
    </row>
    <row r="14" spans="1:8">
      <c r="A14" s="39">
        <v>444</v>
      </c>
      <c r="B14" s="39">
        <v>432</v>
      </c>
      <c r="D14" t="s">
        <v>233</v>
      </c>
      <c r="E14" s="42">
        <f>COUNTIFS($A$2:$A$216,"&gt;=600",$A$2:$A$216,"&lt;620")</f>
        <v>14</v>
      </c>
      <c r="F14" s="42">
        <f>COUNTIFS($B$2:$B$86,"&gt;=600",$B$2:$B$86,"&lt;620")</f>
        <v>1</v>
      </c>
      <c r="G14" s="45">
        <f t="shared" si="0"/>
        <v>6.6666666666666666E-2</v>
      </c>
      <c r="H14" t="str">
        <f t="shared" si="1"/>
        <v>Accept</v>
      </c>
    </row>
    <row r="15" spans="1:8">
      <c r="A15" s="39">
        <v>447</v>
      </c>
      <c r="B15" s="39">
        <v>432</v>
      </c>
      <c r="D15" t="s">
        <v>234</v>
      </c>
      <c r="E15" s="42">
        <f>COUNTIFS($A$2:$A$216,"&gt;=620",$A$2:$A$216,"&lt;640")</f>
        <v>9</v>
      </c>
      <c r="F15" s="42">
        <f>COUNTIFS($B$2:$B$86,"&gt;=620",$B$2:$B$86,"&lt;640")</f>
        <v>0</v>
      </c>
      <c r="G15" s="45">
        <f t="shared" si="0"/>
        <v>0</v>
      </c>
      <c r="H15" t="str">
        <f t="shared" si="1"/>
        <v>Accept</v>
      </c>
    </row>
    <row r="16" spans="1:8">
      <c r="A16" s="39">
        <v>451</v>
      </c>
      <c r="B16" s="39">
        <v>436</v>
      </c>
      <c r="D16" t="s">
        <v>235</v>
      </c>
      <c r="E16" s="42">
        <f>COUNTIFS($A$2:$A$216,"&gt;=640",$A$2:$A$216,"&lt;660")</f>
        <v>1</v>
      </c>
      <c r="F16" s="42">
        <f>COUNTIFS($B$2:$B$86,"&gt;=640",$B$2:$B$86,"&lt;660")</f>
        <v>0</v>
      </c>
      <c r="G16" s="45">
        <f t="shared" si="0"/>
        <v>0</v>
      </c>
      <c r="H16" t="str">
        <f t="shared" si="1"/>
        <v>Accept</v>
      </c>
    </row>
    <row r="17" spans="1:8">
      <c r="A17" s="39">
        <v>457</v>
      </c>
      <c r="B17" s="39">
        <v>436</v>
      </c>
      <c r="D17" t="s">
        <v>236</v>
      </c>
      <c r="E17" s="42">
        <f>COUNTIFS($A$2:$A$216,"&gt;=660",$A$2:$A$216,"&lt;680")</f>
        <v>1</v>
      </c>
      <c r="F17" s="42">
        <f>COUNTIFS($B$2:$B$86,"&gt;=660",$B$2:$B$86,"&lt;680")</f>
        <v>0</v>
      </c>
      <c r="G17" s="45">
        <f t="shared" si="0"/>
        <v>0</v>
      </c>
      <c r="H17" t="str">
        <f t="shared" si="1"/>
        <v>Accept</v>
      </c>
    </row>
    <row r="18" spans="1:8">
      <c r="A18" s="39">
        <v>458</v>
      </c>
      <c r="B18" s="39">
        <v>442</v>
      </c>
    </row>
    <row r="19" spans="1:8">
      <c r="A19" s="39">
        <v>459</v>
      </c>
      <c r="B19" s="39">
        <v>443</v>
      </c>
    </row>
    <row r="20" spans="1:8">
      <c r="A20" s="39">
        <v>460</v>
      </c>
      <c r="B20" s="39">
        <v>443</v>
      </c>
    </row>
    <row r="21" spans="1:8">
      <c r="A21" s="39">
        <v>460</v>
      </c>
      <c r="B21" s="39">
        <v>443</v>
      </c>
    </row>
    <row r="22" spans="1:8">
      <c r="A22" s="39">
        <v>461</v>
      </c>
      <c r="B22" s="39">
        <v>446</v>
      </c>
    </row>
    <row r="23" spans="1:8">
      <c r="A23" s="39">
        <v>462</v>
      </c>
      <c r="B23" s="39">
        <v>448</v>
      </c>
    </row>
    <row r="24" spans="1:8">
      <c r="A24" s="39">
        <v>464</v>
      </c>
      <c r="B24" s="39">
        <v>450</v>
      </c>
    </row>
    <row r="25" spans="1:8">
      <c r="A25" s="39">
        <v>465</v>
      </c>
      <c r="B25" s="39">
        <v>450</v>
      </c>
    </row>
    <row r="26" spans="1:8">
      <c r="A26" s="39">
        <v>465</v>
      </c>
      <c r="B26" s="39">
        <v>450</v>
      </c>
    </row>
    <row r="27" spans="1:8">
      <c r="A27" s="39">
        <v>468</v>
      </c>
      <c r="B27" s="39">
        <v>451</v>
      </c>
    </row>
    <row r="28" spans="1:8">
      <c r="A28" s="39">
        <v>471</v>
      </c>
      <c r="B28" s="39">
        <v>453</v>
      </c>
    </row>
    <row r="29" spans="1:8">
      <c r="A29" s="39">
        <v>472</v>
      </c>
      <c r="B29" s="39">
        <v>453</v>
      </c>
    </row>
    <row r="30" spans="1:8">
      <c r="A30" s="39">
        <v>473</v>
      </c>
      <c r="B30" s="39">
        <v>455</v>
      </c>
    </row>
    <row r="31" spans="1:8">
      <c r="A31" s="39">
        <v>473</v>
      </c>
      <c r="B31" s="39">
        <v>460</v>
      </c>
    </row>
    <row r="32" spans="1:8">
      <c r="A32" s="39">
        <v>474</v>
      </c>
      <c r="B32" s="39">
        <v>461</v>
      </c>
    </row>
    <row r="33" spans="1:2">
      <c r="A33" s="39">
        <v>475</v>
      </c>
      <c r="B33" s="39">
        <v>462</v>
      </c>
    </row>
    <row r="34" spans="1:2">
      <c r="A34" s="39">
        <v>477</v>
      </c>
      <c r="B34" s="39">
        <v>463</v>
      </c>
    </row>
    <row r="35" spans="1:2">
      <c r="A35" s="39">
        <v>477</v>
      </c>
      <c r="B35" s="39">
        <v>464</v>
      </c>
    </row>
    <row r="36" spans="1:2">
      <c r="A36" s="39">
        <v>477</v>
      </c>
      <c r="B36" s="39">
        <v>464</v>
      </c>
    </row>
    <row r="37" spans="1:2">
      <c r="A37" s="39">
        <v>479</v>
      </c>
      <c r="B37" s="39">
        <v>465</v>
      </c>
    </row>
    <row r="38" spans="1:2">
      <c r="A38" s="39">
        <v>480</v>
      </c>
      <c r="B38" s="39">
        <v>466</v>
      </c>
    </row>
    <row r="39" spans="1:2">
      <c r="A39" s="39">
        <v>480</v>
      </c>
      <c r="B39" s="39">
        <v>467</v>
      </c>
    </row>
    <row r="40" spans="1:2">
      <c r="A40" s="39">
        <v>481</v>
      </c>
      <c r="B40" s="39">
        <v>468</v>
      </c>
    </row>
    <row r="41" spans="1:2">
      <c r="A41" s="39">
        <v>481</v>
      </c>
      <c r="B41" s="39">
        <v>468</v>
      </c>
    </row>
    <row r="42" spans="1:2">
      <c r="A42" s="39">
        <v>485</v>
      </c>
      <c r="B42" s="39">
        <v>470</v>
      </c>
    </row>
    <row r="43" spans="1:2">
      <c r="A43" s="39">
        <v>485</v>
      </c>
      <c r="B43" s="39">
        <v>471</v>
      </c>
    </row>
    <row r="44" spans="1:2">
      <c r="A44" s="39">
        <v>487</v>
      </c>
      <c r="B44" s="39">
        <v>471</v>
      </c>
    </row>
    <row r="45" spans="1:2">
      <c r="A45" s="39">
        <v>487</v>
      </c>
      <c r="B45" s="39">
        <v>472</v>
      </c>
    </row>
    <row r="46" spans="1:2">
      <c r="A46" s="39">
        <v>490</v>
      </c>
      <c r="B46" s="39">
        <v>472</v>
      </c>
    </row>
    <row r="47" spans="1:2">
      <c r="A47" s="39">
        <v>492</v>
      </c>
      <c r="B47" s="39">
        <v>475</v>
      </c>
    </row>
    <row r="48" spans="1:2">
      <c r="A48" s="39">
        <v>493</v>
      </c>
      <c r="B48" s="39">
        <v>476</v>
      </c>
    </row>
    <row r="49" spans="1:2">
      <c r="A49" s="39">
        <v>493</v>
      </c>
      <c r="B49" s="39">
        <v>476</v>
      </c>
    </row>
    <row r="50" spans="1:2">
      <c r="A50" s="39">
        <v>494</v>
      </c>
      <c r="B50" s="39">
        <v>478</v>
      </c>
    </row>
    <row r="51" spans="1:2">
      <c r="A51" s="39">
        <v>496</v>
      </c>
      <c r="B51" s="39">
        <v>479</v>
      </c>
    </row>
    <row r="52" spans="1:2">
      <c r="A52" s="39">
        <v>496</v>
      </c>
      <c r="B52" s="39">
        <v>480</v>
      </c>
    </row>
    <row r="53" spans="1:2">
      <c r="A53" s="39">
        <v>497</v>
      </c>
      <c r="B53" s="39">
        <v>481</v>
      </c>
    </row>
    <row r="54" spans="1:2">
      <c r="A54" s="39">
        <v>498</v>
      </c>
      <c r="B54" s="39">
        <v>482</v>
      </c>
    </row>
    <row r="55" spans="1:2">
      <c r="A55" s="39">
        <v>498</v>
      </c>
      <c r="B55" s="39">
        <v>483</v>
      </c>
    </row>
    <row r="56" spans="1:2">
      <c r="A56" s="39">
        <v>499</v>
      </c>
      <c r="B56" s="39">
        <v>486</v>
      </c>
    </row>
    <row r="57" spans="1:2">
      <c r="A57" s="39">
        <v>501</v>
      </c>
      <c r="B57" s="39">
        <v>487</v>
      </c>
    </row>
    <row r="58" spans="1:2">
      <c r="A58" s="39">
        <v>501</v>
      </c>
      <c r="B58" s="39">
        <v>487</v>
      </c>
    </row>
    <row r="59" spans="1:2">
      <c r="A59" s="39">
        <v>502</v>
      </c>
      <c r="B59" s="39">
        <v>489</v>
      </c>
    </row>
    <row r="60" spans="1:2">
      <c r="A60" s="39">
        <v>503</v>
      </c>
      <c r="B60" s="39">
        <v>489</v>
      </c>
    </row>
    <row r="61" spans="1:2">
      <c r="A61" s="39">
        <v>503</v>
      </c>
      <c r="B61" s="39">
        <v>490</v>
      </c>
    </row>
    <row r="62" spans="1:2">
      <c r="A62" s="39">
        <v>504</v>
      </c>
      <c r="B62" s="39">
        <v>491</v>
      </c>
    </row>
    <row r="63" spans="1:2">
      <c r="A63" s="39">
        <v>506</v>
      </c>
      <c r="B63" s="39">
        <v>493</v>
      </c>
    </row>
    <row r="64" spans="1:2">
      <c r="A64" s="39">
        <v>508</v>
      </c>
      <c r="B64" s="39">
        <v>497</v>
      </c>
    </row>
    <row r="65" spans="1:2">
      <c r="A65" s="39">
        <v>508</v>
      </c>
      <c r="B65" s="39">
        <v>498</v>
      </c>
    </row>
    <row r="66" spans="1:2">
      <c r="A66" s="39">
        <v>508</v>
      </c>
      <c r="B66" s="39">
        <v>500</v>
      </c>
    </row>
    <row r="67" spans="1:2">
      <c r="A67" s="39">
        <v>508</v>
      </c>
      <c r="B67" s="39">
        <v>504</v>
      </c>
    </row>
    <row r="68" spans="1:2">
      <c r="A68" s="39">
        <v>510</v>
      </c>
      <c r="B68" s="39">
        <v>504</v>
      </c>
    </row>
    <row r="69" spans="1:2">
      <c r="A69" s="39">
        <v>510</v>
      </c>
      <c r="B69" s="39">
        <v>505</v>
      </c>
    </row>
    <row r="70" spans="1:2">
      <c r="A70" s="39">
        <v>510</v>
      </c>
      <c r="B70" s="39">
        <v>508</v>
      </c>
    </row>
    <row r="71" spans="1:2">
      <c r="A71" s="39">
        <v>511</v>
      </c>
      <c r="B71" s="39">
        <v>508</v>
      </c>
    </row>
    <row r="72" spans="1:2">
      <c r="A72" s="39">
        <v>513</v>
      </c>
      <c r="B72" s="39">
        <v>508</v>
      </c>
    </row>
    <row r="73" spans="1:2">
      <c r="A73" s="39">
        <v>514</v>
      </c>
      <c r="B73" s="39">
        <v>509</v>
      </c>
    </row>
    <row r="74" spans="1:2">
      <c r="A74" s="39">
        <v>514</v>
      </c>
      <c r="B74" s="39">
        <v>510</v>
      </c>
    </row>
    <row r="75" spans="1:2">
      <c r="A75" s="39">
        <v>515</v>
      </c>
      <c r="B75" s="39">
        <v>513</v>
      </c>
    </row>
    <row r="76" spans="1:2">
      <c r="A76" s="39">
        <v>515</v>
      </c>
      <c r="B76" s="39">
        <v>522</v>
      </c>
    </row>
    <row r="77" spans="1:2">
      <c r="A77" s="39">
        <v>516</v>
      </c>
      <c r="B77" s="39">
        <v>529</v>
      </c>
    </row>
    <row r="78" spans="1:2">
      <c r="A78" s="39">
        <v>518</v>
      </c>
      <c r="B78" s="39">
        <v>537</v>
      </c>
    </row>
    <row r="79" spans="1:2">
      <c r="A79" s="39">
        <v>518</v>
      </c>
      <c r="B79" s="39">
        <v>537</v>
      </c>
    </row>
    <row r="80" spans="1:2">
      <c r="A80" s="39">
        <v>519</v>
      </c>
      <c r="B80" s="39">
        <v>537</v>
      </c>
    </row>
    <row r="81" spans="1:2">
      <c r="A81" s="39">
        <v>520</v>
      </c>
      <c r="B81" s="39">
        <v>541</v>
      </c>
    </row>
    <row r="82" spans="1:2">
      <c r="A82" s="39">
        <v>521</v>
      </c>
      <c r="B82" s="39">
        <v>545</v>
      </c>
    </row>
    <row r="83" spans="1:2">
      <c r="A83" s="39">
        <v>521</v>
      </c>
      <c r="B83" s="39">
        <v>548</v>
      </c>
    </row>
    <row r="84" spans="1:2">
      <c r="A84" s="39">
        <v>522</v>
      </c>
      <c r="B84" s="39">
        <v>556</v>
      </c>
    </row>
    <row r="85" spans="1:2">
      <c r="A85" s="39">
        <v>522</v>
      </c>
      <c r="B85" s="39">
        <v>573</v>
      </c>
    </row>
    <row r="86" spans="1:2">
      <c r="A86" s="39">
        <v>522</v>
      </c>
      <c r="B86" s="39">
        <v>603</v>
      </c>
    </row>
    <row r="87" spans="1:2">
      <c r="A87" s="39">
        <v>523</v>
      </c>
    </row>
    <row r="88" spans="1:2">
      <c r="A88" s="39">
        <v>524</v>
      </c>
    </row>
    <row r="89" spans="1:2">
      <c r="A89" s="39">
        <v>525</v>
      </c>
    </row>
    <row r="90" spans="1:2">
      <c r="A90" s="39">
        <v>526</v>
      </c>
    </row>
    <row r="91" spans="1:2">
      <c r="A91" s="39">
        <v>528</v>
      </c>
    </row>
    <row r="92" spans="1:2">
      <c r="A92" s="39">
        <v>528</v>
      </c>
    </row>
    <row r="93" spans="1:2">
      <c r="A93" s="39">
        <v>528</v>
      </c>
    </row>
    <row r="94" spans="1:2">
      <c r="A94" s="39">
        <v>529</v>
      </c>
    </row>
    <row r="95" spans="1:2">
      <c r="A95" s="39">
        <v>531</v>
      </c>
    </row>
    <row r="96" spans="1:2">
      <c r="A96" s="39">
        <v>532</v>
      </c>
    </row>
    <row r="97" spans="1:1">
      <c r="A97" s="39">
        <v>532</v>
      </c>
    </row>
    <row r="98" spans="1:1">
      <c r="A98" s="39">
        <v>534</v>
      </c>
    </row>
    <row r="99" spans="1:1">
      <c r="A99" s="39">
        <v>534</v>
      </c>
    </row>
    <row r="100" spans="1:1">
      <c r="A100" s="39">
        <v>535</v>
      </c>
    </row>
    <row r="101" spans="1:1">
      <c r="A101" s="39">
        <v>535</v>
      </c>
    </row>
    <row r="102" spans="1:1">
      <c r="A102" s="39">
        <v>536</v>
      </c>
    </row>
    <row r="103" spans="1:1">
      <c r="A103" s="39">
        <v>537</v>
      </c>
    </row>
    <row r="104" spans="1:1">
      <c r="A104" s="39">
        <v>537</v>
      </c>
    </row>
    <row r="105" spans="1:1">
      <c r="A105" s="39">
        <v>537</v>
      </c>
    </row>
    <row r="106" spans="1:1">
      <c r="A106" s="39">
        <v>539</v>
      </c>
    </row>
    <row r="107" spans="1:1">
      <c r="A107" s="39">
        <v>540</v>
      </c>
    </row>
    <row r="108" spans="1:1">
      <c r="A108" s="39">
        <v>540</v>
      </c>
    </row>
    <row r="109" spans="1:1">
      <c r="A109" s="39">
        <v>541</v>
      </c>
    </row>
    <row r="110" spans="1:1">
      <c r="A110" s="39">
        <v>542</v>
      </c>
    </row>
    <row r="111" spans="1:1">
      <c r="A111" s="39">
        <v>542</v>
      </c>
    </row>
    <row r="112" spans="1:1">
      <c r="A112" s="39">
        <v>542</v>
      </c>
    </row>
    <row r="113" spans="1:1">
      <c r="A113" s="39">
        <v>542</v>
      </c>
    </row>
    <row r="114" spans="1:1">
      <c r="A114" s="39">
        <v>544</v>
      </c>
    </row>
    <row r="115" spans="1:1">
      <c r="A115" s="39">
        <v>544</v>
      </c>
    </row>
    <row r="116" spans="1:1">
      <c r="A116" s="39">
        <v>544</v>
      </c>
    </row>
    <row r="117" spans="1:1">
      <c r="A117" s="39">
        <v>545</v>
      </c>
    </row>
    <row r="118" spans="1:1">
      <c r="A118" s="39">
        <v>546</v>
      </c>
    </row>
    <row r="119" spans="1:1">
      <c r="A119" s="39">
        <v>546</v>
      </c>
    </row>
    <row r="120" spans="1:1">
      <c r="A120" s="39">
        <v>546</v>
      </c>
    </row>
    <row r="121" spans="1:1">
      <c r="A121" s="39">
        <v>546</v>
      </c>
    </row>
    <row r="122" spans="1:1">
      <c r="A122" s="39">
        <v>547</v>
      </c>
    </row>
    <row r="123" spans="1:1">
      <c r="A123" s="39">
        <v>549</v>
      </c>
    </row>
    <row r="124" spans="1:1">
      <c r="A124" s="39">
        <v>549</v>
      </c>
    </row>
    <row r="125" spans="1:1">
      <c r="A125" s="39">
        <v>549</v>
      </c>
    </row>
    <row r="126" spans="1:1">
      <c r="A126" s="39">
        <v>550</v>
      </c>
    </row>
    <row r="127" spans="1:1">
      <c r="A127" s="39">
        <v>550</v>
      </c>
    </row>
    <row r="128" spans="1:1">
      <c r="A128" s="39">
        <v>550</v>
      </c>
    </row>
    <row r="129" spans="1:1">
      <c r="A129" s="39">
        <v>552</v>
      </c>
    </row>
    <row r="130" spans="1:1">
      <c r="A130" s="39">
        <v>552</v>
      </c>
    </row>
    <row r="131" spans="1:1">
      <c r="A131" s="39">
        <v>553</v>
      </c>
    </row>
    <row r="132" spans="1:1">
      <c r="A132" s="39">
        <v>553</v>
      </c>
    </row>
    <row r="133" spans="1:1">
      <c r="A133" s="39">
        <v>553</v>
      </c>
    </row>
    <row r="134" spans="1:1">
      <c r="A134" s="39">
        <v>554</v>
      </c>
    </row>
    <row r="135" spans="1:1">
      <c r="A135" s="39">
        <v>554</v>
      </c>
    </row>
    <row r="136" spans="1:1">
      <c r="A136" s="39">
        <v>554</v>
      </c>
    </row>
    <row r="137" spans="1:1">
      <c r="A137" s="39">
        <v>554</v>
      </c>
    </row>
    <row r="138" spans="1:1">
      <c r="A138" s="39">
        <v>555</v>
      </c>
    </row>
    <row r="139" spans="1:1">
      <c r="A139" s="39">
        <v>556</v>
      </c>
    </row>
    <row r="140" spans="1:1">
      <c r="A140" s="39">
        <v>557</v>
      </c>
    </row>
    <row r="141" spans="1:1">
      <c r="A141" s="39">
        <v>557</v>
      </c>
    </row>
    <row r="142" spans="1:1">
      <c r="A142" s="39">
        <v>557</v>
      </c>
    </row>
    <row r="143" spans="1:1">
      <c r="A143" s="39">
        <v>558</v>
      </c>
    </row>
    <row r="144" spans="1:1">
      <c r="A144" s="39">
        <v>559</v>
      </c>
    </row>
    <row r="145" spans="1:1">
      <c r="A145" s="39">
        <v>560</v>
      </c>
    </row>
    <row r="146" spans="1:1">
      <c r="A146" s="39">
        <v>560</v>
      </c>
    </row>
    <row r="147" spans="1:1">
      <c r="A147" s="39">
        <v>560</v>
      </c>
    </row>
    <row r="148" spans="1:1">
      <c r="A148" s="39">
        <v>561</v>
      </c>
    </row>
    <row r="149" spans="1:1">
      <c r="A149" s="39">
        <v>561</v>
      </c>
    </row>
    <row r="150" spans="1:1">
      <c r="A150" s="39">
        <v>561</v>
      </c>
    </row>
    <row r="151" spans="1:1">
      <c r="A151" s="39">
        <v>561</v>
      </c>
    </row>
    <row r="152" spans="1:1">
      <c r="A152" s="39">
        <v>562</v>
      </c>
    </row>
    <row r="153" spans="1:1">
      <c r="A153" s="39">
        <v>563</v>
      </c>
    </row>
    <row r="154" spans="1:1">
      <c r="A154" s="39">
        <v>564</v>
      </c>
    </row>
    <row r="155" spans="1:1">
      <c r="A155" s="39">
        <v>564</v>
      </c>
    </row>
    <row r="156" spans="1:1">
      <c r="A156" s="39">
        <v>565</v>
      </c>
    </row>
    <row r="157" spans="1:1">
      <c r="A157" s="39">
        <v>565</v>
      </c>
    </row>
    <row r="158" spans="1:1">
      <c r="A158" s="39">
        <v>566</v>
      </c>
    </row>
    <row r="159" spans="1:1">
      <c r="A159" s="39">
        <v>566</v>
      </c>
    </row>
    <row r="160" spans="1:1">
      <c r="A160" s="39">
        <v>566</v>
      </c>
    </row>
    <row r="161" spans="1:1">
      <c r="A161" s="39">
        <v>567</v>
      </c>
    </row>
    <row r="162" spans="1:1">
      <c r="A162" s="39">
        <v>568</v>
      </c>
    </row>
    <row r="163" spans="1:1">
      <c r="A163" s="39">
        <v>568</v>
      </c>
    </row>
    <row r="164" spans="1:1">
      <c r="A164" s="39">
        <v>570</v>
      </c>
    </row>
    <row r="165" spans="1:1">
      <c r="A165" s="39">
        <v>571</v>
      </c>
    </row>
    <row r="166" spans="1:1">
      <c r="A166" s="39">
        <v>571</v>
      </c>
    </row>
    <row r="167" spans="1:1">
      <c r="A167" s="39">
        <v>572</v>
      </c>
    </row>
    <row r="168" spans="1:1">
      <c r="A168" s="39">
        <v>572</v>
      </c>
    </row>
    <row r="169" spans="1:1">
      <c r="A169" s="39">
        <v>573</v>
      </c>
    </row>
    <row r="170" spans="1:1">
      <c r="A170" s="39">
        <v>573</v>
      </c>
    </row>
    <row r="171" spans="1:1">
      <c r="A171" s="39">
        <v>574</v>
      </c>
    </row>
    <row r="172" spans="1:1">
      <c r="A172" s="39">
        <v>575</v>
      </c>
    </row>
    <row r="173" spans="1:1">
      <c r="A173" s="39">
        <v>576</v>
      </c>
    </row>
    <row r="174" spans="1:1">
      <c r="A174" s="39">
        <v>576</v>
      </c>
    </row>
    <row r="175" spans="1:1">
      <c r="A175" s="39">
        <v>578</v>
      </c>
    </row>
    <row r="176" spans="1:1">
      <c r="A176" s="39">
        <v>578</v>
      </c>
    </row>
    <row r="177" spans="1:1">
      <c r="A177" s="39">
        <v>579</v>
      </c>
    </row>
    <row r="178" spans="1:1">
      <c r="A178" s="39">
        <v>580</v>
      </c>
    </row>
    <row r="179" spans="1:1">
      <c r="A179" s="39">
        <v>581</v>
      </c>
    </row>
    <row r="180" spans="1:1">
      <c r="A180" s="39">
        <v>583</v>
      </c>
    </row>
    <row r="181" spans="1:1">
      <c r="A181" s="39">
        <v>584</v>
      </c>
    </row>
    <row r="182" spans="1:1">
      <c r="A182" s="39">
        <v>588</v>
      </c>
    </row>
    <row r="183" spans="1:1">
      <c r="A183" s="39">
        <v>589</v>
      </c>
    </row>
    <row r="184" spans="1:1">
      <c r="A184" s="39">
        <v>589</v>
      </c>
    </row>
    <row r="185" spans="1:1">
      <c r="A185" s="39">
        <v>591</v>
      </c>
    </row>
    <row r="186" spans="1:1">
      <c r="A186" s="39">
        <v>592</v>
      </c>
    </row>
    <row r="187" spans="1:1">
      <c r="A187" s="39">
        <v>593</v>
      </c>
    </row>
    <row r="188" spans="1:1">
      <c r="A188" s="39">
        <v>594</v>
      </c>
    </row>
    <row r="189" spans="1:1">
      <c r="A189" s="39">
        <v>597</v>
      </c>
    </row>
    <row r="190" spans="1:1">
      <c r="A190" s="39">
        <v>598</v>
      </c>
    </row>
    <row r="191" spans="1:1">
      <c r="A191" s="39">
        <v>599</v>
      </c>
    </row>
    <row r="192" spans="1:1">
      <c r="A192" s="39">
        <v>600</v>
      </c>
    </row>
    <row r="193" spans="1:1">
      <c r="A193" s="39">
        <v>601</v>
      </c>
    </row>
    <row r="194" spans="1:1">
      <c r="A194" s="39">
        <v>601</v>
      </c>
    </row>
    <row r="195" spans="1:1">
      <c r="A195" s="39">
        <v>601</v>
      </c>
    </row>
    <row r="196" spans="1:1">
      <c r="A196" s="39">
        <v>602</v>
      </c>
    </row>
    <row r="197" spans="1:1">
      <c r="A197" s="39">
        <v>608</v>
      </c>
    </row>
    <row r="198" spans="1:1">
      <c r="A198" s="39">
        <v>608</v>
      </c>
    </row>
    <row r="199" spans="1:1">
      <c r="A199" s="39">
        <v>609</v>
      </c>
    </row>
    <row r="200" spans="1:1">
      <c r="A200" s="39">
        <v>609</v>
      </c>
    </row>
    <row r="201" spans="1:1">
      <c r="A201" s="39">
        <v>611</v>
      </c>
    </row>
    <row r="202" spans="1:1">
      <c r="A202" s="39">
        <v>611</v>
      </c>
    </row>
    <row r="203" spans="1:1">
      <c r="A203" s="39">
        <v>615</v>
      </c>
    </row>
    <row r="204" spans="1:1">
      <c r="A204" s="39">
        <v>618</v>
      </c>
    </row>
    <row r="205" spans="1:1">
      <c r="A205" s="39">
        <v>619</v>
      </c>
    </row>
    <row r="206" spans="1:1">
      <c r="A206" s="39">
        <v>623</v>
      </c>
    </row>
    <row r="207" spans="1:1">
      <c r="A207" s="39">
        <v>623</v>
      </c>
    </row>
    <row r="208" spans="1:1">
      <c r="A208" s="39">
        <v>623</v>
      </c>
    </row>
    <row r="209" spans="1:1">
      <c r="A209" s="39">
        <v>624</v>
      </c>
    </row>
    <row r="210" spans="1:1">
      <c r="A210" s="39">
        <v>626</v>
      </c>
    </row>
    <row r="211" spans="1:1">
      <c r="A211" s="39">
        <v>627</v>
      </c>
    </row>
    <row r="212" spans="1:1">
      <c r="A212" s="39">
        <v>630</v>
      </c>
    </row>
    <row r="213" spans="1:1">
      <c r="A213" s="39">
        <v>631</v>
      </c>
    </row>
    <row r="214" spans="1:1">
      <c r="A214" s="39">
        <v>632</v>
      </c>
    </row>
    <row r="215" spans="1:1">
      <c r="A215" s="39">
        <v>645</v>
      </c>
    </row>
    <row r="216" spans="1:1">
      <c r="A216" s="39">
        <v>663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39A55-977D-4BB7-AE08-1266C38B515E}">
  <dimension ref="B2:C6"/>
  <sheetViews>
    <sheetView workbookViewId="0">
      <selection activeCell="B10" sqref="B10"/>
    </sheetView>
  </sheetViews>
  <sheetFormatPr defaultRowHeight="14.4"/>
  <cols>
    <col min="2" max="2" width="13.44140625" customWidth="1"/>
  </cols>
  <sheetData>
    <row r="2" spans="2:3">
      <c r="B2" s="31" t="s">
        <v>179</v>
      </c>
      <c r="C2" s="29">
        <v>30</v>
      </c>
    </row>
    <row r="3" spans="2:3">
      <c r="B3" s="31" t="s">
        <v>180</v>
      </c>
      <c r="C3" s="29">
        <v>600</v>
      </c>
    </row>
    <row r="4" spans="2:3">
      <c r="B4" s="31" t="s">
        <v>183</v>
      </c>
      <c r="C4" s="29">
        <v>20</v>
      </c>
    </row>
    <row r="5" spans="2:3">
      <c r="B5" s="31" t="s">
        <v>181</v>
      </c>
      <c r="C5" s="29">
        <f>C2/LN(2)</f>
        <v>43.280851226668901</v>
      </c>
    </row>
    <row r="6" spans="2:3">
      <c r="B6" s="31" t="s">
        <v>182</v>
      </c>
      <c r="C6" s="29">
        <f>C3-(C5*LN(C4))</f>
        <v>470.34215715337916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0535-5BE3-46CD-A5F7-C70949C43AAE}">
  <dimension ref="A1:I52"/>
  <sheetViews>
    <sheetView workbookViewId="0">
      <selection activeCell="G9" sqref="G9"/>
    </sheetView>
  </sheetViews>
  <sheetFormatPr defaultRowHeight="14.4"/>
  <cols>
    <col min="1" max="1" width="21.109375" bestFit="1" customWidth="1"/>
    <col min="2" max="2" width="27.44140625" bestFit="1" customWidth="1"/>
    <col min="4" max="4" width="16.33203125" style="23" bestFit="1" customWidth="1"/>
    <col min="5" max="5" width="17.21875" bestFit="1" customWidth="1"/>
    <col min="8" max="8" width="19.109375" bestFit="1" customWidth="1"/>
  </cols>
  <sheetData>
    <row r="1" spans="1:9" ht="15" thickBot="1">
      <c r="A1" s="15" t="s">
        <v>184</v>
      </c>
      <c r="B1" s="15" t="s">
        <v>72</v>
      </c>
      <c r="C1" s="15" t="s">
        <v>79</v>
      </c>
      <c r="D1" s="37" t="s">
        <v>186</v>
      </c>
      <c r="E1" s="15" t="s">
        <v>187</v>
      </c>
    </row>
    <row r="2" spans="1:9">
      <c r="A2" t="s">
        <v>1</v>
      </c>
      <c r="B2" s="12">
        <v>1</v>
      </c>
      <c r="C2">
        <f>INDEX(Binning_WOE_IV!$I$2:$I$6,MATCH(POINTS_TABLE!B2,Binning_WOE_IV!$B$2:$B$6,0))</f>
        <v>1.0146162505891094</v>
      </c>
      <c r="D2" s="23">
        <f>C2*$I$2</f>
        <v>-0.80010661528638027</v>
      </c>
      <c r="E2" s="23">
        <f>D2*SCORECARD_SCALLING!$C$5</f>
        <v>-34.629295381683434</v>
      </c>
      <c r="H2" s="32" t="s">
        <v>1</v>
      </c>
      <c r="I2" s="29">
        <v>-0.78858052472727502</v>
      </c>
    </row>
    <row r="3" spans="1:9">
      <c r="A3" t="s">
        <v>1</v>
      </c>
      <c r="B3" s="12">
        <v>2</v>
      </c>
      <c r="C3">
        <f>INDEX(Binning_WOE_IV!$I$2:$I$6,MATCH(POINTS_TABLE!B3,Binning_WOE_IV!$B$2:$B$6,0))</f>
        <v>7.0953437452657447E-2</v>
      </c>
      <c r="D3" s="23">
        <f>C3*$I$2</f>
        <v>-5.5952498937620498E-2</v>
      </c>
      <c r="E3" s="23">
        <f>D3*SCORECARD_SCALLING!$C$5</f>
        <v>-2.4216717822795024</v>
      </c>
      <c r="H3" s="32" t="s">
        <v>4</v>
      </c>
      <c r="I3" s="29">
        <v>-0.49907437157598783</v>
      </c>
    </row>
    <row r="4" spans="1:9">
      <c r="A4" t="s">
        <v>1</v>
      </c>
      <c r="B4" s="12">
        <v>3</v>
      </c>
      <c r="C4">
        <f>INDEX(Binning_WOE_IV!$I$2:$I$6,MATCH(POINTS_TABLE!B4,Binning_WOE_IV!$B$2:$B$6,0))</f>
        <v>-0.12917431193202994</v>
      </c>
      <c r="D4" s="23">
        <f>C4*$I$2</f>
        <v>0.10186434668464488</v>
      </c>
      <c r="E4" s="23">
        <f>D4*SCORECARD_SCALLING!$C$5</f>
        <v>4.4087756341599382</v>
      </c>
      <c r="H4" s="32" t="s">
        <v>12</v>
      </c>
      <c r="I4" s="29">
        <v>-0.63688608082178466</v>
      </c>
    </row>
    <row r="5" spans="1:9">
      <c r="A5" t="s">
        <v>1</v>
      </c>
      <c r="B5" s="12">
        <v>4</v>
      </c>
      <c r="C5">
        <f>INDEX(Binning_WOE_IV!$I$2:$I$6,MATCH(POINTS_TABLE!B5,Binning_WOE_IV!$B$2:$B$6,0))</f>
        <v>-0.672432264549915</v>
      </c>
      <c r="D5" s="23">
        <f>C5*$I$2</f>
        <v>0.53026698802232175</v>
      </c>
      <c r="E5" s="23">
        <f>D5*SCORECARD_SCALLING!$C$5</f>
        <v>22.950406619007929</v>
      </c>
      <c r="H5" s="32" t="s">
        <v>0</v>
      </c>
      <c r="I5" s="29">
        <v>-0.78383563153572322</v>
      </c>
    </row>
    <row r="6" spans="1:9" ht="15" thickBot="1">
      <c r="A6" s="8" t="s">
        <v>1</v>
      </c>
      <c r="B6" s="16">
        <v>5</v>
      </c>
      <c r="C6" s="16">
        <f>INDEX(Binning_WOE_IV!$I$2:$I$6,MATCH(POINTS_TABLE!B6,Binning_WOE_IV!$B$2:$B$6,0))</f>
        <v>-0.94704225543434295</v>
      </c>
      <c r="D6" s="38">
        <f>C6*$I$2</f>
        <v>0.74681907872931619</v>
      </c>
      <c r="E6" s="38">
        <f>D6*SCORECARD_SCALLING!$C$5</f>
        <v>32.322965439721465</v>
      </c>
      <c r="H6" s="32" t="s">
        <v>2</v>
      </c>
      <c r="I6" s="29">
        <v>-0.54958082615812343</v>
      </c>
    </row>
    <row r="7" spans="1:9">
      <c r="A7" t="s">
        <v>4</v>
      </c>
      <c r="B7" s="12">
        <v>1</v>
      </c>
      <c r="C7">
        <f>INDEX(Binning_WOE_IV!$I$7:$I$12,MATCH(POINTS_TABLE!B7,Binning_WOE_IV!$B$7:$B$12,0))</f>
        <v>3.9978967825304385E-2</v>
      </c>
      <c r="D7" s="23">
        <f t="shared" ref="D7:D12" si="0">C7*$I$3</f>
        <v>-1.9952478243670423E-2</v>
      </c>
      <c r="E7" s="23">
        <f>D7*SCORECARD_SCALLING!$C$5</f>
        <v>-0.86356024246764762</v>
      </c>
      <c r="H7" s="32" t="s">
        <v>3</v>
      </c>
      <c r="I7" s="29">
        <v>-1.0351368491348143</v>
      </c>
    </row>
    <row r="8" spans="1:9">
      <c r="A8" t="s">
        <v>4</v>
      </c>
      <c r="B8" s="12">
        <v>2</v>
      </c>
      <c r="C8">
        <f>INDEX(Binning_WOE_IV!$I$7:$I$12,MATCH(POINTS_TABLE!B8,Binning_WOE_IV!$B$7:$B$12,0))</f>
        <v>0.16104877718831048</v>
      </c>
      <c r="D8" s="23">
        <f t="shared" si="0"/>
        <v>-8.037531726833734E-2</v>
      </c>
      <c r="E8" s="23">
        <f>D8*SCORECARD_SCALLING!$C$5</f>
        <v>-3.4787121489872201</v>
      </c>
      <c r="H8" s="32" t="s">
        <v>5</v>
      </c>
      <c r="I8" s="29">
        <v>-0.71343549937234618</v>
      </c>
    </row>
    <row r="9" spans="1:9">
      <c r="A9" t="s">
        <v>4</v>
      </c>
      <c r="B9" s="12">
        <v>3</v>
      </c>
      <c r="C9">
        <f>INDEX(Binning_WOE_IV!$I$7:$I$12,MATCH(POINTS_TABLE!B9,Binning_WOE_IV!$B$7:$B$12,0))</f>
        <v>0.12361395596717682</v>
      </c>
      <c r="D9" s="23">
        <f t="shared" si="0"/>
        <v>-6.1692557392340606E-2</v>
      </c>
      <c r="E9" s="23">
        <f>D9*SCORECARD_SCALLING!$C$5</f>
        <v>-2.6701063982906263</v>
      </c>
      <c r="H9" s="32" t="s">
        <v>6</v>
      </c>
      <c r="I9" s="29">
        <v>-0.58342074986323345</v>
      </c>
    </row>
    <row r="10" spans="1:9">
      <c r="A10" t="s">
        <v>4</v>
      </c>
      <c r="B10" s="12">
        <v>4</v>
      </c>
      <c r="C10">
        <f>INDEX(Binning_WOE_IV!$I$7:$I$12,MATCH(POINTS_TABLE!B10,Binning_WOE_IV!$B$7:$B$12,0))</f>
        <v>4.3939369041401284E-2</v>
      </c>
      <c r="D10" s="23">
        <f t="shared" si="0"/>
        <v>-2.1929012991782761E-2</v>
      </c>
      <c r="E10" s="23">
        <f>D10*SCORECARD_SCALLING!$C$5</f>
        <v>-0.94910634884503919</v>
      </c>
      <c r="H10" s="32" t="s">
        <v>8</v>
      </c>
      <c r="I10" s="29">
        <v>-1.1848073034881719</v>
      </c>
    </row>
    <row r="11" spans="1:9">
      <c r="A11" t="s">
        <v>4</v>
      </c>
      <c r="B11" s="12">
        <v>5</v>
      </c>
      <c r="C11">
        <f>INDEX(Binning_WOE_IV!$I$7:$I$12,MATCH(POINTS_TABLE!B11,Binning_WOE_IV!$B$7:$B$12,0))</f>
        <v>-0.1020145435816787</v>
      </c>
      <c r="D11" s="23">
        <f t="shared" si="0"/>
        <v>5.0912844229637523E-2</v>
      </c>
      <c r="E11" s="23">
        <f>D11*SCORECARD_SCALLING!$C$5</f>
        <v>2.2035512366295098</v>
      </c>
      <c r="H11" s="32" t="s">
        <v>11</v>
      </c>
      <c r="I11" s="29">
        <v>-0.54243498229310416</v>
      </c>
    </row>
    <row r="12" spans="1:9" ht="15" thickBot="1">
      <c r="A12" s="8" t="s">
        <v>4</v>
      </c>
      <c r="B12" s="16">
        <v>6</v>
      </c>
      <c r="C12" s="16">
        <f>INDEX(Binning_WOE_IV!$I$7:$I$12,MATCH(POINTS_TABLE!B12,Binning_WOE_IV!$B$7:$B$12,0))</f>
        <v>-0.98786424995459821</v>
      </c>
      <c r="D12" s="38">
        <f t="shared" si="0"/>
        <v>0.49301772974847569</v>
      </c>
      <c r="E12" s="38">
        <f>D12*SCORECARD_SCALLING!$C$5</f>
        <v>21.33822701335383</v>
      </c>
      <c r="H12" s="32" t="s">
        <v>151</v>
      </c>
      <c r="I12" s="29">
        <v>-0.61294898525981512</v>
      </c>
    </row>
    <row r="13" spans="1:9">
      <c r="A13" t="s">
        <v>12</v>
      </c>
      <c r="B13" s="12">
        <v>1</v>
      </c>
      <c r="C13">
        <f>INDEX(Binning_WOE_IV!$I$13:$I$18,MATCH(POINTS_TABLE!B13,Binning_WOE_IV!$B$13:$B$18,0))</f>
        <v>-0.40221483439086264</v>
      </c>
      <c r="D13" s="23">
        <f t="shared" ref="D13:D18" si="1">C13*$I$4</f>
        <v>0.25616502952357967</v>
      </c>
      <c r="E13" s="23">
        <f>D13*SCORECARD_SCALLING!$C$5</f>
        <v>11.087040532285299</v>
      </c>
      <c r="H13" s="32" t="s">
        <v>14</v>
      </c>
      <c r="I13" s="29">
        <v>-0.37812095188903239</v>
      </c>
    </row>
    <row r="14" spans="1:9">
      <c r="A14" t="s">
        <v>12</v>
      </c>
      <c r="B14" s="12">
        <v>2</v>
      </c>
      <c r="C14">
        <f>INDEX(Binning_WOE_IV!$I$13:$I$18,MATCH(POINTS_TABLE!B14,Binning_WOE_IV!$B$13:$B$18,0))</f>
        <v>-0.13233987329659078</v>
      </c>
      <c r="D14" s="23">
        <f t="shared" si="1"/>
        <v>8.428542324031725E-2</v>
      </c>
      <c r="E14" s="23">
        <f>D14*SCORECARD_SCALLING!$C$5</f>
        <v>3.6479448638409924</v>
      </c>
    </row>
    <row r="15" spans="1:9">
      <c r="A15" t="s">
        <v>12</v>
      </c>
      <c r="B15" s="12">
        <v>3</v>
      </c>
      <c r="C15">
        <f>INDEX(Binning_WOE_IV!$I$13:$I$18,MATCH(POINTS_TABLE!B15,Binning_WOE_IV!$B$13:$B$18,0))</f>
        <v>-9.0210644079187538E-2</v>
      </c>
      <c r="D15" s="23">
        <f t="shared" si="1"/>
        <v>5.7453903556002682E-2</v>
      </c>
      <c r="E15" s="23">
        <f>D15*SCORECARD_SCALLING!$C$5</f>
        <v>2.4866538521987356</v>
      </c>
    </row>
    <row r="16" spans="1:9">
      <c r="A16" t="s">
        <v>12</v>
      </c>
      <c r="B16" s="12">
        <v>4</v>
      </c>
      <c r="C16">
        <f>INDEX(Binning_WOE_IV!$I$13:$I$18,MATCH(POINTS_TABLE!B16,Binning_WOE_IV!$B$13:$B$18,0))</f>
        <v>0.27579903319597576</v>
      </c>
      <c r="D16" s="23">
        <f t="shared" si="1"/>
        <v>-0.1756525653466223</v>
      </c>
      <c r="E16" s="23">
        <f>D16*SCORECARD_SCALLING!$C$5</f>
        <v>-7.6023925483498971</v>
      </c>
    </row>
    <row r="17" spans="1:5">
      <c r="A17" t="s">
        <v>12</v>
      </c>
      <c r="B17" s="12">
        <v>5</v>
      </c>
      <c r="C17">
        <f>INDEX(Binning_WOE_IV!$I$13:$I$18,MATCH(POINTS_TABLE!B17,Binning_WOE_IV!$B$13:$B$18,0))</f>
        <v>0.42044277372805144</v>
      </c>
      <c r="D17" s="23">
        <f t="shared" si="1"/>
        <v>-0.26777415036949909</v>
      </c>
      <c r="E17" s="23">
        <f>D17*SCORECARD_SCALLING!$C$5</f>
        <v>-11.589493164489957</v>
      </c>
    </row>
    <row r="18" spans="1:5" ht="15" thickBot="1">
      <c r="A18" s="8" t="s">
        <v>12</v>
      </c>
      <c r="B18" s="16">
        <v>6</v>
      </c>
      <c r="C18" s="16">
        <f>INDEX(Binning_WOE_IV!$I$13:$I$18,MATCH(POINTS_TABLE!B18,Binning_WOE_IV!$B$13:$B$18,0))</f>
        <v>0.47434342549681774</v>
      </c>
      <c r="D18" s="38">
        <f t="shared" si="1"/>
        <v>-0.30210272522824844</v>
      </c>
      <c r="E18" s="38">
        <f>D18*SCORECARD_SCALLING!$C$5</f>
        <v>-13.075263105775054</v>
      </c>
    </row>
    <row r="20" spans="1:5" ht="15" thickBot="1">
      <c r="A20" s="15" t="s">
        <v>185</v>
      </c>
      <c r="B20" s="15" t="s">
        <v>72</v>
      </c>
      <c r="C20" s="15" t="s">
        <v>79</v>
      </c>
      <c r="D20" s="37" t="s">
        <v>186</v>
      </c>
      <c r="E20" s="15" t="s">
        <v>187</v>
      </c>
    </row>
    <row r="21" spans="1:5">
      <c r="A21" t="s">
        <v>0</v>
      </c>
      <c r="B21" t="s">
        <v>21</v>
      </c>
      <c r="C21">
        <f>INDEX(Binning_WOE_IV!$G$32:$G$35,MATCH(B21,Binning_WOE_IV!$B$32:$B$35,0))</f>
        <v>-0.67859154491044971</v>
      </c>
      <c r="D21" s="23">
        <f>C21*$I$5</f>
        <v>0.53190423215968441</v>
      </c>
      <c r="E21" s="23">
        <f>D21*SCORECARD_SCALLING!$C$5</f>
        <v>23.021267938938855</v>
      </c>
    </row>
    <row r="22" spans="1:5">
      <c r="A22" t="s">
        <v>0</v>
      </c>
      <c r="B22" t="s">
        <v>32</v>
      </c>
      <c r="C22">
        <f>INDEX(Binning_WOE_IV!$G$32:$G$35,MATCH(B22,Binning_WOE_IV!$B$32:$B$35,0))</f>
        <v>-0.45557089656450134</v>
      </c>
      <c r="D22" s="23">
        <f>C22*$I$5</f>
        <v>0.35709270141793154</v>
      </c>
      <c r="E22" s="23">
        <f>D22*SCORECARD_SCALLING!$C$5</f>
        <v>15.455276084198793</v>
      </c>
    </row>
    <row r="23" spans="1:5">
      <c r="A23" t="s">
        <v>0</v>
      </c>
      <c r="B23" t="s">
        <v>63</v>
      </c>
      <c r="C23">
        <f>INDEX(Binning_WOE_IV!$G$32:$G$35,MATCH(B23,Binning_WOE_IV!$B$32:$B$35,0))</f>
        <v>0.16731839020190586</v>
      </c>
      <c r="D23" s="23">
        <f>C23*$I$5</f>
        <v>-0.13115011605145144</v>
      </c>
      <c r="E23" s="23">
        <f>D23*SCORECARD_SCALLING!$C$5</f>
        <v>-5.6762886611832304</v>
      </c>
    </row>
    <row r="24" spans="1:5" ht="15" thickBot="1">
      <c r="A24" s="8" t="s">
        <v>0</v>
      </c>
      <c r="B24" s="8" t="s">
        <v>37</v>
      </c>
      <c r="C24" s="8">
        <f>INDEX(Binning_WOE_IV!$G$32:$G$35,MATCH(B24,Binning_WOE_IV!$B$32:$B$35,0))</f>
        <v>1.1281887537091495</v>
      </c>
      <c r="D24" s="38">
        <f>C24*$I$5</f>
        <v>-0.88431454425511169</v>
      </c>
      <c r="E24" s="38">
        <f>D24*SCORECARD_SCALLING!$C$5</f>
        <v>-38.273886227485001</v>
      </c>
    </row>
    <row r="25" spans="1:5">
      <c r="A25" t="s">
        <v>2</v>
      </c>
      <c r="B25" t="s">
        <v>22</v>
      </c>
      <c r="C25">
        <f>INDEX(Binning_WOE_IV!$G$36:$G$38,MATCH(B25,Binning_WOE_IV!$B$36:$B$38,0))</f>
        <v>0.68738688104907397</v>
      </c>
      <c r="D25" s="23">
        <f>C25*$I$6</f>
        <v>-0.37777464997720578</v>
      </c>
      <c r="E25" s="23">
        <f>D25*SCORECARD_SCALLING!$C$5</f>
        <v>-16.350408422870363</v>
      </c>
    </row>
    <row r="26" spans="1:5">
      <c r="A26" t="s">
        <v>2</v>
      </c>
      <c r="B26" t="s">
        <v>103</v>
      </c>
      <c r="C26">
        <f>INDEX(Binning_WOE_IV!$G$36:$G$38,MATCH(B26,Binning_WOE_IV!$B$36:$B$38,0))</f>
        <v>-4.4726268044255127E-2</v>
      </c>
      <c r="D26" s="23">
        <f>C26*$I$6</f>
        <v>2.4580699342731407E-2</v>
      </c>
      <c r="E26" s="23">
        <f>D26*SCORECARD_SCALLING!$C$5</f>
        <v>1.063873591300236</v>
      </c>
    </row>
    <row r="27" spans="1:5" ht="15" thickBot="1">
      <c r="A27" s="8" t="s">
        <v>2</v>
      </c>
      <c r="B27" s="8" t="s">
        <v>88</v>
      </c>
      <c r="C27" s="8">
        <f>INDEX(Binning_WOE_IV!$G$36:$G$38,MATCH(B27,Binning_WOE_IV!$B$36:$B$38,0))</f>
        <v>-1.2442937789022748</v>
      </c>
      <c r="D27" s="38">
        <f>C27*$I$6</f>
        <v>0.68384000299252556</v>
      </c>
      <c r="E27" s="38">
        <f>D27*SCORECARD_SCALLING!$C$5</f>
        <v>29.597177432364315</v>
      </c>
    </row>
    <row r="28" spans="1:5">
      <c r="A28" t="s">
        <v>3</v>
      </c>
      <c r="B28" t="s">
        <v>89</v>
      </c>
      <c r="C28">
        <f>INDEX(Binning_WOE_IV!$G$39:$G$44,MATCH(B28,Binning_WOE_IV!$B$39:$B$44,0))</f>
        <v>0.42044277372805144</v>
      </c>
      <c r="D28" s="23">
        <f t="shared" ref="D28:D33" si="2">C28*$I$7</f>
        <v>-0.43521580803835686</v>
      </c>
      <c r="E28" s="23">
        <f>D28*SCORECARD_SCALLING!$C$5</f>
        <v>-18.836510639202615</v>
      </c>
    </row>
    <row r="29" spans="1:5">
      <c r="A29" t="s">
        <v>3</v>
      </c>
      <c r="B29" t="s">
        <v>90</v>
      </c>
      <c r="C29">
        <f>INDEX(Binning_WOE_IV!$G$39:$G$44,MATCH(B29,Binning_WOE_IV!$B$39:$B$44,0))</f>
        <v>-0.30268523904382982</v>
      </c>
      <c r="D29" s="23">
        <f t="shared" si="2"/>
        <v>0.31332064462344805</v>
      </c>
      <c r="E29" s="23">
        <f>D29*SCORECARD_SCALLING!$C$5</f>
        <v>13.560784206191453</v>
      </c>
    </row>
    <row r="30" spans="1:5" ht="28.8">
      <c r="A30" t="s">
        <v>3</v>
      </c>
      <c r="B30" s="18" t="s">
        <v>91</v>
      </c>
      <c r="C30">
        <f>INDEX(Binning_WOE_IV!$G$39:$G$44,MATCH(B30,Binning_WOE_IV!$B$39:$B$44,0))</f>
        <v>-5.7184780628343437E-2</v>
      </c>
      <c r="D30" s="23">
        <f t="shared" si="2"/>
        <v>5.9194073638088991E-2</v>
      </c>
      <c r="E30" s="23">
        <f>D30*SCORECARD_SCALLING!$C$5</f>
        <v>2.5619698946306131</v>
      </c>
    </row>
    <row r="31" spans="1:5">
      <c r="A31" t="s">
        <v>3</v>
      </c>
      <c r="B31" t="s">
        <v>46</v>
      </c>
      <c r="C31">
        <f>INDEX(Binning_WOE_IV!$G$39:$G$44,MATCH(B31,Binning_WOE_IV!$B$39:$B$44,0))</f>
        <v>-0.3705078353825908</v>
      </c>
      <c r="D31" s="23">
        <f t="shared" si="2"/>
        <v>0.38352631329769549</v>
      </c>
      <c r="E31" s="23">
        <f>D31*SCORECARD_SCALLING!$C$5</f>
        <v>16.599345307350365</v>
      </c>
    </row>
    <row r="32" spans="1:5">
      <c r="A32" t="s">
        <v>3</v>
      </c>
      <c r="B32" t="s">
        <v>92</v>
      </c>
      <c r="C32">
        <f>INDEX(Binning_WOE_IV!$G$39:$G$44,MATCH(B32,Binning_WOE_IV!$B$39:$B$44,0))</f>
        <v>0.45343674067750417</v>
      </c>
      <c r="D32" s="23">
        <f t="shared" si="2"/>
        <v>-0.46936907902687153</v>
      </c>
      <c r="E32" s="23">
        <f>D32*SCORECARD_SCALLING!$C$5</f>
        <v>-20.314693279760625</v>
      </c>
    </row>
    <row r="33" spans="1:5" ht="15" thickBot="1">
      <c r="A33" s="8" t="s">
        <v>3</v>
      </c>
      <c r="B33" s="8" t="s">
        <v>58</v>
      </c>
      <c r="C33" s="8">
        <f>INDEX(Binning_WOE_IV!$G$39:$G$44,MATCH(B33,Binning_WOE_IV!$B$39:$B$44,0))</f>
        <v>-0.47176156908776384</v>
      </c>
      <c r="D33" s="38">
        <f t="shared" si="2"/>
        <v>0.4883377841684039</v>
      </c>
      <c r="E33" s="38">
        <f>D33*SCORECARD_SCALLING!$C$5</f>
        <v>21.135674984953837</v>
      </c>
    </row>
    <row r="34" spans="1:5">
      <c r="A34" t="s">
        <v>5</v>
      </c>
      <c r="B34" t="s">
        <v>24</v>
      </c>
      <c r="C34">
        <f>INDEX(Binning_WOE_IV!$G$45:$G$48,MATCH(B34,Binning_WOE_IV!$B$45:$B$48,0))</f>
        <v>0.69538582040240249</v>
      </c>
      <c r="D34" s="23">
        <f>C34*$I$8</f>
        <v>-0.49611293003523665</v>
      </c>
      <c r="E34" s="23">
        <f>D34*SCORECARD_SCALLING!$C$5</f>
        <v>-21.472189916481874</v>
      </c>
    </row>
    <row r="35" spans="1:5">
      <c r="A35" t="s">
        <v>5</v>
      </c>
      <c r="B35" t="s">
        <v>34</v>
      </c>
      <c r="C35">
        <f>INDEX(Binning_WOE_IV!$G$45:$G$48,MATCH(B35,Binning_WOE_IV!$B$45:$B$48,0))</f>
        <v>-0.23980371911388795</v>
      </c>
      <c r="D35" s="23">
        <f>C35*$I$8</f>
        <v>0.17108448609736249</v>
      </c>
      <c r="E35" s="23">
        <f>D35*SCORECARD_SCALLING!$C$5</f>
        <v>7.4046821899710498</v>
      </c>
    </row>
    <row r="36" spans="1:5">
      <c r="A36" t="s">
        <v>5</v>
      </c>
      <c r="B36" t="s">
        <v>59</v>
      </c>
      <c r="C36">
        <f>INDEX(Binning_WOE_IV!$G$45:$G$48,MATCH(B36,Binning_WOE_IV!$B$45:$B$48,0))</f>
        <v>-0.26494491106098261</v>
      </c>
      <c r="D36" s="23">
        <f>C36*$I$8</f>
        <v>0.18902110492895396</v>
      </c>
      <c r="E36" s="23">
        <f>D36*SCORECARD_SCALLING!$C$5</f>
        <v>8.180994321130628</v>
      </c>
    </row>
    <row r="37" spans="1:5" ht="15" thickBot="1">
      <c r="A37" s="8" t="s">
        <v>5</v>
      </c>
      <c r="B37" s="8" t="s">
        <v>104</v>
      </c>
      <c r="C37" s="8">
        <f>INDEX(Binning_WOE_IV!$G$45:$G$48,MATCH(B37,Binning_WOE_IV!$B$45:$B$48,0))</f>
        <v>0.69794664126407624</v>
      </c>
      <c r="D37" s="38">
        <f>C37*$I$8</f>
        <v>-0.49793991054548797</v>
      </c>
      <c r="E37" s="38">
        <f>D37*SCORECARD_SCALLING!$C$5</f>
        <v>-21.551263188140087</v>
      </c>
    </row>
    <row r="38" spans="1:5">
      <c r="A38" t="s">
        <v>6</v>
      </c>
      <c r="B38" t="s">
        <v>55</v>
      </c>
      <c r="C38">
        <f>INDEX(Binning_WOE_IV!$G$49:$G$52,MATCH(B38,Binning_WOE_IV!$B$49:$B$52,0))</f>
        <v>-0.12036368224987501</v>
      </c>
      <c r="D38" s="23">
        <f>C38*$I$9</f>
        <v>7.0222669754522044E-2</v>
      </c>
      <c r="E38" s="23">
        <f>D38*SCORECARD_SCALLING!$C$5</f>
        <v>3.0392969223849704</v>
      </c>
    </row>
    <row r="39" spans="1:5">
      <c r="A39" t="s">
        <v>6</v>
      </c>
      <c r="B39" t="s">
        <v>57</v>
      </c>
      <c r="C39">
        <f>INDEX(Binning_WOE_IV!$G$49:$G$52,MATCH(B39,Binning_WOE_IV!$B$49:$B$52,0))</f>
        <v>-0.49142736364070705</v>
      </c>
      <c r="D39" s="23">
        <f>C39*$I$9</f>
        <v>0.2867089209985732</v>
      </c>
      <c r="E39" s="23">
        <f>D39*SCORECARD_SCALLING!$C$5</f>
        <v>12.409006155098014</v>
      </c>
    </row>
    <row r="40" spans="1:5">
      <c r="A40" t="s">
        <v>6</v>
      </c>
      <c r="B40" t="s">
        <v>35</v>
      </c>
      <c r="C40">
        <f>INDEX(Binning_WOE_IV!$G$49:$G$52,MATCH(B40,Binning_WOE_IV!$B$49:$B$52,0))</f>
        <v>-8.2142469429677345E-2</v>
      </c>
      <c r="D40" s="23">
        <f>C40*$I$9</f>
        <v>4.7923621110280083E-2</v>
      </c>
      <c r="E40" s="23">
        <f>D40*SCORECARD_SCALLING!$C$5</f>
        <v>2.0741751155172814</v>
      </c>
    </row>
    <row r="41" spans="1:5" ht="15" thickBot="1">
      <c r="A41" s="8" t="s">
        <v>6</v>
      </c>
      <c r="B41" s="8" t="s">
        <v>105</v>
      </c>
      <c r="C41" s="8">
        <f>INDEX(Binning_WOE_IV!$G$49:$G$52,MATCH(B41,Binning_WOE_IV!$B$49:$B$52,0))</f>
        <v>0.31656469531407444</v>
      </c>
      <c r="D41" s="38">
        <f>C41*$I$9</f>
        <v>-0.18469041192036334</v>
      </c>
      <c r="E41" s="38">
        <f>D41*SCORECARD_SCALLING!$C$5</f>
        <v>-7.9935582413174426</v>
      </c>
    </row>
    <row r="42" spans="1:5">
      <c r="A42" t="s">
        <v>8</v>
      </c>
      <c r="B42" t="s">
        <v>26</v>
      </c>
      <c r="C42">
        <f>INDEX(Binning_WOE_IV!$G$53:$G$55,MATCH(B42,Binning_WOE_IV!$B$53:$B$55,0))</f>
        <v>0.1811117123342415</v>
      </c>
      <c r="D42" s="23">
        <f>C42*$I$10</f>
        <v>-0.21458247952085815</v>
      </c>
      <c r="E42" s="23">
        <f>D42*SCORECARD_SCALLING!$C$5</f>
        <v>-9.2873123719919874</v>
      </c>
    </row>
    <row r="43" spans="1:5">
      <c r="A43" t="s">
        <v>8</v>
      </c>
      <c r="B43" t="s">
        <v>36</v>
      </c>
      <c r="C43">
        <f>INDEX(Binning_WOE_IV!$G$53:$G$55,MATCH(B43,Binning_WOE_IV!$B$53:$B$55,0))</f>
        <v>-0.20099341664998441</v>
      </c>
      <c r="D43" s="23">
        <f>C43*$I$10</f>
        <v>0.23813846799994265</v>
      </c>
      <c r="E43" s="23">
        <f>D43*SCORECARD_SCALLING!$C$5</f>
        <v>10.30683560485237</v>
      </c>
    </row>
    <row r="44" spans="1:5" ht="15" thickBot="1">
      <c r="A44" s="8" t="s">
        <v>8</v>
      </c>
      <c r="B44" s="8" t="s">
        <v>93</v>
      </c>
      <c r="C44" s="8">
        <f>INDEX(Binning_WOE_IV!$G$53:$G$55,MATCH(B44,Binning_WOE_IV!$B$53:$B$55,0))</f>
        <v>-0.2698954162208389</v>
      </c>
      <c r="D44" s="38">
        <f>C44*$I$10</f>
        <v>0.31977406031642996</v>
      </c>
      <c r="E44" s="38">
        <f>D44*SCORECARD_SCALLING!$C$5</f>
        <v>13.840093530703253</v>
      </c>
    </row>
    <row r="45" spans="1:5">
      <c r="A45" t="s">
        <v>11</v>
      </c>
      <c r="B45" t="s">
        <v>28</v>
      </c>
      <c r="C45">
        <f>INDEX(Binning_WOE_IV!$G$58:$G$61,MATCH(B45,Binning_WOE_IV!$B$58:$B$61,0))</f>
        <v>0.51634218740511828</v>
      </c>
      <c r="D45" s="23">
        <f>C45*$I$11</f>
        <v>-0.28008206528227803</v>
      </c>
      <c r="E45" s="23">
        <f>D45*SCORECARD_SCALLING!$C$5</f>
        <v>-12.122190198740443</v>
      </c>
    </row>
    <row r="46" spans="1:5">
      <c r="A46" t="s">
        <v>11</v>
      </c>
      <c r="B46" t="s">
        <v>43</v>
      </c>
      <c r="C46">
        <f>INDEX(Binning_WOE_IV!$G$58:$G$61,MATCH(B46,Binning_WOE_IV!$B$58:$B$61,0))</f>
        <v>3.3786997577383314E-2</v>
      </c>
      <c r="D46" s="23">
        <f>C46*$I$11</f>
        <v>-1.8327249432625072E-2</v>
      </c>
      <c r="E46" s="23">
        <f>D46*SCORECARD_SCALLING!$C$5</f>
        <v>-0.79321895608749771</v>
      </c>
    </row>
    <row r="47" spans="1:5">
      <c r="A47" t="s">
        <v>11</v>
      </c>
      <c r="B47" t="s">
        <v>50</v>
      </c>
      <c r="C47">
        <f>INDEX(Binning_WOE_IV!$G$58:$G$61,MATCH(B47,Binning_WOE_IV!$B$58:$B$61,0))</f>
        <v>-0.1138911677442576</v>
      </c>
      <c r="D47" s="23">
        <f>C47*$I$11</f>
        <v>6.1778553558697331E-2</v>
      </c>
      <c r="E47" s="23">
        <f>D47*SCORECARD_SCALLING!$C$5</f>
        <v>2.6738283855727758</v>
      </c>
    </row>
    <row r="48" spans="1:5" ht="15" thickBot="1">
      <c r="A48" s="8" t="s">
        <v>11</v>
      </c>
      <c r="B48" s="8" t="s">
        <v>47</v>
      </c>
      <c r="C48" s="8">
        <f>INDEX(Binning_WOE_IV!$G$58:$G$61,MATCH(B48,Binning_WOE_IV!$B$58:$B$61,0))</f>
        <v>-0.56219643452891432</v>
      </c>
      <c r="D48" s="38">
        <f>C48*$I$11</f>
        <v>0.30495501300893796</v>
      </c>
      <c r="E48" s="38">
        <f>D48*SCORECARD_SCALLING!$C$5</f>
        <v>13.198712548866723</v>
      </c>
    </row>
    <row r="49" spans="1:5">
      <c r="A49" t="s">
        <v>13</v>
      </c>
      <c r="B49" t="s">
        <v>27</v>
      </c>
      <c r="C49">
        <f>INDEX(Binning_WOE_IV!$G$62:$G$63,MATCH(B49,Binning_WOE_IV!$B$62:$B$63,0))</f>
        <v>0.12957806221905885</v>
      </c>
      <c r="D49" s="23">
        <f>C49*$I$12</f>
        <v>-7.9424741749105313E-2</v>
      </c>
      <c r="E49" s="23">
        <f>D49*SCORECARD_SCALLING!$C$5</f>
        <v>-3.4375704313596254</v>
      </c>
    </row>
    <row r="50" spans="1:5" ht="15" thickBot="1">
      <c r="A50" s="8" t="s">
        <v>13</v>
      </c>
      <c r="B50" s="8" t="s">
        <v>95</v>
      </c>
      <c r="C50" s="8">
        <f>INDEX(Binning_WOE_IV!$G$62:$G$63,MATCH(B50,Binning_WOE_IV!$B$62:$B$63,0))</f>
        <v>-0.54969627176468283</v>
      </c>
      <c r="D50" s="38">
        <f>C50*$I$12</f>
        <v>0.33693577197926589</v>
      </c>
      <c r="E50" s="38">
        <f>D50*SCORECARD_SCALLING!$C$5</f>
        <v>14.582867019977442</v>
      </c>
    </row>
    <row r="51" spans="1:5">
      <c r="A51" t="s">
        <v>14</v>
      </c>
      <c r="B51" t="s">
        <v>29</v>
      </c>
      <c r="C51">
        <f>INDEX(Binning_WOE_IV!$G$64:$G$65,MATCH(B51,Binning_WOE_IV!$B$64:$B$65,0))</f>
        <v>0.23435622685305388</v>
      </c>
      <c r="D51" s="23">
        <f>C51*$I$13</f>
        <v>-8.8614999578798745E-2</v>
      </c>
      <c r="E51" s="23">
        <f>D51*SCORECARD_SCALLING!$C$5</f>
        <v>-3.8353326132213157</v>
      </c>
    </row>
    <row r="52" spans="1:5" ht="15" thickBot="1">
      <c r="A52" s="8" t="s">
        <v>14</v>
      </c>
      <c r="B52" s="8" t="s">
        <v>96</v>
      </c>
      <c r="C52" s="8">
        <f>INDEX(Binning_WOE_IV!$G$64:$G$65,MATCH(B52,Binning_WOE_IV!$B$64:$B$65,0))</f>
        <v>-0.4919272386823581</v>
      </c>
      <c r="D52" s="38">
        <f>C52*$I$13</f>
        <v>0.18600799575071647</v>
      </c>
      <c r="E52" s="38">
        <f>D52*SCORECARD_SCALLING!$C$5</f>
        <v>8.0505843910576207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FEF78-1D9D-44DC-BA3B-5EE35A271934}">
  <dimension ref="A1:P19"/>
  <sheetViews>
    <sheetView zoomScaleNormal="100" workbookViewId="0">
      <selection activeCell="I21" sqref="I21"/>
    </sheetView>
  </sheetViews>
  <sheetFormatPr defaultRowHeight="14.4"/>
  <cols>
    <col min="5" max="5" width="12.44140625" bestFit="1" customWidth="1"/>
    <col min="6" max="6" width="12" bestFit="1" customWidth="1"/>
    <col min="11" max="11" width="11.5546875" bestFit="1" customWidth="1"/>
    <col min="12" max="12" width="12.44140625" bestFit="1" customWidth="1"/>
    <col min="13" max="13" width="11.5546875" bestFit="1" customWidth="1"/>
    <col min="16" max="16" width="11.5546875" bestFit="1" customWidth="1"/>
  </cols>
  <sheetData>
    <row r="1" spans="1:16">
      <c r="A1" s="48" t="s">
        <v>218</v>
      </c>
      <c r="H1" s="48" t="s">
        <v>223</v>
      </c>
    </row>
    <row r="2" spans="1:16" ht="15" thickBot="1">
      <c r="A2" s="43" t="s">
        <v>203</v>
      </c>
      <c r="B2" s="44" t="s">
        <v>201</v>
      </c>
      <c r="C2" s="44" t="s">
        <v>202</v>
      </c>
      <c r="D2" s="44" t="s">
        <v>216</v>
      </c>
      <c r="E2" s="44" t="s">
        <v>217</v>
      </c>
      <c r="F2" s="44" t="s">
        <v>224</v>
      </c>
      <c r="H2" s="43" t="s">
        <v>203</v>
      </c>
      <c r="I2" s="43" t="s">
        <v>201</v>
      </c>
      <c r="J2" s="43" t="s">
        <v>202</v>
      </c>
      <c r="K2" s="44" t="s">
        <v>216</v>
      </c>
      <c r="L2" s="44" t="s">
        <v>217</v>
      </c>
      <c r="M2" s="43" t="s">
        <v>225</v>
      </c>
      <c r="O2" s="43" t="s">
        <v>203</v>
      </c>
      <c r="P2" s="43" t="s">
        <v>226</v>
      </c>
    </row>
    <row r="3" spans="1:16">
      <c r="A3" t="s">
        <v>204</v>
      </c>
      <c r="B3" s="42">
        <v>0</v>
      </c>
      <c r="C3" s="42">
        <v>2</v>
      </c>
      <c r="D3">
        <v>1</v>
      </c>
      <c r="E3" t="s">
        <v>221</v>
      </c>
      <c r="F3">
        <f>SUM(B3:C3)/SUM($B$3:$C$18)</f>
        <v>2.8571428571428571E-3</v>
      </c>
      <c r="H3" t="s">
        <v>204</v>
      </c>
      <c r="I3" s="42">
        <v>0</v>
      </c>
      <c r="J3" s="42">
        <v>0</v>
      </c>
      <c r="K3" t="s">
        <v>222</v>
      </c>
      <c r="L3" t="s">
        <v>222</v>
      </c>
      <c r="M3" s="23">
        <f>SUM(I3:J3)/SUM($I$3:$J$18)</f>
        <v>0</v>
      </c>
      <c r="O3" t="s">
        <v>204</v>
      </c>
      <c r="P3" s="23">
        <f>(MAX(F3,0.0001)-MAX(M3,0.0001))*LN(MAX(F3,0.0001)/MAX(M3,0.0001))</f>
        <v>9.2430656139442235E-3</v>
      </c>
    </row>
    <row r="4" spans="1:16">
      <c r="A4" t="s">
        <v>205</v>
      </c>
      <c r="B4" s="42">
        <v>1</v>
      </c>
      <c r="C4" s="42">
        <v>7</v>
      </c>
      <c r="D4">
        <v>0.875</v>
      </c>
      <c r="E4" t="s">
        <v>221</v>
      </c>
      <c r="F4">
        <f t="shared" ref="F4:F18" si="0">SUM(B4:C4)/SUM($B$3:$C$18)</f>
        <v>1.1428571428571429E-2</v>
      </c>
      <c r="H4" t="s">
        <v>205</v>
      </c>
      <c r="I4" s="42">
        <v>0</v>
      </c>
      <c r="J4" s="42">
        <v>3</v>
      </c>
      <c r="K4">
        <v>1</v>
      </c>
      <c r="L4" t="s">
        <v>221</v>
      </c>
      <c r="M4" s="23">
        <f t="shared" ref="M4:M18" si="1">SUM(I4:J4)/SUM($I$3:$J$18)</f>
        <v>0.01</v>
      </c>
      <c r="O4" t="s">
        <v>205</v>
      </c>
      <c r="P4" s="23">
        <f t="shared" ref="P4:P18" si="2">(MAX(F4,0.0001)-MAX(M4,0.0001))*LN(MAX(F4,0.0001)/MAX(M4,0.0001))</f>
        <v>1.9075913232074649E-4</v>
      </c>
    </row>
    <row r="5" spans="1:16">
      <c r="A5" t="s">
        <v>206</v>
      </c>
      <c r="B5" s="42">
        <v>8</v>
      </c>
      <c r="C5" s="42">
        <v>14</v>
      </c>
      <c r="D5">
        <v>0.63636363636363635</v>
      </c>
      <c r="E5" t="s">
        <v>221</v>
      </c>
      <c r="F5">
        <f t="shared" si="0"/>
        <v>3.1428571428571431E-2</v>
      </c>
      <c r="H5" t="s">
        <v>206</v>
      </c>
      <c r="I5" s="42">
        <v>3</v>
      </c>
      <c r="J5" s="42">
        <v>5</v>
      </c>
      <c r="K5">
        <v>0.625</v>
      </c>
      <c r="L5" t="s">
        <v>221</v>
      </c>
      <c r="M5" s="23">
        <f t="shared" si="1"/>
        <v>2.6666666666666668E-2</v>
      </c>
      <c r="O5" t="s">
        <v>206</v>
      </c>
      <c r="P5" s="23">
        <f t="shared" si="2"/>
        <v>7.8239548233941122E-4</v>
      </c>
    </row>
    <row r="6" spans="1:16">
      <c r="A6" t="s">
        <v>207</v>
      </c>
      <c r="B6" s="42">
        <v>12</v>
      </c>
      <c r="C6" s="42">
        <v>26</v>
      </c>
      <c r="D6">
        <v>0.68421052631578949</v>
      </c>
      <c r="E6" t="s">
        <v>221</v>
      </c>
      <c r="F6">
        <f t="shared" si="0"/>
        <v>5.4285714285714284E-2</v>
      </c>
      <c r="H6" t="s">
        <v>207</v>
      </c>
      <c r="I6" s="42">
        <v>5</v>
      </c>
      <c r="J6" s="42">
        <v>8</v>
      </c>
      <c r="K6">
        <v>0.61538461538461542</v>
      </c>
      <c r="L6" t="s">
        <v>221</v>
      </c>
      <c r="M6" s="23">
        <f t="shared" si="1"/>
        <v>4.3333333333333335E-2</v>
      </c>
      <c r="O6" t="s">
        <v>207</v>
      </c>
      <c r="P6" s="23">
        <f t="shared" si="2"/>
        <v>2.4679979348504015E-3</v>
      </c>
    </row>
    <row r="7" spans="1:16">
      <c r="A7" t="s">
        <v>208</v>
      </c>
      <c r="B7" s="42">
        <v>13</v>
      </c>
      <c r="C7" s="42">
        <v>33</v>
      </c>
      <c r="D7">
        <v>0.71739130434782605</v>
      </c>
      <c r="E7" t="s">
        <v>221</v>
      </c>
      <c r="F7">
        <f t="shared" si="0"/>
        <v>6.5714285714285711E-2</v>
      </c>
      <c r="H7" t="s">
        <v>208</v>
      </c>
      <c r="I7" s="42">
        <v>10</v>
      </c>
      <c r="J7" s="42">
        <v>13</v>
      </c>
      <c r="K7">
        <v>0.56521739130434778</v>
      </c>
      <c r="L7" t="s">
        <v>221</v>
      </c>
      <c r="M7" s="23">
        <f t="shared" si="1"/>
        <v>7.6666666666666661E-2</v>
      </c>
      <c r="O7" t="s">
        <v>208</v>
      </c>
      <c r="P7" s="23">
        <f t="shared" si="2"/>
        <v>1.6883169695366372E-3</v>
      </c>
    </row>
    <row r="8" spans="1:16">
      <c r="A8" t="s">
        <v>209</v>
      </c>
      <c r="B8" s="42">
        <v>37</v>
      </c>
      <c r="C8" s="42">
        <v>42</v>
      </c>
      <c r="D8">
        <v>0.53164556962025311</v>
      </c>
      <c r="E8" t="s">
        <v>221</v>
      </c>
      <c r="F8">
        <f t="shared" si="0"/>
        <v>0.11285714285714285</v>
      </c>
      <c r="H8" t="s">
        <v>209</v>
      </c>
      <c r="I8" s="42">
        <v>18</v>
      </c>
      <c r="J8" s="42">
        <v>21</v>
      </c>
      <c r="K8">
        <v>0.53846153846153844</v>
      </c>
      <c r="L8" t="s">
        <v>221</v>
      </c>
      <c r="M8" s="23">
        <f t="shared" si="1"/>
        <v>0.13</v>
      </c>
      <c r="O8" t="s">
        <v>209</v>
      </c>
      <c r="P8" s="23">
        <f t="shared" si="2"/>
        <v>2.4241997837113499E-3</v>
      </c>
    </row>
    <row r="9" spans="1:16">
      <c r="A9" t="s">
        <v>210</v>
      </c>
      <c r="B9" s="42">
        <v>46</v>
      </c>
      <c r="C9" s="42">
        <v>31</v>
      </c>
      <c r="D9">
        <v>0.40259740259740262</v>
      </c>
      <c r="E9" t="s">
        <v>221</v>
      </c>
      <c r="F9">
        <f t="shared" si="0"/>
        <v>0.11</v>
      </c>
      <c r="H9" t="s">
        <v>210</v>
      </c>
      <c r="I9" s="42">
        <v>19</v>
      </c>
      <c r="J9" s="42">
        <v>14</v>
      </c>
      <c r="K9">
        <v>0.42424242424242425</v>
      </c>
      <c r="L9" t="s">
        <v>221</v>
      </c>
      <c r="M9" s="23">
        <f t="shared" si="1"/>
        <v>0.11</v>
      </c>
      <c r="O9" t="s">
        <v>210</v>
      </c>
      <c r="P9" s="23">
        <f t="shared" si="2"/>
        <v>0</v>
      </c>
    </row>
    <row r="10" spans="1:16">
      <c r="A10" t="s">
        <v>211</v>
      </c>
      <c r="B10" s="42">
        <v>61</v>
      </c>
      <c r="C10" s="42">
        <v>20</v>
      </c>
      <c r="D10">
        <v>0.24691358024691357</v>
      </c>
      <c r="E10" t="s">
        <v>220</v>
      </c>
      <c r="F10">
        <f t="shared" si="0"/>
        <v>0.11571428571428571</v>
      </c>
      <c r="H10" t="s">
        <v>211</v>
      </c>
      <c r="I10" s="42">
        <v>24</v>
      </c>
      <c r="J10" s="42">
        <v>10</v>
      </c>
      <c r="K10">
        <v>0.29411764705882354</v>
      </c>
      <c r="L10" t="s">
        <v>220</v>
      </c>
      <c r="M10" s="23">
        <f t="shared" si="1"/>
        <v>0.11333333333333333</v>
      </c>
      <c r="O10" t="s">
        <v>211</v>
      </c>
      <c r="P10" s="23">
        <f t="shared" si="2"/>
        <v>4.950183254541418E-5</v>
      </c>
    </row>
    <row r="11" spans="1:16">
      <c r="A11" t="s">
        <v>212</v>
      </c>
      <c r="B11" s="42">
        <v>72</v>
      </c>
      <c r="C11" s="42">
        <v>12</v>
      </c>
      <c r="D11">
        <v>0.14285714285714285</v>
      </c>
      <c r="E11" t="s">
        <v>220</v>
      </c>
      <c r="F11">
        <f t="shared" si="0"/>
        <v>0.12</v>
      </c>
      <c r="H11" t="s">
        <v>212</v>
      </c>
      <c r="I11" s="42">
        <v>26</v>
      </c>
      <c r="J11" s="42">
        <v>5</v>
      </c>
      <c r="K11">
        <v>0.16129032258064516</v>
      </c>
      <c r="L11" t="s">
        <v>220</v>
      </c>
      <c r="M11" s="23">
        <f t="shared" si="1"/>
        <v>0.10333333333333333</v>
      </c>
      <c r="O11" t="s">
        <v>212</v>
      </c>
      <c r="P11" s="23">
        <f t="shared" si="2"/>
        <v>2.492195566182727E-3</v>
      </c>
    </row>
    <row r="12" spans="1:16">
      <c r="A12" t="s">
        <v>213</v>
      </c>
      <c r="B12" s="42">
        <v>63</v>
      </c>
      <c r="C12" s="42">
        <v>18</v>
      </c>
      <c r="D12">
        <v>0.22222222222222221</v>
      </c>
      <c r="E12" t="s">
        <v>220</v>
      </c>
      <c r="F12">
        <f t="shared" si="0"/>
        <v>0.11571428571428571</v>
      </c>
      <c r="H12" t="s">
        <v>213</v>
      </c>
      <c r="I12" s="42">
        <v>38</v>
      </c>
      <c r="J12" s="42">
        <v>4</v>
      </c>
      <c r="K12">
        <v>9.5238095238095233E-2</v>
      </c>
      <c r="L12" t="s">
        <v>219</v>
      </c>
      <c r="M12" s="23">
        <f t="shared" si="1"/>
        <v>0.14000000000000001</v>
      </c>
      <c r="O12" t="s">
        <v>213</v>
      </c>
      <c r="P12" s="23">
        <f t="shared" si="2"/>
        <v>4.6268735828118102E-3</v>
      </c>
    </row>
    <row r="13" spans="1:16">
      <c r="A13" t="s">
        <v>214</v>
      </c>
      <c r="B13" s="42">
        <v>52</v>
      </c>
      <c r="C13" s="42">
        <v>6</v>
      </c>
      <c r="D13">
        <v>0.10344827586206896</v>
      </c>
      <c r="E13" t="s">
        <v>220</v>
      </c>
      <c r="F13">
        <f t="shared" si="0"/>
        <v>8.2857142857142851E-2</v>
      </c>
      <c r="H13" t="s">
        <v>214</v>
      </c>
      <c r="I13" s="42">
        <v>33</v>
      </c>
      <c r="J13" s="42">
        <v>1</v>
      </c>
      <c r="K13">
        <v>2.9411764705882353E-2</v>
      </c>
      <c r="L13" t="s">
        <v>219</v>
      </c>
      <c r="M13" s="23">
        <f t="shared" si="1"/>
        <v>0.11333333333333333</v>
      </c>
      <c r="O13" t="s">
        <v>214</v>
      </c>
      <c r="P13" s="23">
        <f t="shared" si="2"/>
        <v>9.5456114120212043E-3</v>
      </c>
    </row>
    <row r="14" spans="1:16">
      <c r="A14" t="s">
        <v>215</v>
      </c>
      <c r="B14" s="42">
        <v>57</v>
      </c>
      <c r="C14" s="42">
        <v>3</v>
      </c>
      <c r="D14">
        <v>0.05</v>
      </c>
      <c r="E14" t="s">
        <v>219</v>
      </c>
      <c r="F14">
        <f t="shared" si="0"/>
        <v>8.5714285714285715E-2</v>
      </c>
      <c r="H14" t="s">
        <v>215</v>
      </c>
      <c r="I14" s="42">
        <v>14</v>
      </c>
      <c r="J14" s="42">
        <v>0</v>
      </c>
      <c r="K14">
        <v>0</v>
      </c>
      <c r="L14" t="s">
        <v>219</v>
      </c>
      <c r="M14" s="23">
        <f t="shared" si="1"/>
        <v>4.6666666666666669E-2</v>
      </c>
      <c r="O14" t="s">
        <v>215</v>
      </c>
      <c r="P14" s="23">
        <f t="shared" si="2"/>
        <v>2.3740537391433499E-2</v>
      </c>
    </row>
    <row r="15" spans="1:16">
      <c r="A15" t="s">
        <v>233</v>
      </c>
      <c r="B15" s="42">
        <v>38</v>
      </c>
      <c r="C15" s="42">
        <v>1</v>
      </c>
      <c r="D15">
        <v>2.564102564102564E-2</v>
      </c>
      <c r="E15" t="s">
        <v>219</v>
      </c>
      <c r="F15">
        <f t="shared" si="0"/>
        <v>5.5714285714285716E-2</v>
      </c>
      <c r="H15" t="s">
        <v>233</v>
      </c>
      <c r="I15" s="42">
        <v>14</v>
      </c>
      <c r="J15" s="42">
        <v>1</v>
      </c>
      <c r="K15">
        <v>6.6666666666666666E-2</v>
      </c>
      <c r="L15" t="s">
        <v>219</v>
      </c>
      <c r="M15" s="23">
        <f t="shared" si="1"/>
        <v>0.05</v>
      </c>
      <c r="O15" t="s">
        <v>233</v>
      </c>
      <c r="P15" s="23">
        <f t="shared" si="2"/>
        <v>6.1836334080133011E-4</v>
      </c>
    </row>
    <row r="16" spans="1:16">
      <c r="A16" t="s">
        <v>234</v>
      </c>
      <c r="B16" s="42">
        <v>17</v>
      </c>
      <c r="C16" s="42">
        <v>0</v>
      </c>
      <c r="D16">
        <v>0</v>
      </c>
      <c r="E16" t="s">
        <v>219</v>
      </c>
      <c r="F16">
        <f t="shared" si="0"/>
        <v>2.4285714285714285E-2</v>
      </c>
      <c r="H16" t="s">
        <v>234</v>
      </c>
      <c r="I16" s="42">
        <v>9</v>
      </c>
      <c r="J16" s="42">
        <v>0</v>
      </c>
      <c r="K16">
        <v>0</v>
      </c>
      <c r="L16" t="s">
        <v>219</v>
      </c>
      <c r="M16" s="23">
        <f t="shared" si="1"/>
        <v>0.03</v>
      </c>
      <c r="O16" t="s">
        <v>234</v>
      </c>
      <c r="P16" s="23">
        <f t="shared" si="2"/>
        <v>1.207480535241182E-3</v>
      </c>
    </row>
    <row r="17" spans="1:16">
      <c r="A17" t="s">
        <v>235</v>
      </c>
      <c r="B17" s="42">
        <v>6</v>
      </c>
      <c r="C17" s="42">
        <v>0</v>
      </c>
      <c r="D17">
        <v>0</v>
      </c>
      <c r="E17" t="s">
        <v>219</v>
      </c>
      <c r="F17">
        <f t="shared" si="0"/>
        <v>8.5714285714285719E-3</v>
      </c>
      <c r="H17" t="s">
        <v>235</v>
      </c>
      <c r="I17" s="42">
        <v>1</v>
      </c>
      <c r="J17" s="42">
        <v>0</v>
      </c>
      <c r="K17">
        <v>0</v>
      </c>
      <c r="L17" t="s">
        <v>219</v>
      </c>
      <c r="M17" s="23">
        <f t="shared" si="1"/>
        <v>3.3333333333333335E-3</v>
      </c>
      <c r="O17" t="s">
        <v>235</v>
      </c>
      <c r="P17" s="23">
        <f t="shared" si="2"/>
        <v>4.9471798558330306E-3</v>
      </c>
    </row>
    <row r="18" spans="1:16">
      <c r="A18" t="s">
        <v>236</v>
      </c>
      <c r="B18" s="42">
        <v>2</v>
      </c>
      <c r="C18" s="42">
        <v>0</v>
      </c>
      <c r="D18">
        <v>0</v>
      </c>
      <c r="E18" t="s">
        <v>219</v>
      </c>
      <c r="F18">
        <f t="shared" si="0"/>
        <v>2.8571428571428571E-3</v>
      </c>
      <c r="H18" t="s">
        <v>236</v>
      </c>
      <c r="I18" s="42">
        <v>1</v>
      </c>
      <c r="J18" s="42">
        <v>0</v>
      </c>
      <c r="K18">
        <v>0</v>
      </c>
      <c r="L18" t="s">
        <v>219</v>
      </c>
      <c r="M18" s="23">
        <f t="shared" si="1"/>
        <v>3.3333333333333335E-3</v>
      </c>
      <c r="O18" t="s">
        <v>236</v>
      </c>
      <c r="P18" s="23">
        <f t="shared" si="2"/>
        <v>7.3405085632027828E-5</v>
      </c>
    </row>
    <row r="19" spans="1:16">
      <c r="B19" s="42"/>
      <c r="C19" s="42"/>
      <c r="I19" s="42"/>
      <c r="J19" s="42"/>
      <c r="M19" s="23"/>
      <c r="O19" s="46" t="s">
        <v>227</v>
      </c>
      <c r="P19" s="47">
        <f>SUM(P3:P18)</f>
        <v>6.4097883519204993E-2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01884-44C1-4C0C-BBD1-C70055DD38A8}">
  <dimension ref="A1:C14"/>
  <sheetViews>
    <sheetView workbookViewId="0"/>
  </sheetViews>
  <sheetFormatPr defaultRowHeight="14.4"/>
  <cols>
    <col min="1" max="1" width="14" customWidth="1"/>
    <col min="2" max="2" width="12" bestFit="1" customWidth="1"/>
    <col min="16" max="17" width="8.88671875" customWidth="1"/>
  </cols>
  <sheetData>
    <row r="1" spans="1:3">
      <c r="A1" s="31" t="s">
        <v>217</v>
      </c>
      <c r="B1" s="31" t="s">
        <v>231</v>
      </c>
    </row>
    <row r="2" spans="1:3">
      <c r="A2" s="29" t="s">
        <v>219</v>
      </c>
      <c r="B2" t="s">
        <v>239</v>
      </c>
    </row>
    <row r="3" spans="1:3">
      <c r="A3" s="29" t="s">
        <v>220</v>
      </c>
      <c r="B3" t="s">
        <v>238</v>
      </c>
    </row>
    <row r="4" spans="1:3">
      <c r="A4" s="29" t="s">
        <v>221</v>
      </c>
      <c r="B4" t="s">
        <v>237</v>
      </c>
    </row>
    <row r="6" spans="1:3">
      <c r="A6" s="31" t="s">
        <v>230</v>
      </c>
      <c r="B6" s="31" t="s">
        <v>228</v>
      </c>
      <c r="C6" s="31" t="s">
        <v>223</v>
      </c>
    </row>
    <row r="7" spans="1:3">
      <c r="A7" s="29" t="s">
        <v>219</v>
      </c>
      <c r="B7">
        <f>COUNTIF(TRAIN_DATA!BS:BS,Summary!A7)</f>
        <v>124</v>
      </c>
      <c r="C7">
        <f>COUNTIF(TEST_DATA!BS:BS,Summary!A7)</f>
        <v>40</v>
      </c>
    </row>
    <row r="8" spans="1:3">
      <c r="A8" s="29" t="s">
        <v>220</v>
      </c>
      <c r="B8">
        <f>COUNTIF(TRAIN_DATA!BS:BS,Summary!A8)</f>
        <v>304</v>
      </c>
      <c r="C8">
        <f>COUNTIF(TEST_DATA!BS:BS,Summary!A8)</f>
        <v>141</v>
      </c>
    </row>
    <row r="9" spans="1:3">
      <c r="A9" s="29" t="s">
        <v>221</v>
      </c>
      <c r="B9">
        <f>COUNTIF(TRAIN_DATA!BS:BS,Summary!A9)</f>
        <v>272</v>
      </c>
      <c r="C9">
        <f>COUNTIF(TEST_DATA!BS:BS,Summary!A9)</f>
        <v>119</v>
      </c>
    </row>
    <row r="11" spans="1:3">
      <c r="A11" s="31" t="s">
        <v>229</v>
      </c>
      <c r="B11" s="31" t="s">
        <v>228</v>
      </c>
      <c r="C11" s="31" t="s">
        <v>223</v>
      </c>
    </row>
    <row r="12" spans="1:3">
      <c r="A12" s="29" t="s">
        <v>219</v>
      </c>
      <c r="B12">
        <f>AVERAGEIF(TRAIN_DATA!BS:BS,Summary!A12,TRAIN_DATA!AU:AU)</f>
        <v>4.5714536265045382E-2</v>
      </c>
      <c r="C12">
        <f>AVERAGEIF(TEST_DATA!BS:BS,Summary!A12,TEST_DATA!AU:AU)</f>
        <v>4.2859392558193175E-2</v>
      </c>
    </row>
    <row r="13" spans="1:3">
      <c r="A13" s="29" t="s">
        <v>220</v>
      </c>
      <c r="B13">
        <f>AVERAGEIF(TRAIN_DATA!BS:BS,Summary!A13,TRAIN_DATA!AU:AU)</f>
        <v>0.19004431126152865</v>
      </c>
      <c r="C13">
        <f>AVERAGEIF(TEST_DATA!BS:BS,Summary!A13,TEST_DATA!AU:AU)</f>
        <v>0.17954939939835809</v>
      </c>
    </row>
    <row r="14" spans="1:3">
      <c r="A14" s="29" t="s">
        <v>221</v>
      </c>
      <c r="B14">
        <f>AVERAGEIF(TRAIN_DATA!BS:BS,Summary!A14,TRAIN_DATA!AU:AU)</f>
        <v>0.55716238367125892</v>
      </c>
      <c r="C14">
        <f>AVERAGEIF(TEST_DATA!BS:BS,Summary!A14,TEST_DATA!AU:AU)</f>
        <v>0.54999202836077865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D572B-0B7C-4D7E-9846-BA563EA4D607}">
  <dimension ref="A1:C6"/>
  <sheetViews>
    <sheetView tabSelected="1" zoomScale="85" zoomScaleNormal="85" workbookViewId="0">
      <selection activeCell="F1" sqref="F1"/>
    </sheetView>
  </sheetViews>
  <sheetFormatPr defaultRowHeight="14.4"/>
  <cols>
    <col min="1" max="1" width="70.109375" customWidth="1"/>
    <col min="3" max="3" width="71.5546875" customWidth="1"/>
  </cols>
  <sheetData>
    <row r="1" spans="1:3">
      <c r="A1" s="50" t="s">
        <v>245</v>
      </c>
      <c r="C1" s="51" t="s">
        <v>246</v>
      </c>
    </row>
    <row r="2" spans="1:3">
      <c r="A2" s="52" t="s">
        <v>247</v>
      </c>
      <c r="C2" s="52" t="s">
        <v>248</v>
      </c>
    </row>
    <row r="3" spans="1:3" ht="66" customHeight="1">
      <c r="A3" s="53" t="s">
        <v>241</v>
      </c>
      <c r="B3" s="54"/>
      <c r="C3" s="55" t="s">
        <v>249</v>
      </c>
    </row>
    <row r="4" spans="1:3" ht="108" customHeight="1">
      <c r="A4" s="53" t="s">
        <v>242</v>
      </c>
      <c r="B4" s="54"/>
      <c r="C4" s="55" t="s">
        <v>250</v>
      </c>
    </row>
    <row r="5" spans="1:3" ht="94.8" customHeight="1">
      <c r="A5" s="53" t="s">
        <v>243</v>
      </c>
      <c r="B5" s="54"/>
      <c r="C5" s="55" t="s">
        <v>251</v>
      </c>
    </row>
    <row r="6" spans="1:3" ht="94.8" customHeight="1">
      <c r="A6" s="53" t="s">
        <v>244</v>
      </c>
      <c r="B6" s="54"/>
      <c r="C6" s="55" t="s">
        <v>252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A43408-0509-4F71-8B3A-683343990D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Dev_sample</vt:lpstr>
      <vt:lpstr>Binning_WOE_IV</vt:lpstr>
      <vt:lpstr>TRAIN_DATA</vt:lpstr>
      <vt:lpstr>TRAIN_AUC</vt:lpstr>
      <vt:lpstr>TRAIN_SUMMARY</vt:lpstr>
      <vt:lpstr>TRAIN_Histogram</vt:lpstr>
      <vt:lpstr>TEST_DATA</vt:lpstr>
      <vt:lpstr>TEST_AUC</vt:lpstr>
      <vt:lpstr>TEST_SUMMARY</vt:lpstr>
      <vt:lpstr>TEST_Histogram</vt:lpstr>
      <vt:lpstr>SCORECARD_SCALLING</vt:lpstr>
      <vt:lpstr>POINTS_TABLE</vt:lpstr>
      <vt:lpstr>PSI</vt:lpstr>
      <vt:lpstr>Summary</vt:lpstr>
      <vt:lpstr>Documentation</vt:lpstr>
      <vt:lpstr>TEST_DATA!Criteria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Barczak</dc:creator>
  <cp:lastModifiedBy>Łukasz Barczak</cp:lastModifiedBy>
  <dcterms:created xsi:type="dcterms:W3CDTF">2026-06-04T17:31:38Z</dcterms:created>
  <dcterms:modified xsi:type="dcterms:W3CDTF">2026-07-12T16:32:50Z</dcterms:modified>
</cp:coreProperties>
</file>